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首页索引" sheetId="1" state="visible" r:id="rId1"/>
    <sheet xmlns:r="http://schemas.openxmlformats.org/officeDocument/2006/relationships" name="日常综合" sheetId="2" state="visible" r:id="rId2"/>
    <sheet xmlns:r="http://schemas.openxmlformats.org/officeDocument/2006/relationships" name="侠士综合" sheetId="3" state="visible" r:id="rId3"/>
    <sheet xmlns:r="http://schemas.openxmlformats.org/officeDocument/2006/relationships" name="佣兵综合" sheetId="4" state="visible" r:id="rId4"/>
    <sheet xmlns:r="http://schemas.openxmlformats.org/officeDocument/2006/relationships" name="神将综合" sheetId="5" state="visible" r:id="rId5"/>
    <sheet xmlns:r="http://schemas.openxmlformats.org/officeDocument/2006/relationships" name="武器综合" sheetId="6" state="visible" r:id="rId6"/>
    <sheet xmlns:r="http://schemas.openxmlformats.org/officeDocument/2006/relationships" name="门派心法" sheetId="7" state="visible" r:id="rId7"/>
    <sheet xmlns:r="http://schemas.openxmlformats.org/officeDocument/2006/relationships" name="门派武技" sheetId="8" state="visible" r:id="rId8"/>
    <sheet xmlns:r="http://schemas.openxmlformats.org/officeDocument/2006/relationships" name="神装神技" sheetId="9" state="visible" r:id="rId9"/>
    <sheet xmlns:r="http://schemas.openxmlformats.org/officeDocument/2006/relationships" name="奥义奥技" sheetId="10" state="visible" r:id="rId10"/>
    <sheet xmlns:r="http://schemas.openxmlformats.org/officeDocument/2006/relationships" name="武器专精" sheetId="11" state="visible" r:id="rId11"/>
    <sheet xmlns:r="http://schemas.openxmlformats.org/officeDocument/2006/relationships" name="武器封印" sheetId="12" state="visible" r:id="rId12"/>
    <sheet xmlns:r="http://schemas.openxmlformats.org/officeDocument/2006/relationships" name="武器铭刻" sheetId="13" state="visible" r:id="rId13"/>
    <sheet xmlns:r="http://schemas.openxmlformats.org/officeDocument/2006/relationships" name="槽位符石" sheetId="14" state="visible" r:id="rId14"/>
    <sheet xmlns:r="http://schemas.openxmlformats.org/officeDocument/2006/relationships" name="全民乱斗" sheetId="15" state="visible" r:id="rId15"/>
    <sheet xmlns:r="http://schemas.openxmlformats.org/officeDocument/2006/relationships" name="飞升化境" sheetId="16" state="visible" r:id="rId16"/>
    <sheet xmlns:r="http://schemas.openxmlformats.org/officeDocument/2006/relationships" name="仙武修真" sheetId="17" state="visible" r:id="rId17"/>
    <sheet xmlns:r="http://schemas.openxmlformats.org/officeDocument/2006/relationships" name="名册宝鉴" sheetId="18" state="visible" r:id="rId18"/>
    <sheet xmlns:r="http://schemas.openxmlformats.org/officeDocument/2006/relationships" name="斗技场景" sheetId="19" state="visible" r:id="rId19"/>
    <sheet xmlns:r="http://schemas.openxmlformats.org/officeDocument/2006/relationships" name="上古神魔" sheetId="20" state="visible" r:id="rId20"/>
    <sheet xmlns:r="http://schemas.openxmlformats.org/officeDocument/2006/relationships" name="匠心功艺" sheetId="21" state="visible" r:id="rId21"/>
    <sheet xmlns:r="http://schemas.openxmlformats.org/officeDocument/2006/relationships" name="灵枢精魄" sheetId="22" state="visible" r:id="rId22"/>
    <sheet xmlns:r="http://schemas.openxmlformats.org/officeDocument/2006/relationships" name="助阵天书" sheetId="23" state="visible" r:id="rId23"/>
    <sheet xmlns:r="http://schemas.openxmlformats.org/officeDocument/2006/relationships" name="助阵洛书" sheetId="24" state="visible" r:id="rId24"/>
    <sheet xmlns:r="http://schemas.openxmlformats.org/officeDocument/2006/relationships" name="助阵八卦" sheetId="25" state="visible" r:id="rId25"/>
    <sheet xmlns:r="http://schemas.openxmlformats.org/officeDocument/2006/relationships" name="助阵内经" sheetId="26" state="visible" r:id="rId26"/>
    <sheet xmlns:r="http://schemas.openxmlformats.org/officeDocument/2006/relationships" name="助阵算术" sheetId="27" state="visible" r:id="rId27"/>
    <sheet xmlns:r="http://schemas.openxmlformats.org/officeDocument/2006/relationships" name="附魔上页" sheetId="28" state="visible" r:id="rId28"/>
    <sheet xmlns:r="http://schemas.openxmlformats.org/officeDocument/2006/relationships" name="附魔下页" sheetId="29" state="visible" r:id="rId29"/>
    <sheet xmlns:r="http://schemas.openxmlformats.org/officeDocument/2006/relationships" name="器魂绘卷" sheetId="30" state="visible" r:id="rId30"/>
    <sheet xmlns:r="http://schemas.openxmlformats.org/officeDocument/2006/relationships" name="天象洗髓" sheetId="31" state="visible" r:id="rId31"/>
    <sheet xmlns:r="http://schemas.openxmlformats.org/officeDocument/2006/relationships" name="奇树灵鉴" sheetId="32" state="visible" r:id="rId32"/>
    <sheet xmlns:r="http://schemas.openxmlformats.org/officeDocument/2006/relationships" name="龙凰之境" sheetId="33" state="visible" r:id="rId33"/>
    <sheet xmlns:r="http://schemas.openxmlformats.org/officeDocument/2006/relationships" name="元武职业" sheetId="34" state="visible" r:id="rId34"/>
    <sheet xmlns:r="http://schemas.openxmlformats.org/officeDocument/2006/relationships" name="元婴仙化" sheetId="35" state="visible" r:id="rId35"/>
    <sheet xmlns:r="http://schemas.openxmlformats.org/officeDocument/2006/relationships" name="多种系统" sheetId="36" state="visible" r:id="rId36"/>
    <sheet xmlns:r="http://schemas.openxmlformats.org/officeDocument/2006/relationships" name="徽章成就" sheetId="37" state="visible" r:id="rId37"/>
    <sheet xmlns:r="http://schemas.openxmlformats.org/officeDocument/2006/relationships" name="经脉内力" sheetId="38" state="visible" r:id="rId38"/>
    <sheet xmlns:r="http://schemas.openxmlformats.org/officeDocument/2006/relationships" name="角色经验" sheetId="39" state="visible" r:id="rId39"/>
    <sheet xmlns:r="http://schemas.openxmlformats.org/officeDocument/2006/relationships" name="发展历程" sheetId="40" state="visible" r:id="rId40"/>
    <sheet xmlns:r="http://schemas.openxmlformats.org/officeDocument/2006/relationships" name="补充拓展" sheetId="41" state="visible" r:id="rId41"/>
    <sheet xmlns:r="http://schemas.openxmlformats.org/officeDocument/2006/relationships" name="废弃内容" sheetId="42" state="visible" r:id="rId42"/>
  </sheets>
  <definedNames/>
  <calcPr calcId="124519" fullCalcOnLoad="1"/>
</workbook>
</file>

<file path=xl/styles.xml><?xml version="1.0" encoding="utf-8"?>
<styleSheet xmlns="http://schemas.openxmlformats.org/spreadsheetml/2006/main">
  <numFmts count="0"/>
  <fonts count="48">
    <font>
      <name val="Calibri"/>
      <family val="2"/>
      <color theme="1"/>
      <sz val="11"/>
      <scheme val="minor"/>
    </font>
    <font>
      <name val="Microsoft YaHei"/>
      <b val="1"/>
      <strike val="0"/>
      <color rgb="FFFFFFFF"/>
    </font>
    <font>
      <name val="Microsoft YaHei"/>
      <b val="1"/>
      <strike val="0"/>
      <color rgb="FFFF0000"/>
    </font>
    <font>
      <name val="Microsoft YaHei"/>
      <b val="1"/>
      <strike val="0"/>
      <color rgb="FF2972F4"/>
      <sz val="10"/>
      <u val="single"/>
    </font>
    <font>
      <name val="Microsoft YaHei"/>
      <b val="1"/>
      <strike val="0"/>
      <color rgb="FFC4C4C4"/>
    </font>
    <font>
      <name val="Microsoft YaHei"/>
      <b val="1"/>
      <strike val="0"/>
      <sz val="10"/>
    </font>
    <font>
      <name val="Microsoft YaHei"/>
      <b val="1"/>
      <strike val="0"/>
      <color rgb="FFFFFFFF"/>
      <sz val="10"/>
    </font>
    <font>
      <name val="Microsoft YaHei"/>
      <strike val="0"/>
      <color rgb="FF000000"/>
      <sz val="10"/>
    </font>
    <font>
      <name val="Microsoft YaHei"/>
      <strike val="0"/>
    </font>
    <font>
      <name val="Microsoft YaHei"/>
      <strike val="0"/>
      <color rgb="FFBFBFBF"/>
    </font>
    <font>
      <name val="Microsoft YaHei"/>
      <strike val="0"/>
      <color rgb="FFC4C4C4"/>
    </font>
    <font>
      <name val="Microsoft YaHei"/>
      <strike val="0"/>
      <color rgb="FFC4C4C4"/>
      <sz val="10"/>
    </font>
    <font>
      <name val="Microsoft YaHei"/>
      <strike val="0"/>
      <sz val="10"/>
    </font>
    <font>
      <name val="Microsoft YaHei"/>
      <strike val="0"/>
      <color rgb="FFFF0000"/>
      <sz val="9"/>
    </font>
    <font>
      <name val="Microsoft YaHei"/>
      <strike val="0"/>
      <sz val="9"/>
    </font>
    <font>
      <name val="Microsoft YaHei"/>
      <strike val="0"/>
      <color rgb="FF000000"/>
      <sz val="9"/>
    </font>
    <font>
      <name val="Microsoft YaHei"/>
      <strike val="0"/>
      <color rgb="FF2972F4"/>
      <sz val="10"/>
      <u val="single"/>
    </font>
    <font>
      <name val="Microsoft YaHei"/>
      <b val="1"/>
      <strike val="0"/>
      <color rgb="FF2972F4"/>
      <u val="single"/>
    </font>
    <font>
      <name val="Microsoft YaHei"/>
      <strike val="0"/>
      <color rgb="FFFF0000"/>
      <sz val="10"/>
    </font>
    <font>
      <name val="Microsoft YaHei"/>
      <strike val="0"/>
      <color rgb="FFFF0000"/>
    </font>
    <font>
      <name val="Microsoft YaHei"/>
      <b val="1"/>
      <strike val="0"/>
      <color rgb="FFFF0000"/>
      <sz val="10"/>
    </font>
    <font>
      <name val="Microsoft YaHei"/>
      <b val="1"/>
      <strike val="0"/>
      <color rgb="FF000000"/>
    </font>
    <font>
      <name val="Microsoft YaHei"/>
      <b val="1"/>
      <strike val="0"/>
    </font>
    <font>
      <name val="Microsoft YaHei"/>
      <strike val="0"/>
      <color rgb="FF000000"/>
    </font>
    <font>
      <name val="Microsoft YaHei"/>
      <strike val="0"/>
      <color rgb="FF000000"/>
      <sz val="8"/>
    </font>
    <font>
      <name val="Microsoft YaHei"/>
      <b val="1"/>
      <strike val="0"/>
      <color rgb="FF000000"/>
      <sz val="10"/>
    </font>
    <font>
      <name val="Microsoft YaHei"/>
      <b val="1"/>
      <strike val="0"/>
      <color rgb="FF175CEB"/>
      <sz val="10"/>
      <u val="single"/>
    </font>
    <font>
      <name val="Microsoft YaHei"/>
      <b val="1"/>
      <strike val="0"/>
      <color rgb="FFC4C4C4"/>
      <sz val="10"/>
      <u val="single"/>
    </font>
    <font>
      <name val="Microsoft YaHei"/>
      <b val="1"/>
      <strike val="0"/>
      <color rgb="FFC4C4C4"/>
      <sz val="10"/>
    </font>
    <font>
      <name val="Microsoft YaHei"/>
      <strike val="0"/>
      <color rgb="FFBFBFBF"/>
      <sz val="10"/>
    </font>
    <font>
      <name val="Microsoft YaHei"/>
      <b val="1"/>
      <strike val="0"/>
      <color rgb="FF000000"/>
      <u val="single"/>
    </font>
    <font>
      <name val="Microsoft YaHei"/>
      <strike val="0"/>
      <sz val="8"/>
    </font>
    <font>
      <name val="Microsoft YaHei"/>
      <b val="1"/>
      <strike val="0"/>
      <color rgb="FF000000"/>
      <sz val="10"/>
      <u val="single"/>
    </font>
    <font>
      <name val="Microsoft YaHei"/>
      <b val="1"/>
      <strike val="0"/>
      <color rgb="FFBFBFBF"/>
      <sz val="10"/>
    </font>
    <font>
      <name val="Microsoft YaHei"/>
      <b val="1"/>
      <strike val="0"/>
      <color rgb="FF2972F4"/>
      <sz val="11"/>
      <u val="single"/>
    </font>
    <font>
      <name val="Microsoft YaHei"/>
      <strike val="0"/>
      <color rgb="FF175CEB"/>
      <u val="single"/>
    </font>
    <font>
      <name val="Microsoft YaHei"/>
      <b val="1"/>
      <strike val="0"/>
      <color rgb="FFFFFFFF"/>
      <sz val="10"/>
      <u val="single"/>
    </font>
    <font>
      <name val="Microsoft YaHei"/>
      <b val="1"/>
      <strike val="0"/>
      <color rgb="FF175CEB"/>
      <u val="single"/>
    </font>
    <font>
      <name val="Microsoft YaHei"/>
      <b val="1"/>
      <strike val="0"/>
      <color rgb="FF0563C1"/>
      <sz val="10"/>
      <u val="single"/>
    </font>
    <font>
      <name val="Microsoft YaHei"/>
      <strike val="0"/>
      <color rgb="FF0563C1"/>
      <sz val="10"/>
      <u val="single"/>
    </font>
    <font>
      <name val="Microsoft YaHei"/>
      <b val="1"/>
      <strike val="0"/>
      <color rgb="FF175CEB"/>
      <sz val="10"/>
    </font>
    <font>
      <name val="Microsoft YaHei"/>
      <b val="1"/>
      <strike val="0"/>
      <color rgb="FFBFBFBF"/>
    </font>
    <font>
      <name val="Microsoft YaHei"/>
      <b val="1"/>
      <strike val="0"/>
      <color rgb="FF0563C1"/>
      <u val="single"/>
    </font>
    <font>
      <name val="Microsoft YaHei"/>
      <strike val="0"/>
      <color rgb="FFE74025"/>
      <sz val="10"/>
    </font>
    <font>
      <name val="Microsoft YaHei"/>
      <strike val="0"/>
      <color rgb="FFA5A5A5"/>
      <sz val="10"/>
    </font>
    <font>
      <name val="Microsoft YaHei"/>
      <strike val="0"/>
      <color rgb="FFA5A5A5"/>
    </font>
    <font>
      <name val="Microsoft YaHei"/>
      <strike val="0"/>
      <color rgb="FF175CEB"/>
      <sz val="10"/>
      <u val="single"/>
    </font>
    <font>
      <name val="等线"/>
      <strike val="0"/>
      <sz val="11"/>
    </font>
  </fonts>
  <fills count="6">
    <fill>
      <patternFill/>
    </fill>
    <fill>
      <patternFill patternType="gray125"/>
    </fill>
    <fill>
      <patternFill patternType="solid">
        <fgColor rgb="FF000000"/>
      </patternFill>
    </fill>
    <fill>
      <patternFill patternType="solid">
        <fgColor rgb="FFFFFFFF"/>
      </patternFill>
    </fill>
    <fill>
      <patternFill patternType="solid">
        <fgColor rgb="FFFFFF00"/>
      </patternFill>
    </fill>
    <fill>
      <patternFill patternType="solid">
        <fgColor rgb="FFFEFB54"/>
      </patternFill>
    </fill>
  </fills>
  <borders count="327">
    <border>
      <left/>
      <right/>
      <top/>
      <bottom/>
      <diagonal/>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right style="thin"/>
      <top style="thin"/>
      <bottom style="thin"/>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thin"/>
    </border>
    <border>
      <left style="medium">
        <color rgb="FF000000"/>
      </left>
      <right style="thin"/>
      <top style="thin"/>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style="thin"/>
      <top/>
      <bottom style="medium">
        <color rgb="FF000000"/>
      </bottom>
    </border>
    <border>
      <left/>
      <right style="thin">
        <color rgb="FF000000"/>
      </right>
      <top style="medium">
        <color rgb="FF000000"/>
      </top>
      <bottom style="thin">
        <color rgb="FF000000"/>
      </bottom>
    </border>
    <border>
      <left/>
      <right style="thin">
        <color rgb="FF000000"/>
      </right>
      <top style="thin">
        <color rgb="FF000000"/>
      </top>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thin"/>
      <bottom style="medium">
        <color rgb="FF000000"/>
      </bottom>
    </border>
    <border>
      <left/>
      <right style="thin">
        <color rgb="FF000000"/>
      </right>
      <top/>
      <bottom style="thin">
        <color rgb="FF000000"/>
      </bottom>
    </border>
    <border>
      <left style="thin">
        <color rgb="FF000000"/>
      </left>
      <right style="medium">
        <color rgb="FF000000"/>
      </right>
      <top/>
      <bottom style="thin">
        <color rgb="FF000000"/>
      </bottom>
    </border>
    <border>
      <left/>
      <right style="thin">
        <color rgb="FF000000"/>
      </right>
      <top style="thin">
        <color rgb="FF000000"/>
      </top>
      <bottom/>
    </border>
    <border>
      <left style="medium">
        <color rgb="FF000000"/>
      </left>
      <right/>
      <top style="medium">
        <color rgb="FF000000"/>
      </top>
      <bottom/>
    </border>
    <border>
      <left/>
      <right/>
      <top style="thin"/>
      <bottom/>
    </border>
    <border>
      <left style="medium">
        <color rgb="FF000000"/>
      </left>
      <right style="thin">
        <color rgb="FF000000"/>
      </right>
      <top style="medium">
        <color rgb="FF000000"/>
      </top>
      <bottom style="thin"/>
    </border>
    <border>
      <left style="medium">
        <color rgb="FF000000"/>
      </left>
      <right style="thin">
        <color rgb="FF000000"/>
      </right>
      <top style="thin"/>
      <bottom style="thin">
        <color rgb="FF000000"/>
      </bottom>
    </border>
    <border>
      <left style="thin"/>
      <right style="thin"/>
      <top style="thin"/>
      <bottom style="medium">
        <color rgb="FF000000"/>
      </bottom>
    </border>
    <border>
      <left style="thin"/>
      <right style="thin"/>
      <top/>
      <bottom/>
    </border>
    <border>
      <left style="thin">
        <color rgb="FF000000"/>
      </left>
      <right style="thin"/>
      <top style="medium">
        <color rgb="FF000000"/>
      </top>
      <bottom/>
    </border>
    <border>
      <left/>
      <right style="medium">
        <color rgb="FF000000"/>
      </right>
      <top/>
      <bottom/>
    </border>
    <border>
      <left style="medium">
        <color rgb="FF000000"/>
      </left>
      <right style="medium">
        <color rgb="FF000000"/>
      </right>
      <top style="medium">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right style="thin">
        <color rgb="FF000000"/>
      </right>
      <top style="thin">
        <color rgb="FF000000"/>
      </top>
      <bottom style="medium">
        <color rgb="FF000000"/>
      </bottom>
    </border>
    <border>
      <left/>
      <right/>
      <top style="medium">
        <color rgb="FF000000"/>
      </top>
      <bottom/>
      <diagonal/>
    </border>
    <border>
      <left/>
      <right style="thin">
        <color rgb="FF000000"/>
      </right>
      <top style="medium">
        <color rgb="FF000000"/>
      </top>
      <bottom/>
      <diagonal/>
    </border>
    <border>
      <left style="medium">
        <color rgb="FF000000"/>
      </left>
      <right/>
      <top/>
      <bottom/>
      <diagonal/>
    </border>
    <border>
      <left style="medium">
        <color rgb="FF000000"/>
      </left>
      <right/>
      <top/>
      <bottom style="thin">
        <color rgb="FF000000"/>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medium">
        <color rgb="FF000000"/>
      </left>
      <right style="thin"/>
      <top/>
      <bottom/>
      <diagonal/>
    </border>
    <border>
      <left style="medium">
        <color rgb="FF000000"/>
      </left>
      <right style="thin"/>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thin"/>
      <diagonal/>
    </border>
    <border>
      <left/>
      <right style="medium">
        <color rgb="FF000000"/>
      </right>
      <top style="medium">
        <color rgb="FF000000"/>
      </top>
      <bottom style="thin"/>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thin"/>
      <bottom/>
      <diagonal/>
    </border>
    <border>
      <left/>
      <right/>
      <top style="thin"/>
      <bottom style="thin">
        <color rgb="FF000000"/>
      </bottom>
      <diagonal/>
    </border>
    <border>
      <left/>
      <right style="thin">
        <color rgb="FF000000"/>
      </right>
      <top style="thin"/>
      <bottom style="thin">
        <color rgb="FF000000"/>
      </bottom>
      <diagonal/>
    </border>
    <border>
      <left/>
      <right/>
      <top style="thin"/>
      <bottom style="medium">
        <color rgb="FF000000"/>
      </bottom>
      <diagonal/>
    </border>
    <border>
      <left/>
      <right style="thin"/>
      <top style="thin"/>
      <bottom style="medium">
        <color rgb="FF000000"/>
      </bottom>
      <diagonal/>
    </border>
    <border>
      <left/>
      <right style="thin"/>
      <top/>
      <bottom/>
      <diagonal/>
    </border>
    <border>
      <left/>
      <right style="thin"/>
      <top style="medium">
        <color rgb="FF000000"/>
      </top>
      <bottom/>
      <diagonal/>
    </border>
    <border>
      <left/>
      <right style="medium">
        <color rgb="FF000000"/>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style="medium">
        <color rgb="FF000000"/>
      </top>
      <bottom/>
    </border>
    <border>
      <left/>
      <right style="thin">
        <color rgb="FF000000"/>
      </right>
      <top style="medium">
        <color rgb="FF000000"/>
      </top>
      <bottom/>
    </border>
    <border>
      <left/>
      <right/>
      <top/>
      <bottom/>
    </border>
    <border>
      <left style="thin"/>
      <right style="medium">
        <color rgb="FF000000"/>
      </right>
      <top/>
      <bottom style="thin">
        <color rgb="FF000000"/>
      </bottom>
    </border>
    <border>
      <left style="thin"/>
      <right style="medium">
        <color rgb="FF000000"/>
      </right>
      <top style="thin">
        <color rgb="FF000000"/>
      </top>
      <bottom style="thin">
        <color rgb="FF000000"/>
      </bottom>
    </border>
    <border>
      <left style="medium">
        <color rgb="FF000000"/>
      </left>
      <right style="thin">
        <color rgb="FF000000"/>
      </right>
      <top style="thin">
        <color rgb="FF000000"/>
      </top>
      <bottom style="thin"/>
    </border>
    <border>
      <left style="thin">
        <color rgb="FF000000"/>
      </left>
      <right style="medium">
        <color rgb="FF000000"/>
      </right>
      <top style="thin">
        <color rgb="FF000000"/>
      </top>
      <bottom style="thin"/>
    </border>
    <border>
      <left style="thin"/>
      <right style="medium">
        <color rgb="FF000000"/>
      </right>
      <top style="thin">
        <color rgb="FF000000"/>
      </top>
      <bottom style="thin"/>
    </border>
    <border>
      <left style="thin"/>
      <right style="medium">
        <color rgb="FF000000"/>
      </right>
      <top style="medium">
        <color rgb="FF000000"/>
      </top>
      <bottom style="thin">
        <color rgb="FF000000"/>
      </bottom>
    </border>
    <border>
      <left/>
      <right style="medium">
        <color rgb="FF000000"/>
      </right>
      <top style="thin">
        <color rgb="FF000000"/>
      </top>
      <bottom style="thin">
        <color rgb="FF000000"/>
      </bottom>
    </border>
    <border>
      <left/>
      <right style="medium">
        <color rgb="FF000000"/>
      </right>
      <top style="thin">
        <color rgb="FF000000"/>
      </top>
      <bottom style="thin"/>
    </border>
    <border>
      <left style="thin">
        <color rgb="FF000000"/>
      </left>
      <right style="thin"/>
      <top style="medium">
        <color rgb="FF000000"/>
      </top>
      <bottom style="thin">
        <color rgb="FF000000"/>
      </bottom>
    </border>
    <border>
      <left style="thin">
        <color rgb="FF000000"/>
      </left>
      <right style="thin"/>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top style="thin">
        <color rgb="FF000000"/>
      </top>
      <bottom style="medium">
        <color rgb="FF000000"/>
      </bottom>
    </border>
    <border>
      <left style="thin">
        <color rgb="FF000000"/>
      </left>
      <right style="thin"/>
      <top style="thin"/>
      <bottom style="thin">
        <color rgb="FF000000"/>
      </bottom>
    </border>
    <border>
      <left style="medium">
        <color rgb="FF000000"/>
      </left>
      <right style="medium">
        <color rgb="FF000000"/>
      </right>
      <top/>
      <bottom style="thin">
        <color rgb="FF000000"/>
      </bottom>
    </border>
    <border>
      <left style="medium">
        <color rgb="FF000000"/>
      </left>
      <right style="medium">
        <color rgb="FF000000"/>
      </right>
      <top style="thin"/>
      <bottom style="thin">
        <color rgb="FF000000"/>
      </bottom>
    </border>
    <border>
      <left style="thin">
        <color rgb="FF000000"/>
      </left>
      <right/>
      <top style="thin"/>
      <bottom style="thin">
        <color rgb="FF000000"/>
      </bottom>
    </border>
    <border>
      <left style="thin">
        <color rgb="FF000000"/>
      </left>
      <right style="thin"/>
      <top style="thin">
        <color rgb="FF000000"/>
      </top>
      <bottom style="thin"/>
    </border>
    <border>
      <left style="medium">
        <color rgb="FF000000"/>
      </left>
      <right style="medium">
        <color rgb="FF000000"/>
      </right>
      <top style="thin">
        <color rgb="FF000000"/>
      </top>
      <bottom style="thin"/>
    </border>
    <border>
      <left style="medium">
        <color rgb="FF000000"/>
      </left>
      <right style="medium">
        <color rgb="FF000000"/>
      </right>
      <top style="thin">
        <color rgb="FF000000"/>
      </top>
      <bottom/>
    </border>
    <border>
      <left style="thin">
        <color rgb="FF000000"/>
      </left>
      <right style="medium">
        <color rgb="FF000000"/>
      </right>
      <top style="thin"/>
      <bottom style="thin">
        <color rgb="FF000000"/>
      </bottom>
    </border>
    <border>
      <left style="thin"/>
      <right style="medium">
        <color rgb="FF000000"/>
      </right>
      <top style="thin"/>
      <bottom style="thin">
        <color rgb="FF000000"/>
      </bottom>
    </border>
    <border>
      <left style="thin"/>
      <right style="medium">
        <color rgb="FF000000"/>
      </right>
      <top style="thin">
        <color rgb="FF000000"/>
      </top>
      <bottom style="medium">
        <color rgb="FF000000"/>
      </bottom>
    </border>
    <border>
      <left style="thin"/>
      <right/>
      <top style="thin"/>
      <bottom style="thin"/>
    </border>
    <border>
      <left style="thin">
        <color rgb="FF000000"/>
      </left>
      <right/>
      <top style="medium">
        <color rgb="FF000000"/>
      </top>
      <bottom/>
    </border>
    <border>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thin">
        <color rgb="FF000000"/>
      </left>
      <right style="thin"/>
      <top/>
      <bottom style="medium">
        <color rgb="FF000000"/>
      </bottom>
    </border>
    <border>
      <left style="thin"/>
      <right style="medium">
        <color rgb="FF000000"/>
      </right>
      <top/>
      <bottom style="medium">
        <color rgb="FF000000"/>
      </bottom>
    </border>
    <border>
      <left style="thin"/>
      <right style="thin"/>
      <top style="medium">
        <color rgb="FF000000"/>
      </top>
      <bottom style="medium">
        <color rgb="FF000000"/>
      </bottom>
    </border>
    <border>
      <left style="thin">
        <color rgb="FF000000"/>
      </left>
      <right style="thin"/>
      <top style="medium">
        <color rgb="FF000000"/>
      </top>
      <bottom style="medium">
        <color rgb="FF000000"/>
      </bottom>
    </border>
    <border>
      <left style="thin"/>
      <right style="thin">
        <color rgb="FF000000"/>
      </right>
      <top style="medium">
        <color rgb="FF000000"/>
      </top>
      <bottom style="thin"/>
    </border>
    <border>
      <left style="thin">
        <color rgb="FF000000"/>
      </left>
      <right style="thin">
        <color rgb="FF000000"/>
      </right>
      <top style="medium">
        <color rgb="FF000000"/>
      </top>
      <bottom style="thin"/>
    </border>
    <border>
      <left style="thin"/>
      <right style="thin">
        <color rgb="FF000000"/>
      </right>
      <top style="thin"/>
      <bottom style="thin">
        <color rgb="FF000000"/>
      </bottom>
    </border>
    <border>
      <left style="thin">
        <color rgb="FF000000"/>
      </left>
      <right style="thin">
        <color rgb="FF000000"/>
      </right>
      <top style="thin"/>
      <bottom style="thin">
        <color rgb="FF000000"/>
      </bottom>
    </border>
    <border>
      <left style="thin"/>
      <right style="thin">
        <color rgb="FF000000"/>
      </right>
      <top style="thin">
        <color rgb="FF000000"/>
      </top>
      <bottom style="thin">
        <color rgb="FF000000"/>
      </bottom>
    </border>
    <border>
      <left style="thin"/>
      <right/>
      <top style="thin">
        <color rgb="FF000000"/>
      </top>
      <bottom style="thin">
        <color rgb="FF000000"/>
      </bottom>
    </border>
    <border>
      <left style="thin"/>
      <right style="thin">
        <color rgb="FF000000"/>
      </right>
      <top style="thin">
        <color rgb="FF000000"/>
      </top>
      <bottom style="medium">
        <color rgb="FF000000"/>
      </bottom>
    </border>
    <border>
      <left style="thin">
        <color rgb="FF000000"/>
      </left>
      <right style="thin">
        <color rgb="FF000000"/>
      </right>
      <top style="thin">
        <color rgb="FF000000"/>
      </top>
      <bottom style="thin"/>
    </border>
    <border>
      <left style="thin">
        <color rgb="FF000000"/>
      </left>
      <right style="thin"/>
      <top style="medium">
        <color rgb="FF000000"/>
      </top>
      <bottom style="thin"/>
    </border>
    <border>
      <left style="medium">
        <color rgb="FF000000"/>
      </left>
      <right/>
      <top style="medium">
        <color rgb="FF000000"/>
      </top>
      <bottom style="thin"/>
    </border>
    <border>
      <left style="thin">
        <color rgb="FF000000"/>
      </left>
      <right style="thin"/>
      <top style="thin"/>
      <bottom style="medium">
        <color rgb="FF000000"/>
      </bottom>
    </border>
    <border>
      <left/>
      <right/>
      <top/>
      <bottom style="medium">
        <color rgb="FF000000"/>
      </bottom>
    </border>
    <border>
      <left style="thin"/>
      <right style="thin">
        <color rgb="FF000000"/>
      </right>
      <top style="thin">
        <color rgb="FF000000"/>
      </top>
      <bottom style="thin"/>
    </border>
    <border>
      <left style="thin"/>
      <right style="thin"/>
      <top style="thin">
        <color rgb="FF000000"/>
      </top>
      <bottom style="thin">
        <color rgb="FF000000"/>
      </bottom>
    </border>
    <border>
      <left style="thin"/>
      <right style="thin">
        <color rgb="FF000000"/>
      </right>
      <top style="thin"/>
      <bottom style="thin"/>
    </border>
    <border>
      <left style="thin">
        <color rgb="FF000000"/>
      </left>
      <right style="thin">
        <color rgb="FF000000"/>
      </right>
      <top style="thin"/>
      <bottom style="medium">
        <color rgb="FF000000"/>
      </bottom>
    </border>
    <border>
      <left style="thin">
        <color rgb="FF000000"/>
      </left>
      <right style="medium">
        <color rgb="FF000000"/>
      </right>
      <top style="thin"/>
      <bottom style="medium">
        <color rgb="FF000000"/>
      </bottom>
    </border>
    <border>
      <left/>
      <right style="thin"/>
      <top style="thin">
        <color rgb="FF000000"/>
      </top>
      <bottom style="thin">
        <color rgb="FF000000"/>
      </bottom>
    </border>
    <border>
      <left style="medium">
        <color rgb="FF000000"/>
      </left>
      <right style="thin"/>
      <top style="medium">
        <color rgb="FF000000"/>
      </top>
      <bottom style="thin"/>
    </border>
    <border>
      <left style="medium">
        <color rgb="FF000000"/>
      </left>
      <right style="thin">
        <color rgb="FF000000"/>
      </right>
      <top style="thin"/>
      <bottom style="thin"/>
    </border>
    <border>
      <left style="thin"/>
      <right style="thin"/>
      <top style="thin"/>
      <bottom/>
    </border>
    <border>
      <left style="thin">
        <color rgb="FF000000"/>
      </left>
      <right style="medium">
        <color rgb="FF000000"/>
      </right>
      <top style="medium">
        <color rgb="FF000000"/>
      </top>
      <bottom style="thin"/>
    </border>
    <border>
      <left style="medium">
        <color rgb="FF000000"/>
      </left>
      <right style="thin"/>
      <top style="medium">
        <color rgb="FF000000"/>
      </top>
      <bottom style="medium">
        <color rgb="FF000000"/>
      </bottom>
    </border>
    <border>
      <left style="medium">
        <color rgb="FF000000"/>
      </left>
      <right style="thin">
        <color rgb="FF000000"/>
      </right>
      <top style="thin"/>
      <bottom style="medium">
        <color rgb="FF000000"/>
      </bottom>
    </border>
    <border>
      <left style="thin">
        <color rgb="FF000000"/>
      </left>
      <right style="thin"/>
      <top style="thin"/>
      <bottom style="thin"/>
    </border>
    <border>
      <left style="thin"/>
      <right style="thin">
        <color rgb="FF000000"/>
      </right>
      <top style="medium">
        <color rgb="FF000000"/>
      </top>
      <bottom/>
    </border>
    <border>
      <left style="thin"/>
      <right style="thin">
        <color rgb="FF000000"/>
      </right>
      <top style="medium">
        <color rgb="FF000000"/>
      </top>
      <bottom style="thin">
        <color rgb="FF000000"/>
      </bottom>
    </border>
    <border>
      <left style="thin"/>
      <right style="thin">
        <color rgb="FF000000"/>
      </right>
      <top style="thin">
        <color rgb="FF000000"/>
      </top>
      <bottom/>
    </border>
    <border>
      <left style="medium">
        <color rgb="FF000000"/>
      </left>
      <right style="thin">
        <color rgb="FF000000"/>
      </right>
      <top/>
      <bottom/>
    </border>
    <border>
      <left style="thin">
        <color rgb="FF000000"/>
      </left>
      <right style="medium">
        <color rgb="FF000000"/>
      </right>
      <top/>
      <bottom/>
    </border>
    <border>
      <left style="medium">
        <color rgb="FF000000"/>
      </left>
      <right/>
      <top/>
      <bottom style="thin">
        <color rgb="FF000000"/>
      </bottom>
    </border>
    <border>
      <left/>
      <right style="medium">
        <color rgb="FF000000"/>
      </right>
      <top style="thin">
        <color rgb="FF000000"/>
      </top>
      <bottom/>
    </border>
    <border>
      <left/>
      <right style="medium">
        <color rgb="FF000000"/>
      </right>
      <top style="medium">
        <color rgb="FF000000"/>
      </top>
      <bottom style="thin">
        <color rgb="FF000000"/>
      </bottom>
    </border>
    <border>
      <left/>
      <right style="medium">
        <color rgb="FF000000"/>
      </right>
      <top style="thin">
        <color rgb="FF000000"/>
      </top>
      <bottom style="medium">
        <color rgb="FF000000"/>
      </bottom>
    </border>
    <border>
      <left/>
      <right/>
      <top style="medium">
        <color rgb="FF000000"/>
      </top>
      <bottom/>
    </border>
    <border>
      <left/>
      <right/>
      <top/>
      <bottom style="thin"/>
    </border>
    <border>
      <left/>
      <right style="thin">
        <color rgb="FF000000"/>
      </right>
      <top style="medium">
        <color rgb="FF000000"/>
      </top>
      <bottom style="thin"/>
    </border>
    <border>
      <left/>
      <right style="medium">
        <color rgb="FF000000"/>
      </right>
      <top style="medium">
        <color rgb="FF000000"/>
      </top>
      <bottom/>
    </border>
    <border>
      <left style="medium">
        <color rgb="FF000000"/>
      </left>
      <right/>
      <top style="thin"/>
      <bottom style="thin">
        <color rgb="FF000000"/>
      </bottom>
    </border>
    <border>
      <left style="medium">
        <color rgb="FF000000"/>
      </left>
      <right style="thin"/>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thin"/>
      <top style="thin">
        <color rgb="FF000000"/>
      </top>
      <bottom style="thin">
        <color rgb="FF000000"/>
      </bottom>
    </border>
    <border>
      <left style="medium">
        <color rgb="FF000000"/>
      </left>
      <right style="thin"/>
      <top style="thin">
        <color rgb="FF000000"/>
      </top>
      <bottom style="medium">
        <color rgb="FF000000"/>
      </bottom>
    </border>
    <border>
      <left style="thin">
        <color rgb="FF000000"/>
      </left>
      <right/>
      <top style="thin">
        <color rgb="FF000000"/>
      </top>
      <bottom style="medium">
        <color rgb="FF000000"/>
      </bottom>
    </border>
    <border>
      <left style="medium">
        <color rgb="FF000000"/>
      </left>
      <right/>
      <top style="thin">
        <color rgb="FF000000"/>
      </top>
      <bottom/>
    </border>
    <border>
      <left style="medium">
        <color rgb="FF000000"/>
      </left>
      <right style="medium">
        <color rgb="FF000000"/>
      </right>
      <top/>
      <bottom style="medium">
        <color rgb="FF000000"/>
      </bottom>
    </border>
    <border>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left/>
      <right style="medium">
        <color rgb="FF000000"/>
      </right>
      <top/>
      <bottom style="thin">
        <color rgb="FF000000"/>
      </bottom>
    </border>
    <border>
      <left/>
      <right style="medium">
        <color rgb="FF000000"/>
      </right>
      <top/>
      <bottom style="medium">
        <color rgb="FF000000"/>
      </bottom>
    </border>
    <border>
      <left style="thin">
        <color rgb="FF000000"/>
      </left>
      <right style="thin"/>
      <top/>
      <bottom style="thin">
        <color rgb="FF000000"/>
      </bottom>
    </border>
    <border>
      <left style="thin">
        <color rgb="FF000000"/>
      </left>
      <right style="thin"/>
      <top style="thin">
        <color rgb="FF000000"/>
      </top>
      <bottom/>
    </border>
    <border>
      <left style="thin">
        <color rgb="FF000000"/>
      </left>
      <right/>
      <top style="medium">
        <color rgb="FF000000"/>
      </top>
      <bottom style="thin"/>
    </border>
    <border>
      <left style="thin"/>
      <right style="medium">
        <color rgb="FF000000"/>
      </right>
      <top style="medium">
        <color rgb="FF000000"/>
      </top>
      <bottom style="thin"/>
    </border>
    <border>
      <left style="medium">
        <color rgb="FF000000"/>
      </left>
      <right style="thin"/>
      <top style="thin"/>
      <bottom style="thin">
        <color rgb="FF000000"/>
      </bottom>
    </border>
    <border>
      <left style="medium">
        <color rgb="FF000000"/>
      </left>
      <right/>
      <top/>
      <bottom style="medium">
        <color rgb="FF000000"/>
      </bottom>
    </border>
    <border>
      <left style="thin">
        <color rgb="FF000000"/>
      </left>
      <right/>
      <top style="thin">
        <color rgb="FF000000"/>
      </top>
      <bottom/>
    </border>
    <border>
      <left/>
      <right style="medium">
        <color rgb="FF000000"/>
      </right>
      <top style="medium">
        <color rgb="FF000000"/>
      </top>
      <bottom style="medium">
        <color rgb="FF000000"/>
      </bottom>
    </border>
    <border>
      <left style="thin">
        <color rgb="FF000000"/>
      </left>
      <right style="thin">
        <color rgb="FF000000"/>
      </right>
      <top/>
      <bottom/>
    </border>
    <border>
      <left style="thin">
        <color rgb="FF000000"/>
      </left>
      <right/>
      <top/>
      <bottom style="thin">
        <color rgb="FF000000"/>
      </bottom>
    </border>
    <border>
      <left/>
      <right/>
      <top style="medium">
        <color rgb="FF000000"/>
      </top>
      <bottom style="medium">
        <color rgb="FF000000"/>
      </bottom>
    </border>
    <border>
      <left style="medium">
        <color rgb="FF000000"/>
      </left>
      <right style="thin">
        <color rgb="FF000000"/>
      </right>
      <top/>
      <bottom style="thin"/>
    </border>
    <border>
      <left/>
      <right style="thin"/>
      <top/>
      <bottom style="thin">
        <color rgb="FF000000"/>
      </bottom>
    </border>
    <border>
      <left/>
      <right style="thin"/>
      <top style="thin">
        <color rgb="FF000000"/>
      </top>
      <bottom/>
    </border>
    <border>
      <left style="medium">
        <color rgb="FF000000"/>
      </left>
      <right style="thin"/>
      <top style="thin">
        <color rgb="FF000000"/>
      </top>
      <bottom style="thin"/>
    </border>
    <border>
      <left/>
      <right style="thin"/>
      <top style="medium">
        <color rgb="FF000000"/>
      </top>
      <bottom/>
    </border>
    <border>
      <left/>
      <right/>
      <top/>
      <bottom style="thin">
        <color rgb="FF000000"/>
      </bottom>
      <diagonal/>
    </border>
    <border>
      <left/>
      <right style="medium">
        <color rgb="FF000000"/>
      </right>
      <top/>
      <bottom style="thin">
        <color rgb="FF000000"/>
      </bottom>
      <diagonal/>
    </border>
    <border>
      <left/>
      <right style="medium">
        <color rgb="FF000000"/>
      </right>
      <top style="thin">
        <color rgb="FF000000"/>
      </top>
      <bottom/>
      <diagonal/>
    </border>
    <border>
      <left/>
      <right style="medium">
        <color rgb="FF000000"/>
      </right>
      <top style="thin">
        <color rgb="FF000000"/>
      </top>
      <bottom style="thin">
        <color rgb="FF000000"/>
      </bottom>
      <diagonal/>
    </border>
    <border>
      <left/>
      <right/>
      <top style="thin">
        <color rgb="FF000000"/>
      </top>
      <bottom style="thin"/>
      <diagonal/>
    </border>
    <border>
      <left/>
      <right style="medium">
        <color rgb="FF000000"/>
      </right>
      <top style="thin">
        <color rgb="FF000000"/>
      </top>
      <bottom style="thin"/>
      <diagonal/>
    </border>
    <border>
      <left/>
      <right style="medium">
        <color rgb="FF000000"/>
      </right>
      <top style="medium">
        <color rgb="FF000000"/>
      </top>
      <bottom style="thin">
        <color rgb="FF000000"/>
      </bottom>
      <diagonal/>
    </border>
    <border>
      <left/>
      <right style="medium">
        <color rgb="FF000000"/>
      </right>
      <top style="thin"/>
      <bottom/>
      <diagonal/>
    </border>
    <border>
      <left/>
      <right style="medium">
        <color rgb="FF000000"/>
      </right>
      <top style="thin"/>
      <bottom style="thin">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style="medium">
        <color rgb="FF000000"/>
      </bottom>
      <diagonal/>
    </border>
    <border>
      <left/>
      <right style="thin"/>
      <top/>
      <bottom style="medium">
        <color rgb="FF000000"/>
      </bottom>
      <diagonal/>
    </border>
    <border>
      <left/>
      <right style="thin"/>
      <top style="medium">
        <color rgb="FF000000"/>
      </top>
      <bottom style="medium">
        <color rgb="FF000000"/>
      </bottom>
      <diagonal/>
    </border>
    <border>
      <left/>
      <right style="thin">
        <color rgb="FF000000"/>
      </right>
      <top style="medium">
        <color rgb="FF000000"/>
      </top>
      <bottom style="thin"/>
      <diagonal/>
    </border>
    <border>
      <left/>
      <right style="thin">
        <color rgb="FF000000"/>
      </right>
      <top style="thin">
        <color rgb="FF000000"/>
      </top>
      <bottom style="thin"/>
      <diagonal/>
    </border>
    <border>
      <left/>
      <right/>
      <top/>
      <bottom style="medium">
        <color rgb="FF000000"/>
      </bottom>
      <diagonal/>
    </border>
    <border>
      <left/>
      <right style="thin">
        <color rgb="FF000000"/>
      </right>
      <top style="thin"/>
      <bottom style="thin"/>
      <diagonal/>
    </border>
    <border>
      <left/>
      <right style="thin"/>
      <top style="medium">
        <color rgb="FF000000"/>
      </top>
      <bottom style="thin"/>
      <diagonal/>
    </border>
    <border>
      <left/>
      <right style="thin"/>
      <top style="thin"/>
      <bottom style="thin">
        <color rgb="FF000000"/>
      </bottom>
      <diagonal/>
    </border>
    <border>
      <left/>
      <right style="thin"/>
      <top style="thin">
        <color rgb="FF000000"/>
      </top>
      <bottom/>
      <diagonal/>
    </border>
    <border>
      <left/>
      <right style="thin"/>
      <top style="thin">
        <color rgb="FF000000"/>
      </top>
      <bottom style="thin">
        <color rgb="FF000000"/>
      </bottom>
      <diagonal/>
    </border>
    <border>
      <left/>
      <right style="thin"/>
      <top style="thin">
        <color rgb="FF000000"/>
      </top>
      <bottom style="thin"/>
      <diagonal/>
    </border>
    <border>
      <left/>
      <right style="thin">
        <color rgb="FF000000"/>
      </right>
      <top/>
      <bottom/>
      <diagonal/>
    </border>
    <border>
      <left/>
      <right style="thin">
        <color rgb="FF000000"/>
      </right>
      <top/>
      <bottom style="thin">
        <color rgb="FF000000"/>
      </bottom>
      <diagonal/>
    </border>
    <border>
      <left style="thin"/>
      <right/>
      <top/>
      <bottom/>
      <diagonal/>
    </border>
    <border>
      <left style="thin"/>
      <right style="thin">
        <color rgb="FF000000"/>
      </right>
      <top/>
      <bottom/>
      <diagonal/>
    </border>
    <border>
      <left style="thin"/>
      <right style="thin">
        <color rgb="FF000000"/>
      </right>
      <top/>
      <bottom style="thin"/>
      <diagonal/>
    </border>
    <border>
      <left/>
      <right/>
      <top/>
      <bottom style="thin"/>
      <diagonal/>
    </border>
    <border>
      <left style="thin">
        <color rgb="FF000000"/>
      </left>
      <right/>
      <top/>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right style="thin"/>
      <top/>
      <bottom style="thin">
        <color rgb="FF000000"/>
      </bottom>
      <diagonal/>
    </border>
    <border>
      <left/>
      <right style="thin"/>
      <top style="medium">
        <color rgb="FF000000"/>
      </top>
      <bottom style="thin">
        <color rgb="FF000000"/>
      </bottom>
      <diagonal/>
    </border>
    <border>
      <left/>
      <right style="thin"/>
      <top style="thin">
        <color rgb="FF000000"/>
      </top>
      <bottom style="medium">
        <color rgb="FF000000"/>
      </bottom>
      <diagonal/>
    </border>
    <border>
      <left/>
      <right style="thin">
        <color rgb="FF000000"/>
      </right>
      <top style="thin"/>
      <bottom style="medium">
        <color rgb="FF000000"/>
      </bottom>
      <diagonal/>
    </border>
    <border>
      <left style="medium">
        <color rgb="FF000000"/>
      </left>
      <right/>
      <top/>
      <bottom style="thin"/>
      <diagonal/>
    </border>
    <border>
      <left/>
      <right style="thin"/>
      <top/>
      <bottom style="thin"/>
      <diagonal/>
    </border>
    <border>
      <left style="thin">
        <color rgb="FF000000"/>
      </left>
      <right style="medium">
        <color rgb="FF000000"/>
      </right>
      <top/>
      <bottom style="thin"/>
      <diagonal/>
    </border>
    <border>
      <left style="medium">
        <color rgb="FF000000"/>
      </left>
      <right style="thin">
        <color rgb="FF000000"/>
      </right>
      <top/>
      <bottom/>
      <diagonal/>
    </border>
    <border>
      <left style="medium">
        <color rgb="FF000000"/>
      </left>
      <right style="thin">
        <color rgb="FF000000"/>
      </right>
      <top/>
      <bottom style="thin"/>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right style="thin">
        <color rgb="FF000000"/>
      </right>
      <top/>
      <bottom style="thin"/>
      <diagonal/>
    </border>
    <border>
      <left style="thin">
        <color rgb="FF000000"/>
      </left>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right style="medium">
        <color rgb="FF000000"/>
      </right>
      <top style="medium">
        <color rgb="FF000000"/>
      </top>
      <bottom style="medium">
        <color rgb="FF000000"/>
      </bottom>
    </border>
    <border>
      <left style="medium">
        <color rgb="FF000000"/>
      </left>
      <right style="medium">
        <color rgb="FF000000"/>
      </right>
      <top/>
      <bottom/>
    </border>
    <border>
      <left/>
      <right style="thin">
        <color rgb="FF000000"/>
      </right>
      <top/>
      <bottom/>
    </border>
    <border>
      <left style="thin"/>
      <right style="thin">
        <color rgb="FF000000"/>
      </right>
      <top style="medium">
        <color rgb="FF000000"/>
      </top>
      <bottom style="medium">
        <color rgb="FF000000"/>
      </bottom>
    </border>
    <border>
      <left style="thin"/>
      <right/>
      <top style="medium">
        <color rgb="FF000000"/>
      </top>
      <bottom style="medium">
        <color rgb="FF000000"/>
      </bottom>
    </border>
    <border>
      <left style="thin"/>
      <right style="thin">
        <color rgb="FF000000"/>
      </right>
      <top/>
      <bottom/>
    </border>
    <border>
      <left style="medium">
        <color rgb="FF000000"/>
      </left>
      <right/>
      <top/>
      <bottom/>
    </border>
    <border>
      <left style="medium">
        <color rgb="FF000000"/>
      </left>
      <right/>
      <top style="thin"/>
      <bottom style="thin"/>
    </border>
    <border>
      <left/>
      <right/>
      <top style="medium">
        <color rgb="FF000000"/>
      </top>
      <bottom style="thin">
        <color rgb="FF000000"/>
      </bottom>
    </border>
    <border>
      <left/>
      <right/>
      <top style="thin">
        <color rgb="FF000000"/>
      </top>
      <bottom style="thin">
        <color rgb="FF000000"/>
      </bottom>
    </border>
    <border>
      <left/>
      <right/>
      <top style="thin">
        <color rgb="FF000000"/>
      </top>
      <bottom/>
    </border>
    <border>
      <left/>
      <right/>
      <top/>
      <bottom style="thin">
        <color rgb="FF000000"/>
      </bottom>
    </border>
    <border>
      <left/>
      <right/>
      <top style="thin">
        <color rgb="FF000000"/>
      </top>
      <bottom style="medium">
        <color rgb="FF000000"/>
      </bottom>
    </border>
    <border>
      <left style="medium">
        <color rgb="FF262626"/>
      </left>
      <right style="medium">
        <color rgb="FF000000"/>
      </right>
      <top style="medium">
        <color rgb="FF262626"/>
      </top>
      <bottom style="medium">
        <color rgb="FF262626"/>
      </bottom>
    </border>
    <border>
      <left style="medium">
        <color rgb="FF000000"/>
      </left>
      <right style="thin">
        <color rgb="FF000000"/>
      </right>
      <top/>
      <bottom style="medium">
        <color rgb="FF000000"/>
      </bottom>
    </border>
    <border>
      <left style="medium">
        <color rgb="FF000000"/>
      </left>
      <right style="medium">
        <color rgb="FF000000"/>
      </right>
      <top/>
      <bottom style="thin">
        <color rgb="FF000000"/>
      </bottom>
      <diagonal/>
    </border>
    <border>
      <left/>
      <right/>
      <top style="thin"/>
      <bottom style="thin"/>
    </border>
    <border>
      <left/>
      <right style="thin">
        <color rgb="FF000000"/>
      </right>
      <top/>
      <bottom style="thin"/>
    </border>
    <border>
      <left style="medium">
        <color rgb="FF000000"/>
      </left>
      <right/>
      <top style="thin"/>
      <bottom style="medium">
        <color rgb="FF000000"/>
      </bottom>
    </border>
    <border>
      <left style="medium">
        <color rgb="FF000000"/>
      </left>
      <right style="medium">
        <color rgb="FF000000"/>
      </right>
      <top/>
      <bottom style="thin"/>
      <diagonal/>
    </border>
    <border>
      <left style="medium">
        <color rgb="FF000000"/>
      </left>
      <right style="thin"/>
      <top/>
      <bottom style="thin">
        <color rgb="FF000000"/>
      </bottom>
      <diagonal/>
    </border>
    <border>
      <left/>
      <right style="medium">
        <color rgb="FF000000"/>
      </right>
      <top style="medium">
        <color rgb="FF000000"/>
      </top>
      <bottom style="thin"/>
    </border>
    <border>
      <left/>
      <right style="thin">
        <color rgb="FF000000"/>
      </right>
      <top style="thin">
        <color rgb="FF000000"/>
      </top>
      <bottom style="thin"/>
    </border>
    <border>
      <left style="thin"/>
      <right style="medium">
        <color rgb="FF000000"/>
      </right>
      <top style="medium">
        <color rgb="FF000000"/>
      </top>
      <bottom/>
    </border>
    <border>
      <left style="medium">
        <color rgb="FF000000"/>
      </left>
      <right style="medium">
        <color rgb="FF000000"/>
      </right>
      <top style="thin"/>
      <bottom/>
    </border>
    <border>
      <left/>
      <right style="thin"/>
      <top style="medium">
        <color rgb="FF000000"/>
      </top>
      <bottom style="thin">
        <color rgb="FF000000"/>
      </bottom>
    </border>
    <border>
      <left/>
      <right style="thin"/>
      <top style="thin">
        <color rgb="FF000000"/>
      </top>
      <bottom style="medium">
        <color rgb="FF000000"/>
      </bottom>
    </border>
    <border>
      <left/>
      <right style="medium">
        <color rgb="FF000000"/>
      </right>
      <top/>
      <bottom style="thin"/>
      <diagonal/>
    </border>
    <border>
      <left style="thin"/>
      <right/>
      <top/>
      <bottom style="thin">
        <color rgb="FF000000"/>
      </bottom>
      <diagonal/>
    </border>
    <border>
      <left style="thin">
        <color rgb="FF000000"/>
      </left>
      <right/>
      <top/>
      <bottom style="thin"/>
      <diagonal/>
    </border>
    <border>
      <left style="thin"/>
      <right/>
      <top/>
      <bottom style="medium">
        <color rgb="FF000000"/>
      </bottom>
      <diagonal/>
    </border>
    <border>
      <left style="thin">
        <color rgb="FF000000"/>
      </left>
      <right/>
      <top/>
      <bottom style="medium">
        <color rgb="FF000000"/>
      </bottom>
    </border>
    <border>
      <left style="thin">
        <color rgb="FF000000"/>
      </left>
      <right style="thin">
        <color rgb="FF000000"/>
      </right>
      <top style="thin"/>
      <bottom style="thin"/>
    </border>
    <border>
      <left style="thin">
        <color rgb="FF000000"/>
      </left>
      <right style="thin">
        <color rgb="FF000000"/>
      </right>
      <top style="thin"/>
      <bottom/>
    </border>
    <border>
      <left style="medium">
        <color rgb="FF000000"/>
      </left>
      <right style="thin"/>
      <top style="medium">
        <color rgb="FF000000"/>
      </top>
      <bottom/>
    </border>
    <border>
      <left style="thin">
        <color rgb="FF000000"/>
      </left>
      <right/>
      <top/>
      <bottom/>
    </border>
    <border>
      <left style="thin">
        <color rgb="FF000000"/>
      </left>
      <right/>
      <top/>
      <bottom style="thin"/>
    </border>
    <border>
      <left style="thin">
        <color rgb="FF000000"/>
      </left>
      <right style="thin">
        <color rgb="FF000000"/>
      </right>
      <top/>
      <bottom style="thin"/>
    </border>
    <border>
      <left style="thin">
        <color rgb="FF000000"/>
      </left>
      <right style="medium">
        <color rgb="FF000000"/>
      </right>
      <top/>
      <bottom style="thin"/>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right style="thin">
        <color rgb="FF000000"/>
      </right>
      <top/>
      <bottom style="medium">
        <color rgb="FF000000"/>
      </bottom>
    </border>
    <border>
      <left/>
      <right style="thin"/>
      <top style="medium">
        <color rgb="FF000000"/>
      </top>
      <bottom style="medium">
        <color rgb="FF000000"/>
      </bottom>
    </border>
    <border>
      <left style="medium">
        <color rgb="FF000000"/>
      </left>
      <right style="thin"/>
      <top/>
      <bottom style="thin">
        <color rgb="FF000000"/>
      </bottom>
    </border>
    <border>
      <left style="thin"/>
      <right style="thin"/>
      <top style="medium">
        <color rgb="FF000000"/>
      </top>
      <bottom/>
    </border>
    <border>
      <left style="thin"/>
      <right style="thin"/>
      <top/>
      <bottom style="thin"/>
    </border>
    <border>
      <left style="thin"/>
      <right/>
      <top/>
      <bottom/>
    </border>
    <border>
      <left/>
      <right style="thin">
        <color rgb="FF000000"/>
      </right>
      <top style="thin"/>
      <bottom style="thin">
        <color rgb="FF000000"/>
      </bottom>
    </border>
    <border>
      <left/>
      <right style="medium">
        <color rgb="FF000000"/>
      </right>
      <top style="thin"/>
      <bottom style="thin">
        <color rgb="FF000000"/>
      </bottom>
    </border>
    <border>
      <left/>
      <right style="medium">
        <color rgb="FF000000"/>
      </right>
      <top style="thin"/>
      <bottom style="medium">
        <color rgb="FF000000"/>
      </bottom>
    </border>
    <border>
      <left style="thin"/>
      <right style="thin">
        <color rgb="FF000000"/>
      </right>
      <top/>
      <bottom style="thin">
        <color rgb="FF000000"/>
      </bottom>
    </border>
    <border>
      <left/>
      <right style="medium">
        <color rgb="FF000000"/>
      </right>
      <top style="thin"/>
      <bottom style="medium">
        <color rgb="FF000000"/>
      </bottom>
      <diagonal/>
    </border>
    <border>
      <left/>
      <right style="thin">
        <color rgb="FF485368"/>
      </right>
      <top/>
      <bottom style="thin">
        <color rgb="FF485368"/>
      </bottom>
    </border>
    <border>
      <left/>
      <right style="thin">
        <color rgb="FF485368"/>
      </right>
      <top style="thin">
        <color rgb="FF485368"/>
      </top>
      <bottom style="thin">
        <color rgb="FF485368"/>
      </bottom>
    </border>
    <border>
      <left/>
      <right style="thin">
        <color rgb="FF485368"/>
      </right>
      <top style="thin">
        <color rgb="FF485368"/>
      </top>
      <bottom style="medium">
        <color rgb="FF000000"/>
      </bottom>
    </border>
    <border>
      <left/>
      <right style="thin">
        <color rgb="FF485368"/>
      </right>
      <top/>
      <bottom/>
      <diagonal/>
    </border>
    <border>
      <left/>
      <right/>
      <top/>
      <bottom style="thin">
        <color rgb="FF485368"/>
      </bottom>
      <diagonal/>
    </border>
    <border>
      <left/>
      <right style="thin">
        <color rgb="FF485368"/>
      </right>
      <top/>
      <bottom style="thin">
        <color rgb="FF485368"/>
      </bottom>
      <diagonal/>
    </border>
    <border>
      <left/>
      <right/>
      <top style="thin">
        <color rgb="FF485368"/>
      </top>
      <bottom/>
      <diagonal/>
    </border>
    <border>
      <left/>
      <right style="thin">
        <color rgb="FF485368"/>
      </right>
      <top style="thin">
        <color rgb="FF485368"/>
      </top>
      <bottom/>
      <diagonal/>
    </border>
    <border>
      <left/>
      <right/>
      <top style="thin">
        <color rgb="FF485368"/>
      </top>
      <bottom style="thin">
        <color rgb="FF485368"/>
      </bottom>
      <diagonal/>
    </border>
    <border>
      <left/>
      <right style="thin">
        <color rgb="FF485368"/>
      </right>
      <top style="thin">
        <color rgb="FF485368"/>
      </top>
      <bottom style="thin">
        <color rgb="FF485368"/>
      </bottom>
      <diagonal/>
    </border>
    <border>
      <left/>
      <right/>
      <top style="thin">
        <color rgb="FF485368"/>
      </top>
      <bottom style="medium">
        <color rgb="FF000000"/>
      </bottom>
      <diagonal/>
    </border>
    <border>
      <left/>
      <right style="thin">
        <color rgb="FF485368"/>
      </right>
      <top style="thin">
        <color rgb="FF485368"/>
      </top>
      <bottom style="medium">
        <color rgb="FF000000"/>
      </bottom>
      <diagonal/>
    </border>
    <border>
      <left/>
      <right/>
      <top/>
      <bottom style="thin">
        <color rgb="FF485368"/>
      </bottom>
    </border>
    <border>
      <left/>
      <right/>
      <top style="thin">
        <color rgb="FF485368"/>
      </top>
      <bottom style="thin">
        <color rgb="FF485368"/>
      </bottom>
    </border>
    <border>
      <left style="thin">
        <color rgb="FF000000"/>
      </left>
      <right/>
      <top style="thin">
        <color rgb="FF000000"/>
      </top>
      <bottom style="thin"/>
    </border>
    <border>
      <left style="thin"/>
      <right style="thin"/>
      <top style="thin">
        <color rgb="FF000000"/>
      </top>
      <bottom style="medium">
        <color rgb="FF000000"/>
      </bottom>
    </border>
    <border>
      <left style="thin">
        <color rgb="FF000000"/>
      </left>
      <right/>
      <top style="thin"/>
      <bottom/>
    </border>
    <border>
      <left style="thin">
        <color rgb="FF000000"/>
      </left>
      <right style="medium">
        <color rgb="FF000000"/>
      </right>
      <top style="thin"/>
      <bottom/>
    </border>
    <border>
      <left/>
      <right style="thin">
        <color rgb="FF000000"/>
      </right>
      <top style="thin"/>
      <bottom style="medium">
        <color rgb="FF000000"/>
      </bottom>
    </border>
    <border>
      <left style="thin"/>
      <right style="thin">
        <color rgb="FF000000"/>
      </right>
      <top style="thin"/>
      <bottom style="medium">
        <color rgb="FF000000"/>
      </bottom>
    </border>
    <border>
      <left style="thin"/>
      <right style="medium">
        <color rgb="FF000000"/>
      </right>
      <top style="thin"/>
      <bottom style="medium">
        <color rgb="FF000000"/>
      </bottom>
    </border>
    <border>
      <left/>
      <right style="thin">
        <color rgb="FF000000"/>
      </right>
      <top style="thin"/>
      <bottom style="thin"/>
    </border>
    <border>
      <left style="thin"/>
      <right style="medium">
        <color rgb="FF000000"/>
      </right>
      <top style="thin"/>
      <bottom style="thin"/>
    </border>
    <border>
      <left style="thin"/>
      <right style="thin"/>
      <top/>
      <bottom style="thin">
        <color rgb="FF000000"/>
      </bottom>
    </border>
    <border>
      <left style="thin"/>
      <right style="thin"/>
      <top style="thin"/>
      <bottom style="thin">
        <color rgb="FF000000"/>
      </bottom>
    </border>
    <border>
      <left style="thin"/>
      <right style="thin"/>
      <top style="medium">
        <color rgb="FF000000"/>
      </top>
      <bottom style="thin">
        <color rgb="FF000000"/>
      </bottom>
    </border>
    <border>
      <left/>
      <right style="thin"/>
      <top style="thin"/>
      <bottom style="medium">
        <color rgb="FF000000"/>
      </bottom>
    </border>
    <border>
      <left/>
      <right style="thin"/>
      <top/>
      <bottom style="thin"/>
    </border>
    <border>
      <left style="thin"/>
      <right/>
      <top/>
      <bottom style="medium">
        <color rgb="FF000000"/>
      </bottom>
    </border>
    <border>
      <left style="medium">
        <color rgb="FF000000"/>
      </left>
      <right style="thin"/>
      <top style="thin"/>
      <bottom/>
    </border>
    <border>
      <left style="thin"/>
      <right style="medium">
        <color rgb="FF000000"/>
      </right>
      <top/>
      <bottom/>
    </border>
    <border>
      <left style="thin"/>
      <right style="thin"/>
      <top style="medium">
        <color rgb="FF000000"/>
      </top>
      <bottom style="thin"/>
    </border>
    <border>
      <left style="thin"/>
      <right/>
      <top style="medium">
        <color rgb="FF000000"/>
      </top>
      <bottom style="thin"/>
    </border>
    <border>
      <left style="thin"/>
      <right style="medium">
        <color rgb="FF000000"/>
      </right>
      <top/>
      <bottom style="thin"/>
    </border>
    <border>
      <left style="thin"/>
      <right/>
      <top style="medium">
        <color rgb="FF000000"/>
      </top>
      <bottom/>
    </border>
    <border>
      <left style="thin">
        <color rgb="FF000000"/>
      </left>
      <right/>
      <top/>
      <bottom style="medium">
        <color rgb="FF000000"/>
      </bottom>
      <diagonal/>
    </border>
    <border>
      <left style="thin"/>
      <right style="medium">
        <color rgb="FF000000"/>
      </right>
      <top/>
      <bottom/>
      <diagonal/>
    </border>
    <border>
      <left style="thin"/>
      <right style="medium">
        <color rgb="FF000000"/>
      </right>
      <top/>
      <bottom style="thin"/>
      <diagonal/>
    </border>
    <border>
      <left style="medium">
        <color rgb="FF000000"/>
      </left>
      <right style="thin"/>
      <top/>
      <bottom style="thin"/>
      <diagonal/>
    </border>
    <border>
      <left style="thin"/>
      <right style="thin">
        <color rgb="FF000000"/>
      </right>
      <top/>
      <bottom style="thin">
        <color rgb="FF000000"/>
      </bottom>
      <diagonal/>
    </border>
    <border>
      <left style="medium">
        <color rgb="FF000000"/>
      </left>
      <right/>
      <top style="thin">
        <color rgb="FF000000"/>
      </top>
      <bottom style="thin"/>
    </border>
    <border>
      <left style="thin"/>
      <right style="thin"/>
      <top style="thin">
        <color rgb="FF000000"/>
      </top>
      <bottom/>
    </border>
    <border>
      <left/>
      <right/>
      <top style="medium">
        <color rgb="FF000000"/>
      </top>
      <bottom style="thin"/>
    </border>
    <border>
      <left style="thin">
        <color rgb="FF000000"/>
      </left>
      <right style="thin">
        <color rgb="FF000000"/>
      </right>
      <top/>
      <bottom style="medium">
        <color rgb="FF000000"/>
      </bottom>
      <diagonal/>
    </border>
    <border>
      <left style="thin">
        <color rgb="FF000000"/>
      </left>
      <right style="medium">
        <color rgb="FF000000"/>
      </right>
      <top style="thin"/>
      <bottom style="thin"/>
    </border>
    <border>
      <left/>
      <right/>
      <top style="thin"/>
      <bottom style="thin">
        <color rgb="FF000000"/>
      </bottom>
    </border>
  </borders>
  <cellStyleXfs count="1">
    <xf numFmtId="0" fontId="0" fillId="0" borderId="0"/>
  </cellStyleXfs>
  <cellXfs count="1762">
    <xf numFmtId="0" fontId="0"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0" fillId="0" borderId="48" pivotButton="0" quotePrefix="0" xfId="0"/>
    <xf numFmtId="0" fontId="0" fillId="0" borderId="49" pivotButton="0" quotePrefix="0" xfId="0"/>
    <xf numFmtId="0" fontId="2" fillId="2" borderId="3" applyAlignment="1" pivotButton="0" quotePrefix="0" xfId="0">
      <alignment horizontal="center" vertical="center"/>
    </xf>
    <xf numFmtId="0" fontId="3" fillId="0" borderId="4" applyAlignment="1" pivotButton="0" quotePrefix="0" xfId="0">
      <alignment horizontal="center" vertical="center"/>
    </xf>
    <xf numFmtId="0" fontId="3" fillId="0" borderId="5" applyAlignment="1" pivotButton="0" quotePrefix="0" xfId="0">
      <alignment horizontal="center" vertical="center"/>
    </xf>
    <xf numFmtId="0" fontId="3" fillId="0" borderId="6" applyAlignment="1" pivotButton="0" quotePrefix="0" xfId="0">
      <alignment horizontal="center" vertical="center"/>
    </xf>
    <xf numFmtId="0" fontId="4" fillId="0" borderId="6" applyAlignment="1" pivotButton="0" quotePrefix="0" xfId="0">
      <alignment horizontal="center" vertical="center"/>
    </xf>
    <xf numFmtId="0" fontId="4" fillId="0" borderId="7" applyAlignment="1" pivotButton="0" quotePrefix="0" xfId="0">
      <alignment horizontal="center" vertical="center"/>
    </xf>
    <xf numFmtId="0" fontId="0" fillId="0" borderId="50" pivotButton="0" quotePrefix="0" xfId="0"/>
    <xf numFmtId="0" fontId="3" fillId="0" borderId="8" applyAlignment="1" pivotButton="0" quotePrefix="0" xfId="0">
      <alignment horizontal="center" vertical="center"/>
    </xf>
    <xf numFmtId="0" fontId="3" fillId="0" borderId="9" applyAlignment="1" pivotButton="0" quotePrefix="0" xfId="0">
      <alignment horizontal="center" vertical="center"/>
    </xf>
    <xf numFmtId="0" fontId="4" fillId="0" borderId="9" applyAlignment="1" pivotButton="0" quotePrefix="0" xfId="0">
      <alignment horizontal="center" vertical="center"/>
    </xf>
    <xf numFmtId="0" fontId="4" fillId="0" borderId="10" applyAlignment="1" pivotButton="0" quotePrefix="0" xfId="0">
      <alignment horizontal="center" vertical="center"/>
    </xf>
    <xf numFmtId="0" fontId="0" fillId="0" borderId="51" pivotButton="0" quotePrefix="0" xfId="0"/>
    <xf numFmtId="0" fontId="3" fillId="0" borderId="11" applyAlignment="1" pivotButton="0" quotePrefix="0" xfId="0">
      <alignment horizontal="center" vertical="center"/>
    </xf>
    <xf numFmtId="0" fontId="3" fillId="0" borderId="12" applyAlignment="1" pivotButton="0" quotePrefix="0" xfId="0">
      <alignment horizontal="center" vertical="center"/>
    </xf>
    <xf numFmtId="0" fontId="4" fillId="0" borderId="12" applyAlignment="1" pivotButton="0" quotePrefix="0" xfId="0">
      <alignment horizontal="center" vertical="center"/>
    </xf>
    <xf numFmtId="0" fontId="4" fillId="0" borderId="13" applyAlignment="1" pivotButton="0" quotePrefix="0" xfId="0">
      <alignment horizontal="center" vertical="center"/>
    </xf>
    <xf numFmtId="0" fontId="5" fillId="0" borderId="14" applyAlignment="1" pivotButton="0" quotePrefix="0" xfId="0">
      <alignment horizontal="center" vertical="center"/>
    </xf>
    <xf numFmtId="0" fontId="0" fillId="0" borderId="54" pivotButton="0" quotePrefix="0" xfId="0"/>
    <xf numFmtId="0" fontId="0" fillId="0" borderId="55" pivotButton="0" quotePrefix="0" xfId="0"/>
    <xf numFmtId="0" fontId="6" fillId="2" borderId="15" applyAlignment="1" pivotButton="0" quotePrefix="0" xfId="0">
      <alignment horizontal="center" vertical="center"/>
    </xf>
    <xf numFmtId="0" fontId="1" fillId="2" borderId="16" applyAlignment="1" pivotButton="0" quotePrefix="0" xfId="0">
      <alignment horizontal="center" vertical="center"/>
    </xf>
    <xf numFmtId="0" fontId="7" fillId="0" borderId="17" applyAlignment="1" pivotButton="0" quotePrefix="0" xfId="0">
      <alignment horizontal="center" vertical="center" wrapText="1"/>
    </xf>
    <xf numFmtId="0" fontId="8" fillId="0" borderId="5" applyAlignment="1" pivotButton="0" quotePrefix="0" xfId="0">
      <alignment horizontal="center" vertical="center"/>
    </xf>
    <xf numFmtId="0" fontId="8" fillId="0" borderId="7" applyAlignment="1" pivotButton="0" quotePrefix="0" xfId="0">
      <alignment horizontal="center" vertical="center"/>
    </xf>
    <xf numFmtId="0" fontId="0" fillId="0" borderId="57" pivotButton="0" quotePrefix="0" xfId="0"/>
    <xf numFmtId="0" fontId="9" fillId="0" borderId="11" applyAlignment="1" pivotButton="0" quotePrefix="0" xfId="0">
      <alignment horizontal="center" vertical="center"/>
    </xf>
    <xf numFmtId="0" fontId="8" fillId="0" borderId="13" applyAlignment="1" pivotButton="0" quotePrefix="0" xfId="0">
      <alignment horizontal="center" vertical="center"/>
    </xf>
    <xf numFmtId="0" fontId="7" fillId="0" borderId="4" applyAlignment="1" pivotButton="0" quotePrefix="0" xfId="0">
      <alignment horizontal="center" vertical="center" wrapText="1"/>
    </xf>
    <xf numFmtId="0" fontId="8" fillId="0" borderId="6" applyAlignment="1" pivotButton="0" quotePrefix="0" xfId="0">
      <alignment horizontal="center" vertical="center"/>
    </xf>
    <xf numFmtId="0" fontId="8" fillId="0" borderId="8" applyAlignment="1" pivotButton="0" quotePrefix="0" xfId="0">
      <alignment horizontal="center" vertical="center"/>
    </xf>
    <xf numFmtId="0" fontId="8" fillId="0" borderId="9" applyAlignment="1" pivotButton="0" quotePrefix="0" xfId="0">
      <alignment horizontal="center" vertical="center"/>
    </xf>
    <xf numFmtId="0" fontId="8" fillId="0" borderId="10" applyAlignment="1" pivotButton="0" quotePrefix="0" xfId="0">
      <alignment horizontal="center" vertical="center"/>
    </xf>
    <xf numFmtId="0" fontId="9" fillId="0" borderId="9" applyAlignment="1" pivotButton="0" quotePrefix="0" xfId="0">
      <alignment horizontal="center" vertical="center"/>
    </xf>
    <xf numFmtId="0" fontId="7" fillId="0" borderId="18" applyAlignment="1" pivotButton="0" quotePrefix="0" xfId="0">
      <alignment horizontal="center" vertical="center" wrapText="1"/>
    </xf>
    <xf numFmtId="0" fontId="8" fillId="0" borderId="19" applyAlignment="1" pivotButton="0" quotePrefix="0" xfId="0">
      <alignment horizontal="center" vertical="center"/>
    </xf>
    <xf numFmtId="0" fontId="8" fillId="0" borderId="20" applyAlignment="1" pivotButton="0" quotePrefix="0" xfId="0">
      <alignment horizontal="center" vertical="center"/>
    </xf>
    <xf numFmtId="0" fontId="8" fillId="0" borderId="21" applyAlignment="1" pivotButton="0" quotePrefix="0" xfId="0">
      <alignment horizontal="center" vertical="center"/>
    </xf>
    <xf numFmtId="0" fontId="8" fillId="0" borderId="12" applyAlignment="1" pivotButton="0" quotePrefix="0" xfId="0">
      <alignment horizontal="center" vertical="center"/>
    </xf>
    <xf numFmtId="0" fontId="7" fillId="0" borderId="22" applyAlignment="1" pivotButton="0" quotePrefix="0" xfId="0">
      <alignment horizontal="center" vertical="center" wrapText="1"/>
    </xf>
    <xf numFmtId="0" fontId="8" fillId="0" borderId="23" applyAlignment="1" pivotButton="0" quotePrefix="0" xfId="0">
      <alignment horizontal="center" vertical="center"/>
    </xf>
    <xf numFmtId="0" fontId="0" fillId="0" borderId="56" pivotButton="0" quotePrefix="0" xfId="0"/>
    <xf numFmtId="0" fontId="8" fillId="0" borderId="24" applyAlignment="1" pivotButton="0" quotePrefix="0" xfId="0">
      <alignment horizontal="center" vertical="center"/>
    </xf>
    <xf numFmtId="0" fontId="8" fillId="0" borderId="11" applyAlignment="1" pivotButton="0" quotePrefix="0" xfId="0">
      <alignment horizontal="center" vertical="center"/>
    </xf>
    <xf numFmtId="0" fontId="10" fillId="0" borderId="12" applyAlignment="1" pivotButton="0" quotePrefix="0" xfId="0">
      <alignment horizontal="center" vertical="center"/>
    </xf>
    <xf numFmtId="0" fontId="9" fillId="0" borderId="13" applyAlignment="1" pivotButton="0" quotePrefix="0" xfId="0">
      <alignment horizontal="center" vertical="center"/>
    </xf>
    <xf numFmtId="0" fontId="10" fillId="0" borderId="20" applyAlignment="1" pivotButton="0" quotePrefix="0" xfId="0">
      <alignment horizontal="center" vertical="center"/>
    </xf>
    <xf numFmtId="0" fontId="7" fillId="0" borderId="15" applyAlignment="1" pivotButton="0" quotePrefix="0" xfId="0">
      <alignment horizontal="center" vertical="center" wrapText="1"/>
    </xf>
    <xf numFmtId="0" fontId="8" fillId="0" borderId="25" applyAlignment="1" pivotButton="0" quotePrefix="0" xfId="0">
      <alignment horizontal="center" vertical="center"/>
    </xf>
    <xf numFmtId="0" fontId="8" fillId="0" borderId="26" applyAlignment="1" pivotButton="0" quotePrefix="0" xfId="0">
      <alignment horizontal="center" vertical="center"/>
    </xf>
    <xf numFmtId="0" fontId="0" fillId="0" borderId="58" pivotButton="0" quotePrefix="0" xfId="0"/>
    <xf numFmtId="0" fontId="7" fillId="0" borderId="27" applyAlignment="1" pivotButton="0" quotePrefix="0" xfId="0">
      <alignment horizontal="center" vertical="center"/>
    </xf>
    <xf numFmtId="0" fontId="0" fillId="0" borderId="60" pivotButton="0" quotePrefix="0" xfId="0"/>
    <xf numFmtId="0" fontId="0" fillId="0" borderId="61" pivotButton="0" quotePrefix="0" xfId="0"/>
    <xf numFmtId="0" fontId="6" fillId="2" borderId="16" applyAlignment="1" pivotButton="0" quotePrefix="0" xfId="0">
      <alignment horizontal="center" vertical="center"/>
    </xf>
    <xf numFmtId="0" fontId="0" fillId="0" borderId="62" pivotButton="0" quotePrefix="0" xfId="0"/>
    <xf numFmtId="0" fontId="0" fillId="0" borderId="63" pivotButton="0" quotePrefix="0" xfId="0"/>
    <xf numFmtId="0" fontId="7" fillId="0" borderId="5" applyAlignment="1" pivotButton="0" quotePrefix="0" xfId="0">
      <alignment horizontal="center" vertical="center"/>
    </xf>
    <xf numFmtId="0" fontId="7" fillId="0" borderId="6" applyAlignment="1" pivotButton="0" quotePrefix="0" xfId="0">
      <alignment horizontal="center" vertical="center"/>
    </xf>
    <xf numFmtId="0" fontId="7" fillId="0" borderId="7" applyAlignment="1" pivotButton="0" quotePrefix="0" xfId="0">
      <alignment horizontal="center" vertical="center"/>
    </xf>
    <xf numFmtId="0" fontId="7" fillId="0" borderId="19" applyAlignment="1" pivotButton="0" quotePrefix="0" xfId="0">
      <alignment horizontal="center" vertical="center"/>
    </xf>
    <xf numFmtId="0" fontId="7" fillId="0" borderId="20" applyAlignment="1" pivotButton="0" quotePrefix="0" xfId="0">
      <alignment horizontal="center" vertical="center"/>
    </xf>
    <xf numFmtId="0" fontId="11" fillId="0" borderId="20" applyAlignment="1" pivotButton="0" quotePrefix="0" xfId="0">
      <alignment horizontal="center" vertical="center"/>
    </xf>
    <xf numFmtId="0" fontId="11" fillId="0" borderId="21" applyAlignment="1" pivotButton="0" quotePrefix="0" xfId="0">
      <alignment horizontal="center" vertical="center"/>
    </xf>
    <xf numFmtId="0" fontId="7" fillId="0" borderId="28" applyAlignment="1" pivotButton="0" quotePrefix="0" xfId="0">
      <alignment horizontal="center" vertical="center"/>
    </xf>
    <xf numFmtId="0" fontId="7" fillId="0" borderId="29" applyAlignment="1" pivotButton="0" quotePrefix="0" xfId="0">
      <alignment horizontal="center" vertical="center"/>
    </xf>
    <xf numFmtId="0" fontId="11" fillId="0" borderId="29" applyAlignment="1" pivotButton="0" quotePrefix="0" xfId="0">
      <alignment horizontal="center" vertical="center"/>
    </xf>
    <xf numFmtId="0" fontId="11" fillId="0" borderId="30" applyAlignment="1" pivotButton="0" quotePrefix="0" xfId="0">
      <alignment horizontal="center" vertical="center"/>
    </xf>
    <xf numFmtId="0" fontId="7" fillId="0" borderId="31" applyAlignment="1" pivotButton="0" quotePrefix="0" xfId="0">
      <alignment horizontal="center" vertical="center" wrapText="1"/>
    </xf>
    <xf numFmtId="0" fontId="7" fillId="0" borderId="32" applyAlignment="1" pivotButton="0" quotePrefix="0" xfId="0">
      <alignment horizontal="center" vertical="center"/>
    </xf>
    <xf numFmtId="0" fontId="7" fillId="0" borderId="26" applyAlignment="1" pivotButton="0" quotePrefix="0" xfId="0">
      <alignment horizontal="center" vertical="center"/>
    </xf>
    <xf numFmtId="0" fontId="7" fillId="0" borderId="33" applyAlignment="1" pivotButton="0" quotePrefix="0" xfId="0">
      <alignment horizontal="center" vertical="center"/>
    </xf>
    <xf numFmtId="0" fontId="0" fillId="0" borderId="65" pivotButton="0" quotePrefix="0" xfId="0"/>
    <xf numFmtId="0" fontId="7" fillId="0" borderId="34" applyAlignment="1" pivotButton="0" quotePrefix="0" xfId="0">
      <alignment horizontal="center" vertical="center"/>
    </xf>
    <xf numFmtId="0" fontId="7" fillId="0" borderId="21" applyAlignment="1" pivotButton="0" quotePrefix="0" xfId="0">
      <alignment horizontal="center" vertical="center"/>
    </xf>
    <xf numFmtId="0" fontId="7" fillId="0" borderId="27" applyAlignment="1" pivotButton="0" quotePrefix="0" xfId="0">
      <alignment horizontal="center" vertical="center" wrapText="1"/>
    </xf>
    <xf numFmtId="0" fontId="7" fillId="0" borderId="23" applyAlignment="1" pivotButton="0" quotePrefix="0" xfId="0">
      <alignment horizontal="center" vertical="center"/>
    </xf>
    <xf numFmtId="0" fontId="7" fillId="0" borderId="35" applyAlignment="1" pivotButton="0" quotePrefix="0" xfId="0">
      <alignment horizontal="center" vertical="center" wrapText="1"/>
    </xf>
    <xf numFmtId="0" fontId="12" fillId="0" borderId="8" applyAlignment="1" pivotButton="0" quotePrefix="0" xfId="0">
      <alignment horizontal="center" vertical="center"/>
    </xf>
    <xf numFmtId="0" fontId="12" fillId="0" borderId="9" applyAlignment="1" pivotButton="0" quotePrefix="0" xfId="0">
      <alignment horizontal="center" vertical="center"/>
    </xf>
    <xf numFmtId="0" fontId="12" fillId="0" borderId="10" applyAlignment="1" pivotButton="0" quotePrefix="0" xfId="0">
      <alignment horizontal="center" vertical="center"/>
    </xf>
    <xf numFmtId="0" fontId="7" fillId="0" borderId="8" applyAlignment="1" pivotButton="0" quotePrefix="0" xfId="0">
      <alignment horizontal="center" vertical="center"/>
    </xf>
    <xf numFmtId="0" fontId="7" fillId="0" borderId="9" applyAlignment="1" pivotButton="0" quotePrefix="0" xfId="0">
      <alignment horizontal="center" vertical="center"/>
    </xf>
    <xf numFmtId="0" fontId="11" fillId="0" borderId="9" applyAlignment="1" pivotButton="0" quotePrefix="0" xfId="0">
      <alignment horizontal="center" vertical="center"/>
    </xf>
    <xf numFmtId="0" fontId="11" fillId="0" borderId="10" applyAlignment="1" pivotButton="0" quotePrefix="0" xfId="0">
      <alignment horizontal="center" vertical="center"/>
    </xf>
    <xf numFmtId="0" fontId="12" fillId="0" borderId="11" applyAlignment="1" pivotButton="0" quotePrefix="0" xfId="0">
      <alignment horizontal="center" vertical="center"/>
    </xf>
    <xf numFmtId="0" fontId="12" fillId="0" borderId="12" applyAlignment="1" pivotButton="0" quotePrefix="0" xfId="0">
      <alignment horizontal="center" vertical="center"/>
    </xf>
    <xf numFmtId="0" fontId="11" fillId="0" borderId="12" applyAlignment="1" pivotButton="0" quotePrefix="0" xfId="0">
      <alignment horizontal="center" vertical="center"/>
    </xf>
    <xf numFmtId="0" fontId="11" fillId="0" borderId="13" applyAlignment="1" pivotButton="0" quotePrefix="0" xfId="0">
      <alignment horizontal="center" vertical="center"/>
    </xf>
    <xf numFmtId="0" fontId="7" fillId="0" borderId="36" applyAlignment="1" pivotButton="0" quotePrefix="0" xfId="0">
      <alignment vertical="center"/>
    </xf>
    <xf numFmtId="0" fontId="0" fillId="0" borderId="52" pivotButton="0" quotePrefix="0" xfId="0"/>
    <xf numFmtId="0" fontId="6" fillId="2" borderId="37" applyAlignment="1" pivotButton="0" quotePrefix="0" xfId="0">
      <alignment horizontal="center" vertical="center"/>
    </xf>
    <xf numFmtId="0" fontId="6" fillId="2" borderId="2" applyAlignment="1" pivotButton="0" quotePrefix="0" xfId="0">
      <alignment horizontal="center" vertical="center"/>
    </xf>
    <xf numFmtId="0" fontId="13" fillId="0" borderId="5" applyAlignment="1" pivotButton="0" quotePrefix="0" xfId="0">
      <alignment horizontal="center" vertical="center"/>
    </xf>
    <xf numFmtId="0" fontId="13" fillId="0" borderId="6" applyAlignment="1" pivotButton="0" quotePrefix="0" xfId="0">
      <alignment horizontal="center" vertical="center"/>
    </xf>
    <xf numFmtId="0" fontId="14" fillId="0" borderId="6" applyAlignment="1" pivotButton="0" quotePrefix="0" xfId="0">
      <alignment horizontal="center" vertical="center"/>
    </xf>
    <xf numFmtId="0" fontId="15" fillId="0" borderId="6" applyAlignment="1" pivotButton="0" quotePrefix="0" xfId="0">
      <alignment horizontal="center" vertical="center"/>
    </xf>
    <xf numFmtId="0" fontId="15" fillId="0" borderId="7" applyAlignment="1" pivotButton="0" quotePrefix="0" xfId="0">
      <alignment horizontal="center" vertical="center"/>
    </xf>
    <xf numFmtId="0" fontId="13" fillId="0" borderId="8" applyAlignment="1" pivotButton="0" quotePrefix="0" xfId="0">
      <alignment horizontal="center" vertical="center"/>
    </xf>
    <xf numFmtId="0" fontId="15" fillId="0" borderId="9" applyAlignment="1" pivotButton="0" quotePrefix="0" xfId="0">
      <alignment horizontal="center" vertical="center"/>
    </xf>
    <xf numFmtId="0" fontId="13" fillId="0" borderId="9" applyAlignment="1" pivotButton="0" quotePrefix="0" xfId="0">
      <alignment horizontal="center" vertical="center"/>
    </xf>
    <xf numFmtId="0" fontId="13" fillId="0" borderId="10" applyAlignment="1" pivotButton="0" quotePrefix="0" xfId="0">
      <alignment horizontal="center" vertical="center"/>
    </xf>
    <xf numFmtId="0" fontId="15" fillId="0" borderId="10" applyAlignment="1" pivotButton="0" quotePrefix="0" xfId="0">
      <alignment horizontal="center" vertical="center"/>
    </xf>
    <xf numFmtId="0" fontId="15" fillId="0" borderId="8" applyAlignment="1" pivotButton="0" quotePrefix="0" xfId="0">
      <alignment horizontal="center" vertical="center"/>
    </xf>
    <xf numFmtId="0" fontId="15" fillId="0" borderId="11" applyAlignment="1" pivotButton="0" quotePrefix="0" xfId="0">
      <alignment horizontal="center" vertical="center"/>
    </xf>
    <xf numFmtId="0" fontId="15" fillId="0" borderId="12" applyAlignment="1" pivotButton="0" quotePrefix="0" xfId="0">
      <alignment horizontal="center" vertical="center"/>
    </xf>
    <xf numFmtId="0" fontId="7" fillId="0" borderId="38" applyAlignment="1" pivotButton="0" quotePrefix="0" xfId="0">
      <alignment vertical="center"/>
    </xf>
    <xf numFmtId="0" fontId="0" fillId="0" borderId="67" pivotButton="0" quotePrefix="0" xfId="0"/>
    <xf numFmtId="0" fontId="0" fillId="0" borderId="68" pivotButton="0" quotePrefix="0" xfId="0"/>
    <xf numFmtId="0" fontId="0" fillId="0" borderId="69" pivotButton="0" quotePrefix="0" xfId="0"/>
    <xf numFmtId="0" fontId="0" fillId="0" borderId="70" pivotButton="0" quotePrefix="0" xfId="0"/>
    <xf numFmtId="0" fontId="16" fillId="0" borderId="39" applyAlignment="1" pivotButton="0" quotePrefix="0" xfId="0">
      <alignment vertical="center"/>
    </xf>
    <xf numFmtId="0" fontId="12" fillId="0" borderId="40" applyAlignment="1" pivotButton="0" quotePrefix="0" xfId="0">
      <alignment horizontal="center" vertical="center"/>
    </xf>
    <xf numFmtId="0" fontId="0" fillId="0" borderId="71" pivotButton="0" quotePrefix="0" xfId="0"/>
    <xf numFmtId="0" fontId="6" fillId="2" borderId="1" applyAlignment="1" pivotButton="0" quotePrefix="0" xfId="0">
      <alignment horizontal="center" vertical="center"/>
    </xf>
    <xf numFmtId="0" fontId="6" fillId="2" borderId="41" applyAlignment="1" pivotButton="0" quotePrefix="0" xfId="0">
      <alignment vertical="center"/>
    </xf>
    <xf numFmtId="0" fontId="0" fillId="0" borderId="72" pivotButton="0" quotePrefix="0" xfId="0"/>
    <xf numFmtId="0" fontId="7" fillId="0" borderId="42" applyAlignment="1" pivotButton="0" quotePrefix="0" xfId="0">
      <alignment vertical="center"/>
    </xf>
    <xf numFmtId="0" fontId="7" fillId="0" borderId="5" applyAlignment="1" pivotButton="0" quotePrefix="0" xfId="0">
      <alignment vertical="center" wrapText="1"/>
    </xf>
    <xf numFmtId="0" fontId="0" fillId="0" borderId="74" pivotButton="0" quotePrefix="0" xfId="0"/>
    <xf numFmtId="0" fontId="0" fillId="0" borderId="75" pivotButton="0" quotePrefix="0" xfId="0"/>
    <xf numFmtId="0" fontId="0" fillId="0" borderId="73" pivotButton="0" quotePrefix="0" xfId="0"/>
    <xf numFmtId="0" fontId="15" fillId="0" borderId="43" applyAlignment="1" pivotButton="0" quotePrefix="0" xfId="0">
      <alignment horizontal="center" vertical="center"/>
    </xf>
    <xf numFmtId="0" fontId="3" fillId="0" borderId="44" applyAlignment="1" pivotButton="0" quotePrefix="0" xfId="0">
      <alignment horizontal="center" vertical="center"/>
    </xf>
    <xf numFmtId="0" fontId="7" fillId="0" borderId="8" applyAlignment="1" pivotButton="0" quotePrefix="0" xfId="0">
      <alignment vertical="center" wrapText="1"/>
    </xf>
    <xf numFmtId="0" fontId="0" fillId="0" borderId="78" pivotButton="0" quotePrefix="0" xfId="0"/>
    <xf numFmtId="0" fontId="0" fillId="0" borderId="79" pivotButton="0" quotePrefix="0" xfId="0"/>
    <xf numFmtId="0" fontId="15" fillId="0" borderId="45" applyAlignment="1" pivotButton="0" quotePrefix="0" xfId="0">
      <alignment horizontal="center" vertical="center"/>
    </xf>
    <xf numFmtId="0" fontId="7" fillId="0" borderId="24" applyAlignment="1" pivotButton="0" quotePrefix="0" xfId="0">
      <alignment horizontal="center" vertical="center"/>
    </xf>
    <xf numFmtId="0" fontId="3" fillId="0" borderId="18" applyAlignment="1" pivotButton="0" quotePrefix="0" xfId="0">
      <alignment horizontal="center" vertical="center"/>
    </xf>
    <xf numFmtId="0" fontId="7" fillId="0" borderId="11" applyAlignment="1" pivotButton="0" quotePrefix="0" xfId="0">
      <alignment vertical="center" wrapText="1"/>
    </xf>
    <xf numFmtId="0" fontId="0" fillId="0" borderId="80" pivotButton="0" quotePrefix="0" xfId="0"/>
    <xf numFmtId="0" fontId="0" fillId="0" borderId="81" pivotButton="0" quotePrefix="0" xfId="0"/>
    <xf numFmtId="0" fontId="15" fillId="0" borderId="46" applyAlignment="1" pivotButton="0" quotePrefix="0" xfId="0">
      <alignment horizontal="center" vertical="center"/>
    </xf>
    <xf numFmtId="0" fontId="7" fillId="0" borderId="47" applyAlignment="1" pivotButton="0" quotePrefix="0" xfId="0">
      <alignment horizontal="center" vertical="center"/>
    </xf>
    <xf numFmtId="0" fontId="7" fillId="0" borderId="12" applyAlignment="1" pivotButton="0" quotePrefix="0" xfId="0">
      <alignment horizontal="center" vertical="center"/>
    </xf>
    <xf numFmtId="0" fontId="3" fillId="2" borderId="82" applyAlignment="1" pivotButton="0" quotePrefix="0" xfId="0">
      <alignment horizontal="center" vertical="center"/>
    </xf>
    <xf numFmtId="0" fontId="3" fillId="2" borderId="83" applyAlignment="1" pivotButton="0" quotePrefix="0" xfId="0">
      <alignment horizontal="center" vertical="center"/>
    </xf>
    <xf numFmtId="0" fontId="3" fillId="2" borderId="2" applyAlignment="1" pivotButton="0" quotePrefix="0" xfId="0">
      <alignment horizontal="center" vertical="center"/>
    </xf>
    <xf numFmtId="0" fontId="17" fillId="2" borderId="2" applyAlignment="1" pivotButton="0" quotePrefix="0" xfId="0">
      <alignment horizontal="center" vertical="center"/>
    </xf>
    <xf numFmtId="0" fontId="3" fillId="2" borderId="3" applyAlignment="1" pivotButton="0" quotePrefix="0" xfId="0">
      <alignment horizontal="center" vertical="center"/>
    </xf>
    <xf numFmtId="0" fontId="17" fillId="0" borderId="6" applyAlignment="1" pivotButton="0" quotePrefix="0" xfId="0">
      <alignment horizontal="center" vertical="center"/>
    </xf>
    <xf numFmtId="0" fontId="3" fillId="0" borderId="7" applyAlignment="1" pivotButton="0" quotePrefix="0" xfId="0">
      <alignment horizontal="center" vertical="center"/>
    </xf>
    <xf numFmtId="0" fontId="17" fillId="0" borderId="9" applyAlignment="1" pivotButton="0" quotePrefix="0" xfId="0">
      <alignment horizontal="center" vertical="center"/>
    </xf>
    <xf numFmtId="0" fontId="3" fillId="0" borderId="10" applyAlignment="1" pivotButton="0" quotePrefix="0" xfId="0">
      <alignment horizontal="center" vertical="center"/>
    </xf>
    <xf numFmtId="0" fontId="17" fillId="0" borderId="8" applyAlignment="1" pivotButton="0" quotePrefix="0" xfId="0">
      <alignment horizontal="center" vertical="center"/>
    </xf>
    <xf numFmtId="0" fontId="17" fillId="0" borderId="11" applyAlignment="1" pivotButton="0" quotePrefix="0" xfId="0">
      <alignment horizontal="center" vertical="center"/>
    </xf>
    <xf numFmtId="0" fontId="7" fillId="0" borderId="84" applyAlignment="1" pivotButton="0" quotePrefix="0" xfId="0">
      <alignment horizontal="center" vertical="center"/>
    </xf>
    <xf numFmtId="0" fontId="1" fillId="2" borderId="27" applyAlignment="1" pivotButton="0" quotePrefix="0" xfId="0">
      <alignment horizontal="center" vertical="center"/>
    </xf>
    <xf numFmtId="0" fontId="1" fillId="2" borderId="30" applyAlignment="1" pivotButton="0" quotePrefix="0" xfId="0">
      <alignment horizontal="center" vertical="center"/>
    </xf>
    <xf numFmtId="0" fontId="1" fillId="2" borderId="27" applyAlignment="1" pivotButton="0" quotePrefix="0" xfId="0">
      <alignment vertical="center"/>
    </xf>
    <xf numFmtId="0" fontId="8" fillId="0" borderId="25" applyAlignment="1" pivotButton="0" quotePrefix="0" xfId="0">
      <alignment horizontal="right" vertical="center"/>
    </xf>
    <xf numFmtId="0" fontId="8" fillId="0" borderId="33" applyAlignment="1" pivotButton="0" quotePrefix="0" xfId="0">
      <alignment horizontal="center" vertical="center"/>
    </xf>
    <xf numFmtId="0" fontId="8" fillId="0" borderId="85" applyAlignment="1" pivotButton="0" quotePrefix="0" xfId="0">
      <alignment vertical="center"/>
    </xf>
    <xf numFmtId="0" fontId="0" fillId="0" borderId="182" pivotButton="0" quotePrefix="0" xfId="0"/>
    <xf numFmtId="0" fontId="0" fillId="0" borderId="183" pivotButton="0" quotePrefix="0" xfId="0"/>
    <xf numFmtId="0" fontId="8" fillId="0" borderId="8" applyAlignment="1" pivotButton="0" quotePrefix="0" xfId="0">
      <alignment horizontal="right" vertical="center"/>
    </xf>
    <xf numFmtId="0" fontId="8" fillId="0" borderId="86" applyAlignment="1" pivotButton="0" quotePrefix="0" xfId="0">
      <alignment vertical="center"/>
    </xf>
    <xf numFmtId="0" fontId="0" fillId="0" borderId="185" pivotButton="0" quotePrefix="0" xfId="0"/>
    <xf numFmtId="0" fontId="8" fillId="0" borderId="86" applyAlignment="1" pivotButton="0" quotePrefix="0" xfId="0">
      <alignment horizontal="center" vertical="center"/>
    </xf>
    <xf numFmtId="0" fontId="8" fillId="0" borderId="87" applyAlignment="1" pivotButton="0" quotePrefix="0" xfId="0">
      <alignment horizontal="right" vertical="center"/>
    </xf>
    <xf numFmtId="0" fontId="8" fillId="0" borderId="88" applyAlignment="1" pivotButton="0" quotePrefix="0" xfId="0">
      <alignment horizontal="center" vertical="center"/>
    </xf>
    <xf numFmtId="0" fontId="8" fillId="0" borderId="89" applyAlignment="1" pivotButton="0" quotePrefix="0" xfId="0">
      <alignment vertical="center"/>
    </xf>
    <xf numFmtId="0" fontId="0" fillId="0" borderId="186" pivotButton="0" quotePrefix="0" xfId="0"/>
    <xf numFmtId="0" fontId="0" fillId="0" borderId="187" pivotButton="0" quotePrefix="0" xfId="0"/>
    <xf numFmtId="0" fontId="8" fillId="0" borderId="5" applyAlignment="1" pivotButton="0" quotePrefix="0" xfId="0">
      <alignment horizontal="right" vertical="center"/>
    </xf>
    <xf numFmtId="0" fontId="8" fillId="0" borderId="90" applyAlignment="1" pivotButton="0" quotePrefix="0" xfId="0">
      <alignment vertical="center"/>
    </xf>
    <xf numFmtId="0" fontId="0" fillId="0" borderId="188" pivotButton="0" quotePrefix="0" xfId="0"/>
    <xf numFmtId="0" fontId="8" fillId="0" borderId="91" applyAlignment="1" pivotButton="0" quotePrefix="0" xfId="0">
      <alignment vertical="center"/>
    </xf>
    <xf numFmtId="0" fontId="8" fillId="0" borderId="92" applyAlignment="1" pivotButton="0" quotePrefix="0" xfId="0">
      <alignment vertical="center"/>
    </xf>
    <xf numFmtId="0" fontId="8" fillId="0" borderId="93" applyAlignment="1" pivotButton="0" quotePrefix="0" xfId="0">
      <alignment horizontal="center" vertical="center"/>
    </xf>
    <xf numFmtId="0" fontId="8" fillId="0" borderId="5" applyAlignment="1" pivotButton="0" quotePrefix="0" xfId="0">
      <alignment vertical="center"/>
    </xf>
    <xf numFmtId="0" fontId="8" fillId="0" borderId="94" applyAlignment="1" pivotButton="0" quotePrefix="0" xfId="0">
      <alignment horizontal="center" vertical="center"/>
    </xf>
    <xf numFmtId="0" fontId="8" fillId="0" borderId="8" applyAlignment="1" pivotButton="0" quotePrefix="0" xfId="0">
      <alignment vertical="center"/>
    </xf>
    <xf numFmtId="0" fontId="8" fillId="0" borderId="95" applyAlignment="1" pivotButton="0" quotePrefix="0" xfId="0">
      <alignment horizontal="center" vertical="center"/>
    </xf>
    <xf numFmtId="0" fontId="8" fillId="0" borderId="11" applyAlignment="1" pivotButton="0" quotePrefix="0" xfId="0">
      <alignment horizontal="right" vertical="center"/>
    </xf>
    <xf numFmtId="0" fontId="8" fillId="0" borderId="96" applyAlignment="1" pivotButton="0" quotePrefix="0" xfId="0">
      <alignment horizontal="center" vertical="center"/>
    </xf>
    <xf numFmtId="0" fontId="8" fillId="0" borderId="11" applyAlignment="1" pivotButton="0" quotePrefix="0" xfId="0">
      <alignment vertical="center"/>
    </xf>
    <xf numFmtId="0" fontId="8" fillId="0" borderId="38" applyAlignment="1" pivotButton="0" quotePrefix="0" xfId="0">
      <alignment horizontal="right" vertical="center"/>
    </xf>
    <xf numFmtId="0" fontId="8" fillId="0" borderId="97" applyAlignment="1" pivotButton="0" quotePrefix="0" xfId="0">
      <alignment horizontal="center" vertical="center"/>
    </xf>
    <xf numFmtId="0" fontId="8" fillId="0" borderId="98" applyAlignment="1" pivotButton="0" quotePrefix="0" xfId="0">
      <alignment vertical="center"/>
    </xf>
    <xf numFmtId="0" fontId="8" fillId="0" borderId="99" applyAlignment="1" pivotButton="0" quotePrefix="0" xfId="0">
      <alignment vertical="center"/>
    </xf>
    <xf numFmtId="0" fontId="0" fillId="0" borderId="190" pivotButton="0" quotePrefix="0" xfId="0"/>
    <xf numFmtId="0" fontId="8" fillId="0" borderId="100" applyAlignment="1" pivotButton="0" quotePrefix="0" xfId="0">
      <alignment horizontal="center" vertical="center"/>
    </xf>
    <xf numFmtId="0" fontId="8" fillId="0" borderId="45" applyAlignment="1" pivotButton="0" quotePrefix="0" xfId="0">
      <alignment vertical="center"/>
    </xf>
    <xf numFmtId="0" fontId="8" fillId="0" borderId="46" applyAlignment="1" pivotButton="0" quotePrefix="0" xfId="0">
      <alignment vertical="center"/>
    </xf>
    <xf numFmtId="0" fontId="0" fillId="0" borderId="191" pivotButton="0" quotePrefix="0" xfId="0"/>
    <xf numFmtId="0" fontId="8" fillId="0" borderId="101" applyAlignment="1" pivotButton="0" quotePrefix="0" xfId="0">
      <alignment horizontal="center" vertical="center"/>
    </xf>
    <xf numFmtId="0" fontId="8" fillId="0" borderId="102" applyAlignment="1" pivotButton="0" quotePrefix="0" xfId="0">
      <alignment vertical="center"/>
    </xf>
    <xf numFmtId="0" fontId="8" fillId="0" borderId="103" applyAlignment="1" pivotButton="0" quotePrefix="0" xfId="0">
      <alignment vertical="center"/>
    </xf>
    <xf numFmtId="0" fontId="0" fillId="0" borderId="76" pivotButton="0" quotePrefix="0" xfId="0"/>
    <xf numFmtId="0" fontId="0" fillId="0" borderId="184" pivotButton="0" quotePrefix="0" xfId="0"/>
    <xf numFmtId="0" fontId="8" fillId="0" borderId="43" applyAlignment="1" pivotButton="0" quotePrefix="0" xfId="0">
      <alignment vertical="center"/>
    </xf>
    <xf numFmtId="0" fontId="8" fillId="0" borderId="104" applyAlignment="1" pivotButton="0" quotePrefix="0" xfId="0">
      <alignment horizontal="center" vertical="center"/>
    </xf>
    <xf numFmtId="0" fontId="8" fillId="0" borderId="105" applyAlignment="1" pivotButton="0" quotePrefix="0" xfId="0">
      <alignment vertical="center"/>
    </xf>
    <xf numFmtId="0" fontId="8" fillId="0" borderId="106" applyAlignment="1" pivotButton="0" quotePrefix="0" xfId="0">
      <alignment vertical="center"/>
    </xf>
    <xf numFmtId="0" fontId="12" fillId="0" borderId="107" applyAlignment="1" pivotButton="0" quotePrefix="0" xfId="0">
      <alignment vertical="center"/>
    </xf>
    <xf numFmtId="0" fontId="6" fillId="2" borderId="108" applyAlignment="1" pivotButton="0" quotePrefix="0" xfId="0">
      <alignment horizontal="center" vertical="center"/>
    </xf>
    <xf numFmtId="0" fontId="6" fillId="2" borderId="28" applyAlignment="1" pivotButton="0" quotePrefix="0" xfId="0">
      <alignment horizontal="center" vertical="center"/>
    </xf>
    <xf numFmtId="0" fontId="0" fillId="0" borderId="192" pivotButton="0" quotePrefix="0" xfId="0"/>
    <xf numFmtId="0" fontId="6" fillId="2" borderId="30" applyAlignment="1" pivotButton="0" quotePrefix="0" xfId="0">
      <alignment horizontal="center" vertical="center"/>
    </xf>
    <xf numFmtId="0" fontId="6" fillId="2" borderId="109" applyAlignment="1" pivotButton="0" quotePrefix="0" xfId="0">
      <alignment horizontal="center" vertical="center"/>
    </xf>
    <xf numFmtId="0" fontId="6" fillId="2" borderId="110" applyAlignment="1" pivotButton="0" quotePrefix="0" xfId="0">
      <alignment horizontal="center" vertical="center"/>
    </xf>
    <xf numFmtId="0" fontId="12" fillId="0" borderId="7" applyAlignment="1" pivotButton="0" quotePrefix="0" xfId="0">
      <alignment horizontal="center" vertical="center"/>
    </xf>
    <xf numFmtId="0" fontId="7" fillId="3" borderId="8" applyAlignment="1" pivotButton="0" quotePrefix="0" xfId="0">
      <alignment horizontal="center" vertical="center"/>
    </xf>
    <xf numFmtId="0" fontId="12" fillId="3" borderId="10" applyAlignment="1" pivotButton="0" quotePrefix="0" xfId="0">
      <alignment horizontal="center" vertical="center"/>
    </xf>
    <xf numFmtId="0" fontId="7" fillId="4" borderId="8" applyAlignment="1" pivotButton="0" quotePrefix="0" xfId="0">
      <alignment horizontal="center" vertical="center"/>
    </xf>
    <xf numFmtId="0" fontId="12" fillId="4" borderId="10" applyAlignment="1" pivotButton="0" quotePrefix="0" xfId="0">
      <alignment horizontal="center" vertical="center"/>
    </xf>
    <xf numFmtId="0" fontId="12" fillId="4" borderId="13" applyAlignment="1" pivotButton="0" quotePrefix="0" xfId="0">
      <alignment horizontal="center" vertical="center"/>
    </xf>
    <xf numFmtId="0" fontId="6" fillId="2" borderId="22" applyAlignment="1" pivotButton="0" quotePrefix="0" xfId="0">
      <alignment horizontal="center" vertical="center"/>
    </xf>
    <xf numFmtId="0" fontId="0" fillId="0" borderId="193" pivotButton="0" quotePrefix="0" xfId="0"/>
    <xf numFmtId="0" fontId="6" fillId="2" borderId="111" applyAlignment="1" pivotButton="0" quotePrefix="0" xfId="0">
      <alignment horizontal="center" vertical="center"/>
    </xf>
    <xf numFmtId="0" fontId="6" fillId="2" borderId="112" applyAlignment="1" pivotButton="0" quotePrefix="0" xfId="0">
      <alignment horizontal="center" vertical="center"/>
    </xf>
    <xf numFmtId="0" fontId="12" fillId="0" borderId="38" applyAlignment="1" pivotButton="0" quotePrefix="0" xfId="0">
      <alignment horizontal="center" vertical="center"/>
    </xf>
    <xf numFmtId="0" fontId="12" fillId="0" borderId="97" applyAlignment="1" pivotButton="0" quotePrefix="0" xfId="0">
      <alignment horizontal="center" vertical="center"/>
    </xf>
    <xf numFmtId="0" fontId="12" fillId="0" borderId="104" applyAlignment="1" pivotButton="0" quotePrefix="0" xfId="0">
      <alignment horizontal="center" vertical="center"/>
    </xf>
    <xf numFmtId="0" fontId="12" fillId="0" borderId="94" applyAlignment="1" pivotButton="0" quotePrefix="0" xfId="0">
      <alignment horizontal="center" vertical="center"/>
    </xf>
    <xf numFmtId="0" fontId="12" fillId="3" borderId="94" applyAlignment="1" pivotButton="0" quotePrefix="0" xfId="0">
      <alignment horizontal="center" vertical="center"/>
    </xf>
    <xf numFmtId="0" fontId="12" fillId="0" borderId="95" applyAlignment="1" pivotButton="0" quotePrefix="0" xfId="0">
      <alignment horizontal="center" vertical="center"/>
    </xf>
    <xf numFmtId="0" fontId="12" fillId="0" borderId="96" applyAlignment="1" pivotButton="0" quotePrefix="0" xfId="0">
      <alignment horizontal="center" vertical="center"/>
    </xf>
    <xf numFmtId="0" fontId="12" fillId="0" borderId="13" applyAlignment="1" pivotButton="0" quotePrefix="0" xfId="0">
      <alignment horizontal="center" vertical="center"/>
    </xf>
    <xf numFmtId="0" fontId="7" fillId="0" borderId="113" applyAlignment="1" pivotButton="0" quotePrefix="0" xfId="0">
      <alignment horizontal="center" vertical="center"/>
    </xf>
    <xf numFmtId="0" fontId="0" fillId="0" borderId="194" pivotButton="0" quotePrefix="0" xfId="0"/>
    <xf numFmtId="0" fontId="6" fillId="2" borderId="29" applyAlignment="1" pivotButton="0" quotePrefix="0" xfId="0">
      <alignment horizontal="center" vertical="center"/>
    </xf>
    <xf numFmtId="0" fontId="6" fillId="2" borderId="114" applyAlignment="1" pivotButton="0" quotePrefix="0" xfId="0">
      <alignment horizontal="center" vertical="center"/>
    </xf>
    <xf numFmtId="0" fontId="6" fillId="2" borderId="115" applyAlignment="1" pivotButton="0" quotePrefix="0" xfId="0">
      <alignment horizontal="center" vertical="center"/>
    </xf>
    <xf numFmtId="0" fontId="6" fillId="2" borderId="116" applyAlignment="1" pivotButton="0" quotePrefix="0" xfId="0">
      <alignment horizontal="center" vertical="center"/>
    </xf>
    <xf numFmtId="0" fontId="0" fillId="0" borderId="195" pivotButton="0" quotePrefix="0" xfId="0"/>
    <xf numFmtId="0" fontId="12" fillId="0" borderId="117" applyAlignment="1" pivotButton="0" quotePrefix="0" xfId="0">
      <alignment horizontal="center" vertical="center"/>
    </xf>
    <xf numFmtId="0" fontId="7" fillId="0" borderId="118" applyAlignment="1" pivotButton="0" quotePrefix="0" xfId="0">
      <alignment vertical="center"/>
    </xf>
    <xf numFmtId="0" fontId="12" fillId="0" borderId="5" applyAlignment="1" pivotButton="0" quotePrefix="0" xfId="0">
      <alignment horizontal="center" vertical="center"/>
    </xf>
    <xf numFmtId="0" fontId="7" fillId="0" borderId="6" applyAlignment="1" pivotButton="0" quotePrefix="0" xfId="0">
      <alignment vertical="center"/>
    </xf>
    <xf numFmtId="0" fontId="7" fillId="0" borderId="10" applyAlignment="1" pivotButton="0" quotePrefix="0" xfId="0">
      <alignment horizontal="center" vertical="center"/>
    </xf>
    <xf numFmtId="0" fontId="12" fillId="0" borderId="119" applyAlignment="1" pivotButton="0" quotePrefix="0" xfId="0">
      <alignment horizontal="center" vertical="center"/>
    </xf>
    <xf numFmtId="0" fontId="7" fillId="0" borderId="9" applyAlignment="1" pivotButton="0" quotePrefix="0" xfId="0">
      <alignment vertical="center"/>
    </xf>
    <xf numFmtId="0" fontId="12" fillId="0" borderId="24" applyAlignment="1" pivotButton="0" quotePrefix="0" xfId="0">
      <alignment horizontal="center" vertical="center"/>
    </xf>
    <xf numFmtId="0" fontId="11" fillId="0" borderId="8" applyAlignment="1" pivotButton="0" quotePrefix="0" xfId="0">
      <alignment horizontal="center" vertical="center"/>
    </xf>
    <xf numFmtId="0" fontId="11" fillId="0" borderId="120" applyAlignment="1" pivotButton="0" quotePrefix="0" xfId="0">
      <alignment horizontal="center" vertical="center"/>
    </xf>
    <xf numFmtId="0" fontId="7" fillId="0" borderId="87" applyAlignment="1" pivotButton="0" quotePrefix="0" xfId="0">
      <alignment horizontal="center" vertical="center"/>
    </xf>
    <xf numFmtId="0" fontId="7" fillId="0" borderId="88" applyAlignment="1" pivotButton="0" quotePrefix="0" xfId="0">
      <alignment horizontal="center" vertical="center"/>
    </xf>
    <xf numFmtId="0" fontId="12" fillId="0" borderId="121" applyAlignment="1" pivotButton="0" quotePrefix="0" xfId="0">
      <alignment horizontal="center" vertical="center"/>
    </xf>
    <xf numFmtId="0" fontId="7" fillId="0" borderId="122" applyAlignment="1" pivotButton="0" quotePrefix="0" xfId="0">
      <alignment vertical="center"/>
    </xf>
    <xf numFmtId="0" fontId="0" fillId="0" borderId="196" pivotButton="0" quotePrefix="0" xfId="0"/>
    <xf numFmtId="0" fontId="12" fillId="0" borderId="87" applyAlignment="1" pivotButton="0" quotePrefix="0" xfId="0">
      <alignment horizontal="center" vertical="center"/>
    </xf>
    <xf numFmtId="0" fontId="6" fillId="2" borderId="123" applyAlignment="1" pivotButton="0" quotePrefix="0" xfId="0">
      <alignment horizontal="center" vertical="center"/>
    </xf>
    <xf numFmtId="0" fontId="6" fillId="2" borderId="124" applyAlignment="1" pivotButton="0" quotePrefix="0" xfId="0">
      <alignment horizontal="center" vertical="center"/>
    </xf>
    <xf numFmtId="0" fontId="7" fillId="0" borderId="38" applyAlignment="1" pivotButton="0" quotePrefix="0" xfId="0">
      <alignment horizontal="center" vertical="center"/>
    </xf>
    <xf numFmtId="0" fontId="7" fillId="0" borderId="97" applyAlignment="1" pivotButton="0" quotePrefix="0" xfId="0">
      <alignment horizontal="center" vertical="center"/>
    </xf>
    <xf numFmtId="0" fontId="11" fillId="0" borderId="5" applyAlignment="1" pivotButton="0" quotePrefix="0" xfId="0">
      <alignment horizontal="center" vertical="center"/>
    </xf>
    <xf numFmtId="0" fontId="11" fillId="0" borderId="6" applyAlignment="1" pivotButton="0" quotePrefix="0" xfId="0">
      <alignment horizontal="center" vertical="center"/>
    </xf>
    <xf numFmtId="0" fontId="7" fillId="0" borderId="94" applyAlignment="1" pivotButton="0" quotePrefix="0" xfId="0">
      <alignment horizontal="center" vertical="center"/>
    </xf>
    <xf numFmtId="0" fontId="7" fillId="0" borderId="95" applyAlignment="1" pivotButton="0" quotePrefix="0" xfId="0">
      <alignment horizontal="center" vertical="center"/>
    </xf>
    <xf numFmtId="0" fontId="7" fillId="0" borderId="11" applyAlignment="1" pivotButton="0" quotePrefix="0" xfId="0">
      <alignment horizontal="center" vertical="center"/>
    </xf>
    <xf numFmtId="0" fontId="7" fillId="0" borderId="96" applyAlignment="1" pivotButton="0" quotePrefix="0" xfId="0">
      <alignment horizontal="center" vertical="center"/>
    </xf>
    <xf numFmtId="0" fontId="6" fillId="2" borderId="17" applyAlignment="1" pivotButton="0" quotePrefix="0" xfId="0">
      <alignment horizontal="center" vertical="center"/>
    </xf>
    <xf numFmtId="0" fontId="6" fillId="2" borderId="125" applyAlignment="1" pivotButton="0" quotePrefix="0" xfId="0">
      <alignment horizontal="center" vertical="center"/>
    </xf>
    <xf numFmtId="0" fontId="11" fillId="0" borderId="118" applyAlignment="1" pivotButton="0" quotePrefix="0" xfId="0">
      <alignment horizontal="center" vertical="center"/>
    </xf>
    <xf numFmtId="0" fontId="12" fillId="0" borderId="99" applyAlignment="1" pivotButton="0" quotePrefix="0" xfId="0">
      <alignment horizontal="center" vertical="center"/>
    </xf>
    <xf numFmtId="0" fontId="7" fillId="0" borderId="117" applyAlignment="1" pivotButton="0" quotePrefix="0" xfId="0">
      <alignment horizontal="center" vertical="center"/>
    </xf>
    <xf numFmtId="0" fontId="12" fillId="0" borderId="45" applyAlignment="1" pivotButton="0" quotePrefix="0" xfId="0">
      <alignment horizontal="center" vertical="center"/>
    </xf>
    <xf numFmtId="0" fontId="7" fillId="0" borderId="119" applyAlignment="1" pivotButton="0" quotePrefix="0" xfId="0">
      <alignment horizontal="center" vertical="center"/>
    </xf>
    <xf numFmtId="0" fontId="11" fillId="0" borderId="121" applyAlignment="1" pivotButton="0" quotePrefix="0" xfId="0">
      <alignment horizontal="center" vertical="center"/>
    </xf>
    <xf numFmtId="0" fontId="7" fillId="0" borderId="45" applyAlignment="1" pivotButton="0" quotePrefix="0" xfId="0">
      <alignment horizontal="center" vertical="center"/>
    </xf>
    <xf numFmtId="0" fontId="12" fillId="0" borderId="46" applyAlignment="1" pivotButton="0" quotePrefix="0" xfId="0">
      <alignment horizontal="center" vertical="center"/>
    </xf>
    <xf numFmtId="0" fontId="12" fillId="0" borderId="47" applyAlignment="1" pivotButton="0" quotePrefix="0" xfId="0">
      <alignment horizontal="center" vertical="center"/>
    </xf>
    <xf numFmtId="0" fontId="7" fillId="0" borderId="126" applyAlignment="1" pivotButton="0" quotePrefix="0" xfId="0">
      <alignment horizontal="center" vertical="center"/>
    </xf>
    <xf numFmtId="0" fontId="0" fillId="0" borderId="197" pivotButton="0" quotePrefix="0" xfId="0"/>
    <xf numFmtId="0" fontId="6" fillId="2" borderId="29" applyAlignment="1" pivotButton="0" quotePrefix="0" xfId="0">
      <alignment horizontal="center" vertical="center" wrapText="1"/>
    </xf>
    <xf numFmtId="0" fontId="7" fillId="0" borderId="104" applyAlignment="1" pivotButton="0" quotePrefix="0" xfId="0">
      <alignment horizontal="center" vertical="center"/>
    </xf>
    <xf numFmtId="0" fontId="7" fillId="0" borderId="127" applyAlignment="1" pivotButton="0" quotePrefix="0" xfId="0">
      <alignment horizontal="center" vertical="center"/>
    </xf>
    <xf numFmtId="0" fontId="12" fillId="0" borderId="128" applyAlignment="1" pivotButton="0" quotePrefix="0" xfId="0">
      <alignment horizontal="center" vertical="center"/>
    </xf>
    <xf numFmtId="0" fontId="12" fillId="0" borderId="127" applyAlignment="1" pivotButton="0" quotePrefix="0" xfId="0">
      <alignment horizontal="center" vertical="center"/>
    </xf>
    <xf numFmtId="0" fontId="7" fillId="0" borderId="129" applyAlignment="1" pivotButton="0" quotePrefix="0" xfId="0">
      <alignment horizontal="center" vertical="center"/>
    </xf>
    <xf numFmtId="0" fontId="0" fillId="0" borderId="198" pivotButton="0" quotePrefix="0" xfId="0"/>
    <xf numFmtId="0" fontId="12" fillId="0" borderId="88" applyAlignment="1" pivotButton="0" quotePrefix="0" xfId="0">
      <alignment horizontal="center" vertical="center"/>
    </xf>
    <xf numFmtId="0" fontId="7" fillId="0" borderId="15" applyAlignment="1" pivotButton="0" quotePrefix="0" xfId="0">
      <alignment horizontal="center" vertical="center"/>
    </xf>
    <xf numFmtId="0" fontId="6" fillId="2" borderId="130" applyAlignment="1" pivotButton="0" quotePrefix="0" xfId="0">
      <alignment horizontal="center" vertical="center"/>
    </xf>
    <xf numFmtId="0" fontId="6" fillId="2" borderId="131" applyAlignment="1" pivotButton="0" quotePrefix="0" xfId="0">
      <alignment horizontal="center" vertical="center"/>
    </xf>
    <xf numFmtId="0" fontId="11" fillId="0" borderId="117" applyAlignment="1" pivotButton="0" quotePrefix="0" xfId="0">
      <alignment horizontal="center" vertical="center"/>
    </xf>
    <xf numFmtId="0" fontId="11" fillId="0" borderId="104" applyAlignment="1" pivotButton="0" quotePrefix="0" xfId="0">
      <alignment horizontal="center" vertical="center"/>
    </xf>
    <xf numFmtId="0" fontId="11" fillId="0" borderId="119" applyAlignment="1" pivotButton="0" quotePrefix="0" xfId="0">
      <alignment horizontal="center" vertical="center"/>
    </xf>
    <xf numFmtId="0" fontId="11" fillId="0" borderId="24" applyAlignment="1" pivotButton="0" quotePrefix="0" xfId="0">
      <alignment horizontal="center" vertical="center"/>
    </xf>
    <xf numFmtId="0" fontId="18" fillId="0" borderId="10" applyAlignment="1" pivotButton="0" quotePrefix="0" xfId="0">
      <alignment horizontal="center" vertical="center"/>
    </xf>
    <xf numFmtId="0" fontId="12" fillId="3" borderId="117" applyAlignment="1" pivotButton="0" quotePrefix="0" xfId="0">
      <alignment horizontal="center" vertical="center"/>
    </xf>
    <xf numFmtId="0" fontId="12" fillId="3" borderId="104" applyAlignment="1" pivotButton="0" quotePrefix="0" xfId="0">
      <alignment horizontal="center" vertical="center"/>
    </xf>
    <xf numFmtId="0" fontId="12" fillId="3" borderId="119" applyAlignment="1" pivotButton="0" quotePrefix="0" xfId="0">
      <alignment horizontal="center" vertical="center"/>
    </xf>
    <xf numFmtId="0" fontId="7" fillId="0" borderId="13" applyAlignment="1" pivotButton="0" quotePrefix="0" xfId="0">
      <alignment horizontal="center" vertical="center"/>
    </xf>
    <xf numFmtId="0" fontId="12" fillId="0" borderId="118" applyAlignment="1" pivotButton="0" quotePrefix="0" xfId="0">
      <alignment horizontal="center" vertical="center"/>
    </xf>
    <xf numFmtId="0" fontId="12" fillId="3" borderId="24" applyAlignment="1" pivotButton="0" quotePrefix="0" xfId="0">
      <alignment horizontal="center" vertical="center"/>
    </xf>
    <xf numFmtId="0" fontId="7" fillId="0" borderId="132" applyAlignment="1" pivotButton="0" quotePrefix="0" xfId="0">
      <alignment horizontal="center" vertical="center"/>
    </xf>
    <xf numFmtId="0" fontId="12" fillId="3" borderId="121" applyAlignment="1" pivotButton="0" quotePrefix="0" xfId="0">
      <alignment horizontal="center" vertical="center"/>
    </xf>
    <xf numFmtId="0" fontId="12" fillId="3" borderId="13" applyAlignment="1" pivotButton="0" quotePrefix="0" xfId="0">
      <alignment horizontal="center" vertical="center"/>
    </xf>
    <xf numFmtId="0" fontId="7" fillId="0" borderId="133" applyAlignment="1" pivotButton="0" quotePrefix="0" xfId="0">
      <alignment horizontal="center" vertical="center"/>
    </xf>
    <xf numFmtId="0" fontId="7" fillId="0" borderId="134" applyAlignment="1" pivotButton="0" quotePrefix="0" xfId="0">
      <alignment horizontal="center" vertical="center"/>
    </xf>
    <xf numFmtId="0" fontId="7" fillId="0" borderId="101" applyAlignment="1" pivotButton="0" quotePrefix="0" xfId="0">
      <alignment horizontal="center" vertical="center"/>
    </xf>
    <xf numFmtId="0" fontId="12" fillId="0" borderId="122" applyAlignment="1" pivotButton="0" quotePrefix="0" xfId="0">
      <alignment horizontal="center" vertical="center"/>
    </xf>
    <xf numFmtId="0" fontId="7" fillId="0" borderId="135" applyAlignment="1" pivotButton="0" quotePrefix="0" xfId="0">
      <alignment horizontal="center" vertical="center"/>
    </xf>
    <xf numFmtId="0" fontId="0" fillId="0" borderId="53" pivotButton="0" quotePrefix="0" xfId="0"/>
    <xf numFmtId="0" fontId="6" fillId="2" borderId="136" applyAlignment="1" pivotButton="0" quotePrefix="0" xfId="0">
      <alignment horizontal="center" vertical="center"/>
    </xf>
    <xf numFmtId="0" fontId="0" fillId="0" borderId="199" pivotButton="0" quotePrefix="0" xfId="0"/>
    <xf numFmtId="0" fontId="7" fillId="0" borderId="43" applyAlignment="1" pivotButton="0" quotePrefix="0" xfId="0">
      <alignment horizontal="center" vertical="center"/>
    </xf>
    <xf numFmtId="0" fontId="8" fillId="0" borderId="45" applyAlignment="1" pivotButton="0" quotePrefix="0" xfId="0">
      <alignment horizontal="center" vertical="center"/>
    </xf>
    <xf numFmtId="0" fontId="8" fillId="0" borderId="10" applyAlignment="1" pivotButton="0" quotePrefix="0" xfId="0">
      <alignment vertical="center"/>
    </xf>
    <xf numFmtId="0" fontId="7" fillId="0" borderId="46" applyAlignment="1" pivotButton="0" quotePrefix="0" xfId="0">
      <alignment horizontal="center" vertical="center"/>
    </xf>
    <xf numFmtId="0" fontId="1" fillId="2" borderId="28" applyAlignment="1" pivotButton="0" quotePrefix="0" xfId="0">
      <alignment horizontal="center" vertical="center"/>
    </xf>
    <xf numFmtId="0" fontId="1" fillId="2" borderId="114" applyAlignment="1" pivotButton="0" quotePrefix="0" xfId="0">
      <alignment horizontal="center" vertical="center"/>
    </xf>
    <xf numFmtId="0" fontId="1" fillId="2" borderId="137" applyAlignment="1" pivotButton="0" quotePrefix="0" xfId="0">
      <alignment horizontal="center" vertical="center"/>
    </xf>
    <xf numFmtId="0" fontId="6" fillId="2" borderId="3" applyAlignment="1" pivotButton="0" quotePrefix="0" xfId="0">
      <alignment horizontal="center" vertical="center"/>
    </xf>
    <xf numFmtId="0" fontId="8" fillId="0" borderId="38" applyAlignment="1" pivotButton="0" quotePrefix="0" xfId="0">
      <alignment horizontal="center" vertical="center"/>
    </xf>
    <xf numFmtId="0" fontId="8" fillId="0" borderId="118" applyAlignment="1" pivotButton="0" quotePrefix="0" xfId="0">
      <alignment horizontal="center" vertical="center"/>
    </xf>
    <xf numFmtId="0" fontId="0" fillId="0" borderId="200" pivotButton="0" quotePrefix="0" xfId="0"/>
    <xf numFmtId="0" fontId="0" fillId="0" borderId="202" pivotButton="0" quotePrefix="0" xfId="0"/>
    <xf numFmtId="0" fontId="8" fillId="0" borderId="87" applyAlignment="1" pivotButton="0" quotePrefix="0" xfId="0">
      <alignment horizontal="center" vertical="center"/>
    </xf>
    <xf numFmtId="0" fontId="8" fillId="0" borderId="122" applyAlignment="1" pivotButton="0" quotePrefix="0" xfId="0">
      <alignment horizontal="center" vertical="center"/>
    </xf>
    <xf numFmtId="0" fontId="0" fillId="0" borderId="203" pivotButton="0" quotePrefix="0" xfId="0"/>
    <xf numFmtId="0" fontId="7" fillId="0" borderId="25" applyAlignment="1" pivotButton="0" quotePrefix="0" xfId="0">
      <alignment horizontal="center" vertical="center"/>
    </xf>
    <xf numFmtId="0" fontId="0" fillId="0" borderId="205" pivotButton="0" quotePrefix="0" xfId="0"/>
    <xf numFmtId="0" fontId="1" fillId="2" borderId="138" applyAlignment="1" pivotButton="0" quotePrefix="0" xfId="0">
      <alignment horizontal="center" vertical="center"/>
    </xf>
    <xf numFmtId="0" fontId="1" fillId="2" borderId="125" applyAlignment="1" pivotButton="0" quotePrefix="0" xfId="0">
      <alignment horizontal="center" vertical="center"/>
    </xf>
    <xf numFmtId="0" fontId="1" fillId="2" borderId="31" applyAlignment="1" pivotButton="0" quotePrefix="0" xfId="0">
      <alignment horizontal="center" vertical="center"/>
    </xf>
    <xf numFmtId="0" fontId="8" fillId="0" borderId="38" applyAlignment="1" pivotButton="0" quotePrefix="0" xfId="0">
      <alignment vertical="center"/>
    </xf>
    <xf numFmtId="0" fontId="8" fillId="0" borderId="117" applyAlignment="1" pivotButton="0" quotePrefix="0" xfId="0">
      <alignment horizontal="center" vertical="center"/>
    </xf>
    <xf numFmtId="0" fontId="8" fillId="0" borderId="134" applyAlignment="1" pivotButton="0" quotePrefix="0" xfId="0">
      <alignment horizontal="center" vertical="center"/>
    </xf>
    <xf numFmtId="0" fontId="8" fillId="0" borderId="139" applyAlignment="1" pivotButton="0" quotePrefix="0" xfId="0">
      <alignment horizontal="center" vertical="center"/>
    </xf>
    <xf numFmtId="0" fontId="8" fillId="0" borderId="119" applyAlignment="1" pivotButton="0" quotePrefix="0" xfId="0">
      <alignment horizontal="center" vertical="center"/>
    </xf>
    <xf numFmtId="0" fontId="1" fillId="2" borderId="82" applyAlignment="1" pivotButton="0" quotePrefix="0" xfId="0">
      <alignment horizontal="center" vertical="center"/>
    </xf>
    <xf numFmtId="0" fontId="1" fillId="2" borderId="37" applyAlignment="1" pivotButton="0" quotePrefix="0" xfId="0">
      <alignment horizontal="center" vertical="center"/>
    </xf>
    <xf numFmtId="0" fontId="1" fillId="2" borderId="116" applyAlignment="1" pivotButton="0" quotePrefix="0" xfId="0">
      <alignment horizontal="center" vertical="center"/>
    </xf>
    <xf numFmtId="0" fontId="1" fillId="2" borderId="123" applyAlignment="1" pivotButton="0" quotePrefix="0" xfId="0">
      <alignment horizontal="center" vertical="center"/>
    </xf>
    <xf numFmtId="0" fontId="12" fillId="0" borderId="140" applyAlignment="1" pivotButton="0" quotePrefix="0" xfId="0">
      <alignment horizontal="center" vertical="center" wrapText="1"/>
    </xf>
    <xf numFmtId="0" fontId="0" fillId="0" borderId="207" pivotButton="0" quotePrefix="0" xfId="0"/>
    <xf numFmtId="0" fontId="8" fillId="0" borderId="127" applyAlignment="1" pivotButton="0" quotePrefix="0" xfId="0">
      <alignment horizontal="center" vertical="center"/>
    </xf>
    <xf numFmtId="0" fontId="12" fillId="0" borderId="115" applyAlignment="1" pivotButton="0" quotePrefix="0" xfId="0">
      <alignment horizontal="center" vertical="center" wrapText="1"/>
    </xf>
    <xf numFmtId="0" fontId="8" fillId="0" borderId="141" applyAlignment="1" pivotButton="0" quotePrefix="0" xfId="0">
      <alignment horizontal="center" vertical="center"/>
    </xf>
    <xf numFmtId="0" fontId="0" fillId="0" borderId="208" pivotButton="0" quotePrefix="0" xfId="0"/>
    <xf numFmtId="0" fontId="12" fillId="0" borderId="141" applyAlignment="1" pivotButton="0" quotePrefix="0" xfId="0">
      <alignment horizontal="center" vertical="center"/>
    </xf>
    <xf numFmtId="0" fontId="12" fillId="0" borderId="6" applyAlignment="1" pivotButton="0" quotePrefix="0" xfId="0">
      <alignment horizontal="center" vertical="center"/>
    </xf>
    <xf numFmtId="0" fontId="8" fillId="0" borderId="142" applyAlignment="1" pivotButton="0" quotePrefix="0" xfId="0">
      <alignment horizontal="center" vertical="center"/>
    </xf>
    <xf numFmtId="0" fontId="12" fillId="0" borderId="142" applyAlignment="1" pivotButton="0" quotePrefix="0" xfId="0">
      <alignment horizontal="center" vertical="center"/>
    </xf>
    <xf numFmtId="0" fontId="12" fillId="0" borderId="20" applyAlignment="1" pivotButton="0" quotePrefix="0" xfId="0">
      <alignment horizontal="center" vertical="center"/>
    </xf>
    <xf numFmtId="0" fontId="12" fillId="0" borderId="21" applyAlignment="1" pivotButton="0" quotePrefix="0" xfId="0">
      <alignment horizontal="center" vertical="center"/>
    </xf>
    <xf numFmtId="0" fontId="1" fillId="2" borderId="143" applyAlignment="1" pivotButton="0" quotePrefix="0" xfId="0">
      <alignment horizontal="center" vertical="center"/>
    </xf>
    <xf numFmtId="0" fontId="1" fillId="2" borderId="144" applyAlignment="1" pivotButton="0" quotePrefix="0" xfId="0">
      <alignment vertical="center"/>
    </xf>
    <xf numFmtId="0" fontId="8" fillId="0" borderId="43" applyAlignment="1" pivotButton="0" quotePrefix="0" xfId="0">
      <alignment horizontal="right" vertical="center"/>
    </xf>
    <xf numFmtId="0" fontId="8" fillId="0" borderId="23" applyAlignment="1" pivotButton="0" quotePrefix="0" xfId="0">
      <alignment vertical="center"/>
    </xf>
    <xf numFmtId="0" fontId="8" fillId="0" borderId="45" applyAlignment="1" pivotButton="0" quotePrefix="0" xfId="0">
      <alignment horizontal="right" vertical="center"/>
    </xf>
    <xf numFmtId="0" fontId="8" fillId="0" borderId="24" applyAlignment="1" pivotButton="0" quotePrefix="0" xfId="0">
      <alignment vertical="center"/>
    </xf>
    <xf numFmtId="0" fontId="8" fillId="0" borderId="46" applyAlignment="1" pivotButton="0" quotePrefix="0" xfId="0">
      <alignment horizontal="right" vertical="center"/>
    </xf>
    <xf numFmtId="0" fontId="8" fillId="0" borderId="47" applyAlignment="1" pivotButton="0" quotePrefix="0" xfId="0">
      <alignment vertical="center"/>
    </xf>
    <xf numFmtId="0" fontId="8" fillId="0" borderId="145" applyAlignment="1" pivotButton="0" quotePrefix="0" xfId="0">
      <alignment horizontal="right" vertical="center"/>
    </xf>
    <xf numFmtId="0" fontId="8" fillId="0" borderId="44" applyAlignment="1" pivotButton="0" quotePrefix="0" xfId="0">
      <alignment horizontal="right" vertical="center"/>
    </xf>
    <xf numFmtId="0" fontId="8" fillId="0" borderId="18" applyAlignment="1" pivotButton="0" quotePrefix="0" xfId="0">
      <alignment horizontal="right" vertical="center"/>
    </xf>
    <xf numFmtId="0" fontId="8" fillId="0" borderId="103" applyAlignment="1" pivotButton="0" quotePrefix="0" xfId="0">
      <alignment horizontal="right" vertical="center"/>
    </xf>
    <xf numFmtId="0" fontId="8" fillId="0" borderId="146" applyAlignment="1" pivotButton="0" quotePrefix="0" xfId="0">
      <alignment vertical="center"/>
    </xf>
    <xf numFmtId="0" fontId="8" fillId="0" borderId="147" applyAlignment="1" pivotButton="0" quotePrefix="0" xfId="0">
      <alignment vertical="center"/>
    </xf>
    <xf numFmtId="0" fontId="8" fillId="0" borderId="148" applyAlignment="1" pivotButton="0" quotePrefix="0" xfId="0">
      <alignment vertical="center"/>
    </xf>
    <xf numFmtId="0" fontId="8" fillId="0" borderId="84" applyAlignment="1" pivotButton="0" quotePrefix="0" xfId="0">
      <alignment vertical="center"/>
    </xf>
    <xf numFmtId="0" fontId="1" fillId="2" borderId="109" applyAlignment="1" pivotButton="0" quotePrefix="0" xfId="0">
      <alignment horizontal="center" vertical="center"/>
    </xf>
    <xf numFmtId="0" fontId="1" fillId="2" borderId="29" applyAlignment="1" pivotButton="0" quotePrefix="0" xfId="0">
      <alignment horizontal="center" vertical="center"/>
    </xf>
    <xf numFmtId="0" fontId="1" fillId="2" borderId="29" applyAlignment="1" pivotButton="0" quotePrefix="0" xfId="0">
      <alignment vertical="center"/>
    </xf>
    <xf numFmtId="0" fontId="8" fillId="0" borderId="98" applyAlignment="1" pivotButton="0" quotePrefix="0" xfId="0">
      <alignment horizontal="center" vertical="center"/>
    </xf>
    <xf numFmtId="0" fontId="8" fillId="0" borderId="32" applyAlignment="1" pivotButton="0" quotePrefix="0" xfId="0">
      <alignment horizontal="center" vertical="center"/>
    </xf>
    <xf numFmtId="0" fontId="8" fillId="0" borderId="26" applyAlignment="1" pivotButton="0" quotePrefix="0" xfId="0">
      <alignment vertical="center"/>
    </xf>
    <xf numFmtId="0" fontId="8" fillId="0" borderId="46" applyAlignment="1" pivotButton="0" quotePrefix="0" xfId="0">
      <alignment horizontal="center" vertical="center"/>
    </xf>
    <xf numFmtId="0" fontId="8" fillId="0" borderId="47" applyAlignment="1" pivotButton="0" quotePrefix="0" xfId="0">
      <alignment horizontal="center" vertical="center"/>
    </xf>
    <xf numFmtId="0" fontId="8" fillId="0" borderId="12" applyAlignment="1" pivotButton="0" quotePrefix="0" xfId="0">
      <alignment vertical="center"/>
    </xf>
    <xf numFmtId="0" fontId="19" fillId="0" borderId="84" applyAlignment="1" pivotButton="0" quotePrefix="0" xfId="0">
      <alignment vertical="center"/>
    </xf>
    <xf numFmtId="0" fontId="9" fillId="0" borderId="26" applyAlignment="1" pivotButton="0" quotePrefix="0" xfId="0">
      <alignment vertical="center"/>
    </xf>
    <xf numFmtId="0" fontId="9" fillId="0" borderId="9" applyAlignment="1" pivotButton="0" quotePrefix="0" xfId="0">
      <alignment vertical="center"/>
    </xf>
    <xf numFmtId="0" fontId="8" fillId="0" borderId="149" applyAlignment="1" pivotButton="0" quotePrefix="0" xfId="0">
      <alignment vertical="center"/>
    </xf>
    <xf numFmtId="0" fontId="8" fillId="0" borderId="150" applyAlignment="1" pivotButton="0" quotePrefix="0" xfId="0">
      <alignment vertical="center"/>
    </xf>
    <xf numFmtId="0" fontId="0" fillId="0" borderId="209" pivotButton="0" quotePrefix="0" xfId="0"/>
    <xf numFmtId="0" fontId="1" fillId="2" borderId="3" applyAlignment="1" pivotButton="0" quotePrefix="0" xfId="0">
      <alignment horizontal="center" vertical="center"/>
    </xf>
    <xf numFmtId="0" fontId="8" fillId="0" borderId="4" applyAlignment="1" pivotButton="0" quotePrefix="0" xfId="0">
      <alignment horizontal="center" vertical="center"/>
    </xf>
    <xf numFmtId="0" fontId="10" fillId="0" borderId="6" applyAlignment="1" pivotButton="0" quotePrefix="0" xfId="0">
      <alignment vertical="center"/>
    </xf>
    <xf numFmtId="0" fontId="8" fillId="0" borderId="44" applyAlignment="1" pivotButton="0" quotePrefix="0" xfId="0">
      <alignment horizontal="center" vertical="center"/>
    </xf>
    <xf numFmtId="0" fontId="10" fillId="0" borderId="9" applyAlignment="1" pivotButton="0" quotePrefix="0" xfId="0">
      <alignment vertical="center"/>
    </xf>
    <xf numFmtId="0" fontId="8" fillId="0" borderId="18" applyAlignment="1" pivotButton="0" quotePrefix="0" xfId="0">
      <alignment horizontal="center" vertical="center"/>
    </xf>
    <xf numFmtId="0" fontId="8" fillId="0" borderId="126" applyAlignment="1" pivotButton="0" quotePrefix="0" xfId="0">
      <alignment vertical="center"/>
    </xf>
    <xf numFmtId="0" fontId="8" fillId="0" borderId="6" applyAlignment="1" pivotButton="0" quotePrefix="0" xfId="0">
      <alignment vertical="center"/>
    </xf>
    <xf numFmtId="0" fontId="8" fillId="0" borderId="9" applyAlignment="1" pivotButton="0" quotePrefix="0" xfId="0">
      <alignment vertical="center"/>
    </xf>
    <xf numFmtId="0" fontId="8" fillId="0" borderId="12" applyAlignment="1" pivotButton="0" quotePrefix="0" xfId="0">
      <alignment vertical="center" wrapText="1"/>
    </xf>
    <xf numFmtId="0" fontId="6" fillId="2" borderId="27" applyAlignment="1" pivotButton="0" quotePrefix="0" xfId="0">
      <alignment horizontal="center" vertical="center"/>
    </xf>
    <xf numFmtId="0" fontId="6" fillId="2" borderId="151" applyAlignment="1" pivotButton="0" quotePrefix="0" xfId="0">
      <alignment horizontal="center" vertical="center"/>
    </xf>
    <xf numFmtId="0" fontId="6" fillId="2" borderId="35" applyAlignment="1" pivotButton="0" quotePrefix="0" xfId="0">
      <alignment horizontal="center" vertical="center"/>
    </xf>
    <xf numFmtId="0" fontId="6" fillId="2" borderId="82" applyAlignment="1" pivotButton="0" quotePrefix="0" xfId="0">
      <alignment horizontal="center" vertical="center"/>
    </xf>
    <xf numFmtId="0" fontId="20" fillId="2" borderId="152" applyAlignment="1" pivotButton="0" quotePrefix="0" xfId="0">
      <alignment horizontal="center" vertical="center"/>
    </xf>
    <xf numFmtId="0" fontId="7" fillId="0" borderId="153" applyAlignment="1" pivotButton="0" quotePrefix="0" xfId="0">
      <alignment horizontal="center" vertical="center"/>
    </xf>
    <xf numFmtId="0" fontId="7" fillId="0" borderId="6" applyAlignment="1" pivotButton="0" quotePrefix="0" xfId="0">
      <alignment vertical="center" wrapText="1"/>
    </xf>
    <xf numFmtId="0" fontId="7" fillId="0" borderId="44" applyAlignment="1" pivotButton="0" quotePrefix="0" xfId="0">
      <alignment horizontal="center" vertical="center"/>
    </xf>
    <xf numFmtId="0" fontId="7" fillId="0" borderId="9" applyAlignment="1" pivotButton="0" quotePrefix="0" xfId="0">
      <alignment vertical="center" wrapText="1"/>
    </xf>
    <xf numFmtId="0" fontId="7" fillId="0" borderId="18" applyAlignment="1" pivotButton="0" quotePrefix="0" xfId="0">
      <alignment horizontal="center" vertical="center"/>
    </xf>
    <xf numFmtId="0" fontId="7" fillId="0" borderId="12" applyAlignment="1" pivotButton="0" quotePrefix="0" xfId="0">
      <alignment vertical="center" wrapText="1"/>
    </xf>
    <xf numFmtId="0" fontId="8" fillId="0" borderId="150" applyAlignment="1" pivotButton="0" quotePrefix="0" xfId="0">
      <alignment horizontal="center" vertical="center"/>
    </xf>
    <xf numFmtId="0" fontId="1" fillId="2" borderId="83" applyAlignment="1" pivotButton="0" quotePrefix="0" xfId="0">
      <alignment horizontal="center" vertical="center"/>
    </xf>
    <xf numFmtId="0" fontId="1" fillId="2" borderId="108" applyAlignment="1" pivotButton="0" quotePrefix="0" xfId="0">
      <alignment horizontal="center" vertical="center"/>
    </xf>
    <xf numFmtId="0" fontId="8" fillId="0" borderId="154" applyAlignment="1" pivotButton="0" quotePrefix="0" xfId="0">
      <alignment horizontal="center" vertical="center"/>
    </xf>
    <xf numFmtId="0" fontId="8" fillId="0" borderId="155" applyAlignment="1" pivotButton="0" quotePrefix="0" xfId="0">
      <alignment horizontal="center" vertical="center"/>
    </xf>
    <xf numFmtId="0" fontId="8" fillId="0" borderId="156" applyAlignment="1" pivotButton="0" quotePrefix="0" xfId="0">
      <alignment horizontal="center" vertical="center"/>
    </xf>
    <xf numFmtId="0" fontId="8" fillId="0" borderId="157" applyAlignment="1" pivotButton="0" quotePrefix="0" xfId="0">
      <alignment horizontal="center" vertical="center"/>
    </xf>
    <xf numFmtId="0" fontId="8" fillId="0" borderId="158" applyAlignment="1" pivotButton="0" quotePrefix="0" xfId="0">
      <alignment horizontal="center" vertical="center"/>
    </xf>
    <xf numFmtId="0" fontId="8" fillId="0" borderId="135" applyAlignment="1" pivotButton="0" quotePrefix="0" xfId="0">
      <alignment horizontal="center" vertical="center"/>
    </xf>
    <xf numFmtId="0" fontId="8" fillId="0" borderId="148" applyAlignment="1" pivotButton="0" quotePrefix="0" xfId="0">
      <alignment horizontal="center" vertical="center"/>
    </xf>
    <xf numFmtId="0" fontId="8" fillId="0" borderId="43" applyAlignment="1" pivotButton="0" quotePrefix="0" xfId="0">
      <alignment horizontal="center" vertical="center"/>
    </xf>
    <xf numFmtId="0" fontId="8" fillId="0" borderId="159" applyAlignment="1" pivotButton="0" quotePrefix="0" xfId="0">
      <alignment horizontal="center" vertical="center"/>
    </xf>
    <xf numFmtId="0" fontId="8" fillId="0" borderId="20" applyAlignment="1" pivotButton="0" quotePrefix="0" xfId="0">
      <alignment vertical="center"/>
    </xf>
    <xf numFmtId="0" fontId="0" fillId="0" borderId="77" pivotButton="0" quotePrefix="0" xfId="0"/>
    <xf numFmtId="0" fontId="8" fillId="0" borderId="27" applyAlignment="1" pivotButton="0" quotePrefix="0" xfId="0">
      <alignment horizontal="center" vertical="center" wrapText="1"/>
    </xf>
    <xf numFmtId="0" fontId="8" fillId="0" borderId="141" applyAlignment="1" pivotButton="0" quotePrefix="0" xfId="0">
      <alignment vertical="center"/>
    </xf>
    <xf numFmtId="0" fontId="8" fillId="0" borderId="30" applyAlignment="1" pivotButton="0" quotePrefix="0" xfId="0">
      <alignment horizontal="center" vertical="center" wrapText="1"/>
    </xf>
    <xf numFmtId="0" fontId="0" fillId="0" borderId="64" pivotButton="0" quotePrefix="0" xfId="0"/>
    <xf numFmtId="0" fontId="8" fillId="0" borderId="119" applyAlignment="1" pivotButton="0" quotePrefix="0" xfId="0">
      <alignment vertical="center"/>
    </xf>
    <xf numFmtId="0" fontId="0" fillId="0" borderId="211" pivotButton="0" quotePrefix="0" xfId="0"/>
    <xf numFmtId="0" fontId="8" fillId="0" borderId="121" applyAlignment="1" pivotButton="0" quotePrefix="0" xfId="0">
      <alignment vertical="center"/>
    </xf>
    <xf numFmtId="0" fontId="0" fillId="0" borderId="212" pivotButton="0" quotePrefix="0" xfId="0"/>
    <xf numFmtId="0" fontId="21" fillId="0" borderId="7" applyAlignment="1" pivotButton="0" quotePrefix="0" xfId="0">
      <alignment horizontal="center" vertical="center"/>
    </xf>
    <xf numFmtId="0" fontId="8" fillId="0" borderId="103" applyAlignment="1" pivotButton="0" quotePrefix="0" xfId="0">
      <alignment horizontal="center" vertical="center"/>
    </xf>
    <xf numFmtId="0" fontId="8" fillId="0" borderId="34" applyAlignment="1" pivotButton="0" quotePrefix="0" xfId="0">
      <alignment horizontal="center" vertical="center"/>
    </xf>
    <xf numFmtId="0" fontId="21" fillId="0" borderId="21" applyAlignment="1" pivotButton="0" quotePrefix="0" xfId="0">
      <alignment horizontal="center" vertical="center"/>
    </xf>
    <xf numFmtId="0" fontId="8" fillId="0" borderId="160" applyAlignment="1" pivotButton="0" quotePrefix="0" xfId="0">
      <alignment horizontal="center" vertical="center"/>
    </xf>
    <xf numFmtId="0" fontId="8" fillId="0" borderId="161" applyAlignment="1" pivotButton="0" quotePrefix="0" xfId="0">
      <alignment horizontal="center" vertical="center"/>
    </xf>
    <xf numFmtId="0" fontId="8" fillId="0" borderId="162" applyAlignment="1" pivotButton="0" quotePrefix="0" xfId="0">
      <alignment horizontal="center" vertical="center"/>
    </xf>
    <xf numFmtId="0" fontId="8" fillId="0" borderId="162" applyAlignment="1" pivotButton="0" quotePrefix="0" xfId="0">
      <alignment vertical="center"/>
    </xf>
    <xf numFmtId="0" fontId="0" fillId="0" borderId="213" pivotButton="0" quotePrefix="0" xfId="0"/>
    <xf numFmtId="0" fontId="8" fillId="0" borderId="163" applyAlignment="1" pivotButton="0" quotePrefix="0" xfId="0">
      <alignment horizontal="center" vertical="center"/>
    </xf>
    <xf numFmtId="0" fontId="1" fillId="2" borderId="136" applyAlignment="1" pivotButton="0" quotePrefix="0" xfId="0">
      <alignment horizontal="center" vertical="center"/>
    </xf>
    <xf numFmtId="0" fontId="9" fillId="0" borderId="6" applyAlignment="1" pivotButton="0" quotePrefix="0" xfId="0">
      <alignment vertical="center"/>
    </xf>
    <xf numFmtId="0" fontId="1" fillId="2" borderId="41" applyAlignment="1" pivotButton="0" quotePrefix="0" xfId="0">
      <alignment horizontal="center" vertical="center"/>
    </xf>
    <xf numFmtId="0" fontId="9" fillId="0" borderId="12" applyAlignment="1" pivotButton="0" quotePrefix="0" xfId="0">
      <alignment horizontal="center" vertical="center"/>
    </xf>
    <xf numFmtId="0" fontId="1" fillId="2" borderId="2" applyAlignment="1" pivotButton="0" quotePrefix="0" xfId="0">
      <alignment vertical="center"/>
    </xf>
    <xf numFmtId="0" fontId="12" fillId="0" borderId="82" applyAlignment="1" pivotButton="0" quotePrefix="0" xfId="0">
      <alignment horizontal="center" vertical="center" wrapText="1"/>
    </xf>
    <xf numFmtId="0" fontId="9" fillId="0" borderId="23" applyAlignment="1" pivotButton="0" quotePrefix="0" xfId="0">
      <alignment vertical="center"/>
    </xf>
    <xf numFmtId="0" fontId="9" fillId="0" borderId="34" applyAlignment="1" pivotButton="0" quotePrefix="0" xfId="0">
      <alignment vertical="center"/>
    </xf>
    <xf numFmtId="0" fontId="8" fillId="0" borderId="164" applyAlignment="1" pivotButton="0" quotePrefix="0" xfId="0">
      <alignment horizontal="center" vertical="center"/>
    </xf>
    <xf numFmtId="0" fontId="8" fillId="0" borderId="19" applyAlignment="1" pivotButton="0" quotePrefix="0" xfId="0">
      <alignment horizontal="right" vertical="center"/>
    </xf>
    <xf numFmtId="0" fontId="8" fillId="0" borderId="144" applyAlignment="1" pivotButton="0" quotePrefix="0" xfId="0">
      <alignment horizontal="center" vertical="center"/>
    </xf>
    <xf numFmtId="0" fontId="8" fillId="0" borderId="34" applyAlignment="1" pivotButton="0" quotePrefix="0" xfId="0">
      <alignment vertical="center"/>
    </xf>
    <xf numFmtId="0" fontId="8" fillId="0" borderId="42" applyAlignment="1" pivotButton="0" quotePrefix="0" xfId="0">
      <alignment horizontal="center" vertical="center"/>
    </xf>
    <xf numFmtId="0" fontId="12" fillId="0" borderId="27" applyAlignment="1" pivotButton="0" quotePrefix="0" xfId="0">
      <alignment horizontal="center" vertical="center" wrapText="1"/>
    </xf>
    <xf numFmtId="0" fontId="10" fillId="0" borderId="161" applyAlignment="1" pivotButton="0" quotePrefix="0" xfId="0">
      <alignment vertical="center"/>
    </xf>
    <xf numFmtId="0" fontId="8" fillId="0" borderId="165" applyAlignment="1" pivotButton="0" quotePrefix="0" xfId="0">
      <alignment horizontal="center" vertical="center"/>
    </xf>
    <xf numFmtId="0" fontId="8" fillId="0" borderId="27" applyAlignment="1" pivotButton="0" quotePrefix="0" xfId="0">
      <alignment horizontal="center" vertical="center"/>
    </xf>
    <xf numFmtId="0" fontId="8" fillId="0" borderId="28" applyAlignment="1" pivotButton="0" quotePrefix="0" xfId="0">
      <alignment horizontal="right" vertical="center"/>
    </xf>
    <xf numFmtId="0" fontId="8" fillId="0" borderId="29" applyAlignment="1" pivotButton="0" quotePrefix="0" xfId="0">
      <alignment horizontal="center" vertical="center"/>
    </xf>
    <xf numFmtId="0" fontId="8" fillId="0" borderId="29" applyAlignment="1" pivotButton="0" quotePrefix="0" xfId="0">
      <alignment vertical="center"/>
    </xf>
    <xf numFmtId="0" fontId="8" fillId="0" borderId="30" applyAlignment="1" pivotButton="0" quotePrefix="0" xfId="0">
      <alignment horizontal="center" vertical="center"/>
    </xf>
    <xf numFmtId="0" fontId="8" fillId="0" borderId="39" applyAlignment="1" pivotButton="0" quotePrefix="0" xfId="0">
      <alignment vertical="center"/>
    </xf>
    <xf numFmtId="0" fontId="1" fillId="2" borderId="15" applyAlignment="1" pivotButton="0" quotePrefix="0" xfId="0">
      <alignment horizontal="center" vertical="center"/>
    </xf>
    <xf numFmtId="0" fontId="22" fillId="0" borderId="33" applyAlignment="1" pivotButton="0" quotePrefix="0" xfId="0">
      <alignment horizontal="center" vertical="center"/>
    </xf>
    <xf numFmtId="0" fontId="1" fillId="2" borderId="110" applyAlignment="1" pivotButton="0" quotePrefix="0" xfId="0">
      <alignment horizontal="center" vertical="center"/>
    </xf>
    <xf numFmtId="0" fontId="9" fillId="0" borderId="166" applyAlignment="1" pivotButton="0" quotePrefix="0" xfId="0">
      <alignment vertical="center"/>
    </xf>
    <xf numFmtId="0" fontId="0" fillId="0" borderId="214" pivotButton="0" quotePrefix="0" xfId="0"/>
    <xf numFmtId="0" fontId="8" fillId="0" borderId="94" applyAlignment="1" pivotButton="0" quotePrefix="0" xfId="0">
      <alignment vertical="center"/>
    </xf>
    <xf numFmtId="0" fontId="9" fillId="0" borderId="94" applyAlignment="1" pivotButton="0" quotePrefix="0" xfId="0">
      <alignment vertical="center"/>
    </xf>
    <xf numFmtId="0" fontId="9" fillId="0" borderId="167" applyAlignment="1" pivotButton="0" quotePrefix="0" xfId="0">
      <alignment vertical="center"/>
    </xf>
    <xf numFmtId="0" fontId="0" fillId="0" borderId="201" pivotButton="0" quotePrefix="0" xfId="0"/>
    <xf numFmtId="0" fontId="9" fillId="0" borderId="93" applyAlignment="1" pivotButton="0" quotePrefix="0" xfId="0">
      <alignment vertical="center"/>
    </xf>
    <xf numFmtId="0" fontId="0" fillId="0" borderId="215" pivotButton="0" quotePrefix="0" xfId="0"/>
    <xf numFmtId="0" fontId="9" fillId="0" borderId="96" applyAlignment="1" pivotButton="0" quotePrefix="0" xfId="0">
      <alignment vertical="center"/>
    </xf>
    <xf numFmtId="0" fontId="0" fillId="0" borderId="216" pivotButton="0" quotePrefix="0" xfId="0"/>
    <xf numFmtId="0" fontId="9" fillId="0" borderId="20" applyAlignment="1" pivotButton="0" quotePrefix="0" xfId="0">
      <alignment vertical="center"/>
    </xf>
    <xf numFmtId="0" fontId="9" fillId="0" borderId="12" applyAlignment="1" pivotButton="0" quotePrefix="0" xfId="0">
      <alignment vertical="center"/>
    </xf>
    <xf numFmtId="0" fontId="1" fillId="2" borderId="168" applyAlignment="1" pivotButton="0" quotePrefix="0" xfId="0">
      <alignment horizontal="center" vertical="center"/>
    </xf>
    <xf numFmtId="0" fontId="2" fillId="2" borderId="169" applyAlignment="1" pivotButton="0" quotePrefix="0" xfId="0">
      <alignment horizontal="center" vertical="center"/>
    </xf>
    <xf numFmtId="0" fontId="12" fillId="0" borderId="154" applyAlignment="1" pivotButton="0" quotePrefix="0" xfId="0">
      <alignment horizontal="center" vertical="center"/>
    </xf>
    <xf numFmtId="0" fontId="12" fillId="0" borderId="170" applyAlignment="1" pivotButton="0" quotePrefix="0" xfId="0">
      <alignment horizontal="center" vertical="center"/>
    </xf>
    <xf numFmtId="0" fontId="8" fillId="0" borderId="118" applyAlignment="1" pivotButton="0" quotePrefix="0" xfId="0">
      <alignment vertical="center"/>
    </xf>
    <xf numFmtId="0" fontId="9" fillId="0" borderId="118" applyAlignment="1" pivotButton="0" quotePrefix="0" xfId="0">
      <alignment vertical="center"/>
    </xf>
    <xf numFmtId="0" fontId="8" fillId="0" borderId="130" applyAlignment="1" pivotButton="0" quotePrefix="0" xfId="0">
      <alignment vertical="center"/>
    </xf>
    <xf numFmtId="0" fontId="0" fillId="0" borderId="217" pivotButton="0" quotePrefix="0" xfId="0"/>
    <xf numFmtId="0" fontId="0" fillId="0" borderId="59" pivotButton="0" quotePrefix="0" xfId="0"/>
    <xf numFmtId="0" fontId="1" fillId="2" borderId="152" applyAlignment="1" pivotButton="0" quotePrefix="0" xfId="0">
      <alignment horizontal="center" vertical="center"/>
    </xf>
    <xf numFmtId="0" fontId="8" fillId="0" borderId="145" applyAlignment="1" pivotButton="0" quotePrefix="0" xfId="0">
      <alignment horizontal="center" vertical="center"/>
    </xf>
    <xf numFmtId="0" fontId="23" fillId="0" borderId="9" applyAlignment="1" pivotButton="0" quotePrefix="0" xfId="0">
      <alignment vertical="center"/>
    </xf>
    <xf numFmtId="0" fontId="8" fillId="0" borderId="171" applyAlignment="1" pivotButton="0" quotePrefix="0" xfId="0">
      <alignment horizontal="center" vertical="center"/>
    </xf>
    <xf numFmtId="0" fontId="8" fillId="0" borderId="124" applyAlignment="1" pivotButton="0" quotePrefix="0" xfId="0">
      <alignment horizontal="center" vertical="center" wrapText="1"/>
    </xf>
    <xf numFmtId="0" fontId="8" fillId="0" borderId="133" applyAlignment="1" pivotButton="0" quotePrefix="0" xfId="0">
      <alignment horizontal="center" vertical="center"/>
    </xf>
    <xf numFmtId="0" fontId="10" fillId="0" borderId="6" applyAlignment="1" pivotButton="0" quotePrefix="0" xfId="0">
      <alignment horizontal="center" vertical="center"/>
    </xf>
    <xf numFmtId="0" fontId="8" fillId="0" borderId="136" applyAlignment="1" pivotButton="0" quotePrefix="0" xfId="0">
      <alignment horizontal="center" vertical="center" wrapText="1"/>
    </xf>
    <xf numFmtId="0" fontId="10" fillId="0" borderId="9" applyAlignment="1" pivotButton="0" quotePrefix="0" xfId="0">
      <alignment horizontal="center" vertical="center"/>
    </xf>
    <xf numFmtId="0" fontId="0" fillId="0" borderId="218" pivotButton="0" quotePrefix="0" xfId="0"/>
    <xf numFmtId="0" fontId="0" fillId="0" borderId="219" pivotButton="0" quotePrefix="0" xfId="0"/>
    <xf numFmtId="0" fontId="0" fillId="0" borderId="220" pivotButton="0" quotePrefix="0" xfId="0"/>
    <xf numFmtId="0" fontId="12" fillId="0" borderId="133" applyAlignment="1" pivotButton="0" quotePrefix="0" xfId="0">
      <alignment horizontal="center" vertical="center" wrapText="1"/>
    </xf>
    <xf numFmtId="0" fontId="8" fillId="0" borderId="15" applyAlignment="1" pivotButton="0" quotePrefix="0" xfId="0">
      <alignment horizontal="center" vertical="center" wrapText="1"/>
    </xf>
    <xf numFmtId="0" fontId="12" fillId="0" borderId="137" applyAlignment="1" pivotButton="0" quotePrefix="0" xfId="0">
      <alignment horizontal="center" vertical="center" wrapText="1"/>
    </xf>
    <xf numFmtId="0" fontId="8" fillId="0" borderId="14" applyAlignment="1" pivotButton="0" quotePrefix="0" xfId="0">
      <alignment horizontal="center" vertical="center"/>
    </xf>
    <xf numFmtId="0" fontId="8" fillId="0" borderId="37" applyAlignment="1" pivotButton="0" quotePrefix="0" xfId="0">
      <alignment horizontal="center" vertical="center"/>
    </xf>
    <xf numFmtId="0" fontId="9" fillId="0" borderId="6" applyAlignment="1" pivotButton="0" quotePrefix="0" xfId="0">
      <alignment horizontal="right" vertical="center"/>
    </xf>
    <xf numFmtId="0" fontId="8" fillId="0" borderId="28" applyAlignment="1" pivotButton="0" quotePrefix="0" xfId="0">
      <alignment horizontal="center" vertical="center"/>
    </xf>
    <xf numFmtId="0" fontId="0" fillId="0" borderId="221" pivotButton="0" quotePrefix="0" xfId="0"/>
    <xf numFmtId="0" fontId="9" fillId="0" borderId="9" applyAlignment="1" pivotButton="0" quotePrefix="0" xfId="0">
      <alignment horizontal="right" vertical="center"/>
    </xf>
    <xf numFmtId="0" fontId="8" fillId="0" borderId="9" applyAlignment="1" pivotButton="0" quotePrefix="0" xfId="0">
      <alignment horizontal="right" vertical="center"/>
    </xf>
    <xf numFmtId="0" fontId="0" fillId="0" borderId="222" pivotButton="0" quotePrefix="0" xfId="0"/>
    <xf numFmtId="0" fontId="8" fillId="0" borderId="20" applyAlignment="1" pivotButton="0" quotePrefix="0" xfId="0">
      <alignment horizontal="right" vertical="center"/>
    </xf>
    <xf numFmtId="0" fontId="22" fillId="0" borderId="172" applyAlignment="1" pivotButton="0" quotePrefix="0" xfId="0">
      <alignment horizontal="center" vertical="center"/>
    </xf>
    <xf numFmtId="0" fontId="0" fillId="0" borderId="223" pivotButton="0" quotePrefix="0" xfId="0"/>
    <xf numFmtId="0" fontId="8" fillId="0" borderId="12" applyAlignment="1" pivotButton="0" quotePrefix="0" xfId="0">
      <alignment horizontal="right" vertical="center"/>
    </xf>
    <xf numFmtId="0" fontId="8" fillId="0" borderId="6" applyAlignment="1" pivotButton="0" quotePrefix="0" xfId="0">
      <alignment horizontal="right" vertical="center"/>
    </xf>
    <xf numFmtId="0" fontId="9" fillId="0" borderId="26" applyAlignment="1" pivotButton="0" quotePrefix="0" xfId="0">
      <alignment horizontal="right" vertical="center"/>
    </xf>
    <xf numFmtId="0" fontId="0" fillId="0" borderId="204" pivotButton="0" quotePrefix="0" xfId="0"/>
    <xf numFmtId="0" fontId="9" fillId="0" borderId="12" applyAlignment="1" pivotButton="0" quotePrefix="0" xfId="0">
      <alignment horizontal="right" vertical="center"/>
    </xf>
    <xf numFmtId="0" fontId="1" fillId="2" borderId="173" applyAlignment="1" pivotButton="0" quotePrefix="0" xfId="0">
      <alignment horizontal="center" vertical="center"/>
    </xf>
    <xf numFmtId="0" fontId="9" fillId="0" borderId="174" applyAlignment="1" pivotButton="0" quotePrefix="0" xfId="0">
      <alignment horizontal="right" vertical="center"/>
    </xf>
    <xf numFmtId="0" fontId="8" fillId="0" borderId="175" applyAlignment="1" pivotButton="0" quotePrefix="0" xfId="0">
      <alignment horizontal="center" vertical="center"/>
    </xf>
    <xf numFmtId="0" fontId="8" fillId="0" borderId="26" applyAlignment="1" pivotButton="0" quotePrefix="0" xfId="0">
      <alignment horizontal="right" vertical="center"/>
    </xf>
    <xf numFmtId="0" fontId="0" fillId="0" borderId="224" pivotButton="0" quotePrefix="0" xfId="0"/>
    <xf numFmtId="0" fontId="8" fillId="0" borderId="32" applyAlignment="1" pivotButton="0" quotePrefix="0" xfId="0">
      <alignment horizontal="right" vertical="center"/>
    </xf>
    <xf numFmtId="0" fontId="8" fillId="0" borderId="24" applyAlignment="1" pivotButton="0" quotePrefix="0" xfId="0">
      <alignment horizontal="right" vertical="center"/>
    </xf>
    <xf numFmtId="0" fontId="8" fillId="0" borderId="47" applyAlignment="1" pivotButton="0" quotePrefix="0" xfId="0">
      <alignment horizontal="right" vertical="center"/>
    </xf>
    <xf numFmtId="0" fontId="8" fillId="0" borderId="23" applyAlignment="1" pivotButton="0" quotePrefix="0" xfId="0">
      <alignment horizontal="right" vertical="center"/>
    </xf>
    <xf numFmtId="0" fontId="8" fillId="0" borderId="34" applyAlignment="1" pivotButton="0" quotePrefix="0" xfId="0">
      <alignment horizontal="right" vertical="center"/>
    </xf>
    <xf numFmtId="0" fontId="8" fillId="0" borderId="152" applyAlignment="1" pivotButton="0" quotePrefix="0" xfId="0">
      <alignment horizontal="center" vertical="center"/>
    </xf>
    <xf numFmtId="0" fontId="8" fillId="0" borderId="147" applyAlignment="1" pivotButton="0" quotePrefix="0" xfId="0">
      <alignment horizontal="center" vertical="center"/>
    </xf>
    <xf numFmtId="0" fontId="8" fillId="0" borderId="91" applyAlignment="1" pivotButton="0" quotePrefix="0" xfId="0">
      <alignment horizontal="center" vertical="center"/>
    </xf>
    <xf numFmtId="0" fontId="8" fillId="0" borderId="172" applyAlignment="1" pivotButton="0" quotePrefix="0" xfId="0">
      <alignment horizontal="center" vertical="center"/>
    </xf>
    <xf numFmtId="0" fontId="8" fillId="0" borderId="176" applyAlignment="1" pivotButton="0" quotePrefix="0" xfId="0">
      <alignment vertical="center"/>
    </xf>
    <xf numFmtId="0" fontId="8" fillId="0" borderId="176" applyAlignment="1" pivotButton="0" quotePrefix="0" xfId="0">
      <alignment horizontal="center" vertical="center"/>
    </xf>
    <xf numFmtId="0" fontId="8" fillId="0" borderId="35" applyAlignment="1" pivotButton="0" quotePrefix="0" xfId="0">
      <alignment horizontal="center" vertical="center"/>
    </xf>
    <xf numFmtId="0" fontId="8" fillId="0" borderId="84" applyAlignment="1" pivotButton="0" quotePrefix="0" xfId="0">
      <alignment horizontal="center" vertical="center"/>
    </xf>
    <xf numFmtId="0" fontId="1" fillId="2" borderId="43" applyAlignment="1" pivotButton="0" quotePrefix="0" xfId="0">
      <alignment horizontal="center" vertical="center"/>
    </xf>
    <xf numFmtId="0" fontId="8" fillId="0" borderId="177" applyAlignment="1" pivotButton="0" quotePrefix="0" xfId="0">
      <alignment horizontal="center" vertical="center"/>
    </xf>
    <xf numFmtId="0" fontId="8" fillId="0" borderId="151" applyAlignment="1" pivotButton="0" quotePrefix="0" xfId="0">
      <alignment horizontal="center" vertical="center"/>
    </xf>
    <xf numFmtId="0" fontId="0" fillId="0" borderId="225" pivotButton="0" quotePrefix="0" xfId="0"/>
    <xf numFmtId="0" fontId="8" fillId="0" borderId="143" applyAlignment="1" pivotButton="0" quotePrefix="0" xfId="0">
      <alignment horizontal="center" vertical="center"/>
    </xf>
    <xf numFmtId="0" fontId="8" fillId="0" borderId="7" applyAlignment="1" pivotButton="0" quotePrefix="0" xfId="0">
      <alignment horizontal="right" vertical="center"/>
    </xf>
    <xf numFmtId="0" fontId="8" fillId="0" borderId="166" applyAlignment="1" pivotButton="0" quotePrefix="0" xfId="0">
      <alignment horizontal="right" vertical="center"/>
    </xf>
    <xf numFmtId="0" fontId="8" fillId="0" borderId="33" applyAlignment="1" pivotButton="0" quotePrefix="0" xfId="0">
      <alignment vertical="center" wrapText="1"/>
    </xf>
    <xf numFmtId="0" fontId="8" fillId="0" borderId="10" applyAlignment="1" pivotButton="0" quotePrefix="0" xfId="0">
      <alignment horizontal="right" vertical="center"/>
    </xf>
    <xf numFmtId="0" fontId="8" fillId="0" borderId="94" applyAlignment="1" pivotButton="0" quotePrefix="0" xfId="0">
      <alignment horizontal="right" vertical="center"/>
    </xf>
    <xf numFmtId="0" fontId="0" fillId="0" borderId="210" pivotButton="0" quotePrefix="0" xfId="0"/>
    <xf numFmtId="0" fontId="0" fillId="0" borderId="226" pivotButton="0" quotePrefix="0" xfId="0"/>
    <xf numFmtId="0" fontId="8" fillId="0" borderId="10" applyAlignment="1" pivotButton="0" quotePrefix="0" xfId="0">
      <alignment vertical="center" wrapText="1"/>
    </xf>
    <xf numFmtId="0" fontId="10" fillId="0" borderId="21" applyAlignment="1" pivotButton="0" quotePrefix="0" xfId="0">
      <alignment horizontal="right" vertical="center"/>
    </xf>
    <xf numFmtId="0" fontId="10" fillId="0" borderId="172" applyAlignment="1" pivotButton="0" quotePrefix="0" xfId="0">
      <alignment horizontal="right" vertical="center"/>
    </xf>
    <xf numFmtId="0" fontId="10" fillId="0" borderId="13" applyAlignment="1" pivotButton="0" quotePrefix="0" xfId="0">
      <alignment horizontal="center" vertical="center"/>
    </xf>
    <xf numFmtId="0" fontId="8" fillId="0" borderId="178" applyAlignment="1" pivotButton="0" quotePrefix="0" xfId="0">
      <alignment vertical="center"/>
    </xf>
    <xf numFmtId="0" fontId="8" fillId="0" borderId="154" applyAlignment="1" pivotButton="0" quotePrefix="0" xfId="0">
      <alignment vertical="center"/>
    </xf>
    <xf numFmtId="0" fontId="8" fillId="0" borderId="164" applyAlignment="1" pivotButton="0" quotePrefix="0" xfId="0">
      <alignment vertical="center"/>
    </xf>
    <xf numFmtId="0" fontId="8" fillId="0" borderId="132" applyAlignment="1" pivotButton="0" quotePrefix="0" xfId="0">
      <alignment vertical="center"/>
    </xf>
    <xf numFmtId="0" fontId="8" fillId="0" borderId="156" applyAlignment="1" pivotButton="0" quotePrefix="0" xfId="0">
      <alignment vertical="center"/>
    </xf>
    <xf numFmtId="0" fontId="8" fillId="0" borderId="179" applyAlignment="1" pivotButton="0" quotePrefix="0" xfId="0">
      <alignment vertical="center"/>
    </xf>
    <xf numFmtId="0" fontId="8" fillId="0" borderId="157" applyAlignment="1" pivotButton="0" quotePrefix="0" xfId="0">
      <alignment vertical="center"/>
    </xf>
    <xf numFmtId="0" fontId="8" fillId="0" borderId="35" applyAlignment="1" pivotButton="0" quotePrefix="0" xfId="0">
      <alignment vertical="center"/>
    </xf>
    <xf numFmtId="0" fontId="8" fillId="0" borderId="133" applyAlignment="1" pivotButton="0" quotePrefix="0" xfId="0">
      <alignment vertical="center"/>
    </xf>
    <xf numFmtId="0" fontId="8" fillId="0" borderId="159" applyAlignment="1" pivotButton="0" quotePrefix="0" xfId="0">
      <alignment vertical="center"/>
    </xf>
    <xf numFmtId="0" fontId="8" fillId="0" borderId="180" applyAlignment="1" pivotButton="0" quotePrefix="0" xfId="0">
      <alignment vertical="center"/>
    </xf>
    <xf numFmtId="0" fontId="8" fillId="0" borderId="18" applyAlignment="1" pivotButton="0" quotePrefix="0" xfId="0">
      <alignment vertical="center"/>
    </xf>
    <xf numFmtId="0" fontId="8" fillId="0" borderId="95" applyAlignment="1" pivotButton="0" quotePrefix="0" xfId="0">
      <alignment horizontal="center" vertical="center" wrapText="1"/>
    </xf>
    <xf numFmtId="0" fontId="0" fillId="0" borderId="227" pivotButton="0" quotePrefix="0" xfId="0"/>
    <xf numFmtId="0" fontId="8" fillId="0" borderId="172"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155" applyAlignment="1" pivotButton="0" quotePrefix="0" xfId="0">
      <alignment horizontal="center" vertical="center" wrapText="1"/>
    </xf>
    <xf numFmtId="0" fontId="8" fillId="0" borderId="158" applyAlignment="1" pivotButton="0" quotePrefix="0" xfId="0">
      <alignment horizontal="center" vertical="center" wrapText="1"/>
    </xf>
    <xf numFmtId="0" fontId="12" fillId="0" borderId="25" applyAlignment="1" pivotButton="0" quotePrefix="0" xfId="0">
      <alignment horizontal="center" vertical="center"/>
    </xf>
    <xf numFmtId="0" fontId="10" fillId="0" borderId="32" applyAlignment="1" pivotButton="0" quotePrefix="0" xfId="0">
      <alignment vertical="center"/>
    </xf>
    <xf numFmtId="0" fontId="10" fillId="0" borderId="33" applyAlignment="1" pivotButton="0" quotePrefix="0" xfId="0">
      <alignment vertical="center"/>
    </xf>
    <xf numFmtId="0" fontId="10" fillId="0" borderId="13" applyAlignment="1" pivotButton="0" quotePrefix="0" xfId="0">
      <alignment vertical="center"/>
    </xf>
    <xf numFmtId="0" fontId="1" fillId="2" borderId="181" applyAlignment="1" pivotButton="0" quotePrefix="0" xfId="0">
      <alignment horizontal="center" vertical="center"/>
    </xf>
    <xf numFmtId="0" fontId="10" fillId="0" borderId="95" applyAlignment="1" pivotButton="0" quotePrefix="0" xfId="0">
      <alignment horizontal="center" vertical="center"/>
    </xf>
    <xf numFmtId="0" fontId="1" fillId="2" borderId="82" applyAlignment="1" pivotButton="0" quotePrefix="0" xfId="0">
      <alignment vertical="center"/>
    </xf>
    <xf numFmtId="0" fontId="12" fillId="0" borderId="84" applyAlignment="1" pivotButton="0" quotePrefix="0" xfId="0">
      <alignment vertical="center"/>
    </xf>
    <xf numFmtId="0" fontId="12" fillId="0" borderId="26" applyAlignment="1" pivotButton="0" quotePrefix="0" xfId="0">
      <alignment horizontal="center" vertical="center"/>
    </xf>
    <xf numFmtId="0" fontId="2" fillId="2" borderId="29" applyAlignment="1" pivotButton="0" quotePrefix="0" xfId="0">
      <alignment horizontal="center" vertical="center"/>
    </xf>
    <xf numFmtId="0" fontId="1" fillId="2" borderId="3" applyAlignment="1" pivotButton="0" quotePrefix="0" xfId="0">
      <alignment vertical="center"/>
    </xf>
    <xf numFmtId="0" fontId="7" fillId="0" borderId="155" applyAlignment="1" pivotButton="0" quotePrefix="0" xfId="0">
      <alignment horizontal="center" vertical="center"/>
    </xf>
    <xf numFmtId="0" fontId="7" fillId="0" borderId="158" applyAlignment="1" pivotButton="0" quotePrefix="0" xfId="0">
      <alignment horizontal="center" vertical="center"/>
    </xf>
    <xf numFmtId="0" fontId="6" fillId="2" borderId="3" applyAlignment="1" pivotButton="0" quotePrefix="0" xfId="0">
      <alignment vertical="center"/>
    </xf>
    <xf numFmtId="0" fontId="15" fillId="0" borderId="5" applyAlignment="1" pivotButton="0" quotePrefix="0" xfId="0">
      <alignment horizontal="center" vertical="center"/>
    </xf>
    <xf numFmtId="0" fontId="15" fillId="0" borderId="7" applyAlignment="1" pivotButton="0" quotePrefix="0" xfId="0">
      <alignment vertical="center"/>
    </xf>
    <xf numFmtId="0" fontId="7" fillId="0" borderId="147" applyAlignment="1" pivotButton="0" quotePrefix="0" xfId="0">
      <alignment vertical="center"/>
    </xf>
    <xf numFmtId="0" fontId="15" fillId="0" borderId="10" applyAlignment="1" pivotButton="0" quotePrefix="0" xfId="0">
      <alignment vertical="center"/>
    </xf>
    <xf numFmtId="0" fontId="7" fillId="0" borderId="91" applyAlignment="1" pivotButton="0" quotePrefix="0" xfId="0">
      <alignment vertical="center"/>
    </xf>
    <xf numFmtId="0" fontId="15" fillId="0" borderId="13" applyAlignment="1" pivotButton="0" quotePrefix="0" xfId="0">
      <alignment vertical="center"/>
    </xf>
    <xf numFmtId="0" fontId="7" fillId="0" borderId="148" applyAlignment="1" pivotButton="0" quotePrefix="0" xfId="0">
      <alignment vertical="center"/>
    </xf>
    <xf numFmtId="0" fontId="7" fillId="0" borderId="25" applyAlignment="1" pivotButton="0" quotePrefix="0" xfId="0">
      <alignment horizontal="center" vertical="center" wrapText="1"/>
    </xf>
    <xf numFmtId="0" fontId="7" fillId="0" borderId="175" applyAlignment="1" pivotButton="0" quotePrefix="0" xfId="0">
      <alignment horizontal="center" vertical="center" wrapText="1"/>
    </xf>
    <xf numFmtId="0" fontId="15" fillId="0" borderId="8" applyAlignment="1" pivotButton="0" quotePrefix="0" xfId="0">
      <alignment horizontal="right" vertical="center"/>
    </xf>
    <xf numFmtId="0" fontId="15" fillId="0" borderId="9" applyAlignment="1" pivotButton="0" quotePrefix="0" xfId="0">
      <alignment horizontal="right" vertical="center"/>
    </xf>
    <xf numFmtId="0" fontId="15" fillId="0" borderId="10" applyAlignment="1" pivotButton="0" quotePrefix="0" xfId="0">
      <alignment horizontal="right" vertical="center"/>
    </xf>
    <xf numFmtId="0" fontId="7" fillId="0" borderId="8" applyAlignment="1" pivotButton="0" quotePrefix="0" xfId="0">
      <alignment horizontal="center" vertical="center" wrapText="1"/>
    </xf>
    <xf numFmtId="0" fontId="7" fillId="0" borderId="95" applyAlignment="1" pivotButton="0" quotePrefix="0" xfId="0">
      <alignment horizontal="center" vertical="center" wrapText="1"/>
    </xf>
    <xf numFmtId="0" fontId="24" fillId="0" borderId="9" applyAlignment="1" pivotButton="0" quotePrefix="0" xfId="0">
      <alignment horizontal="center" vertical="center"/>
    </xf>
    <xf numFmtId="0" fontId="15" fillId="0" borderId="19" applyAlignment="1" pivotButton="0" quotePrefix="0" xfId="0">
      <alignment horizontal="right" vertical="center"/>
    </xf>
    <xf numFmtId="0" fontId="15" fillId="0" borderId="20" applyAlignment="1" pivotButton="0" quotePrefix="0" xfId="0">
      <alignment horizontal="right" vertical="center"/>
    </xf>
    <xf numFmtId="0" fontId="15" fillId="0" borderId="21" applyAlignment="1" pivotButton="0" quotePrefix="0" xfId="0">
      <alignment horizontal="right" vertical="center"/>
    </xf>
    <xf numFmtId="0" fontId="15" fillId="0" borderId="11" applyAlignment="1" pivotButton="0" quotePrefix="0" xfId="0">
      <alignment horizontal="right" vertical="center"/>
    </xf>
    <xf numFmtId="0" fontId="15" fillId="0" borderId="12" applyAlignment="1" pivotButton="0" quotePrefix="0" xfId="0">
      <alignment horizontal="right" vertical="center"/>
    </xf>
    <xf numFmtId="0" fontId="15" fillId="0" borderId="13" applyAlignment="1" pivotButton="0" quotePrefix="0" xfId="0">
      <alignment horizontal="right" vertical="center"/>
    </xf>
    <xf numFmtId="0" fontId="7" fillId="0" borderId="33" applyAlignment="1" pivotButton="0" quotePrefix="0" xfId="0">
      <alignment horizontal="center" vertical="center" wrapText="1"/>
    </xf>
    <xf numFmtId="0" fontId="15" fillId="0" borderId="32" applyAlignment="1" pivotButton="0" quotePrefix="0" xfId="0">
      <alignment horizontal="center" vertical="center"/>
    </xf>
    <xf numFmtId="0" fontId="15" fillId="0" borderId="26" applyAlignment="1" pivotButton="0" quotePrefix="0" xfId="0">
      <alignment horizontal="center" vertical="center"/>
    </xf>
    <xf numFmtId="0" fontId="15" fillId="0" borderId="33" applyAlignment="1" pivotButton="0" quotePrefix="0" xfId="0">
      <alignment horizontal="center" vertical="center"/>
    </xf>
    <xf numFmtId="0" fontId="0" fillId="0" borderId="228" pivotButton="0" quotePrefix="0" xfId="0"/>
    <xf numFmtId="0" fontId="15" fillId="0" borderId="24" applyAlignment="1" pivotButton="0" quotePrefix="0" xfId="0">
      <alignment horizontal="right" vertical="center"/>
    </xf>
    <xf numFmtId="0" fontId="15" fillId="0" borderId="24" applyAlignment="1" pivotButton="0" quotePrefix="0" xfId="0">
      <alignment horizontal="center" vertical="center"/>
    </xf>
    <xf numFmtId="0" fontId="15" fillId="0" borderId="47" applyAlignment="1" pivotButton="0" quotePrefix="0" xfId="0">
      <alignment horizontal="right" vertical="center"/>
    </xf>
    <xf numFmtId="0" fontId="7" fillId="0" borderId="145" applyAlignment="1" pivotButton="0" quotePrefix="0" xfId="0">
      <alignment horizontal="center" vertical="center" wrapText="1"/>
    </xf>
    <xf numFmtId="0" fontId="7" fillId="0" borderId="144" applyAlignment="1" pivotButton="0" quotePrefix="0" xfId="0">
      <alignment horizontal="center" vertical="center"/>
    </xf>
    <xf numFmtId="0" fontId="7" fillId="0" borderId="44" applyAlignment="1" pivotButton="0" quotePrefix="0" xfId="0">
      <alignment horizontal="center" vertical="center" wrapText="1"/>
    </xf>
    <xf numFmtId="0" fontId="15" fillId="0" borderId="34" applyAlignment="1" pivotButton="0" quotePrefix="0" xfId="0">
      <alignment horizontal="right" vertical="center"/>
    </xf>
    <xf numFmtId="0" fontId="7" fillId="0" borderId="5" applyAlignment="1" pivotButton="0" quotePrefix="0" xfId="0">
      <alignment horizontal="center" vertical="center" wrapText="1"/>
    </xf>
    <xf numFmtId="0" fontId="24" fillId="0" borderId="7" applyAlignment="1" pivotButton="0" quotePrefix="0" xfId="0">
      <alignment horizontal="center" vertical="center"/>
    </xf>
    <xf numFmtId="0" fontId="7" fillId="0" borderId="172" applyAlignment="1" pivotButton="0" quotePrefix="0" xfId="0">
      <alignment horizontal="center" vertical="center"/>
    </xf>
    <xf numFmtId="0" fontId="15" fillId="0" borderId="23" applyAlignment="1" pivotButton="0" quotePrefix="0" xfId="0">
      <alignment horizontal="center" vertical="center"/>
    </xf>
    <xf numFmtId="0" fontId="15" fillId="0" borderId="147" applyAlignment="1" pivotButton="0" quotePrefix="0" xfId="0">
      <alignment horizontal="center" vertical="center"/>
    </xf>
    <xf numFmtId="0" fontId="15" fillId="0" borderId="91" applyAlignment="1" pivotButton="0" quotePrefix="0" xfId="0">
      <alignment horizontal="right" vertical="center"/>
    </xf>
    <xf numFmtId="0" fontId="24" fillId="0" borderId="6" applyAlignment="1" pivotButton="0" quotePrefix="0" xfId="0">
      <alignment horizontal="center" vertical="center"/>
    </xf>
    <xf numFmtId="0" fontId="14" fillId="0" borderId="8" applyAlignment="1" pivotButton="0" quotePrefix="0" xfId="0">
      <alignment horizontal="right" vertical="center"/>
    </xf>
    <xf numFmtId="0" fontId="14" fillId="0" borderId="9" applyAlignment="1" pivotButton="0" quotePrefix="0" xfId="0">
      <alignment horizontal="right" vertical="center"/>
    </xf>
    <xf numFmtId="0" fontId="14" fillId="0" borderId="10" applyAlignment="1" pivotButton="0" quotePrefix="0" xfId="0">
      <alignment horizontal="right" vertical="center"/>
    </xf>
    <xf numFmtId="0" fontId="14" fillId="0" borderId="11" applyAlignment="1" pivotButton="0" quotePrefix="0" xfId="0">
      <alignment horizontal="right" vertical="center"/>
    </xf>
    <xf numFmtId="0" fontId="14" fillId="0" borderId="12" applyAlignment="1" pivotButton="0" quotePrefix="0" xfId="0">
      <alignment horizontal="right" vertical="center"/>
    </xf>
    <xf numFmtId="0" fontId="14" fillId="0" borderId="13" applyAlignment="1" pivotButton="0" quotePrefix="0" xfId="0">
      <alignment horizontal="right" vertical="center"/>
    </xf>
    <xf numFmtId="0" fontId="14" fillId="0" borderId="19" applyAlignment="1" pivotButton="0" quotePrefix="0" xfId="0">
      <alignment horizontal="right" vertical="center"/>
    </xf>
    <xf numFmtId="0" fontId="14" fillId="0" borderId="20" applyAlignment="1" pivotButton="0" quotePrefix="0" xfId="0">
      <alignment horizontal="right" vertical="center"/>
    </xf>
    <xf numFmtId="0" fontId="14" fillId="0" borderId="21" applyAlignment="1" pivotButton="0" quotePrefix="0" xfId="0">
      <alignment horizontal="right" vertical="center"/>
    </xf>
    <xf numFmtId="0" fontId="7" fillId="0" borderId="32" applyAlignment="1" pivotButton="0" quotePrefix="0" xfId="0">
      <alignment vertical="center" wrapText="1"/>
    </xf>
    <xf numFmtId="0" fontId="7" fillId="0" borderId="24" applyAlignment="1" pivotButton="0" quotePrefix="0" xfId="0">
      <alignment vertical="center" wrapText="1"/>
    </xf>
    <xf numFmtId="0" fontId="7" fillId="0" borderId="24" applyAlignment="1" pivotButton="0" quotePrefix="0" xfId="0">
      <alignment vertical="center"/>
    </xf>
    <xf numFmtId="0" fontId="3" fillId="2" borderId="27" applyAlignment="1" pivotButton="0" quotePrefix="0" xfId="0">
      <alignment horizontal="center" vertical="center"/>
    </xf>
    <xf numFmtId="0" fontId="3" fillId="2" borderId="28" applyAlignment="1" pivotButton="0" quotePrefix="0" xfId="0">
      <alignment horizontal="center" vertical="center"/>
    </xf>
    <xf numFmtId="0" fontId="3" fillId="2" borderId="29" applyAlignment="1" pivotButton="0" quotePrefix="0" xfId="0">
      <alignment horizontal="center" vertical="center"/>
    </xf>
    <xf numFmtId="0" fontId="3" fillId="2" borderId="110" applyAlignment="1" pivotButton="0" quotePrefix="0" xfId="0">
      <alignment horizontal="center" vertical="center"/>
    </xf>
    <xf numFmtId="0" fontId="6" fillId="2" borderId="229" applyAlignment="1" pivotButton="0" quotePrefix="0" xfId="0">
      <alignment horizontal="center" vertical="center"/>
    </xf>
    <xf numFmtId="0" fontId="25" fillId="0" borderId="98" applyAlignment="1" pivotButton="0" quotePrefix="0" xfId="0">
      <alignment horizontal="center" vertical="center"/>
    </xf>
    <xf numFmtId="0" fontId="26" fillId="0" borderId="32" applyAlignment="1" pivotButton="0" quotePrefix="0" xfId="0">
      <alignment horizontal="center" vertical="center"/>
    </xf>
    <xf numFmtId="0" fontId="26" fillId="0" borderId="26" applyAlignment="1" pivotButton="0" quotePrefix="0" xfId="0">
      <alignment horizontal="center" vertical="center"/>
    </xf>
    <xf numFmtId="0" fontId="27" fillId="0" borderId="26" applyAlignment="1" pivotButton="0" quotePrefix="0" xfId="0">
      <alignment horizontal="center" vertical="center"/>
    </xf>
    <xf numFmtId="0" fontId="28" fillId="0" borderId="26" applyAlignment="1" pivotButton="0" quotePrefix="0" xfId="0">
      <alignment horizontal="center" vertical="center"/>
    </xf>
    <xf numFmtId="0" fontId="28" fillId="0" borderId="175" applyAlignment="1" pivotButton="0" quotePrefix="0" xfId="0">
      <alignment horizontal="center" vertical="center"/>
    </xf>
    <xf numFmtId="0" fontId="28" fillId="0" borderId="25" applyAlignment="1" pivotButton="0" quotePrefix="0" xfId="0">
      <alignment horizontal="center" vertical="center"/>
    </xf>
    <xf numFmtId="0" fontId="27" fillId="0" borderId="33" applyAlignment="1" pivotButton="0" quotePrefix="0" xfId="0">
      <alignment horizontal="center" vertical="center"/>
    </xf>
    <xf numFmtId="0" fontId="25" fillId="0" borderId="45" applyAlignment="1" pivotButton="0" quotePrefix="0" xfId="0">
      <alignment horizontal="center" vertical="center"/>
    </xf>
    <xf numFmtId="0" fontId="26" fillId="0" borderId="24" applyAlignment="1" pivotButton="0" quotePrefix="0" xfId="0">
      <alignment horizontal="center" vertical="center"/>
    </xf>
    <xf numFmtId="0" fontId="26" fillId="0" borderId="9" applyAlignment="1" pivotButton="0" quotePrefix="0" xfId="0">
      <alignment horizontal="center" vertical="center"/>
    </xf>
    <xf numFmtId="0" fontId="27" fillId="0" borderId="9" applyAlignment="1" pivotButton="0" quotePrefix="0" xfId="0">
      <alignment horizontal="center" vertical="center"/>
    </xf>
    <xf numFmtId="0" fontId="28" fillId="0" borderId="95" applyAlignment="1" pivotButton="0" quotePrefix="0" xfId="0">
      <alignment horizontal="center" vertical="center"/>
    </xf>
    <xf numFmtId="0" fontId="28" fillId="0" borderId="8" applyAlignment="1" pivotButton="0" quotePrefix="0" xfId="0">
      <alignment horizontal="center" vertical="center"/>
    </xf>
    <xf numFmtId="0" fontId="28" fillId="0" borderId="10" applyAlignment="1" pivotButton="0" quotePrefix="0" xfId="0">
      <alignment horizontal="center" vertical="center"/>
    </xf>
    <xf numFmtId="0" fontId="28" fillId="0" borderId="9" applyAlignment="1" pivotButton="0" quotePrefix="0" xfId="0">
      <alignment horizontal="center" vertical="center"/>
    </xf>
    <xf numFmtId="0" fontId="25" fillId="0" borderId="46" applyAlignment="1" pivotButton="0" quotePrefix="0" xfId="0">
      <alignment horizontal="center" vertical="center"/>
    </xf>
    <xf numFmtId="0" fontId="26" fillId="0" borderId="47" applyAlignment="1" pivotButton="0" quotePrefix="0" xfId="0">
      <alignment horizontal="center" vertical="center"/>
    </xf>
    <xf numFmtId="0" fontId="26" fillId="0" borderId="12" applyAlignment="1" pivotButton="0" quotePrefix="0" xfId="0">
      <alignment horizontal="center" vertical="center"/>
    </xf>
    <xf numFmtId="0" fontId="27" fillId="0" borderId="12" applyAlignment="1" pivotButton="0" quotePrefix="0" xfId="0">
      <alignment horizontal="center" vertical="center"/>
    </xf>
    <xf numFmtId="0" fontId="28" fillId="0" borderId="158" applyAlignment="1" pivotButton="0" quotePrefix="0" xfId="0">
      <alignment horizontal="center" vertical="center"/>
    </xf>
    <xf numFmtId="0" fontId="28" fillId="0" borderId="11" applyAlignment="1" pivotButton="0" quotePrefix="0" xfId="0">
      <alignment horizontal="center" vertical="center"/>
    </xf>
    <xf numFmtId="0" fontId="28" fillId="0" borderId="13" applyAlignment="1" pivotButton="0" quotePrefix="0" xfId="0">
      <alignment horizontal="center" vertical="center"/>
    </xf>
    <xf numFmtId="0" fontId="12" fillId="0" borderId="84" applyAlignment="1" pivotButton="0" quotePrefix="0" xfId="0">
      <alignment/>
    </xf>
    <xf numFmtId="0" fontId="6" fillId="2" borderId="149" applyAlignment="1" pivotButton="0" quotePrefix="0" xfId="0">
      <alignment horizontal="center" vertical="center"/>
    </xf>
    <xf numFmtId="0" fontId="7" fillId="0" borderId="4" applyAlignment="1" pivotButton="0" quotePrefix="0" xfId="0">
      <alignment horizontal="center" vertical="center"/>
    </xf>
    <xf numFmtId="0" fontId="7" fillId="0" borderId="98" applyAlignment="1" pivotButton="0" quotePrefix="0" xfId="0">
      <alignment horizontal="center" vertical="center"/>
    </xf>
    <xf numFmtId="0" fontId="12" fillId="0" borderId="82" applyAlignment="1" pivotButton="0" quotePrefix="0" xfId="0">
      <alignment horizontal="center" vertical="center"/>
    </xf>
    <xf numFmtId="0" fontId="12" fillId="0" borderId="23" applyAlignment="1" pivotButton="0" quotePrefix="0" xfId="0">
      <alignment horizontal="center" vertical="center"/>
    </xf>
    <xf numFmtId="0" fontId="12" fillId="0" borderId="148" applyAlignment="1" pivotButton="0" quotePrefix="0" xfId="0">
      <alignment horizontal="center" vertical="center"/>
    </xf>
    <xf numFmtId="0" fontId="12" fillId="0" borderId="230" applyAlignment="1" pivotButton="0" quotePrefix="0" xfId="0">
      <alignment horizontal="center" vertical="center" wrapText="1"/>
    </xf>
    <xf numFmtId="0" fontId="12" fillId="0" borderId="34" applyAlignment="1" pivotButton="0" quotePrefix="0" xfId="0">
      <alignment horizontal="center" vertical="center"/>
    </xf>
    <xf numFmtId="0" fontId="12" fillId="0" borderId="35" applyAlignment="1" pivotButton="0" quotePrefix="0" xfId="0">
      <alignment horizontal="center" vertical="center"/>
    </xf>
    <xf numFmtId="0" fontId="11" fillId="0" borderId="7" applyAlignment="1" pivotButton="0" quotePrefix="0" xfId="0">
      <alignment horizontal="center" vertical="center"/>
    </xf>
    <xf numFmtId="0" fontId="8" fillId="0" borderId="84" applyAlignment="1" pivotButton="0" quotePrefix="0" xfId="0">
      <alignment/>
    </xf>
    <xf numFmtId="0" fontId="7" fillId="0" borderId="145" applyAlignment="1" pivotButton="0" quotePrefix="0" xfId="0">
      <alignment horizontal="center" vertical="center"/>
    </xf>
    <xf numFmtId="0" fontId="11" fillId="0" borderId="32" applyAlignment="1" pivotButton="0" quotePrefix="0" xfId="0">
      <alignment horizontal="center" vertical="center"/>
    </xf>
    <xf numFmtId="0" fontId="11" fillId="0" borderId="26" applyAlignment="1" pivotButton="0" quotePrefix="0" xfId="0">
      <alignment horizontal="center" vertical="center"/>
    </xf>
    <xf numFmtId="0" fontId="11" fillId="0" borderId="11" applyAlignment="1" pivotButton="0" quotePrefix="0" xfId="0">
      <alignment horizontal="center" vertical="center"/>
    </xf>
    <xf numFmtId="0" fontId="7" fillId="3" borderId="25" applyAlignment="1" pivotButton="0" quotePrefix="0" xfId="0">
      <alignment horizontal="center" vertical="center"/>
    </xf>
    <xf numFmtId="0" fontId="11" fillId="0" borderId="47" applyAlignment="1" pivotButton="0" quotePrefix="0" xfId="0">
      <alignment horizontal="center" vertical="center"/>
    </xf>
    <xf numFmtId="0" fontId="6" fillId="2" borderId="83" applyAlignment="1" pivotButton="0" quotePrefix="0" xfId="0">
      <alignment horizontal="center" vertical="center"/>
    </xf>
    <xf numFmtId="0" fontId="7" fillId="3" borderId="10" applyAlignment="1" pivotButton="0" quotePrefix="0" xfId="0">
      <alignment horizontal="center" vertical="center"/>
    </xf>
    <xf numFmtId="0" fontId="11" fillId="0" borderId="23" applyAlignment="1" pivotButton="0" quotePrefix="0" xfId="0">
      <alignment horizontal="center" vertical="center"/>
    </xf>
    <xf numFmtId="0" fontId="11" fillId="0" borderId="141" applyAlignment="1" pivotButton="0" quotePrefix="0" xfId="0">
      <alignment horizontal="center" vertical="center"/>
    </xf>
    <xf numFmtId="0" fontId="7" fillId="3" borderId="19" applyAlignment="1" pivotButton="0" quotePrefix="0" xfId="0">
      <alignment horizontal="center" vertical="center"/>
    </xf>
    <xf numFmtId="0" fontId="7" fillId="3" borderId="5" applyAlignment="1" pivotButton="0" quotePrefix="0" xfId="0">
      <alignment horizontal="center" vertical="center"/>
    </xf>
    <xf numFmtId="0" fontId="7" fillId="3" borderId="11" applyAlignment="1" pivotButton="0" quotePrefix="0" xfId="0">
      <alignment horizontal="center" vertical="center"/>
    </xf>
    <xf numFmtId="0" fontId="7" fillId="3" borderId="13" applyAlignment="1" pivotButton="0" quotePrefix="0" xfId="0">
      <alignment horizontal="center" vertical="center"/>
    </xf>
    <xf numFmtId="0" fontId="11" fillId="0" borderId="19" applyAlignment="1" pivotButton="0" quotePrefix="0" xfId="0">
      <alignment horizontal="center" vertical="center"/>
    </xf>
    <xf numFmtId="0" fontId="11" fillId="0" borderId="34" applyAlignment="1" pivotButton="0" quotePrefix="0" xfId="0">
      <alignment horizontal="center" vertical="center"/>
    </xf>
    <xf numFmtId="0" fontId="11" fillId="0" borderId="142" applyAlignment="1" pivotButton="0" quotePrefix="0" xfId="0">
      <alignment horizontal="center" vertical="center"/>
    </xf>
    <xf numFmtId="0" fontId="8" fillId="0" borderId="231" applyAlignment="1" pivotButton="0" quotePrefix="0" xfId="0">
      <alignment horizontal="center" vertical="center"/>
    </xf>
    <xf numFmtId="0" fontId="7" fillId="0" borderId="163" applyAlignment="1" pivotButton="0" quotePrefix="0" xfId="0">
      <alignment horizontal="center" vertical="center"/>
    </xf>
    <xf numFmtId="0" fontId="12" fillId="0" borderId="32" applyAlignment="1" pivotButton="0" quotePrefix="0" xfId="0">
      <alignment horizontal="center" vertical="center"/>
    </xf>
    <xf numFmtId="0" fontId="12" fillId="0" borderId="175" applyAlignment="1" pivotButton="0" quotePrefix="0" xfId="0">
      <alignment horizontal="center" vertical="center"/>
    </xf>
    <xf numFmtId="0" fontId="7" fillId="0" borderId="82" applyAlignment="1" pivotButton="0" quotePrefix="0" xfId="0">
      <alignment horizontal="center" vertical="center" wrapText="1"/>
    </xf>
    <xf numFmtId="0" fontId="7" fillId="0" borderId="103" applyAlignment="1" pivotButton="0" quotePrefix="0" xfId="0">
      <alignment horizontal="center" vertical="center"/>
    </xf>
    <xf numFmtId="0" fontId="12" fillId="0" borderId="172" applyAlignment="1" pivotButton="0" quotePrefix="0" xfId="0">
      <alignment horizontal="center" vertical="center"/>
    </xf>
    <xf numFmtId="0" fontId="6" fillId="2" borderId="232" applyAlignment="1" pivotButton="0" quotePrefix="0" xfId="0">
      <alignment horizontal="center" vertical="center"/>
    </xf>
    <xf numFmtId="0" fontId="6" fillId="2" borderId="233" applyAlignment="1" pivotButton="0" quotePrefix="0" xfId="0">
      <alignment horizontal="center" vertical="center"/>
    </xf>
    <xf numFmtId="0" fontId="11" fillId="0" borderId="175" applyAlignment="1" pivotButton="0" quotePrefix="0" xfId="0">
      <alignment horizontal="center" vertical="center"/>
    </xf>
    <xf numFmtId="0" fontId="7" fillId="0" borderId="230" applyAlignment="1" pivotButton="0" quotePrefix="0" xfId="0">
      <alignment horizontal="center" vertical="center" wrapText="1"/>
    </xf>
    <xf numFmtId="0" fontId="11" fillId="0" borderId="158" applyAlignment="1" pivotButton="0" quotePrefix="0" xfId="0">
      <alignment horizontal="center" vertical="center"/>
    </xf>
    <xf numFmtId="0" fontId="6" fillId="2" borderId="230" applyAlignment="1" pivotButton="0" quotePrefix="0" xfId="0">
      <alignment horizontal="center" vertical="center"/>
    </xf>
    <xf numFmtId="0" fontId="6" fillId="2" borderId="234" applyAlignment="1" pivotButton="0" quotePrefix="0" xfId="0">
      <alignment horizontal="center" vertical="center"/>
    </xf>
    <xf numFmtId="0" fontId="6" fillId="2" borderId="235" applyAlignment="1" pivotButton="0" quotePrefix="0" xfId="0">
      <alignment horizontal="center" vertical="center"/>
    </xf>
    <xf numFmtId="0" fontId="6" fillId="2" borderId="143" applyAlignment="1" pivotButton="0" quotePrefix="0" xfId="0">
      <alignment horizontal="center" vertical="center"/>
    </xf>
    <xf numFmtId="0" fontId="6" fillId="2" borderId="42" applyAlignment="1" pivotButton="0" quotePrefix="0" xfId="0">
      <alignment horizontal="center" vertical="center"/>
    </xf>
    <xf numFmtId="0" fontId="7" fillId="0" borderId="141" applyAlignment="1" pivotButton="0" quotePrefix="0" xfId="0">
      <alignment horizontal="center" vertical="center"/>
    </xf>
    <xf numFmtId="0" fontId="7" fillId="0" borderId="121" applyAlignment="1" pivotButton="0" quotePrefix="0" xfId="0">
      <alignment horizontal="center" vertical="center"/>
    </xf>
    <xf numFmtId="0" fontId="7" fillId="0" borderId="236" applyAlignment="1" pivotButton="0" quotePrefix="0" xfId="0">
      <alignment horizontal="center" vertical="center"/>
    </xf>
    <xf numFmtId="0" fontId="6" fillId="2" borderId="152" applyAlignment="1" pivotButton="0" quotePrefix="0" xfId="0">
      <alignment horizontal="center" vertical="center"/>
    </xf>
    <xf numFmtId="0" fontId="7" fillId="3" borderId="7" applyAlignment="1" pivotButton="0" quotePrefix="0" xfId="0">
      <alignment horizontal="center" vertical="center"/>
    </xf>
    <xf numFmtId="0" fontId="7" fillId="3" borderId="155" applyAlignment="1" pivotButton="0" quotePrefix="0" xfId="0">
      <alignment horizontal="center" vertical="center"/>
    </xf>
    <xf numFmtId="0" fontId="7" fillId="3" borderId="9" applyAlignment="1" pivotButton="0" quotePrefix="0" xfId="0">
      <alignment horizontal="center" vertical="center"/>
    </xf>
    <xf numFmtId="0" fontId="7" fillId="3" borderId="95" applyAlignment="1" pivotButton="0" quotePrefix="0" xfId="0">
      <alignment horizontal="center" vertical="center"/>
    </xf>
    <xf numFmtId="0" fontId="11" fillId="0" borderId="44" applyAlignment="1" pivotButton="0" quotePrefix="0" xfId="0">
      <alignment horizontal="center" vertical="center"/>
    </xf>
    <xf numFmtId="0" fontId="29" fillId="0" borderId="8" applyAlignment="1" pivotButton="0" quotePrefix="0" xfId="0">
      <alignment horizontal="center" vertical="center"/>
    </xf>
    <xf numFmtId="0" fontId="11" fillId="0" borderId="95" applyAlignment="1" pivotButton="0" quotePrefix="0" xfId="0">
      <alignment horizontal="center" vertical="center"/>
    </xf>
    <xf numFmtId="0" fontId="18" fillId="3" borderId="10" applyAlignment="1" pivotButton="0" quotePrefix="0" xfId="0">
      <alignment horizontal="center" vertical="center"/>
    </xf>
    <xf numFmtId="0" fontId="18" fillId="3" borderId="95" applyAlignment="1" pivotButton="0" quotePrefix="0" xfId="0">
      <alignment horizontal="center" vertical="center"/>
    </xf>
    <xf numFmtId="0" fontId="7" fillId="3" borderId="12" applyAlignment="1" pivotButton="0" quotePrefix="0" xfId="0">
      <alignment horizontal="center" vertical="center"/>
    </xf>
    <xf numFmtId="0" fontId="18" fillId="3" borderId="158" applyAlignment="1" pivotButton="0" quotePrefix="0" xfId="0">
      <alignment horizontal="center" vertical="center"/>
    </xf>
    <xf numFmtId="0" fontId="7" fillId="3" borderId="158" applyAlignment="1" pivotButton="0" quotePrefix="0" xfId="0">
      <alignment horizontal="center" vertical="center"/>
    </xf>
    <xf numFmtId="0" fontId="18" fillId="3" borderId="13" applyAlignment="1" pivotButton="0" quotePrefix="0" xfId="0">
      <alignment horizontal="center" vertical="center"/>
    </xf>
    <xf numFmtId="0" fontId="7" fillId="3" borderId="126" applyAlignment="1" pivotButton="0" quotePrefix="0" xfId="0">
      <alignment horizontal="center" vertical="center"/>
    </xf>
    <xf numFmtId="0" fontId="6" fillId="2" borderId="176" applyAlignment="1" pivotButton="0" quotePrefix="0" xfId="0">
      <alignment horizontal="center" vertical="center"/>
    </xf>
    <xf numFmtId="0" fontId="12" fillId="3" borderId="175" applyAlignment="1" pivotButton="0" quotePrefix="0" xfId="0">
      <alignment horizontal="center" vertical="center"/>
    </xf>
    <xf numFmtId="0" fontId="12" fillId="3" borderId="145" applyAlignment="1" pivotButton="0" quotePrefix="0" xfId="0">
      <alignment horizontal="center" vertical="center"/>
    </xf>
    <xf numFmtId="0" fontId="12" fillId="3" borderId="26" applyAlignment="1" pivotButton="0" quotePrefix="0" xfId="0">
      <alignment/>
    </xf>
    <xf numFmtId="0" fontId="12" fillId="3" borderId="95" applyAlignment="1" pivotButton="0" quotePrefix="0" xfId="0">
      <alignment horizontal="center" vertical="center"/>
    </xf>
    <xf numFmtId="0" fontId="12" fillId="3" borderId="44" applyAlignment="1" pivotButton="0" quotePrefix="0" xfId="0">
      <alignment horizontal="center" vertical="center"/>
    </xf>
    <xf numFmtId="0" fontId="12" fillId="3" borderId="9" applyAlignment="1" pivotButton="0" quotePrefix="0" xfId="0">
      <alignment/>
    </xf>
    <xf numFmtId="0" fontId="12" fillId="3" borderId="172" applyAlignment="1" pivotButton="0" quotePrefix="0" xfId="0">
      <alignment horizontal="center" vertical="center"/>
    </xf>
    <xf numFmtId="0" fontId="12" fillId="3" borderId="159" applyAlignment="1" pivotButton="0" quotePrefix="0" xfId="0">
      <alignment horizontal="center" vertical="center"/>
    </xf>
    <xf numFmtId="0" fontId="12" fillId="3" borderId="20" applyAlignment="1" pivotButton="0" quotePrefix="0" xfId="0">
      <alignment/>
    </xf>
    <xf numFmtId="0" fontId="12" fillId="3" borderId="155" applyAlignment="1" pivotButton="0" quotePrefix="0" xfId="0">
      <alignment horizontal="center" vertical="center"/>
    </xf>
    <xf numFmtId="0" fontId="12" fillId="3" borderId="4" applyAlignment="1" pivotButton="0" quotePrefix="0" xfId="0">
      <alignment horizontal="center" vertical="center"/>
    </xf>
    <xf numFmtId="0" fontId="12" fillId="3" borderId="6" applyAlignment="1" pivotButton="0" quotePrefix="0" xfId="0">
      <alignment/>
    </xf>
    <xf numFmtId="0" fontId="7" fillId="3" borderId="20" applyAlignment="1" pivotButton="0" quotePrefix="0" xfId="0">
      <alignment/>
    </xf>
    <xf numFmtId="0" fontId="7" fillId="3" borderId="6" applyAlignment="1" pivotButton="0" quotePrefix="0" xfId="0">
      <alignment/>
    </xf>
    <xf numFmtId="0" fontId="7" fillId="3" borderId="9" applyAlignment="1" pivotButton="0" quotePrefix="0" xfId="0">
      <alignment/>
    </xf>
    <xf numFmtId="0" fontId="12" fillId="3" borderId="158" applyAlignment="1" pivotButton="0" quotePrefix="0" xfId="0">
      <alignment horizontal="center" vertical="center"/>
    </xf>
    <xf numFmtId="0" fontId="7" fillId="3" borderId="172" applyAlignment="1" pivotButton="0" quotePrefix="0" xfId="0">
      <alignment horizontal="center" vertical="center"/>
    </xf>
    <xf numFmtId="0" fontId="7" fillId="3" borderId="4" applyAlignment="1" pivotButton="0" quotePrefix="0" xfId="0">
      <alignment horizontal="center" vertical="center"/>
    </xf>
    <xf numFmtId="0" fontId="7" fillId="3" borderId="44" applyAlignment="1" pivotButton="0" quotePrefix="0" xfId="0">
      <alignment horizontal="center" vertical="center"/>
    </xf>
    <xf numFmtId="0" fontId="7" fillId="3" borderId="159" applyAlignment="1" pivotButton="0" quotePrefix="0" xfId="0">
      <alignment horizontal="center" vertical="center"/>
    </xf>
    <xf numFmtId="0" fontId="7" fillId="3" borderId="18" applyAlignment="1" pivotButton="0" quotePrefix="0" xfId="0">
      <alignment horizontal="center" vertical="center"/>
    </xf>
    <xf numFmtId="0" fontId="12" fillId="3" borderId="18" applyAlignment="1" pivotButton="0" quotePrefix="0" xfId="0">
      <alignment horizontal="center" vertical="center"/>
    </xf>
    <xf numFmtId="0" fontId="7" fillId="3" borderId="12" applyAlignment="1" pivotButton="0" quotePrefix="0" xfId="0">
      <alignment/>
    </xf>
    <xf numFmtId="0" fontId="12" fillId="0" borderId="4" applyAlignment="1" pivotButton="0" quotePrefix="0" xfId="0">
      <alignment horizontal="center" vertical="center"/>
    </xf>
    <xf numFmtId="0" fontId="12" fillId="0" borderId="44" applyAlignment="1" pivotButton="0" quotePrefix="0" xfId="0">
      <alignment horizontal="center" vertical="center"/>
    </xf>
    <xf numFmtId="0" fontId="12" fillId="0" borderId="18" applyAlignment="1" pivotButton="0" quotePrefix="0" xfId="0">
      <alignment horizontal="center" vertical="center"/>
    </xf>
    <xf numFmtId="0" fontId="7" fillId="3" borderId="84" applyAlignment="1" pivotButton="0" quotePrefix="0" xfId="0">
      <alignment horizontal="center" vertical="center"/>
    </xf>
    <xf numFmtId="0" fontId="7" fillId="0" borderId="43" applyAlignment="1" pivotButton="0" quotePrefix="0" xfId="0">
      <alignment horizontal="center" vertical="center" wrapText="1"/>
    </xf>
    <xf numFmtId="0" fontId="7" fillId="0" borderId="237" applyAlignment="1" pivotButton="0" quotePrefix="0" xfId="0">
      <alignment horizontal="center" vertical="center"/>
    </xf>
    <xf numFmtId="0" fontId="12" fillId="0" borderId="155" applyAlignment="1" pivotButton="0" quotePrefix="0" xfId="0">
      <alignment horizontal="center" vertical="center"/>
    </xf>
    <xf numFmtId="0" fontId="7" fillId="0" borderId="238" applyAlignment="1" pivotButton="0" quotePrefix="0" xfId="0">
      <alignment horizontal="center" vertical="center"/>
    </xf>
    <xf numFmtId="0" fontId="7" fillId="0" borderId="9" applyAlignment="1" pivotButton="0" quotePrefix="0" xfId="0">
      <alignment horizontal="center" vertical="center" wrapText="1"/>
    </xf>
    <xf numFmtId="0" fontId="0" fillId="0" borderId="244" pivotButton="0" quotePrefix="0" xfId="0"/>
    <xf numFmtId="0" fontId="7" fillId="0" borderId="239" applyAlignment="1" pivotButton="0" quotePrefix="0" xfId="0">
      <alignment horizontal="center" vertical="center"/>
    </xf>
    <xf numFmtId="0" fontId="7" fillId="0" borderId="110" applyAlignment="1" pivotButton="0" quotePrefix="0" xfId="0">
      <alignment horizontal="center" vertical="center"/>
    </xf>
    <xf numFmtId="0" fontId="6" fillId="2" borderId="144" applyAlignment="1" pivotButton="0" quotePrefix="0" xfId="0">
      <alignment horizontal="center" vertical="center"/>
    </xf>
    <xf numFmtId="0" fontId="6" fillId="2" borderId="231" applyAlignment="1" pivotButton="0" quotePrefix="0" xfId="0">
      <alignment horizontal="center" vertical="center"/>
    </xf>
    <xf numFmtId="0" fontId="7" fillId="3" borderId="149" applyAlignment="1" pivotButton="0" quotePrefix="0" xfId="0">
      <alignment horizontal="center" vertical="center"/>
    </xf>
    <xf numFmtId="0" fontId="7" fillId="0" borderId="6" applyAlignment="1" pivotButton="0" quotePrefix="0" xfId="0">
      <alignment horizontal="center" vertical="center" wrapText="1"/>
    </xf>
    <xf numFmtId="0" fontId="12" fillId="4" borderId="24" applyAlignment="1" pivotButton="0" quotePrefix="0" xfId="0">
      <alignment horizontal="center" vertical="center"/>
    </xf>
    <xf numFmtId="0" fontId="7" fillId="0" borderId="98" applyAlignment="1" pivotButton="0" quotePrefix="0" xfId="0">
      <alignment horizontal="center" vertical="center" wrapText="1"/>
    </xf>
    <xf numFmtId="0" fontId="7" fillId="0" borderId="240" applyAlignment="1" pivotButton="0" quotePrefix="0" xfId="0">
      <alignment horizontal="center" vertical="center"/>
    </xf>
    <xf numFmtId="0" fontId="12" fillId="3" borderId="23" applyAlignment="1" pivotButton="0" quotePrefix="0" xfId="0">
      <alignment horizontal="center" vertical="center"/>
    </xf>
    <xf numFmtId="0" fontId="12" fillId="0" borderId="5" applyAlignment="1" pivotButton="0" quotePrefix="0" xfId="0">
      <alignment horizontal="center" vertical="center" wrapText="1"/>
    </xf>
    <xf numFmtId="0" fontId="12" fillId="0" borderId="8" applyAlignment="1" pivotButton="0" quotePrefix="0" xfId="0">
      <alignment horizontal="center" vertical="center" wrapText="1"/>
    </xf>
    <xf numFmtId="0" fontId="12" fillId="0" borderId="25" applyAlignment="1" pivotButton="0" quotePrefix="0" xfId="0">
      <alignment horizontal="center" vertical="center" wrapText="1"/>
    </xf>
    <xf numFmtId="0" fontId="12" fillId="3" borderId="5" applyAlignment="1" pivotButton="0" quotePrefix="0" xfId="0">
      <alignment horizontal="center" vertical="center"/>
    </xf>
    <xf numFmtId="0" fontId="12" fillId="3" borderId="8" applyAlignment="1" pivotButton="0" quotePrefix="0" xfId="0">
      <alignment horizontal="center" vertical="center"/>
    </xf>
    <xf numFmtId="0" fontId="12" fillId="0" borderId="149" applyAlignment="1" pivotButton="0" quotePrefix="0" xfId="0">
      <alignment/>
    </xf>
    <xf numFmtId="0" fontId="12" fillId="0" borderId="6" applyAlignment="1" pivotButton="0" quotePrefix="0" xfId="0">
      <alignment vertical="center"/>
    </xf>
    <xf numFmtId="0" fontId="12" fillId="0" borderId="164" applyAlignment="1" pivotButton="0" quotePrefix="0" xfId="0">
      <alignment vertical="center"/>
    </xf>
    <xf numFmtId="0" fontId="7" fillId="0" borderId="118" applyAlignment="1" pivotButton="0" quotePrefix="0" xfId="0">
      <alignment horizontal="center" vertical="center"/>
    </xf>
    <xf numFmtId="0" fontId="12" fillId="0" borderId="33" applyAlignment="1" pivotButton="0" quotePrefix="0" xfId="0">
      <alignment horizontal="center" vertical="center"/>
    </xf>
    <xf numFmtId="0" fontId="7" fillId="0" borderId="175" applyAlignment="1" pivotButton="0" quotePrefix="0" xfId="0">
      <alignment horizontal="center" vertical="center"/>
    </xf>
    <xf numFmtId="0" fontId="7" fillId="0" borderId="241" applyAlignment="1" pivotButton="0" quotePrefix="0" xfId="0">
      <alignment horizontal="center" vertical="center"/>
    </xf>
    <xf numFmtId="0" fontId="6" fillId="2" borderId="242" applyAlignment="1" pivotButton="0" quotePrefix="0" xfId="0">
      <alignment horizontal="center" vertical="center"/>
    </xf>
    <xf numFmtId="0" fontId="6" fillId="2" borderId="243" applyAlignment="1" pivotButton="0" quotePrefix="0" xfId="0">
      <alignment horizontal="center" vertical="center"/>
    </xf>
    <xf numFmtId="0" fontId="6" fillId="2" borderId="161" applyAlignment="1" pivotButton="0" quotePrefix="0" xfId="0">
      <alignment horizontal="center" vertical="center"/>
    </xf>
    <xf numFmtId="0" fontId="3" fillId="2" borderId="1" applyAlignment="1" pivotButton="0" quotePrefix="0" xfId="0">
      <alignment horizontal="center" vertical="center"/>
    </xf>
    <xf numFmtId="0" fontId="3" fillId="0" borderId="43" applyAlignment="1" pivotButton="0" quotePrefix="0" xfId="0">
      <alignment horizontal="center" vertical="center"/>
    </xf>
    <xf numFmtId="0" fontId="3" fillId="0" borderId="32" applyAlignment="1" pivotButton="0" quotePrefix="0" xfId="0">
      <alignment horizontal="center" vertical="center"/>
    </xf>
    <xf numFmtId="0" fontId="3" fillId="0" borderId="26" applyAlignment="1" pivotButton="0" quotePrefix="0" xfId="0">
      <alignment horizontal="center" vertical="center"/>
    </xf>
    <xf numFmtId="0" fontId="3" fillId="0" borderId="175" applyAlignment="1" pivotButton="0" quotePrefix="0" xfId="0">
      <alignment horizontal="center" vertical="center"/>
    </xf>
    <xf numFmtId="0" fontId="3" fillId="0" borderId="23" applyAlignment="1" pivotButton="0" quotePrefix="0" xfId="0">
      <alignment horizontal="center" vertical="center"/>
    </xf>
    <xf numFmtId="0" fontId="3" fillId="0" borderId="45" applyAlignment="1" pivotButton="0" quotePrefix="0" xfId="0">
      <alignment horizontal="center" vertical="center"/>
    </xf>
    <xf numFmtId="0" fontId="3" fillId="0" borderId="24" applyAlignment="1" pivotButton="0" quotePrefix="0" xfId="0">
      <alignment horizontal="center" vertical="center"/>
    </xf>
    <xf numFmtId="0" fontId="3" fillId="0" borderId="95" applyAlignment="1" pivotButton="0" quotePrefix="0" xfId="0">
      <alignment horizontal="center" vertical="center"/>
    </xf>
    <xf numFmtId="0" fontId="27" fillId="0" borderId="24" applyAlignment="1" pivotButton="0" quotePrefix="0" xfId="0">
      <alignment horizontal="center" vertical="center"/>
    </xf>
    <xf numFmtId="0" fontId="28" fillId="0" borderId="46" applyAlignment="1" pivotButton="0" quotePrefix="0" xfId="0">
      <alignment horizontal="center" vertical="center"/>
    </xf>
    <xf numFmtId="0" fontId="28" fillId="0" borderId="47" applyAlignment="1" pivotButton="0" quotePrefix="0" xfId="0">
      <alignment horizontal="center" vertical="center"/>
    </xf>
    <xf numFmtId="0" fontId="28" fillId="0" borderId="12" applyAlignment="1" pivotButton="0" quotePrefix="0" xfId="0">
      <alignment horizontal="center" vertical="center"/>
    </xf>
    <xf numFmtId="0" fontId="12" fillId="0" borderId="84" applyAlignment="1" pivotButton="0" quotePrefix="0" xfId="0">
      <alignment horizontal="center" vertical="center"/>
    </xf>
    <xf numFmtId="0" fontId="7" fillId="0" borderId="32" applyAlignment="1" pivotButton="0" quotePrefix="0" xfId="0">
      <alignment/>
    </xf>
    <xf numFmtId="0" fontId="7" fillId="0" borderId="24" applyAlignment="1" pivotButton="0" quotePrefix="0" xfId="0">
      <alignment/>
    </xf>
    <xf numFmtId="0" fontId="7" fillId="0" borderId="47" applyAlignment="1" pivotButton="0" quotePrefix="0" xfId="0">
      <alignment/>
    </xf>
    <xf numFmtId="0" fontId="12" fillId="0" borderId="245" applyAlignment="1" pivotButton="0" quotePrefix="0" xfId="0">
      <alignment/>
    </xf>
    <xf numFmtId="0" fontId="6" fillId="2" borderId="43" applyAlignment="1" pivotButton="0" quotePrefix="0" xfId="0">
      <alignment horizontal="center" vertical="center"/>
    </xf>
    <xf numFmtId="0" fontId="6" fillId="2" borderId="141" applyAlignment="1" pivotButton="0" quotePrefix="0" xfId="0">
      <alignment horizontal="center" vertical="center"/>
    </xf>
    <xf numFmtId="0" fontId="6" fillId="2" borderId="6" applyAlignment="1" pivotButton="0" quotePrefix="0" xfId="0">
      <alignment horizontal="center" vertical="center"/>
    </xf>
    <xf numFmtId="0" fontId="6" fillId="2" borderId="7" applyAlignment="1" pivotButton="0" quotePrefix="0" xfId="0">
      <alignment horizontal="center" vertical="center"/>
    </xf>
    <xf numFmtId="0" fontId="12" fillId="0" borderId="102" applyAlignment="1" pivotButton="0" quotePrefix="0" xfId="0">
      <alignment horizontal="center" vertical="center"/>
    </xf>
    <xf numFmtId="0" fontId="29" fillId="0" borderId="118" applyAlignment="1" pivotButton="0" quotePrefix="0" xfId="0">
      <alignment horizontal="center" vertical="center"/>
    </xf>
    <xf numFmtId="0" fontId="29" fillId="0" borderId="104" applyAlignment="1" pivotButton="0" quotePrefix="0" xfId="0">
      <alignment horizontal="center" vertical="center"/>
    </xf>
    <xf numFmtId="0" fontId="0" fillId="0" borderId="248" pivotButton="0" quotePrefix="0" xfId="0"/>
    <xf numFmtId="0" fontId="29" fillId="0" borderId="130" applyAlignment="1" pivotButton="0" quotePrefix="0" xfId="0">
      <alignment horizontal="center" vertical="center"/>
    </xf>
    <xf numFmtId="0" fontId="29" fillId="0" borderId="131" applyAlignment="1" pivotButton="0" quotePrefix="0" xfId="0">
      <alignment horizontal="center" vertical="center"/>
    </xf>
    <xf numFmtId="0" fontId="12" fillId="0" borderId="176" applyAlignment="1" pivotButton="0" quotePrefix="0" xfId="0">
      <alignment/>
    </xf>
    <xf numFmtId="0" fontId="7" fillId="3" borderId="43" applyAlignment="1" pivotButton="0" quotePrefix="0" xfId="0">
      <alignment horizontal="center" vertical="center" wrapText="1"/>
    </xf>
    <xf numFmtId="0" fontId="12" fillId="0" borderId="7" applyAlignment="1" pivotButton="0" quotePrefix="0" xfId="0">
      <alignment horizontal="center" vertical="center" wrapText="1"/>
    </xf>
    <xf numFmtId="0" fontId="12" fillId="0" borderId="10" applyAlignment="1" pivotButton="0" quotePrefix="0" xfId="0">
      <alignment horizontal="center" vertical="center" wrapText="1"/>
    </xf>
    <xf numFmtId="0" fontId="12" fillId="3" borderId="9" applyAlignment="1" pivotButton="0" quotePrefix="0" xfId="0">
      <alignment horizontal="center" vertical="center"/>
    </xf>
    <xf numFmtId="0" fontId="7" fillId="3" borderId="170" applyAlignment="1" pivotButton="0" quotePrefix="0" xfId="0">
      <alignment horizontal="center" vertical="center" wrapText="1"/>
    </xf>
    <xf numFmtId="0" fontId="0" fillId="0" borderId="249" pivotButton="0" quotePrefix="0" xfId="0"/>
    <xf numFmtId="0" fontId="12" fillId="0" borderId="19" applyAlignment="1" pivotButton="0" quotePrefix="0" xfId="0">
      <alignment horizontal="center" vertical="center"/>
    </xf>
    <xf numFmtId="0" fontId="7" fillId="3" borderId="4" applyAlignment="1" pivotButton="0" quotePrefix="0" xfId="0">
      <alignment horizontal="center" vertical="center" wrapText="1"/>
    </xf>
    <xf numFmtId="0" fontId="6" fillId="2" borderId="2" applyAlignment="1" pivotButton="0" quotePrefix="0" xfId="0">
      <alignment/>
    </xf>
    <xf numFmtId="0" fontId="25" fillId="2" borderId="2" applyAlignment="1" pivotButton="0" quotePrefix="0" xfId="0">
      <alignment horizontal="center" vertical="center"/>
    </xf>
    <xf numFmtId="0" fontId="7" fillId="0" borderId="6" applyAlignment="1" pivotButton="0" quotePrefix="0" xfId="0">
      <alignment/>
    </xf>
    <xf numFmtId="0" fontId="7" fillId="0" borderId="82" applyAlignment="1" pivotButton="0" quotePrefix="0" xfId="0">
      <alignment horizontal="center" vertical="center"/>
    </xf>
    <xf numFmtId="0" fontId="7" fillId="0" borderId="7" applyAlignment="1" pivotButton="0" quotePrefix="0" xfId="0">
      <alignment/>
    </xf>
    <xf numFmtId="0" fontId="7" fillId="0" borderId="9" applyAlignment="1" pivotButton="0" quotePrefix="0" xfId="0">
      <alignment/>
    </xf>
    <xf numFmtId="0" fontId="7" fillId="0" borderId="10" applyAlignment="1" pivotButton="0" quotePrefix="0" xfId="0">
      <alignment/>
    </xf>
    <xf numFmtId="0" fontId="7" fillId="0" borderId="21" applyAlignment="1" pivotButton="0" quotePrefix="0" xfId="0">
      <alignment/>
    </xf>
    <xf numFmtId="0" fontId="7" fillId="0" borderId="2" applyAlignment="1" pivotButton="0" quotePrefix="0" xfId="0">
      <alignment horizontal="center" vertical="center"/>
    </xf>
    <xf numFmtId="0" fontId="7" fillId="0" borderId="3" applyAlignment="1" pivotButton="0" quotePrefix="0" xfId="0">
      <alignment/>
    </xf>
    <xf numFmtId="0" fontId="7" fillId="0" borderId="20" applyAlignment="1" pivotButton="0" quotePrefix="0" xfId="0">
      <alignment/>
    </xf>
    <xf numFmtId="0" fontId="7" fillId="0" borderId="13" applyAlignment="1" pivotButton="0" quotePrefix="0" xfId="0">
      <alignment/>
    </xf>
    <xf numFmtId="0" fontId="7" fillId="0" borderId="42" applyAlignment="1" pivotButton="0" quotePrefix="0" xfId="0">
      <alignment horizontal="center" vertical="center"/>
    </xf>
    <xf numFmtId="0" fontId="7" fillId="0" borderId="164" applyAlignment="1" pivotButton="0" quotePrefix="0" xfId="0">
      <alignment/>
    </xf>
    <xf numFmtId="0" fontId="7" fillId="0" borderId="91" applyAlignment="1" pivotButton="0" quotePrefix="0" xfId="0">
      <alignment/>
    </xf>
    <xf numFmtId="0" fontId="6" fillId="2" borderId="246" applyAlignment="1" pivotButton="0" quotePrefix="0" xfId="0">
      <alignment horizontal="center" vertical="center"/>
    </xf>
    <xf numFmtId="0" fontId="6" fillId="2" borderId="134" applyAlignment="1" pivotButton="0" quotePrefix="0" xfId="0">
      <alignment horizontal="center" vertical="center"/>
    </xf>
    <xf numFmtId="0" fontId="7" fillId="0" borderId="12" applyAlignment="1" pivotButton="0" quotePrefix="0" xfId="0">
      <alignment/>
    </xf>
    <xf numFmtId="0" fontId="7" fillId="0" borderId="235" applyAlignment="1" pivotButton="0" quotePrefix="0" xfId="0">
      <alignment horizontal="center" vertical="center" wrapText="1"/>
    </xf>
    <xf numFmtId="0" fontId="12" fillId="3" borderId="20" applyAlignment="1" pivotButton="0" quotePrefix="0" xfId="0">
      <alignment horizontal="center" vertical="center"/>
    </xf>
    <xf numFmtId="0" fontId="7" fillId="0" borderId="235" applyAlignment="1" pivotButton="0" quotePrefix="0" xfId="0">
      <alignment horizontal="center" vertical="top" wrapText="1"/>
    </xf>
    <xf numFmtId="0" fontId="7" fillId="0" borderId="24" applyAlignment="1" pivotButton="0" quotePrefix="0" xfId="0">
      <alignment horizontal="center" vertical="top" wrapText="1"/>
    </xf>
    <xf numFmtId="0" fontId="12" fillId="0" borderId="126" applyAlignment="1" pivotButton="0" quotePrefix="0" xfId="0">
      <alignment/>
    </xf>
    <xf numFmtId="0" fontId="29" fillId="0" borderId="13" applyAlignment="1" pivotButton="0" quotePrefix="0" xfId="0">
      <alignment horizontal="center" vertical="center"/>
    </xf>
    <xf numFmtId="0" fontId="12" fillId="3" borderId="12" applyAlignment="1" pivotButton="0" quotePrefix="0" xfId="0">
      <alignment horizontal="center" vertical="center"/>
    </xf>
    <xf numFmtId="0" fontId="7" fillId="3" borderId="21" applyAlignment="1" pivotButton="0" quotePrefix="0" xfId="0">
      <alignment horizontal="center" vertical="center"/>
    </xf>
    <xf numFmtId="0" fontId="7" fillId="0" borderId="35" applyAlignment="1" pivotButton="0" quotePrefix="0" xfId="0">
      <alignment horizontal="center" vertical="top" wrapText="1"/>
    </xf>
    <xf numFmtId="0" fontId="12" fillId="0" borderId="171" applyAlignment="1" pivotButton="0" quotePrefix="0" xfId="0">
      <alignment horizontal="center" vertical="center" wrapText="1"/>
    </xf>
    <xf numFmtId="0" fontId="12" fillId="0" borderId="27" applyAlignment="1" pivotButton="0" quotePrefix="0" xfId="0">
      <alignment vertical="top" wrapText="1"/>
    </xf>
    <xf numFmtId="0" fontId="8" fillId="0" borderId="148" applyAlignment="1" pivotButton="0" quotePrefix="0" xfId="0">
      <alignment vertical="top" wrapText="1"/>
    </xf>
    <xf numFmtId="0" fontId="12" fillId="0" borderId="126" applyAlignment="1" pivotButton="0" quotePrefix="0" xfId="0">
      <alignment vertical="center" wrapText="1"/>
    </xf>
    <xf numFmtId="0" fontId="7" fillId="0" borderId="84" applyAlignment="1" pivotButton="0" quotePrefix="0" xfId="0">
      <alignment horizontal="center" vertical="top" wrapText="1"/>
    </xf>
    <xf numFmtId="0" fontId="12" fillId="3" borderId="11" applyAlignment="1" pivotButton="0" quotePrefix="0" xfId="0">
      <alignment horizontal="center" vertical="center"/>
    </xf>
    <xf numFmtId="0" fontId="12" fillId="0" borderId="247" applyAlignment="1" pivotButton="0" quotePrefix="0" xfId="0">
      <alignment horizontal="center" vertical="center" wrapText="1"/>
    </xf>
    <xf numFmtId="0" fontId="26" fillId="0" borderId="235" applyAlignment="1" pivotButton="0" quotePrefix="0" xfId="0">
      <alignment horizontal="center" vertical="center"/>
    </xf>
    <xf numFmtId="0" fontId="26" fillId="0" borderId="5" applyAlignment="1" pivotButton="0" quotePrefix="0" xfId="0">
      <alignment horizontal="center" vertical="center"/>
    </xf>
    <xf numFmtId="0" fontId="26" fillId="0" borderId="6" applyAlignment="1" pivotButton="0" quotePrefix="0" xfId="0">
      <alignment horizontal="center" vertical="center"/>
    </xf>
    <xf numFmtId="0" fontId="26" fillId="0" borderId="155" applyAlignment="1" pivotButton="0" quotePrefix="0" xfId="0">
      <alignment horizontal="center" vertical="center"/>
    </xf>
    <xf numFmtId="0" fontId="26" fillId="0" borderId="7" applyAlignment="1" pivotButton="0" quotePrefix="0" xfId="0">
      <alignment horizontal="center" vertical="center"/>
    </xf>
    <xf numFmtId="0" fontId="26" fillId="0" borderId="175" applyAlignment="1" pivotButton="0" quotePrefix="0" xfId="0">
      <alignment horizontal="center" vertical="center"/>
    </xf>
    <xf numFmtId="0" fontId="27" fillId="0" borderId="8" applyAlignment="1" pivotButton="0" quotePrefix="0" xfId="0">
      <alignment horizontal="center" vertical="center"/>
    </xf>
    <xf numFmtId="0" fontId="26" fillId="0" borderId="95" applyAlignment="1" pivotButton="0" quotePrefix="0" xfId="0">
      <alignment horizontal="center" vertical="center"/>
    </xf>
    <xf numFmtId="0" fontId="26" fillId="0" borderId="8" applyAlignment="1" pivotButton="0" quotePrefix="0" xfId="0">
      <alignment horizontal="center" vertical="center"/>
    </xf>
    <xf numFmtId="0" fontId="27" fillId="0" borderId="10" applyAlignment="1" pivotButton="0" quotePrefix="0" xfId="0">
      <alignment horizontal="center" vertical="center"/>
    </xf>
    <xf numFmtId="0" fontId="26" fillId="0" borderId="10" applyAlignment="1" pivotButton="0" quotePrefix="0" xfId="0">
      <alignment horizontal="center" vertical="center"/>
    </xf>
    <xf numFmtId="0" fontId="30" fillId="0" borderId="9" applyAlignment="1" pivotButton="0" quotePrefix="0" xfId="0">
      <alignment horizontal="center" vertical="center"/>
    </xf>
    <xf numFmtId="0" fontId="26" fillId="0" borderId="11" applyAlignment="1" pivotButton="0" quotePrefix="0" xfId="0">
      <alignment horizontal="center" vertical="center"/>
    </xf>
    <xf numFmtId="0" fontId="7" fillId="0" borderId="23" applyAlignment="1" pivotButton="0" quotePrefix="0" xfId="0">
      <alignment horizontal="center" vertical="center" wrapText="1"/>
    </xf>
    <xf numFmtId="0" fontId="7" fillId="0" borderId="103" applyAlignment="1" pivotButton="0" quotePrefix="0" xfId="0">
      <alignment horizontal="center" vertical="center" wrapText="1"/>
    </xf>
    <xf numFmtId="0" fontId="7" fillId="0" borderId="19" applyAlignment="1" pivotButton="0" quotePrefix="0" xfId="0">
      <alignment horizontal="center" vertical="center" wrapText="1"/>
    </xf>
    <xf numFmtId="0" fontId="7" fillId="0" borderId="46" applyAlignment="1" pivotButton="0" quotePrefix="0" xfId="0">
      <alignment horizontal="center" vertical="center" wrapText="1"/>
    </xf>
    <xf numFmtId="0" fontId="23" fillId="0" borderId="9" applyAlignment="1" pivotButton="0" quotePrefix="0" xfId="0">
      <alignment horizontal="center" vertical="center"/>
    </xf>
    <xf numFmtId="0" fontId="23" fillId="0" borderId="10" applyAlignment="1" pivotButton="0" quotePrefix="0" xfId="0">
      <alignment horizontal="center" vertical="center"/>
    </xf>
    <xf numFmtId="0" fontId="8" fillId="0" borderId="18" applyAlignment="1" pivotButton="0" quotePrefix="0" xfId="0">
      <alignment horizontal="center" vertical="center" wrapText="1"/>
    </xf>
    <xf numFmtId="0" fontId="23" fillId="0" borderId="12" applyAlignment="1" pivotButton="0" quotePrefix="0" xfId="0">
      <alignment horizontal="center" vertical="center"/>
    </xf>
    <xf numFmtId="0" fontId="29" fillId="0" borderId="6" applyAlignment="1" pivotButton="0" quotePrefix="0" xfId="0">
      <alignment horizontal="center" vertical="center"/>
    </xf>
    <xf numFmtId="0" fontId="29" fillId="0" borderId="7" applyAlignment="1" pivotButton="0" quotePrefix="0" xfId="0">
      <alignment horizontal="center" vertical="center"/>
    </xf>
    <xf numFmtId="0" fontId="7" fillId="0" borderId="32" applyAlignment="1" pivotButton="0" quotePrefix="0" xfId="0">
      <alignment horizontal="center" vertical="center" wrapText="1"/>
    </xf>
    <xf numFmtId="0" fontId="7" fillId="0" borderId="26" applyAlignment="1" pivotButton="0" quotePrefix="0" xfId="0">
      <alignment vertical="top" wrapText="1"/>
    </xf>
    <xf numFmtId="0" fontId="29" fillId="0" borderId="9" applyAlignment="1" pivotButton="0" quotePrefix="0" xfId="0">
      <alignment horizontal="center" vertical="center"/>
    </xf>
    <xf numFmtId="0" fontId="29" fillId="0" borderId="10" applyAlignment="1" pivotButton="0" quotePrefix="0" xfId="0">
      <alignment horizontal="center" vertical="center"/>
    </xf>
    <xf numFmtId="0" fontId="7" fillId="0" borderId="24" applyAlignment="1" pivotButton="0" quotePrefix="0" xfId="0">
      <alignment horizontal="center" vertical="center" wrapText="1"/>
    </xf>
    <xf numFmtId="0" fontId="7" fillId="0" borderId="9" applyAlignment="1" pivotButton="0" quotePrefix="0" xfId="0">
      <alignment vertical="top" wrapText="1"/>
    </xf>
    <xf numFmtId="0" fontId="6" fillId="2" borderId="171" applyAlignment="1" pivotButton="0" quotePrefix="0" xfId="0">
      <alignment horizontal="center" vertical="center"/>
    </xf>
    <xf numFmtId="0" fontId="12" fillId="0" borderId="43" applyAlignment="1" pivotButton="0" quotePrefix="0" xfId="0">
      <alignment horizontal="center" vertical="center"/>
    </xf>
    <xf numFmtId="0" fontId="7" fillId="0" borderId="6" applyAlignment="1" pivotButton="0" quotePrefix="0" xfId="0">
      <alignment vertical="top" wrapText="1"/>
    </xf>
    <xf numFmtId="0" fontId="7" fillId="0" borderId="32" applyAlignment="1" pivotButton="0" quotePrefix="0" xfId="0">
      <alignment vertical="top" wrapText="1"/>
    </xf>
    <xf numFmtId="0" fontId="7" fillId="0" borderId="24" applyAlignment="1" pivotButton="0" quotePrefix="0" xfId="0">
      <alignment vertical="top" wrapText="1"/>
    </xf>
    <xf numFmtId="0" fontId="29" fillId="0" borderId="155" applyAlignment="1" pivotButton="0" quotePrefix="0" xfId="0">
      <alignment horizontal="center" vertical="center"/>
    </xf>
    <xf numFmtId="0" fontId="29" fillId="0" borderId="95" applyAlignment="1" pivotButton="0" quotePrefix="0" xfId="0">
      <alignment horizontal="center" vertical="center"/>
    </xf>
    <xf numFmtId="0" fontId="12" fillId="0" borderId="158" applyAlignment="1" pivotButton="0" quotePrefix="0" xfId="0">
      <alignment horizontal="center" vertical="center"/>
    </xf>
    <xf numFmtId="0" fontId="29" fillId="0" borderId="12" applyAlignment="1" pivotButton="0" quotePrefix="0" xfId="0">
      <alignment horizontal="center" vertical="center"/>
    </xf>
    <xf numFmtId="0" fontId="7" fillId="0" borderId="35" applyAlignment="1" pivotButton="0" quotePrefix="0" xfId="0">
      <alignment horizontal="center" vertical="center"/>
    </xf>
    <xf numFmtId="0" fontId="12" fillId="3" borderId="45" applyAlignment="1" pivotButton="0" quotePrefix="0" xfId="0">
      <alignment horizontal="center" vertical="center"/>
    </xf>
    <xf numFmtId="0" fontId="12" fillId="3" borderId="46" applyAlignment="1" pivotButton="0" quotePrefix="0" xfId="0">
      <alignment horizontal="center" vertical="center"/>
    </xf>
    <xf numFmtId="0" fontId="6" fillId="2" borderId="84" applyAlignment="1" pivotButton="0" quotePrefix="0" xfId="0">
      <alignment horizontal="center" vertical="center"/>
    </xf>
    <xf numFmtId="0" fontId="1" fillId="2" borderId="15" applyAlignment="1" pivotButton="0" quotePrefix="0" xfId="0">
      <alignment horizontal="center" vertical="center" wrapText="1"/>
    </xf>
    <xf numFmtId="0" fontId="12" fillId="0" borderId="103" applyAlignment="1" pivotButton="0" quotePrefix="0" xfId="0">
      <alignment horizontal="center" vertical="center"/>
    </xf>
    <xf numFmtId="0" fontId="12" fillId="0" borderId="98" applyAlignment="1" pivotButton="0" quotePrefix="0" xfId="0">
      <alignment horizontal="center" vertical="center"/>
    </xf>
    <xf numFmtId="0" fontId="7" fillId="0" borderId="240" applyAlignment="1" pivotButton="0" quotePrefix="0" xfId="0">
      <alignment horizontal="center" vertical="center" wrapText="1"/>
    </xf>
    <xf numFmtId="0" fontId="29" fillId="0" borderId="26" applyAlignment="1" pivotButton="0" quotePrefix="0" xfId="0">
      <alignment horizontal="center" vertical="center"/>
    </xf>
    <xf numFmtId="0" fontId="29" fillId="0" borderId="33" applyAlignment="1" pivotButton="0" quotePrefix="0" xfId="0">
      <alignment horizontal="center" vertical="center"/>
    </xf>
    <xf numFmtId="0" fontId="29" fillId="0" borderId="21" applyAlignment="1" pivotButton="0" quotePrefix="0" xfId="0">
      <alignment horizontal="center" vertical="center"/>
    </xf>
    <xf numFmtId="0" fontId="1" fillId="2" borderId="173" applyAlignment="1" pivotButton="0" quotePrefix="0" xfId="0">
      <alignment vertical="center"/>
    </xf>
    <xf numFmtId="0" fontId="12" fillId="0" borderId="243" applyAlignment="1" pivotButton="0" quotePrefix="0" xfId="0">
      <alignment horizontal="center" vertical="center" wrapText="1"/>
    </xf>
    <xf numFmtId="0" fontId="9" fillId="0" borderId="33" applyAlignment="1" pivotButton="0" quotePrefix="0" xfId="0">
      <alignment horizontal="center" vertical="center"/>
    </xf>
    <xf numFmtId="0" fontId="12" fillId="0" borderId="32" applyAlignment="1" pivotButton="0" quotePrefix="0" xfId="0">
      <alignment horizontal="center" vertical="center" wrapText="1"/>
    </xf>
    <xf numFmtId="0" fontId="12" fillId="0" borderId="33" applyAlignment="1" pivotButton="0" quotePrefix="0" xfId="0">
      <alignment vertical="top" wrapText="1"/>
    </xf>
    <xf numFmtId="0" fontId="9" fillId="0" borderId="10" applyAlignment="1" pivotButton="0" quotePrefix="0" xfId="0">
      <alignment horizontal="center" vertical="center"/>
    </xf>
    <xf numFmtId="0" fontId="12" fillId="0" borderId="24" applyAlignment="1" pivotButton="0" quotePrefix="0" xfId="0">
      <alignment horizontal="center" vertical="center" wrapText="1"/>
    </xf>
    <xf numFmtId="0" fontId="12" fillId="0" borderId="10" applyAlignment="1" pivotButton="0" quotePrefix="0" xfId="0">
      <alignment vertical="top" wrapText="1"/>
    </xf>
    <xf numFmtId="0" fontId="12" fillId="0" borderId="34" applyAlignment="1" pivotButton="0" quotePrefix="0" xfId="0">
      <alignment horizontal="center" vertical="center" wrapText="1"/>
    </xf>
    <xf numFmtId="0" fontId="8" fillId="0" borderId="21" applyAlignment="1" pivotButton="0" quotePrefix="0" xfId="0">
      <alignment vertical="top" wrapText="1"/>
    </xf>
    <xf numFmtId="0" fontId="9" fillId="0" borderId="21" applyAlignment="1" pivotButton="0" quotePrefix="0" xfId="0">
      <alignment horizontal="center" vertical="center"/>
    </xf>
    <xf numFmtId="0" fontId="12" fillId="0" borderId="23" applyAlignment="1" pivotButton="0" quotePrefix="0" xfId="0">
      <alignment horizontal="center" vertical="center" wrapText="1"/>
    </xf>
    <xf numFmtId="0" fontId="8" fillId="0" borderId="7" applyAlignment="1" pivotButton="0" quotePrefix="0" xfId="0">
      <alignment vertical="top" wrapText="1"/>
    </xf>
    <xf numFmtId="0" fontId="8" fillId="0" borderId="10" applyAlignment="1" pivotButton="0" quotePrefix="0" xfId="0">
      <alignment vertical="top" wrapText="1"/>
    </xf>
    <xf numFmtId="0" fontId="1" fillId="2" borderId="165" applyAlignment="1" pivotButton="0" quotePrefix="0" xfId="0">
      <alignment vertical="center"/>
    </xf>
    <xf numFmtId="0" fontId="8" fillId="0" borderId="240" applyAlignment="1" pivotButton="0" quotePrefix="0" xfId="0">
      <alignment vertical="center"/>
    </xf>
    <xf numFmtId="0" fontId="8" fillId="0" borderId="164" applyAlignment="1" pivotButton="0" quotePrefix="0" xfId="0">
      <alignment vertical="top" wrapText="1"/>
    </xf>
    <xf numFmtId="0" fontId="8" fillId="0" borderId="238" applyAlignment="1" pivotButton="0" quotePrefix="0" xfId="0">
      <alignment vertical="center"/>
    </xf>
    <xf numFmtId="0" fontId="8" fillId="0" borderId="91" applyAlignment="1" pivotButton="0" quotePrefix="0" xfId="0">
      <alignment vertical="top" wrapText="1"/>
    </xf>
    <xf numFmtId="0" fontId="12" fillId="0" borderId="11" applyAlignment="1" pivotButton="0" quotePrefix="0" xfId="0">
      <alignment horizontal="center" vertical="center" wrapText="1"/>
    </xf>
    <xf numFmtId="0" fontId="8" fillId="0" borderId="241" applyAlignment="1" pivotButton="0" quotePrefix="0" xfId="0">
      <alignment vertical="center"/>
    </xf>
    <xf numFmtId="0" fontId="1" fillId="2" borderId="35" applyAlignment="1" pivotButton="0" quotePrefix="0" xfId="0">
      <alignment horizontal="center" vertical="center"/>
    </xf>
    <xf numFmtId="0" fontId="9" fillId="0" borderId="6" applyAlignment="1" pivotButton="0" quotePrefix="0" xfId="0">
      <alignment horizontal="center" vertical="center"/>
    </xf>
    <xf numFmtId="0" fontId="9" fillId="0" borderId="7" applyAlignment="1" pivotButton="0" quotePrefix="0" xfId="0">
      <alignment horizontal="center" vertical="center"/>
    </xf>
    <xf numFmtId="0" fontId="1" fillId="2" borderId="230" applyAlignment="1" pivotButton="0" quotePrefix="0" xfId="0">
      <alignment vertical="center"/>
    </xf>
    <xf numFmtId="0" fontId="9" fillId="0" borderId="26" applyAlignment="1" pivotButton="0" quotePrefix="0" xfId="0">
      <alignment horizontal="center" vertical="center"/>
    </xf>
    <xf numFmtId="0" fontId="31" fillId="0" borderId="91" applyAlignment="1" pivotButton="0" quotePrefix="0" xfId="0">
      <alignment vertical="top" wrapText="1"/>
    </xf>
    <xf numFmtId="0" fontId="31" fillId="0" borderId="148" applyAlignment="1" pivotButton="0" quotePrefix="0" xfId="0">
      <alignment vertical="top" wrapText="1"/>
    </xf>
    <xf numFmtId="0" fontId="23" fillId="0" borderId="26" applyAlignment="1" pivotButton="0" quotePrefix="0" xfId="0">
      <alignment horizontal="center" vertical="center"/>
    </xf>
    <xf numFmtId="0" fontId="23" fillId="0" borderId="33" applyAlignment="1" pivotButton="0" quotePrefix="0" xfId="0">
      <alignment horizontal="center" vertical="center"/>
    </xf>
    <xf numFmtId="0" fontId="23" fillId="0" borderId="13" applyAlignment="1" pivotButton="0" quotePrefix="0" xfId="0">
      <alignment horizontal="center" vertical="center"/>
    </xf>
    <xf numFmtId="0" fontId="12" fillId="0" borderId="7" applyAlignment="1" pivotButton="0" quotePrefix="0" xfId="0">
      <alignment vertical="top" wrapText="1"/>
    </xf>
    <xf numFmtId="0" fontId="12" fillId="0" borderId="21" applyAlignment="1" pivotButton="0" quotePrefix="0" xfId="0">
      <alignment vertical="top" wrapText="1"/>
    </xf>
    <xf numFmtId="0" fontId="31" fillId="0" borderId="164" applyAlignment="1" pivotButton="0" quotePrefix="0" xfId="0">
      <alignment vertical="top" wrapText="1"/>
    </xf>
    <xf numFmtId="0" fontId="12" fillId="0" borderId="91" applyAlignment="1" pivotButton="0" quotePrefix="0" xfId="0">
      <alignment vertical="top" wrapText="1"/>
    </xf>
    <xf numFmtId="0" fontId="12" fillId="0" borderId="148" applyAlignment="1" pivotButton="0" quotePrefix="0" xfId="0">
      <alignment vertical="top" wrapText="1"/>
    </xf>
    <xf numFmtId="0" fontId="26" fillId="0" borderId="33" applyAlignment="1" pivotButton="0" quotePrefix="0" xfId="0">
      <alignment horizontal="center" vertical="center"/>
    </xf>
    <xf numFmtId="0" fontId="18" fillId="0" borderId="6" applyAlignment="1" pivotButton="0" quotePrefix="0" xfId="0">
      <alignment horizontal="center" vertical="center"/>
    </xf>
    <xf numFmtId="0" fontId="18" fillId="0" borderId="7" applyAlignment="1" pivotButton="0" quotePrefix="0" xfId="0">
      <alignment horizontal="center" vertical="center"/>
    </xf>
    <xf numFmtId="0" fontId="18" fillId="0" borderId="9" applyAlignment="1" pivotButton="0" quotePrefix="0" xfId="0">
      <alignment horizontal="center" vertical="center"/>
    </xf>
    <xf numFmtId="0" fontId="32" fillId="0" borderId="9" applyAlignment="1" pivotButton="0" quotePrefix="0" xfId="0">
      <alignment horizontal="center" vertical="center"/>
    </xf>
    <xf numFmtId="0" fontId="32" fillId="0" borderId="10" applyAlignment="1" pivotButton="0" quotePrefix="0" xfId="0">
      <alignment horizontal="center" vertical="center"/>
    </xf>
    <xf numFmtId="0" fontId="28" fillId="0" borderId="24" applyAlignment="1" pivotButton="0" quotePrefix="0" xfId="0">
      <alignment horizontal="center" vertical="center"/>
    </xf>
    <xf numFmtId="0" fontId="33" fillId="0" borderId="8" applyAlignment="1" pivotButton="0" quotePrefix="0" xfId="0">
      <alignment horizontal="center" vertical="center"/>
    </xf>
    <xf numFmtId="0" fontId="18" fillId="0" borderId="12" applyAlignment="1" pivotButton="0" quotePrefix="0" xfId="0">
      <alignment horizontal="center" vertical="center"/>
    </xf>
    <xf numFmtId="0" fontId="18" fillId="0" borderId="13" applyAlignment="1" pivotButton="0" quotePrefix="0" xfId="0">
      <alignment horizontal="center" vertical="center"/>
    </xf>
    <xf numFmtId="0" fontId="26" fillId="0" borderId="13" applyAlignment="1" pivotButton="0" quotePrefix="0" xfId="0">
      <alignment horizontal="center" vertical="center"/>
    </xf>
    <xf numFmtId="0" fontId="32" fillId="0" borderId="47" applyAlignment="1" pivotButton="0" quotePrefix="0" xfId="0">
      <alignment horizontal="center" vertical="center"/>
    </xf>
    <xf numFmtId="0" fontId="26" fillId="0" borderId="158" applyAlignment="1" pivotButton="0" quotePrefix="0" xfId="0">
      <alignment horizontal="center" vertical="center"/>
    </xf>
    <xf numFmtId="0" fontId="6" fillId="2" borderId="165" applyAlignment="1" pivotButton="0" quotePrefix="0" xfId="0">
      <alignment horizontal="center" vertical="center"/>
    </xf>
    <xf numFmtId="0" fontId="6" fillId="2" borderId="160" applyAlignment="1" pivotButton="0" quotePrefix="0" xfId="0">
      <alignment horizontal="center" vertical="center"/>
    </xf>
    <xf numFmtId="0" fontId="6" fillId="2" borderId="28" applyAlignment="1" pivotButton="0" quotePrefix="0" xfId="0">
      <alignment/>
    </xf>
    <xf numFmtId="0" fontId="6" fillId="2" borderId="173" applyAlignment="1" pivotButton="0" quotePrefix="0" xfId="0">
      <alignment horizontal="center" vertical="center"/>
    </xf>
    <xf numFmtId="0" fontId="7" fillId="0" borderId="26" applyAlignment="1" pivotButton="0" quotePrefix="0" xfId="0">
      <alignment/>
    </xf>
    <xf numFmtId="0" fontId="18" fillId="0" borderId="26" applyAlignment="1" pivotButton="0" quotePrefix="0" xfId="0">
      <alignment horizontal="center" vertical="center"/>
    </xf>
    <xf numFmtId="0" fontId="18" fillId="0" borderId="33" applyAlignment="1" pivotButton="0" quotePrefix="0" xfId="0">
      <alignment horizontal="center" vertical="center"/>
    </xf>
    <xf numFmtId="0" fontId="18" fillId="0" borderId="20" applyAlignment="1" pivotButton="0" quotePrefix="0" xfId="0">
      <alignment horizontal="center" vertical="center"/>
    </xf>
    <xf numFmtId="0" fontId="18" fillId="0" borderId="21" applyAlignment="1" pivotButton="0" quotePrefix="0" xfId="0">
      <alignment horizontal="center" vertical="center"/>
    </xf>
    <xf numFmtId="0" fontId="7" fillId="0" borderId="159" applyAlignment="1" pivotButton="0" quotePrefix="0" xfId="0">
      <alignment horizontal="center" vertical="center"/>
    </xf>
    <xf numFmtId="0" fontId="12" fillId="0" borderId="149" applyAlignment="1" pivotButton="0" quotePrefix="0" xfId="0">
      <alignment horizontal="center" vertical="center"/>
    </xf>
    <xf numFmtId="0" fontId="18" fillId="0" borderId="95" applyAlignment="1" pivotButton="0" quotePrefix="0" xfId="0">
      <alignment horizontal="center" vertical="center"/>
    </xf>
    <xf numFmtId="0" fontId="7" fillId="0" borderId="45" applyAlignment="1" pivotButton="0" quotePrefix="0" xfId="0">
      <alignment horizontal="center" vertical="center" wrapText="1"/>
    </xf>
    <xf numFmtId="0" fontId="7" fillId="0" borderId="25" applyAlignment="1" pivotButton="0" quotePrefix="0" xfId="0">
      <alignment vertical="top" wrapText="1"/>
    </xf>
    <xf numFmtId="0" fontId="18" fillId="0" borderId="155" applyAlignment="1" pivotButton="0" quotePrefix="0" xfId="0">
      <alignment horizontal="center" vertical="center"/>
    </xf>
    <xf numFmtId="0" fontId="7" fillId="0" borderId="8" applyAlignment="1" pivotButton="0" quotePrefix="0" xfId="0">
      <alignment vertical="top" wrapText="1"/>
    </xf>
    <xf numFmtId="0" fontId="7" fillId="4" borderId="94" applyAlignment="1" pivotButton="0" quotePrefix="0" xfId="0">
      <alignment horizontal="center" vertical="center"/>
    </xf>
    <xf numFmtId="0" fontId="7" fillId="0" borderId="30" applyAlignment="1" pivotButton="0" quotePrefix="0" xfId="0">
      <alignment horizontal="center" vertical="center"/>
    </xf>
    <xf numFmtId="0" fontId="20" fillId="2" borderId="250" applyAlignment="1" pivotButton="0" quotePrefix="0" xfId="0">
      <alignment horizontal="center" vertical="center"/>
    </xf>
    <xf numFmtId="0" fontId="12" fillId="0" borderId="43" applyAlignment="1" pivotButton="0" quotePrefix="0" xfId="0">
      <alignment horizontal="center" vertical="center" wrapText="1"/>
    </xf>
    <xf numFmtId="0" fontId="12" fillId="0" borderId="147" applyAlignment="1" pivotButton="0" quotePrefix="0" xfId="0">
      <alignment vertical="center" wrapText="1"/>
    </xf>
    <xf numFmtId="0" fontId="7" fillId="0" borderId="93" applyAlignment="1" pivotButton="0" quotePrefix="0" xfId="0">
      <alignment horizontal="center" vertical="center"/>
    </xf>
    <xf numFmtId="0" fontId="18" fillId="0" borderId="94" applyAlignment="1" pivotButton="0" quotePrefix="0" xfId="0">
      <alignment horizontal="center" vertical="center"/>
    </xf>
    <xf numFmtId="0" fontId="12" fillId="0" borderId="45" applyAlignment="1" pivotButton="0" quotePrefix="0" xfId="0">
      <alignment horizontal="center" vertical="center" wrapText="1"/>
    </xf>
    <xf numFmtId="0" fontId="12" fillId="0" borderId="91" applyAlignment="1" pivotButton="0" quotePrefix="0" xfId="0">
      <alignment vertical="center" wrapText="1"/>
    </xf>
    <xf numFmtId="0" fontId="12" fillId="0" borderId="102" applyAlignment="1" pivotButton="0" quotePrefix="0" xfId="0">
      <alignment horizontal="center" vertical="center" wrapText="1"/>
    </xf>
    <xf numFmtId="0" fontId="12" fillId="0" borderId="92" applyAlignment="1" pivotButton="0" quotePrefix="0" xfId="0">
      <alignment horizontal="center" vertical="center" wrapText="1"/>
    </xf>
    <xf numFmtId="0" fontId="0" fillId="0" borderId="256" pivotButton="0" quotePrefix="0" xfId="0"/>
    <xf numFmtId="0" fontId="7" fillId="0" borderId="5" applyAlignment="1" pivotButton="0" quotePrefix="0" xfId="0">
      <alignment vertical="top" wrapText="1"/>
    </xf>
    <xf numFmtId="0" fontId="18" fillId="0" borderId="93" applyAlignment="1" pivotButton="0" quotePrefix="0" xfId="0">
      <alignment horizontal="center" vertical="center"/>
    </xf>
    <xf numFmtId="0" fontId="7" fillId="0" borderId="251" applyAlignment="1" pivotButton="0" quotePrefix="0" xfId="0">
      <alignment horizontal="center" vertical="center"/>
    </xf>
    <xf numFmtId="0" fontId="18" fillId="0" borderId="88" applyAlignment="1" pivotButton="0" quotePrefix="0" xfId="0">
      <alignment horizontal="center" vertical="center"/>
    </xf>
    <xf numFmtId="0" fontId="7" fillId="0" borderId="23" applyAlignment="1" pivotButton="0" quotePrefix="0" xfId="0">
      <alignment vertical="top" wrapText="1"/>
    </xf>
    <xf numFmtId="0" fontId="7" fillId="4" borderId="10" applyAlignment="1" pivotButton="0" quotePrefix="0" xfId="0">
      <alignment horizontal="center" vertical="center"/>
    </xf>
    <xf numFmtId="0" fontId="1" fillId="2" borderId="252" applyAlignment="1" pivotButton="0" quotePrefix="0" xfId="0">
      <alignment vertical="center"/>
    </xf>
    <xf numFmtId="0" fontId="12" fillId="0" borderId="147" applyAlignment="1" pivotButton="0" quotePrefix="0" xfId="0">
      <alignment vertical="top" wrapText="1"/>
    </xf>
    <xf numFmtId="0" fontId="8" fillId="0" borderId="90" applyAlignment="1" pivotButton="0" quotePrefix="0" xfId="0">
      <alignment vertical="top" wrapText="1"/>
    </xf>
    <xf numFmtId="0" fontId="0" fillId="0" borderId="257" pivotButton="0" quotePrefix="0" xfId="0"/>
    <xf numFmtId="0" fontId="8" fillId="0" borderId="86" applyAlignment="1" pivotButton="0" quotePrefix="0" xfId="0">
      <alignment vertical="top" wrapText="1"/>
    </xf>
    <xf numFmtId="0" fontId="8" fillId="0" borderId="92" applyAlignment="1" pivotButton="0" quotePrefix="0" xfId="0">
      <alignment vertical="top" wrapText="1"/>
    </xf>
    <xf numFmtId="0" fontId="8" fillId="0" borderId="88" applyAlignment="1" pivotButton="0" quotePrefix="0" xfId="0">
      <alignment vertical="top" wrapText="1"/>
    </xf>
    <xf numFmtId="0" fontId="8" fillId="0" borderId="106" applyAlignment="1" pivotButton="0" quotePrefix="0" xfId="0">
      <alignment vertical="top" wrapText="1"/>
    </xf>
    <xf numFmtId="0" fontId="0" fillId="0" borderId="258" pivotButton="0" quotePrefix="0" xfId="0"/>
    <xf numFmtId="0" fontId="0" fillId="0" borderId="259" pivotButton="0" quotePrefix="0" xfId="0"/>
    <xf numFmtId="0" fontId="12" fillId="0" borderId="30" applyAlignment="1" pivotButton="0" quotePrefix="0" xfId="0">
      <alignment horizontal="center" vertical="center"/>
    </xf>
    <xf numFmtId="0" fontId="6" fillId="2" borderId="137" applyAlignment="1" pivotButton="0" quotePrefix="0" xfId="0">
      <alignment horizontal="center" vertical="center"/>
    </xf>
    <xf numFmtId="0" fontId="18" fillId="0" borderId="101" applyAlignment="1" pivotButton="0" quotePrefix="0" xfId="0">
      <alignment horizontal="center" vertical="center"/>
    </xf>
    <xf numFmtId="0" fontId="7" fillId="0" borderId="141" applyAlignment="1" pivotButton="0" quotePrefix="0" xfId="0">
      <alignment vertical="top" wrapText="1"/>
    </xf>
    <xf numFmtId="0" fontId="7" fillId="0" borderId="119" applyAlignment="1" pivotButton="0" quotePrefix="0" xfId="0">
      <alignment vertical="top" wrapText="1"/>
    </xf>
    <xf numFmtId="0" fontId="12" fillId="0" borderId="15" applyAlignment="1" pivotButton="0" quotePrefix="0" xfId="0">
      <alignment horizontal="center" vertical="center" wrapText="1"/>
    </xf>
    <xf numFmtId="0" fontId="12" fillId="0" borderId="43" applyAlignment="1" pivotButton="0" quotePrefix="0" xfId="0">
      <alignment vertical="top" wrapText="1"/>
    </xf>
    <xf numFmtId="0" fontId="12" fillId="0" borderId="45" applyAlignment="1" pivotButton="0" quotePrefix="0" xfId="0">
      <alignment vertical="top" wrapText="1"/>
    </xf>
    <xf numFmtId="0" fontId="12" fillId="0" borderId="103" applyAlignment="1" pivotButton="0" quotePrefix="0" xfId="0">
      <alignment vertical="top" wrapText="1"/>
    </xf>
    <xf numFmtId="0" fontId="12" fillId="0" borderId="46" applyAlignment="1" pivotButton="0" quotePrefix="0" xfId="0">
      <alignment vertical="top" wrapText="1"/>
    </xf>
    <xf numFmtId="0" fontId="8" fillId="0" borderId="147" applyAlignment="1" pivotButton="0" quotePrefix="0" xfId="0">
      <alignment vertical="top" wrapText="1"/>
    </xf>
    <xf numFmtId="0" fontId="8" fillId="0" borderId="43" applyAlignment="1" pivotButton="0" quotePrefix="0" xfId="0">
      <alignment vertical="top" wrapText="1"/>
    </xf>
    <xf numFmtId="0" fontId="8" fillId="0" borderId="45" applyAlignment="1" pivotButton="0" quotePrefix="0" xfId="0">
      <alignment vertical="top" wrapText="1"/>
    </xf>
    <xf numFmtId="0" fontId="8" fillId="0" borderId="46" applyAlignment="1" pivotButton="0" quotePrefix="0" xfId="0">
      <alignment vertical="top" wrapText="1"/>
    </xf>
    <xf numFmtId="0" fontId="12" fillId="0" borderId="102" applyAlignment="1" pivotButton="0" quotePrefix="0" xfId="0">
      <alignment vertical="top" wrapText="1"/>
    </xf>
    <xf numFmtId="0" fontId="7" fillId="0" borderId="167" applyAlignment="1" pivotButton="0" quotePrefix="0" xfId="0">
      <alignment horizontal="center" vertical="center"/>
    </xf>
    <xf numFmtId="0" fontId="18" fillId="0" borderId="166" applyAlignment="1" pivotButton="0" quotePrefix="0" xfId="0">
      <alignment horizontal="center" vertical="center"/>
    </xf>
    <xf numFmtId="0" fontId="12" fillId="0" borderId="92" applyAlignment="1" pivotButton="0" quotePrefix="0" xfId="0">
      <alignment vertical="top" wrapText="1"/>
    </xf>
    <xf numFmtId="0" fontId="8" fillId="0" borderId="43" applyAlignment="1" pivotButton="0" quotePrefix="0" xfId="0">
      <alignment horizontal="center" vertical="center" wrapText="1"/>
    </xf>
    <xf numFmtId="0" fontId="8" fillId="0" borderId="45" applyAlignment="1" pivotButton="0" quotePrefix="0" xfId="0">
      <alignment horizontal="center" vertical="center" wrapText="1"/>
    </xf>
    <xf numFmtId="0" fontId="12" fillId="0" borderId="91" applyAlignment="1" pivotButton="0" quotePrefix="0" xfId="0">
      <alignment horizontal="center" vertical="center" wrapText="1"/>
    </xf>
    <xf numFmtId="0" fontId="1" fillId="2" borderId="160" applyAlignment="1" pivotButton="0" quotePrefix="0" xfId="0">
      <alignment horizontal="center" vertical="center"/>
    </xf>
    <xf numFmtId="0" fontId="12" fillId="0" borderId="154" applyAlignment="1" pivotButton="0" quotePrefix="0" xfId="0">
      <alignment vertical="top" wrapText="1"/>
    </xf>
    <xf numFmtId="0" fontId="12" fillId="0" borderId="156" applyAlignment="1" pivotButton="0" quotePrefix="0" xfId="0">
      <alignment vertical="top" wrapText="1"/>
    </xf>
    <xf numFmtId="0" fontId="8" fillId="0" borderId="157" applyAlignment="1" pivotButton="0" quotePrefix="0" xfId="0">
      <alignment vertical="top" wrapText="1"/>
    </xf>
    <xf numFmtId="0" fontId="12" fillId="0" borderId="124" applyAlignment="1" pivotButton="0" quotePrefix="0" xfId="0">
      <alignment horizontal="center" vertical="center" wrapText="1"/>
    </xf>
    <xf numFmtId="0" fontId="12" fillId="0" borderId="98" applyAlignment="1" pivotButton="0" quotePrefix="0" xfId="0">
      <alignment vertical="top" wrapText="1"/>
    </xf>
    <xf numFmtId="0" fontId="12" fillId="4" borderId="94" applyAlignment="1" pivotButton="0" quotePrefix="0" xfId="0">
      <alignment horizontal="center" vertical="center"/>
    </xf>
    <xf numFmtId="0" fontId="29" fillId="0" borderId="43" applyAlignment="1" pivotButton="0" quotePrefix="0" xfId="0">
      <alignment horizontal="center" vertical="center" wrapText="1"/>
    </xf>
    <xf numFmtId="0" fontId="29" fillId="0" borderId="23" applyAlignment="1" pivotButton="0" quotePrefix="0" xfId="0">
      <alignment vertical="top" wrapText="1"/>
    </xf>
    <xf numFmtId="0" fontId="29" fillId="0" borderId="5" applyAlignment="1" pivotButton="0" quotePrefix="0" xfId="0">
      <alignment vertical="top" wrapText="1"/>
    </xf>
    <xf numFmtId="0" fontId="12" fillId="0" borderId="166" applyAlignment="1" pivotButton="0" quotePrefix="0" xfId="0">
      <alignment horizontal="center" vertical="center"/>
    </xf>
    <xf numFmtId="0" fontId="29" fillId="0" borderId="24" applyAlignment="1" pivotButton="0" quotePrefix="0" xfId="0">
      <alignment vertical="top" wrapText="1"/>
    </xf>
    <xf numFmtId="0" fontId="29" fillId="0" borderId="8" applyAlignment="1" pivotButton="0" quotePrefix="0" xfId="0">
      <alignment vertical="top" wrapText="1"/>
    </xf>
    <xf numFmtId="0" fontId="12" fillId="0" borderId="93" applyAlignment="1" pivotButton="0" quotePrefix="0" xfId="0">
      <alignment horizontal="center" vertical="center"/>
    </xf>
    <xf numFmtId="0" fontId="31" fillId="0" borderId="86" applyAlignment="1" pivotButton="0" quotePrefix="0" xfId="0">
      <alignment vertical="top" wrapText="1"/>
    </xf>
    <xf numFmtId="0" fontId="31" fillId="0" borderId="106" applyAlignment="1" pivotButton="0" quotePrefix="0" xfId="0">
      <alignment vertical="top" wrapText="1"/>
    </xf>
    <xf numFmtId="0" fontId="1" fillId="2" borderId="253" applyAlignment="1" pivotButton="0" quotePrefix="0" xfId="0">
      <alignment vertical="center"/>
    </xf>
    <xf numFmtId="0" fontId="0" fillId="0" borderId="189" pivotButton="0" quotePrefix="0" xfId="0"/>
    <xf numFmtId="0" fontId="12" fillId="0" borderId="16" applyAlignment="1" pivotButton="0" quotePrefix="0" xfId="0">
      <alignment horizontal="center" vertical="center" wrapText="1"/>
    </xf>
    <xf numFmtId="0" fontId="12" fillId="0" borderId="254" applyAlignment="1" pivotButton="0" quotePrefix="0" xfId="0">
      <alignment vertical="top" wrapText="1"/>
    </xf>
    <xf numFmtId="0" fontId="8" fillId="0" borderId="154" applyAlignment="1" pivotButton="0" quotePrefix="0" xfId="0">
      <alignment vertical="top" wrapText="1"/>
    </xf>
    <xf numFmtId="0" fontId="12" fillId="0" borderId="132" applyAlignment="1" pivotButton="0" quotePrefix="0" xfId="0">
      <alignment vertical="top" wrapText="1"/>
    </xf>
    <xf numFmtId="0" fontId="8" fillId="0" borderId="156" applyAlignment="1" pivotButton="0" quotePrefix="0" xfId="0">
      <alignment vertical="top" wrapText="1"/>
    </xf>
    <xf numFmtId="0" fontId="8" fillId="0" borderId="255" applyAlignment="1" pivotButton="0" quotePrefix="0" xfId="0">
      <alignment vertical="top" wrapText="1"/>
    </xf>
    <xf numFmtId="0" fontId="12" fillId="0" borderId="90" applyAlignment="1" pivotButton="0" quotePrefix="0" xfId="0">
      <alignment vertical="top" wrapText="1"/>
    </xf>
    <xf numFmtId="0" fontId="12" fillId="0" borderId="86" applyAlignment="1" pivotButton="0" quotePrefix="0" xfId="0">
      <alignment vertical="top" wrapText="1"/>
    </xf>
    <xf numFmtId="0" fontId="12" fillId="0" borderId="88" applyAlignment="1" pivotButton="0" quotePrefix="0" xfId="0">
      <alignment vertical="top" wrapText="1"/>
    </xf>
    <xf numFmtId="0" fontId="12" fillId="0" borderId="106" applyAlignment="1" pivotButton="0" quotePrefix="0" xfId="0">
      <alignment vertical="top" wrapText="1"/>
    </xf>
    <xf numFmtId="0" fontId="12" fillId="0" borderId="17" applyAlignment="1" pivotButton="0" quotePrefix="0" xfId="0">
      <alignment horizontal="center" vertical="center" wrapText="1"/>
    </xf>
    <xf numFmtId="0" fontId="31" fillId="0" borderId="147" applyAlignment="1" pivotButton="0" quotePrefix="0" xfId="0">
      <alignment vertical="top" wrapText="1"/>
    </xf>
    <xf numFmtId="0" fontId="8" fillId="0" borderId="102" applyAlignment="1" pivotButton="0" quotePrefix="0" xfId="0">
      <alignment vertical="top" wrapText="1"/>
    </xf>
    <xf numFmtId="0" fontId="12" fillId="0" borderId="126" applyAlignment="1" pivotButton="0" quotePrefix="0" xfId="0">
      <alignment horizontal="center" vertical="center"/>
    </xf>
    <xf numFmtId="0" fontId="12" fillId="0" borderId="176" applyAlignment="1" pivotButton="0" quotePrefix="0" xfId="0">
      <alignment horizontal="center" vertical="center"/>
    </xf>
    <xf numFmtId="0" fontId="7" fillId="0" borderId="155" applyAlignment="1" pivotButton="0" quotePrefix="0" xfId="0">
      <alignment horizontal="center" vertical="center" wrapText="1"/>
    </xf>
    <xf numFmtId="0" fontId="20" fillId="2" borderId="27" applyAlignment="1" pivotButton="0" quotePrefix="0" xfId="0">
      <alignment horizontal="center" vertical="center"/>
    </xf>
    <xf numFmtId="0" fontId="5" fillId="2" borderId="15" applyAlignment="1" pivotButton="0" quotePrefix="0" xfId="0">
      <alignment horizontal="center" vertical="center"/>
    </xf>
    <xf numFmtId="0" fontId="25" fillId="0" borderId="35" applyAlignment="1" pivotButton="0" quotePrefix="0" xfId="0">
      <alignment horizontal="center" vertical="center" wrapText="1"/>
    </xf>
    <xf numFmtId="0" fontId="5" fillId="0" borderId="155" applyAlignment="1" pivotButton="0" quotePrefix="0" xfId="0">
      <alignment horizontal="center" vertical="center"/>
    </xf>
    <xf numFmtId="0" fontId="25" fillId="0" borderId="25" applyAlignment="1" pivotButton="0" quotePrefix="0" xfId="0">
      <alignment horizontal="center" vertical="center"/>
    </xf>
    <xf numFmtId="0" fontId="5" fillId="0" borderId="95" applyAlignment="1" pivotButton="0" quotePrefix="0" xfId="0">
      <alignment horizontal="center" vertical="center"/>
    </xf>
    <xf numFmtId="0" fontId="25" fillId="0" borderId="8" applyAlignment="1" pivotButton="0" quotePrefix="0" xfId="0">
      <alignment horizontal="center" vertical="center"/>
    </xf>
    <xf numFmtId="0" fontId="25" fillId="0" borderId="8" applyAlignment="1" pivotButton="0" quotePrefix="0" xfId="0">
      <alignment vertical="center" wrapText="1"/>
    </xf>
    <xf numFmtId="0" fontId="5" fillId="0" borderId="158" applyAlignment="1" pivotButton="0" quotePrefix="0" xfId="0">
      <alignment horizontal="center" vertical="center"/>
    </xf>
    <xf numFmtId="0" fontId="6" fillId="2" borderId="174" applyAlignment="1" pivotButton="0" quotePrefix="0" xfId="0">
      <alignment horizontal="center" vertical="center"/>
    </xf>
    <xf numFmtId="0" fontId="6" fillId="2" borderId="162" applyAlignment="1" pivotButton="0" quotePrefix="0" xfId="0">
      <alignment horizontal="center" vertical="center"/>
    </xf>
    <xf numFmtId="0" fontId="6" fillId="2" borderId="163" applyAlignment="1" pivotButton="0" quotePrefix="0" xfId="0">
      <alignment horizontal="center" vertical="center"/>
    </xf>
    <xf numFmtId="0" fontId="7" fillId="0" borderId="143" applyAlignment="1" pivotButton="0" quotePrefix="0" xfId="0">
      <alignment horizontal="center" vertical="center" wrapText="1"/>
    </xf>
    <xf numFmtId="0" fontId="11" fillId="0" borderId="33" applyAlignment="1" pivotButton="0" quotePrefix="0" xfId="0">
      <alignment horizontal="center" vertical="center"/>
    </xf>
    <xf numFmtId="0" fontId="7" fillId="0" borderId="147" applyAlignment="1" pivotButton="0" quotePrefix="0" xfId="0">
      <alignment horizontal="center" vertical="center"/>
    </xf>
    <xf numFmtId="0" fontId="7" fillId="0" borderId="91" applyAlignment="1" pivotButton="0" quotePrefix="0" xfId="0">
      <alignment horizontal="center" vertical="center"/>
    </xf>
    <xf numFmtId="0" fontId="7" fillId="0" borderId="146" applyAlignment="1" pivotButton="0" quotePrefix="0" xfId="0">
      <alignment horizontal="center" vertical="center"/>
    </xf>
    <xf numFmtId="0" fontId="7" fillId="0" borderId="231" applyAlignment="1" pivotButton="0" quotePrefix="0" xfId="0">
      <alignment horizontal="center" vertical="center"/>
    </xf>
    <xf numFmtId="0" fontId="11" fillId="0" borderId="231" applyAlignment="1" pivotButton="0" quotePrefix="0" xfId="0">
      <alignment horizontal="center" vertical="center"/>
    </xf>
    <xf numFmtId="0" fontId="7" fillId="0" borderId="148" applyAlignment="1" pivotButton="0" quotePrefix="0" xfId="0">
      <alignment horizontal="center" vertical="center"/>
    </xf>
    <xf numFmtId="0" fontId="7" fillId="0" borderId="161" applyAlignment="1" pivotButton="0" quotePrefix="0" xfId="0">
      <alignment horizontal="center" vertical="center"/>
    </xf>
    <xf numFmtId="0" fontId="11" fillId="0" borderId="161" applyAlignment="1" pivotButton="0" quotePrefix="0" xfId="0">
      <alignment horizontal="center" vertical="center"/>
    </xf>
    <xf numFmtId="0" fontId="7" fillId="0" borderId="164" applyAlignment="1" pivotButton="0" quotePrefix="0" xfId="0">
      <alignment horizontal="center" vertical="center"/>
    </xf>
    <xf numFmtId="0" fontId="11" fillId="3" borderId="9" applyAlignment="1" pivotButton="0" quotePrefix="0" xfId="0">
      <alignment horizontal="center" vertical="center"/>
    </xf>
    <xf numFmtId="0" fontId="12" fillId="0" borderId="6" applyAlignment="1" pivotButton="0" quotePrefix="0" xfId="0">
      <alignment horizontal="center" vertical="center" wrapText="1"/>
    </xf>
    <xf numFmtId="0" fontId="12" fillId="0" borderId="9" applyAlignment="1" pivotButton="0" quotePrefix="0" xfId="0">
      <alignment horizontal="center" vertical="center" wrapText="1"/>
    </xf>
    <xf numFmtId="0" fontId="12" fillId="0" borderId="26" applyAlignment="1" pivotButton="0" quotePrefix="0" xfId="0">
      <alignment horizontal="center" vertical="center" wrapText="1"/>
    </xf>
    <xf numFmtId="0" fontId="6" fillId="2" borderId="260" applyAlignment="1" pivotButton="0" quotePrefix="0" xfId="0">
      <alignment horizontal="center" vertical="center"/>
    </xf>
    <xf numFmtId="0" fontId="2" fillId="2" borderId="27" applyAlignment="1" pivotButton="0" quotePrefix="0" xfId="0">
      <alignment horizontal="center" vertical="center"/>
    </xf>
    <xf numFmtId="0" fontId="25" fillId="0" borderId="235" applyAlignment="1" pivotButton="0" quotePrefix="0" xfId="0">
      <alignment/>
    </xf>
    <xf numFmtId="0" fontId="5" fillId="0" borderId="175" applyAlignment="1" pivotButton="0" quotePrefix="0" xfId="0">
      <alignment horizontal="center" vertical="center"/>
    </xf>
    <xf numFmtId="0" fontId="26" fillId="0" borderId="25" applyAlignment="1" pivotButton="0" quotePrefix="0" xfId="0">
      <alignment horizontal="center" vertical="center"/>
    </xf>
    <xf numFmtId="0" fontId="25" fillId="0" borderId="5" applyAlignment="1" pivotButton="0" quotePrefix="0" xfId="0">
      <alignment horizontal="center" vertical="center"/>
    </xf>
    <xf numFmtId="0" fontId="25" fillId="0" borderId="8" applyAlignment="1" pivotButton="0" quotePrefix="0" xfId="0">
      <alignment/>
    </xf>
    <xf numFmtId="0" fontId="5" fillId="0" borderId="172" applyAlignment="1" pivotButton="0" quotePrefix="0" xfId="0">
      <alignment horizontal="center" vertical="center"/>
    </xf>
    <xf numFmtId="0" fontId="26" fillId="0" borderId="19" applyAlignment="1" pivotButton="0" quotePrefix="0" xfId="0">
      <alignment horizontal="center" vertical="center"/>
    </xf>
    <xf numFmtId="0" fontId="26" fillId="0" borderId="20" applyAlignment="1" pivotButton="0" quotePrefix="0" xfId="0">
      <alignment horizontal="center" vertical="center"/>
    </xf>
    <xf numFmtId="0" fontId="26" fillId="0" borderId="172" applyAlignment="1" pivotButton="0" quotePrefix="0" xfId="0">
      <alignment horizontal="center" vertical="center"/>
    </xf>
    <xf numFmtId="0" fontId="7" fillId="0" borderId="1" applyAlignment="1" pivotButton="0" quotePrefix="0" xfId="0">
      <alignment horizontal="center" vertical="center" wrapText="1"/>
    </xf>
    <xf numFmtId="0" fontId="12" fillId="0" borderId="145" applyAlignment="1" pivotButton="0" quotePrefix="0" xfId="0">
      <alignment horizontal="center" vertical="center"/>
    </xf>
    <xf numFmtId="0" fontId="12" fillId="0" borderId="241" applyAlignment="1" pivotButton="0" quotePrefix="0" xfId="0">
      <alignment horizontal="center" vertical="center"/>
    </xf>
    <xf numFmtId="0" fontId="12" fillId="0" borderId="238" applyAlignment="1" pivotButton="0" quotePrefix="0" xfId="0">
      <alignment horizontal="center" vertical="center"/>
    </xf>
    <xf numFmtId="0" fontId="12" fillId="0" borderId="237" applyAlignment="1" pivotButton="0" quotePrefix="0" xfId="0">
      <alignment horizontal="center" vertical="center"/>
    </xf>
    <xf numFmtId="0" fontId="12" fillId="0" borderId="239" applyAlignment="1" pivotButton="0" quotePrefix="0" xfId="0">
      <alignment horizontal="center" vertical="center"/>
    </xf>
    <xf numFmtId="0" fontId="26" fillId="2" borderId="27" applyAlignment="1" pivotButton="0" quotePrefix="0" xfId="0">
      <alignment horizontal="center" vertical="center"/>
    </xf>
    <xf numFmtId="0" fontId="25" fillId="0" borderId="23" applyAlignment="1" pivotButton="0" quotePrefix="0" xfId="0">
      <alignment horizontal="center" vertical="center"/>
    </xf>
    <xf numFmtId="0" fontId="25" fillId="0" borderId="24" applyAlignment="1" pivotButton="0" quotePrefix="0" xfId="0">
      <alignment horizontal="center" vertical="center"/>
    </xf>
    <xf numFmtId="0" fontId="26" fillId="0" borderId="24" applyAlignment="1" pivotButton="0" quotePrefix="0" xfId="0">
      <alignment horizontal="center" vertical="center" wrapText="1"/>
    </xf>
    <xf numFmtId="0" fontId="14" fillId="0" borderId="8" applyAlignment="1" pivotButton="0" quotePrefix="0" xfId="0">
      <alignment horizontal="center" vertical="center"/>
    </xf>
    <xf numFmtId="0" fontId="14" fillId="0" borderId="11" applyAlignment="1" pivotButton="0" quotePrefix="0" xfId="0">
      <alignment horizontal="center" vertical="center"/>
    </xf>
    <xf numFmtId="0" fontId="12" fillId="0" borderId="26" applyAlignment="1" pivotButton="0" quotePrefix="0" xfId="0">
      <alignment/>
    </xf>
    <xf numFmtId="0" fontId="12" fillId="0" borderId="9" applyAlignment="1" pivotButton="0" quotePrefix="0" xfId="0">
      <alignment/>
    </xf>
    <xf numFmtId="0" fontId="11" fillId="0" borderId="172" applyAlignment="1" pivotButton="0" quotePrefix="0" xfId="0">
      <alignment horizontal="center" vertical="center"/>
    </xf>
    <xf numFmtId="0" fontId="12" fillId="0" borderId="20" applyAlignment="1" pivotButton="0" quotePrefix="0" xfId="0">
      <alignment/>
    </xf>
    <xf numFmtId="0" fontId="12" fillId="0" borderId="6" applyAlignment="1" pivotButton="0" quotePrefix="0" xfId="0">
      <alignment/>
    </xf>
    <xf numFmtId="0" fontId="12" fillId="0" borderId="12" applyAlignment="1" pivotButton="0" quotePrefix="0" xfId="0">
      <alignment/>
    </xf>
    <xf numFmtId="0" fontId="12" fillId="3" borderId="26" applyAlignment="1" pivotButton="0" quotePrefix="0" xfId="0">
      <alignment horizontal="center" vertical="center"/>
    </xf>
    <xf numFmtId="0" fontId="7" fillId="3" borderId="47" applyAlignment="1" pivotButton="0" quotePrefix="0" xfId="0">
      <alignment horizontal="center" vertical="center"/>
    </xf>
    <xf numFmtId="0" fontId="3" fillId="2" borderId="35" applyAlignment="1" pivotButton="0" quotePrefix="0" xfId="0">
      <alignment horizontal="center" vertical="center"/>
    </xf>
    <xf numFmtId="0" fontId="34" fillId="2" borderId="261" applyAlignment="1" pivotButton="0" quotePrefix="0" xfId="0">
      <alignment horizontal="center" vertical="center"/>
    </xf>
    <xf numFmtId="0" fontId="34" fillId="2" borderId="262" applyAlignment="1" pivotButton="0" quotePrefix="0" xfId="0">
      <alignment horizontal="center" vertical="center"/>
    </xf>
    <xf numFmtId="0" fontId="6" fillId="2" borderId="263" applyAlignment="1" pivotButton="0" quotePrefix="0" xfId="0">
      <alignment horizontal="center" vertical="center"/>
    </xf>
    <xf numFmtId="0" fontId="25" fillId="0" borderId="4" applyAlignment="1" pivotButton="0" quotePrefix="0" xfId="0">
      <alignment horizontal="center" vertical="center" wrapText="1"/>
    </xf>
    <xf numFmtId="0" fontId="7" fillId="0" borderId="84" applyAlignment="1" pivotButton="0" quotePrefix="0" xfId="0">
      <alignment/>
    </xf>
    <xf numFmtId="0" fontId="25" fillId="0" borderId="47" applyAlignment="1" pivotButton="0" quotePrefix="0" xfId="0">
      <alignment horizontal="center" vertical="center"/>
    </xf>
    <xf numFmtId="0" fontId="12" fillId="0" borderId="240" applyAlignment="1" pivotButton="0" quotePrefix="0" xfId="0">
      <alignment horizontal="center" vertical="center"/>
    </xf>
    <xf numFmtId="0" fontId="12" fillId="3" borderId="239" applyAlignment="1" pivotButton="0" quotePrefix="0" xfId="0">
      <alignment horizontal="center" vertical="center"/>
    </xf>
    <xf numFmtId="0" fontId="12" fillId="3" borderId="19" applyAlignment="1" pivotButton="0" quotePrefix="0" xfId="0">
      <alignment horizontal="center" vertical="center"/>
    </xf>
    <xf numFmtId="0" fontId="12" fillId="3" borderId="47" applyAlignment="1" pivotButton="0" quotePrefix="0" xfId="0">
      <alignment horizontal="center" vertical="center"/>
    </xf>
    <xf numFmtId="0" fontId="7" fillId="0" borderId="171" applyAlignment="1" pivotButton="0" quotePrefix="0" xfId="0">
      <alignment horizontal="center" vertical="center"/>
    </xf>
    <xf numFmtId="0" fontId="7" fillId="0" borderId="149" applyAlignment="1" pivotButton="0" quotePrefix="0" xfId="0">
      <alignment/>
    </xf>
    <xf numFmtId="0" fontId="7" fillId="0" borderId="34" applyAlignment="1" pivotButton="0" quotePrefix="0" xfId="0">
      <alignment/>
    </xf>
    <xf numFmtId="0" fontId="7" fillId="0" borderId="23" applyAlignment="1" pivotButton="0" quotePrefix="0" xfId="0">
      <alignment/>
    </xf>
    <xf numFmtId="0" fontId="3" fillId="2" borderId="16" applyAlignment="1" pivotButton="0" quotePrefix="0" xfId="0">
      <alignment horizontal="center" vertical="center"/>
    </xf>
    <xf numFmtId="0" fontId="6" fillId="2" borderId="35" applyAlignment="1" pivotButton="0" quotePrefix="0" xfId="0">
      <alignment/>
    </xf>
    <xf numFmtId="0" fontId="25" fillId="0" borderId="23" applyAlignment="1" pivotButton="0" quotePrefix="0" xfId="0">
      <alignment/>
    </xf>
    <xf numFmtId="0" fontId="25" fillId="0" borderId="24" applyAlignment="1" pivotButton="0" quotePrefix="0" xfId="0">
      <alignment/>
    </xf>
    <xf numFmtId="0" fontId="25" fillId="0" borderId="34" applyAlignment="1" pivotButton="0" quotePrefix="0" xfId="0">
      <alignment/>
    </xf>
    <xf numFmtId="0" fontId="7" fillId="0" borderId="7" applyAlignment="1" pivotButton="0" quotePrefix="0" xfId="0">
      <alignment horizontal="center" vertical="center" wrapText="1"/>
    </xf>
    <xf numFmtId="0" fontId="6" fillId="2" borderId="264" applyAlignment="1" pivotButton="0" quotePrefix="0" xfId="0">
      <alignment horizontal="center" vertical="center"/>
    </xf>
    <xf numFmtId="0" fontId="25" fillId="0" borderId="5" applyAlignment="1" pivotButton="0" quotePrefix="0" xfId="0">
      <alignment/>
    </xf>
    <xf numFmtId="0" fontId="0" fillId="0" borderId="269" pivotButton="0" quotePrefix="0" xfId="0"/>
    <xf numFmtId="0" fontId="6" fillId="2" borderId="177" applyAlignment="1" pivotButton="0" quotePrefix="0" xfId="0">
      <alignment horizontal="center" vertical="center"/>
    </xf>
    <xf numFmtId="0" fontId="6" fillId="2" borderId="265" applyAlignment="1" pivotButton="0" quotePrefix="0" xfId="0">
      <alignment horizontal="center" vertical="center"/>
    </xf>
    <xf numFmtId="0" fontId="6" fillId="2" borderId="266" applyAlignment="1" pivotButton="0" quotePrefix="0" xfId="0">
      <alignment horizontal="center" vertical="center"/>
    </xf>
    <xf numFmtId="0" fontId="6" fillId="2" borderId="267" applyAlignment="1" pivotButton="0" quotePrefix="0" xfId="0">
      <alignment horizontal="center" vertical="center"/>
    </xf>
    <xf numFmtId="0" fontId="26" fillId="0" borderId="1" applyAlignment="1" pivotButton="0" quotePrefix="0" xfId="0">
      <alignment horizontal="center" vertical="bottom"/>
    </xf>
    <xf numFmtId="0" fontId="26" fillId="0" borderId="140" applyAlignment="1" pivotButton="0" quotePrefix="0" xfId="0">
      <alignment horizontal="center" vertical="bottom"/>
    </xf>
    <xf numFmtId="0" fontId="26" fillId="0" borderId="2" applyAlignment="1" pivotButton="0" quotePrefix="0" xfId="0">
      <alignment horizontal="center" vertical="bottom"/>
    </xf>
    <xf numFmtId="0" fontId="26" fillId="0" borderId="3" applyAlignment="1" pivotButton="0" quotePrefix="0" xfId="0">
      <alignment horizontal="center" vertical="bottom"/>
    </xf>
    <xf numFmtId="0" fontId="26" fillId="0" borderId="25" applyAlignment="1" pivotButton="0" quotePrefix="0" xfId="0">
      <alignment horizontal="center" vertical="top" wrapText="1"/>
    </xf>
    <xf numFmtId="0" fontId="26" fillId="0" borderId="26" applyAlignment="1" pivotButton="0" quotePrefix="0" xfId="0">
      <alignment horizontal="center" vertical="top" wrapText="1"/>
    </xf>
    <xf numFmtId="0" fontId="26" fillId="0" borderId="33" applyAlignment="1" pivotButton="0" quotePrefix="0" xfId="0">
      <alignment horizontal="center" vertical="top" wrapText="1"/>
    </xf>
    <xf numFmtId="0" fontId="26" fillId="0" borderId="19" applyAlignment="1" pivotButton="0" quotePrefix="0" xfId="0">
      <alignment horizontal="center" vertical="bottom"/>
    </xf>
    <xf numFmtId="0" fontId="26" fillId="0" borderId="142" applyAlignment="1" pivotButton="0" quotePrefix="0" xfId="0">
      <alignment horizontal="center" vertical="bottom"/>
    </xf>
    <xf numFmtId="0" fontId="26" fillId="0" borderId="20" applyAlignment="1" pivotButton="0" quotePrefix="0" xfId="0">
      <alignment horizontal="center" vertical="bottom"/>
    </xf>
    <xf numFmtId="0" fontId="35" fillId="0" borderId="21" applyAlignment="1" pivotButton="0" quotePrefix="0" xfId="0">
      <alignment horizontal="center" vertical="center" wrapText="1"/>
    </xf>
    <xf numFmtId="0" fontId="26" fillId="0" borderId="243" applyAlignment="1" pivotButton="0" quotePrefix="0" xfId="0">
      <alignment horizontal="center" vertical="top" wrapText="1"/>
    </xf>
    <xf numFmtId="0" fontId="26" fillId="0" borderId="270" applyAlignment="1" pivotButton="0" quotePrefix="0" xfId="0">
      <alignment horizontal="center" vertical="top" wrapText="1"/>
    </xf>
    <xf numFmtId="0" fontId="26" fillId="0" borderId="162" applyAlignment="1" pivotButton="0" quotePrefix="0" xfId="0">
      <alignment horizontal="center" vertical="top" wrapText="1"/>
    </xf>
    <xf numFmtId="0" fontId="25" fillId="0" borderId="11" applyAlignment="1" pivotButton="0" quotePrefix="0" xfId="0">
      <alignment horizontal="center" vertical="center"/>
    </xf>
    <xf numFmtId="0" fontId="25" fillId="0" borderId="84" applyAlignment="1" pivotButton="0" quotePrefix="0" xfId="0">
      <alignment horizontal="center" vertical="center"/>
    </xf>
    <xf numFmtId="0" fontId="6" fillId="2" borderId="271" applyAlignment="1" pivotButton="0" quotePrefix="0" xfId="0">
      <alignment horizontal="center" vertical="center"/>
    </xf>
    <xf numFmtId="0" fontId="7" fillId="3" borderId="45" applyAlignment="1" pivotButton="0" quotePrefix="0" xfId="0">
      <alignment horizontal="center" vertical="center"/>
    </xf>
    <xf numFmtId="0" fontId="7" fillId="3" borderId="24" applyAlignment="1" pivotButton="0" quotePrefix="0" xfId="0">
      <alignment horizontal="center" vertical="center"/>
    </xf>
    <xf numFmtId="0" fontId="7" fillId="3" borderId="6" applyAlignment="1" pivotButton="0" quotePrefix="0" xfId="0">
      <alignment horizontal="center" vertical="center"/>
    </xf>
    <xf numFmtId="0" fontId="7" fillId="3" borderId="23" applyAlignment="1" pivotButton="0" quotePrefix="0" xfId="0">
      <alignment horizontal="center" vertical="center"/>
    </xf>
    <xf numFmtId="0" fontId="7" fillId="3" borderId="152" applyAlignment="1" pivotButton="0" quotePrefix="0" xfId="0">
      <alignment horizontal="center" vertical="center"/>
    </xf>
    <xf numFmtId="0" fontId="7" fillId="3" borderId="146" applyAlignment="1" pivotButton="0" quotePrefix="0" xfId="0">
      <alignment horizontal="center" vertical="center"/>
    </xf>
    <xf numFmtId="0" fontId="7" fillId="3" borderId="103" applyAlignment="1" pivotButton="0" quotePrefix="0" xfId="0">
      <alignment horizontal="center" vertical="center"/>
    </xf>
    <xf numFmtId="0" fontId="7" fillId="3" borderId="34" applyAlignment="1" pivotButton="0" quotePrefix="0" xfId="0">
      <alignment horizontal="center" vertical="center"/>
    </xf>
    <xf numFmtId="0" fontId="7" fillId="3" borderId="20" applyAlignment="1" pivotButton="0" quotePrefix="0" xfId="0">
      <alignment horizontal="center" vertical="center"/>
    </xf>
    <xf numFmtId="0" fontId="11" fillId="3" borderId="11" applyAlignment="1" pivotButton="0" quotePrefix="0" xfId="0">
      <alignment horizontal="center" vertical="center"/>
    </xf>
    <xf numFmtId="0" fontId="11" fillId="3" borderId="12" applyAlignment="1" pivotButton="0" quotePrefix="0" xfId="0">
      <alignment horizontal="center" vertical="center"/>
    </xf>
    <xf numFmtId="0" fontId="11" fillId="3" borderId="158" applyAlignment="1" pivotButton="0" quotePrefix="0" xfId="0">
      <alignment horizontal="center" vertical="center"/>
    </xf>
    <xf numFmtId="0" fontId="11" fillId="3" borderId="13" applyAlignment="1" pivotButton="0" quotePrefix="0" xfId="0">
      <alignment horizontal="center" vertical="center"/>
    </xf>
    <xf numFmtId="0" fontId="7" fillId="3" borderId="27" applyAlignment="1" pivotButton="0" quotePrefix="0" xfId="0">
      <alignment horizontal="center" vertical="center"/>
    </xf>
    <xf numFmtId="0" fontId="7" fillId="3" borderId="15" applyAlignment="1" pivotButton="0" quotePrefix="0" xfId="0">
      <alignment horizontal="center" vertical="center" wrapText="1"/>
    </xf>
    <xf numFmtId="0" fontId="7" fillId="3" borderId="243" applyAlignment="1" pivotButton="0" quotePrefix="0" xfId="0">
      <alignment horizontal="center" vertical="center" wrapText="1"/>
    </xf>
    <xf numFmtId="0" fontId="7" fillId="3" borderId="161" applyAlignment="1" pivotButton="0" quotePrefix="0" xfId="0">
      <alignment horizontal="center" vertical="center"/>
    </xf>
    <xf numFmtId="0" fontId="6" fillId="2" borderId="181" applyAlignment="1" pivotButton="0" quotePrefix="0" xfId="0">
      <alignment horizontal="center" vertical="center"/>
    </xf>
    <xf numFmtId="0" fontId="6" fillId="2" borderId="41" applyAlignment="1" pivotButton="0" quotePrefix="0" xfId="0">
      <alignment horizontal="center" vertical="center"/>
    </xf>
    <xf numFmtId="0" fontId="7" fillId="3" borderId="145" applyAlignment="1" pivotButton="0" quotePrefix="0" xfId="0">
      <alignment horizontal="center" vertical="center"/>
    </xf>
    <xf numFmtId="0" fontId="7" fillId="3" borderId="32" applyAlignment="1" pivotButton="0" quotePrefix="0" xfId="0">
      <alignment horizontal="center" vertical="center"/>
    </xf>
    <xf numFmtId="0" fontId="7" fillId="3" borderId="26" applyAlignment="1" pivotButton="0" quotePrefix="0" xfId="0">
      <alignment horizontal="center" vertical="center"/>
    </xf>
    <xf numFmtId="0" fontId="7" fillId="3" borderId="239" applyAlignment="1" pivotButton="0" quotePrefix="0" xfId="0">
      <alignment horizontal="center" vertical="center"/>
    </xf>
    <xf numFmtId="0" fontId="11" fillId="3" borderId="34" applyAlignment="1" pivotButton="0" quotePrefix="0" xfId="0">
      <alignment horizontal="center" vertical="center"/>
    </xf>
    <xf numFmtId="0" fontId="11" fillId="3" borderId="20" applyAlignment="1" pivotButton="0" quotePrefix="0" xfId="0">
      <alignment horizontal="center" vertical="center"/>
    </xf>
    <xf numFmtId="0" fontId="11" fillId="3" borderId="172" applyAlignment="1" pivotButton="0" quotePrefix="0" xfId="0">
      <alignment horizontal="center" vertical="center"/>
    </xf>
    <xf numFmtId="0" fontId="7" fillId="3" borderId="28" applyAlignment="1" pivotButton="0" quotePrefix="0" xfId="0">
      <alignment horizontal="center" vertical="center" wrapText="1"/>
    </xf>
    <xf numFmtId="0" fontId="7" fillId="3" borderId="161" applyAlignment="1" pivotButton="0" quotePrefix="0" xfId="0">
      <alignment horizontal="center" vertical="center" wrapText="1"/>
    </xf>
    <xf numFmtId="0" fontId="8" fillId="0" borderId="32" applyAlignment="1" pivotButton="0" quotePrefix="0" xfId="0">
      <alignment/>
    </xf>
    <xf numFmtId="0" fontId="8" fillId="0" borderId="24" applyAlignment="1" pivotButton="0" quotePrefix="0" xfId="0">
      <alignment/>
    </xf>
    <xf numFmtId="0" fontId="8" fillId="0" borderId="47" applyAlignment="1" pivotButton="0" quotePrefix="0" xfId="0">
      <alignment/>
    </xf>
    <xf numFmtId="0" fontId="25" fillId="0" borderId="4" applyAlignment="1" pivotButton="0" quotePrefix="0" xfId="0">
      <alignment horizontal="center" vertical="center"/>
    </xf>
    <xf numFmtId="0" fontId="25" fillId="0" borderId="32" applyAlignment="1" pivotButton="0" quotePrefix="0" xfId="0">
      <alignment horizontal="center" vertical="center"/>
    </xf>
    <xf numFmtId="0" fontId="26" fillId="0" borderId="18" applyAlignment="1" pivotButton="0" quotePrefix="0" xfId="0">
      <alignment horizontal="center" vertical="center"/>
    </xf>
    <xf numFmtId="0" fontId="29" fillId="0" borderId="5" applyAlignment="1" pivotButton="0" quotePrefix="0" xfId="0">
      <alignment/>
    </xf>
    <xf numFmtId="0" fontId="29" fillId="0" borderId="25" applyAlignment="1" pivotButton="0" quotePrefix="0" xfId="0">
      <alignment/>
    </xf>
    <xf numFmtId="0" fontId="29" fillId="0" borderId="8" applyAlignment="1" pivotButton="0" quotePrefix="0" xfId="0">
      <alignment/>
    </xf>
    <xf numFmtId="0" fontId="12" fillId="0" borderId="8" applyAlignment="1" pivotButton="0" quotePrefix="0" xfId="0">
      <alignment/>
    </xf>
    <xf numFmtId="0" fontId="29" fillId="0" borderId="11" applyAlignment="1" pivotButton="0" quotePrefix="0" xfId="0">
      <alignment/>
    </xf>
    <xf numFmtId="0" fontId="6" fillId="2" borderId="173" applyAlignment="1" pivotButton="0" quotePrefix="0" xfId="0">
      <alignment/>
    </xf>
    <xf numFmtId="0" fontId="7" fillId="0" borderId="160" applyAlignment="1" pivotButton="0" quotePrefix="0" xfId="0">
      <alignment horizontal="center" vertical="center" wrapText="1"/>
    </xf>
    <xf numFmtId="0" fontId="7" fillId="0" borderId="147" applyAlignment="1" pivotButton="0" quotePrefix="0" xfId="0">
      <alignment/>
    </xf>
    <xf numFmtId="0" fontId="7" fillId="0" borderId="243" applyAlignment="1" pivotButton="0" quotePrefix="0" xfId="0">
      <alignment horizontal="center" vertical="center"/>
    </xf>
    <xf numFmtId="0" fontId="7" fillId="0" borderId="148" applyAlignment="1" pivotButton="0" quotePrefix="0" xfId="0">
      <alignment/>
    </xf>
    <xf numFmtId="0" fontId="8" fillId="0" borderId="7" applyAlignment="1" pivotButton="0" quotePrefix="0" xfId="0">
      <alignment vertical="center"/>
    </xf>
    <xf numFmtId="0" fontId="8" fillId="0" borderId="32" applyAlignment="1" pivotButton="0" quotePrefix="0" xfId="0">
      <alignment vertical="center"/>
    </xf>
    <xf numFmtId="0" fontId="10" fillId="0" borderId="10" applyAlignment="1" pivotButton="0" quotePrefix="0" xfId="0">
      <alignment horizontal="center" vertical="center"/>
    </xf>
    <xf numFmtId="0" fontId="12" fillId="0" borderId="87" applyAlignment="1" pivotButton="0" quotePrefix="0" xfId="0">
      <alignment horizontal="center" vertical="center" wrapText="1"/>
    </xf>
    <xf numFmtId="0" fontId="12" fillId="0" borderId="161" applyAlignment="1" pivotButton="0" quotePrefix="0" xfId="0">
      <alignment horizontal="center" vertical="center" wrapText="1"/>
    </xf>
    <xf numFmtId="0" fontId="10" fillId="0" borderId="21" applyAlignment="1" pivotButton="0" quotePrefix="0" xfId="0">
      <alignment horizontal="center" vertical="center"/>
    </xf>
    <xf numFmtId="0" fontId="8" fillId="0" borderId="33" applyAlignment="1" pivotButton="0" quotePrefix="0" xfId="0">
      <alignment vertical="center"/>
    </xf>
    <xf numFmtId="0" fontId="10" fillId="0" borderId="96" applyAlignment="1" pivotButton="0" quotePrefix="0" xfId="0">
      <alignment horizontal="center" vertical="center"/>
    </xf>
    <xf numFmtId="0" fontId="25" fillId="0" borderId="35" applyAlignment="1" pivotButton="0" quotePrefix="0" xfId="0">
      <alignment horizontal="center" vertical="center"/>
    </xf>
    <xf numFmtId="0" fontId="25" fillId="0" borderId="6" applyAlignment="1" pivotButton="0" quotePrefix="0" xfId="0">
      <alignment horizontal="center" vertical="center"/>
    </xf>
    <xf numFmtId="0" fontId="28" fillId="0" borderId="7" applyAlignment="1" pivotButton="0" quotePrefix="0" xfId="0">
      <alignment horizontal="center" vertical="center"/>
    </xf>
    <xf numFmtId="0" fontId="25" fillId="0" borderId="9" applyAlignment="1" pivotButton="0" quotePrefix="0" xfId="0">
      <alignment horizontal="center" vertical="center"/>
    </xf>
    <xf numFmtId="0" fontId="25" fillId="0" borderId="10" applyAlignment="1" pivotButton="0" quotePrefix="0" xfId="0">
      <alignment horizontal="center" vertical="center"/>
    </xf>
    <xf numFmtId="0" fontId="25" fillId="0" borderId="12" applyAlignment="1" pivotButton="0" quotePrefix="0" xfId="0">
      <alignment horizontal="center" vertical="center"/>
    </xf>
    <xf numFmtId="0" fontId="36" fillId="2" borderId="35" applyAlignment="1" pivotButton="0" quotePrefix="0" xfId="0">
      <alignment horizontal="center" vertical="center"/>
    </xf>
    <xf numFmtId="0" fontId="7" fillId="0" borderId="159" applyAlignment="1" pivotButton="0" quotePrefix="0" xfId="0">
      <alignment horizontal="center" vertical="center" wrapText="1"/>
    </xf>
    <xf numFmtId="0" fontId="36" fillId="2" borderId="28" applyAlignment="1" pivotButton="0" quotePrefix="0" xfId="0">
      <alignment horizontal="center" vertical="center"/>
    </xf>
    <xf numFmtId="0" fontId="36" fillId="2" borderId="29" applyAlignment="1" pivotButton="0" quotePrefix="0" xfId="0">
      <alignment horizontal="center" vertical="center"/>
    </xf>
    <xf numFmtId="0" fontId="22" fillId="0" borderId="272" applyAlignment="1" pivotButton="0" quotePrefix="0" xfId="0">
      <alignment horizontal="center" vertical="center" wrapText="1"/>
    </xf>
    <xf numFmtId="0" fontId="21" fillId="0" borderId="5" applyAlignment="1" pivotButton="0" quotePrefix="0" xfId="0">
      <alignment horizontal="center" vertical="center" wrapText="1"/>
    </xf>
    <xf numFmtId="0" fontId="37" fillId="0" borderId="6" applyAlignment="1" pivotButton="0" quotePrefix="0" xfId="0">
      <alignment horizontal="center" vertical="center" wrapText="1"/>
    </xf>
    <xf numFmtId="0" fontId="37" fillId="0" borderId="155" applyAlignment="1" pivotButton="0" quotePrefix="0" xfId="0">
      <alignment horizontal="center" vertical="center" wrapText="1"/>
    </xf>
    <xf numFmtId="0" fontId="28" fillId="0" borderId="145" applyAlignment="1" pivotButton="0" quotePrefix="0" xfId="0">
      <alignment horizontal="center" vertical="center"/>
    </xf>
    <xf numFmtId="0" fontId="22" fillId="0" borderId="8" applyAlignment="1" pivotButton="0" quotePrefix="0" xfId="0">
      <alignment horizontal="center" vertical="center"/>
    </xf>
    <xf numFmtId="0" fontId="38" fillId="0" borderId="95" applyAlignment="1" pivotButton="0" quotePrefix="0" xfId="0">
      <alignment horizontal="center" vertical="center" wrapText="1"/>
    </xf>
    <xf numFmtId="0" fontId="28" fillId="0" borderId="171" applyAlignment="1" pivotButton="0" quotePrefix="0" xfId="0">
      <alignment horizontal="center" vertical="center"/>
    </xf>
    <xf numFmtId="0" fontId="11" fillId="0" borderId="162" applyAlignment="1" pivotButton="0" quotePrefix="0" xfId="0">
      <alignment horizontal="center" vertical="center"/>
    </xf>
    <xf numFmtId="0" fontId="12" fillId="0" borderId="273" applyAlignment="1" pivotButton="0" quotePrefix="0" xfId="0">
      <alignment/>
    </xf>
    <xf numFmtId="0" fontId="12" fillId="0" borderId="40" applyAlignment="1" pivotButton="0" quotePrefix="0" xfId="0">
      <alignment/>
    </xf>
    <xf numFmtId="0" fontId="7" fillId="3" borderId="43" applyAlignment="1" pivotButton="0" quotePrefix="0" xfId="0">
      <alignment horizontal="center" vertical="center"/>
    </xf>
    <xf numFmtId="0" fontId="7" fillId="3" borderId="175" applyAlignment="1" pivotButton="0" quotePrefix="0" xfId="0">
      <alignment horizontal="center" vertical="center"/>
    </xf>
    <xf numFmtId="0" fontId="7" fillId="0" borderId="11" applyAlignment="1" pivotButton="0" quotePrefix="0" xfId="0">
      <alignment/>
    </xf>
    <xf numFmtId="0" fontId="7" fillId="3" borderId="46" applyAlignment="1" pivotButton="0" quotePrefix="0" xfId="0">
      <alignment horizontal="center" vertical="center"/>
    </xf>
    <xf numFmtId="0" fontId="39" fillId="2" borderId="15" applyAlignment="1" pivotButton="0" quotePrefix="0" xfId="0">
      <alignment horizontal="center" vertical="center"/>
    </xf>
    <xf numFmtId="0" fontId="6" fillId="2" borderId="173" applyAlignment="1" pivotButton="0" quotePrefix="0" xfId="0">
      <alignment vertical="center"/>
    </xf>
    <xf numFmtId="0" fontId="5" fillId="0" borderId="22" applyAlignment="1" pivotButton="0" quotePrefix="0" xfId="0">
      <alignment horizontal="center" vertical="center" wrapText="1"/>
    </xf>
    <xf numFmtId="0" fontId="38" fillId="0" borderId="5" applyAlignment="1" pivotButton="0" quotePrefix="0" xfId="0">
      <alignment horizontal="center" vertical="center"/>
    </xf>
    <xf numFmtId="0" fontId="38" fillId="0" borderId="6" applyAlignment="1" pivotButton="0" quotePrefix="0" xfId="0">
      <alignment horizontal="center" vertical="center"/>
    </xf>
    <xf numFmtId="0" fontId="38" fillId="0" borderId="7" applyAlignment="1" pivotButton="0" quotePrefix="0" xfId="0">
      <alignment horizontal="center" vertical="center"/>
    </xf>
    <xf numFmtId="0" fontId="5" fillId="0" borderId="85" applyAlignment="1" pivotButton="0" quotePrefix="0" xfId="0">
      <alignment vertical="center"/>
    </xf>
    <xf numFmtId="0" fontId="38" fillId="0" borderId="8" applyAlignment="1" pivotButton="0" quotePrefix="0" xfId="0">
      <alignment horizontal="center" vertical="center"/>
    </xf>
    <xf numFmtId="0" fontId="38" fillId="0" borderId="9" applyAlignment="1" pivotButton="0" quotePrefix="0" xfId="0">
      <alignment horizontal="center" vertical="center"/>
    </xf>
    <xf numFmtId="0" fontId="38" fillId="0" borderId="10" applyAlignment="1" pivotButton="0" quotePrefix="0" xfId="0">
      <alignment horizontal="center" vertical="center"/>
    </xf>
    <xf numFmtId="0" fontId="5" fillId="0" borderId="86" applyAlignment="1" pivotButton="0" quotePrefix="0" xfId="0">
      <alignment vertical="center"/>
    </xf>
    <xf numFmtId="0" fontId="38" fillId="0" borderId="11" applyAlignment="1" pivotButton="0" quotePrefix="0" xfId="0">
      <alignment horizontal="center" vertical="center"/>
    </xf>
    <xf numFmtId="0" fontId="5" fillId="0" borderId="106" applyAlignment="1" pivotButton="0" quotePrefix="0" xfId="0">
      <alignment vertical="center"/>
    </xf>
    <xf numFmtId="0" fontId="12" fillId="0" borderId="274" applyAlignment="1" pivotButton="0" quotePrefix="0" xfId="0">
      <alignment vertical="center"/>
    </xf>
    <xf numFmtId="0" fontId="11" fillId="0" borderId="96" applyAlignment="1" pivotButton="0" quotePrefix="0" xfId="0">
      <alignment horizontal="center" vertical="center"/>
    </xf>
    <xf numFmtId="0" fontId="12" fillId="0" borderId="14" applyAlignment="1" pivotButton="0" quotePrefix="0" xfId="0">
      <alignment vertical="center"/>
    </xf>
    <xf numFmtId="0" fontId="12" fillId="0" borderId="138" applyAlignment="1" pivotButton="0" quotePrefix="0" xfId="0">
      <alignment horizontal="center" vertical="center" wrapText="1"/>
    </xf>
    <xf numFmtId="0" fontId="12" fillId="0" borderId="40" applyAlignment="1" pivotButton="0" quotePrefix="0" xfId="0">
      <alignment vertical="center"/>
    </xf>
    <xf numFmtId="0" fontId="12" fillId="0" borderId="275" applyAlignment="1" pivotButton="0" quotePrefix="0" xfId="0">
      <alignment vertical="center"/>
    </xf>
    <xf numFmtId="0" fontId="12" fillId="0" borderId="22" applyAlignment="1" pivotButton="0" quotePrefix="0" xfId="0">
      <alignment horizontal="center" vertical="center" wrapText="1"/>
    </xf>
    <xf numFmtId="0" fontId="12" fillId="0" borderId="135" applyAlignment="1" pivotButton="0" quotePrefix="0" xfId="0">
      <alignment vertical="center"/>
    </xf>
    <xf numFmtId="0" fontId="12" fillId="5" borderId="9" applyAlignment="1" pivotButton="0" quotePrefix="0" xfId="0">
      <alignment horizontal="center" vertical="center"/>
    </xf>
    <xf numFmtId="0" fontId="12" fillId="5" borderId="10" applyAlignment="1" pivotButton="0" quotePrefix="0" xfId="0">
      <alignment horizontal="center" vertical="center"/>
    </xf>
    <xf numFmtId="0" fontId="12" fillId="4" borderId="8" applyAlignment="1" pivotButton="0" quotePrefix="0" xfId="0">
      <alignment horizontal="center" vertical="center"/>
    </xf>
    <xf numFmtId="0" fontId="12" fillId="4" borderId="9" applyAlignment="1" pivotButton="0" quotePrefix="0" xfId="0">
      <alignment horizontal="center" vertical="center"/>
    </xf>
    <xf numFmtId="0" fontId="12" fillId="0" borderId="160" applyAlignment="1" pivotButton="0" quotePrefix="0" xfId="0">
      <alignment horizontal="center" vertical="center" wrapText="1"/>
    </xf>
    <xf numFmtId="0" fontId="3" fillId="2" borderId="15" applyAlignment="1" pivotButton="0" quotePrefix="0" xfId="0">
      <alignment horizontal="center" vertical="center"/>
    </xf>
    <xf numFmtId="0" fontId="25" fillId="0" borderId="124" applyAlignment="1" pivotButton="0" quotePrefix="0" xfId="0">
      <alignment horizontal="center" vertical="center" wrapText="1"/>
    </xf>
    <xf numFmtId="0" fontId="26" fillId="0" borderId="25" applyAlignment="1" pivotButton="0" quotePrefix="0" xfId="0">
      <alignment horizontal="center" vertical="center" wrapText="1"/>
    </xf>
    <xf numFmtId="0" fontId="25" fillId="0" borderId="276" applyAlignment="1" pivotButton="0" quotePrefix="0" xfId="0">
      <alignment horizontal="center" vertical="center"/>
    </xf>
    <xf numFmtId="0" fontId="28" fillId="0" borderId="277" applyAlignment="1" pivotButton="0" quotePrefix="0" xfId="0">
      <alignment horizontal="center" vertical="center"/>
    </xf>
    <xf numFmtId="0" fontId="28" fillId="0" borderId="164" applyAlignment="1" pivotButton="0" quotePrefix="0" xfId="0">
      <alignment horizontal="center" vertical="center"/>
    </xf>
    <xf numFmtId="0" fontId="27" fillId="0" borderId="11" applyAlignment="1" pivotButton="0" quotePrefix="0" xfId="0">
      <alignment horizontal="center" vertical="center"/>
    </xf>
    <xf numFmtId="0" fontId="32" fillId="0" borderId="12" applyAlignment="1" pivotButton="0" quotePrefix="0" xfId="0">
      <alignment horizontal="center" vertical="center"/>
    </xf>
    <xf numFmtId="0" fontId="32" fillId="0" borderId="13" applyAlignment="1" pivotButton="0" quotePrefix="0" xfId="0">
      <alignment horizontal="center" vertical="center"/>
    </xf>
    <xf numFmtId="0" fontId="28" fillId="0" borderId="278" applyAlignment="1" pivotButton="0" quotePrefix="0" xfId="0">
      <alignment horizontal="center" vertical="center"/>
    </xf>
    <xf numFmtId="0" fontId="0" fillId="0" borderId="280" pivotButton="0" quotePrefix="0" xfId="0"/>
    <xf numFmtId="0" fontId="7" fillId="0" borderId="14" applyAlignment="1" pivotButton="0" quotePrefix="0" xfId="0">
      <alignment horizontal="center" vertical="center"/>
    </xf>
    <xf numFmtId="0" fontId="11" fillId="0" borderId="164" applyAlignment="1" pivotButton="0" quotePrefix="0" xfId="0">
      <alignment horizontal="center" vertical="center"/>
    </xf>
    <xf numFmtId="0" fontId="11" fillId="0" borderId="91" applyAlignment="1" pivotButton="0" quotePrefix="0" xfId="0">
      <alignment horizontal="center" vertical="center"/>
    </xf>
    <xf numFmtId="0" fontId="11" fillId="0" borderId="148" applyAlignment="1" pivotButton="0" quotePrefix="0" xfId="0">
      <alignment horizontal="center" vertical="center"/>
    </xf>
    <xf numFmtId="0" fontId="7" fillId="0" borderId="279" applyAlignment="1" pivotButton="0" quotePrefix="0" xfId="0">
      <alignment horizontal="center" vertical="center"/>
    </xf>
    <xf numFmtId="0" fontId="7" fillId="0" borderId="166" applyAlignment="1" pivotButton="0" quotePrefix="0" xfId="0">
      <alignment horizontal="center" vertical="center"/>
    </xf>
    <xf numFmtId="0" fontId="7" fillId="0" borderId="235" applyAlignment="1" pivotButton="0" quotePrefix="0" xfId="0">
      <alignment horizontal="center" vertical="center"/>
    </xf>
    <xf numFmtId="0" fontId="12" fillId="0" borderId="26" applyAlignment="1" pivotButton="0" quotePrefix="0" xfId="0">
      <alignment horizontal="right" vertical="center"/>
    </xf>
    <xf numFmtId="0" fontId="12" fillId="0" borderId="9" applyAlignment="1" pivotButton="0" quotePrefix="0" xfId="0">
      <alignment horizontal="right" vertical="center"/>
    </xf>
    <xf numFmtId="0" fontId="12" fillId="0" borderId="20" applyAlignment="1" pivotButton="0" quotePrefix="0" xfId="0">
      <alignment horizontal="right" vertical="center"/>
    </xf>
    <xf numFmtId="0" fontId="12" fillId="0" borderId="6" applyAlignment="1" pivotButton="0" quotePrefix="0" xfId="0">
      <alignment horizontal="right" vertical="center"/>
    </xf>
    <xf numFmtId="0" fontId="12" fillId="0" borderId="8" applyAlignment="1" pivotButton="0" quotePrefix="0" xfId="0">
      <alignment vertical="center"/>
    </xf>
    <xf numFmtId="0" fontId="7" fillId="0" borderId="11" applyAlignment="1" pivotButton="0" quotePrefix="0" xfId="0">
      <alignment horizontal="center" vertical="center" wrapText="1"/>
    </xf>
    <xf numFmtId="0" fontId="12" fillId="0" borderId="11" applyAlignment="1" pivotButton="0" quotePrefix="0" xfId="0">
      <alignment vertical="center"/>
    </xf>
    <xf numFmtId="0" fontId="11" fillId="0" borderId="93" applyAlignment="1" pivotButton="0" quotePrefix="0" xfId="0">
      <alignment horizontal="center" vertical="center"/>
    </xf>
    <xf numFmtId="0" fontId="11" fillId="0" borderId="94" applyAlignment="1" pivotButton="0" quotePrefix="0" xfId="0">
      <alignment horizontal="center" vertical="center"/>
    </xf>
    <xf numFmtId="0" fontId="5" fillId="0" borderId="27" applyAlignment="1" pivotButton="0" quotePrefix="0" xfId="0">
      <alignment horizontal="center" vertical="center" wrapText="1"/>
    </xf>
    <xf numFmtId="0" fontId="28" fillId="0" borderId="33" applyAlignment="1" pivotButton="0" quotePrefix="0" xfId="0">
      <alignment horizontal="center" vertical="center"/>
    </xf>
    <xf numFmtId="0" fontId="25" fillId="0" borderId="281" applyAlignment="1" pivotButton="0" quotePrefix="0" xfId="0">
      <alignment horizontal="center" vertical="center"/>
    </xf>
    <xf numFmtId="0" fontId="0" fillId="0" borderId="285" pivotButton="0" quotePrefix="0" xfId="0"/>
    <xf numFmtId="0" fontId="0" fillId="0" borderId="286" pivotButton="0" quotePrefix="0" xfId="0"/>
    <xf numFmtId="0" fontId="25" fillId="0" borderId="282" applyAlignment="1" pivotButton="0" quotePrefix="0" xfId="0">
      <alignment horizontal="center" vertical="center"/>
    </xf>
    <xf numFmtId="0" fontId="0" fillId="0" borderId="289" pivotButton="0" quotePrefix="0" xfId="0"/>
    <xf numFmtId="0" fontId="0" fillId="0" borderId="290" pivotButton="0" quotePrefix="0" xfId="0"/>
    <xf numFmtId="0" fontId="25" fillId="0" borderId="283" applyAlignment="1" pivotButton="0" quotePrefix="0" xfId="0">
      <alignment horizontal="center" vertical="center"/>
    </xf>
    <xf numFmtId="0" fontId="0" fillId="0" borderId="291" pivotButton="0" quotePrefix="0" xfId="0"/>
    <xf numFmtId="0" fontId="0" fillId="0" borderId="292" pivotButton="0" quotePrefix="0" xfId="0"/>
    <xf numFmtId="0" fontId="11" fillId="0" borderId="155" applyAlignment="1" pivotButton="0" quotePrefix="0" xfId="0">
      <alignment horizontal="center" vertical="center"/>
    </xf>
    <xf numFmtId="0" fontId="12" fillId="3" borderId="6" applyAlignment="1" pivotButton="0" quotePrefix="0" xfId="0">
      <alignment horizontal="center" vertical="center"/>
    </xf>
    <xf numFmtId="0" fontId="12" fillId="0" borderId="5" applyAlignment="1" pivotButton="0" quotePrefix="0" xfId="0">
      <alignment/>
    </xf>
    <xf numFmtId="0" fontId="12" fillId="3" borderId="34" applyAlignment="1" pivotButton="0" quotePrefix="0" xfId="0">
      <alignment horizontal="center" vertical="center"/>
    </xf>
    <xf numFmtId="0" fontId="12" fillId="0" borderId="19" applyAlignment="1" pivotButton="0" quotePrefix="0" xfId="0">
      <alignment/>
    </xf>
    <xf numFmtId="0" fontId="29" fillId="3" borderId="172" applyAlignment="1" pivotButton="0" quotePrefix="0" xfId="0">
      <alignment horizontal="center" vertical="center"/>
    </xf>
    <xf numFmtId="0" fontId="12" fillId="0" borderId="11" applyAlignment="1" pivotButton="0" quotePrefix="0" xfId="0">
      <alignment/>
    </xf>
    <xf numFmtId="0" fontId="12" fillId="0" borderId="25" applyAlignment="1" pivotButton="0" quotePrefix="0" xfId="0">
      <alignment/>
    </xf>
    <xf numFmtId="0" fontId="25" fillId="0" borderId="235" applyAlignment="1" pivotButton="0" quotePrefix="0" xfId="0">
      <alignment horizontal="center" vertical="center" wrapText="1"/>
    </xf>
    <xf numFmtId="0" fontId="5" fillId="0" borderId="7" applyAlignment="1" pivotButton="0" quotePrefix="0" xfId="0">
      <alignment horizontal="center" vertical="center"/>
    </xf>
    <xf numFmtId="0" fontId="5" fillId="0" borderId="10" applyAlignment="1" pivotButton="0" quotePrefix="0" xfId="0">
      <alignment horizontal="center" vertical="center"/>
    </xf>
    <xf numFmtId="0" fontId="5" fillId="0" borderId="13" applyAlignment="1" pivotButton="0" quotePrefix="0" xfId="0">
      <alignment horizontal="center" vertical="center"/>
    </xf>
    <xf numFmtId="0" fontId="11" fillId="0" borderId="35" applyAlignment="1" pivotButton="0" quotePrefix="0" xfId="0">
      <alignment horizontal="center" vertical="center" wrapText="1"/>
    </xf>
    <xf numFmtId="0" fontId="7" fillId="0" borderId="176" applyAlignment="1" pivotButton="0" quotePrefix="0" xfId="0">
      <alignment horizontal="center" vertical="center"/>
    </xf>
    <xf numFmtId="0" fontId="26" fillId="0" borderId="26" applyAlignment="1" pivotButton="0" quotePrefix="0" xfId="0">
      <alignment horizontal="center" vertical="center" wrapText="1"/>
    </xf>
    <xf numFmtId="0" fontId="26" fillId="0" borderId="33" applyAlignment="1" pivotButton="0" quotePrefix="0" xfId="0">
      <alignment horizontal="center" vertical="center" wrapText="1"/>
    </xf>
    <xf numFmtId="0" fontId="25" fillId="0" borderId="293" applyAlignment="1" pivotButton="0" quotePrefix="0" xfId="0">
      <alignment horizontal="center" vertical="center"/>
    </xf>
    <xf numFmtId="0" fontId="25" fillId="0" borderId="294" applyAlignment="1" pivotButton="0" quotePrefix="0" xfId="0">
      <alignment horizontal="center" vertical="center"/>
    </xf>
    <xf numFmtId="0" fontId="26" fillId="0" borderId="8" applyAlignment="1" pivotButton="0" quotePrefix="0" xfId="0">
      <alignment horizontal="center" vertical="center" wrapText="1"/>
    </xf>
    <xf numFmtId="0" fontId="26" fillId="0" borderId="9" applyAlignment="1" pivotButton="0" quotePrefix="0" xfId="0">
      <alignment horizontal="center" vertical="center" wrapText="1"/>
    </xf>
    <xf numFmtId="0" fontId="26" fillId="0" borderId="10" applyAlignment="1" pivotButton="0" quotePrefix="0" xfId="0">
      <alignment horizontal="center" vertical="center" wrapText="1"/>
    </xf>
    <xf numFmtId="0" fontId="12" fillId="0" borderId="159" applyAlignment="1" pivotButton="0" quotePrefix="0" xfId="0">
      <alignment horizontal="center" vertical="center"/>
    </xf>
    <xf numFmtId="0" fontId="12" fillId="0" borderId="235" applyAlignment="1" pivotButton="0" quotePrefix="0" xfId="0">
      <alignment/>
    </xf>
    <xf numFmtId="0" fontId="7" fillId="0" borderId="149" applyAlignment="1" pivotButton="0" quotePrefix="0" xfId="0">
      <alignment horizontal="center" vertical="center"/>
    </xf>
    <xf numFmtId="0" fontId="11" fillId="0" borderId="145" applyAlignment="1" pivotButton="0" quotePrefix="0" xfId="0">
      <alignment horizontal="center" vertical="center"/>
    </xf>
    <xf numFmtId="0" fontId="11" fillId="0" borderId="240" applyAlignment="1" pivotButton="0" quotePrefix="0" xfId="0">
      <alignment horizontal="center" vertical="center"/>
    </xf>
    <xf numFmtId="0" fontId="11" fillId="0" borderId="25" applyAlignment="1" pivotButton="0" quotePrefix="0" xfId="0">
      <alignment horizontal="center" vertical="center"/>
    </xf>
    <xf numFmtId="0" fontId="7" fillId="0" borderId="143" applyAlignment="1" pivotButton="0" quotePrefix="0" xfId="0">
      <alignment horizontal="center" vertical="center"/>
    </xf>
    <xf numFmtId="0" fontId="12" fillId="0" borderId="27" applyAlignment="1" pivotButton="0" quotePrefix="0" xfId="0">
      <alignment horizontal="center" vertical="center"/>
    </xf>
    <xf numFmtId="0" fontId="12" fillId="0" borderId="15" applyAlignment="1" pivotButton="0" quotePrefix="0" xfId="0">
      <alignment horizontal="center" vertical="center"/>
    </xf>
    <xf numFmtId="0" fontId="7" fillId="0" borderId="243" applyAlignment="1" pivotButton="0" quotePrefix="0" xfId="0">
      <alignment horizontal="center" vertical="center" wrapText="1"/>
    </xf>
    <xf numFmtId="0" fontId="7" fillId="0" borderId="161" applyAlignment="1" pivotButton="0" quotePrefix="0" xfId="0">
      <alignment horizontal="center" vertical="center" wrapText="1"/>
    </xf>
    <xf numFmtId="0" fontId="7" fillId="0" borderId="28" applyAlignment="1" pivotButton="0" quotePrefix="0" xfId="0">
      <alignment horizontal="center" vertical="center" wrapText="1"/>
    </xf>
    <xf numFmtId="0" fontId="7" fillId="0" borderId="109" applyAlignment="1" pivotButton="0" quotePrefix="0" xfId="0">
      <alignment horizontal="center" vertical="center" wrapText="1"/>
    </xf>
    <xf numFmtId="0" fontId="11" fillId="3" borderId="95" applyAlignment="1" pivotButton="0" quotePrefix="0" xfId="0">
      <alignment horizontal="center" vertical="center"/>
    </xf>
    <xf numFmtId="0" fontId="6" fillId="2" borderId="35" applyAlignment="1" pivotButton="0" quotePrefix="0" xfId="0">
      <alignment vertical="center"/>
    </xf>
    <xf numFmtId="0" fontId="5" fillId="0" borderId="82" applyAlignment="1" pivotButton="0" quotePrefix="0" xfId="0">
      <alignment horizontal="center" vertical="center"/>
    </xf>
    <xf numFmtId="0" fontId="32" fillId="0" borderId="23" applyAlignment="1" pivotButton="0" quotePrefix="0" xfId="0">
      <alignment horizontal="center" vertical="center"/>
    </xf>
    <xf numFmtId="0" fontId="32" fillId="0" borderId="6" applyAlignment="1" pivotButton="0" quotePrefix="0" xfId="0">
      <alignment horizontal="center" vertical="center"/>
    </xf>
    <xf numFmtId="0" fontId="25" fillId="0" borderId="23" applyAlignment="1" pivotButton="0" quotePrefix="0" xfId="0">
      <alignment vertical="center"/>
    </xf>
    <xf numFmtId="0" fontId="32" fillId="0" borderId="24" applyAlignment="1" pivotButton="0" quotePrefix="0" xfId="0">
      <alignment horizontal="center" vertical="center"/>
    </xf>
    <xf numFmtId="0" fontId="25" fillId="0" borderId="24" applyAlignment="1" pivotButton="0" quotePrefix="0" xfId="0">
      <alignment vertical="center"/>
    </xf>
    <xf numFmtId="0" fontId="25" fillId="0" borderId="34" applyAlignment="1" pivotButton="0" quotePrefix="0" xfId="0">
      <alignment horizontal="center" vertical="center"/>
    </xf>
    <xf numFmtId="0" fontId="25" fillId="0" borderId="34" applyAlignment="1" pivotButton="0" quotePrefix="0" xfId="0">
      <alignment vertical="center"/>
    </xf>
    <xf numFmtId="0" fontId="12" fillId="0" borderId="272" applyAlignment="1" pivotButton="0" quotePrefix="0" xfId="0">
      <alignment horizontal="center" vertical="center" wrapText="1"/>
    </xf>
    <xf numFmtId="0" fontId="8" fillId="0" borderId="230" applyAlignment="1" pivotButton="0" quotePrefix="0" xfId="0">
      <alignment horizontal="center" vertical="center" wrapText="1"/>
    </xf>
    <xf numFmtId="0" fontId="8" fillId="0" borderId="82" applyAlignment="1" pivotButton="0" quotePrefix="0" xfId="0">
      <alignment horizontal="center" vertical="center" wrapText="1"/>
    </xf>
    <xf numFmtId="0" fontId="12" fillId="0" borderId="295" applyAlignment="1" pivotButton="0" quotePrefix="0" xfId="0">
      <alignment horizontal="center" vertical="center"/>
    </xf>
    <xf numFmtId="0" fontId="6" fillId="2" borderId="133" applyAlignment="1" pivotButton="0" quotePrefix="0" xfId="0">
      <alignment horizontal="center" vertical="center"/>
    </xf>
    <xf numFmtId="0" fontId="5" fillId="0" borderId="16" applyAlignment="1" pivotButton="0" quotePrefix="0" xfId="0">
      <alignment horizontal="center" vertical="center"/>
    </xf>
    <xf numFmtId="0" fontId="25" fillId="0" borderId="141" applyAlignment="1" pivotButton="0" quotePrefix="0" xfId="0">
      <alignment vertical="center"/>
    </xf>
    <xf numFmtId="0" fontId="25" fillId="0" borderId="119" applyAlignment="1" pivotButton="0" quotePrefix="0" xfId="0">
      <alignment vertical="center"/>
    </xf>
    <xf numFmtId="0" fontId="32" fillId="0" borderId="119" applyAlignment="1" pivotButton="0" quotePrefix="0" xfId="0">
      <alignment horizontal="center" vertical="center"/>
    </xf>
    <xf numFmtId="0" fontId="12" fillId="0" borderId="251" applyAlignment="1" pivotButton="0" quotePrefix="0" xfId="0">
      <alignment horizontal="center" vertical="center"/>
    </xf>
    <xf numFmtId="0" fontId="12" fillId="0" borderId="145" applyAlignment="1" pivotButton="0" quotePrefix="0" xfId="0">
      <alignment horizontal="center" vertical="center" wrapText="1"/>
    </xf>
    <xf numFmtId="0" fontId="25" fillId="0" borderId="142" applyAlignment="1" pivotButton="0" quotePrefix="0" xfId="0">
      <alignment horizontal="center" vertical="center"/>
    </xf>
    <xf numFmtId="0" fontId="25" fillId="0" borderId="127" applyAlignment="1" pivotButton="0" quotePrefix="0" xfId="0">
      <alignment vertical="center"/>
    </xf>
    <xf numFmtId="0" fontId="12" fillId="0" borderId="98" applyAlignment="1" pivotButton="0" quotePrefix="0" xfId="0">
      <alignment horizontal="center" vertical="center" wrapText="1"/>
    </xf>
    <xf numFmtId="0" fontId="12" fillId="0" borderId="4" applyAlignment="1" pivotButton="0" quotePrefix="0" xfId="0">
      <alignment horizontal="center" vertical="center" wrapText="1"/>
    </xf>
    <xf numFmtId="0" fontId="32" fillId="0" borderId="141" applyAlignment="1" pivotButton="0" quotePrefix="0" xfId="0">
      <alignment horizontal="center" vertical="center"/>
    </xf>
    <xf numFmtId="0" fontId="7" fillId="0" borderId="152" applyAlignment="1" pivotButton="0" quotePrefix="0" xfId="0">
      <alignment horizontal="center" vertical="center" wrapText="1"/>
    </xf>
    <xf numFmtId="0" fontId="7" fillId="0" borderId="42" applyAlignment="1" pivotButton="0" quotePrefix="0" xfId="0">
      <alignment horizontal="center" vertical="center" wrapText="1"/>
    </xf>
    <xf numFmtId="0" fontId="2" fillId="2" borderId="82" applyAlignment="1" pivotButton="0" quotePrefix="0" xfId="0">
      <alignment horizontal="center" vertical="center"/>
    </xf>
    <xf numFmtId="0" fontId="25" fillId="0" borderId="5" applyAlignment="1" pivotButton="0" quotePrefix="0" xfId="0">
      <alignment vertical="center"/>
    </xf>
    <xf numFmtId="0" fontId="28" fillId="0" borderId="99" applyAlignment="1" pivotButton="0" quotePrefix="0" xfId="0">
      <alignment horizontal="center" vertical="center"/>
    </xf>
    <xf numFmtId="0" fontId="28" fillId="0" borderId="31" applyAlignment="1" pivotButton="0" quotePrefix="0" xfId="0">
      <alignment horizontal="center" vertical="center"/>
    </xf>
    <xf numFmtId="0" fontId="25" fillId="0" borderId="82" applyAlignment="1" pivotButton="0" quotePrefix="0" xfId="0">
      <alignment horizontal="center" vertical="center" wrapText="1"/>
    </xf>
    <xf numFmtId="0" fontId="28" fillId="0" borderId="98" applyAlignment="1" pivotButton="0" quotePrefix="0" xfId="0">
      <alignment horizontal="center" vertical="center"/>
    </xf>
    <xf numFmtId="0" fontId="28" fillId="0" borderId="160" applyAlignment="1" pivotButton="0" quotePrefix="0" xfId="0">
      <alignment horizontal="center" vertical="center"/>
    </xf>
    <xf numFmtId="0" fontId="7" fillId="0" borderId="162" applyAlignment="1" pivotButton="0" quotePrefix="0" xfId="0">
      <alignment horizontal="center" vertical="center"/>
    </xf>
    <xf numFmtId="0" fontId="7" fillId="0" borderId="35" applyAlignment="1" pivotButton="0" quotePrefix="0" xfId="0">
      <alignment vertical="top" wrapText="1"/>
    </xf>
    <xf numFmtId="0" fontId="3" fillId="0" borderId="235" applyAlignment="1" pivotButton="0" quotePrefix="0" xfId="0">
      <alignment horizontal="center" vertical="center"/>
    </xf>
    <xf numFmtId="0" fontId="28" fillId="0" borderId="6" applyAlignment="1" pivotButton="0" quotePrefix="0" xfId="0">
      <alignment horizontal="center" vertical="center"/>
    </xf>
    <xf numFmtId="0" fontId="27" fillId="0" borderId="155" applyAlignment="1" pivotButton="0" quotePrefix="0" xfId="0">
      <alignment horizontal="center" vertical="center"/>
    </xf>
    <xf numFmtId="0" fontId="27" fillId="0" borderId="5" applyAlignment="1" pivotButton="0" quotePrefix="0" xfId="0">
      <alignment horizontal="center" vertical="center"/>
    </xf>
    <xf numFmtId="0" fontId="28" fillId="0" borderId="155" applyAlignment="1" pivotButton="0" quotePrefix="0" xfId="0">
      <alignment horizontal="center" vertical="center"/>
    </xf>
    <xf numFmtId="0" fontId="28" fillId="0" borderId="5" applyAlignment="1" pivotButton="0" quotePrefix="0" xfId="0">
      <alignment horizontal="center" vertical="center"/>
    </xf>
    <xf numFmtId="0" fontId="27" fillId="0" borderId="95" applyAlignment="1" pivotButton="0" quotePrefix="0" xfId="0">
      <alignment horizontal="center" vertical="center"/>
    </xf>
    <xf numFmtId="0" fontId="7" fillId="0" borderId="5" applyAlignment="1" pivotButton="0" quotePrefix="0" xfId="0">
      <alignment/>
    </xf>
    <xf numFmtId="0" fontId="7" fillId="0" borderId="19" applyAlignment="1" pivotButton="0" quotePrefix="0" xfId="0">
      <alignment/>
    </xf>
    <xf numFmtId="0" fontId="12" fillId="0" borderId="254" applyAlignment="1" pivotButton="0" quotePrefix="0" xfId="0">
      <alignment vertical="center" wrapText="1"/>
    </xf>
    <xf numFmtId="0" fontId="12" fillId="0" borderId="43" applyAlignment="1" pivotButton="0" quotePrefix="0" xfId="0">
      <alignment vertical="center" wrapText="1"/>
    </xf>
    <xf numFmtId="0" fontId="12" fillId="0" borderId="255" applyAlignment="1" pivotButton="0" quotePrefix="0" xfId="0">
      <alignment vertical="center"/>
    </xf>
    <xf numFmtId="0" fontId="12" fillId="0" borderId="46" applyAlignment="1" pivotButton="0" quotePrefix="0" xfId="0">
      <alignment vertical="center"/>
    </xf>
    <xf numFmtId="0" fontId="12" fillId="0" borderId="254" applyAlignment="1" pivotButton="0" quotePrefix="0" xfId="0">
      <alignment vertical="center"/>
    </xf>
    <xf numFmtId="0" fontId="12" fillId="0" borderId="237" applyAlignment="1" pivotButton="0" quotePrefix="0" xfId="0">
      <alignment vertical="center"/>
    </xf>
    <xf numFmtId="0" fontId="12" fillId="0" borderId="237" applyAlignment="1" pivotButton="0" quotePrefix="0" xfId="0">
      <alignment vertical="center" wrapText="1"/>
    </xf>
    <xf numFmtId="0" fontId="6" fillId="2" borderId="140" applyAlignment="1" pivotButton="0" quotePrefix="0" xfId="0">
      <alignment horizontal="center" vertical="center"/>
    </xf>
    <xf numFmtId="0" fontId="6" fillId="2" borderId="252" applyAlignment="1" pivotButton="0" quotePrefix="0" xfId="0">
      <alignment horizontal="center" vertical="center"/>
    </xf>
    <xf numFmtId="0" fontId="12" fillId="0" borderId="29" applyAlignment="1" pivotButton="0" quotePrefix="0" xfId="0">
      <alignment horizontal="center" vertical="center"/>
    </xf>
    <xf numFmtId="0" fontId="12" fillId="0" borderId="164" applyAlignment="1" pivotButton="0" quotePrefix="0" xfId="0">
      <alignment horizontal="center" vertical="center"/>
    </xf>
    <xf numFmtId="0" fontId="12" fillId="0" borderId="91" applyAlignment="1" pivotButton="0" quotePrefix="0" xfId="0">
      <alignment horizontal="center" vertical="center"/>
    </xf>
    <xf numFmtId="0" fontId="12" fillId="0" borderId="178" applyAlignment="1" pivotButton="0" quotePrefix="0" xfId="0">
      <alignment horizontal="center" vertical="center"/>
    </xf>
    <xf numFmtId="0" fontId="12" fillId="0" borderId="132" applyAlignment="1" pivotButton="0" quotePrefix="0" xfId="0">
      <alignment horizontal="center" vertical="center"/>
    </xf>
    <xf numFmtId="0" fontId="12" fillId="0" borderId="98" applyAlignment="1" pivotButton="0" quotePrefix="0" xfId="0">
      <alignment vertical="center"/>
    </xf>
    <xf numFmtId="0" fontId="12" fillId="0" borderId="156" applyAlignment="1" pivotButton="0" quotePrefix="0" xfId="0">
      <alignment horizontal="center" vertical="center"/>
    </xf>
    <xf numFmtId="0" fontId="12" fillId="0" borderId="157" applyAlignment="1" pivotButton="0" quotePrefix="0" xfId="0">
      <alignment horizontal="center" vertical="center"/>
    </xf>
    <xf numFmtId="0" fontId="12" fillId="0" borderId="43" applyAlignment="1" pivotButton="0" quotePrefix="0" xfId="0">
      <alignment vertical="center"/>
    </xf>
    <xf numFmtId="0" fontId="12" fillId="0" borderId="296" applyAlignment="1" pivotButton="0" quotePrefix="0" xfId="0">
      <alignment horizontal="center" vertical="center"/>
    </xf>
    <xf numFmtId="0" fontId="12" fillId="0" borderId="279" applyAlignment="1" pivotButton="0" quotePrefix="0" xfId="0">
      <alignment horizontal="center" vertical="center"/>
    </xf>
    <xf numFmtId="0" fontId="12" fillId="0" borderId="38" applyAlignment="1" pivotButton="0" quotePrefix="0" xfId="0">
      <alignment/>
    </xf>
    <xf numFmtId="0" fontId="6" fillId="2" borderId="168" applyAlignment="1" pivotButton="0" quotePrefix="0" xfId="0">
      <alignment horizontal="center" vertical="center"/>
    </xf>
    <xf numFmtId="0" fontId="12" fillId="0" borderId="131" applyAlignment="1" pivotButton="0" quotePrefix="0" xfId="0">
      <alignment horizontal="center" vertical="center"/>
    </xf>
    <xf numFmtId="0" fontId="12" fillId="0" borderId="86" applyAlignment="1" pivotButton="0" quotePrefix="0" xfId="0">
      <alignment horizontal="center" vertical="center"/>
    </xf>
    <xf numFmtId="0" fontId="12" fillId="0" borderId="106" applyAlignment="1" pivotButton="0" quotePrefix="0" xfId="0">
      <alignment horizontal="center" vertical="center"/>
    </xf>
    <xf numFmtId="0" fontId="26" fillId="0" borderId="5" applyAlignment="1" pivotButton="0" quotePrefix="0" xfId="0">
      <alignment horizontal="center" vertical="center" wrapText="1"/>
    </xf>
    <xf numFmtId="0" fontId="27" fillId="0" borderId="7" applyAlignment="1" pivotButton="0" quotePrefix="0" xfId="0">
      <alignment horizontal="center" vertical="center"/>
    </xf>
    <xf numFmtId="0" fontId="28" fillId="0" borderId="165" applyAlignment="1" pivotButton="0" quotePrefix="0" xfId="0">
      <alignment horizontal="center" vertical="center"/>
    </xf>
    <xf numFmtId="0" fontId="7" fillId="4" borderId="9" applyAlignment="1" pivotButton="0" quotePrefix="0" xfId="0">
      <alignment horizontal="center" vertical="center"/>
    </xf>
    <xf numFmtId="0" fontId="7" fillId="4" borderId="95" applyAlignment="1" pivotButton="0" quotePrefix="0" xfId="0">
      <alignment horizontal="center" vertical="center"/>
    </xf>
    <xf numFmtId="0" fontId="7" fillId="0" borderId="36" applyAlignment="1" pivotButton="0" quotePrefix="0" xfId="0">
      <alignment horizontal="center" vertical="center"/>
    </xf>
    <xf numFmtId="0" fontId="6" fillId="2" borderId="5" applyAlignment="1" pivotButton="0" quotePrefix="0" xfId="0">
      <alignment horizontal="center" vertical="center"/>
    </xf>
    <xf numFmtId="0" fontId="12" fillId="0" borderId="272" applyAlignment="1" pivotButton="0" quotePrefix="0" xfId="0">
      <alignment horizontal="center" vertical="center"/>
    </xf>
    <xf numFmtId="0" fontId="5" fillId="0" borderId="35"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7" applyAlignment="1" pivotButton="0" quotePrefix="0" xfId="0">
      <alignment horizontal="center" vertical="center" wrapText="1"/>
    </xf>
    <xf numFmtId="0" fontId="22" fillId="0" borderId="164" applyAlignment="1" pivotButton="0" quotePrefix="0" xfId="0">
      <alignment vertical="center"/>
    </xf>
    <xf numFmtId="0" fontId="4" fillId="0" borderId="164" applyAlignment="1" pivotButton="0" quotePrefix="0" xfId="0">
      <alignment vertical="center"/>
    </xf>
    <xf numFmtId="0" fontId="3" fillId="0" borderId="8" applyAlignment="1" pivotButton="0" quotePrefix="0" xfId="0">
      <alignment horizontal="center" vertical="center" wrapText="1"/>
    </xf>
    <xf numFmtId="0" fontId="3" fillId="0" borderId="10" applyAlignment="1" pivotButton="0" quotePrefix="0" xfId="0">
      <alignment horizontal="center" vertical="center" wrapText="1"/>
    </xf>
    <xf numFmtId="0" fontId="4" fillId="0" borderId="165" applyAlignment="1" pivotButton="0" quotePrefix="0" xfId="0">
      <alignment vertical="center"/>
    </xf>
    <xf numFmtId="0" fontId="12" fillId="0" borderId="297" applyAlignment="1" pivotButton="0" quotePrefix="0" xfId="0">
      <alignment horizontal="center" vertical="center"/>
    </xf>
    <xf numFmtId="0" fontId="12" fillId="0" borderId="298" applyAlignment="1" pivotButton="0" quotePrefix="0" xfId="0">
      <alignment horizontal="center" vertical="center"/>
    </xf>
    <xf numFmtId="0" fontId="7" fillId="0" borderId="160" applyAlignment="1" pivotButton="0" quotePrefix="0" xfId="0">
      <alignment horizontal="center" vertical="center"/>
    </xf>
    <xf numFmtId="0" fontId="12" fillId="0" borderId="276" applyAlignment="1" pivotButton="0" quotePrefix="0" xfId="0">
      <alignment horizontal="center" vertical="center"/>
    </xf>
    <xf numFmtId="0" fontId="20" fillId="2" borderId="82" applyAlignment="1" pivotButton="0" quotePrefix="0" xfId="0">
      <alignment horizontal="center" vertical="center"/>
    </xf>
    <xf numFmtId="0" fontId="12" fillId="0" borderId="9" applyAlignment="1" pivotButton="0" quotePrefix="0" xfId="0">
      <alignment vertical="center"/>
    </xf>
    <xf numFmtId="0" fontId="12" fillId="0" borderId="12" applyAlignment="1" pivotButton="0" quotePrefix="0" xfId="0">
      <alignment vertical="center"/>
    </xf>
    <xf numFmtId="0" fontId="5" fillId="0" borderId="4" applyAlignment="1" pivotButton="0" quotePrefix="0" xfId="0">
      <alignment horizontal="center" vertical="center" wrapText="1"/>
    </xf>
    <xf numFmtId="0" fontId="26" fillId="0" borderId="7" applyAlignment="1" pivotButton="0" quotePrefix="0" xfId="0">
      <alignment horizontal="center" vertical="center" wrapText="1"/>
    </xf>
    <xf numFmtId="0" fontId="38" fillId="0" borderId="10" applyAlignment="1" pivotButton="0" quotePrefix="0" xfId="0">
      <alignment horizontal="center" vertical="center" wrapText="1"/>
    </xf>
    <xf numFmtId="0" fontId="7" fillId="0" borderId="100" applyAlignment="1" pivotButton="0" quotePrefix="0" xfId="0">
      <alignment horizontal="center" vertical="center"/>
    </xf>
    <xf numFmtId="0" fontId="7" fillId="3" borderId="100" applyAlignment="1" pivotButton="0" quotePrefix="0" xfId="0">
      <alignment horizontal="center" vertical="center"/>
    </xf>
    <xf numFmtId="0" fontId="7" fillId="0" borderId="156" applyAlignment="1" pivotButton="0" quotePrefix="0" xfId="0">
      <alignment horizontal="center" vertical="center"/>
    </xf>
    <xf numFmtId="0" fontId="12" fillId="3" borderId="86" applyAlignment="1" pivotButton="0" quotePrefix="0" xfId="0">
      <alignment horizontal="center" vertical="center"/>
    </xf>
    <xf numFmtId="0" fontId="12" fillId="0" borderId="120" applyAlignment="1" pivotButton="0" quotePrefix="0" xfId="0">
      <alignment horizontal="center" vertical="center"/>
    </xf>
    <xf numFmtId="0" fontId="12" fillId="3" borderId="120" applyAlignment="1" pivotButton="0" quotePrefix="0" xfId="0">
      <alignment horizontal="center" vertical="center"/>
    </xf>
    <xf numFmtId="0" fontId="12" fillId="3" borderId="238" applyAlignment="1" pivotButton="0" quotePrefix="0" xfId="0">
      <alignment horizontal="center" vertical="center"/>
    </xf>
    <xf numFmtId="0" fontId="11" fillId="0" borderId="3" applyAlignment="1" pivotButton="0" quotePrefix="0" xfId="0">
      <alignment horizontal="center" vertical="center"/>
    </xf>
    <xf numFmtId="0" fontId="7" fillId="4" borderId="13" applyAlignment="1" pivotButton="0" quotePrefix="0" xfId="0">
      <alignment horizontal="center" vertical="center"/>
    </xf>
    <xf numFmtId="0" fontId="12" fillId="0" borderId="160" applyAlignment="1" pivotButton="0" quotePrefix="0" xfId="0">
      <alignment horizontal="center" vertical="center"/>
    </xf>
    <xf numFmtId="0" fontId="40" fillId="0" borderId="5" applyAlignment="1" pivotButton="0" quotePrefix="0" xfId="0">
      <alignment horizontal="center" vertical="center" wrapText="1"/>
    </xf>
    <xf numFmtId="0" fontId="40" fillId="0" borderId="6" applyAlignment="1" pivotButton="0" quotePrefix="0" xfId="0">
      <alignment horizontal="center" vertical="center"/>
    </xf>
    <xf numFmtId="0" fontId="40" fillId="0" borderId="7" applyAlignment="1" pivotButton="0" quotePrefix="0" xfId="0">
      <alignment horizontal="center" vertical="center" wrapText="1"/>
    </xf>
    <xf numFmtId="0" fontId="40" fillId="0" borderId="8" applyAlignment="1" pivotButton="0" quotePrefix="0" xfId="0">
      <alignment horizontal="center" vertical="center" wrapText="1"/>
    </xf>
    <xf numFmtId="0" fontId="40" fillId="0" borderId="9" applyAlignment="1" pivotButton="0" quotePrefix="0" xfId="0">
      <alignment horizontal="center" vertical="center"/>
    </xf>
    <xf numFmtId="0" fontId="5" fillId="0" borderId="10" applyAlignment="1" pivotButton="0" quotePrefix="0" xfId="0">
      <alignment horizontal="center" vertical="center" wrapText="1"/>
    </xf>
    <xf numFmtId="0" fontId="7" fillId="0" borderId="247" applyAlignment="1" pivotButton="0" quotePrefix="0" xfId="0">
      <alignment horizontal="center" vertical="center"/>
    </xf>
    <xf numFmtId="0" fontId="5" fillId="0" borderId="235" applyAlignment="1" pivotButton="0" quotePrefix="0" xfId="0">
      <alignment horizontal="center" vertical="center" wrapText="1"/>
    </xf>
    <xf numFmtId="0" fontId="38" fillId="0" borderId="155" applyAlignment="1" pivotButton="0" quotePrefix="0" xfId="0">
      <alignment horizontal="center" vertical="center"/>
    </xf>
    <xf numFmtId="0" fontId="41" fillId="0" borderId="43" applyAlignment="1" pivotButton="0" quotePrefix="0" xfId="0">
      <alignment vertical="center"/>
    </xf>
    <xf numFmtId="0" fontId="41" fillId="0" borderId="45" applyAlignment="1" pivotButton="0" quotePrefix="0" xfId="0">
      <alignment vertical="center"/>
    </xf>
    <xf numFmtId="0" fontId="33" fillId="0" borderId="21" applyAlignment="1" pivotButton="0" quotePrefix="0" xfId="0">
      <alignment horizontal="center" vertical="center"/>
    </xf>
    <xf numFmtId="0" fontId="38" fillId="0" borderId="95" applyAlignment="1" pivotButton="0" quotePrefix="0" xfId="0">
      <alignment horizontal="center" vertical="center"/>
    </xf>
    <xf numFmtId="0" fontId="33" fillId="0" borderId="158" applyAlignment="1" pivotButton="0" quotePrefix="0" xfId="0">
      <alignment horizontal="center" vertical="center"/>
    </xf>
    <xf numFmtId="0" fontId="0" fillId="0" borderId="316" pivotButton="0" quotePrefix="0" xfId="0"/>
    <xf numFmtId="0" fontId="22" fillId="0" borderId="46" applyAlignment="1" pivotButton="0" quotePrefix="0" xfId="0">
      <alignment vertical="center"/>
    </xf>
    <xf numFmtId="0" fontId="12" fillId="0" borderId="275" applyAlignment="1" pivotButton="0" quotePrefix="0" xfId="0">
      <alignment horizontal="center" vertical="center"/>
    </xf>
    <xf numFmtId="0" fontId="7" fillId="0" borderId="276" applyAlignment="1" pivotButton="0" quotePrefix="0" xfId="0">
      <alignment horizontal="center" vertical="center"/>
    </xf>
    <xf numFmtId="0" fontId="7" fillId="0" borderId="105" applyAlignment="1" pivotButton="0" quotePrefix="0" xfId="0">
      <alignment horizontal="center" vertical="center"/>
    </xf>
    <xf numFmtId="0" fontId="7" fillId="0" borderId="99" applyAlignment="1" pivotButton="0" quotePrefix="0" xfId="0">
      <alignment horizontal="center" vertical="center" wrapText="1"/>
    </xf>
    <xf numFmtId="0" fontId="7" fillId="0" borderId="85" applyAlignment="1" pivotButton="0" quotePrefix="0" xfId="0">
      <alignment horizontal="center" vertical="center"/>
    </xf>
    <xf numFmtId="0" fontId="7" fillId="0" borderId="299" applyAlignment="1" pivotButton="0" quotePrefix="0" xfId="0">
      <alignment horizontal="center" vertical="center"/>
    </xf>
    <xf numFmtId="0" fontId="11" fillId="0" borderId="299" applyAlignment="1" pivotButton="0" quotePrefix="0" xfId="0">
      <alignment horizontal="center" vertical="center"/>
    </xf>
    <xf numFmtId="0" fontId="11" fillId="0" borderId="300" applyAlignment="1" pivotButton="0" quotePrefix="0" xfId="0">
      <alignment horizontal="center" vertical="center"/>
    </xf>
    <xf numFmtId="0" fontId="7" fillId="0" borderId="300" applyAlignment="1" pivotButton="0" quotePrefix="0" xfId="0">
      <alignment horizontal="center" vertical="center"/>
    </xf>
    <xf numFmtId="0" fontId="11" fillId="0" borderId="301" applyAlignment="1" pivotButton="0" quotePrefix="0" xfId="0">
      <alignment horizontal="center" vertical="center"/>
    </xf>
    <xf numFmtId="0" fontId="7" fillId="0" borderId="302" applyAlignment="1" pivotButton="0" quotePrefix="0" xfId="0">
      <alignment horizontal="center" vertical="center"/>
    </xf>
    <xf numFmtId="0" fontId="11" fillId="0" borderId="302" applyAlignment="1" pivotButton="0" quotePrefix="0" xfId="0">
      <alignment horizontal="center" vertical="center"/>
    </xf>
    <xf numFmtId="0" fontId="11" fillId="0" borderId="129" applyAlignment="1" pivotButton="0" quotePrefix="0" xfId="0">
      <alignment horizontal="center" vertical="center"/>
    </xf>
    <xf numFmtId="0" fontId="11" fillId="0" borderId="303" applyAlignment="1" pivotButton="0" quotePrefix="0" xfId="0">
      <alignment horizontal="center" vertical="center"/>
    </xf>
    <xf numFmtId="0" fontId="7" fillId="0" borderId="90" applyAlignment="1" pivotButton="0" quotePrefix="0" xfId="0">
      <alignment horizontal="center" vertical="center"/>
    </xf>
    <xf numFmtId="0" fontId="7" fillId="0" borderId="246" applyAlignment="1" pivotButton="0" quotePrefix="0" xfId="0">
      <alignment horizontal="center" vertical="center"/>
    </xf>
    <xf numFmtId="0" fontId="11" fillId="0" borderId="246" applyAlignment="1" pivotButton="0" quotePrefix="0" xfId="0">
      <alignment horizontal="center" vertical="center"/>
    </xf>
    <xf numFmtId="0" fontId="7" fillId="0" borderId="304" applyAlignment="1" pivotButton="0" quotePrefix="0" xfId="0">
      <alignment horizontal="center" vertical="center"/>
    </xf>
    <xf numFmtId="0" fontId="7" fillId="0" borderId="305" applyAlignment="1" pivotButton="0" quotePrefix="0" xfId="0">
      <alignment horizontal="center" vertical="center"/>
    </xf>
    <xf numFmtId="0" fontId="7" fillId="0" borderId="301" applyAlignment="1" pivotButton="0" quotePrefix="0" xfId="0">
      <alignment horizontal="center" vertical="center"/>
    </xf>
    <xf numFmtId="0" fontId="7" fillId="0" borderId="39" applyAlignment="1" pivotButton="0" quotePrefix="0" xfId="0">
      <alignment horizontal="center" vertical="center"/>
    </xf>
    <xf numFmtId="0" fontId="12" fillId="0" borderId="14" applyAlignment="1" pivotButton="0" quotePrefix="0" xfId="0">
      <alignment horizontal="center" vertical="center"/>
    </xf>
    <xf numFmtId="0" fontId="7" fillId="0" borderId="303" applyAlignment="1" pivotButton="0" quotePrefix="0" xfId="0">
      <alignment horizontal="center" vertical="center"/>
    </xf>
    <xf numFmtId="0" fontId="7" fillId="0" borderId="122" applyAlignment="1" pivotButton="0" quotePrefix="0" xfId="0">
      <alignment horizontal="center" vertical="center"/>
    </xf>
    <xf numFmtId="0" fontId="7" fillId="0" borderId="8" applyAlignment="1" pivotButton="0" quotePrefix="0" xfId="0">
      <alignment/>
    </xf>
    <xf numFmtId="0" fontId="7" fillId="0" borderId="87" applyAlignment="1" pivotButton="0" quotePrefix="0" xfId="0">
      <alignment/>
    </xf>
    <xf numFmtId="0" fontId="7" fillId="0" borderId="306" applyAlignment="1" pivotButton="0" quotePrefix="0" xfId="0">
      <alignment horizontal="center" vertical="center"/>
    </xf>
    <xf numFmtId="0" fontId="7" fillId="0" borderId="138" applyAlignment="1" pivotButton="0" quotePrefix="0" xfId="0">
      <alignment horizontal="center" vertical="center"/>
    </xf>
    <xf numFmtId="0" fontId="7" fillId="0" borderId="307" applyAlignment="1" pivotButton="0" quotePrefix="0" xfId="0">
      <alignment horizontal="center" vertical="center"/>
    </xf>
    <xf numFmtId="0" fontId="12" fillId="0" borderId="308" applyAlignment="1" pivotButton="0" quotePrefix="0" xfId="0">
      <alignment horizontal="center" vertical="center"/>
    </xf>
    <xf numFmtId="0" fontId="7" fillId="0" borderId="38" applyAlignment="1" pivotButton="0" quotePrefix="0" xfId="0">
      <alignment horizontal="center" vertical="center" wrapText="1"/>
    </xf>
    <xf numFmtId="0" fontId="11" fillId="0" borderId="122" applyAlignment="1" pivotButton="0" quotePrefix="0" xfId="0">
      <alignment horizontal="center" vertical="center"/>
    </xf>
    <xf numFmtId="0" fontId="12" fillId="0" borderId="309" applyAlignment="1" pivotButton="0" quotePrefix="0" xfId="0">
      <alignment horizontal="center" vertical="center"/>
    </xf>
    <xf numFmtId="0" fontId="6" fillId="2" borderId="273" applyAlignment="1" pivotButton="0" quotePrefix="0" xfId="0">
      <alignment horizontal="center" vertical="center"/>
    </xf>
    <xf numFmtId="0" fontId="29" fillId="0" borderId="169" applyAlignment="1" pivotButton="0" quotePrefix="0" xfId="0">
      <alignment horizontal="center" vertical="center"/>
    </xf>
    <xf numFmtId="0" fontId="0" fillId="0" borderId="317" pivotButton="0" quotePrefix="0" xfId="0"/>
    <xf numFmtId="0" fontId="29" fillId="0" borderId="20" applyAlignment="1" pivotButton="0" quotePrefix="0" xfId="0">
      <alignment horizontal="center" vertical="center"/>
    </xf>
    <xf numFmtId="0" fontId="0" fillId="0" borderId="318" pivotButton="0" quotePrefix="0" xfId="0"/>
    <xf numFmtId="0" fontId="7" fillId="0" borderId="169" applyAlignment="1" pivotButton="0" quotePrefix="0" xfId="0">
      <alignment horizontal="center" vertical="center"/>
    </xf>
    <xf numFmtId="0" fontId="7" fillId="0" borderId="169" applyAlignment="1" pivotButton="0" quotePrefix="0" xfId="0">
      <alignment horizontal="center" vertical="center" wrapText="1"/>
    </xf>
    <xf numFmtId="0" fontId="12" fillId="0" borderId="2" applyAlignment="1" pivotButton="0" quotePrefix="0" xfId="0">
      <alignment horizontal="center" vertical="center"/>
    </xf>
    <xf numFmtId="0" fontId="29" fillId="0" borderId="162" applyAlignment="1" pivotButton="0" quotePrefix="0" xfId="0">
      <alignment horizontal="center" vertical="center"/>
    </xf>
    <xf numFmtId="0" fontId="8" fillId="0" borderId="310" applyAlignment="1" pivotButton="0" quotePrefix="0" xfId="0">
      <alignment horizontal="center" vertical="center" wrapText="1"/>
    </xf>
    <xf numFmtId="0" fontId="29" fillId="0" borderId="252" applyAlignment="1" pivotButton="0" quotePrefix="0" xfId="0">
      <alignment horizontal="center" vertical="center"/>
    </xf>
    <xf numFmtId="0" fontId="29" fillId="0" borderId="311" applyAlignment="1" pivotButton="0" quotePrefix="0" xfId="0">
      <alignment horizontal="center" vertical="center"/>
    </xf>
    <xf numFmtId="0" fontId="7" fillId="0" borderId="311" applyAlignment="1" pivotButton="0" quotePrefix="0" xfId="0">
      <alignment horizontal="center" vertical="center"/>
    </xf>
    <xf numFmtId="0" fontId="7" fillId="0" borderId="311" applyAlignment="1" pivotButton="0" quotePrefix="0" xfId="0">
      <alignment horizontal="center" vertical="center" wrapText="1"/>
    </xf>
    <xf numFmtId="0" fontId="6" fillId="2" borderId="312" applyAlignment="1" pivotButton="0" quotePrefix="0" xfId="0">
      <alignment horizontal="center" vertical="center"/>
    </xf>
    <xf numFmtId="0" fontId="8" fillId="0" borderId="133" applyAlignment="1" pivotButton="0" quotePrefix="0" xfId="0">
      <alignment horizontal="center" vertical="center" wrapText="1"/>
    </xf>
    <xf numFmtId="0" fontId="0" fillId="0" borderId="319" pivotButton="0" quotePrefix="0" xfId="0"/>
    <xf numFmtId="0" fontId="8" fillId="0" borderId="35" applyAlignment="1" pivotButton="0" quotePrefix="0" xfId="0">
      <alignment horizontal="center" vertical="center" wrapText="1"/>
    </xf>
    <xf numFmtId="0" fontId="29" fillId="0" borderId="122" applyAlignment="1" pivotButton="0" quotePrefix="0" xfId="0">
      <alignment horizontal="center" vertical="center"/>
    </xf>
    <xf numFmtId="0" fontId="29" fillId="0" borderId="303" applyAlignment="1" pivotButton="0" quotePrefix="0" xfId="0">
      <alignment horizontal="center" vertical="center"/>
    </xf>
    <xf numFmtId="0" fontId="0" fillId="0" borderId="320" pivotButton="0" quotePrefix="0" xfId="0"/>
    <xf numFmtId="0" fontId="7" fillId="0" borderId="1" applyAlignment="1" pivotButton="0" quotePrefix="0" xfId="0">
      <alignment horizontal="center" vertical="center"/>
    </xf>
    <xf numFmtId="0" fontId="6" fillId="2" borderId="313" applyAlignment="1" pivotButton="0" quotePrefix="0" xfId="0">
      <alignment horizontal="center" vertical="center"/>
    </xf>
    <xf numFmtId="0" fontId="29" fillId="0" borderId="314" applyAlignment="1" pivotButton="0" quotePrefix="0" xfId="0">
      <alignment horizontal="center" vertical="center"/>
    </xf>
    <xf numFmtId="0" fontId="6" fillId="2" borderId="315" applyAlignment="1" pivotButton="0" quotePrefix="0" xfId="0">
      <alignment horizontal="center" vertical="center"/>
    </xf>
    <xf numFmtId="0" fontId="20" fillId="2" borderId="173" applyAlignment="1" pivotButton="0" quotePrefix="0" xfId="0">
      <alignment horizontal="center" vertical="center"/>
    </xf>
    <xf numFmtId="0" fontId="41" fillId="0" borderId="91" applyAlignment="1" pivotButton="0" quotePrefix="0" xfId="0">
      <alignment vertical="center"/>
    </xf>
    <xf numFmtId="0" fontId="42" fillId="0" borderId="9" applyAlignment="1" pivotButton="0" quotePrefix="0" xfId="0">
      <alignment horizontal="center" vertical="center"/>
    </xf>
    <xf numFmtId="0" fontId="42" fillId="0" borderId="10" applyAlignment="1" pivotButton="0" quotePrefix="0" xfId="0">
      <alignment horizontal="center" vertical="center"/>
    </xf>
    <xf numFmtId="0" fontId="22" fillId="0" borderId="91" applyAlignment="1" pivotButton="0" quotePrefix="0" xfId="0">
      <alignment vertical="center"/>
    </xf>
    <xf numFmtId="0" fontId="22" fillId="0" borderId="148" applyAlignment="1" pivotButton="0" quotePrefix="0" xfId="0">
      <alignment vertical="center"/>
    </xf>
    <xf numFmtId="0" fontId="12" fillId="0" borderId="118" applyAlignment="1" pivotButton="0" quotePrefix="0" xfId="0">
      <alignment horizontal="center" vertical="center" wrapText="1"/>
    </xf>
    <xf numFmtId="0" fontId="0" fillId="0" borderId="66" pivotButton="0" quotePrefix="0" xfId="0"/>
    <xf numFmtId="0" fontId="12" fillId="0" borderId="321" applyAlignment="1" pivotButton="0" quotePrefix="0" xfId="0">
      <alignment horizontal="center" vertical="center" wrapText="1"/>
    </xf>
    <xf numFmtId="0" fontId="12" fillId="0" borderId="247" applyAlignment="1" pivotButton="0" quotePrefix="0" xfId="0">
      <alignment horizontal="center" vertical="center"/>
    </xf>
    <xf numFmtId="0" fontId="12" fillId="0" borderId="154" applyAlignment="1" pivotButton="0" quotePrefix="0" xfId="0">
      <alignment horizontal="right" vertical="center"/>
    </xf>
    <xf numFmtId="0" fontId="12" fillId="0" borderId="93" applyAlignment="1" pivotButton="0" quotePrefix="0" xfId="0">
      <alignment horizontal="right" vertical="center"/>
    </xf>
    <xf numFmtId="0" fontId="12" fillId="0" borderId="90" applyAlignment="1" pivotButton="0" quotePrefix="0" xfId="0">
      <alignment horizontal="center" vertical="center"/>
    </xf>
    <xf numFmtId="0" fontId="12" fillId="0" borderId="156" applyAlignment="1" pivotButton="0" quotePrefix="0" xfId="0">
      <alignment horizontal="right" vertical="center"/>
    </xf>
    <xf numFmtId="0" fontId="12" fillId="0" borderId="94" applyAlignment="1" pivotButton="0" quotePrefix="0" xfId="0">
      <alignment horizontal="right" vertical="center"/>
    </xf>
    <xf numFmtId="0" fontId="12" fillId="0" borderId="157" applyAlignment="1" pivotButton="0" quotePrefix="0" xfId="0">
      <alignment horizontal="right" vertical="center"/>
    </xf>
    <xf numFmtId="0" fontId="12" fillId="0" borderId="96" applyAlignment="1" pivotButton="0" quotePrefix="0" xfId="0">
      <alignment horizontal="right" vertical="center"/>
    </xf>
    <xf numFmtId="0" fontId="12" fillId="0" borderId="170" applyAlignment="1" pivotButton="0" quotePrefix="0" xfId="0">
      <alignment horizontal="right" vertical="center"/>
    </xf>
    <xf numFmtId="0" fontId="12" fillId="0" borderId="97" applyAlignment="1" pivotButton="0" quotePrefix="0" xfId="0">
      <alignment horizontal="right" vertical="center"/>
    </xf>
    <xf numFmtId="0" fontId="12" fillId="0" borderId="105" applyAlignment="1" pivotButton="0" quotePrefix="0" xfId="0">
      <alignment horizontal="center" vertical="center"/>
    </xf>
    <xf numFmtId="0" fontId="12" fillId="0" borderId="263" applyAlignment="1" pivotButton="0" quotePrefix="0" xfId="0">
      <alignment horizontal="center" vertical="center"/>
    </xf>
    <xf numFmtId="0" fontId="12" fillId="0" borderId="137" applyAlignment="1" pivotButton="0" quotePrefix="0" xfId="0">
      <alignment horizontal="center" vertical="center"/>
    </xf>
    <xf numFmtId="0" fontId="12" fillId="0" borderId="22" applyAlignment="1" pivotButton="0" quotePrefix="0" xfId="0">
      <alignment horizontal="center" vertical="center"/>
    </xf>
    <xf numFmtId="0" fontId="12" fillId="0" borderId="17" applyAlignment="1" pivotButton="0" quotePrefix="0" xfId="0">
      <alignment horizontal="center" vertical="center"/>
    </xf>
    <xf numFmtId="0" fontId="6" fillId="2" borderId="82" applyAlignment="1" pivotButton="0" quotePrefix="0" xfId="0">
      <alignment vertical="center"/>
    </xf>
    <xf numFmtId="0" fontId="6" fillId="2" borderId="140" applyAlignment="1" pivotButton="0" quotePrefix="0" xfId="0">
      <alignment vertical="center"/>
    </xf>
    <xf numFmtId="0" fontId="6" fillId="2" borderId="252" applyAlignment="1" pivotButton="0" quotePrefix="0" xfId="0">
      <alignment vertical="center"/>
    </xf>
    <xf numFmtId="0" fontId="11" fillId="0" borderId="6" applyAlignment="1" pivotButton="0" quotePrefix="0" xfId="0">
      <alignment vertical="center"/>
    </xf>
    <xf numFmtId="0" fontId="11" fillId="0" borderId="7" applyAlignment="1" pivotButton="0" quotePrefix="0" xfId="0">
      <alignment vertical="center"/>
    </xf>
    <xf numFmtId="0" fontId="12" fillId="0" borderId="10" applyAlignment="1" pivotButton="0" quotePrefix="0" xfId="0">
      <alignment vertical="center"/>
    </xf>
    <xf numFmtId="0" fontId="12" fillId="0" borderId="13" applyAlignment="1" pivotButton="0" quotePrefix="0" xfId="0">
      <alignment vertical="center"/>
    </xf>
    <xf numFmtId="0" fontId="12" fillId="0" borderId="118" applyAlignment="1" pivotButton="0" quotePrefix="0" xfId="0">
      <alignment vertical="center"/>
    </xf>
    <xf numFmtId="0" fontId="12" fillId="0" borderId="104" applyAlignment="1" pivotButton="0" quotePrefix="0" xfId="0">
      <alignment vertical="center"/>
    </xf>
    <xf numFmtId="0" fontId="12" fillId="0" borderId="180" applyAlignment="1" pivotButton="0" quotePrefix="0" xfId="0">
      <alignment horizontal="center" vertical="center"/>
    </xf>
    <xf numFmtId="0" fontId="12" fillId="0" borderId="122" applyAlignment="1" pivotButton="0" quotePrefix="0" xfId="0">
      <alignment vertical="center"/>
    </xf>
    <xf numFmtId="0" fontId="12" fillId="0" borderId="88" applyAlignment="1" pivotButton="0" quotePrefix="0" xfId="0">
      <alignment vertical="center"/>
    </xf>
    <xf numFmtId="0" fontId="12" fillId="0" borderId="7" applyAlignment="1" pivotButton="0" quotePrefix="0" xfId="0">
      <alignment vertical="center"/>
    </xf>
    <xf numFmtId="0" fontId="12" fillId="0" borderId="5" applyAlignment="1" pivotButton="0" quotePrefix="0" xfId="0">
      <alignment vertical="center"/>
    </xf>
    <xf numFmtId="0" fontId="12" fillId="0" borderId="19" applyAlignment="1" pivotButton="0" quotePrefix="0" xfId="0">
      <alignment vertical="center"/>
    </xf>
    <xf numFmtId="0" fontId="43" fillId="0" borderId="26" applyAlignment="1" pivotButton="0" quotePrefix="0" xfId="0">
      <alignment horizontal="center" vertical="center"/>
    </xf>
    <xf numFmtId="0" fontId="12" fillId="0" borderId="254" applyAlignment="1" pivotButton="0" quotePrefix="0" xfId="0">
      <alignment horizontal="center" vertical="center"/>
    </xf>
    <xf numFmtId="0" fontId="12" fillId="0" borderId="255" applyAlignment="1" pivotButton="0" quotePrefix="0" xfId="0">
      <alignment horizontal="center" vertical="center"/>
    </xf>
    <xf numFmtId="0" fontId="7" fillId="0" borderId="47" applyAlignment="1" pivotButton="0" quotePrefix="0" xfId="0">
      <alignment horizontal="center" vertical="center" wrapText="1"/>
    </xf>
    <xf numFmtId="0" fontId="12" fillId="0" borderId="306" applyAlignment="1" pivotButton="0" quotePrefix="0" xfId="0">
      <alignment horizontal="center" vertical="center"/>
    </xf>
    <xf numFmtId="0" fontId="7" fillId="0" borderId="34" applyAlignment="1" pivotButton="0" quotePrefix="0" xfId="0">
      <alignment horizontal="center" vertical="center" wrapText="1"/>
    </xf>
    <xf numFmtId="0" fontId="12" fillId="0" borderId="147" applyAlignment="1" pivotButton="0" quotePrefix="0" xfId="0">
      <alignment horizontal="center" vertical="center"/>
    </xf>
    <xf numFmtId="0" fontId="12" fillId="0" borderId="322" applyAlignment="1" pivotButton="0" quotePrefix="0" xfId="0">
      <alignment horizontal="center" vertical="center"/>
    </xf>
    <xf numFmtId="0" fontId="12" fillId="0" borderId="146" applyAlignment="1" pivotButton="0" quotePrefix="0" xfId="0">
      <alignment horizontal="center" vertical="center"/>
    </xf>
    <xf numFmtId="0" fontId="12" fillId="0" borderId="181" applyAlignment="1" pivotButton="0" quotePrefix="0" xfId="0">
      <alignment horizontal="center" vertical="center"/>
    </xf>
    <xf numFmtId="0" fontId="12" fillId="0" borderId="3" applyAlignment="1" pivotButton="0" quotePrefix="0" xfId="0">
      <alignment horizontal="center" vertical="center"/>
    </xf>
    <xf numFmtId="0" fontId="12" fillId="0" borderId="110" applyAlignment="1" pivotButton="0" quotePrefix="0" xfId="0">
      <alignment horizontal="center" vertical="center"/>
    </xf>
    <xf numFmtId="0" fontId="29" fillId="0" borderId="173" applyAlignment="1" pivotButton="0" quotePrefix="0" xfId="0">
      <alignment horizontal="center" vertical="center"/>
    </xf>
    <xf numFmtId="0" fontId="12" fillId="0" borderId="35" applyAlignment="1" pivotButton="0" quotePrefix="0" xfId="0">
      <alignment vertical="center" wrapText="1"/>
    </xf>
    <xf numFmtId="0" fontId="29" fillId="0" borderId="11" applyAlignment="1" pivotButton="0" quotePrefix="0" xfId="0">
      <alignment horizontal="center" vertical="center"/>
    </xf>
    <xf numFmtId="0" fontId="12" fillId="0" borderId="235" applyAlignment="1" pivotButton="0" quotePrefix="0" xfId="0">
      <alignment vertical="center" wrapText="1"/>
    </xf>
    <xf numFmtId="0" fontId="7" fillId="0" borderId="264" applyAlignment="1" pivotButton="0" quotePrefix="0" xfId="0">
      <alignment horizontal="center" vertical="center"/>
    </xf>
    <xf numFmtId="0" fontId="7" fillId="0" borderId="115" applyAlignment="1" pivotButton="0" quotePrefix="0" xfId="0">
      <alignment horizontal="center" vertical="center"/>
    </xf>
    <xf numFmtId="0" fontId="7" fillId="0" borderId="151" applyAlignment="1" pivotButton="0" quotePrefix="0" xfId="0">
      <alignment horizontal="center" vertical="center"/>
    </xf>
    <xf numFmtId="0" fontId="7" fillId="0" borderId="323" applyAlignment="1" pivotButton="0" quotePrefix="0" xfId="0">
      <alignment horizontal="center" vertical="center"/>
    </xf>
    <xf numFmtId="0" fontId="12" fillId="0" borderId="161" applyAlignment="1" pivotButton="0" quotePrefix="0" xfId="0">
      <alignment horizontal="center" vertical="center"/>
    </xf>
    <xf numFmtId="0" fontId="12" fillId="0" borderId="235" applyAlignment="1" pivotButton="0" quotePrefix="0" xfId="0">
      <alignment horizontal="center" vertical="center" wrapText="1"/>
    </xf>
    <xf numFmtId="0" fontId="1" fillId="2" borderId="30" applyAlignment="1" pivotButton="0" quotePrefix="0" xfId="0">
      <alignment vertical="center"/>
    </xf>
    <xf numFmtId="0" fontId="8" fillId="0" borderId="160" applyAlignment="1" pivotButton="0" quotePrefix="0" xfId="0">
      <alignment vertical="center"/>
    </xf>
    <xf numFmtId="0" fontId="25" fillId="0" borderId="44" applyAlignment="1" pivotButton="0" quotePrefix="0" xfId="0">
      <alignment horizontal="center" vertical="center"/>
    </xf>
    <xf numFmtId="0" fontId="25" fillId="0" borderId="18" applyAlignment="1" pivotButton="0" quotePrefix="0" xfId="0">
      <alignment horizontal="center" vertical="center"/>
    </xf>
    <xf numFmtId="0" fontId="7" fillId="0" borderId="235" applyAlignment="1" pivotButton="0" quotePrefix="0" xfId="0">
      <alignment vertical="center" wrapText="1"/>
    </xf>
    <xf numFmtId="0" fontId="7" fillId="0" borderId="35" applyAlignment="1" pivotButton="0" quotePrefix="0" xfId="0">
      <alignment vertical="center" wrapText="1"/>
    </xf>
    <xf numFmtId="0" fontId="29" fillId="0" borderId="19" applyAlignment="1" pivotButton="0" quotePrefix="0" xfId="0">
      <alignment horizontal="center" vertical="center"/>
    </xf>
    <xf numFmtId="0" fontId="7" fillId="0" borderId="149" applyAlignment="1" pivotButton="0" quotePrefix="0" xfId="0">
      <alignment vertical="center" wrapText="1"/>
    </xf>
    <xf numFmtId="0" fontId="29" fillId="0" borderId="24" applyAlignment="1" pivotButton="0" quotePrefix="0" xfId="0">
      <alignment horizontal="center" vertical="center"/>
    </xf>
    <xf numFmtId="0" fontId="7" fillId="0" borderId="84" applyAlignment="1" pivotButton="0" quotePrefix="0" xfId="0">
      <alignment vertical="center" wrapText="1"/>
    </xf>
    <xf numFmtId="0" fontId="12" fillId="0" borderId="173" applyAlignment="1" pivotButton="0" quotePrefix="0" xfId="0">
      <alignment vertical="center" wrapText="1"/>
    </xf>
    <xf numFmtId="0" fontId="12" fillId="0" borderId="35" applyAlignment="1" pivotButton="0" quotePrefix="0" xfId="0">
      <alignment horizontal="center" vertical="center" wrapText="1"/>
    </xf>
    <xf numFmtId="0" fontId="8" fillId="0" borderId="21" applyAlignment="1" pivotButton="0" quotePrefix="0" xfId="0">
      <alignment vertical="center"/>
    </xf>
    <xf numFmtId="0" fontId="7" fillId="0" borderId="154" applyAlignment="1" pivotButton="0" quotePrefix="0" xfId="0">
      <alignment horizontal="center" vertical="center"/>
    </xf>
    <xf numFmtId="0" fontId="3" fillId="2" borderId="143" applyAlignment="1" pivotButton="0" quotePrefix="0" xfId="0">
      <alignment horizontal="center" vertical="center"/>
    </xf>
    <xf numFmtId="0" fontId="26" fillId="0" borderId="35" applyAlignment="1" pivotButton="0" quotePrefix="0" xfId="0">
      <alignment horizontal="center" vertical="center" wrapText="1"/>
    </xf>
    <xf numFmtId="0" fontId="7" fillId="0" borderId="33" applyAlignment="1" pivotButton="0" quotePrefix="0" xfId="0">
      <alignment/>
    </xf>
    <xf numFmtId="0" fontId="7" fillId="3" borderId="9" applyAlignment="1" pivotButton="0" quotePrefix="0" xfId="0">
      <alignment horizontal="right" vertical="center"/>
    </xf>
    <xf numFmtId="0" fontId="12" fillId="3" borderId="9" applyAlignment="1" pivotButton="0" quotePrefix="0" xfId="0">
      <alignment horizontal="right" vertical="center"/>
    </xf>
    <xf numFmtId="0" fontId="7" fillId="0" borderId="9" applyAlignment="1" pivotButton="0" quotePrefix="0" xfId="0">
      <alignment horizontal="right" vertical="center"/>
    </xf>
    <xf numFmtId="0" fontId="7" fillId="0" borderId="12" applyAlignment="1" pivotButton="0" quotePrefix="0" xfId="0">
      <alignment horizontal="right" vertical="center"/>
    </xf>
    <xf numFmtId="0" fontId="12" fillId="0" borderId="13" applyAlignment="1" pivotButton="0" quotePrefix="0" xfId="0">
      <alignment/>
    </xf>
    <xf numFmtId="0" fontId="7" fillId="0" borderId="25" applyAlignment="1" pivotButton="0" quotePrefix="0" xfId="0">
      <alignment/>
    </xf>
    <xf numFmtId="0" fontId="7" fillId="0" borderId="44" applyAlignment="1" pivotButton="0" quotePrefix="0" xfId="0">
      <alignment/>
    </xf>
    <xf numFmtId="0" fontId="7" fillId="3" borderId="1" applyAlignment="1" pivotButton="0" quotePrefix="0" xfId="0">
      <alignment horizontal="center" vertical="center"/>
    </xf>
    <xf numFmtId="0" fontId="44" fillId="3" borderId="6" applyAlignment="1" pivotButton="0" quotePrefix="0" xfId="0">
      <alignment horizontal="center" vertical="center"/>
    </xf>
    <xf numFmtId="0" fontId="44" fillId="3" borderId="155" applyAlignment="1" pivotButton="0" quotePrefix="0" xfId="0">
      <alignment horizontal="center" vertical="center"/>
    </xf>
    <xf numFmtId="0" fontId="7" fillId="3" borderId="2" applyAlignment="1" pivotButton="0" quotePrefix="0" xfId="0">
      <alignment horizontal="center" vertical="center"/>
    </xf>
    <xf numFmtId="0" fontId="44" fillId="3" borderId="108" applyAlignment="1" pivotButton="0" quotePrefix="0" xfId="0">
      <alignment horizontal="center" vertical="center"/>
    </xf>
    <xf numFmtId="0" fontId="44" fillId="3" borderId="7" applyAlignment="1" pivotButton="0" quotePrefix="0" xfId="0">
      <alignment horizontal="center" vertical="center"/>
    </xf>
    <xf numFmtId="0" fontId="44" fillId="3" borderId="239" applyAlignment="1" pivotButton="0" quotePrefix="0" xfId="0">
      <alignment horizontal="center" vertical="center"/>
    </xf>
    <xf numFmtId="0" fontId="44" fillId="3" borderId="20" applyAlignment="1" pivotButton="0" quotePrefix="0" xfId="0">
      <alignment horizontal="center" vertical="center"/>
    </xf>
    <xf numFmtId="0" fontId="44" fillId="3" borderId="264" applyAlignment="1" pivotButton="0" quotePrefix="0" xfId="0">
      <alignment horizontal="center" vertical="center"/>
    </xf>
    <xf numFmtId="0" fontId="44" fillId="0" borderId="20" applyAlignment="1" pivotButton="0" quotePrefix="0" xfId="0">
      <alignment horizontal="center" vertical="center"/>
    </xf>
    <xf numFmtId="0" fontId="44" fillId="3" borderId="24" applyAlignment="1" pivotButton="0" quotePrefix="0" xfId="0">
      <alignment horizontal="center" vertical="center"/>
    </xf>
    <xf numFmtId="0" fontId="0" fillId="0" borderId="268" pivotButton="0" quotePrefix="0" xfId="0"/>
    <xf numFmtId="0" fontId="8" fillId="3" borderId="33" applyAlignment="1" pivotButton="0" quotePrefix="0" xfId="0">
      <alignment horizontal="center" vertical="center"/>
    </xf>
    <xf numFmtId="0" fontId="44" fillId="3" borderId="172" applyAlignment="1" pivotButton="0" quotePrefix="0" xfId="0">
      <alignment horizontal="center" vertical="center"/>
    </xf>
    <xf numFmtId="0" fontId="7" fillId="3" borderId="174" applyAlignment="1" pivotButton="0" quotePrefix="0" xfId="0">
      <alignment horizontal="center" vertical="center"/>
    </xf>
    <xf numFmtId="0" fontId="44" fillId="0" borderId="26" applyAlignment="1" pivotButton="0" quotePrefix="0" xfId="0">
      <alignment horizontal="center" vertical="center"/>
    </xf>
    <xf numFmtId="0" fontId="7" fillId="3" borderId="33" applyAlignment="1" pivotButton="0" quotePrefix="0" xfId="0">
      <alignment horizontal="center" vertical="center"/>
    </xf>
    <xf numFmtId="0" fontId="44" fillId="3" borderId="8" applyAlignment="1" pivotButton="0" quotePrefix="0" xfId="0">
      <alignment horizontal="center" vertical="center"/>
    </xf>
    <xf numFmtId="0" fontId="44" fillId="3" borderId="9" applyAlignment="1" pivotButton="0" quotePrefix="0" xfId="0">
      <alignment horizontal="center" vertical="center"/>
    </xf>
    <xf numFmtId="0" fontId="44" fillId="0" borderId="21" applyAlignment="1" pivotButton="0" quotePrefix="0" xfId="0">
      <alignment horizontal="center" vertical="center"/>
    </xf>
    <xf numFmtId="0" fontId="44" fillId="0" borderId="19" applyAlignment="1" pivotButton="0" quotePrefix="0" xfId="0">
      <alignment horizontal="center" vertical="center"/>
    </xf>
    <xf numFmtId="0" fontId="44" fillId="3" borderId="84" applyAlignment="1" pivotButton="0" quotePrefix="0" xfId="0">
      <alignment horizontal="center" vertical="center"/>
    </xf>
    <xf numFmtId="0" fontId="44" fillId="3" borderId="95" applyAlignment="1" pivotButton="0" quotePrefix="0" xfId="0">
      <alignment horizontal="center" vertical="center"/>
    </xf>
    <xf numFmtId="0" fontId="44" fillId="3" borderId="10" applyAlignment="1" pivotButton="0" quotePrefix="0" xfId="0">
      <alignment horizontal="center" vertical="center"/>
    </xf>
    <xf numFmtId="0" fontId="7" fillId="3" borderId="240" applyAlignment="1" pivotButton="0" quotePrefix="0" xfId="0">
      <alignment horizontal="center" vertical="center"/>
    </xf>
    <xf numFmtId="0" fontId="8" fillId="3" borderId="240" applyAlignment="1" pivotButton="0" quotePrefix="0" xfId="0">
      <alignment horizontal="center" vertical="center"/>
    </xf>
    <xf numFmtId="0" fontId="44" fillId="3" borderId="44" applyAlignment="1" pivotButton="0" quotePrefix="0" xfId="0">
      <alignment horizontal="center" vertical="center"/>
    </xf>
    <xf numFmtId="0" fontId="7" fillId="3" borderId="231" applyAlignment="1" pivotButton="0" quotePrefix="0" xfId="0">
      <alignment horizontal="center" vertical="center"/>
    </xf>
    <xf numFmtId="0" fontId="44" fillId="0" borderId="172" applyAlignment="1" pivotButton="0" quotePrefix="0" xfId="0">
      <alignment horizontal="center" vertical="center"/>
    </xf>
    <xf numFmtId="0" fontId="44" fillId="3" borderId="175" applyAlignment="1" pivotButton="0" quotePrefix="0" xfId="0">
      <alignment horizontal="center" vertical="center"/>
    </xf>
    <xf numFmtId="0" fontId="44" fillId="3" borderId="33" applyAlignment="1" pivotButton="0" quotePrefix="0" xfId="0">
      <alignment horizontal="center" vertical="center"/>
    </xf>
    <xf numFmtId="0" fontId="45" fillId="0" borderId="159" applyAlignment="1" pivotButton="0" quotePrefix="0" xfId="0">
      <alignment horizontal="center" vertical="center"/>
    </xf>
    <xf numFmtId="0" fontId="45" fillId="0" borderId="20" applyAlignment="1" pivotButton="0" quotePrefix="0" xfId="0">
      <alignment horizontal="center" vertical="center"/>
    </xf>
    <xf numFmtId="0" fontId="45" fillId="0" borderId="12" applyAlignment="1" pivotButton="0" quotePrefix="0" xfId="0">
      <alignment horizontal="center" vertical="center"/>
    </xf>
    <xf numFmtId="0" fontId="23" fillId="0" borderId="20" applyAlignment="1" pivotButton="0" quotePrefix="0" xfId="0">
      <alignment horizontal="center" vertical="center"/>
    </xf>
    <xf numFmtId="0" fontId="45" fillId="0" borderId="13" applyAlignment="1" pivotButton="0" quotePrefix="0" xfId="0">
      <alignment horizontal="center" vertical="center"/>
    </xf>
    <xf numFmtId="0" fontId="0" fillId="0" borderId="324" pivotButton="0" quotePrefix="0" xfId="0"/>
    <xf numFmtId="0" fontId="44" fillId="0" borderId="32" applyAlignment="1" pivotButton="0" quotePrefix="0" xfId="0">
      <alignment horizontal="center" vertical="center"/>
    </xf>
    <xf numFmtId="0" fontId="44" fillId="0" borderId="164" applyAlignment="1" pivotButton="0" quotePrefix="0" xfId="0">
      <alignment horizontal="center" vertical="center"/>
    </xf>
    <xf numFmtId="0" fontId="44" fillId="0" borderId="161" applyAlignment="1" pivotButton="0" quotePrefix="0" xfId="0">
      <alignment horizontal="center" vertical="center"/>
    </xf>
    <xf numFmtId="0" fontId="44" fillId="0" borderId="165" applyAlignment="1" pivotButton="0" quotePrefix="0" xfId="0">
      <alignment horizontal="center" vertical="center"/>
    </xf>
    <xf numFmtId="0" fontId="16" fillId="0" borderId="8" applyAlignment="1" pivotButton="0" quotePrefix="0" xfId="0">
      <alignment horizontal="center" vertical="center"/>
    </xf>
    <xf numFmtId="0" fontId="16" fillId="0" borderId="11" applyAlignment="1" pivotButton="0" quotePrefix="0" xfId="0">
      <alignment horizontal="center" vertical="center"/>
    </xf>
    <xf numFmtId="0" fontId="46" fillId="0" borderId="8" applyAlignment="1" pivotButton="0" quotePrefix="0" xfId="0">
      <alignment horizontal="center" vertical="center"/>
    </xf>
    <xf numFmtId="0" fontId="46" fillId="0" borderId="11" applyAlignment="1" pivotButton="0" quotePrefix="0" xfId="0">
      <alignment horizontal="center" vertical="center"/>
    </xf>
    <xf numFmtId="0" fontId="12" fillId="0" borderId="35" applyAlignment="1" pivotButton="0" quotePrefix="0" xfId="0">
      <alignment/>
    </xf>
    <xf numFmtId="0" fontId="47" fillId="0" borderId="9" applyAlignment="1" pivotButton="0" quotePrefix="0" xfId="0">
      <alignment vertical="bottom"/>
    </xf>
    <xf numFmtId="0" fontId="47" fillId="0" borderId="119" applyAlignment="1" pivotButton="0" quotePrefix="0" xfId="0">
      <alignment vertical="bottom"/>
    </xf>
    <xf numFmtId="0" fontId="47" fillId="0" borderId="14" applyAlignment="1" pivotButton="0" quotePrefix="0" xfId="0">
      <alignment vertical="bottom"/>
    </xf>
    <xf numFmtId="0" fontId="47" fillId="0" borderId="118" applyAlignment="1" pivotButton="0" quotePrefix="0" xfId="0">
      <alignment vertical="bottom"/>
    </xf>
    <xf numFmtId="0" fontId="47" fillId="0" borderId="117" applyAlignment="1" pivotButton="0" quotePrefix="0" xfId="0">
      <alignment vertical="bottom"/>
    </xf>
    <xf numFmtId="0" fontId="8" fillId="0" borderId="25" applyAlignment="1" pivotButton="0" quotePrefix="0" xfId="0">
      <alignment vertical="center"/>
    </xf>
    <xf numFmtId="0" fontId="8" fillId="0" borderId="279" applyAlignment="1" pivotButton="0" quotePrefix="0" xfId="0">
      <alignment horizontal="center" vertical="center"/>
    </xf>
    <xf numFmtId="0" fontId="47" fillId="0" borderId="26" applyAlignment="1" pivotButton="0" quotePrefix="0" xfId="0">
      <alignment vertical="bottom"/>
    </xf>
    <xf numFmtId="0" fontId="47" fillId="0" borderId="32" applyAlignment="1" pivotButton="0" quotePrefix="0" xfId="0">
      <alignment vertical="bottom"/>
    </xf>
    <xf numFmtId="0" fontId="47" fillId="0" borderId="84" applyAlignment="1" pivotButton="0" quotePrefix="0" xfId="0">
      <alignment vertical="bottom"/>
    </xf>
    <xf numFmtId="0" fontId="34" fillId="2" borderId="29" applyAlignment="1" pivotButton="0" quotePrefix="0" xfId="0">
      <alignment horizontal="center" vertical="center"/>
    </xf>
    <xf numFmtId="0" fontId="18" fillId="0" borderId="84" applyAlignment="1" pivotButton="0" quotePrefix="0" xfId="0">
      <alignment horizontal="center" vertical="center"/>
    </xf>
    <xf numFmtId="0" fontId="7" fillId="0" borderId="145" applyAlignment="1" pivotButton="0" quotePrefix="0" xfId="0">
      <alignment horizontal="right" vertical="center"/>
    </xf>
    <xf numFmtId="0" fontId="7" fillId="3" borderId="25" applyAlignment="1" pivotButton="0" quotePrefix="0" xfId="0">
      <alignment vertical="center"/>
    </xf>
    <xf numFmtId="0" fontId="29" fillId="0" borderId="26" applyAlignment="1" pivotButton="0" quotePrefix="0" xfId="0">
      <alignment/>
    </xf>
    <xf numFmtId="0" fontId="29" fillId="0" borderId="9" applyAlignment="1" pivotButton="0" quotePrefix="0" xfId="0">
      <alignment/>
    </xf>
    <xf numFmtId="0" fontId="7" fillId="0" borderId="12" applyAlignment="1" pivotButton="0" quotePrefix="0" xfId="0">
      <alignment vertical="center"/>
    </xf>
    <xf numFmtId="0" fontId="8" fillId="0" borderId="121" applyAlignment="1" pivotButton="0" quotePrefix="0" xfId="0">
      <alignment horizontal="center" vertical="center"/>
    </xf>
    <xf numFmtId="0" fontId="7" fillId="0" borderId="97" applyAlignment="1" pivotButton="0" quotePrefix="0" xfId="0">
      <alignment horizontal="right" vertical="center"/>
    </xf>
    <xf numFmtId="0" fontId="7" fillId="0" borderId="94" applyAlignment="1" pivotButton="0" quotePrefix="0" xfId="0">
      <alignment horizontal="right" vertical="center"/>
    </xf>
    <xf numFmtId="0" fontId="29" fillId="0" borderId="9" applyAlignment="1" pivotButton="0" quotePrefix="0" xfId="0">
      <alignment horizontal="right" vertical="center"/>
    </xf>
    <xf numFmtId="0" fontId="7" fillId="0" borderId="101" applyAlignment="1" pivotButton="0" quotePrefix="0" xfId="0">
      <alignment horizontal="right" vertical="center"/>
    </xf>
    <xf numFmtId="0" fontId="7" fillId="0" borderId="96" applyAlignment="1" pivotButton="0" quotePrefix="0" xfId="0">
      <alignment horizontal="right" vertical="center"/>
    </xf>
    <xf numFmtId="0" fontId="7" fillId="0" borderId="325" applyAlignment="1" pivotButton="0" quotePrefix="0" xfId="0">
      <alignment horizontal="center" vertical="center"/>
    </xf>
    <xf numFmtId="0" fontId="7" fillId="0" borderId="155" applyAlignment="1" pivotButton="0" quotePrefix="0" xfId="0">
      <alignment horizontal="right" vertical="center"/>
    </xf>
    <xf numFmtId="0" fontId="7" fillId="0" borderId="83" applyAlignment="1" pivotButton="0" quotePrefix="0" xfId="0">
      <alignment horizontal="center" vertical="center"/>
    </xf>
    <xf numFmtId="0" fontId="7" fillId="0" borderId="100" applyAlignment="1" pivotButton="0" quotePrefix="0" xfId="0">
      <alignment horizontal="right" vertical="center"/>
    </xf>
    <xf numFmtId="0" fontId="29" fillId="0" borderId="12" applyAlignment="1" pivotButton="0" quotePrefix="0" xfId="0">
      <alignment horizontal="right" vertical="center"/>
    </xf>
    <xf numFmtId="0" fontId="25" fillId="0" borderId="104" applyAlignment="1" pivotButton="0" quotePrefix="0" xfId="0">
      <alignment horizontal="center" vertical="center"/>
    </xf>
    <xf numFmtId="0" fontId="7" fillId="0" borderId="298" applyAlignment="1" pivotButton="0" quotePrefix="0" xfId="0">
      <alignment horizontal="center" vertical="center"/>
    </xf>
    <xf numFmtId="0" fontId="7" fillId="0" borderId="37" applyAlignment="1" pivotButton="0" quotePrefix="0" xfId="0">
      <alignment horizontal="center" vertical="center"/>
    </xf>
    <xf numFmtId="0" fontId="18" fillId="0" borderId="171" applyAlignment="1" pivotButton="0" quotePrefix="0" xfId="0">
      <alignment horizontal="center" vertical="center"/>
    </xf>
    <xf numFmtId="0" fontId="18" fillId="0" borderId="149" applyAlignment="1" pivotButton="0" quotePrefix="0" xfId="0">
      <alignment horizontal="center" vertical="center"/>
    </xf>
    <xf numFmtId="0" fontId="7" fillId="0" borderId="157" applyAlignment="1" pivotButton="0" quotePrefix="0" xfId="0">
      <alignment horizontal="center" vertical="center"/>
    </xf>
    <xf numFmtId="0" fontId="18" fillId="0" borderId="323" applyAlignment="1" pivotButton="0" quotePrefix="0" xfId="0">
      <alignment horizontal="center" vertical="center"/>
    </xf>
    <xf numFmtId="0" fontId="7" fillId="0" borderId="25" applyAlignment="1" pivotButton="0" quotePrefix="0" xfId="0">
      <alignment horizontal="right" vertical="center"/>
    </xf>
    <xf numFmtId="0" fontId="7" fillId="0" borderId="175" applyAlignment="1" pivotButton="0" quotePrefix="0" xfId="0">
      <alignment horizontal="right" vertical="center"/>
    </xf>
    <xf numFmtId="0" fontId="7" fillId="0" borderId="33" applyAlignment="1" pivotButton="0" quotePrefix="0" xfId="0">
      <alignment horizontal="right" vertical="center"/>
    </xf>
    <xf numFmtId="0" fontId="7" fillId="0" borderId="26" applyAlignment="1" pivotButton="0" quotePrefix="0" xfId="0">
      <alignment horizontal="center" vertical="center" wrapText="1"/>
    </xf>
    <xf numFmtId="0" fontId="7" fillId="0" borderId="8" applyAlignment="1" pivotButton="0" quotePrefix="0" xfId="0">
      <alignment horizontal="right" vertical="center"/>
    </xf>
    <xf numFmtId="0" fontId="7" fillId="0" borderId="95" applyAlignment="1" pivotButton="0" quotePrefix="0" xfId="0">
      <alignment horizontal="right" vertical="center"/>
    </xf>
    <xf numFmtId="0" fontId="7" fillId="0" borderId="10" applyAlignment="1" pivotButton="0" quotePrefix="0" xfId="0">
      <alignment horizontal="right" vertical="center"/>
    </xf>
    <xf numFmtId="0" fontId="7" fillId="0" borderId="11" applyAlignment="1" pivotButton="0" quotePrefix="0" xfId="0">
      <alignment horizontal="right" vertical="center"/>
    </xf>
    <xf numFmtId="0" fontId="11" fillId="0" borderId="158" applyAlignment="1" pivotButton="0" quotePrefix="0" xfId="0">
      <alignment horizontal="right" vertical="center"/>
    </xf>
    <xf numFmtId="0" fontId="11" fillId="0" borderId="13" applyAlignment="1" pivotButton="0" quotePrefix="0" xfId="0">
      <alignment horizontal="right" vertical="center"/>
    </xf>
    <xf numFmtId="0" fontId="7" fillId="0" borderId="26" applyAlignment="1" pivotButton="0" quotePrefix="0" xfId="0">
      <alignment horizontal="right" vertical="center"/>
    </xf>
    <xf numFmtId="0" fontId="12" fillId="0" borderId="8" applyAlignment="1" pivotButton="0" quotePrefix="0" xfId="0">
      <alignment horizontal="right" vertical="center"/>
    </xf>
    <xf numFmtId="0" fontId="12" fillId="0" borderId="11" applyAlignment="1" pivotButton="0" quotePrefix="0" xfId="0">
      <alignment horizontal="right" vertical="center"/>
    </xf>
    <xf numFmtId="0" fontId="7" fillId="0" borderId="172" applyAlignment="1" pivotButton="0" quotePrefix="0" xfId="0">
      <alignment horizontal="center" vertical="center" wrapText="1"/>
    </xf>
    <xf numFmtId="0" fontId="7" fillId="0" borderId="32" applyAlignment="1" pivotButton="0" quotePrefix="0" xfId="0">
      <alignment horizontal="right" vertical="center"/>
    </xf>
    <xf numFmtId="0" fontId="7" fillId="0" borderId="24" applyAlignment="1" pivotButton="0" quotePrefix="0" xfId="0">
      <alignment horizontal="right" vertical="center"/>
    </xf>
    <xf numFmtId="0" fontId="12" fillId="0" borderId="24" applyAlignment="1" pivotButton="0" quotePrefix="0" xfId="0">
      <alignment horizontal="right" vertical="center"/>
    </xf>
    <xf numFmtId="0" fontId="11" fillId="0" borderId="18" applyAlignment="1" pivotButton="0" quotePrefix="0" xfId="0">
      <alignment horizontal="right" vertical="center"/>
    </xf>
    <xf numFmtId="0" fontId="7" fillId="0" borderId="47" applyAlignment="1" pivotButton="0" quotePrefix="0" xfId="0">
      <alignment horizontal="right" vertical="center"/>
    </xf>
    <xf numFmtId="0" fontId="7" fillId="0" borderId="5" applyAlignment="1" pivotButton="0" quotePrefix="0" xfId="0">
      <alignment horizontal="right" vertical="center"/>
    </xf>
    <xf numFmtId="0" fontId="7" fillId="0" borderId="6" applyAlignment="1" pivotButton="0" quotePrefix="0" xfId="0">
      <alignment horizontal="right" vertical="center"/>
    </xf>
    <xf numFmtId="0" fontId="11" fillId="0" borderId="8" applyAlignment="1" pivotButton="0" quotePrefix="0" xfId="0">
      <alignment horizontal="right" vertical="center"/>
    </xf>
    <xf numFmtId="0" fontId="11" fillId="0" borderId="11" applyAlignment="1" pivotButton="0" quotePrefix="0" xfId="0">
      <alignment horizontal="right" vertical="center"/>
    </xf>
    <xf numFmtId="0" fontId="11" fillId="0" borderId="12" applyAlignment="1" pivotButton="0" quotePrefix="0" xfId="0">
      <alignment horizontal="right" vertical="center"/>
    </xf>
    <xf numFmtId="0" fontId="7" fillId="0" borderId="117" applyAlignment="1" pivotButton="0" quotePrefix="0" xfId="0">
      <alignment horizontal="right" vertical="center"/>
    </xf>
    <xf numFmtId="0" fontId="7" fillId="0" borderId="118" applyAlignment="1" pivotButton="0" quotePrefix="0" xfId="0">
      <alignment horizontal="right" vertical="center"/>
    </xf>
    <xf numFmtId="0" fontId="7" fillId="0" borderId="118" applyAlignment="1" pivotButton="0" quotePrefix="0" xfId="0">
      <alignment horizontal="center" vertical="center" wrapText="1"/>
    </xf>
    <xf numFmtId="0" fontId="7" fillId="0" borderId="119" applyAlignment="1" pivotButton="0" quotePrefix="0" xfId="0">
      <alignment horizontal="right" vertical="center"/>
    </xf>
    <xf numFmtId="0" fontId="7" fillId="0" borderId="121" applyAlignment="1" pivotButton="0" quotePrefix="0" xfId="0">
      <alignment horizontal="right" vertical="center"/>
    </xf>
    <xf numFmtId="0" fontId="11" fillId="0" borderId="96" applyAlignment="1" pivotButton="0" quotePrefix="0" xfId="0">
      <alignment horizontal="right" vertical="center"/>
    </xf>
    <xf numFmtId="0" fontId="8" fillId="0" borderId="175" applyAlignment="1" pivotButton="0" quotePrefix="0" xfId="0">
      <alignment horizontal="right" vertical="center"/>
    </xf>
    <xf numFmtId="0" fontId="8" fillId="0" borderId="95" applyAlignment="1" pivotButton="0" quotePrefix="0" xfId="0">
      <alignment horizontal="right" vertical="center"/>
    </xf>
    <xf numFmtId="0" fontId="12" fillId="0" borderId="10" applyAlignment="1" pivotButton="0" quotePrefix="0" xfId="0">
      <alignment horizontal="right" vertical="center"/>
    </xf>
    <xf numFmtId="0" fontId="12" fillId="0" borderId="95" applyAlignment="1" pivotButton="0" quotePrefix="0" xfId="0">
      <alignment horizontal="right" vertical="center"/>
    </xf>
    <xf numFmtId="0" fontId="10" fillId="0" borderId="13" applyAlignment="1" pivotButton="0" quotePrefix="0" xfId="0">
      <alignment horizontal="right" vertical="center"/>
    </xf>
    <xf numFmtId="0" fontId="10" fillId="0" borderId="158" applyAlignment="1" pivotButton="0" quotePrefix="0" xfId="0">
      <alignment horizontal="right" vertical="center"/>
    </xf>
    <xf numFmtId="0" fontId="18" fillId="0" borderId="14" applyAlignment="1" pivotButton="0" quotePrefix="0" xfId="0">
      <alignment horizontal="center" vertical="center"/>
    </xf>
    <xf numFmtId="0" fontId="7" fillId="0" borderId="87" applyAlignment="1" pivotButton="0" quotePrefix="0" xfId="0">
      <alignment horizontal="center" vertical="center" wrapText="1"/>
    </xf>
    <xf numFmtId="0" fontId="7" fillId="0" borderId="170" applyAlignment="1" pivotButton="0" quotePrefix="0" xfId="0">
      <alignment horizontal="center" vertical="center"/>
    </xf>
    <xf numFmtId="0" fontId="7" fillId="0" borderId="154" applyAlignment="1" pivotButton="0" quotePrefix="0" xfId="0">
      <alignment horizontal="center" vertical="center" wrapText="1"/>
    </xf>
    <xf numFmtId="0" fontId="7" fillId="0" borderId="272" applyAlignment="1" pivotButton="0" quotePrefix="0" xfId="0">
      <alignment horizontal="center" vertical="center"/>
    </xf>
    <xf numFmtId="0" fontId="7" fillId="0" borderId="26" applyAlignment="1" pivotButton="0" quotePrefix="0" xfId="0">
      <alignment vertical="center"/>
    </xf>
    <xf numFmtId="0" fontId="7" fillId="0" borderId="20" applyAlignment="1" pivotButton="0" quotePrefix="0" xfId="0">
      <alignment vertical="center"/>
    </xf>
    <xf numFmtId="0" fontId="8" fillId="0" borderId="22" applyAlignment="1" pivotButton="0" quotePrefix="0" xfId="0">
      <alignment horizontal="center" vertical="center"/>
    </xf>
    <xf numFmtId="0" fontId="8" fillId="0" borderId="8" applyAlignment="1" pivotButton="0" quotePrefix="0" xfId="0">
      <alignment horizontal="center" vertical="center" wrapText="1"/>
    </xf>
    <xf numFmtId="0" fontId="8" fillId="0" borderId="87" applyAlignment="1" pivotButton="0" quotePrefix="0" xfId="0">
      <alignment horizontal="center" vertical="center" wrapText="1"/>
    </xf>
    <xf numFmtId="0" fontId="8" fillId="0" borderId="88" applyAlignment="1" pivotButton="0" quotePrefix="0" xfId="0">
      <alignment vertical="center"/>
    </xf>
    <xf numFmtId="0" fontId="8" fillId="0" borderId="137" applyAlignment="1" pivotButton="0" quotePrefix="0" xfId="0">
      <alignment horizontal="center" vertical="center"/>
    </xf>
    <xf numFmtId="0" fontId="8" fillId="0" borderId="137" applyAlignment="1" pivotButton="0" quotePrefix="0" xfId="0">
      <alignment horizontal="center" vertical="center" wrapText="1"/>
    </xf>
    <xf numFmtId="0" fontId="8" fillId="0" borderId="11" applyAlignment="1" pivotButton="0" quotePrefix="0" xfId="0">
      <alignment horizontal="center" vertical="center" wrapText="1"/>
    </xf>
    <xf numFmtId="0" fontId="8" fillId="0" borderId="13" applyAlignment="1" pivotButton="0" quotePrefix="0" xfId="0">
      <alignment vertical="center"/>
    </xf>
    <xf numFmtId="0" fontId="8" fillId="0" borderId="10" applyAlignment="1" pivotButton="0" quotePrefix="0" xfId="0">
      <alignment horizontal="center" vertical="center" wrapText="1"/>
    </xf>
    <xf numFmtId="0" fontId="8" fillId="0" borderId="88" applyAlignment="1" pivotButton="0" quotePrefix="0" xfId="0">
      <alignment horizontal="center" vertical="center" wrapText="1"/>
    </xf>
    <xf numFmtId="0" fontId="8" fillId="0" borderId="7" applyAlignment="1" pivotButton="0" quotePrefix="0" xfId="0">
      <alignment horizontal="center" vertical="center" wrapText="1"/>
    </xf>
    <xf numFmtId="0" fontId="8" fillId="0" borderId="13" applyAlignment="1" pivotButton="0" quotePrefix="0" xfId="0">
      <alignment horizontal="center" vertical="center" wrapText="1"/>
    </xf>
    <xf numFmtId="0" fontId="12" fillId="0" borderId="240" applyAlignment="1" pivotButton="0" quotePrefix="0" xfId="0">
      <alignment/>
    </xf>
    <xf numFmtId="0" fontId="12" fillId="0" borderId="326" applyAlignment="1" pivotButton="0" quotePrefix="0" xfId="0">
      <alignment/>
    </xf>
    <xf numFmtId="0" fontId="12" fillId="0" borderId="238" applyAlignment="1" pivotButton="0" quotePrefix="0" xfId="0">
      <alignment/>
    </xf>
    <xf numFmtId="0" fontId="12" fillId="0" borderId="241" applyAlignment="1" pivotButton="0" quotePrefix="0" xfId="0">
      <alignment/>
    </xf>
    <xf numFmtId="0" fontId="6" fillId="2" borderId="30" applyAlignment="1" pivotButton="0" quotePrefix="0" xfId="0">
      <alignment vertical="center"/>
    </xf>
    <xf numFmtId="0" fontId="7" fillId="0" borderId="7" applyAlignment="1" pivotButton="0" quotePrefix="0" xfId="0">
      <alignment vertical="center"/>
    </xf>
    <xf numFmtId="0" fontId="7" fillId="0" borderId="105" applyAlignment="1" pivotButton="0" quotePrefix="0" xfId="0">
      <alignment vertical="center"/>
    </xf>
    <xf numFmtId="0" fontId="7" fillId="0" borderId="10" applyAlignment="1" pivotButton="0" quotePrefix="0" xfId="0">
      <alignment vertical="center"/>
    </xf>
    <xf numFmtId="0" fontId="7" fillId="0" borderId="86" applyAlignment="1" pivotButton="0" quotePrefix="0" xfId="0">
      <alignment vertical="center"/>
    </xf>
    <xf numFmtId="0" fontId="7" fillId="0" borderId="13" applyAlignment="1" pivotButton="0" quotePrefix="0" xfId="0">
      <alignment vertical="center"/>
    </xf>
    <xf numFmtId="0" fontId="7" fillId="0" borderId="106" applyAlignment="1" pivotButton="0" quotePrefix="0" xfId="0">
      <alignment vertical="center"/>
    </xf>
    <xf numFmtId="0" fontId="18" fillId="0" borderId="273" applyAlignment="1" pivotButton="0" quotePrefix="0" xfId="0">
      <alignment horizontal="center" vertical="center"/>
    </xf>
    <xf numFmtId="0" fontId="6" fillId="2" borderId="169" applyAlignment="1" pivotButton="0" quotePrefix="0" xfId="0">
      <alignment horizontal="center" vertical="center"/>
    </xf>
    <xf numFmtId="0" fontId="11" fillId="0" borderId="118" applyAlignment="1" pivotButton="0" quotePrefix="0" xfId="0">
      <alignment/>
    </xf>
    <xf numFmtId="0" fontId="11" fillId="0" borderId="9" applyAlignment="1" pivotButton="0" quotePrefix="0" xfId="0">
      <alignment/>
    </xf>
    <xf numFmtId="0" fontId="7" fillId="0" borderId="31" applyAlignment="1" pivotButton="0" quotePrefix="0" xfId="0">
      <alignment horizontal="center" vertical="center"/>
    </xf>
    <xf numFmtId="0" fontId="18" fillId="0" borderId="312" applyAlignment="1" pivotButton="0" quotePrefix="0" xfId="0">
      <alignment horizontal="center" vertical="center"/>
    </xf>
    <xf numFmtId="0" fontId="7" fillId="0" borderId="99" applyAlignment="1" pivotButton="0" quotePrefix="0" xfId="0">
      <alignment horizontal="center" vertical="center"/>
    </xf>
    <xf numFmtId="0" fontId="7" fillId="0" borderId="38" applyAlignment="1" pivotButton="0" quotePrefix="0" xfId="0">
      <alignment/>
    </xf>
    <xf numFmtId="0" fontId="7" fillId="0" borderId="122" applyAlignment="1" pivotButton="0" quotePrefix="0" xfId="0">
      <alignment horizontal="right" vertical="center"/>
    </xf>
    <xf numFmtId="0" fontId="7" fillId="0" borderId="295" applyAlignment="1" pivotButton="0" quotePrefix="0" xfId="0">
      <alignment horizontal="center" vertical="center"/>
    </xf>
    <xf numFmtId="0" fontId="1" fillId="2" borderId="115" applyAlignment="1" pivotButton="0" quotePrefix="0" xfId="0">
      <alignment horizontal="center" vertical="center"/>
    </xf>
    <xf numFmtId="0" fontId="8" fillId="0" borderId="180" applyAlignment="1" pivotButton="0" quotePrefix="0" xfId="0">
      <alignment horizontal="center" vertical="center"/>
    </xf>
    <xf numFmtId="0" fontId="8" fillId="0" borderId="122" applyAlignment="1" pivotButton="0" quotePrefix="0" xfId="0">
      <alignment vertical="center"/>
    </xf>
    <xf numFmtId="0" fontId="29" fillId="0" borderId="20" applyAlignment="1" pivotButton="0" quotePrefix="0" xfId="0">
      <alignment vertical="center"/>
    </xf>
    <xf numFmtId="0" fontId="29" fillId="0" borderId="6" applyAlignment="1" pivotButton="0" quotePrefix="0" xfId="0">
      <alignment vertical="center"/>
    </xf>
    <xf numFmtId="0" fontId="29" fillId="0" borderId="9" applyAlignment="1" pivotButton="0" quotePrefix="0" xfId="0">
      <alignment vertical="center"/>
    </xf>
    <xf numFmtId="0" fontId="29" fillId="0" borderId="12" applyAlignment="1" pivotButton="0" quotePrefix="0" xfId="0">
      <alignment vertical="center"/>
    </xf>
    <xf numFmtId="0" fontId="20" fillId="2" borderId="169" applyAlignment="1" pivotButton="0" quotePrefix="0" xfId="0">
      <alignment horizontal="center" vertical="center"/>
    </xf>
    <xf numFmtId="0" fontId="29" fillId="0" borderId="175" applyAlignment="1" pivotButton="0" quotePrefix="0" xfId="0">
      <alignment horizontal="center" vertical="center"/>
    </xf>
    <xf numFmtId="0" fontId="7" fillId="0" borderId="260" applyAlignment="1" pivotButton="0" quotePrefix="0" xfId="0">
      <alignment horizontal="center" vertical="center"/>
    </xf>
    <xf numFmtId="0" fontId="29" fillId="0" borderId="93" applyAlignment="1" pivotButton="0" quotePrefix="0" xfId="0">
      <alignment horizontal="center" vertical="center"/>
    </xf>
    <xf numFmtId="0" fontId="29" fillId="0" borderId="166" applyAlignment="1" pivotButton="0" quotePrefix="0" xfId="0">
      <alignment horizontal="center" vertical="center"/>
    </xf>
    <xf numFmtId="0" fontId="29" fillId="0" borderId="97" applyAlignment="1" pivotButton="0" quotePrefix="0" xfId="0">
      <alignment horizontal="center" vertical="center"/>
    </xf>
    <xf numFmtId="0" fontId="7" fillId="0" borderId="125" applyAlignment="1" pivotButton="0" quotePrefix="0" xfId="0">
      <alignment horizontal="center" vertical="center"/>
    </xf>
    <xf numFmtId="0" fontId="8" fillId="0" borderId="19" applyAlignment="1" pivotButton="0" quotePrefix="0" xfId="0">
      <alignment vertical="center"/>
    </xf>
    <xf numFmtId="0" fontId="8" fillId="0" borderId="4" applyAlignment="1" pivotButton="0" quotePrefix="0" xfId="0">
      <alignment vertical="center"/>
    </xf>
    <xf numFmtId="0" fontId="8" fillId="0" borderId="44" applyAlignment="1" pivotButton="0" quotePrefix="0" xfId="0">
      <alignment vertical="center"/>
    </xf>
    <xf numFmtId="0" fontId="8" fillId="0" borderId="239"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i7pg2" TargetMode="External" Id="rId1"/><Relationship Type="http://schemas.openxmlformats.org/officeDocument/2006/relationships/hyperlink" Target="k5tecz" TargetMode="External" Id="rId2"/><Relationship Type="http://schemas.openxmlformats.org/officeDocument/2006/relationships/hyperlink" Target="s9i244" TargetMode="External" Id="rId3"/><Relationship Type="http://schemas.openxmlformats.org/officeDocument/2006/relationships/hyperlink" Target="6ud9ok" TargetMode="External" Id="rId4"/><Relationship Type="http://schemas.openxmlformats.org/officeDocument/2006/relationships/hyperlink" Target="1trbfw" TargetMode="External" Id="rId5"/><Relationship Type="http://schemas.openxmlformats.org/officeDocument/2006/relationships/hyperlink" Target="epr4ey" TargetMode="External" Id="rId6"/><Relationship Type="http://schemas.openxmlformats.org/officeDocument/2006/relationships/hyperlink" Target="o6rinm" TargetMode="External" Id="rId7"/><Relationship Type="http://schemas.openxmlformats.org/officeDocument/2006/relationships/hyperlink" Target="zwc697" TargetMode="External" Id="rId8"/><Relationship Type="http://schemas.openxmlformats.org/officeDocument/2006/relationships/hyperlink" Target="s6ai93" TargetMode="External" Id="rId9"/><Relationship Type="http://schemas.openxmlformats.org/officeDocument/2006/relationships/hyperlink" Target="zp2jq0" TargetMode="External" Id="rId10"/><Relationship Type="http://schemas.openxmlformats.org/officeDocument/2006/relationships/hyperlink" Target="d1tmvv" TargetMode="External" Id="rId11"/><Relationship Type="http://schemas.openxmlformats.org/officeDocument/2006/relationships/hyperlink" Target="uuqyr6" TargetMode="External" Id="rId12"/><Relationship Type="http://schemas.openxmlformats.org/officeDocument/2006/relationships/hyperlink" Target="u594vx" TargetMode="External" Id="rId13"/><Relationship Type="http://schemas.openxmlformats.org/officeDocument/2006/relationships/hyperlink" Target="dyv119" TargetMode="External" Id="rId14"/><Relationship Type="http://schemas.openxmlformats.org/officeDocument/2006/relationships/hyperlink" Target="tetd1q" TargetMode="External" Id="rId15"/><Relationship Type="http://schemas.openxmlformats.org/officeDocument/2006/relationships/hyperlink" Target="5ocfog" TargetMode="External" Id="rId16"/><Relationship Type="http://schemas.openxmlformats.org/officeDocument/2006/relationships/hyperlink" Target="bk7z01" TargetMode="External" Id="rId17"/><Relationship Type="http://schemas.openxmlformats.org/officeDocument/2006/relationships/hyperlink" Target="hdot6h" TargetMode="External" Id="rId18"/><Relationship Type="http://schemas.openxmlformats.org/officeDocument/2006/relationships/hyperlink" Target="ms4rgb" TargetMode="External" Id="rId19"/><Relationship Type="http://schemas.openxmlformats.org/officeDocument/2006/relationships/hyperlink" Target="cy8mon" TargetMode="External" Id="rId20"/><Relationship Type="http://schemas.openxmlformats.org/officeDocument/2006/relationships/hyperlink" Target="b2uvz2" TargetMode="External" Id="rId21"/><Relationship Type="http://schemas.openxmlformats.org/officeDocument/2006/relationships/hyperlink" Target="5d6ioy" TargetMode="External" Id="rId22"/><Relationship Type="http://schemas.openxmlformats.org/officeDocument/2006/relationships/hyperlink" Target="1sahsg" TargetMode="External" Id="rId23"/><Relationship Type="http://schemas.openxmlformats.org/officeDocument/2006/relationships/hyperlink" Target="zs04nk" TargetMode="External" Id="rId24"/><Relationship Type="http://schemas.openxmlformats.org/officeDocument/2006/relationships/hyperlink" Target="59oqlb" TargetMode="External" Id="rId25"/><Relationship Type="http://schemas.openxmlformats.org/officeDocument/2006/relationships/hyperlink" Target="aywdd2" TargetMode="External" Id="rId26"/><Relationship Type="http://schemas.openxmlformats.org/officeDocument/2006/relationships/hyperlink" Target="11dxet" TargetMode="External" Id="rId27"/><Relationship Type="http://schemas.openxmlformats.org/officeDocument/2006/relationships/hyperlink" Target="joojqk" TargetMode="External" Id="rId28"/><Relationship Type="http://schemas.openxmlformats.org/officeDocument/2006/relationships/hyperlink" Target="fi6b2q" TargetMode="External" Id="rId29"/><Relationship Type="http://schemas.openxmlformats.org/officeDocument/2006/relationships/hyperlink" Target="zqonl8" TargetMode="External" Id="rId30"/><Relationship Type="http://schemas.openxmlformats.org/officeDocument/2006/relationships/hyperlink" Target="ymdsli" TargetMode="External" Id="rId31"/><Relationship Type="http://schemas.openxmlformats.org/officeDocument/2006/relationships/hyperlink" Target="wkr0x3" TargetMode="External" Id="rId32"/><Relationship Type="http://schemas.openxmlformats.org/officeDocument/2006/relationships/hyperlink" Target="8t8vn4" TargetMode="External" Id="rId33"/><Relationship Type="http://schemas.openxmlformats.org/officeDocument/2006/relationships/hyperlink" Target="ifjb8z" TargetMode="External" Id="rId34"/><Relationship Type="http://schemas.openxmlformats.org/officeDocument/2006/relationships/hyperlink" Target="f1zmos" TargetMode="External" Id="rId35"/><Relationship Type="http://schemas.openxmlformats.org/officeDocument/2006/relationships/hyperlink" Target="jiydmy" TargetMode="External" Id="rId36"/><Relationship Type="http://schemas.openxmlformats.org/officeDocument/2006/relationships/hyperlink" Target="to89gd" TargetMode="External" Id="rId37"/><Relationship Type="http://schemas.openxmlformats.org/officeDocument/2006/relationships/hyperlink" Target="bzw609" TargetMode="External" Id="rId38"/><Relationship Type="http://schemas.openxmlformats.org/officeDocument/2006/relationships/hyperlink" Target="g0n09l" TargetMode="External" Id="rId39"/><Relationship Type="http://schemas.openxmlformats.org/officeDocument/2006/relationships/hyperlink" Target="BB08JJ" TargetMode="External" Id="rId40"/><Relationship Type="http://schemas.openxmlformats.org/officeDocument/2006/relationships/hyperlink" Target="https://docs.qq.com/form/page/DUHV2dUlxR2xRaFV1" TargetMode="External" Id="rId41"/><Relationship Type="http://schemas.openxmlformats.org/officeDocument/2006/relationships/hyperlink" Target="uuqyr6" TargetMode="External" Id="rId42"/><Relationship Type="http://schemas.openxmlformats.org/officeDocument/2006/relationships/hyperlink" Target="wkr0x3" TargetMode="External" Id="rId43"/><Relationship Type="http://schemas.openxmlformats.org/officeDocument/2006/relationships/hyperlink" Target="59oqlb" TargetMode="External" Id="rId44"/><Relationship Type="http://schemas.openxmlformats.org/officeDocument/2006/relationships/hyperlink" Target="f1zmos" TargetMode="External" Id="rId45"/><Relationship Type="http://schemas.openxmlformats.org/officeDocument/2006/relationships/hyperlink" Target="s6ai93" TargetMode="External" Id="rId46"/><Relationship Type="http://schemas.openxmlformats.org/officeDocument/2006/relationships/hyperlink" Target="fi6b2q" TargetMode="External" Id="rId47"/></Relationships>
</file>

<file path=xl/worksheets/_rels/sheet2.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1874478483" TargetMode="External" Id="rId2"/><Relationship Type="http://schemas.openxmlformats.org/officeDocument/2006/relationships/hyperlink" Target="9394285570" TargetMode="External" Id="rId3"/><Relationship Type="http://schemas.openxmlformats.org/officeDocument/2006/relationships/hyperlink" Target="4308423086" TargetMode="External" Id="rId4"/><Relationship Type="http://schemas.openxmlformats.org/officeDocument/2006/relationships/hyperlink" Target="1569191828" TargetMode="External" Id="rId5"/><Relationship Type="http://schemas.openxmlformats.org/officeDocument/2006/relationships/hyperlink" Target="7460695314" TargetMode="External" Id="rId6"/><Relationship Type="http://schemas.openxmlformats.org/officeDocument/2006/relationships/hyperlink" Target="4612150326" TargetMode="External" Id="rId7"/><Relationship Type="http://schemas.openxmlformats.org/officeDocument/2006/relationships/hyperlink" Target="9604960986" TargetMode="External" Id="rId8"/><Relationship Type="http://schemas.openxmlformats.org/officeDocument/2006/relationships/hyperlink" Target="5355865770" TargetMode="External" Id="rId9"/><Relationship Type="http://schemas.openxmlformats.org/officeDocument/2006/relationships/hyperlink" Target="6287068714" TargetMode="External" Id="rId10"/><Relationship Type="http://schemas.openxmlformats.org/officeDocument/2006/relationships/hyperlink" Target="5382272855" TargetMode="External" Id="rId11"/><Relationship Type="http://schemas.openxmlformats.org/officeDocument/2006/relationships/hyperlink" Target="1604204981" TargetMode="External" Id="rId12"/><Relationship Type="http://schemas.openxmlformats.org/officeDocument/2006/relationships/hyperlink" Target="3712560546" TargetMode="External" Id="rId13"/><Relationship Type="http://schemas.openxmlformats.org/officeDocument/2006/relationships/hyperlink" Target="5240651568" TargetMode="External" Id="rId14"/><Relationship Type="http://schemas.openxmlformats.org/officeDocument/2006/relationships/hyperlink" Target="8429395740" TargetMode="External" Id="rId15"/><Relationship Type="http://schemas.openxmlformats.org/officeDocument/2006/relationships/hyperlink" Target="5249961573" TargetMode="External" Id="rId16"/><Relationship Type="http://schemas.openxmlformats.org/officeDocument/2006/relationships/hyperlink" Target="4698152185" TargetMode="External" Id="rId17"/><Relationship Type="http://schemas.openxmlformats.org/officeDocument/2006/relationships/hyperlink" Target="5854685923" TargetMode="External" Id="rId18"/><Relationship Type="http://schemas.openxmlformats.org/officeDocument/2006/relationships/hyperlink" Target="1221875976" TargetMode="External" Id="rId19"/><Relationship Type="http://schemas.openxmlformats.org/officeDocument/2006/relationships/hyperlink" Target="6149865144" TargetMode="External" Id="rId20"/><Relationship Type="http://schemas.openxmlformats.org/officeDocument/2006/relationships/hyperlink" Target="2314164791" TargetMode="External" Id="rId21"/><Relationship Type="http://schemas.openxmlformats.org/officeDocument/2006/relationships/hyperlink" Target="2481133273" TargetMode="External" Id="rId22"/><Relationship Type="http://schemas.openxmlformats.org/officeDocument/2006/relationships/hyperlink" Target="9810809157" TargetMode="External" Id="rId23"/><Relationship Type="http://schemas.openxmlformats.org/officeDocument/2006/relationships/hyperlink" Target="6135418151" TargetMode="External" Id="rId24"/><Relationship Type="http://schemas.openxmlformats.org/officeDocument/2006/relationships/hyperlink" Target="8180652465" TargetMode="External" Id="rId25"/><Relationship Type="http://schemas.openxmlformats.org/officeDocument/2006/relationships/hyperlink" Target="8775541580" TargetMode="External" Id="rId26"/><Relationship Type="http://schemas.openxmlformats.org/officeDocument/2006/relationships/hyperlink" Target="9347554120" TargetMode="External" Id="rId27"/><Relationship Type="http://schemas.openxmlformats.org/officeDocument/2006/relationships/hyperlink" Target="1954986989" TargetMode="External" Id="rId28"/><Relationship Type="http://schemas.openxmlformats.org/officeDocument/2006/relationships/hyperlink" Target="5579150150" TargetMode="External" Id="rId29"/><Relationship Type="http://schemas.openxmlformats.org/officeDocument/2006/relationships/hyperlink" Target="3458245480" TargetMode="External" Id="rId30"/><Relationship Type="http://schemas.openxmlformats.org/officeDocument/2006/relationships/hyperlink" Target="6813594869" TargetMode="External" Id="rId31"/><Relationship Type="http://schemas.openxmlformats.org/officeDocument/2006/relationships/hyperlink" Target="6183739990" TargetMode="External" Id="rId32"/><Relationship Type="http://schemas.openxmlformats.org/officeDocument/2006/relationships/hyperlink" Target="3020230010" TargetMode="External" Id="rId33"/><Relationship Type="http://schemas.openxmlformats.org/officeDocument/2006/relationships/hyperlink" Target="9197323561" TargetMode="External" Id="rId34"/><Relationship Type="http://schemas.openxmlformats.org/officeDocument/2006/relationships/hyperlink" Target="1401488975" TargetMode="External" Id="rId35"/><Relationship Type="http://schemas.openxmlformats.org/officeDocument/2006/relationships/hyperlink" Target="2414553318" TargetMode="External" Id="rId36"/><Relationship Type="http://schemas.openxmlformats.org/officeDocument/2006/relationships/hyperlink" Target="4683986131" TargetMode="External" Id="rId37"/><Relationship Type="http://schemas.openxmlformats.org/officeDocument/2006/relationships/hyperlink" Target="1822748237" TargetMode="External" Id="rId38"/><Relationship Type="http://schemas.openxmlformats.org/officeDocument/2006/relationships/hyperlink" Target="6488154660" TargetMode="External" Id="rId39"/><Relationship Type="http://schemas.openxmlformats.org/officeDocument/2006/relationships/hyperlink" Target="6653001947" TargetMode="External" Id="rId40"/><Relationship Type="http://schemas.openxmlformats.org/officeDocument/2006/relationships/hyperlink" Target="9998655604" TargetMode="External" Id="rId41"/><Relationship Type="http://schemas.openxmlformats.org/officeDocument/2006/relationships/hyperlink" Target="5181456016" TargetMode="External" Id="rId42"/><Relationship Type="http://schemas.openxmlformats.org/officeDocument/2006/relationships/hyperlink" Target="8808786015" TargetMode="External" Id="rId43"/><Relationship Type="http://schemas.openxmlformats.org/officeDocument/2006/relationships/hyperlink" Target="7885428336" TargetMode="External" Id="rId44"/><Relationship Type="http://schemas.openxmlformats.org/officeDocument/2006/relationships/hyperlink" Target="9362781594" TargetMode="External" Id="rId45"/><Relationship Type="http://schemas.openxmlformats.org/officeDocument/2006/relationships/hyperlink" Target="2848359961" TargetMode="External" Id="rId46"/><Relationship Type="http://schemas.openxmlformats.org/officeDocument/2006/relationships/hyperlink" Target="6334028804" TargetMode="External" Id="rId47"/><Relationship Type="http://schemas.openxmlformats.org/officeDocument/2006/relationships/hyperlink" Target="5026535102" TargetMode="External" Id="rId48"/><Relationship Type="http://schemas.openxmlformats.org/officeDocument/2006/relationships/hyperlink" Target="1359729055" TargetMode="External" Id="rId49"/><Relationship Type="http://schemas.openxmlformats.org/officeDocument/2006/relationships/hyperlink" Target="6444706973" TargetMode="External" Id="rId50"/><Relationship Type="http://schemas.openxmlformats.org/officeDocument/2006/relationships/hyperlink" Target="4929038378" TargetMode="External" Id="rId51"/><Relationship Type="http://schemas.openxmlformats.org/officeDocument/2006/relationships/hyperlink" Target="1541629611" TargetMode="External" Id="rId52"/><Relationship Type="http://schemas.openxmlformats.org/officeDocument/2006/relationships/hyperlink" Target="1091357321" TargetMode="External" Id="rId53"/><Relationship Type="http://schemas.openxmlformats.org/officeDocument/2006/relationships/hyperlink" Target="7423005803" TargetMode="External" Id="rId54"/><Relationship Type="http://schemas.openxmlformats.org/officeDocument/2006/relationships/hyperlink" Target="6583944550" TargetMode="External" Id="rId55"/><Relationship Type="http://schemas.openxmlformats.org/officeDocument/2006/relationships/hyperlink" Target="8966611883" TargetMode="External" Id="rId56"/><Relationship Type="http://schemas.openxmlformats.org/officeDocument/2006/relationships/hyperlink" Target="9457202533" TargetMode="External" Id="rId57"/><Relationship Type="http://schemas.openxmlformats.org/officeDocument/2006/relationships/hyperlink" Target="4931692256" TargetMode="External" Id="rId58"/><Relationship Type="http://schemas.openxmlformats.org/officeDocument/2006/relationships/hyperlink" Target="1265528941" TargetMode="External" Id="rId59"/><Relationship Type="http://schemas.openxmlformats.org/officeDocument/2006/relationships/hyperlink" Target="2848494748" TargetMode="External" Id="rId60"/><Relationship Type="http://schemas.openxmlformats.org/officeDocument/2006/relationships/hyperlink" Target="2530441516" TargetMode="External" Id="rId61"/><Relationship Type="http://schemas.openxmlformats.org/officeDocument/2006/relationships/hyperlink" Target="3796951080" TargetMode="External" Id="rId62"/><Relationship Type="http://schemas.openxmlformats.org/officeDocument/2006/relationships/hyperlink" Target="4391114440" TargetMode="External" Id="rId63"/></Relationships>
</file>

<file path=xl/worksheets/_rels/sheet3.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1802844507" TargetMode="External" Id="rId2"/><Relationship Type="http://schemas.openxmlformats.org/officeDocument/2006/relationships/hyperlink" Target="7820339877" TargetMode="External" Id="rId3"/><Relationship Type="http://schemas.openxmlformats.org/officeDocument/2006/relationships/hyperlink" Target="4024625671" TargetMode="External" Id="rId4"/><Relationship Type="http://schemas.openxmlformats.org/officeDocument/2006/relationships/hyperlink" Target="6095570373" TargetMode="External" Id="rId5"/><Relationship Type="http://schemas.openxmlformats.org/officeDocument/2006/relationships/hyperlink" Target="3980137475" TargetMode="External" Id="rId6"/><Relationship Type="http://schemas.openxmlformats.org/officeDocument/2006/relationships/hyperlink" Target="1763515142" TargetMode="External" Id="rId7"/><Relationship Type="http://schemas.openxmlformats.org/officeDocument/2006/relationships/hyperlink" Target="7925247620" TargetMode="External" Id="rId8"/><Relationship Type="http://schemas.openxmlformats.org/officeDocument/2006/relationships/hyperlink" Target="6753390552" TargetMode="External" Id="rId9"/><Relationship Type="http://schemas.openxmlformats.org/officeDocument/2006/relationships/hyperlink" Target="4914644430" TargetMode="External" Id="rId10"/><Relationship Type="http://schemas.openxmlformats.org/officeDocument/2006/relationships/hyperlink" Target="9057475104" TargetMode="External" Id="rId11"/><Relationship Type="http://schemas.openxmlformats.org/officeDocument/2006/relationships/hyperlink" Target="1560457005" TargetMode="External" Id="rId12"/><Relationship Type="http://schemas.openxmlformats.org/officeDocument/2006/relationships/hyperlink" Target="3327940483" TargetMode="External" Id="rId13"/><Relationship Type="http://schemas.openxmlformats.org/officeDocument/2006/relationships/hyperlink" Target="9544898973" TargetMode="External" Id="rId14"/><Relationship Type="http://schemas.openxmlformats.org/officeDocument/2006/relationships/hyperlink" Target="8263378590" TargetMode="External" Id="rId15"/><Relationship Type="http://schemas.openxmlformats.org/officeDocument/2006/relationships/hyperlink" Target="3849569950" TargetMode="External" Id="rId16"/><Relationship Type="http://schemas.openxmlformats.org/officeDocument/2006/relationships/hyperlink" Target="6540358266" TargetMode="External" Id="rId17"/><Relationship Type="http://schemas.openxmlformats.org/officeDocument/2006/relationships/hyperlink" Target="9273567704" TargetMode="External" Id="rId18"/><Relationship Type="http://schemas.openxmlformats.org/officeDocument/2006/relationships/hyperlink" Target="6727776853" TargetMode="External" Id="rId19"/><Relationship Type="http://schemas.openxmlformats.org/officeDocument/2006/relationships/hyperlink" Target="8756869002" TargetMode="External" Id="rId20"/><Relationship Type="http://schemas.openxmlformats.org/officeDocument/2006/relationships/hyperlink" Target="5485158478" TargetMode="External" Id="rId21"/><Relationship Type="http://schemas.openxmlformats.org/officeDocument/2006/relationships/hyperlink" Target="8039627536" TargetMode="External" Id="rId22"/><Relationship Type="http://schemas.openxmlformats.org/officeDocument/2006/relationships/hyperlink" Target="3342674562" TargetMode="External" Id="rId23"/><Relationship Type="http://schemas.openxmlformats.org/officeDocument/2006/relationships/hyperlink" Target="8342924760" TargetMode="External" Id="rId24"/><Relationship Type="http://schemas.openxmlformats.org/officeDocument/2006/relationships/hyperlink" Target="6916140611" TargetMode="External" Id="rId25"/><Relationship Type="http://schemas.openxmlformats.org/officeDocument/2006/relationships/hyperlink" Target="2601739438" TargetMode="External" Id="rId26"/><Relationship Type="http://schemas.openxmlformats.org/officeDocument/2006/relationships/hyperlink" Target="3860201426" TargetMode="External" Id="rId27"/><Relationship Type="http://schemas.openxmlformats.org/officeDocument/2006/relationships/hyperlink" Target="7065151696" TargetMode="External" Id="rId28"/><Relationship Type="http://schemas.openxmlformats.org/officeDocument/2006/relationships/hyperlink" Target="5646594506" TargetMode="External" Id="rId29"/><Relationship Type="http://schemas.openxmlformats.org/officeDocument/2006/relationships/hyperlink" Target="3224744110" TargetMode="External" Id="rId30"/><Relationship Type="http://schemas.openxmlformats.org/officeDocument/2006/relationships/hyperlink" Target="1068646304" TargetMode="External" Id="rId31"/><Relationship Type="http://schemas.openxmlformats.org/officeDocument/2006/relationships/hyperlink" Target="9744545166" TargetMode="External" Id="rId32"/><Relationship Type="http://schemas.openxmlformats.org/officeDocument/2006/relationships/hyperlink" Target="9248497347" TargetMode="External" Id="rId33"/><Relationship Type="http://schemas.openxmlformats.org/officeDocument/2006/relationships/hyperlink" Target="4746378209" TargetMode="External" Id="rId34"/><Relationship Type="http://schemas.openxmlformats.org/officeDocument/2006/relationships/hyperlink" Target="8859505663" TargetMode="External" Id="rId35"/><Relationship Type="http://schemas.openxmlformats.org/officeDocument/2006/relationships/hyperlink" Target="9518709220" TargetMode="External" Id="rId36"/><Relationship Type="http://schemas.openxmlformats.org/officeDocument/2006/relationships/hyperlink" Target="7028006701" TargetMode="External" Id="rId37"/><Relationship Type="http://schemas.openxmlformats.org/officeDocument/2006/relationships/hyperlink" Target="2822882472" TargetMode="External" Id="rId38"/><Relationship Type="http://schemas.openxmlformats.org/officeDocument/2006/relationships/hyperlink" Target="4863399077" TargetMode="External" Id="rId39"/><Relationship Type="http://schemas.openxmlformats.org/officeDocument/2006/relationships/hyperlink" Target="5236269553" TargetMode="External" Id="rId40"/><Relationship Type="http://schemas.openxmlformats.org/officeDocument/2006/relationships/hyperlink" Target="4192190730" TargetMode="External" Id="rId41"/><Relationship Type="http://schemas.openxmlformats.org/officeDocument/2006/relationships/hyperlink" Target="8431392562" TargetMode="External" Id="rId42"/><Relationship Type="http://schemas.openxmlformats.org/officeDocument/2006/relationships/hyperlink" Target="7824035715" TargetMode="External" Id="rId43"/><Relationship Type="http://schemas.openxmlformats.org/officeDocument/2006/relationships/hyperlink" Target="9586925383" TargetMode="External" Id="rId44"/><Relationship Type="http://schemas.openxmlformats.org/officeDocument/2006/relationships/hyperlink" Target="7310099658" TargetMode="External" Id="rId45"/><Relationship Type="http://schemas.openxmlformats.org/officeDocument/2006/relationships/hyperlink" Target="7721047942" TargetMode="External" Id="rId46"/><Relationship Type="http://schemas.openxmlformats.org/officeDocument/2006/relationships/hyperlink" Target="7824745507" TargetMode="External" Id="rId47"/></Relationships>
</file>

<file path=xl/worksheets/_rels/sheet4.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3244638258" TargetMode="External" Id="rId2"/><Relationship Type="http://schemas.openxmlformats.org/officeDocument/2006/relationships/hyperlink" Target="2884437685" TargetMode="External" Id="rId3"/><Relationship Type="http://schemas.openxmlformats.org/officeDocument/2006/relationships/hyperlink" Target="8941759954" TargetMode="External" Id="rId4"/><Relationship Type="http://schemas.openxmlformats.org/officeDocument/2006/relationships/hyperlink" Target="2618234418" TargetMode="External" Id="rId5"/><Relationship Type="http://schemas.openxmlformats.org/officeDocument/2006/relationships/hyperlink" Target="9245232746" TargetMode="External" Id="rId6"/><Relationship Type="http://schemas.openxmlformats.org/officeDocument/2006/relationships/hyperlink" Target="6210212624" TargetMode="External" Id="rId7"/><Relationship Type="http://schemas.openxmlformats.org/officeDocument/2006/relationships/hyperlink" Target="1005188764" TargetMode="External" Id="rId8"/><Relationship Type="http://schemas.openxmlformats.org/officeDocument/2006/relationships/hyperlink" Target="9272911080" TargetMode="External" Id="rId9"/><Relationship Type="http://schemas.openxmlformats.org/officeDocument/2006/relationships/hyperlink" Target="7533498801" TargetMode="External" Id="rId10"/><Relationship Type="http://schemas.openxmlformats.org/officeDocument/2006/relationships/hyperlink" Target="3733065040" TargetMode="External" Id="rId11"/><Relationship Type="http://schemas.openxmlformats.org/officeDocument/2006/relationships/hyperlink" Target="4302755366" TargetMode="External" Id="rId12"/><Relationship Type="http://schemas.openxmlformats.org/officeDocument/2006/relationships/hyperlink" Target="7438000229" TargetMode="External" Id="rId13"/><Relationship Type="http://schemas.openxmlformats.org/officeDocument/2006/relationships/hyperlink" Target="1856245238" TargetMode="External" Id="rId14"/><Relationship Type="http://schemas.openxmlformats.org/officeDocument/2006/relationships/hyperlink" Target="8757927557" TargetMode="External" Id="rId15"/><Relationship Type="http://schemas.openxmlformats.org/officeDocument/2006/relationships/hyperlink" Target="4599090933" TargetMode="External" Id="rId16"/><Relationship Type="http://schemas.openxmlformats.org/officeDocument/2006/relationships/hyperlink" Target="6344021558" TargetMode="External" Id="rId17"/><Relationship Type="http://schemas.openxmlformats.org/officeDocument/2006/relationships/hyperlink" Target="6914479006" TargetMode="External" Id="rId18"/><Relationship Type="http://schemas.openxmlformats.org/officeDocument/2006/relationships/hyperlink" Target="7908176832" TargetMode="External" Id="rId19"/><Relationship Type="http://schemas.openxmlformats.org/officeDocument/2006/relationships/hyperlink" Target="2474543485" TargetMode="External" Id="rId20"/><Relationship Type="http://schemas.openxmlformats.org/officeDocument/2006/relationships/hyperlink" Target="3976478565" TargetMode="External" Id="rId21"/><Relationship Type="http://schemas.openxmlformats.org/officeDocument/2006/relationships/hyperlink" Target="3474871574" TargetMode="External" Id="rId22"/><Relationship Type="http://schemas.openxmlformats.org/officeDocument/2006/relationships/hyperlink" Target="6364935516" TargetMode="External" Id="rId23"/><Relationship Type="http://schemas.openxmlformats.org/officeDocument/2006/relationships/hyperlink" Target="5741864050" TargetMode="External" Id="rId24"/><Relationship Type="http://schemas.openxmlformats.org/officeDocument/2006/relationships/hyperlink" Target="2238851280" TargetMode="External" Id="rId25"/><Relationship Type="http://schemas.openxmlformats.org/officeDocument/2006/relationships/hyperlink" Target="2239689167" TargetMode="External" Id="rId26"/><Relationship Type="http://schemas.openxmlformats.org/officeDocument/2006/relationships/hyperlink" Target="7818493400" TargetMode="External" Id="rId27"/><Relationship Type="http://schemas.openxmlformats.org/officeDocument/2006/relationships/hyperlink" Target="5742607712" TargetMode="External" Id="rId28"/><Relationship Type="http://schemas.openxmlformats.org/officeDocument/2006/relationships/hyperlink" Target="8869783897" TargetMode="External" Id="rId29"/><Relationship Type="http://schemas.openxmlformats.org/officeDocument/2006/relationships/hyperlink" Target="1719008067" TargetMode="External" Id="rId30"/><Relationship Type="http://schemas.openxmlformats.org/officeDocument/2006/relationships/hyperlink" Target="1463418360" TargetMode="External" Id="rId31"/><Relationship Type="http://schemas.openxmlformats.org/officeDocument/2006/relationships/hyperlink" Target="8445965640" TargetMode="External" Id="rId32"/><Relationship Type="http://schemas.openxmlformats.org/officeDocument/2006/relationships/hyperlink" Target="3163673938" TargetMode="External" Id="rId33"/><Relationship Type="http://schemas.openxmlformats.org/officeDocument/2006/relationships/hyperlink" Target="4392810790" TargetMode="External" Id="rId34"/><Relationship Type="http://schemas.openxmlformats.org/officeDocument/2006/relationships/hyperlink" Target="5944433790" TargetMode="External" Id="rId35"/><Relationship Type="http://schemas.openxmlformats.org/officeDocument/2006/relationships/hyperlink" Target="6250970857" TargetMode="External" Id="rId36"/><Relationship Type="http://schemas.openxmlformats.org/officeDocument/2006/relationships/hyperlink" Target="5172719123" TargetMode="External" Id="rId37"/><Relationship Type="http://schemas.openxmlformats.org/officeDocument/2006/relationships/hyperlink" Target="5782171089" TargetMode="External" Id="rId38"/><Relationship Type="http://schemas.openxmlformats.org/officeDocument/2006/relationships/hyperlink" Target="4631367958" TargetMode="External" Id="rId39"/><Relationship Type="http://schemas.openxmlformats.org/officeDocument/2006/relationships/hyperlink" Target="7429778706" TargetMode="External" Id="rId40"/><Relationship Type="http://schemas.openxmlformats.org/officeDocument/2006/relationships/hyperlink" Target="2923263801" TargetMode="External" Id="rId41"/><Relationship Type="http://schemas.openxmlformats.org/officeDocument/2006/relationships/hyperlink" Target="5694330906" TargetMode="External" Id="rId42"/><Relationship Type="http://schemas.openxmlformats.org/officeDocument/2006/relationships/hyperlink" Target="6346395408" TargetMode="External" Id="rId43"/><Relationship Type="http://schemas.openxmlformats.org/officeDocument/2006/relationships/hyperlink" Target="8327639560" TargetMode="External" Id="rId44"/><Relationship Type="http://schemas.openxmlformats.org/officeDocument/2006/relationships/hyperlink" Target="4391777216" TargetMode="External" Id="rId45"/><Relationship Type="http://schemas.openxmlformats.org/officeDocument/2006/relationships/hyperlink" Target="4697384385" TargetMode="External" Id="rId46"/><Relationship Type="http://schemas.openxmlformats.org/officeDocument/2006/relationships/hyperlink" Target="1535948014" TargetMode="External" Id="rId47"/><Relationship Type="http://schemas.openxmlformats.org/officeDocument/2006/relationships/hyperlink" Target="9878375542" TargetMode="External" Id="rId48"/></Relationships>
</file>

<file path=xl/worksheets/_rels/sheet5.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3886691537" TargetMode="External" Id="rId2"/><Relationship Type="http://schemas.openxmlformats.org/officeDocument/2006/relationships/hyperlink" Target="2661396657" TargetMode="External" Id="rId3"/><Relationship Type="http://schemas.openxmlformats.org/officeDocument/2006/relationships/hyperlink" Target="4116274148" TargetMode="External" Id="rId4"/><Relationship Type="http://schemas.openxmlformats.org/officeDocument/2006/relationships/hyperlink" Target="7938279825" TargetMode="External" Id="rId5"/><Relationship Type="http://schemas.openxmlformats.org/officeDocument/2006/relationships/hyperlink" Target="9708874514" TargetMode="External" Id="rId6"/><Relationship Type="http://schemas.openxmlformats.org/officeDocument/2006/relationships/hyperlink" Target="6571567910" TargetMode="External" Id="rId7"/><Relationship Type="http://schemas.openxmlformats.org/officeDocument/2006/relationships/hyperlink" Target="7036957692" TargetMode="External" Id="rId8"/><Relationship Type="http://schemas.openxmlformats.org/officeDocument/2006/relationships/hyperlink" Target="8628681171" TargetMode="External" Id="rId9"/><Relationship Type="http://schemas.openxmlformats.org/officeDocument/2006/relationships/hyperlink" Target="7179198681" TargetMode="External" Id="rId10"/><Relationship Type="http://schemas.openxmlformats.org/officeDocument/2006/relationships/hyperlink" Target="3821871592" TargetMode="External" Id="rId11"/><Relationship Type="http://schemas.openxmlformats.org/officeDocument/2006/relationships/hyperlink" Target="9417725140" TargetMode="External" Id="rId12"/><Relationship Type="http://schemas.openxmlformats.org/officeDocument/2006/relationships/hyperlink" Target="2497225931" TargetMode="External" Id="rId13"/><Relationship Type="http://schemas.openxmlformats.org/officeDocument/2006/relationships/hyperlink" Target="1793638651" TargetMode="External" Id="rId14"/><Relationship Type="http://schemas.openxmlformats.org/officeDocument/2006/relationships/hyperlink" Target="5906210104" TargetMode="External" Id="rId15"/><Relationship Type="http://schemas.openxmlformats.org/officeDocument/2006/relationships/hyperlink" Target="6745284897" TargetMode="External" Id="rId16"/><Relationship Type="http://schemas.openxmlformats.org/officeDocument/2006/relationships/hyperlink" Target="7597326651" TargetMode="External" Id="rId17"/><Relationship Type="http://schemas.openxmlformats.org/officeDocument/2006/relationships/hyperlink" Target="7445921565" TargetMode="External" Id="rId18"/><Relationship Type="http://schemas.openxmlformats.org/officeDocument/2006/relationships/hyperlink" Target="2122825882" TargetMode="External" Id="rId19"/><Relationship Type="http://schemas.openxmlformats.org/officeDocument/2006/relationships/hyperlink" Target="1730685260" TargetMode="External" Id="rId20"/><Relationship Type="http://schemas.openxmlformats.org/officeDocument/2006/relationships/hyperlink" Target="6818354481" TargetMode="External" Id="rId21"/><Relationship Type="http://schemas.openxmlformats.org/officeDocument/2006/relationships/hyperlink" Target="6908009284" TargetMode="External" Id="rId22"/><Relationship Type="http://schemas.openxmlformats.org/officeDocument/2006/relationships/hyperlink" Target="6703609841" TargetMode="External" Id="rId23"/><Relationship Type="http://schemas.openxmlformats.org/officeDocument/2006/relationships/hyperlink" Target="8907000373" TargetMode="External" Id="rId24"/><Relationship Type="http://schemas.openxmlformats.org/officeDocument/2006/relationships/hyperlink" Target="1647059638" TargetMode="External" Id="rId25"/><Relationship Type="http://schemas.openxmlformats.org/officeDocument/2006/relationships/hyperlink" Target="6496820942" TargetMode="External" Id="rId26"/><Relationship Type="http://schemas.openxmlformats.org/officeDocument/2006/relationships/hyperlink" Target="3502420341" TargetMode="External" Id="rId27"/><Relationship Type="http://schemas.openxmlformats.org/officeDocument/2006/relationships/hyperlink" Target="1029485672" TargetMode="External" Id="rId28"/><Relationship Type="http://schemas.openxmlformats.org/officeDocument/2006/relationships/hyperlink" Target="2328736241" TargetMode="External" Id="rId29"/><Relationship Type="http://schemas.openxmlformats.org/officeDocument/2006/relationships/hyperlink" Target="3289771483" TargetMode="External" Id="rId30"/><Relationship Type="http://schemas.openxmlformats.org/officeDocument/2006/relationships/hyperlink" Target="2013879107" TargetMode="External" Id="rId31"/><Relationship Type="http://schemas.openxmlformats.org/officeDocument/2006/relationships/hyperlink" Target="8388364275" TargetMode="External" Id="rId32"/><Relationship Type="http://schemas.openxmlformats.org/officeDocument/2006/relationships/hyperlink" Target="2670007687" TargetMode="External" Id="rId33"/><Relationship Type="http://schemas.openxmlformats.org/officeDocument/2006/relationships/hyperlink" Target="3677737464" TargetMode="External" Id="rId34"/><Relationship Type="http://schemas.openxmlformats.org/officeDocument/2006/relationships/hyperlink" Target="9634714272" TargetMode="External" Id="rId35"/><Relationship Type="http://schemas.openxmlformats.org/officeDocument/2006/relationships/hyperlink" Target="8403578641" TargetMode="External" Id="rId36"/><Relationship Type="http://schemas.openxmlformats.org/officeDocument/2006/relationships/hyperlink" Target="6942489033" TargetMode="External" Id="rId37"/><Relationship Type="http://schemas.openxmlformats.org/officeDocument/2006/relationships/hyperlink" Target="2747381572" TargetMode="External" Id="rId38"/><Relationship Type="http://schemas.openxmlformats.org/officeDocument/2006/relationships/hyperlink" Target="6587237753" TargetMode="External" Id="rId39"/><Relationship Type="http://schemas.openxmlformats.org/officeDocument/2006/relationships/hyperlink" Target="4004705838" TargetMode="External" Id="rId40"/><Relationship Type="http://schemas.openxmlformats.org/officeDocument/2006/relationships/hyperlink" Target="7640584415" TargetMode="External" Id="rId41"/><Relationship Type="http://schemas.openxmlformats.org/officeDocument/2006/relationships/hyperlink" Target="7103782110" TargetMode="External" Id="rId42"/><Relationship Type="http://schemas.openxmlformats.org/officeDocument/2006/relationships/hyperlink" Target="4354500610" TargetMode="External" Id="rId43"/></Relationships>
</file>

<file path=xl/worksheets/_rels/sheet6.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4550034907" TargetMode="External" Id="rId2"/><Relationship Type="http://schemas.openxmlformats.org/officeDocument/2006/relationships/hyperlink" Target="9955990766" TargetMode="External" Id="rId3"/><Relationship Type="http://schemas.openxmlformats.org/officeDocument/2006/relationships/hyperlink" Target="6589237674" TargetMode="External" Id="rId4"/><Relationship Type="http://schemas.openxmlformats.org/officeDocument/2006/relationships/hyperlink" Target="7352852427" TargetMode="External" Id="rId5"/><Relationship Type="http://schemas.openxmlformats.org/officeDocument/2006/relationships/hyperlink" Target="8271580835" TargetMode="External" Id="rId6"/><Relationship Type="http://schemas.openxmlformats.org/officeDocument/2006/relationships/hyperlink" Target="7028005908" TargetMode="External" Id="rId7"/><Relationship Type="http://schemas.openxmlformats.org/officeDocument/2006/relationships/hyperlink" Target="2936930183" TargetMode="External" Id="rId8"/><Relationship Type="http://schemas.openxmlformats.org/officeDocument/2006/relationships/hyperlink" Target="9801727547" TargetMode="External" Id="rId9"/><Relationship Type="http://schemas.openxmlformats.org/officeDocument/2006/relationships/hyperlink" Target="2051952321" TargetMode="External" Id="rId10"/><Relationship Type="http://schemas.openxmlformats.org/officeDocument/2006/relationships/hyperlink" Target="3839688007" TargetMode="External" Id="rId11"/><Relationship Type="http://schemas.openxmlformats.org/officeDocument/2006/relationships/hyperlink" Target="6365205276" TargetMode="External" Id="rId12"/><Relationship Type="http://schemas.openxmlformats.org/officeDocument/2006/relationships/hyperlink" Target="9777986522" TargetMode="External" Id="rId13"/><Relationship Type="http://schemas.openxmlformats.org/officeDocument/2006/relationships/hyperlink" Target="5516044754" TargetMode="External" Id="rId14"/><Relationship Type="http://schemas.openxmlformats.org/officeDocument/2006/relationships/hyperlink" Target="9049739814" TargetMode="External" Id="rId15"/><Relationship Type="http://schemas.openxmlformats.org/officeDocument/2006/relationships/hyperlink" Target="4464672769" TargetMode="External" Id="rId16"/><Relationship Type="http://schemas.openxmlformats.org/officeDocument/2006/relationships/hyperlink" Target="9643986359" TargetMode="External" Id="rId17"/><Relationship Type="http://schemas.openxmlformats.org/officeDocument/2006/relationships/hyperlink" Target="9360821293" TargetMode="External" Id="rId18"/><Relationship Type="http://schemas.openxmlformats.org/officeDocument/2006/relationships/hyperlink" Target="8709913647" TargetMode="External" Id="rId19"/><Relationship Type="http://schemas.openxmlformats.org/officeDocument/2006/relationships/hyperlink" Target="7326391463" TargetMode="External" Id="rId20"/><Relationship Type="http://schemas.openxmlformats.org/officeDocument/2006/relationships/hyperlink" Target="5405666687" TargetMode="External" Id="rId21"/><Relationship Type="http://schemas.openxmlformats.org/officeDocument/2006/relationships/hyperlink" Target="6107400702" TargetMode="External" Id="rId22"/><Relationship Type="http://schemas.openxmlformats.org/officeDocument/2006/relationships/hyperlink" Target="1049356748" TargetMode="External" Id="rId23"/><Relationship Type="http://schemas.openxmlformats.org/officeDocument/2006/relationships/hyperlink" Target="4508224331" TargetMode="External" Id="rId24"/><Relationship Type="http://schemas.openxmlformats.org/officeDocument/2006/relationships/hyperlink" Target="1951384527" TargetMode="External" Id="rId25"/><Relationship Type="http://schemas.openxmlformats.org/officeDocument/2006/relationships/hyperlink" Target="3726005423" TargetMode="External" Id="rId26"/><Relationship Type="http://schemas.openxmlformats.org/officeDocument/2006/relationships/hyperlink" Target="6640166473" TargetMode="External" Id="rId27"/><Relationship Type="http://schemas.openxmlformats.org/officeDocument/2006/relationships/hyperlink" Target="9972316710" TargetMode="External" Id="rId28"/><Relationship Type="http://schemas.openxmlformats.org/officeDocument/2006/relationships/hyperlink" Target="9755692865" TargetMode="External" Id="rId29"/><Relationship Type="http://schemas.openxmlformats.org/officeDocument/2006/relationships/hyperlink" Target="5733568556" TargetMode="External" Id="rId30"/><Relationship Type="http://schemas.openxmlformats.org/officeDocument/2006/relationships/hyperlink" Target="6031342419" TargetMode="External" Id="rId31"/><Relationship Type="http://schemas.openxmlformats.org/officeDocument/2006/relationships/hyperlink" Target="9352281525" TargetMode="External" Id="rId32"/><Relationship Type="http://schemas.openxmlformats.org/officeDocument/2006/relationships/hyperlink" Target="1072575520" TargetMode="External" Id="rId33"/><Relationship Type="http://schemas.openxmlformats.org/officeDocument/2006/relationships/hyperlink" Target="6393377154" TargetMode="External" Id="rId34"/><Relationship Type="http://schemas.openxmlformats.org/officeDocument/2006/relationships/hyperlink" Target="5400131620" TargetMode="External" Id="rId35"/><Relationship Type="http://schemas.openxmlformats.org/officeDocument/2006/relationships/hyperlink" Target="6589825144" TargetMode="External" Id="rId36"/><Relationship Type="http://schemas.openxmlformats.org/officeDocument/2006/relationships/hyperlink" Target="8213870573" TargetMode="External" Id="rId37"/><Relationship Type="http://schemas.openxmlformats.org/officeDocument/2006/relationships/hyperlink" Target="7505618529" TargetMode="External" Id="rId38"/><Relationship Type="http://schemas.openxmlformats.org/officeDocument/2006/relationships/hyperlink" Target="8935032997" TargetMode="External" Id="rId39"/><Relationship Type="http://schemas.openxmlformats.org/officeDocument/2006/relationships/hyperlink" Target="9012111740" TargetMode="External" Id="rId40"/><Relationship Type="http://schemas.openxmlformats.org/officeDocument/2006/relationships/hyperlink" Target="3463704184" TargetMode="External" Id="rId41"/><Relationship Type="http://schemas.openxmlformats.org/officeDocument/2006/relationships/hyperlink" Target="3228608205" TargetMode="External" Id="rId42"/><Relationship Type="http://schemas.openxmlformats.org/officeDocument/2006/relationships/hyperlink" Target="4995275153" TargetMode="External" Id="rId43"/><Relationship Type="http://schemas.openxmlformats.org/officeDocument/2006/relationships/hyperlink" Target="8266027836" TargetMode="External" Id="rId44"/><Relationship Type="http://schemas.openxmlformats.org/officeDocument/2006/relationships/hyperlink" Target="9880738781" TargetMode="External" Id="rId45"/><Relationship Type="http://schemas.openxmlformats.org/officeDocument/2006/relationships/hyperlink" Target="5139286434" TargetMode="External" Id="rId46"/><Relationship Type="http://schemas.openxmlformats.org/officeDocument/2006/relationships/hyperlink" Target="1334349274" TargetMode="External" Id="rId47"/><Relationship Type="http://schemas.openxmlformats.org/officeDocument/2006/relationships/hyperlink" Target="4518866341" TargetMode="External" Id="rId48"/><Relationship Type="http://schemas.openxmlformats.org/officeDocument/2006/relationships/hyperlink" Target="6756348479" TargetMode="External" Id="rId49"/><Relationship Type="http://schemas.openxmlformats.org/officeDocument/2006/relationships/hyperlink" Target="8860815233" TargetMode="External" Id="rId50"/><Relationship Type="http://schemas.openxmlformats.org/officeDocument/2006/relationships/hyperlink" Target="6928488659" TargetMode="External" Id="rId51"/><Relationship Type="http://schemas.openxmlformats.org/officeDocument/2006/relationships/hyperlink" Target="8260901023" TargetMode="External" Id="rId52"/><Relationship Type="http://schemas.openxmlformats.org/officeDocument/2006/relationships/hyperlink" Target="3030914688" TargetMode="External" Id="rId53"/><Relationship Type="http://schemas.openxmlformats.org/officeDocument/2006/relationships/hyperlink" Target="8496333115" TargetMode="External" Id="rId54"/><Relationship Type="http://schemas.openxmlformats.org/officeDocument/2006/relationships/hyperlink" Target="3106914551" TargetMode="External" Id="rId55"/></Relationships>
</file>

<file path=xl/worksheets/_rels/sheet7.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2684833661" TargetMode="External" Id="rId2"/><Relationship Type="http://schemas.openxmlformats.org/officeDocument/2006/relationships/hyperlink" Target="9143263084" TargetMode="External" Id="rId3"/><Relationship Type="http://schemas.openxmlformats.org/officeDocument/2006/relationships/hyperlink" Target="1283863739" TargetMode="External" Id="rId4"/><Relationship Type="http://schemas.openxmlformats.org/officeDocument/2006/relationships/hyperlink" Target="3918096616" TargetMode="External" Id="rId5"/><Relationship Type="http://schemas.openxmlformats.org/officeDocument/2006/relationships/hyperlink" Target="5630642551" TargetMode="External" Id="rId6"/><Relationship Type="http://schemas.openxmlformats.org/officeDocument/2006/relationships/hyperlink" Target="9360743704" TargetMode="External" Id="rId7"/><Relationship Type="http://schemas.openxmlformats.org/officeDocument/2006/relationships/hyperlink" Target="5122152958" TargetMode="External" Id="rId8"/><Relationship Type="http://schemas.openxmlformats.org/officeDocument/2006/relationships/hyperlink" Target="4449351310" TargetMode="External" Id="rId9"/><Relationship Type="http://schemas.openxmlformats.org/officeDocument/2006/relationships/hyperlink" Target="5704074372" TargetMode="External" Id="rId10"/><Relationship Type="http://schemas.openxmlformats.org/officeDocument/2006/relationships/hyperlink" Target="1528258814" TargetMode="External" Id="rId11"/><Relationship Type="http://schemas.openxmlformats.org/officeDocument/2006/relationships/hyperlink" Target="8826468086" TargetMode="External" Id="rId12"/><Relationship Type="http://schemas.openxmlformats.org/officeDocument/2006/relationships/hyperlink" Target="5896894508" TargetMode="External" Id="rId13"/><Relationship Type="http://schemas.openxmlformats.org/officeDocument/2006/relationships/hyperlink" Target="9322120303" TargetMode="External" Id="rId14"/><Relationship Type="http://schemas.openxmlformats.org/officeDocument/2006/relationships/hyperlink" Target="6490697052" TargetMode="External" Id="rId15"/><Relationship Type="http://schemas.openxmlformats.org/officeDocument/2006/relationships/hyperlink" Target="3662844268" TargetMode="External" Id="rId16"/><Relationship Type="http://schemas.openxmlformats.org/officeDocument/2006/relationships/hyperlink" Target="2774006541" TargetMode="External" Id="rId17"/><Relationship Type="http://schemas.openxmlformats.org/officeDocument/2006/relationships/hyperlink" Target="7864336135" TargetMode="External" Id="rId18"/><Relationship Type="http://schemas.openxmlformats.org/officeDocument/2006/relationships/hyperlink" Target="1008852680" TargetMode="External" Id="rId19"/><Relationship Type="http://schemas.openxmlformats.org/officeDocument/2006/relationships/hyperlink" Target="3461854323" TargetMode="External" Id="rId20"/><Relationship Type="http://schemas.openxmlformats.org/officeDocument/2006/relationships/hyperlink" Target="4629643109" TargetMode="External" Id="rId21"/><Relationship Type="http://schemas.openxmlformats.org/officeDocument/2006/relationships/hyperlink" Target="5449712036" TargetMode="External" Id="rId22"/><Relationship Type="http://schemas.openxmlformats.org/officeDocument/2006/relationships/hyperlink" Target="3346235453" TargetMode="External" Id="rId23"/><Relationship Type="http://schemas.openxmlformats.org/officeDocument/2006/relationships/hyperlink" Target="3002469744" TargetMode="External" Id="rId24"/><Relationship Type="http://schemas.openxmlformats.org/officeDocument/2006/relationships/hyperlink" Target="2370401172" TargetMode="External" Id="rId25"/><Relationship Type="http://schemas.openxmlformats.org/officeDocument/2006/relationships/hyperlink" Target="7567056836" TargetMode="External" Id="rId26"/><Relationship Type="http://schemas.openxmlformats.org/officeDocument/2006/relationships/hyperlink" Target="5360729006" TargetMode="External" Id="rId27"/><Relationship Type="http://schemas.openxmlformats.org/officeDocument/2006/relationships/hyperlink" Target="1267606438" TargetMode="External" Id="rId28"/><Relationship Type="http://schemas.openxmlformats.org/officeDocument/2006/relationships/hyperlink" Target="8885598103" TargetMode="External" Id="rId29"/><Relationship Type="http://schemas.openxmlformats.org/officeDocument/2006/relationships/hyperlink" Target="7319413169" TargetMode="External" Id="rId30"/><Relationship Type="http://schemas.openxmlformats.org/officeDocument/2006/relationships/hyperlink" Target="8774135737" TargetMode="External" Id="rId31"/><Relationship Type="http://schemas.openxmlformats.org/officeDocument/2006/relationships/hyperlink" Target="9011678110" TargetMode="External" Id="rId32"/><Relationship Type="http://schemas.openxmlformats.org/officeDocument/2006/relationships/hyperlink" Target="4064345151" TargetMode="External" Id="rId33"/><Relationship Type="http://schemas.openxmlformats.org/officeDocument/2006/relationships/hyperlink" Target="3460747585" TargetMode="External" Id="rId34"/><Relationship Type="http://schemas.openxmlformats.org/officeDocument/2006/relationships/hyperlink" Target="8875279770" TargetMode="External" Id="rId35"/><Relationship Type="http://schemas.openxmlformats.org/officeDocument/2006/relationships/hyperlink" Target="3608973638" TargetMode="External" Id="rId36"/><Relationship Type="http://schemas.openxmlformats.org/officeDocument/2006/relationships/hyperlink" Target="8492077034" TargetMode="External" Id="rId37"/><Relationship Type="http://schemas.openxmlformats.org/officeDocument/2006/relationships/hyperlink" Target="7397068592" TargetMode="External" Id="rId38"/><Relationship Type="http://schemas.openxmlformats.org/officeDocument/2006/relationships/hyperlink" Target="6702650825" TargetMode="External" Id="rId39"/><Relationship Type="http://schemas.openxmlformats.org/officeDocument/2006/relationships/hyperlink" Target="8595349041" TargetMode="External" Id="rId40"/><Relationship Type="http://schemas.openxmlformats.org/officeDocument/2006/relationships/hyperlink" Target="3084939796" TargetMode="External" Id="rId41"/><Relationship Type="http://schemas.openxmlformats.org/officeDocument/2006/relationships/hyperlink" Target="2265420476" TargetMode="External" Id="rId42"/><Relationship Type="http://schemas.openxmlformats.org/officeDocument/2006/relationships/hyperlink" Target="1172861478" TargetMode="External" Id="rId43"/><Relationship Type="http://schemas.openxmlformats.org/officeDocument/2006/relationships/hyperlink" Target="9610580986" TargetMode="External" Id="rId44"/><Relationship Type="http://schemas.openxmlformats.org/officeDocument/2006/relationships/hyperlink" Target="4484852450" TargetMode="External" Id="rId45"/><Relationship Type="http://schemas.openxmlformats.org/officeDocument/2006/relationships/hyperlink" Target="1346454971" TargetMode="External" Id="rId46"/><Relationship Type="http://schemas.openxmlformats.org/officeDocument/2006/relationships/hyperlink" Target="5057944425" TargetMode="External" Id="rId47"/><Relationship Type="http://schemas.openxmlformats.org/officeDocument/2006/relationships/hyperlink" Target="1251382385" TargetMode="External" Id="rId48"/><Relationship Type="http://schemas.openxmlformats.org/officeDocument/2006/relationships/hyperlink" Target="3942220349" TargetMode="External" Id="rId49"/><Relationship Type="http://schemas.openxmlformats.org/officeDocument/2006/relationships/hyperlink" Target="8746784958" TargetMode="External" Id="rId50"/><Relationship Type="http://schemas.openxmlformats.org/officeDocument/2006/relationships/hyperlink" Target="1189351678" TargetMode="External" Id="rId51"/><Relationship Type="http://schemas.openxmlformats.org/officeDocument/2006/relationships/hyperlink" Target="5363474179" TargetMode="External" Id="rId52"/><Relationship Type="http://schemas.openxmlformats.org/officeDocument/2006/relationships/hyperlink" Target="4946292811" TargetMode="External" Id="rId53"/><Relationship Type="http://schemas.openxmlformats.org/officeDocument/2006/relationships/hyperlink" Target="4216357521" TargetMode="External" Id="rId54"/><Relationship Type="http://schemas.openxmlformats.org/officeDocument/2006/relationships/hyperlink" Target="1106404531" TargetMode="External" Id="rId55"/></Relationships>
</file>

<file path=xl/worksheets/_rels/sheet8.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3607885804" TargetMode="External" Id="rId2"/><Relationship Type="http://schemas.openxmlformats.org/officeDocument/2006/relationships/hyperlink" Target="1231695473" TargetMode="External" Id="rId3"/><Relationship Type="http://schemas.openxmlformats.org/officeDocument/2006/relationships/hyperlink" Target="2319177068" TargetMode="External" Id="rId4"/><Relationship Type="http://schemas.openxmlformats.org/officeDocument/2006/relationships/hyperlink" Target="4945000093" TargetMode="External" Id="rId5"/><Relationship Type="http://schemas.openxmlformats.org/officeDocument/2006/relationships/hyperlink" Target="7380959451" TargetMode="External" Id="rId6"/><Relationship Type="http://schemas.openxmlformats.org/officeDocument/2006/relationships/hyperlink" Target="3456517881" TargetMode="External" Id="rId7"/><Relationship Type="http://schemas.openxmlformats.org/officeDocument/2006/relationships/hyperlink" Target="9953088988" TargetMode="External" Id="rId8"/><Relationship Type="http://schemas.openxmlformats.org/officeDocument/2006/relationships/hyperlink" Target="5989781727" TargetMode="External" Id="rId9"/><Relationship Type="http://schemas.openxmlformats.org/officeDocument/2006/relationships/hyperlink" Target="2845560991" TargetMode="External" Id="rId10"/><Relationship Type="http://schemas.openxmlformats.org/officeDocument/2006/relationships/hyperlink" Target="7943606683" TargetMode="External" Id="rId11"/><Relationship Type="http://schemas.openxmlformats.org/officeDocument/2006/relationships/hyperlink" Target="5980590122" TargetMode="External" Id="rId12"/><Relationship Type="http://schemas.openxmlformats.org/officeDocument/2006/relationships/hyperlink" Target="9678376500" TargetMode="External" Id="rId13"/><Relationship Type="http://schemas.openxmlformats.org/officeDocument/2006/relationships/hyperlink" Target="8595114425" TargetMode="External" Id="rId14"/><Relationship Type="http://schemas.openxmlformats.org/officeDocument/2006/relationships/hyperlink" Target="2875503197" TargetMode="External" Id="rId15"/><Relationship Type="http://schemas.openxmlformats.org/officeDocument/2006/relationships/hyperlink" Target="2140236809" TargetMode="External" Id="rId16"/><Relationship Type="http://schemas.openxmlformats.org/officeDocument/2006/relationships/hyperlink" Target="8866057545" TargetMode="External" Id="rId17"/><Relationship Type="http://schemas.openxmlformats.org/officeDocument/2006/relationships/hyperlink" Target="5596171132" TargetMode="External" Id="rId18"/><Relationship Type="http://schemas.openxmlformats.org/officeDocument/2006/relationships/hyperlink" Target="4842753300" TargetMode="External" Id="rId19"/><Relationship Type="http://schemas.openxmlformats.org/officeDocument/2006/relationships/hyperlink" Target="8589978882" TargetMode="External" Id="rId20"/><Relationship Type="http://schemas.openxmlformats.org/officeDocument/2006/relationships/hyperlink" Target="3470013468" TargetMode="External" Id="rId21"/><Relationship Type="http://schemas.openxmlformats.org/officeDocument/2006/relationships/hyperlink" Target="5581030872" TargetMode="External" Id="rId22"/><Relationship Type="http://schemas.openxmlformats.org/officeDocument/2006/relationships/hyperlink" Target="1822493870" TargetMode="External" Id="rId23"/><Relationship Type="http://schemas.openxmlformats.org/officeDocument/2006/relationships/hyperlink" Target="8909759523" TargetMode="External" Id="rId24"/><Relationship Type="http://schemas.openxmlformats.org/officeDocument/2006/relationships/hyperlink" Target="8005544756" TargetMode="External" Id="rId25"/><Relationship Type="http://schemas.openxmlformats.org/officeDocument/2006/relationships/hyperlink" Target="7262268517" TargetMode="External" Id="rId26"/><Relationship Type="http://schemas.openxmlformats.org/officeDocument/2006/relationships/hyperlink" Target="2767998335" TargetMode="External" Id="rId27"/><Relationship Type="http://schemas.openxmlformats.org/officeDocument/2006/relationships/hyperlink" Target="6627818809" TargetMode="External" Id="rId28"/><Relationship Type="http://schemas.openxmlformats.org/officeDocument/2006/relationships/hyperlink" Target="7083918363" TargetMode="External" Id="rId29"/><Relationship Type="http://schemas.openxmlformats.org/officeDocument/2006/relationships/hyperlink" Target="2192703571" TargetMode="External" Id="rId30"/><Relationship Type="http://schemas.openxmlformats.org/officeDocument/2006/relationships/hyperlink" Target="8035226853" TargetMode="External" Id="rId31"/><Relationship Type="http://schemas.openxmlformats.org/officeDocument/2006/relationships/hyperlink" Target="2914179473" TargetMode="External" Id="rId32"/><Relationship Type="http://schemas.openxmlformats.org/officeDocument/2006/relationships/hyperlink" Target="2586779970" TargetMode="External" Id="rId33"/><Relationship Type="http://schemas.openxmlformats.org/officeDocument/2006/relationships/hyperlink" Target="6430763131" TargetMode="External" Id="rId34"/><Relationship Type="http://schemas.openxmlformats.org/officeDocument/2006/relationships/hyperlink" Target="2156829456" TargetMode="External" Id="rId35"/><Relationship Type="http://schemas.openxmlformats.org/officeDocument/2006/relationships/hyperlink" Target="6916780924" TargetMode="External" Id="rId36"/><Relationship Type="http://schemas.openxmlformats.org/officeDocument/2006/relationships/hyperlink" Target="6338136491" TargetMode="External" Id="rId37"/></Relationships>
</file>

<file path=xl/worksheets/_rels/sheet9.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4457436156" TargetMode="External" Id="rId2"/><Relationship Type="http://schemas.openxmlformats.org/officeDocument/2006/relationships/hyperlink" Target="2149442121" TargetMode="External" Id="rId3"/><Relationship Type="http://schemas.openxmlformats.org/officeDocument/2006/relationships/hyperlink" Target="5102147749" TargetMode="External" Id="rId4"/><Relationship Type="http://schemas.openxmlformats.org/officeDocument/2006/relationships/hyperlink" Target="7680249911" TargetMode="External" Id="rId5"/><Relationship Type="http://schemas.openxmlformats.org/officeDocument/2006/relationships/hyperlink" Target="9365907696" TargetMode="External" Id="rId6"/><Relationship Type="http://schemas.openxmlformats.org/officeDocument/2006/relationships/hyperlink" Target="1346190163" TargetMode="External" Id="rId7"/><Relationship Type="http://schemas.openxmlformats.org/officeDocument/2006/relationships/hyperlink" Target="2728175230" TargetMode="External" Id="rId8"/><Relationship Type="http://schemas.openxmlformats.org/officeDocument/2006/relationships/hyperlink" Target="9411620521" TargetMode="External" Id="rId9"/><Relationship Type="http://schemas.openxmlformats.org/officeDocument/2006/relationships/hyperlink" Target="1132595239" TargetMode="External" Id="rId10"/><Relationship Type="http://schemas.openxmlformats.org/officeDocument/2006/relationships/hyperlink" Target="4848941449" TargetMode="External" Id="rId11"/><Relationship Type="http://schemas.openxmlformats.org/officeDocument/2006/relationships/hyperlink" Target="6851042069" TargetMode="External" Id="rId12"/><Relationship Type="http://schemas.openxmlformats.org/officeDocument/2006/relationships/hyperlink" Target="8354437774" TargetMode="External" Id="rId13"/><Relationship Type="http://schemas.openxmlformats.org/officeDocument/2006/relationships/hyperlink" Target="7732510607" TargetMode="External" Id="rId14"/><Relationship Type="http://schemas.openxmlformats.org/officeDocument/2006/relationships/hyperlink" Target="6366967082" TargetMode="External" Id="rId15"/><Relationship Type="http://schemas.openxmlformats.org/officeDocument/2006/relationships/hyperlink" Target="9539032448" TargetMode="External" Id="rId16"/><Relationship Type="http://schemas.openxmlformats.org/officeDocument/2006/relationships/hyperlink" Target="6085413408" TargetMode="External" Id="rId17"/><Relationship Type="http://schemas.openxmlformats.org/officeDocument/2006/relationships/hyperlink" Target="1085654952" TargetMode="External" Id="rId18"/><Relationship Type="http://schemas.openxmlformats.org/officeDocument/2006/relationships/hyperlink" Target="8511553224" TargetMode="External" Id="rId19"/><Relationship Type="http://schemas.openxmlformats.org/officeDocument/2006/relationships/hyperlink" Target="9058817868" TargetMode="External" Id="rId20"/><Relationship Type="http://schemas.openxmlformats.org/officeDocument/2006/relationships/hyperlink" Target="6130209548" TargetMode="External" Id="rId21"/><Relationship Type="http://schemas.openxmlformats.org/officeDocument/2006/relationships/hyperlink" Target="9043209409" TargetMode="External" Id="rId22"/><Relationship Type="http://schemas.openxmlformats.org/officeDocument/2006/relationships/hyperlink" Target="3441699290" TargetMode="External" Id="rId23"/><Relationship Type="http://schemas.openxmlformats.org/officeDocument/2006/relationships/hyperlink" Target="8863836342" TargetMode="External" Id="rId24"/><Relationship Type="http://schemas.openxmlformats.org/officeDocument/2006/relationships/hyperlink" Target="5232798772" TargetMode="External" Id="rId25"/><Relationship Type="http://schemas.openxmlformats.org/officeDocument/2006/relationships/hyperlink" Target="6822985414" TargetMode="External" Id="rId26"/></Relationships>
</file>

<file path=xl/worksheets/_rels/sheet10.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8132220536" TargetMode="External" Id="rId2"/><Relationship Type="http://schemas.openxmlformats.org/officeDocument/2006/relationships/hyperlink" Target="6234841254" TargetMode="External" Id="rId3"/><Relationship Type="http://schemas.openxmlformats.org/officeDocument/2006/relationships/hyperlink" Target="9614674765" TargetMode="External" Id="rId4"/><Relationship Type="http://schemas.openxmlformats.org/officeDocument/2006/relationships/hyperlink" Target="9607515244" TargetMode="External" Id="rId5"/><Relationship Type="http://schemas.openxmlformats.org/officeDocument/2006/relationships/hyperlink" Target="2610838953" TargetMode="External" Id="rId6"/><Relationship Type="http://schemas.openxmlformats.org/officeDocument/2006/relationships/hyperlink" Target="3217859178" TargetMode="External" Id="rId7"/><Relationship Type="http://schemas.openxmlformats.org/officeDocument/2006/relationships/hyperlink" Target="5456906426" TargetMode="External" Id="rId8"/><Relationship Type="http://schemas.openxmlformats.org/officeDocument/2006/relationships/hyperlink" Target="9274497454" TargetMode="External" Id="rId9"/><Relationship Type="http://schemas.openxmlformats.org/officeDocument/2006/relationships/hyperlink" Target="4636024968" TargetMode="External" Id="rId10"/><Relationship Type="http://schemas.openxmlformats.org/officeDocument/2006/relationships/hyperlink" Target="6626996290" TargetMode="External" Id="rId11"/><Relationship Type="http://schemas.openxmlformats.org/officeDocument/2006/relationships/hyperlink" Target="3041074354" TargetMode="External" Id="rId12"/><Relationship Type="http://schemas.openxmlformats.org/officeDocument/2006/relationships/hyperlink" Target="1405666623" TargetMode="External" Id="rId13"/><Relationship Type="http://schemas.openxmlformats.org/officeDocument/2006/relationships/hyperlink" Target="7511185912" TargetMode="External" Id="rId14"/><Relationship Type="http://schemas.openxmlformats.org/officeDocument/2006/relationships/hyperlink" Target="4679080830" TargetMode="External" Id="rId15"/><Relationship Type="http://schemas.openxmlformats.org/officeDocument/2006/relationships/hyperlink" Target="8234485927" TargetMode="External" Id="rId16"/><Relationship Type="http://schemas.openxmlformats.org/officeDocument/2006/relationships/hyperlink" Target="3080739499" TargetMode="External" Id="rId17"/><Relationship Type="http://schemas.openxmlformats.org/officeDocument/2006/relationships/hyperlink" Target="8620368081" TargetMode="External" Id="rId18"/><Relationship Type="http://schemas.openxmlformats.org/officeDocument/2006/relationships/hyperlink" Target="2747900896" TargetMode="External" Id="rId19"/><Relationship Type="http://schemas.openxmlformats.org/officeDocument/2006/relationships/hyperlink" Target="2254390781" TargetMode="External" Id="rId20"/><Relationship Type="http://schemas.openxmlformats.org/officeDocument/2006/relationships/hyperlink" Target="5454078932" TargetMode="External" Id="rId21"/></Relationships>
</file>

<file path=xl/worksheets/_rels/sheet11.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1528676856" TargetMode="External" Id="rId2"/><Relationship Type="http://schemas.openxmlformats.org/officeDocument/2006/relationships/hyperlink" Target="3940330934" TargetMode="External" Id="rId3"/><Relationship Type="http://schemas.openxmlformats.org/officeDocument/2006/relationships/hyperlink" Target="5414221217" TargetMode="External" Id="rId4"/><Relationship Type="http://schemas.openxmlformats.org/officeDocument/2006/relationships/hyperlink" Target="7549212956" TargetMode="External" Id="rId5"/></Relationships>
</file>

<file path=xl/worksheets/_rels/sheet12.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8715711405" TargetMode="External" Id="rId2"/><Relationship Type="http://schemas.openxmlformats.org/officeDocument/2006/relationships/hyperlink" Target="1757268552" TargetMode="External" Id="rId3"/><Relationship Type="http://schemas.openxmlformats.org/officeDocument/2006/relationships/hyperlink" Target="2255329351" TargetMode="External" Id="rId4"/><Relationship Type="http://schemas.openxmlformats.org/officeDocument/2006/relationships/hyperlink" Target="8372799181" TargetMode="External" Id="rId5"/><Relationship Type="http://schemas.openxmlformats.org/officeDocument/2006/relationships/hyperlink" Target="2561888650" TargetMode="External" Id="rId6"/><Relationship Type="http://schemas.openxmlformats.org/officeDocument/2006/relationships/hyperlink" Target="2924418900" TargetMode="External" Id="rId7"/></Relationships>
</file>

<file path=xl/worksheets/_rels/sheet13.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3952848484" TargetMode="External" Id="rId2"/><Relationship Type="http://schemas.openxmlformats.org/officeDocument/2006/relationships/hyperlink" Target="8624996118" TargetMode="External" Id="rId3"/><Relationship Type="http://schemas.openxmlformats.org/officeDocument/2006/relationships/hyperlink" Target="1247272920" TargetMode="External" Id="rId4"/><Relationship Type="http://schemas.openxmlformats.org/officeDocument/2006/relationships/hyperlink" Target="6442211498" TargetMode="External" Id="rId5"/><Relationship Type="http://schemas.openxmlformats.org/officeDocument/2006/relationships/hyperlink" Target="2223702217" TargetMode="External" Id="rId6"/><Relationship Type="http://schemas.openxmlformats.org/officeDocument/2006/relationships/hyperlink" Target="6666128239" TargetMode="External" Id="rId7"/><Relationship Type="http://schemas.openxmlformats.org/officeDocument/2006/relationships/hyperlink" Target="9385377142" TargetMode="External" Id="rId8"/><Relationship Type="http://schemas.openxmlformats.org/officeDocument/2006/relationships/hyperlink" Target="2546544025" TargetMode="External" Id="rId9"/><Relationship Type="http://schemas.openxmlformats.org/officeDocument/2006/relationships/hyperlink" Target="6968473422" TargetMode="External" Id="rId10"/><Relationship Type="http://schemas.openxmlformats.org/officeDocument/2006/relationships/hyperlink" Target="9842259438" TargetMode="External" Id="rId11"/><Relationship Type="http://schemas.openxmlformats.org/officeDocument/2006/relationships/hyperlink" Target="1405463666" TargetMode="External" Id="rId12"/><Relationship Type="http://schemas.openxmlformats.org/officeDocument/2006/relationships/hyperlink" Target="7778888286" TargetMode="External" Id="rId13"/><Relationship Type="http://schemas.openxmlformats.org/officeDocument/2006/relationships/hyperlink" Target="2917815305" TargetMode="External" Id="rId14"/><Relationship Type="http://schemas.openxmlformats.org/officeDocument/2006/relationships/hyperlink" Target="2469427625" TargetMode="External" Id="rId15"/><Relationship Type="http://schemas.openxmlformats.org/officeDocument/2006/relationships/hyperlink" Target="8912241169" TargetMode="External" Id="rId16"/><Relationship Type="http://schemas.openxmlformats.org/officeDocument/2006/relationships/hyperlink" Target="3663284124" TargetMode="External" Id="rId17"/><Relationship Type="http://schemas.openxmlformats.org/officeDocument/2006/relationships/hyperlink" Target="7827171600" TargetMode="External" Id="rId18"/><Relationship Type="http://schemas.openxmlformats.org/officeDocument/2006/relationships/hyperlink" Target="5342467615" TargetMode="External" Id="rId19"/><Relationship Type="http://schemas.openxmlformats.org/officeDocument/2006/relationships/hyperlink" Target="2713612835" TargetMode="External" Id="rId20"/><Relationship Type="http://schemas.openxmlformats.org/officeDocument/2006/relationships/hyperlink" Target="2114448483" TargetMode="External" Id="rId21"/><Relationship Type="http://schemas.openxmlformats.org/officeDocument/2006/relationships/hyperlink" Target="7676175446" TargetMode="External" Id="rId22"/><Relationship Type="http://schemas.openxmlformats.org/officeDocument/2006/relationships/hyperlink" Target="1398342092" TargetMode="External" Id="rId23"/><Relationship Type="http://schemas.openxmlformats.org/officeDocument/2006/relationships/hyperlink" Target="4265665308" TargetMode="External" Id="rId24"/></Relationships>
</file>

<file path=xl/worksheets/_rels/sheet14.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5075438641" TargetMode="External" Id="rId2"/><Relationship Type="http://schemas.openxmlformats.org/officeDocument/2006/relationships/hyperlink" Target="3529626796" TargetMode="External" Id="rId3"/><Relationship Type="http://schemas.openxmlformats.org/officeDocument/2006/relationships/hyperlink" Target="1982201511" TargetMode="External" Id="rId4"/><Relationship Type="http://schemas.openxmlformats.org/officeDocument/2006/relationships/hyperlink" Target="4591566850" TargetMode="External" Id="rId5"/><Relationship Type="http://schemas.openxmlformats.org/officeDocument/2006/relationships/hyperlink" Target="7236059193" TargetMode="External" Id="rId6"/><Relationship Type="http://schemas.openxmlformats.org/officeDocument/2006/relationships/hyperlink" Target="2991566308" TargetMode="External" Id="rId7"/><Relationship Type="http://schemas.openxmlformats.org/officeDocument/2006/relationships/hyperlink" Target="5384173475" TargetMode="External" Id="rId8"/><Relationship Type="http://schemas.openxmlformats.org/officeDocument/2006/relationships/hyperlink" Target="7039928666" TargetMode="External" Id="rId9"/><Relationship Type="http://schemas.openxmlformats.org/officeDocument/2006/relationships/hyperlink" Target="4747615398" TargetMode="External" Id="rId10"/><Relationship Type="http://schemas.openxmlformats.org/officeDocument/2006/relationships/hyperlink" Target="1844429855" TargetMode="External" Id="rId11"/><Relationship Type="http://schemas.openxmlformats.org/officeDocument/2006/relationships/hyperlink" Target="3291890835" TargetMode="External" Id="rId12"/><Relationship Type="http://schemas.openxmlformats.org/officeDocument/2006/relationships/hyperlink" Target="4956213337" TargetMode="External" Id="rId13"/><Relationship Type="http://schemas.openxmlformats.org/officeDocument/2006/relationships/hyperlink" Target="3815276229" TargetMode="External" Id="rId14"/></Relationships>
</file>

<file path=xl/worksheets/_rels/sheet15.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8492403424" TargetMode="External" Id="rId2"/><Relationship Type="http://schemas.openxmlformats.org/officeDocument/2006/relationships/hyperlink" Target="1856131046" TargetMode="External" Id="rId3"/><Relationship Type="http://schemas.openxmlformats.org/officeDocument/2006/relationships/hyperlink" Target="1488175723" TargetMode="External" Id="rId4"/><Relationship Type="http://schemas.openxmlformats.org/officeDocument/2006/relationships/hyperlink" Target="8236841130" TargetMode="External" Id="rId5"/><Relationship Type="http://schemas.openxmlformats.org/officeDocument/2006/relationships/hyperlink" Target="8279739283" TargetMode="External" Id="rId6"/><Relationship Type="http://schemas.openxmlformats.org/officeDocument/2006/relationships/hyperlink" Target="5232144071" TargetMode="External" Id="rId7"/><Relationship Type="http://schemas.openxmlformats.org/officeDocument/2006/relationships/hyperlink" Target="BB08J2" TargetMode="External" Id="rId8"/><Relationship Type="http://schemas.openxmlformats.org/officeDocument/2006/relationships/hyperlink" Target="BB08J2" TargetMode="External" Id="rId9"/><Relationship Type="http://schemas.openxmlformats.org/officeDocument/2006/relationships/hyperlink" Target="BB08J2" TargetMode="External" Id="rId10"/><Relationship Type="http://schemas.openxmlformats.org/officeDocument/2006/relationships/hyperlink" Target="BB08J2" TargetMode="External" Id="rId11"/><Relationship Type="http://schemas.openxmlformats.org/officeDocument/2006/relationships/hyperlink" Target="BB08J2" TargetMode="External" Id="rId12"/><Relationship Type="http://schemas.openxmlformats.org/officeDocument/2006/relationships/hyperlink" Target="BB08J2" TargetMode="External" Id="rId13"/></Relationships>
</file>

<file path=xl/worksheets/_rels/sheet16.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2739200864" TargetMode="External" Id="rId2"/><Relationship Type="http://schemas.openxmlformats.org/officeDocument/2006/relationships/hyperlink" Target="2592820261" TargetMode="External" Id="rId3"/><Relationship Type="http://schemas.openxmlformats.org/officeDocument/2006/relationships/hyperlink" Target="1082121572" TargetMode="External" Id="rId4"/><Relationship Type="http://schemas.openxmlformats.org/officeDocument/2006/relationships/hyperlink" Target="3312885990" TargetMode="External" Id="rId5"/><Relationship Type="http://schemas.openxmlformats.org/officeDocument/2006/relationships/hyperlink" Target="3062667221" TargetMode="External" Id="rId6"/><Relationship Type="http://schemas.openxmlformats.org/officeDocument/2006/relationships/hyperlink" Target="7174673861" TargetMode="External" Id="rId7"/></Relationships>
</file>

<file path=xl/worksheets/_rels/sheet17.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6643133951" TargetMode="External" Id="rId2"/><Relationship Type="http://schemas.openxmlformats.org/officeDocument/2006/relationships/hyperlink" Target="3509107738" TargetMode="External" Id="rId3"/><Relationship Type="http://schemas.openxmlformats.org/officeDocument/2006/relationships/hyperlink" Target="6660908479" TargetMode="External" Id="rId4"/><Relationship Type="http://schemas.openxmlformats.org/officeDocument/2006/relationships/hyperlink" Target="9236925940" TargetMode="External" Id="rId5"/><Relationship Type="http://schemas.openxmlformats.org/officeDocument/2006/relationships/hyperlink" Target="6473792362" TargetMode="External" Id="rId6"/><Relationship Type="http://schemas.openxmlformats.org/officeDocument/2006/relationships/hyperlink" Target="4371202297" TargetMode="External" Id="rId7"/><Relationship Type="http://schemas.openxmlformats.org/officeDocument/2006/relationships/hyperlink" Target="6789604943" TargetMode="External" Id="rId8"/><Relationship Type="http://schemas.openxmlformats.org/officeDocument/2006/relationships/hyperlink" Target="3324621307" TargetMode="External" Id="rId9"/><Relationship Type="http://schemas.openxmlformats.org/officeDocument/2006/relationships/hyperlink" Target="8100579994" TargetMode="External" Id="rId10"/><Relationship Type="http://schemas.openxmlformats.org/officeDocument/2006/relationships/hyperlink" Target="5693685854" TargetMode="External" Id="rId11"/><Relationship Type="http://schemas.openxmlformats.org/officeDocument/2006/relationships/hyperlink" Target="3132900374" TargetMode="External" Id="rId12"/><Relationship Type="http://schemas.openxmlformats.org/officeDocument/2006/relationships/hyperlink" Target="8222918748" TargetMode="External" Id="rId13"/><Relationship Type="http://schemas.openxmlformats.org/officeDocument/2006/relationships/hyperlink" Target="5401431071" TargetMode="External" Id="rId14"/><Relationship Type="http://schemas.openxmlformats.org/officeDocument/2006/relationships/hyperlink" Target="9010494512" TargetMode="External" Id="rId15"/><Relationship Type="http://schemas.openxmlformats.org/officeDocument/2006/relationships/hyperlink" Target="3386500293" TargetMode="External" Id="rId16"/><Relationship Type="http://schemas.openxmlformats.org/officeDocument/2006/relationships/hyperlink" Target="1246842089" TargetMode="External" Id="rId17"/><Relationship Type="http://schemas.openxmlformats.org/officeDocument/2006/relationships/hyperlink" Target="3440924610" TargetMode="External" Id="rId18"/><Relationship Type="http://schemas.openxmlformats.org/officeDocument/2006/relationships/hyperlink" Target="2376532242" TargetMode="External" Id="rId19"/><Relationship Type="http://schemas.openxmlformats.org/officeDocument/2006/relationships/hyperlink" Target="3696625454" TargetMode="External" Id="rId20"/></Relationships>
</file>

<file path=xl/worksheets/_rels/sheet18.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8636950260" TargetMode="External" Id="rId2"/><Relationship Type="http://schemas.openxmlformats.org/officeDocument/2006/relationships/hyperlink" Target="1703068184" TargetMode="External" Id="rId3"/><Relationship Type="http://schemas.openxmlformats.org/officeDocument/2006/relationships/hyperlink" Target="9362224340" TargetMode="External" Id="rId4"/><Relationship Type="http://schemas.openxmlformats.org/officeDocument/2006/relationships/hyperlink" Target="4856743976" TargetMode="External" Id="rId5"/><Relationship Type="http://schemas.openxmlformats.org/officeDocument/2006/relationships/hyperlink" Target="3466542004" TargetMode="External" Id="rId6"/><Relationship Type="http://schemas.openxmlformats.org/officeDocument/2006/relationships/hyperlink" Target="3545283872" TargetMode="External" Id="rId7"/><Relationship Type="http://schemas.openxmlformats.org/officeDocument/2006/relationships/hyperlink" Target="1753944247" TargetMode="External" Id="rId8"/><Relationship Type="http://schemas.openxmlformats.org/officeDocument/2006/relationships/hyperlink" Target="2106390141" TargetMode="External" Id="rId9"/><Relationship Type="http://schemas.openxmlformats.org/officeDocument/2006/relationships/hyperlink" Target="6085914995" TargetMode="External" Id="rId10"/><Relationship Type="http://schemas.openxmlformats.org/officeDocument/2006/relationships/hyperlink" Target="6104768550" TargetMode="External" Id="rId11"/><Relationship Type="http://schemas.openxmlformats.org/officeDocument/2006/relationships/hyperlink" Target="4689708057" TargetMode="External" Id="rId12"/><Relationship Type="http://schemas.openxmlformats.org/officeDocument/2006/relationships/hyperlink" Target="1690683487" TargetMode="External" Id="rId13"/><Relationship Type="http://schemas.openxmlformats.org/officeDocument/2006/relationships/hyperlink" Target="1069165397" TargetMode="External" Id="rId14"/><Relationship Type="http://schemas.openxmlformats.org/officeDocument/2006/relationships/hyperlink" Target="9227525844" TargetMode="External" Id="rId15"/><Relationship Type="http://schemas.openxmlformats.org/officeDocument/2006/relationships/hyperlink" Target="2956702862" TargetMode="External" Id="rId16"/><Relationship Type="http://schemas.openxmlformats.org/officeDocument/2006/relationships/hyperlink" Target="3593530173" TargetMode="External" Id="rId17"/><Relationship Type="http://schemas.openxmlformats.org/officeDocument/2006/relationships/hyperlink" Target="7331535601" TargetMode="External" Id="rId18"/><Relationship Type="http://schemas.openxmlformats.org/officeDocument/2006/relationships/hyperlink" Target="4137950976" TargetMode="External" Id="rId19"/><Relationship Type="http://schemas.openxmlformats.org/officeDocument/2006/relationships/hyperlink" Target="8019848522" TargetMode="External" Id="rId20"/><Relationship Type="http://schemas.openxmlformats.org/officeDocument/2006/relationships/hyperlink" Target="4478753794" TargetMode="External" Id="rId21"/><Relationship Type="http://schemas.openxmlformats.org/officeDocument/2006/relationships/hyperlink" Target="3811640169" TargetMode="External" Id="rId22"/><Relationship Type="http://schemas.openxmlformats.org/officeDocument/2006/relationships/hyperlink" Target="5578116705" TargetMode="External" Id="rId23"/><Relationship Type="http://schemas.openxmlformats.org/officeDocument/2006/relationships/hyperlink" Target="5562258922" TargetMode="External" Id="rId24"/><Relationship Type="http://schemas.openxmlformats.org/officeDocument/2006/relationships/hyperlink" Target="7203770630" TargetMode="External" Id="rId25"/></Relationships>
</file>

<file path=xl/worksheets/_rels/sheet19.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6180641735" TargetMode="External" Id="rId2"/><Relationship Type="http://schemas.openxmlformats.org/officeDocument/2006/relationships/hyperlink" Target="5954789214" TargetMode="External" Id="rId3"/><Relationship Type="http://schemas.openxmlformats.org/officeDocument/2006/relationships/hyperlink" Target="2759599451" TargetMode="External" Id="rId4"/><Relationship Type="http://schemas.openxmlformats.org/officeDocument/2006/relationships/hyperlink" Target="5709476868" TargetMode="External" Id="rId5"/><Relationship Type="http://schemas.openxmlformats.org/officeDocument/2006/relationships/hyperlink" Target="4759361950" TargetMode="External" Id="rId6"/><Relationship Type="http://schemas.openxmlformats.org/officeDocument/2006/relationships/hyperlink" Target="5636978533" TargetMode="External" Id="rId7"/><Relationship Type="http://schemas.openxmlformats.org/officeDocument/2006/relationships/hyperlink" Target="7259159725" TargetMode="External" Id="rId8"/><Relationship Type="http://schemas.openxmlformats.org/officeDocument/2006/relationships/hyperlink" Target="1256095840" TargetMode="External" Id="rId9"/><Relationship Type="http://schemas.openxmlformats.org/officeDocument/2006/relationships/hyperlink" Target="6704021161" TargetMode="External" Id="rId10"/><Relationship Type="http://schemas.openxmlformats.org/officeDocument/2006/relationships/hyperlink" Target="6263450721" TargetMode="External" Id="rId11"/><Relationship Type="http://schemas.openxmlformats.org/officeDocument/2006/relationships/hyperlink" Target="9553991450" TargetMode="External" Id="rId12"/><Relationship Type="http://schemas.openxmlformats.org/officeDocument/2006/relationships/hyperlink" Target="2719226788" TargetMode="External" Id="rId13"/><Relationship Type="http://schemas.openxmlformats.org/officeDocument/2006/relationships/hyperlink" Target="5562652608" TargetMode="External" Id="rId14"/><Relationship Type="http://schemas.openxmlformats.org/officeDocument/2006/relationships/hyperlink" Target="9165194364" TargetMode="External" Id="rId15"/><Relationship Type="http://schemas.openxmlformats.org/officeDocument/2006/relationships/hyperlink" Target="8126508638" TargetMode="External" Id="rId16"/><Relationship Type="http://schemas.openxmlformats.org/officeDocument/2006/relationships/hyperlink" Target="1679046169" TargetMode="External" Id="rId17"/><Relationship Type="http://schemas.openxmlformats.org/officeDocument/2006/relationships/hyperlink" Target="8343208257" TargetMode="External" Id="rId18"/><Relationship Type="http://schemas.openxmlformats.org/officeDocument/2006/relationships/hyperlink" Target="1556965615" TargetMode="External" Id="rId19"/><Relationship Type="http://schemas.openxmlformats.org/officeDocument/2006/relationships/hyperlink" Target="7318950831" TargetMode="External" Id="rId20"/><Relationship Type="http://schemas.openxmlformats.org/officeDocument/2006/relationships/hyperlink" Target="4910193325" TargetMode="External" Id="rId21"/><Relationship Type="http://schemas.openxmlformats.org/officeDocument/2006/relationships/hyperlink" Target="9408921381" TargetMode="External" Id="rId22"/><Relationship Type="http://schemas.openxmlformats.org/officeDocument/2006/relationships/hyperlink" Target="7708212459" TargetMode="External" Id="rId23"/><Relationship Type="http://schemas.openxmlformats.org/officeDocument/2006/relationships/hyperlink" Target="8445141086" TargetMode="External" Id="rId24"/></Relationships>
</file>

<file path=xl/worksheets/_rels/sheet20.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8886500428" TargetMode="External" Id="rId2"/><Relationship Type="http://schemas.openxmlformats.org/officeDocument/2006/relationships/hyperlink" Target="4652595060" TargetMode="External" Id="rId3"/><Relationship Type="http://schemas.openxmlformats.org/officeDocument/2006/relationships/hyperlink" Target="7059892918" TargetMode="External" Id="rId4"/></Relationships>
</file>

<file path=xl/worksheets/_rels/sheet21.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4213376727" TargetMode="External" Id="rId2"/><Relationship Type="http://schemas.openxmlformats.org/officeDocument/2006/relationships/hyperlink" Target="7668407506" TargetMode="External" Id="rId3"/><Relationship Type="http://schemas.openxmlformats.org/officeDocument/2006/relationships/hyperlink" Target="1680362227" TargetMode="External" Id="rId4"/><Relationship Type="http://schemas.openxmlformats.org/officeDocument/2006/relationships/hyperlink" Target="9449940092" TargetMode="External" Id="rId5"/><Relationship Type="http://schemas.openxmlformats.org/officeDocument/2006/relationships/hyperlink" Target="9830711737" TargetMode="External" Id="rId6"/><Relationship Type="http://schemas.openxmlformats.org/officeDocument/2006/relationships/hyperlink" Target="5394268474" TargetMode="External" Id="rId7"/><Relationship Type="http://schemas.openxmlformats.org/officeDocument/2006/relationships/hyperlink" Target="1760223004" TargetMode="External" Id="rId8"/><Relationship Type="http://schemas.openxmlformats.org/officeDocument/2006/relationships/hyperlink" Target="7169342703" TargetMode="External" Id="rId9"/><Relationship Type="http://schemas.openxmlformats.org/officeDocument/2006/relationships/hyperlink" Target="1808634336" TargetMode="External" Id="rId10"/><Relationship Type="http://schemas.openxmlformats.org/officeDocument/2006/relationships/hyperlink" Target="6564455625" TargetMode="External" Id="rId11"/><Relationship Type="http://schemas.openxmlformats.org/officeDocument/2006/relationships/hyperlink" Target="9464560478" TargetMode="External" Id="rId12"/><Relationship Type="http://schemas.openxmlformats.org/officeDocument/2006/relationships/hyperlink" Target="7723920221" TargetMode="External" Id="rId13"/></Relationships>
</file>

<file path=xl/worksheets/_rels/sheet22.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6952963105" TargetMode="External" Id="rId2"/><Relationship Type="http://schemas.openxmlformats.org/officeDocument/2006/relationships/hyperlink" Target="4747599539" TargetMode="External" Id="rId3"/><Relationship Type="http://schemas.openxmlformats.org/officeDocument/2006/relationships/hyperlink" Target="1119015926" TargetMode="External" Id="rId4"/><Relationship Type="http://schemas.openxmlformats.org/officeDocument/2006/relationships/hyperlink" Target="7172253945" TargetMode="External" Id="rId5"/><Relationship Type="http://schemas.openxmlformats.org/officeDocument/2006/relationships/hyperlink" Target="1197302470" TargetMode="External" Id="rId6"/><Relationship Type="http://schemas.openxmlformats.org/officeDocument/2006/relationships/hyperlink" Target="6059840918" TargetMode="External" Id="rId7"/><Relationship Type="http://schemas.openxmlformats.org/officeDocument/2006/relationships/hyperlink" Target="4801492890" TargetMode="External" Id="rId8"/><Relationship Type="http://schemas.openxmlformats.org/officeDocument/2006/relationships/hyperlink" Target="8993101467" TargetMode="External" Id="rId9"/><Relationship Type="http://schemas.openxmlformats.org/officeDocument/2006/relationships/hyperlink" Target="2286321063" TargetMode="External" Id="rId10"/><Relationship Type="http://schemas.openxmlformats.org/officeDocument/2006/relationships/hyperlink" Target="3107583231" TargetMode="External" Id="rId11"/><Relationship Type="http://schemas.openxmlformats.org/officeDocument/2006/relationships/hyperlink" Target="6378598196" TargetMode="External" Id="rId12"/><Relationship Type="http://schemas.openxmlformats.org/officeDocument/2006/relationships/hyperlink" Target="3035081688" TargetMode="External" Id="rId13"/></Relationships>
</file>

<file path=xl/worksheets/_rels/sheet23.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1238001157" TargetMode="External" Id="rId2"/><Relationship Type="http://schemas.openxmlformats.org/officeDocument/2006/relationships/hyperlink" Target="9448803631" TargetMode="External" Id="rId3"/><Relationship Type="http://schemas.openxmlformats.org/officeDocument/2006/relationships/hyperlink" Target="9677401665" TargetMode="External" Id="rId4"/><Relationship Type="http://schemas.openxmlformats.org/officeDocument/2006/relationships/hyperlink" Target="5293442087" TargetMode="External" Id="rId5"/><Relationship Type="http://schemas.openxmlformats.org/officeDocument/2006/relationships/hyperlink" Target="9802674636" TargetMode="External" Id="rId6"/><Relationship Type="http://schemas.openxmlformats.org/officeDocument/2006/relationships/hyperlink" Target="8894695963" TargetMode="External" Id="rId7"/><Relationship Type="http://schemas.openxmlformats.org/officeDocument/2006/relationships/hyperlink" Target="2397829461" TargetMode="External" Id="rId8"/><Relationship Type="http://schemas.openxmlformats.org/officeDocument/2006/relationships/hyperlink" Target="1863377477" TargetMode="External" Id="rId9"/><Relationship Type="http://schemas.openxmlformats.org/officeDocument/2006/relationships/hyperlink" Target="9641211675" TargetMode="External" Id="rId10"/></Relationships>
</file>

<file path=xl/worksheets/_rels/sheet24.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5106688693" TargetMode="External" Id="rId2"/><Relationship Type="http://schemas.openxmlformats.org/officeDocument/2006/relationships/hyperlink" Target="6082030192" TargetMode="External" Id="rId3"/><Relationship Type="http://schemas.openxmlformats.org/officeDocument/2006/relationships/hyperlink" Target="4635312642" TargetMode="External" Id="rId4"/><Relationship Type="http://schemas.openxmlformats.org/officeDocument/2006/relationships/hyperlink" Target="6665655500" TargetMode="External" Id="rId5"/><Relationship Type="http://schemas.openxmlformats.org/officeDocument/2006/relationships/hyperlink" Target="1986090138" TargetMode="External" Id="rId6"/><Relationship Type="http://schemas.openxmlformats.org/officeDocument/2006/relationships/hyperlink" Target="8809344038" TargetMode="External" Id="rId7"/><Relationship Type="http://schemas.openxmlformats.org/officeDocument/2006/relationships/hyperlink" Target="3543997866" TargetMode="External" Id="rId8"/><Relationship Type="http://schemas.openxmlformats.org/officeDocument/2006/relationships/hyperlink" Target="3402079094" TargetMode="External" Id="rId9"/><Relationship Type="http://schemas.openxmlformats.org/officeDocument/2006/relationships/hyperlink" Target="8562594895" TargetMode="External" Id="rId10"/></Relationships>
</file>

<file path=xl/worksheets/_rels/sheet25.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2052610940" TargetMode="External" Id="rId2"/><Relationship Type="http://schemas.openxmlformats.org/officeDocument/2006/relationships/hyperlink" Target="3121222876" TargetMode="External" Id="rId3"/><Relationship Type="http://schemas.openxmlformats.org/officeDocument/2006/relationships/hyperlink" Target="3866170634" TargetMode="External" Id="rId4"/><Relationship Type="http://schemas.openxmlformats.org/officeDocument/2006/relationships/hyperlink" Target="1294298178" TargetMode="External" Id="rId5"/><Relationship Type="http://schemas.openxmlformats.org/officeDocument/2006/relationships/hyperlink" Target="8788397912" TargetMode="External" Id="rId6"/><Relationship Type="http://schemas.openxmlformats.org/officeDocument/2006/relationships/hyperlink" Target="3730642981" TargetMode="External" Id="rId7"/><Relationship Type="http://schemas.openxmlformats.org/officeDocument/2006/relationships/hyperlink" Target="2309617152" TargetMode="External" Id="rId8"/><Relationship Type="http://schemas.openxmlformats.org/officeDocument/2006/relationships/hyperlink" Target="9791518971" TargetMode="External" Id="rId9"/><Relationship Type="http://schemas.openxmlformats.org/officeDocument/2006/relationships/hyperlink" Target="6293714397" TargetMode="External" Id="rId10"/></Relationships>
</file>

<file path=xl/worksheets/_rels/sheet26.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6925225123" TargetMode="External" Id="rId2"/><Relationship Type="http://schemas.openxmlformats.org/officeDocument/2006/relationships/hyperlink" Target="8833223380" TargetMode="External" Id="rId3"/><Relationship Type="http://schemas.openxmlformats.org/officeDocument/2006/relationships/hyperlink" Target="7139187704" TargetMode="External" Id="rId4"/><Relationship Type="http://schemas.openxmlformats.org/officeDocument/2006/relationships/hyperlink" Target="7245172613" TargetMode="External" Id="rId5"/><Relationship Type="http://schemas.openxmlformats.org/officeDocument/2006/relationships/hyperlink" Target="4933677285" TargetMode="External" Id="rId6"/><Relationship Type="http://schemas.openxmlformats.org/officeDocument/2006/relationships/hyperlink" Target="2304552248" TargetMode="External" Id="rId7"/><Relationship Type="http://schemas.openxmlformats.org/officeDocument/2006/relationships/hyperlink" Target="5768977638" TargetMode="External" Id="rId8"/><Relationship Type="http://schemas.openxmlformats.org/officeDocument/2006/relationships/hyperlink" Target="3986851466" TargetMode="External" Id="rId9"/><Relationship Type="http://schemas.openxmlformats.org/officeDocument/2006/relationships/hyperlink" Target="8756554208" TargetMode="External" Id="rId10"/></Relationships>
</file>

<file path=xl/worksheets/_rels/sheet27.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1583453589" TargetMode="External" Id="rId2"/><Relationship Type="http://schemas.openxmlformats.org/officeDocument/2006/relationships/hyperlink" Target="4419912889" TargetMode="External" Id="rId3"/><Relationship Type="http://schemas.openxmlformats.org/officeDocument/2006/relationships/hyperlink" Target="5041337355" TargetMode="External" Id="rId4"/><Relationship Type="http://schemas.openxmlformats.org/officeDocument/2006/relationships/hyperlink" Target="6922275081" TargetMode="External" Id="rId5"/><Relationship Type="http://schemas.openxmlformats.org/officeDocument/2006/relationships/hyperlink" Target="5833706719" TargetMode="External" Id="rId6"/><Relationship Type="http://schemas.openxmlformats.org/officeDocument/2006/relationships/hyperlink" Target="4033071492" TargetMode="External" Id="rId7"/><Relationship Type="http://schemas.openxmlformats.org/officeDocument/2006/relationships/hyperlink" Target="2850261587" TargetMode="External" Id="rId8"/><Relationship Type="http://schemas.openxmlformats.org/officeDocument/2006/relationships/hyperlink" Target="5213054366" TargetMode="External" Id="rId9"/><Relationship Type="http://schemas.openxmlformats.org/officeDocument/2006/relationships/hyperlink" Target="9665920187" TargetMode="External" Id="rId10"/></Relationships>
</file>

<file path=xl/worksheets/_rels/sheet28.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6593085049" TargetMode="External" Id="rId2"/><Relationship Type="http://schemas.openxmlformats.org/officeDocument/2006/relationships/hyperlink" Target="5356833568" TargetMode="External" Id="rId3"/><Relationship Type="http://schemas.openxmlformats.org/officeDocument/2006/relationships/hyperlink" Target="3109579164" TargetMode="External" Id="rId4"/><Relationship Type="http://schemas.openxmlformats.org/officeDocument/2006/relationships/hyperlink" Target="9551612543" TargetMode="External" Id="rId5"/><Relationship Type="http://schemas.openxmlformats.org/officeDocument/2006/relationships/hyperlink" Target="9922302815" TargetMode="External" Id="rId6"/><Relationship Type="http://schemas.openxmlformats.org/officeDocument/2006/relationships/hyperlink" Target="2243584889" TargetMode="External" Id="rId7"/><Relationship Type="http://schemas.openxmlformats.org/officeDocument/2006/relationships/hyperlink" Target="3468322784" TargetMode="External" Id="rId8"/><Relationship Type="http://schemas.openxmlformats.org/officeDocument/2006/relationships/hyperlink" Target="9734114408" TargetMode="External" Id="rId9"/><Relationship Type="http://schemas.openxmlformats.org/officeDocument/2006/relationships/hyperlink" Target="9217822214" TargetMode="External" Id="rId10"/><Relationship Type="http://schemas.openxmlformats.org/officeDocument/2006/relationships/hyperlink" Target="1455941261" TargetMode="External" Id="rId11"/><Relationship Type="http://schemas.openxmlformats.org/officeDocument/2006/relationships/hyperlink" Target="5261264664" TargetMode="External" Id="rId12"/><Relationship Type="http://schemas.openxmlformats.org/officeDocument/2006/relationships/hyperlink" Target="3569090526" TargetMode="External" Id="rId13"/><Relationship Type="http://schemas.openxmlformats.org/officeDocument/2006/relationships/hyperlink" Target="4159295211" TargetMode="External" Id="rId14"/><Relationship Type="http://schemas.openxmlformats.org/officeDocument/2006/relationships/hyperlink" Target="1998801387" TargetMode="External" Id="rId15"/><Relationship Type="http://schemas.openxmlformats.org/officeDocument/2006/relationships/hyperlink" Target="4793582537" TargetMode="External" Id="rId16"/><Relationship Type="http://schemas.openxmlformats.org/officeDocument/2006/relationships/hyperlink" Target="2394833290" TargetMode="External" Id="rId17"/></Relationships>
</file>

<file path=xl/worksheets/_rels/sheet29.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9967984568" TargetMode="External" Id="rId2"/><Relationship Type="http://schemas.openxmlformats.org/officeDocument/2006/relationships/hyperlink" Target="1709771368" TargetMode="External" Id="rId3"/><Relationship Type="http://schemas.openxmlformats.org/officeDocument/2006/relationships/hyperlink" Target="2023790033" TargetMode="External" Id="rId4"/><Relationship Type="http://schemas.openxmlformats.org/officeDocument/2006/relationships/hyperlink" Target="5366310679" TargetMode="External" Id="rId5"/><Relationship Type="http://schemas.openxmlformats.org/officeDocument/2006/relationships/hyperlink" Target="2916900416" TargetMode="External" Id="rId6"/><Relationship Type="http://schemas.openxmlformats.org/officeDocument/2006/relationships/hyperlink" Target="3675556723" TargetMode="External" Id="rId7"/><Relationship Type="http://schemas.openxmlformats.org/officeDocument/2006/relationships/hyperlink" Target="3372468802" TargetMode="External" Id="rId8"/><Relationship Type="http://schemas.openxmlformats.org/officeDocument/2006/relationships/hyperlink" Target="7642933341" TargetMode="External" Id="rId9"/><Relationship Type="http://schemas.openxmlformats.org/officeDocument/2006/relationships/hyperlink" Target="8292500201" TargetMode="External" Id="rId10"/><Relationship Type="http://schemas.openxmlformats.org/officeDocument/2006/relationships/hyperlink" Target="2252447634" TargetMode="External" Id="rId11"/><Relationship Type="http://schemas.openxmlformats.org/officeDocument/2006/relationships/hyperlink" Target="5566652797" TargetMode="External" Id="rId12"/><Relationship Type="http://schemas.openxmlformats.org/officeDocument/2006/relationships/hyperlink" Target="1111148513" TargetMode="External" Id="rId13"/><Relationship Type="http://schemas.openxmlformats.org/officeDocument/2006/relationships/hyperlink" Target="2946078687" TargetMode="External" Id="rId14"/><Relationship Type="http://schemas.openxmlformats.org/officeDocument/2006/relationships/hyperlink" Target="8297425769" TargetMode="External" Id="rId15"/><Relationship Type="http://schemas.openxmlformats.org/officeDocument/2006/relationships/hyperlink" Target="9054801595" TargetMode="External" Id="rId16"/><Relationship Type="http://schemas.openxmlformats.org/officeDocument/2006/relationships/hyperlink" Target="8521319687" TargetMode="External" Id="rId17"/></Relationships>
</file>

<file path=xl/worksheets/_rels/sheet30.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7633160127" TargetMode="External" Id="rId2"/><Relationship Type="http://schemas.openxmlformats.org/officeDocument/2006/relationships/hyperlink" Target="6655051884" TargetMode="External" Id="rId3"/><Relationship Type="http://schemas.openxmlformats.org/officeDocument/2006/relationships/hyperlink" Target="9263122921" TargetMode="External" Id="rId4"/><Relationship Type="http://schemas.openxmlformats.org/officeDocument/2006/relationships/hyperlink" Target="4640786682" TargetMode="External" Id="rId5"/><Relationship Type="http://schemas.openxmlformats.org/officeDocument/2006/relationships/hyperlink" Target="5001546356" TargetMode="External" Id="rId6"/><Relationship Type="http://schemas.openxmlformats.org/officeDocument/2006/relationships/hyperlink" Target="2647580743" TargetMode="External" Id="rId7"/><Relationship Type="http://schemas.openxmlformats.org/officeDocument/2006/relationships/hyperlink" Target="4544713265" TargetMode="External" Id="rId8"/><Relationship Type="http://schemas.openxmlformats.org/officeDocument/2006/relationships/hyperlink" Target="3560652644" TargetMode="External" Id="rId9"/><Relationship Type="http://schemas.openxmlformats.org/officeDocument/2006/relationships/hyperlink" Target="9224421783" TargetMode="External" Id="rId10"/><Relationship Type="http://schemas.openxmlformats.org/officeDocument/2006/relationships/hyperlink" Target="4581719225" TargetMode="External" Id="rId11"/><Relationship Type="http://schemas.openxmlformats.org/officeDocument/2006/relationships/hyperlink" Target="1697861371" TargetMode="External" Id="rId12"/><Relationship Type="http://schemas.openxmlformats.org/officeDocument/2006/relationships/hyperlink" Target="4502942156" TargetMode="External" Id="rId13"/><Relationship Type="http://schemas.openxmlformats.org/officeDocument/2006/relationships/hyperlink" Target="6049984706" TargetMode="External" Id="rId14"/><Relationship Type="http://schemas.openxmlformats.org/officeDocument/2006/relationships/hyperlink" Target="5414770686" TargetMode="External" Id="rId15"/><Relationship Type="http://schemas.openxmlformats.org/officeDocument/2006/relationships/hyperlink" Target="8475693835" TargetMode="External" Id="rId16"/><Relationship Type="http://schemas.openxmlformats.org/officeDocument/2006/relationships/hyperlink" Target="1685048591" TargetMode="External" Id="rId17"/><Relationship Type="http://schemas.openxmlformats.org/officeDocument/2006/relationships/hyperlink" Target="3421993988" TargetMode="External" Id="rId18"/><Relationship Type="http://schemas.openxmlformats.org/officeDocument/2006/relationships/hyperlink" Target="7772610114" TargetMode="External" Id="rId19"/><Relationship Type="http://schemas.openxmlformats.org/officeDocument/2006/relationships/hyperlink" Target="1431876471" TargetMode="External" Id="rId20"/><Relationship Type="http://schemas.openxmlformats.org/officeDocument/2006/relationships/hyperlink" Target="9354413149" TargetMode="External" Id="rId21"/><Relationship Type="http://schemas.openxmlformats.org/officeDocument/2006/relationships/hyperlink" Target="5514692235" TargetMode="External" Id="rId22"/><Relationship Type="http://schemas.openxmlformats.org/officeDocument/2006/relationships/hyperlink" Target="9244010255" TargetMode="External" Id="rId23"/><Relationship Type="http://schemas.openxmlformats.org/officeDocument/2006/relationships/hyperlink" Target="6382224117" TargetMode="External" Id="rId24"/><Relationship Type="http://schemas.openxmlformats.org/officeDocument/2006/relationships/hyperlink" Target="1900513639" TargetMode="External" Id="rId25"/><Relationship Type="http://schemas.openxmlformats.org/officeDocument/2006/relationships/hyperlink" Target="4232546534" TargetMode="External" Id="rId26"/><Relationship Type="http://schemas.openxmlformats.org/officeDocument/2006/relationships/hyperlink" Target="2438152889" TargetMode="External" Id="rId27"/></Relationships>
</file>

<file path=xl/worksheets/_rels/sheet31.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4621895936" TargetMode="External" Id="rId2"/><Relationship Type="http://schemas.openxmlformats.org/officeDocument/2006/relationships/hyperlink" Target="4411227683" TargetMode="External" Id="rId3"/><Relationship Type="http://schemas.openxmlformats.org/officeDocument/2006/relationships/hyperlink" Target="7454702975" TargetMode="External" Id="rId4"/><Relationship Type="http://schemas.openxmlformats.org/officeDocument/2006/relationships/hyperlink" Target="3781600513" TargetMode="External" Id="rId5"/><Relationship Type="http://schemas.openxmlformats.org/officeDocument/2006/relationships/hyperlink" Target="1308405973" TargetMode="External" Id="rId6"/><Relationship Type="http://schemas.openxmlformats.org/officeDocument/2006/relationships/hyperlink" Target="6890727745" TargetMode="External" Id="rId7"/><Relationship Type="http://schemas.openxmlformats.org/officeDocument/2006/relationships/hyperlink" Target="3809673366" TargetMode="External" Id="rId8"/><Relationship Type="http://schemas.openxmlformats.org/officeDocument/2006/relationships/hyperlink" Target="4086529470" TargetMode="External" Id="rId9"/></Relationships>
</file>

<file path=xl/worksheets/_rels/sheet32.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9678178002" TargetMode="External" Id="rId2"/><Relationship Type="http://schemas.openxmlformats.org/officeDocument/2006/relationships/hyperlink" Target="5112774327" TargetMode="External" Id="rId3"/><Relationship Type="http://schemas.openxmlformats.org/officeDocument/2006/relationships/hyperlink" Target="2875860931" TargetMode="External" Id="rId4"/><Relationship Type="http://schemas.openxmlformats.org/officeDocument/2006/relationships/hyperlink" Target="5086022367" TargetMode="External" Id="rId5"/><Relationship Type="http://schemas.openxmlformats.org/officeDocument/2006/relationships/hyperlink" Target="7190203547" TargetMode="External" Id="rId6"/><Relationship Type="http://schemas.openxmlformats.org/officeDocument/2006/relationships/hyperlink" Target="8417923782" TargetMode="External" Id="rId7"/><Relationship Type="http://schemas.openxmlformats.org/officeDocument/2006/relationships/hyperlink" Target="3837067112" TargetMode="External" Id="rId8"/><Relationship Type="http://schemas.openxmlformats.org/officeDocument/2006/relationships/hyperlink" Target="8209347155" TargetMode="External" Id="rId9"/><Relationship Type="http://schemas.openxmlformats.org/officeDocument/2006/relationships/hyperlink" Target="3882849750" TargetMode="External" Id="rId10"/></Relationships>
</file>

<file path=xl/worksheets/_rels/sheet33.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4599942785" TargetMode="External" Id="rId2"/><Relationship Type="http://schemas.openxmlformats.org/officeDocument/2006/relationships/hyperlink" Target="6509112101" TargetMode="External" Id="rId3"/><Relationship Type="http://schemas.openxmlformats.org/officeDocument/2006/relationships/hyperlink" Target="6325473778" TargetMode="External" Id="rId4"/><Relationship Type="http://schemas.openxmlformats.org/officeDocument/2006/relationships/hyperlink" Target="4515323080" TargetMode="External" Id="rId5"/><Relationship Type="http://schemas.openxmlformats.org/officeDocument/2006/relationships/hyperlink" Target="2817061504" TargetMode="External" Id="rId6"/><Relationship Type="http://schemas.openxmlformats.org/officeDocument/2006/relationships/hyperlink" Target="3338938419" TargetMode="External" Id="rId7"/><Relationship Type="http://schemas.openxmlformats.org/officeDocument/2006/relationships/hyperlink" Target="1466048306" TargetMode="External" Id="rId8"/><Relationship Type="http://schemas.openxmlformats.org/officeDocument/2006/relationships/hyperlink" Target="6823420465" TargetMode="External" Id="rId9"/></Relationships>
</file>

<file path=xl/worksheets/_rels/sheet34.xml.rels><Relationships xmlns="http://schemas.openxmlformats.org/package/2006/relationships"><Relationship Type="http://schemas.openxmlformats.org/officeDocument/2006/relationships/hyperlink" Target="BB08J2" TargetMode="External" Id="rId1"/></Relationships>
</file>

<file path=xl/worksheets/_rels/sheet35.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6601033858" TargetMode="External" Id="rId2"/><Relationship Type="http://schemas.openxmlformats.org/officeDocument/2006/relationships/hyperlink" Target="5295390480" TargetMode="External" Id="rId3"/><Relationship Type="http://schemas.openxmlformats.org/officeDocument/2006/relationships/hyperlink" Target="7388810531" TargetMode="External" Id="rId4"/><Relationship Type="http://schemas.openxmlformats.org/officeDocument/2006/relationships/hyperlink" Target="1507713946" TargetMode="External" Id="rId5"/><Relationship Type="http://schemas.openxmlformats.org/officeDocument/2006/relationships/hyperlink" Target="9349269998" TargetMode="External" Id="rId6"/><Relationship Type="http://schemas.openxmlformats.org/officeDocument/2006/relationships/hyperlink" Target="5198643724" TargetMode="External" Id="rId7"/><Relationship Type="http://schemas.openxmlformats.org/officeDocument/2006/relationships/hyperlink" Target="6480346631" TargetMode="External" Id="rId8"/><Relationship Type="http://schemas.openxmlformats.org/officeDocument/2006/relationships/hyperlink" Target="8653734818" TargetMode="External" Id="rId9"/><Relationship Type="http://schemas.openxmlformats.org/officeDocument/2006/relationships/hyperlink" Target="9841301940" TargetMode="External" Id="rId10"/><Relationship Type="http://schemas.openxmlformats.org/officeDocument/2006/relationships/hyperlink" Target="7179609834" TargetMode="External" Id="rId11"/><Relationship Type="http://schemas.openxmlformats.org/officeDocument/2006/relationships/hyperlink" Target="2791115593" TargetMode="External" Id="rId12"/><Relationship Type="http://schemas.openxmlformats.org/officeDocument/2006/relationships/hyperlink" Target="2690654621" TargetMode="External" Id="rId13"/><Relationship Type="http://schemas.openxmlformats.org/officeDocument/2006/relationships/hyperlink" Target="6886961557" TargetMode="External" Id="rId14"/><Relationship Type="http://schemas.openxmlformats.org/officeDocument/2006/relationships/hyperlink" Target="3877476141" TargetMode="External" Id="rId15"/></Relationships>
</file>

<file path=xl/worksheets/_rels/sheet36.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3237610473" TargetMode="External" Id="rId2"/><Relationship Type="http://schemas.openxmlformats.org/officeDocument/2006/relationships/hyperlink" Target="9892464846" TargetMode="External" Id="rId3"/><Relationship Type="http://schemas.openxmlformats.org/officeDocument/2006/relationships/hyperlink" Target="7796942169" TargetMode="External" Id="rId4"/><Relationship Type="http://schemas.openxmlformats.org/officeDocument/2006/relationships/hyperlink" Target="9352413657" TargetMode="External" Id="rId5"/><Relationship Type="http://schemas.openxmlformats.org/officeDocument/2006/relationships/hyperlink" Target="3762542768" TargetMode="External" Id="rId6"/><Relationship Type="http://schemas.openxmlformats.org/officeDocument/2006/relationships/hyperlink" Target="8194120002" TargetMode="External" Id="rId7"/><Relationship Type="http://schemas.openxmlformats.org/officeDocument/2006/relationships/hyperlink" Target="3370189184" TargetMode="External" Id="rId8"/><Relationship Type="http://schemas.openxmlformats.org/officeDocument/2006/relationships/hyperlink" Target="9603063889" TargetMode="External" Id="rId9"/></Relationships>
</file>

<file path=xl/worksheets/_rels/sheet37.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8742583378" TargetMode="External" Id="rId2"/><Relationship Type="http://schemas.openxmlformats.org/officeDocument/2006/relationships/hyperlink" Target="9222862162" TargetMode="External" Id="rId3"/><Relationship Type="http://schemas.openxmlformats.org/officeDocument/2006/relationships/hyperlink" Target="9143306219" TargetMode="External" Id="rId4"/><Relationship Type="http://schemas.openxmlformats.org/officeDocument/2006/relationships/hyperlink" Target="1691594462" TargetMode="External" Id="rId5"/><Relationship Type="http://schemas.openxmlformats.org/officeDocument/2006/relationships/hyperlink" Target="1691594462" TargetMode="External" Id="rId6"/><Relationship Type="http://schemas.openxmlformats.org/officeDocument/2006/relationships/hyperlink" Target="1691594462" TargetMode="External" Id="rId7"/><Relationship Type="http://schemas.openxmlformats.org/officeDocument/2006/relationships/hyperlink" Target="1691594462" TargetMode="External" Id="rId8"/><Relationship Type="http://schemas.openxmlformats.org/officeDocument/2006/relationships/hyperlink" Target="5546630788" TargetMode="External" Id="rId9"/><Relationship Type="http://schemas.openxmlformats.org/officeDocument/2006/relationships/hyperlink" Target="9300534372" TargetMode="External" Id="rId10"/><Relationship Type="http://schemas.openxmlformats.org/officeDocument/2006/relationships/hyperlink" Target="5547199941" TargetMode="External" Id="rId11"/><Relationship Type="http://schemas.openxmlformats.org/officeDocument/2006/relationships/hyperlink" Target="3982099298" TargetMode="External" Id="rId12"/><Relationship Type="http://schemas.openxmlformats.org/officeDocument/2006/relationships/hyperlink" Target="1507957791" TargetMode="External" Id="rId13"/><Relationship Type="http://schemas.openxmlformats.org/officeDocument/2006/relationships/hyperlink" Target="2274968828" TargetMode="External" Id="rId14"/><Relationship Type="http://schemas.openxmlformats.org/officeDocument/2006/relationships/hyperlink" Target="3238096645" TargetMode="External" Id="rId15"/><Relationship Type="http://schemas.openxmlformats.org/officeDocument/2006/relationships/hyperlink" Target="2874416861" TargetMode="External" Id="rId16"/><Relationship Type="http://schemas.openxmlformats.org/officeDocument/2006/relationships/hyperlink" Target="1505649252" TargetMode="External" Id="rId17"/><Relationship Type="http://schemas.openxmlformats.org/officeDocument/2006/relationships/hyperlink" Target="8225856272" TargetMode="External" Id="rId18"/><Relationship Type="http://schemas.openxmlformats.org/officeDocument/2006/relationships/hyperlink" Target="7387260849" TargetMode="External" Id="rId19"/><Relationship Type="http://schemas.openxmlformats.org/officeDocument/2006/relationships/hyperlink" Target="9531638757" TargetMode="External" Id="rId20"/><Relationship Type="http://schemas.openxmlformats.org/officeDocument/2006/relationships/hyperlink" Target="8608313194" TargetMode="External" Id="rId21"/><Relationship Type="http://schemas.openxmlformats.org/officeDocument/2006/relationships/hyperlink" Target="7701631902" TargetMode="External" Id="rId22"/><Relationship Type="http://schemas.openxmlformats.org/officeDocument/2006/relationships/hyperlink" Target="9050892271" TargetMode="External" Id="rId23"/><Relationship Type="http://schemas.openxmlformats.org/officeDocument/2006/relationships/hyperlink" Target="2486644438" TargetMode="External" Id="rId24"/><Relationship Type="http://schemas.openxmlformats.org/officeDocument/2006/relationships/hyperlink" Target="3146016938" TargetMode="External" Id="rId25"/><Relationship Type="http://schemas.openxmlformats.org/officeDocument/2006/relationships/hyperlink" Target="7405597666" TargetMode="External" Id="rId26"/><Relationship Type="http://schemas.openxmlformats.org/officeDocument/2006/relationships/hyperlink" Target="2668570028" TargetMode="External" Id="rId27"/><Relationship Type="http://schemas.openxmlformats.org/officeDocument/2006/relationships/hyperlink" Target="7795869884" TargetMode="External" Id="rId28"/><Relationship Type="http://schemas.openxmlformats.org/officeDocument/2006/relationships/hyperlink" Target="1604847130" TargetMode="External" Id="rId29"/><Relationship Type="http://schemas.openxmlformats.org/officeDocument/2006/relationships/hyperlink" Target="4651086237" TargetMode="External" Id="rId30"/><Relationship Type="http://schemas.openxmlformats.org/officeDocument/2006/relationships/hyperlink" Target="4404630486" TargetMode="External" Id="rId31"/><Relationship Type="http://schemas.openxmlformats.org/officeDocument/2006/relationships/hyperlink" Target="3900668629" TargetMode="External" Id="rId32"/><Relationship Type="http://schemas.openxmlformats.org/officeDocument/2006/relationships/hyperlink" Target="1111444648" TargetMode="External" Id="rId33"/><Relationship Type="http://schemas.openxmlformats.org/officeDocument/2006/relationships/hyperlink" Target="7512539941" TargetMode="External" Id="rId34"/><Relationship Type="http://schemas.openxmlformats.org/officeDocument/2006/relationships/hyperlink" Target="1684219392" TargetMode="External" Id="rId35"/><Relationship Type="http://schemas.openxmlformats.org/officeDocument/2006/relationships/hyperlink" Target="2985092139" TargetMode="External" Id="rId36"/><Relationship Type="http://schemas.openxmlformats.org/officeDocument/2006/relationships/hyperlink" Target="4685886594" TargetMode="External" Id="rId37"/><Relationship Type="http://schemas.openxmlformats.org/officeDocument/2006/relationships/hyperlink" Target="9956388054" TargetMode="External" Id="rId38"/><Relationship Type="http://schemas.openxmlformats.org/officeDocument/2006/relationships/hyperlink" Target="7575612794" TargetMode="External" Id="rId39"/><Relationship Type="http://schemas.openxmlformats.org/officeDocument/2006/relationships/hyperlink" Target="1527576802" TargetMode="External" Id="rId40"/></Relationships>
</file>

<file path=xl/worksheets/_rels/sheet38.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4095532701" TargetMode="External" Id="rId2"/></Relationships>
</file>

<file path=xl/worksheets/_rels/sheet39.xml.rels><Relationships xmlns="http://schemas.openxmlformats.org/package/2006/relationships"><Relationship Type="http://schemas.openxmlformats.org/officeDocument/2006/relationships/hyperlink" Target="BB08J2" TargetMode="External" Id="rId1"/></Relationships>
</file>

<file path=xl/worksheets/_rels/sheet40.xml.rels><Relationships xmlns="http://schemas.openxmlformats.org/package/2006/relationships"><Relationship Type="http://schemas.openxmlformats.org/officeDocument/2006/relationships/hyperlink" Target="BB08J2" TargetMode="External" Id="rId1"/></Relationships>
</file>

<file path=xl/worksheets/_rels/sheet41.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4277304579" TargetMode="External" Id="rId2"/><Relationship Type="http://schemas.openxmlformats.org/officeDocument/2006/relationships/hyperlink" Target="6438312590" TargetMode="External" Id="rId3"/><Relationship Type="http://schemas.openxmlformats.org/officeDocument/2006/relationships/hyperlink" Target="3270440382" TargetMode="External" Id="rId4"/><Relationship Type="http://schemas.openxmlformats.org/officeDocument/2006/relationships/hyperlink" Target="8179619483" TargetMode="External" Id="rId5"/><Relationship Type="http://schemas.openxmlformats.org/officeDocument/2006/relationships/hyperlink" Target="5902967662" TargetMode="External" Id="rId6"/><Relationship Type="http://schemas.openxmlformats.org/officeDocument/2006/relationships/hyperlink" Target="https://tieba.baidu.com/p/6244452198" TargetMode="External" Id="rId7"/><Relationship Type="http://schemas.openxmlformats.org/officeDocument/2006/relationships/hyperlink" Target="https://tieba.baidu.com/p/7760946659" TargetMode="External" Id="rId8"/><Relationship Type="http://schemas.openxmlformats.org/officeDocument/2006/relationships/hyperlink" Target="https://tieba.baidu.com/p/8883274544" TargetMode="External" Id="rId9"/><Relationship Type="http://schemas.openxmlformats.org/officeDocument/2006/relationships/hyperlink" Target="https://docs.qq.com/sheet/DT29WeUR1bGhEem9G" TargetMode="External" Id="rId10"/><Relationship Type="http://schemas.openxmlformats.org/officeDocument/2006/relationships/hyperlink" Target="https://fight.pet.qq.com/cgi-bin/petpk?cmd=lottery" TargetMode="External" Id="rId11"/><Relationship Type="http://schemas.openxmlformats.org/officeDocument/2006/relationships/hyperlink" Target="https://dld.qzapp.z.qq.com/qpet/cgi-bin/phonepk?zapp_uin=&amp;channel=0&amp;B_UID=0&amp;cmd=viewrechargerank&amp;g_ut=1&amp;page=1&amp;activityid=13" TargetMode="External" Id="rId12"/><Relationship Type="http://schemas.openxmlformats.org/officeDocument/2006/relationships/hyperlink" Target="https://dld.qzapp.z.qq.com/qpet/cgi-bin/phonepk?zapp_sid=&amp;cmd=friendlist&amp;op=addfriend&amp;oppuin=QQ&#21495;" TargetMode="External" Id="rId13"/><Relationship Type="http://schemas.openxmlformats.org/officeDocument/2006/relationships/hyperlink" Target="https://dld.qzapp.z.qq.com/qpet/cgi-bin/phonepk?zapp_uin=&amp;sid=&amp;channel=0&amp;g_ut=1&amp;cmd=fight&amp;B_UID=QQ&#21495;&amp;page=1&amp;type=9" TargetMode="External" Id="rId14"/><Relationship Type="http://schemas.openxmlformats.org/officeDocument/2006/relationships/hyperlink" Target="https://dld.qzapp.z.qq.com/qpet/cgi-bin/phonepk?zapp_uin=&amp;B_UID=QQ&#21495;&amp;sid=&amp;channel=0&amp;g_ut=1&amp;cmd=view&amp;type=3&amp;id=4&#20301;&#25968;&#23383;" TargetMode="External" Id="rId15"/><Relationship Type="http://schemas.openxmlformats.org/officeDocument/2006/relationships/hyperlink" Target="https://dld.qzapp.z.qq.com/qpet/cgi-bin/phonepk?zapp_uin=&amp;B_UID=QQ&#21495;&amp;sid=&amp;channel=0&amp;g_ut=1&amp;cmd=view&amp;type=5&amp;id=5&#20301;&#25968;&#23383;" TargetMode="External" Id="rId16"/></Relationships>
</file>

<file path=xl/worksheets/_rels/sheet42.xml.rels><Relationships xmlns="http://schemas.openxmlformats.org/package/2006/relationships"><Relationship Type="http://schemas.openxmlformats.org/officeDocument/2006/relationships/hyperlink" Target="BB08J2" TargetMode="External" Id="rId1"/><Relationship Type="http://schemas.openxmlformats.org/officeDocument/2006/relationships/hyperlink" Target="9287333696" TargetMode="External" Id="rId2"/><Relationship Type="http://schemas.openxmlformats.org/officeDocument/2006/relationships/hyperlink" Target="5717356737" TargetMode="External" Id="rId3"/><Relationship Type="http://schemas.openxmlformats.org/officeDocument/2006/relationships/hyperlink" Target="9280574942" TargetMode="External" Id="rId4"/><Relationship Type="http://schemas.openxmlformats.org/officeDocument/2006/relationships/hyperlink" Target="2667120709" TargetMode="External" Id="rId5"/><Relationship Type="http://schemas.openxmlformats.org/officeDocument/2006/relationships/hyperlink" Target="5808341467" TargetMode="External" Id="rId6"/><Relationship Type="http://schemas.openxmlformats.org/officeDocument/2006/relationships/hyperlink" Target="7810802544" TargetMode="External" Id="rId7"/><Relationship Type="http://schemas.openxmlformats.org/officeDocument/2006/relationships/hyperlink" Target="3189641997" TargetMode="External" Id="rId8"/><Relationship Type="http://schemas.openxmlformats.org/officeDocument/2006/relationships/hyperlink" Target="1146505365" TargetMode="External" Id="rId9"/><Relationship Type="http://schemas.openxmlformats.org/officeDocument/2006/relationships/hyperlink" Target="2527792948" TargetMode="External" Id="rId10"/><Relationship Type="http://schemas.openxmlformats.org/officeDocument/2006/relationships/hyperlink" Target="3114408625" TargetMode="External" Id="rId11"/><Relationship Type="http://schemas.openxmlformats.org/officeDocument/2006/relationships/hyperlink" Target="2734399771" TargetMode="External" Id="rId12"/></Relationships>
</file>

<file path=xl/worksheets/sheet1.xml><?xml version="1.0" encoding="utf-8"?>
<worksheet xmlns="http://schemas.openxmlformats.org/spreadsheetml/2006/main">
  <sheetPr>
    <outlinePr summaryBelow="1" summaryRight="1"/>
    <pageSetUpPr/>
  </sheetPr>
  <dimension ref="A1:M64"/>
  <sheetViews>
    <sheetView workbookViewId="0">
      <pane ySplit="6" topLeftCell="A7" activePane="bottomLeft" state="frozen"/>
      <selection pane="bottomLef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s>
  <sheetData>
    <row r="1" ht="24" customHeight="1">
      <c r="A1" s="1" t="inlineStr">
        <is>
          <t>系统名称</t>
        </is>
      </c>
      <c r="B1" s="2" t="inlineStr">
        <is>
          <t>感谢豆油们提供的部分资料支持</t>
        </is>
      </c>
      <c r="C1" s="3" t="n"/>
      <c r="D1" s="3" t="n"/>
      <c r="E1" s="3" t="n"/>
      <c r="F1" s="3" t="n"/>
      <c r="G1" s="3" t="n"/>
      <c r="H1" s="3" t="n"/>
      <c r="I1" s="3" t="n"/>
      <c r="J1" s="3" t="n"/>
      <c r="K1" s="3" t="n"/>
      <c r="L1" s="4" t="n"/>
      <c r="M1" s="5" t="inlineStr">
        <is>
          <t>中秋祝福</t>
        </is>
      </c>
    </row>
    <row r="2" ht="24" customHeight="1">
      <c r="A2" s="6" t="inlineStr">
        <is>
          <t>日常综合</t>
        </is>
      </c>
      <c r="B2" s="7" t="inlineStr">
        <is>
          <t>侠士综合</t>
        </is>
      </c>
      <c r="C2" s="8" t="inlineStr">
        <is>
          <t>门派心法</t>
        </is>
      </c>
      <c r="D2" s="8" t="inlineStr">
        <is>
          <t>武器专精</t>
        </is>
      </c>
      <c r="E2" s="8" t="inlineStr">
        <is>
          <t>全民乱斗</t>
        </is>
      </c>
      <c r="F2" s="8" t="inlineStr">
        <is>
          <t>斗技场景</t>
        </is>
      </c>
      <c r="G2" s="8" t="inlineStr">
        <is>
          <t>助阵天书</t>
        </is>
      </c>
      <c r="H2" s="8" t="inlineStr">
        <is>
          <t>助阵算术</t>
        </is>
      </c>
      <c r="I2" s="8" t="inlineStr">
        <is>
          <t>天象洗髓</t>
        </is>
      </c>
      <c r="J2" s="8" t="inlineStr">
        <is>
          <t>元婴仙化</t>
        </is>
      </c>
      <c r="K2" s="8" t="inlineStr">
        <is>
          <t>角色经验</t>
        </is>
      </c>
      <c r="L2" s="9" t="inlineStr">
        <is>
          <t>x</t>
        </is>
      </c>
      <c r="M2" s="10" t="inlineStr">
        <is>
          <t>x</t>
        </is>
      </c>
    </row>
    <row r="3" ht="24" customHeight="1">
      <c r="A3" s="11" t="n"/>
      <c r="B3" s="12" t="inlineStr">
        <is>
          <t>佣兵综合</t>
        </is>
      </c>
      <c r="C3" s="13" t="inlineStr">
        <is>
          <t>门派武技</t>
        </is>
      </c>
      <c r="D3" s="13" t="inlineStr">
        <is>
          <t>武器封印</t>
        </is>
      </c>
      <c r="E3" s="13" t="inlineStr">
        <is>
          <t>飞升化境</t>
        </is>
      </c>
      <c r="F3" s="13" t="inlineStr">
        <is>
          <t>上古神魔</t>
        </is>
      </c>
      <c r="G3" s="13" t="inlineStr">
        <is>
          <t>助阵洛书</t>
        </is>
      </c>
      <c r="H3" s="13" t="inlineStr">
        <is>
          <t>附魔上页</t>
        </is>
      </c>
      <c r="I3" s="13" t="inlineStr">
        <is>
          <t>奇树灵鉴</t>
        </is>
      </c>
      <c r="J3" s="13" t="inlineStr">
        <is>
          <t>多种系统</t>
        </is>
      </c>
      <c r="K3" s="13" t="inlineStr">
        <is>
          <t>发展历程</t>
        </is>
      </c>
      <c r="L3" s="14" t="inlineStr">
        <is>
          <t>x</t>
        </is>
      </c>
      <c r="M3" s="15" t="inlineStr">
        <is>
          <t>x</t>
        </is>
      </c>
    </row>
    <row r="4" ht="24" customHeight="1">
      <c r="A4" s="11" t="n"/>
      <c r="B4" s="12" t="inlineStr">
        <is>
          <t>神将综合</t>
        </is>
      </c>
      <c r="C4" s="13" t="inlineStr">
        <is>
          <t>神装神技</t>
        </is>
      </c>
      <c r="D4" s="13" t="inlineStr">
        <is>
          <t>武器铭刻</t>
        </is>
      </c>
      <c r="E4" s="13" t="inlineStr">
        <is>
          <t>仙武修真</t>
        </is>
      </c>
      <c r="F4" s="13" t="inlineStr">
        <is>
          <t>匠心功艺</t>
        </is>
      </c>
      <c r="G4" s="13" t="inlineStr">
        <is>
          <t>助阵八卦</t>
        </is>
      </c>
      <c r="H4" s="13" t="inlineStr">
        <is>
          <t>附魔下页</t>
        </is>
      </c>
      <c r="I4" s="13" t="inlineStr">
        <is>
          <t>龙凰之境</t>
        </is>
      </c>
      <c r="J4" s="13" t="inlineStr">
        <is>
          <t>徽章成就</t>
        </is>
      </c>
      <c r="K4" s="13" t="inlineStr">
        <is>
          <t>补充拓展</t>
        </is>
      </c>
      <c r="L4" s="14" t="inlineStr">
        <is>
          <t>x</t>
        </is>
      </c>
      <c r="M4" s="15" t="inlineStr">
        <is>
          <t>x</t>
        </is>
      </c>
    </row>
    <row r="5" ht="24" customHeight="1">
      <c r="A5" s="16" t="n"/>
      <c r="B5" s="17" t="inlineStr">
        <is>
          <t>武器综合</t>
        </is>
      </c>
      <c r="C5" s="18" t="inlineStr">
        <is>
          <t>奥义奥技</t>
        </is>
      </c>
      <c r="D5" s="18" t="inlineStr">
        <is>
          <t>槽位符石</t>
        </is>
      </c>
      <c r="E5" s="18" t="inlineStr">
        <is>
          <t>名册宝鉴</t>
        </is>
      </c>
      <c r="F5" s="18" t="inlineStr">
        <is>
          <t>灵枢精魄</t>
        </is>
      </c>
      <c r="G5" s="18" t="inlineStr">
        <is>
          <t>助阵内经</t>
        </is>
      </c>
      <c r="H5" s="18" t="inlineStr">
        <is>
          <t>器魂绘卷</t>
        </is>
      </c>
      <c r="I5" s="18" t="inlineStr">
        <is>
          <t>元武职业</t>
        </is>
      </c>
      <c r="J5" s="18" t="inlineStr">
        <is>
          <t>经脉内力</t>
        </is>
      </c>
      <c r="K5" s="19" t="inlineStr">
        <is>
          <t>x</t>
        </is>
      </c>
      <c r="L5" s="19" t="inlineStr">
        <is>
          <t>x</t>
        </is>
      </c>
      <c r="M5" s="20" t="inlineStr">
        <is>
          <t>x</t>
        </is>
      </c>
    </row>
    <row r="6" ht="24" customHeight="1">
      <c r="A6" s="21" t="inlineStr">
        <is>
          <t>蓝字处均可点击快速跳转详表。详表根据表内红字祝福类型自动读取相应数值计算，详表内黄色填充为待补充或待确认内容。</t>
        </is>
      </c>
      <c r="B6" s="22" t="n"/>
      <c r="C6" s="22" t="n"/>
      <c r="D6" s="22" t="n"/>
      <c r="E6" s="22" t="n"/>
      <c r="F6" s="22" t="n"/>
      <c r="G6" s="22" t="n"/>
      <c r="H6" s="22" t="n"/>
      <c r="I6" s="22" t="n"/>
      <c r="J6" s="22" t="n"/>
      <c r="K6" s="22" t="n"/>
      <c r="L6" s="22" t="n"/>
      <c r="M6" s="23" t="n"/>
    </row>
    <row r="7" ht="24" customHeight="1">
      <c r="A7" s="24" t="inlineStr">
        <is>
          <t>循环活动</t>
        </is>
      </c>
      <c r="B7" s="25" t="inlineStr">
        <is>
          <t>2026/6/18</t>
        </is>
      </c>
      <c r="C7" s="25" t="inlineStr">
        <is>
          <t>2026/6/25</t>
        </is>
      </c>
      <c r="D7" s="25" t="inlineStr">
        <is>
          <t>2026/7/2</t>
        </is>
      </c>
      <c r="E7" s="25" t="inlineStr">
        <is>
          <t>2026/7/9</t>
        </is>
      </c>
      <c r="F7" s="25" t="inlineStr">
        <is>
          <t>2026/7/16</t>
        </is>
      </c>
      <c r="G7" s="25" t="inlineStr">
        <is>
          <t>2026/7/23</t>
        </is>
      </c>
      <c r="H7" s="25" t="inlineStr">
        <is>
          <t>2026/7/30</t>
        </is>
      </c>
      <c r="I7" s="25" t="inlineStr">
        <is>
          <t>2026/8/6</t>
        </is>
      </c>
      <c r="J7" s="25" t="inlineStr">
        <is>
          <t>2026/8/13</t>
        </is>
      </c>
      <c r="K7" s="25" t="inlineStr">
        <is>
          <t>2026/8/20</t>
        </is>
      </c>
      <c r="L7" s="25" t="inlineStr">
        <is>
          <t>2026/8/27</t>
        </is>
      </c>
      <c r="M7" s="25" t="inlineStr">
        <is>
          <t>2026/9/3</t>
        </is>
      </c>
    </row>
    <row r="8" ht="24" customHeight="1">
      <c r="A8" s="26" t="inlineStr">
        <is>
          <t>每2周</t>
        </is>
      </c>
      <c r="B8" s="27" t="inlineStr">
        <is>
          <t>魂珠三折</t>
        </is>
      </c>
      <c r="C8" s="28" t="inlineStr">
        <is>
          <t>五行祝福</t>
        </is>
      </c>
      <c r="D8" s="27" t="inlineStr">
        <is>
          <t>魂珠三折</t>
        </is>
      </c>
      <c r="E8" s="28" t="inlineStr">
        <is>
          <t>五行祝福</t>
        </is>
      </c>
      <c r="F8" s="27" t="inlineStr">
        <is>
          <t>魂珠三折</t>
        </is>
      </c>
      <c r="G8" s="28" t="inlineStr">
        <is>
          <t>五行祝福</t>
        </is>
      </c>
      <c r="H8" s="27" t="inlineStr">
        <is>
          <t>魂珠三折</t>
        </is>
      </c>
      <c r="I8" s="28" t="inlineStr">
        <is>
          <t>五行祝福</t>
        </is>
      </c>
      <c r="J8" s="27" t="inlineStr">
        <is>
          <t>魂珠三折</t>
        </is>
      </c>
      <c r="K8" s="28" t="inlineStr">
        <is>
          <t>五行祝福</t>
        </is>
      </c>
      <c r="L8" s="27" t="inlineStr">
        <is>
          <t>魂珠三折</t>
        </is>
      </c>
      <c r="M8" s="28" t="inlineStr">
        <is>
          <t>五行祝福</t>
        </is>
      </c>
    </row>
    <row r="9" ht="24" customHeight="1">
      <c r="A9" s="29" t="n"/>
      <c r="B9" s="30" t="inlineStr">
        <is>
          <t>x</t>
        </is>
      </c>
      <c r="C9" s="31" t="inlineStr">
        <is>
          <t>传功祝福</t>
        </is>
      </c>
      <c r="D9" s="30" t="inlineStr">
        <is>
          <t>x</t>
        </is>
      </c>
      <c r="E9" s="31" t="inlineStr">
        <is>
          <t>传功祝福</t>
        </is>
      </c>
      <c r="F9" s="30" t="inlineStr">
        <is>
          <t>x</t>
        </is>
      </c>
      <c r="G9" s="31" t="inlineStr">
        <is>
          <t>传功祝福</t>
        </is>
      </c>
      <c r="H9" s="30" t="inlineStr">
        <is>
          <t>x</t>
        </is>
      </c>
      <c r="I9" s="31" t="inlineStr">
        <is>
          <t>传功祝福</t>
        </is>
      </c>
      <c r="J9" s="30" t="inlineStr">
        <is>
          <t>x</t>
        </is>
      </c>
      <c r="K9" s="31" t="inlineStr">
        <is>
          <t>传功祝福</t>
        </is>
      </c>
      <c r="L9" s="30" t="inlineStr">
        <is>
          <t>x</t>
        </is>
      </c>
      <c r="M9" s="31" t="inlineStr">
        <is>
          <t>传功祝福</t>
        </is>
      </c>
    </row>
    <row r="10" ht="24" customHeight="1">
      <c r="A10" s="32" t="inlineStr">
        <is>
          <t>每3周</t>
        </is>
      </c>
      <c r="B10" s="27" t="inlineStr">
        <is>
          <t>铭刻祝福</t>
        </is>
      </c>
      <c r="C10" s="33" t="inlineStr">
        <is>
          <t>神装祝福</t>
        </is>
      </c>
      <c r="D10" s="28" t="inlineStr">
        <is>
          <t>门派祝福</t>
        </is>
      </c>
      <c r="E10" s="27" t="inlineStr">
        <is>
          <t>铭刻祝福</t>
        </is>
      </c>
      <c r="F10" s="33" t="inlineStr">
        <is>
          <t>神装祝福</t>
        </is>
      </c>
      <c r="G10" s="28" t="inlineStr">
        <is>
          <t>门派祝福</t>
        </is>
      </c>
      <c r="H10" s="27" t="inlineStr">
        <is>
          <t>铭刻祝福</t>
        </is>
      </c>
      <c r="I10" s="33" t="inlineStr">
        <is>
          <t>神装祝福</t>
        </is>
      </c>
      <c r="J10" s="28" t="inlineStr">
        <is>
          <t>门派祝福</t>
        </is>
      </c>
      <c r="K10" s="27" t="inlineStr">
        <is>
          <t>铭刻祝福</t>
        </is>
      </c>
      <c r="L10" s="33" t="inlineStr">
        <is>
          <t>神装祝福</t>
        </is>
      </c>
      <c r="M10" s="28" t="inlineStr">
        <is>
          <t>门派祝福</t>
        </is>
      </c>
    </row>
    <row r="11" ht="24" customHeight="1">
      <c r="A11" s="11" t="n"/>
      <c r="B11" s="34" t="inlineStr">
        <is>
          <t>助阵祝福</t>
        </is>
      </c>
      <c r="C11" s="35" t="inlineStr">
        <is>
          <t>斗技祝福</t>
        </is>
      </c>
      <c r="D11" s="36" t="inlineStr">
        <is>
          <t>奥义祝福</t>
        </is>
      </c>
      <c r="E11" s="34" t="inlineStr">
        <is>
          <t>助阵祝福</t>
        </is>
      </c>
      <c r="F11" s="35" t="inlineStr">
        <is>
          <t>斗技祝福</t>
        </is>
      </c>
      <c r="G11" s="36" t="inlineStr">
        <is>
          <t>奥义祝福</t>
        </is>
      </c>
      <c r="H11" s="34" t="inlineStr">
        <is>
          <t>助阵祝福</t>
        </is>
      </c>
      <c r="I11" s="35" t="inlineStr">
        <is>
          <t>斗技祝福</t>
        </is>
      </c>
      <c r="J11" s="36" t="inlineStr">
        <is>
          <t>奥义祝福</t>
        </is>
      </c>
      <c r="K11" s="34" t="inlineStr">
        <is>
          <t>助阵祝福</t>
        </is>
      </c>
      <c r="L11" s="35" t="inlineStr">
        <is>
          <t>斗技祝福</t>
        </is>
      </c>
      <c r="M11" s="36" t="inlineStr">
        <is>
          <t>奥义祝福</t>
        </is>
      </c>
    </row>
    <row r="12" ht="24" customHeight="1">
      <c r="A12" s="11" t="n"/>
      <c r="B12" s="34" t="inlineStr">
        <is>
          <t>兵法祝福</t>
        </is>
      </c>
      <c r="C12" s="35" t="inlineStr">
        <is>
          <t>槽位祝福</t>
        </is>
      </c>
      <c r="D12" s="36" t="inlineStr">
        <is>
          <t>专精祝福</t>
        </is>
      </c>
      <c r="E12" s="34" t="inlineStr">
        <is>
          <t>兵法祝福</t>
        </is>
      </c>
      <c r="F12" s="35" t="inlineStr">
        <is>
          <t>槽位祝福</t>
        </is>
      </c>
      <c r="G12" s="36" t="inlineStr">
        <is>
          <t>专精祝福</t>
        </is>
      </c>
      <c r="H12" s="34" t="inlineStr">
        <is>
          <t>兵法祝福</t>
        </is>
      </c>
      <c r="I12" s="35" t="inlineStr">
        <is>
          <t>槽位祝福</t>
        </is>
      </c>
      <c r="J12" s="36" t="inlineStr">
        <is>
          <t>专精祝福</t>
        </is>
      </c>
      <c r="K12" s="34" t="inlineStr">
        <is>
          <t>兵法祝福</t>
        </is>
      </c>
      <c r="L12" s="35" t="inlineStr">
        <is>
          <t>槽位祝福</t>
        </is>
      </c>
      <c r="M12" s="36" t="inlineStr">
        <is>
          <t>专精祝福</t>
        </is>
      </c>
    </row>
    <row r="13" ht="24" customHeight="1">
      <c r="A13" s="11" t="n"/>
      <c r="B13" s="34" t="inlineStr">
        <is>
          <t>强化祝福</t>
        </is>
      </c>
      <c r="C13" s="35" t="inlineStr">
        <is>
          <t>仙化祝福</t>
        </is>
      </c>
      <c r="D13" s="36" t="inlineStr">
        <is>
          <t>神魔祝福</t>
        </is>
      </c>
      <c r="E13" s="34" t="inlineStr">
        <is>
          <t>强化祝福</t>
        </is>
      </c>
      <c r="F13" s="35" t="inlineStr">
        <is>
          <t>仙化祝福</t>
        </is>
      </c>
      <c r="G13" s="36" t="inlineStr">
        <is>
          <t>神魔祝福</t>
        </is>
      </c>
      <c r="H13" s="34" t="inlineStr">
        <is>
          <t>强化祝福</t>
        </is>
      </c>
      <c r="I13" s="35" t="inlineStr">
        <is>
          <t>仙化祝福</t>
        </is>
      </c>
      <c r="J13" s="36" t="inlineStr">
        <is>
          <t>神魔祝福</t>
        </is>
      </c>
      <c r="K13" s="34" t="inlineStr">
        <is>
          <t>强化祝福</t>
        </is>
      </c>
      <c r="L13" s="35" t="inlineStr">
        <is>
          <t>仙化祝福</t>
        </is>
      </c>
      <c r="M13" s="36" t="inlineStr">
        <is>
          <t>神魔祝福</t>
        </is>
      </c>
    </row>
    <row r="14" ht="24" customHeight="1">
      <c r="A14" s="11" t="n"/>
      <c r="B14" s="34" t="inlineStr">
        <is>
          <t>福缘仙树</t>
        </is>
      </c>
      <c r="C14" s="35" t="inlineStr">
        <is>
          <t>徽章祝福</t>
        </is>
      </c>
      <c r="D14" s="36" t="inlineStr">
        <is>
          <t>神魔转盘</t>
        </is>
      </c>
      <c r="E14" s="34" t="inlineStr">
        <is>
          <t>福缘仙树</t>
        </is>
      </c>
      <c r="F14" s="35" t="inlineStr">
        <is>
          <t>徽章祝福</t>
        </is>
      </c>
      <c r="G14" s="36" t="inlineStr">
        <is>
          <t>神魔转盘</t>
        </is>
      </c>
      <c r="H14" s="34" t="inlineStr">
        <is>
          <t>福缘仙树</t>
        </is>
      </c>
      <c r="I14" s="35" t="inlineStr">
        <is>
          <t>徽章祝福</t>
        </is>
      </c>
      <c r="J14" s="36" t="inlineStr">
        <is>
          <t>神魔转盘</t>
        </is>
      </c>
      <c r="K14" s="34" t="inlineStr">
        <is>
          <t>福缘仙树</t>
        </is>
      </c>
      <c r="L14" s="35" t="inlineStr">
        <is>
          <t>徽章祝福</t>
        </is>
      </c>
      <c r="M14" s="36" t="inlineStr">
        <is>
          <t>神魔转盘</t>
        </is>
      </c>
    </row>
    <row r="15" ht="24" customHeight="1">
      <c r="A15" s="11" t="n"/>
      <c r="B15" s="34" t="inlineStr">
        <is>
          <t>深渊秘宝</t>
        </is>
      </c>
      <c r="C15" s="35" t="inlineStr">
        <is>
          <t>佣兵夺宝</t>
        </is>
      </c>
      <c r="D15" s="36" t="inlineStr">
        <is>
          <t>黄金招财</t>
        </is>
      </c>
      <c r="E15" s="34" t="inlineStr">
        <is>
          <t>深渊秘宝</t>
        </is>
      </c>
      <c r="F15" s="35" t="inlineStr">
        <is>
          <t>佣兵夺宝</t>
        </is>
      </c>
      <c r="G15" s="36" t="inlineStr">
        <is>
          <t>黄金招财</t>
        </is>
      </c>
      <c r="H15" s="34" t="inlineStr">
        <is>
          <t>深渊秘宝</t>
        </is>
      </c>
      <c r="I15" s="35" t="inlineStr">
        <is>
          <t>佣兵夺宝</t>
        </is>
      </c>
      <c r="J15" s="36" t="inlineStr">
        <is>
          <t>黄金招财</t>
        </is>
      </c>
      <c r="K15" s="34" t="inlineStr">
        <is>
          <t>深渊秘宝</t>
        </is>
      </c>
      <c r="L15" s="35" t="inlineStr">
        <is>
          <t>佣兵夺宝</t>
        </is>
      </c>
      <c r="M15" s="36" t="inlineStr">
        <is>
          <t>黄金招财</t>
        </is>
      </c>
    </row>
    <row r="16" ht="24" customHeight="1">
      <c r="A16" s="11" t="n"/>
      <c r="B16" s="34" t="inlineStr">
        <is>
          <t>达人六折</t>
        </is>
      </c>
      <c r="C16" s="35" t="inlineStr">
        <is>
          <t>佣兵宝箱</t>
        </is>
      </c>
      <c r="D16" s="36" t="inlineStr">
        <is>
          <t>星盘六折</t>
        </is>
      </c>
      <c r="E16" s="34" t="inlineStr">
        <is>
          <t>达人六折</t>
        </is>
      </c>
      <c r="F16" s="35" t="inlineStr">
        <is>
          <t>佣兵宝箱</t>
        </is>
      </c>
      <c r="G16" s="36" t="inlineStr">
        <is>
          <t>星盘六折</t>
        </is>
      </c>
      <c r="H16" s="34" t="inlineStr">
        <is>
          <t>达人六折</t>
        </is>
      </c>
      <c r="I16" s="35" t="inlineStr">
        <is>
          <t>佣兵宝箱</t>
        </is>
      </c>
      <c r="J16" s="36" t="inlineStr">
        <is>
          <t>星盘六折</t>
        </is>
      </c>
      <c r="K16" s="34" t="inlineStr">
        <is>
          <t>达人六折</t>
        </is>
      </c>
      <c r="L16" s="35" t="inlineStr">
        <is>
          <t>佣兵宝箱</t>
        </is>
      </c>
      <c r="M16" s="36" t="inlineStr">
        <is>
          <t>星盘六折</t>
        </is>
      </c>
    </row>
    <row r="17" ht="24" customHeight="1">
      <c r="A17" s="11" t="n"/>
      <c r="B17" s="34" t="inlineStr">
        <is>
          <t>侠士商城</t>
        </is>
      </c>
      <c r="C17" s="35" t="inlineStr">
        <is>
          <t>花果山</t>
        </is>
      </c>
      <c r="D17" s="36" t="inlineStr">
        <is>
          <t>王子福袋</t>
        </is>
      </c>
      <c r="E17" s="34" t="inlineStr">
        <is>
          <t>侠士商城</t>
        </is>
      </c>
      <c r="F17" s="35" t="inlineStr">
        <is>
          <t>花果山</t>
        </is>
      </c>
      <c r="G17" s="36" t="inlineStr">
        <is>
          <t>王子福袋</t>
        </is>
      </c>
      <c r="H17" s="34" t="inlineStr">
        <is>
          <t>侠士商城</t>
        </is>
      </c>
      <c r="I17" s="35" t="inlineStr">
        <is>
          <t>花果山</t>
        </is>
      </c>
      <c r="J17" s="36" t="inlineStr">
        <is>
          <t>王子福袋</t>
        </is>
      </c>
      <c r="K17" s="34" t="inlineStr">
        <is>
          <t>侠士商城</t>
        </is>
      </c>
      <c r="L17" s="35" t="inlineStr">
        <is>
          <t>花果山</t>
        </is>
      </c>
      <c r="M17" s="36" t="inlineStr">
        <is>
          <t>王子福袋</t>
        </is>
      </c>
    </row>
    <row r="18" ht="24" customHeight="1">
      <c r="A18" s="16" t="n"/>
      <c r="B18" s="34" t="inlineStr">
        <is>
          <t>幸运夺宝</t>
        </is>
      </c>
      <c r="C18" s="37" t="inlineStr">
        <is>
          <t>x</t>
        </is>
      </c>
      <c r="D18" s="36" t="inlineStr">
        <is>
          <t>娃娃机</t>
        </is>
      </c>
      <c r="E18" s="34" t="inlineStr">
        <is>
          <t>幸运夺宝</t>
        </is>
      </c>
      <c r="F18" s="37" t="inlineStr">
        <is>
          <t>x</t>
        </is>
      </c>
      <c r="G18" s="36" t="inlineStr">
        <is>
          <t>娃娃机</t>
        </is>
      </c>
      <c r="H18" s="34" t="inlineStr">
        <is>
          <t>幸运夺宝</t>
        </is>
      </c>
      <c r="I18" s="37" t="inlineStr">
        <is>
          <t>x</t>
        </is>
      </c>
      <c r="J18" s="36" t="inlineStr">
        <is>
          <t>娃娃机</t>
        </is>
      </c>
      <c r="K18" s="34" t="inlineStr">
        <is>
          <t>幸运夺宝</t>
        </is>
      </c>
      <c r="L18" s="37" t="inlineStr">
        <is>
          <t>x</t>
        </is>
      </c>
      <c r="M18" s="36" t="inlineStr">
        <is>
          <t>娃娃机</t>
        </is>
      </c>
    </row>
    <row r="19" ht="24" customHeight="1">
      <c r="A19" s="38" t="inlineStr">
        <is>
          <t>仙武推荐</t>
        </is>
      </c>
      <c r="B19" s="39" t="inlineStr">
        <is>
          <t>力量张三丰</t>
        </is>
      </c>
      <c r="C19" s="40" t="inlineStr">
        <is>
          <t>速度无崖子</t>
        </is>
      </c>
      <c r="D19" s="41" t="inlineStr">
        <is>
          <t>敏捷帝释天</t>
        </is>
      </c>
      <c r="E19" s="39" t="inlineStr">
        <is>
          <t>力量张三丰</t>
        </is>
      </c>
      <c r="F19" s="42" t="inlineStr">
        <is>
          <t>速度无崖子</t>
        </is>
      </c>
      <c r="G19" s="31" t="inlineStr">
        <is>
          <t>敏捷帝释天</t>
        </is>
      </c>
      <c r="H19" s="39" t="inlineStr">
        <is>
          <t>力量张三丰</t>
        </is>
      </c>
      <c r="I19" s="42" t="inlineStr">
        <is>
          <t>速度无崖子</t>
        </is>
      </c>
      <c r="J19" s="31" t="inlineStr">
        <is>
          <t>敏捷帝释天</t>
        </is>
      </c>
      <c r="K19" s="39" t="inlineStr">
        <is>
          <t>力量张三丰</t>
        </is>
      </c>
      <c r="L19" s="42" t="inlineStr">
        <is>
          <t>速度无崖子</t>
        </is>
      </c>
      <c r="M19" s="31" t="inlineStr">
        <is>
          <t>敏捷帝释天</t>
        </is>
      </c>
    </row>
    <row r="20" ht="24" customHeight="1">
      <c r="A20" s="43" t="inlineStr">
        <is>
          <t>每4周</t>
        </is>
      </c>
      <c r="B20" s="27" t="inlineStr">
        <is>
          <t>佣兵还童</t>
        </is>
      </c>
      <c r="C20" s="33" t="inlineStr">
        <is>
          <t>洗练画册</t>
        </is>
      </c>
      <c r="D20" s="33" t="inlineStr">
        <is>
          <t>佣兵特惠</t>
        </is>
      </c>
      <c r="E20" s="28" t="inlineStr">
        <is>
          <t>佣兵悟性</t>
        </is>
      </c>
      <c r="F20" s="44" t="inlineStr">
        <is>
          <t>佣兵还童</t>
        </is>
      </c>
      <c r="G20" s="33" t="inlineStr">
        <is>
          <t>洗练画册</t>
        </is>
      </c>
      <c r="H20" s="33" t="inlineStr">
        <is>
          <t>佣兵特惠</t>
        </is>
      </c>
      <c r="I20" s="28" t="inlineStr">
        <is>
          <t>佣兵悟性</t>
        </is>
      </c>
      <c r="J20" s="27" t="inlineStr">
        <is>
          <t>佣兵还童</t>
        </is>
      </c>
      <c r="K20" s="33" t="inlineStr">
        <is>
          <t>洗练画册</t>
        </is>
      </c>
      <c r="L20" s="33" t="inlineStr">
        <is>
          <t>佣兵特惠</t>
        </is>
      </c>
      <c r="M20" s="28" t="inlineStr">
        <is>
          <t>佣兵悟性</t>
        </is>
      </c>
    </row>
    <row r="21" ht="24" customHeight="1">
      <c r="A21" s="45" t="n"/>
      <c r="B21" s="34" t="inlineStr">
        <is>
          <t>预定领取</t>
        </is>
      </c>
      <c r="C21" s="35" t="inlineStr">
        <is>
          <t>幸运折扣</t>
        </is>
      </c>
      <c r="D21" s="35" t="inlineStr">
        <is>
          <t>超值礼包</t>
        </is>
      </c>
      <c r="E21" s="36" t="inlineStr">
        <is>
          <t>佣兵预定</t>
        </is>
      </c>
      <c r="F21" s="46" t="inlineStr">
        <is>
          <t>预定领取</t>
        </is>
      </c>
      <c r="G21" s="35" t="inlineStr">
        <is>
          <t>幸运折扣</t>
        </is>
      </c>
      <c r="H21" s="35" t="inlineStr">
        <is>
          <t>超值礼包</t>
        </is>
      </c>
      <c r="I21" s="36" t="inlineStr">
        <is>
          <t>佣兵预定</t>
        </is>
      </c>
      <c r="J21" s="34" t="inlineStr">
        <is>
          <t>预定领取</t>
        </is>
      </c>
      <c r="K21" s="35" t="inlineStr">
        <is>
          <t>幸运折扣</t>
        </is>
      </c>
      <c r="L21" s="35" t="inlineStr">
        <is>
          <t>超值礼包</t>
        </is>
      </c>
      <c r="M21" s="36" t="inlineStr">
        <is>
          <t>佣兵预定</t>
        </is>
      </c>
    </row>
    <row r="22" ht="24" customHeight="1">
      <c r="A22" s="45" t="n"/>
      <c r="B22" s="34" t="inlineStr">
        <is>
          <t>九宫宝库</t>
        </is>
      </c>
      <c r="C22" s="35" t="inlineStr">
        <is>
          <t>九宫宝库</t>
        </is>
      </c>
      <c r="D22" s="35" t="inlineStr">
        <is>
          <t>优惠商店</t>
        </is>
      </c>
      <c r="E22" s="36" t="inlineStr">
        <is>
          <t>优惠商店</t>
        </is>
      </c>
      <c r="F22" s="46" t="inlineStr">
        <is>
          <t>九宫宝库</t>
        </is>
      </c>
      <c r="G22" s="35" t="inlineStr">
        <is>
          <t>九宫宝库</t>
        </is>
      </c>
      <c r="H22" s="35" t="inlineStr">
        <is>
          <t>优惠商店</t>
        </is>
      </c>
      <c r="I22" s="36" t="inlineStr">
        <is>
          <t>优惠商店</t>
        </is>
      </c>
      <c r="J22" s="34" t="inlineStr">
        <is>
          <t>九宫宝库</t>
        </is>
      </c>
      <c r="K22" s="35" t="inlineStr">
        <is>
          <t>九宫宝库</t>
        </is>
      </c>
      <c r="L22" s="35" t="inlineStr">
        <is>
          <t>优惠商店</t>
        </is>
      </c>
      <c r="M22" s="36" t="inlineStr">
        <is>
          <t>优惠商店</t>
        </is>
      </c>
    </row>
    <row r="23" ht="24" customHeight="1">
      <c r="A23" s="45" t="n"/>
      <c r="B23" s="34" t="inlineStr">
        <is>
          <t>符石宝箱</t>
        </is>
      </c>
      <c r="C23" s="37" t="inlineStr">
        <is>
          <t>x</t>
        </is>
      </c>
      <c r="D23" s="35" t="inlineStr">
        <is>
          <t>神将夺宝</t>
        </is>
      </c>
      <c r="E23" s="36" t="inlineStr">
        <is>
          <t>符石宝箱</t>
        </is>
      </c>
      <c r="F23" s="34" t="inlineStr">
        <is>
          <t>符石宝箱</t>
        </is>
      </c>
      <c r="G23" s="37" t="inlineStr">
        <is>
          <t>x</t>
        </is>
      </c>
      <c r="H23" s="35" t="inlineStr">
        <is>
          <t>神将夺宝</t>
        </is>
      </c>
      <c r="I23" s="36" t="inlineStr">
        <is>
          <t>符石宝箱</t>
        </is>
      </c>
      <c r="J23" s="34" t="inlineStr">
        <is>
          <t>符石宝箱</t>
        </is>
      </c>
      <c r="K23" s="37" t="inlineStr">
        <is>
          <t>x</t>
        </is>
      </c>
      <c r="L23" s="35" t="inlineStr">
        <is>
          <t>神将夺宝</t>
        </is>
      </c>
      <c r="M23" s="36" t="inlineStr">
        <is>
          <t>符石宝箱</t>
        </is>
      </c>
    </row>
    <row r="24" ht="24" customHeight="1">
      <c r="A24" s="29" t="n"/>
      <c r="B24" s="47" t="inlineStr">
        <is>
          <t>邪神特卖9</t>
        </is>
      </c>
      <c r="C24" s="48" t="inlineStr">
        <is>
          <t>x</t>
        </is>
      </c>
      <c r="D24" s="42" t="inlineStr">
        <is>
          <t>邪神特卖8</t>
        </is>
      </c>
      <c r="E24" s="49" t="inlineStr">
        <is>
          <t>x</t>
        </is>
      </c>
      <c r="F24" s="47" t="inlineStr">
        <is>
          <t>邪神特卖9</t>
        </is>
      </c>
      <c r="G24" s="50" t="inlineStr">
        <is>
          <t>x</t>
        </is>
      </c>
      <c r="H24" s="42" t="inlineStr">
        <is>
          <t>邪神特卖8</t>
        </is>
      </c>
      <c r="I24" s="49" t="inlineStr">
        <is>
          <t>x</t>
        </is>
      </c>
      <c r="J24" s="47" t="inlineStr">
        <is>
          <t>邪神特卖9</t>
        </is>
      </c>
      <c r="K24" s="48" t="inlineStr">
        <is>
          <t>x</t>
        </is>
      </c>
      <c r="L24" s="42" t="inlineStr">
        <is>
          <t>邪神特卖8</t>
        </is>
      </c>
      <c r="M24" s="49" t="inlineStr">
        <is>
          <t>x</t>
        </is>
      </c>
    </row>
    <row r="25" ht="24" customHeight="1">
      <c r="A25" s="51" t="inlineStr">
        <is>
          <t>每6周</t>
        </is>
      </c>
      <c r="B25" s="52" t="inlineStr">
        <is>
          <t>菜菜厨房</t>
        </is>
      </c>
      <c r="C25" s="53" t="inlineStr">
        <is>
          <t>豪华套餐</t>
        </is>
      </c>
      <c r="D25" s="53" t="inlineStr">
        <is>
          <t>登录有礼</t>
        </is>
      </c>
      <c r="E25" s="53" t="inlineStr">
        <is>
          <t>登录商店</t>
        </is>
      </c>
      <c r="F25" s="33" t="inlineStr">
        <is>
          <t>乐斗能量</t>
        </is>
      </c>
      <c r="G25" s="28" t="inlineStr">
        <is>
          <t>每日首兑</t>
        </is>
      </c>
      <c r="H25" s="27" t="inlineStr">
        <is>
          <t>菜菜厨房</t>
        </is>
      </c>
      <c r="I25" s="33" t="inlineStr">
        <is>
          <t>豪华套餐</t>
        </is>
      </c>
      <c r="J25" s="33" t="inlineStr">
        <is>
          <t>登录有礼</t>
        </is>
      </c>
      <c r="K25" s="33" t="inlineStr">
        <is>
          <t>登录商店</t>
        </is>
      </c>
      <c r="L25" s="33" t="inlineStr">
        <is>
          <t>乐斗能量</t>
        </is>
      </c>
      <c r="M25" s="28" t="inlineStr">
        <is>
          <t>每日首兑</t>
        </is>
      </c>
    </row>
    <row r="26" ht="24" customHeight="1">
      <c r="A26" s="54" t="n"/>
      <c r="B26" s="47" t="inlineStr">
        <is>
          <t>幸运金蛋</t>
        </is>
      </c>
      <c r="C26" s="42" t="inlineStr">
        <is>
          <t>幸运转盘</t>
        </is>
      </c>
      <c r="D26" s="42" t="inlineStr">
        <is>
          <t>猜单双</t>
        </is>
      </c>
      <c r="E26" s="42" t="inlineStr">
        <is>
          <t>活跃礼包</t>
        </is>
      </c>
      <c r="F26" s="42" t="inlineStr">
        <is>
          <t>周周礼包</t>
        </is>
      </c>
      <c r="G26" s="31" t="inlineStr">
        <is>
          <t>好礼提升</t>
        </is>
      </c>
      <c r="H26" s="47" t="inlineStr">
        <is>
          <t>幸运金蛋</t>
        </is>
      </c>
      <c r="I26" s="42" t="inlineStr">
        <is>
          <t>幸运转盘</t>
        </is>
      </c>
      <c r="J26" s="42" t="inlineStr">
        <is>
          <t>猜单双</t>
        </is>
      </c>
      <c r="K26" s="42" t="inlineStr">
        <is>
          <t>活跃礼包</t>
        </is>
      </c>
      <c r="L26" s="42" t="inlineStr">
        <is>
          <t>周周礼包</t>
        </is>
      </c>
      <c r="M26" s="31" t="inlineStr">
        <is>
          <t>好礼提升</t>
        </is>
      </c>
    </row>
    <row r="27" ht="24" customHeight="1">
      <c r="A27" s="55" t="inlineStr">
        <is>
          <t>该表收纳于官方活动常规排期，会跟随官方改动而更新数据。</t>
        </is>
      </c>
      <c r="B27" s="56" t="n"/>
      <c r="C27" s="56" t="n"/>
      <c r="D27" s="56" t="n"/>
      <c r="E27" s="56" t="n"/>
      <c r="F27" s="56" t="n"/>
      <c r="G27" s="56" t="n"/>
      <c r="H27" s="56" t="n"/>
      <c r="I27" s="56" t="n"/>
      <c r="J27" s="56" t="n"/>
      <c r="K27" s="56" t="n"/>
      <c r="L27" s="56" t="n"/>
      <c r="M27" s="57" t="n"/>
    </row>
    <row r="28" ht="24" customHeight="1">
      <c r="A28" s="24" t="inlineStr">
        <is>
          <t>特殊节点</t>
        </is>
      </c>
      <c r="B28" s="58" t="inlineStr">
        <is>
          <t>除上表所列活动以外的其它活动（上表活动在三大节庆期间可能会临时调整周期或内容导致与表内不符）</t>
        </is>
      </c>
      <c r="C28" s="59" t="n"/>
      <c r="D28" s="59" t="n"/>
      <c r="E28" s="59" t="n"/>
      <c r="F28" s="59" t="n"/>
      <c r="G28" s="59" t="n"/>
      <c r="H28" s="59" t="n"/>
      <c r="I28" s="59" t="n"/>
      <c r="J28" s="59" t="n"/>
      <c r="K28" s="59" t="n"/>
      <c r="L28" s="59" t="n"/>
      <c r="M28" s="60" t="n"/>
    </row>
    <row r="29" ht="24" customHeight="1">
      <c r="A29" s="51" t="inlineStr">
        <is>
          <t>春节</t>
        </is>
      </c>
      <c r="B29" s="61" t="inlineStr">
        <is>
          <t>大侠回归</t>
        </is>
      </c>
      <c r="C29" s="62" t="inlineStr">
        <is>
          <t>超级返利</t>
        </is>
      </c>
      <c r="D29" s="62" t="inlineStr">
        <is>
          <t>刮刮卡</t>
        </is>
      </c>
      <c r="E29" s="62" t="inlineStr">
        <is>
          <t>吉利兑</t>
        </is>
      </c>
      <c r="F29" s="62" t="inlineStr">
        <is>
          <t>仙武祝福</t>
        </is>
      </c>
      <c r="G29" s="62" t="inlineStr">
        <is>
          <t>乱斗祝福</t>
        </is>
      </c>
      <c r="H29" s="62" t="inlineStr">
        <is>
          <t>星盘五折</t>
        </is>
      </c>
      <c r="I29" s="62" t="inlineStr">
        <is>
          <t>内力三折</t>
        </is>
      </c>
      <c r="J29" s="62" t="inlineStr">
        <is>
          <t>问道十连</t>
        </is>
      </c>
      <c r="K29" s="62" t="inlineStr">
        <is>
          <t>铁匠六折</t>
        </is>
      </c>
      <c r="L29" s="62" t="inlineStr">
        <is>
          <t>新春boss</t>
        </is>
      </c>
      <c r="M29" s="63" t="inlineStr">
        <is>
          <t>年兽作战</t>
        </is>
      </c>
    </row>
    <row r="30" ht="24" customHeight="1">
      <c r="A30" s="54" t="n"/>
      <c r="B30" s="64" t="inlineStr">
        <is>
          <t>生肖古玩</t>
        </is>
      </c>
      <c r="C30" s="65" t="inlineStr">
        <is>
          <t>生肖年卡</t>
        </is>
      </c>
      <c r="D30" s="65" t="inlineStr">
        <is>
          <t>燃放烟花</t>
        </is>
      </c>
      <c r="E30" s="65" t="inlineStr">
        <is>
          <t>春联大赛</t>
        </is>
      </c>
      <c r="F30" s="65" t="inlineStr">
        <is>
          <t>新春拜年</t>
        </is>
      </c>
      <c r="G30" s="65" t="inlineStr">
        <is>
          <t>春节累登</t>
        </is>
      </c>
      <c r="H30" s="65" t="inlineStr">
        <is>
          <t>斗友召回</t>
        </is>
      </c>
      <c r="I30" s="66" t="inlineStr">
        <is>
          <t>x</t>
        </is>
      </c>
      <c r="J30" s="66" t="inlineStr">
        <is>
          <t>x</t>
        </is>
      </c>
      <c r="K30" s="66" t="inlineStr">
        <is>
          <t>x</t>
        </is>
      </c>
      <c r="L30" s="66" t="inlineStr">
        <is>
          <t>x</t>
        </is>
      </c>
      <c r="M30" s="67" t="inlineStr">
        <is>
          <t>x</t>
        </is>
      </c>
    </row>
    <row r="31" ht="24" customHeight="1">
      <c r="A31" s="51" t="inlineStr">
        <is>
          <t>周年</t>
        </is>
      </c>
      <c r="B31" s="61" t="inlineStr">
        <is>
          <t>大侠回归</t>
        </is>
      </c>
      <c r="C31" s="62" t="inlineStr">
        <is>
          <t>超级返利</t>
        </is>
      </c>
      <c r="D31" s="62" t="inlineStr">
        <is>
          <t>刮刮卡</t>
        </is>
      </c>
      <c r="E31" s="62" t="inlineStr">
        <is>
          <t>吉利兑</t>
        </is>
      </c>
      <c r="F31" s="62" t="inlineStr">
        <is>
          <t>仙武祝福</t>
        </is>
      </c>
      <c r="G31" s="62" t="inlineStr">
        <is>
          <t>乱斗祝福</t>
        </is>
      </c>
      <c r="H31" s="62" t="inlineStr">
        <is>
          <t>星盘五折</t>
        </is>
      </c>
      <c r="I31" s="62" t="inlineStr">
        <is>
          <t>内力三折</t>
        </is>
      </c>
      <c r="J31" s="62" t="inlineStr">
        <is>
          <t>问道十连</t>
        </is>
      </c>
      <c r="K31" s="62" t="inlineStr">
        <is>
          <t>铁匠六折</t>
        </is>
      </c>
      <c r="L31" s="62" t="inlineStr">
        <is>
          <t>魂珠特惠</t>
        </is>
      </c>
      <c r="M31" s="63" t="inlineStr">
        <is>
          <t>深渊特惠</t>
        </is>
      </c>
    </row>
    <row r="32" ht="24" customHeight="1">
      <c r="A32" s="54" t="n"/>
      <c r="B32" s="64" t="inlineStr">
        <is>
          <t>长安盛会</t>
        </is>
      </c>
      <c r="C32" s="65" t="inlineStr">
        <is>
          <t>周年福卡</t>
        </is>
      </c>
      <c r="D32" s="65" t="inlineStr">
        <is>
          <t>周年巡礼</t>
        </is>
      </c>
      <c r="E32" s="65" t="inlineStr">
        <is>
          <t>预热礼包</t>
        </is>
      </c>
      <c r="F32" s="65" t="inlineStr">
        <is>
          <t>预约抽奖</t>
        </is>
      </c>
      <c r="G32" s="65" t="inlineStr">
        <is>
          <t>生日祝福</t>
        </is>
      </c>
      <c r="H32" s="65" t="inlineStr">
        <is>
          <t>激运牌</t>
        </is>
      </c>
      <c r="I32" s="66" t="inlineStr">
        <is>
          <t>x</t>
        </is>
      </c>
      <c r="J32" s="66" t="inlineStr">
        <is>
          <t>x</t>
        </is>
      </c>
      <c r="K32" s="66" t="inlineStr">
        <is>
          <t>x</t>
        </is>
      </c>
      <c r="L32" s="66" t="inlineStr">
        <is>
          <t>x</t>
        </is>
      </c>
      <c r="M32" s="67" t="inlineStr">
        <is>
          <t>x</t>
        </is>
      </c>
    </row>
    <row r="33" ht="24" customHeight="1">
      <c r="A33" s="51" t="inlineStr">
        <is>
          <t>中秋/国庆</t>
        </is>
      </c>
      <c r="B33" s="68" t="inlineStr">
        <is>
          <t>大侠回归</t>
        </is>
      </c>
      <c r="C33" s="69" t="inlineStr">
        <is>
          <t>超级返利</t>
        </is>
      </c>
      <c r="D33" s="69" t="inlineStr">
        <is>
          <t>刮刮卡</t>
        </is>
      </c>
      <c r="E33" s="69" t="inlineStr">
        <is>
          <t>吉利兑</t>
        </is>
      </c>
      <c r="F33" s="69" t="inlineStr">
        <is>
          <t>仙武祝福</t>
        </is>
      </c>
      <c r="G33" s="69" t="inlineStr">
        <is>
          <t>乱斗祝福</t>
        </is>
      </c>
      <c r="H33" s="69" t="inlineStr">
        <is>
          <t>中秋月饼</t>
        </is>
      </c>
      <c r="I33" s="69" t="inlineStr">
        <is>
          <t>中秋礼盒</t>
        </is>
      </c>
      <c r="J33" s="69" t="inlineStr">
        <is>
          <t>问道十连</t>
        </is>
      </c>
      <c r="K33" s="70" t="inlineStr">
        <is>
          <t>x</t>
        </is>
      </c>
      <c r="L33" s="70" t="inlineStr">
        <is>
          <t>x</t>
        </is>
      </c>
      <c r="M33" s="71" t="inlineStr">
        <is>
          <t>x</t>
        </is>
      </c>
    </row>
    <row r="34" ht="24" customHeight="1">
      <c r="A34" s="72" t="inlineStr">
        <is>
          <t>其它节庆</t>
        </is>
      </c>
      <c r="B34" s="73" t="inlineStr">
        <is>
          <t>多倍福利</t>
        </is>
      </c>
      <c r="C34" s="74" t="inlineStr">
        <is>
          <t>限定武器</t>
        </is>
      </c>
      <c r="D34" s="74" t="inlineStr">
        <is>
          <t>限定徽章</t>
        </is>
      </c>
      <c r="E34" s="74" t="inlineStr">
        <is>
          <t>元宵活动</t>
        </is>
      </c>
      <c r="F34" s="74" t="inlineStr">
        <is>
          <t>缅怀金庸</t>
        </is>
      </c>
      <c r="G34" s="74" t="inlineStr">
        <is>
          <t>五一礼包</t>
        </is>
      </c>
      <c r="H34" s="74" t="inlineStr">
        <is>
          <t>预订礼包</t>
        </is>
      </c>
      <c r="I34" s="74" t="inlineStr">
        <is>
          <t>端午粽子</t>
        </is>
      </c>
      <c r="J34" s="74" t="inlineStr">
        <is>
          <t>同心结</t>
        </is>
      </c>
      <c r="K34" s="74" t="inlineStr">
        <is>
          <t>太白诗会</t>
        </is>
      </c>
      <c r="L34" s="74" t="inlineStr">
        <is>
          <t>点亮南瓜</t>
        </is>
      </c>
      <c r="M34" s="75" t="inlineStr">
        <is>
          <t>节日彩灯</t>
        </is>
      </c>
    </row>
    <row r="35" ht="24" customHeight="1">
      <c r="A35" s="76" t="n"/>
      <c r="B35" s="77" t="inlineStr">
        <is>
          <t>五大节庆</t>
        </is>
      </c>
      <c r="C35" s="65" t="inlineStr">
        <is>
          <t>五大节庆</t>
        </is>
      </c>
      <c r="D35" s="65" t="inlineStr">
        <is>
          <t>四大节庆</t>
        </is>
      </c>
      <c r="E35" s="65" t="inlineStr">
        <is>
          <t>元宵节</t>
        </is>
      </c>
      <c r="F35" s="65" t="inlineStr">
        <is>
          <t>清明节</t>
        </is>
      </c>
      <c r="G35" s="65" t="inlineStr">
        <is>
          <t>劳动节</t>
        </is>
      </c>
      <c r="H35" s="65" t="inlineStr">
        <is>
          <t>劳动节</t>
        </is>
      </c>
      <c r="I35" s="65" t="inlineStr">
        <is>
          <t>端午节</t>
        </is>
      </c>
      <c r="J35" s="65" t="inlineStr">
        <is>
          <t>七夕节</t>
        </is>
      </c>
      <c r="K35" s="65" t="inlineStr">
        <is>
          <t>重阳节</t>
        </is>
      </c>
      <c r="L35" s="65" t="inlineStr">
        <is>
          <t>万圣节</t>
        </is>
      </c>
      <c r="M35" s="78" t="inlineStr">
        <is>
          <t>圣诞节</t>
        </is>
      </c>
    </row>
    <row r="36" ht="24" customHeight="1">
      <c r="A36" s="79" t="inlineStr">
        <is>
          <t>其它周期</t>
        </is>
      </c>
      <c r="B36" s="80" t="inlineStr">
        <is>
          <t>开学礼包</t>
        </is>
      </c>
      <c r="C36" s="62" t="inlineStr">
        <is>
          <t>客栈对酒</t>
        </is>
      </c>
      <c r="D36" s="62" t="inlineStr">
        <is>
          <t>常规返利</t>
        </is>
      </c>
      <c r="E36" s="62" t="inlineStr">
        <is>
          <t>消费抽奖</t>
        </is>
      </c>
      <c r="F36" s="62" t="inlineStr">
        <is>
          <t>斗豆商城</t>
        </is>
      </c>
      <c r="G36" s="62" t="inlineStr">
        <is>
          <t>优惠秘籍</t>
        </is>
      </c>
      <c r="H36" s="62" t="inlineStr">
        <is>
          <t>节气锦囊</t>
        </is>
      </c>
      <c r="I36" s="62" t="inlineStr">
        <is>
          <t>年兽福蛋</t>
        </is>
      </c>
      <c r="J36" s="62" t="inlineStr">
        <is>
          <t>跨年签到</t>
        </is>
      </c>
      <c r="K36" s="62" t="inlineStr">
        <is>
          <t>年度回忆</t>
        </is>
      </c>
      <c r="L36" s="62" t="inlineStr">
        <is>
          <t>迎新礼包</t>
        </is>
      </c>
      <c r="M36" s="63" t="inlineStr">
        <is>
          <t>大笨钟</t>
        </is>
      </c>
    </row>
    <row r="37" ht="24" customHeight="1">
      <c r="A37" s="76" t="n"/>
      <c r="B37" s="77" t="inlineStr">
        <is>
          <t>2/6/9月</t>
        </is>
      </c>
      <c r="C37" s="65" t="inlineStr">
        <is>
          <t>每6周</t>
        </is>
      </c>
      <c r="D37" s="65" t="inlineStr">
        <is>
          <t>每5周</t>
        </is>
      </c>
      <c r="E37" s="65" t="inlineStr">
        <is>
          <t>伴随返利</t>
        </is>
      </c>
      <c r="F37" s="65" t="inlineStr">
        <is>
          <t>伴随返利</t>
        </is>
      </c>
      <c r="G37" s="65" t="inlineStr">
        <is>
          <t>伴随返利</t>
        </is>
      </c>
      <c r="H37" s="65" t="inlineStr">
        <is>
          <t>逢节气</t>
        </is>
      </c>
      <c r="I37" s="65" t="inlineStr">
        <is>
          <t>每年底</t>
        </is>
      </c>
      <c r="J37" s="65" t="inlineStr">
        <is>
          <t>每年底</t>
        </is>
      </c>
      <c r="K37" s="65" t="inlineStr">
        <is>
          <t>每年底</t>
        </is>
      </c>
      <c r="L37" s="65" t="inlineStr">
        <is>
          <t>每年底</t>
        </is>
      </c>
      <c r="M37" s="78" t="inlineStr">
        <is>
          <t>每年底</t>
        </is>
      </c>
    </row>
    <row r="38" ht="24" customHeight="1">
      <c r="A38" s="81" t="inlineStr">
        <is>
          <t>未定周期
最近日期</t>
        </is>
      </c>
      <c r="B38" s="61" t="inlineStr">
        <is>
          <t>星宫宝库</t>
        </is>
      </c>
      <c r="C38" s="62" t="inlineStr">
        <is>
          <t>女神药妆</t>
        </is>
      </c>
      <c r="D38" s="62" t="inlineStr">
        <is>
          <t>乐斗游记</t>
        </is>
      </c>
      <c r="E38" s="62" t="inlineStr">
        <is>
          <t>斗境探秘</t>
        </is>
      </c>
      <c r="F38" s="62" t="inlineStr">
        <is>
          <t>小丑魔盒</t>
        </is>
      </c>
      <c r="G38" s="62" t="inlineStr">
        <is>
          <t>限时副本</t>
        </is>
      </c>
      <c r="H38" s="62" t="inlineStr">
        <is>
          <t>微信兑换</t>
        </is>
      </c>
      <c r="I38" s="62" t="inlineStr">
        <is>
          <t>徽章战令</t>
        </is>
      </c>
      <c r="J38" s="62" t="inlineStr">
        <is>
          <t>江湖秘宝</t>
        </is>
      </c>
      <c r="K38" s="62" t="inlineStr">
        <is>
          <t>全服抢购</t>
        </is>
      </c>
      <c r="L38" s="62" t="inlineStr">
        <is>
          <t>至尊宝典</t>
        </is>
      </c>
      <c r="M38" s="63" t="inlineStr">
        <is>
          <t>乐斗驿站</t>
        </is>
      </c>
    </row>
    <row r="39" ht="24" customHeight="1">
      <c r="A39" s="11" t="n"/>
      <c r="B39" s="82" t="inlineStr">
        <is>
          <t>2026/4/2</t>
        </is>
      </c>
      <c r="C39" s="83" t="inlineStr">
        <is>
          <t>2026/3/19</t>
        </is>
      </c>
      <c r="D39" s="83" t="inlineStr">
        <is>
          <t>2026/3/26</t>
        </is>
      </c>
      <c r="E39" s="83" t="inlineStr">
        <is>
          <t>2026/2/19</t>
        </is>
      </c>
      <c r="F39" s="83" t="inlineStr">
        <is>
          <t>2026/3/12</t>
        </is>
      </c>
      <c r="G39" s="83" t="inlineStr">
        <is>
          <t>2026/4/2</t>
        </is>
      </c>
      <c r="H39" s="83" t="inlineStr">
        <is>
          <t>2026/2/5</t>
        </is>
      </c>
      <c r="I39" s="83" t="inlineStr">
        <is>
          <t>2026/4/9</t>
        </is>
      </c>
      <c r="J39" s="83" t="inlineStr">
        <is>
          <t>2026/9/18</t>
        </is>
      </c>
      <c r="K39" s="83" t="inlineStr">
        <is>
          <t>2026/1/22</t>
        </is>
      </c>
      <c r="L39" s="83" t="inlineStr">
        <is>
          <t>2026/3/5</t>
        </is>
      </c>
      <c r="M39" s="84" t="inlineStr">
        <is>
          <t>2026/3/26</t>
        </is>
      </c>
    </row>
    <row r="40" ht="24" customHeight="1">
      <c r="A40" s="11" t="n"/>
      <c r="B40" s="85" t="inlineStr">
        <is>
          <t>长梦刷新</t>
        </is>
      </c>
      <c r="C40" s="86" t="inlineStr">
        <is>
          <t>深渊刷新</t>
        </is>
      </c>
      <c r="D40" s="86" t="inlineStr">
        <is>
          <t>飞升结算</t>
        </is>
      </c>
      <c r="E40" s="86" t="inlineStr">
        <is>
          <t>招募更新</t>
        </is>
      </c>
      <c r="F40" s="86" t="inlineStr">
        <is>
          <t>深渊福利</t>
        </is>
      </c>
      <c r="G40" s="86" t="inlineStr">
        <is>
          <t>佣兵新品</t>
        </is>
      </c>
      <c r="H40" s="87" t="inlineStr">
        <is>
          <t>x</t>
        </is>
      </c>
      <c r="I40" s="87" t="inlineStr">
        <is>
          <t>x</t>
        </is>
      </c>
      <c r="J40" s="87" t="inlineStr">
        <is>
          <t>x</t>
        </is>
      </c>
      <c r="K40" s="87" t="inlineStr">
        <is>
          <t>x</t>
        </is>
      </c>
      <c r="L40" s="87" t="inlineStr">
        <is>
          <t>x</t>
        </is>
      </c>
      <c r="M40" s="88" t="inlineStr">
        <is>
          <t>x</t>
        </is>
      </c>
    </row>
    <row r="41" ht="24" customHeight="1">
      <c r="A41" s="11" t="n"/>
      <c r="B41" s="89" t="inlineStr">
        <is>
          <t>2026/2/12</t>
        </is>
      </c>
      <c r="C41" s="90" t="inlineStr">
        <is>
          <t>2026/3/12</t>
        </is>
      </c>
      <c r="D41" s="90" t="inlineStr">
        <is>
          <t>2026/4/10</t>
        </is>
      </c>
      <c r="E41" s="90" t="inlineStr">
        <is>
          <t>2026/7/16</t>
        </is>
      </c>
      <c r="F41" s="90" t="inlineStr">
        <is>
          <t>2026/2/12</t>
        </is>
      </c>
      <c r="G41" s="90" t="inlineStr">
        <is>
          <t>2026/4/9</t>
        </is>
      </c>
      <c r="H41" s="91" t="inlineStr">
        <is>
          <t>x</t>
        </is>
      </c>
      <c r="I41" s="91" t="inlineStr">
        <is>
          <t>x</t>
        </is>
      </c>
      <c r="J41" s="91" t="inlineStr">
        <is>
          <t>x</t>
        </is>
      </c>
      <c r="K41" s="91" t="inlineStr">
        <is>
          <t>x</t>
        </is>
      </c>
      <c r="L41" s="91" t="inlineStr">
        <is>
          <t>x</t>
        </is>
      </c>
      <c r="M41" s="92" t="inlineStr">
        <is>
          <t>x</t>
        </is>
      </c>
    </row>
    <row r="42" ht="24" customHeight="1">
      <c r="A42" s="55" t="inlineStr">
        <is>
          <t>该表收纳于官方活动常规排期，会跟随官方改动而更新数据</t>
        </is>
      </c>
      <c r="B42" s="56" t="n"/>
      <c r="C42" s="56" t="n"/>
      <c r="D42" s="56" t="n"/>
      <c r="E42" s="56" t="n"/>
      <c r="F42" s="56" t="n"/>
      <c r="G42" s="56" t="n"/>
      <c r="H42" s="56" t="n"/>
      <c r="I42" s="56" t="n"/>
      <c r="J42" s="56" t="n"/>
      <c r="K42" s="56" t="n"/>
      <c r="L42" s="56" t="n"/>
      <c r="M42" s="57" t="n"/>
    </row>
    <row r="43" ht="24" customHeight="1">
      <c r="A43" s="93" t="inlineStr"/>
      <c r="B43" s="94" t="n"/>
      <c r="C43" s="94" t="n"/>
      <c r="D43" s="94" t="n"/>
      <c r="E43" s="94" t="n"/>
      <c r="F43" s="94" t="n"/>
      <c r="G43" s="94" t="n"/>
      <c r="H43" s="94" t="n"/>
      <c r="I43" s="94" t="n"/>
      <c r="J43" s="94" t="n"/>
      <c r="K43" s="94" t="n"/>
      <c r="L43" s="94" t="n"/>
      <c r="M43" s="94" t="n"/>
    </row>
    <row r="44" ht="24" customHeight="1">
      <c r="A44" s="95" t="inlineStr">
        <is>
          <t>清影</t>
        </is>
      </c>
      <c r="B44" s="96" t="inlineStr">
        <is>
          <t>迷失在北</t>
        </is>
      </c>
      <c r="C44" s="96" t="inlineStr">
        <is>
          <t>树</t>
        </is>
      </c>
      <c r="D44" s="96" t="inlineStr">
        <is>
          <t>在此感谢以下斗友们为本文档的完善做出贡献（按时间顺序陆续增加中，红字处为持续提供多次帮助者）</t>
        </is>
      </c>
    </row>
    <row r="45" ht="24" customHeight="1">
      <c r="A45" s="97" t="inlineStr">
        <is>
          <t>无边无际</t>
        </is>
      </c>
      <c r="B45" s="98" t="inlineStr">
        <is>
          <t>韵律★華季</t>
        </is>
      </c>
      <c r="C45" s="98" t="inlineStr">
        <is>
          <t>L</t>
        </is>
      </c>
      <c r="D45" s="98" t="inlineStr">
        <is>
          <t>印迹</t>
        </is>
      </c>
      <c r="E45" s="98" t="inlineStr">
        <is>
          <t>踏雪无痕</t>
        </is>
      </c>
      <c r="F45" s="99" t="inlineStr">
        <is>
          <t>宽面儿</t>
        </is>
      </c>
      <c r="G45" s="98" t="inlineStr">
        <is>
          <t>罗布路奇</t>
        </is>
      </c>
      <c r="H45" s="98" t="inlineStr">
        <is>
          <t>圣主</t>
        </is>
      </c>
      <c r="I45" s="99" t="inlineStr">
        <is>
          <t>fdffxf</t>
        </is>
      </c>
      <c r="J45" s="98" t="inlineStr">
        <is>
          <t>氵夜</t>
        </is>
      </c>
      <c r="K45" s="98" t="inlineStr">
        <is>
          <t>i今生如梦i</t>
        </is>
      </c>
      <c r="L45" s="100" t="inlineStr">
        <is>
          <t>TLX</t>
        </is>
      </c>
      <c r="M45" s="101" t="inlineStr">
        <is>
          <t>心安皆安</t>
        </is>
      </c>
    </row>
    <row r="46" ht="24" customHeight="1">
      <c r="A46" s="102" t="inlineStr">
        <is>
          <t>岁月无愧</t>
        </is>
      </c>
      <c r="B46" s="103" t="inlineStr">
        <is>
          <t>六周年</t>
        </is>
      </c>
      <c r="C46" s="104" t="inlineStr">
        <is>
          <t>yeah星</t>
        </is>
      </c>
      <c r="D46" s="103" t="inlineStr">
        <is>
          <t>红叶已阑珊</t>
        </is>
      </c>
      <c r="E46" s="104" t="inlineStr">
        <is>
          <t>风间琉璃</t>
        </is>
      </c>
      <c r="F46" s="104" t="inlineStr">
        <is>
          <t>swzwpyfz</t>
        </is>
      </c>
      <c r="G46" s="104" t="inlineStr">
        <is>
          <t>重生小鸟</t>
        </is>
      </c>
      <c r="H46" s="104" t="inlineStr">
        <is>
          <t>│Y│</t>
        </is>
      </c>
      <c r="I46" s="104" t="inlineStr">
        <is>
          <t>小明哥</t>
        </is>
      </c>
      <c r="J46" s="104" t="inlineStr">
        <is>
          <t>换个环境环保</t>
        </is>
      </c>
      <c r="K46" s="103" t="inlineStr">
        <is>
          <t>Nothing</t>
        </is>
      </c>
      <c r="L46" s="104" t="inlineStr">
        <is>
          <t>本心</t>
        </is>
      </c>
      <c r="M46" s="105" t="inlineStr">
        <is>
          <t>星若</t>
        </is>
      </c>
    </row>
    <row r="47" ht="24" customHeight="1">
      <c r="A47" s="102" t="inlineStr">
        <is>
          <t>双鱼座左</t>
        </is>
      </c>
      <c r="B47" s="103" t="inlineStr">
        <is>
          <t>我曾跨过山海</t>
        </is>
      </c>
      <c r="C47" s="104" t="inlineStr">
        <is>
          <t>drfzn</t>
        </is>
      </c>
      <c r="D47" s="104" t="inlineStr">
        <is>
          <t>走在风雨中</t>
        </is>
      </c>
      <c r="E47" s="104" t="inlineStr">
        <is>
          <t>哈曼赛高</t>
        </is>
      </c>
      <c r="F47" s="103" t="inlineStr">
        <is>
          <t>延卿</t>
        </is>
      </c>
      <c r="G47" s="103" t="inlineStr">
        <is>
          <t>往事如烟</t>
        </is>
      </c>
      <c r="H47" s="103" t="inlineStr">
        <is>
          <t>白驹过隙</t>
        </is>
      </c>
      <c r="I47" s="103" t="inlineStr">
        <is>
          <t>蓝天</t>
        </is>
      </c>
      <c r="J47" s="103" t="inlineStr">
        <is>
          <t>逸生</t>
        </is>
      </c>
      <c r="K47" s="104" t="inlineStr">
        <is>
          <t>影子</t>
        </is>
      </c>
      <c r="L47" s="104" t="inlineStr">
        <is>
          <t>霸者之王</t>
        </is>
      </c>
      <c r="M47" s="106" t="inlineStr">
        <is>
          <t>儿童团810</t>
        </is>
      </c>
    </row>
    <row r="48" ht="24" customHeight="1">
      <c r="A48" s="102" t="inlineStr">
        <is>
          <t>西海岸彡</t>
        </is>
      </c>
      <c r="B48" s="103" t="inlineStr">
        <is>
          <t>肥崽儿啊</t>
        </is>
      </c>
      <c r="C48" s="104" t="inlineStr">
        <is>
          <t>阿步</t>
        </is>
      </c>
      <c r="D48" s="104" t="inlineStr">
        <is>
          <t>小水手</t>
        </is>
      </c>
      <c r="E48" s="104" t="inlineStr">
        <is>
          <t>愤怒</t>
        </is>
      </c>
      <c r="F48" s="104" t="inlineStr">
        <is>
          <t>Neyma</t>
        </is>
      </c>
      <c r="G48" s="104" t="inlineStr">
        <is>
          <t>☆Erazer</t>
        </is>
      </c>
      <c r="H48" s="103" t="inlineStr">
        <is>
          <t>燃情岁月</t>
        </is>
      </c>
      <c r="I48" s="104" t="inlineStr">
        <is>
          <t>小福星</t>
        </is>
      </c>
      <c r="J48" s="103" t="inlineStr">
        <is>
          <t>水水水</t>
        </is>
      </c>
      <c r="K48" s="103" t="inlineStr">
        <is>
          <t>梁朝伟</t>
        </is>
      </c>
      <c r="L48" s="103" t="inlineStr">
        <is>
          <t>天才252</t>
        </is>
      </c>
      <c r="M48" s="106" t="inlineStr">
        <is>
          <t>双鱼</t>
        </is>
      </c>
    </row>
    <row r="49" ht="24" customHeight="1">
      <c r="A49" s="107" t="inlineStr">
        <is>
          <t>小白</t>
        </is>
      </c>
      <c r="B49" s="103" t="inlineStr">
        <is>
          <t>米兰米兰米兰</t>
        </is>
      </c>
      <c r="C49" s="103" t="inlineStr">
        <is>
          <t>茉莉花茶</t>
        </is>
      </c>
      <c r="D49" s="103" t="inlineStr">
        <is>
          <t>吃蛋挞</t>
        </is>
      </c>
      <c r="E49" s="104" t="inlineStr">
        <is>
          <t>半塘咖啡</t>
        </is>
      </c>
      <c r="F49" s="103" t="inlineStr">
        <is>
          <t>央木</t>
        </is>
      </c>
      <c r="G49" s="103" t="inlineStr">
        <is>
          <t>vav239064</t>
        </is>
      </c>
      <c r="H49" s="103" t="inlineStr">
        <is>
          <t>雨聆听着我</t>
        </is>
      </c>
      <c r="I49" s="103" t="inlineStr">
        <is>
          <t>指尖</t>
        </is>
      </c>
      <c r="J49" s="104" t="inlineStr">
        <is>
          <t>君莫临</t>
        </is>
      </c>
      <c r="K49" s="103" t="inlineStr">
        <is>
          <t>☆晓寒</t>
        </is>
      </c>
      <c r="L49" s="104" t="inlineStr">
        <is>
          <t>挽</t>
        </is>
      </c>
      <c r="M49" s="105" t="inlineStr">
        <is>
          <t>圣域☆格瓦拉</t>
        </is>
      </c>
    </row>
    <row r="50" ht="24" customHeight="1">
      <c r="A50" s="107" t="inlineStr">
        <is>
          <t>然情ing</t>
        </is>
      </c>
      <c r="B50" s="103" t="inlineStr">
        <is>
          <t>小鸡啄米</t>
        </is>
      </c>
      <c r="C50" s="104" t="inlineStr">
        <is>
          <t>初拥</t>
        </is>
      </c>
      <c r="D50" s="104" t="inlineStr">
        <is>
          <t>勿—乱来</t>
        </is>
      </c>
      <c r="E50" s="103" t="inlineStr">
        <is>
          <t>☆五竹</t>
        </is>
      </c>
      <c r="F50" s="104" t="inlineStr">
        <is>
          <t>请等等</t>
        </is>
      </c>
      <c r="G50" s="104" t="inlineStr">
        <is>
          <t>一溪云</t>
        </is>
      </c>
      <c r="H50" s="103" t="inlineStr">
        <is>
          <t>亚麻涤</t>
        </is>
      </c>
      <c r="I50" s="104" t="inlineStr">
        <is>
          <t>Killua</t>
        </is>
      </c>
      <c r="J50" s="104" t="inlineStr">
        <is>
          <t>按时吃饭</t>
        </is>
      </c>
      <c r="K50" s="103" t="inlineStr">
        <is>
          <t>独瘾</t>
        </is>
      </c>
      <c r="L50" s="103" t="inlineStr">
        <is>
          <t>WindHunter</t>
        </is>
      </c>
      <c r="M50" s="105" t="inlineStr">
        <is>
          <t>筱军</t>
        </is>
      </c>
    </row>
    <row r="51" ht="24" customHeight="1">
      <c r="A51" s="107" t="inlineStr">
        <is>
          <t>轩轩</t>
        </is>
      </c>
      <c r="B51" s="104" t="inlineStr">
        <is>
          <t>于万里</t>
        </is>
      </c>
      <c r="C51" s="104" t="inlineStr">
        <is>
          <t>光怪陆离人生</t>
        </is>
      </c>
      <c r="D51" s="103" t="inlineStr">
        <is>
          <t>佳晨</t>
        </is>
      </c>
      <c r="E51" s="104" t="inlineStr">
        <is>
          <t>黄先生</t>
        </is>
      </c>
      <c r="F51" s="103" t="inlineStr">
        <is>
          <t>鸣人</t>
        </is>
      </c>
      <c r="G51" s="103" t="inlineStr">
        <is>
          <t>tournesol</t>
        </is>
      </c>
      <c r="H51" s="104" t="inlineStr">
        <is>
          <t>Rancho</t>
        </is>
      </c>
      <c r="I51" s="104" t="inlineStr">
        <is>
          <t>腐敗のξs囧</t>
        </is>
      </c>
      <c r="J51" s="104" t="inlineStr">
        <is>
          <t>西风的话</t>
        </is>
      </c>
      <c r="K51" s="103" t="inlineStr">
        <is>
          <t>林止水</t>
        </is>
      </c>
      <c r="L51" s="103" t="inlineStr">
        <is>
          <t>小小</t>
        </is>
      </c>
      <c r="M51" s="106" t="inlineStr">
        <is>
          <t>Rmance</t>
        </is>
      </c>
    </row>
    <row r="52" ht="24" customHeight="1">
      <c r="A52" s="102" t="inlineStr">
        <is>
          <t>HOZA</t>
        </is>
      </c>
      <c r="B52" s="103" t="inlineStr">
        <is>
          <t>皇者、至尊</t>
        </is>
      </c>
      <c r="C52" s="104" t="inlineStr">
        <is>
          <t>MuTou</t>
        </is>
      </c>
      <c r="D52" s="103" t="inlineStr">
        <is>
          <t>习习习习习</t>
        </is>
      </c>
      <c r="E52" s="104" t="inlineStr">
        <is>
          <t>半纸离愁</t>
        </is>
      </c>
      <c r="F52" s="103" t="inlineStr">
        <is>
          <t>Curious</t>
        </is>
      </c>
      <c r="G52" s="103" t="inlineStr">
        <is>
          <t>万事如意</t>
        </is>
      </c>
      <c r="H52" s="104" t="inlineStr">
        <is>
          <t>记忆</t>
        </is>
      </c>
      <c r="I52" s="104" t="inlineStr">
        <is>
          <t>仓鼠宝宝</t>
        </is>
      </c>
      <c r="J52" s="103" t="inlineStr">
        <is>
          <t>微笑</t>
        </is>
      </c>
      <c r="K52" s="103" t="inlineStr">
        <is>
          <t>三哥</t>
        </is>
      </c>
      <c r="L52" s="104" t="inlineStr">
        <is>
          <t>丧★奥德彪</t>
        </is>
      </c>
      <c r="M52" s="106" t="inlineStr">
        <is>
          <t>QQ</t>
        </is>
      </c>
    </row>
    <row r="53" ht="24" customHeight="1">
      <c r="A53" s="108" t="inlineStr">
        <is>
          <t>小柠檬</t>
        </is>
      </c>
      <c r="B53" s="109" t="inlineStr">
        <is>
          <t>三剑客</t>
        </is>
      </c>
    </row>
    <row r="54" ht="24" customHeight="1">
      <c r="A54" s="110" t="inlineStr">
        <is>
          <t>另外，还要感谢一些没有留名的斗友不知何时分享在乐斗界的零散资料，这份文档的部分基础也是他们曾经的付出。此文档暂不提供下载功能。</t>
        </is>
      </c>
      <c r="B54" s="111" t="n"/>
      <c r="C54" s="111" t="n"/>
      <c r="D54" s="111" t="n"/>
      <c r="E54" s="111" t="n"/>
      <c r="F54" s="111" t="n"/>
      <c r="G54" s="111" t="n"/>
      <c r="H54" s="111" t="n"/>
      <c r="I54" s="111" t="n"/>
      <c r="J54" s="111" t="n"/>
      <c r="K54" s="111" t="n"/>
      <c r="L54" s="111" t="n"/>
      <c r="M54" s="112" t="n"/>
    </row>
    <row r="55" ht="24" customHeight="1">
      <c r="A55" s="26" t="inlineStr">
        <is>
          <t>如有疑问、建议、指正或数据补充，可以加入文档讨论群或通过此链接填表进行反馈：</t>
        </is>
      </c>
      <c r="B55" s="113" t="n"/>
      <c r="C55" s="113" t="n"/>
      <c r="D55" s="113" t="n"/>
      <c r="E55" s="113" t="n"/>
      <c r="F55" s="113" t="n"/>
      <c r="G55" s="114" t="n"/>
      <c r="H55" s="115" t="inlineStr">
        <is>
          <t>https://docs.qq.com/form/page/DUHV2dUlxR2xRaFV1</t>
        </is>
      </c>
      <c r="I55" s="113" t="n"/>
      <c r="J55" s="113" t="n"/>
      <c r="K55" s="113" t="n"/>
      <c r="L55" s="113" t="n"/>
      <c r="M55" s="114" t="n"/>
    </row>
    <row r="56" ht="24" customHeight="1">
      <c r="A56" s="116" t="inlineStr"/>
      <c r="M56" s="117" t="n"/>
    </row>
    <row r="57" ht="24" customHeight="1">
      <c r="A57" s="118" t="inlineStr">
        <is>
          <t>待补详表</t>
        </is>
      </c>
      <c r="B57" s="119" t="inlineStr">
        <is>
          <t>目前所需补充内容</t>
        </is>
      </c>
      <c r="C57" s="3" t="n"/>
      <c r="D57" s="3" t="n"/>
      <c r="E57" s="3" t="n"/>
      <c r="F57" s="3" t="n"/>
      <c r="G57" s="120" t="n"/>
      <c r="H57" s="121" t="inlineStr"/>
      <c r="I57" s="118" t="inlineStr">
        <is>
          <t>群号</t>
        </is>
      </c>
      <c r="J57" s="96" t="inlineStr">
        <is>
          <t>群名</t>
        </is>
      </c>
      <c r="K57" s="4" t="n"/>
      <c r="L57" s="96" t="inlineStr">
        <is>
          <t>备注</t>
        </is>
      </c>
      <c r="M57" s="4" t="n"/>
    </row>
    <row r="58" ht="24" customHeight="1">
      <c r="A58" s="6" t="inlineStr">
        <is>
          <t>佣兵综合</t>
        </is>
      </c>
      <c r="B58" s="122" t="inlineStr">
        <is>
          <t>缺贾诩、郭嘉、山丘鹅部分天赋数据；缺部分战斗/防御佣兵的触发血量</t>
        </is>
      </c>
      <c r="C58" s="123" t="n"/>
      <c r="D58" s="123" t="n"/>
      <c r="E58" s="123" t="n"/>
      <c r="F58" s="123" t="n"/>
      <c r="G58" s="124" t="n"/>
      <c r="H58" s="125" t="n"/>
      <c r="I58" s="126" t="inlineStr">
        <is>
          <t>16407659</t>
        </is>
      </c>
      <c r="J58" s="80" t="inlineStr">
        <is>
          <t>难得学院云端代玩交流群</t>
        </is>
      </c>
      <c r="K58" s="124" t="n"/>
      <c r="L58" s="62" t="inlineStr">
        <is>
          <t>手机电脑代玩辅助软件</t>
        </is>
      </c>
      <c r="M58" s="124" t="n"/>
    </row>
    <row r="59" ht="24" customHeight="1">
      <c r="A59" s="127" t="inlineStr">
        <is>
          <t>武器综合</t>
        </is>
      </c>
      <c r="B59" s="128" t="inlineStr">
        <is>
          <t>缺三叉戟、流星锤、菜刀、长矛洗练伤害加成</t>
        </is>
      </c>
      <c r="C59" s="129" t="n"/>
      <c r="D59" s="129" t="n"/>
      <c r="E59" s="129" t="n"/>
      <c r="F59" s="129" t="n"/>
      <c r="G59" s="130" t="n"/>
      <c r="H59" s="125" t="n"/>
      <c r="I59" s="131" t="inlineStr">
        <is>
          <t>759178854</t>
        </is>
      </c>
      <c r="J59" s="132" t="inlineStr">
        <is>
          <t>乐斗小天使交流群③</t>
        </is>
      </c>
      <c r="K59" s="130" t="n"/>
      <c r="L59" s="86" t="inlineStr">
        <is>
          <t>电脑安卓双端辅助软件</t>
        </is>
      </c>
      <c r="M59" s="130" t="n"/>
    </row>
    <row r="60" ht="24" customHeight="1">
      <c r="A60" s="127" t="inlineStr">
        <is>
          <t>仙武修真</t>
        </is>
      </c>
      <c r="B60" s="128" t="inlineStr">
        <is>
          <t>缺十二品莲台+12~14及伏羲琴、昆仑镜、昊天塔、玲珑棋+9~14部分属性</t>
        </is>
      </c>
      <c r="C60" s="129" t="n"/>
      <c r="D60" s="129" t="n"/>
      <c r="E60" s="129" t="n"/>
      <c r="F60" s="129" t="n"/>
      <c r="G60" s="130" t="n"/>
      <c r="H60" s="125" t="n"/>
      <c r="I60" s="131" t="inlineStr">
        <is>
          <t>1006944932</t>
        </is>
      </c>
      <c r="J60" s="132" t="inlineStr">
        <is>
          <t>笔记交流群②</t>
        </is>
      </c>
      <c r="K60" s="130" t="n"/>
      <c r="L60" s="86" t="inlineStr">
        <is>
          <t>仅限安卓手机辅助软件</t>
        </is>
      </c>
      <c r="M60" s="130" t="n"/>
    </row>
    <row r="61" ht="24" customHeight="1">
      <c r="A61" s="127" t="inlineStr">
        <is>
          <t>名册宝鉴</t>
        </is>
      </c>
      <c r="B61" s="128" t="inlineStr">
        <is>
          <t>缺威震八方、侠骨柔情9~18级部分属性</t>
        </is>
      </c>
      <c r="C61" s="129" t="n"/>
      <c r="D61" s="129" t="n"/>
      <c r="E61" s="129" t="n"/>
      <c r="F61" s="129" t="n"/>
      <c r="G61" s="130" t="n"/>
      <c r="H61" s="125" t="n"/>
      <c r="I61" s="131" t="inlineStr">
        <is>
          <t>234334127</t>
        </is>
      </c>
      <c r="J61" s="132" t="inlineStr">
        <is>
          <t>侠士大世界</t>
        </is>
      </c>
      <c r="K61" s="130" t="n"/>
      <c r="L61" s="86" t="inlineStr">
        <is>
          <t>侠士爱好者交流群</t>
        </is>
      </c>
      <c r="M61" s="130" t="n"/>
    </row>
    <row r="62" ht="24" customHeight="1">
      <c r="A62" s="127" t="inlineStr">
        <is>
          <t>天象洗髓</t>
        </is>
      </c>
      <c r="B62" s="128" t="inlineStr">
        <is>
          <t>缺天象20~29级部分属性</t>
        </is>
      </c>
      <c r="C62" s="129" t="n"/>
      <c r="D62" s="129" t="n"/>
      <c r="E62" s="129" t="n"/>
      <c r="F62" s="129" t="n"/>
      <c r="G62" s="130" t="n"/>
      <c r="H62" s="125" t="n"/>
      <c r="I62" s="131" t="inlineStr">
        <is>
          <t>459732357</t>
        </is>
      </c>
      <c r="J62" s="132" t="inlineStr">
        <is>
          <t>Q宠大乐斗电脑官方群</t>
        </is>
      </c>
      <c r="K62" s="130" t="n"/>
      <c r="L62" s="86" t="inlineStr">
        <is>
          <t>电脑论坛版主管理群</t>
        </is>
      </c>
      <c r="M62" s="130" t="n"/>
    </row>
    <row r="63" ht="24" customHeight="1">
      <c r="A63" s="133" t="inlineStr">
        <is>
          <t>龙凰之境</t>
        </is>
      </c>
      <c r="B63" s="134" t="inlineStr">
        <is>
          <t>缺凰玉12~19级部分属性；缺金品阵眼4星加成和5星分解所得</t>
        </is>
      </c>
      <c r="C63" s="135" t="n"/>
      <c r="D63" s="135" t="n"/>
      <c r="E63" s="135" t="n"/>
      <c r="F63" s="135" t="n"/>
      <c r="G63" s="136" t="n"/>
      <c r="H63" s="125" t="n"/>
      <c r="I63" s="131" t="inlineStr">
        <is>
          <t>533789673</t>
        </is>
      </c>
      <c r="J63" s="132" t="inlineStr">
        <is>
          <t>Q宠大乐斗官方交流群</t>
        </is>
      </c>
      <c r="K63" s="130" t="n"/>
      <c r="L63" s="86" t="inlineStr">
        <is>
          <t>红尘管理的官方总群</t>
        </is>
      </c>
      <c r="M63" s="130" t="n"/>
    </row>
    <row r="64" ht="24" customHeight="1">
      <c r="H64" s="125" t="n"/>
      <c r="I64" s="137" t="inlineStr">
        <is>
          <t>495531189</t>
        </is>
      </c>
      <c r="J64" s="138" t="inlineStr">
        <is>
          <t>全系统数据文档讨论群</t>
        </is>
      </c>
      <c r="K64" s="136" t="n"/>
      <c r="L64" s="139" t="inlineStr">
        <is>
          <t>交流本文档内容的群</t>
        </is>
      </c>
      <c r="M64" s="136" t="n"/>
    </row>
  </sheetData>
  <mergeCells count="44">
    <mergeCell ref="J64:K64"/>
    <mergeCell ref="B60:G60"/>
    <mergeCell ref="B61:G61"/>
    <mergeCell ref="B57:G57"/>
    <mergeCell ref="J57:K57"/>
    <mergeCell ref="A20:A24"/>
    <mergeCell ref="A36:A37"/>
    <mergeCell ref="L57:M57"/>
    <mergeCell ref="J59:K59"/>
    <mergeCell ref="A43:M43"/>
    <mergeCell ref="J60:K60"/>
    <mergeCell ref="B28:M28"/>
    <mergeCell ref="A25:A26"/>
    <mergeCell ref="L62:M62"/>
    <mergeCell ref="A10:A18"/>
    <mergeCell ref="B1:L1"/>
    <mergeCell ref="L64:M64"/>
    <mergeCell ref="A8:A9"/>
    <mergeCell ref="L58:M58"/>
    <mergeCell ref="A6:M6"/>
    <mergeCell ref="A2:A5"/>
    <mergeCell ref="B63:G63"/>
    <mergeCell ref="J63:K63"/>
    <mergeCell ref="A29:A30"/>
    <mergeCell ref="L63:M63"/>
    <mergeCell ref="B62:G62"/>
    <mergeCell ref="A54:M54"/>
    <mergeCell ref="L60:M60"/>
    <mergeCell ref="H57:H64"/>
    <mergeCell ref="L59:M59"/>
    <mergeCell ref="A34:A35"/>
    <mergeCell ref="B59:G59"/>
    <mergeCell ref="A27:M27"/>
    <mergeCell ref="A38:A41"/>
    <mergeCell ref="H55:M55"/>
    <mergeCell ref="A55:G55"/>
    <mergeCell ref="J62:K62"/>
    <mergeCell ref="A56:M56"/>
    <mergeCell ref="A31:A32"/>
    <mergeCell ref="B58:G58"/>
    <mergeCell ref="J61:K61"/>
    <mergeCell ref="J58:K58"/>
    <mergeCell ref="L61:M61"/>
    <mergeCell ref="A42:M42"/>
  </mergeCells>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 xmlns:r="http://schemas.openxmlformats.org/officeDocument/2006/relationships" ref="F2" r:id="rId6"/>
    <hyperlink xmlns:r="http://schemas.openxmlformats.org/officeDocument/2006/relationships" ref="G2" r:id="rId7"/>
    <hyperlink xmlns:r="http://schemas.openxmlformats.org/officeDocument/2006/relationships" ref="H2" r:id="rId8"/>
    <hyperlink xmlns:r="http://schemas.openxmlformats.org/officeDocument/2006/relationships" ref="I2" r:id="rId9"/>
    <hyperlink xmlns:r="http://schemas.openxmlformats.org/officeDocument/2006/relationships" ref="J2" r:id="rId10"/>
    <hyperlink xmlns:r="http://schemas.openxmlformats.org/officeDocument/2006/relationships" ref="K2" r:id="rId11"/>
    <hyperlink xmlns:r="http://schemas.openxmlformats.org/officeDocument/2006/relationships" ref="B3" r:id="rId12"/>
    <hyperlink xmlns:r="http://schemas.openxmlformats.org/officeDocument/2006/relationships" ref="C3" r:id="rId13"/>
    <hyperlink xmlns:r="http://schemas.openxmlformats.org/officeDocument/2006/relationships" ref="D3" r:id="rId14"/>
    <hyperlink xmlns:r="http://schemas.openxmlformats.org/officeDocument/2006/relationships" ref="E3" r:id="rId15"/>
    <hyperlink xmlns:r="http://schemas.openxmlformats.org/officeDocument/2006/relationships" ref="F3" r:id="rId16"/>
    <hyperlink xmlns:r="http://schemas.openxmlformats.org/officeDocument/2006/relationships" ref="G3" r:id="rId17"/>
    <hyperlink xmlns:r="http://schemas.openxmlformats.org/officeDocument/2006/relationships" ref="H3" r:id="rId18"/>
    <hyperlink xmlns:r="http://schemas.openxmlformats.org/officeDocument/2006/relationships" ref="I3" r:id="rId19"/>
    <hyperlink xmlns:r="http://schemas.openxmlformats.org/officeDocument/2006/relationships" ref="J3" r:id="rId20"/>
    <hyperlink xmlns:r="http://schemas.openxmlformats.org/officeDocument/2006/relationships" ref="K3" r:id="rId21"/>
    <hyperlink xmlns:r="http://schemas.openxmlformats.org/officeDocument/2006/relationships" ref="B4" r:id="rId22"/>
    <hyperlink xmlns:r="http://schemas.openxmlformats.org/officeDocument/2006/relationships" ref="C4" r:id="rId23"/>
    <hyperlink xmlns:r="http://schemas.openxmlformats.org/officeDocument/2006/relationships" ref="D4" r:id="rId24"/>
    <hyperlink xmlns:r="http://schemas.openxmlformats.org/officeDocument/2006/relationships" ref="E4" r:id="rId25"/>
    <hyperlink xmlns:r="http://schemas.openxmlformats.org/officeDocument/2006/relationships" ref="F4" r:id="rId26"/>
    <hyperlink xmlns:r="http://schemas.openxmlformats.org/officeDocument/2006/relationships" ref="G4" r:id="rId27"/>
    <hyperlink xmlns:r="http://schemas.openxmlformats.org/officeDocument/2006/relationships" ref="H4" r:id="rId28"/>
    <hyperlink xmlns:r="http://schemas.openxmlformats.org/officeDocument/2006/relationships" ref="I4" r:id="rId29"/>
    <hyperlink xmlns:r="http://schemas.openxmlformats.org/officeDocument/2006/relationships" ref="J4" r:id="rId30"/>
    <hyperlink xmlns:r="http://schemas.openxmlformats.org/officeDocument/2006/relationships" ref="K4" r:id="rId31"/>
    <hyperlink xmlns:r="http://schemas.openxmlformats.org/officeDocument/2006/relationships" ref="B5" r:id="rId32"/>
    <hyperlink xmlns:r="http://schemas.openxmlformats.org/officeDocument/2006/relationships" ref="C5" r:id="rId33"/>
    <hyperlink xmlns:r="http://schemas.openxmlformats.org/officeDocument/2006/relationships" ref="D5" r:id="rId34"/>
    <hyperlink xmlns:r="http://schemas.openxmlformats.org/officeDocument/2006/relationships" ref="E5" r:id="rId35"/>
    <hyperlink xmlns:r="http://schemas.openxmlformats.org/officeDocument/2006/relationships" ref="F5" r:id="rId36"/>
    <hyperlink xmlns:r="http://schemas.openxmlformats.org/officeDocument/2006/relationships" ref="G5" r:id="rId37"/>
    <hyperlink xmlns:r="http://schemas.openxmlformats.org/officeDocument/2006/relationships" ref="H5" r:id="rId38"/>
    <hyperlink xmlns:r="http://schemas.openxmlformats.org/officeDocument/2006/relationships" ref="I5" r:id="rId39"/>
    <hyperlink xmlns:r="http://schemas.openxmlformats.org/officeDocument/2006/relationships" ref="J5" r:id="rId40"/>
    <hyperlink xmlns:r="http://schemas.openxmlformats.org/officeDocument/2006/relationships" ref="H55" r:id="rId41"/>
    <hyperlink xmlns:r="http://schemas.openxmlformats.org/officeDocument/2006/relationships" ref="A58" r:id="rId42"/>
    <hyperlink xmlns:r="http://schemas.openxmlformats.org/officeDocument/2006/relationships" ref="A59" r:id="rId43"/>
    <hyperlink xmlns:r="http://schemas.openxmlformats.org/officeDocument/2006/relationships" ref="A60" r:id="rId44"/>
    <hyperlink xmlns:r="http://schemas.openxmlformats.org/officeDocument/2006/relationships" ref="A61" r:id="rId45"/>
    <hyperlink xmlns:r="http://schemas.openxmlformats.org/officeDocument/2006/relationships" ref="A62" r:id="rId46"/>
    <hyperlink xmlns:r="http://schemas.openxmlformats.org/officeDocument/2006/relationships" ref="A63" r:id="rId4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62"/>
  <sheetViews>
    <sheetView workbookViewId="0">
      <pane ySplit="6" topLeftCell="A7" activePane="bottomLeft" state="frozen"/>
      <selection pane="bottomLef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s>
  <sheetData>
    <row r="1" ht="24" customHeight="1">
      <c r="A1" s="140" t="inlineStr">
        <is>
          <t>日常综合</t>
        </is>
      </c>
      <c r="B1" s="141" t="inlineStr">
        <is>
          <t>锦囊宝箱</t>
        </is>
      </c>
      <c r="C1" s="142" t="inlineStr">
        <is>
          <t>帮派商会</t>
        </is>
      </c>
      <c r="D1" s="142" t="inlineStr">
        <is>
          <t>赛事奖励</t>
        </is>
      </c>
      <c r="E1" s="143" t="inlineStr">
        <is>
          <t>属性加成</t>
        </is>
      </c>
      <c r="F1" s="142" t="inlineStr">
        <is>
          <t>帮派任务</t>
        </is>
      </c>
      <c r="G1" s="142" t="inlineStr">
        <is>
          <t>门派任务</t>
        </is>
      </c>
      <c r="H1" s="142" t="inlineStr">
        <is>
          <t>日常任务</t>
        </is>
      </c>
      <c r="I1" s="144" t="inlineStr">
        <is>
          <t>喝汤变化</t>
        </is>
      </c>
      <c r="J1" s="142" t="inlineStr">
        <is>
          <t>历练首领</t>
        </is>
      </c>
      <c r="K1" s="142" t="inlineStr">
        <is>
          <t>镖行天下</t>
        </is>
      </c>
    </row>
    <row r="2" ht="24" customHeight="1">
      <c r="A2" s="7" t="inlineStr">
        <is>
          <t>幸运金蛋</t>
        </is>
      </c>
      <c r="B2" s="8" t="inlineStr">
        <is>
          <t>幸运转盘</t>
        </is>
      </c>
      <c r="C2" s="8" t="inlineStr">
        <is>
          <t>神魔转盘</t>
        </is>
      </c>
      <c r="D2" s="8" t="inlineStr">
        <is>
          <t>消费抽奖</t>
        </is>
      </c>
      <c r="E2" s="8" t="inlineStr">
        <is>
          <t>活跃礼包</t>
        </is>
      </c>
      <c r="F2" s="145" t="inlineStr">
        <is>
          <t>大笨钟</t>
        </is>
      </c>
      <c r="G2" s="8" t="inlineStr">
        <is>
          <t>花果山</t>
        </is>
      </c>
      <c r="H2" s="8" t="inlineStr">
        <is>
          <t>佣兵宝箱</t>
        </is>
      </c>
      <c r="I2" s="8" t="inlineStr">
        <is>
          <t>神将夺宝</t>
        </is>
      </c>
      <c r="J2" s="8" t="inlineStr">
        <is>
          <t>佣兵夺宝</t>
        </is>
      </c>
      <c r="K2" s="8" t="inlineStr">
        <is>
          <t>深渊秘宝</t>
        </is>
      </c>
      <c r="L2" s="146" t="inlineStr">
        <is>
          <t>达人六折</t>
        </is>
      </c>
    </row>
    <row r="3" ht="24" customHeight="1">
      <c r="A3" s="12" t="inlineStr">
        <is>
          <t>黄金招财</t>
        </is>
      </c>
      <c r="B3" s="13" t="inlineStr">
        <is>
          <t>福缘仙树</t>
        </is>
      </c>
      <c r="C3" s="13" t="inlineStr">
        <is>
          <t>王子福袋</t>
        </is>
      </c>
      <c r="D3" s="13" t="inlineStr">
        <is>
          <t>年兽福蛋</t>
        </is>
      </c>
      <c r="E3" s="147" t="inlineStr">
        <is>
          <t>江湖秘宝</t>
        </is>
      </c>
      <c r="F3" s="13" t="inlineStr">
        <is>
          <t>全服抢购</t>
        </is>
      </c>
      <c r="G3" s="13" t="inlineStr">
        <is>
          <t>多倍福利</t>
        </is>
      </c>
      <c r="H3" s="13" t="inlineStr">
        <is>
          <t>吉利兑</t>
        </is>
      </c>
      <c r="I3" s="13" t="inlineStr">
        <is>
          <t>女神药妆</t>
        </is>
      </c>
      <c r="J3" s="13" t="inlineStr">
        <is>
          <t>超值礼包</t>
        </is>
      </c>
      <c r="K3" s="13" t="inlineStr">
        <is>
          <t>徽章战令</t>
        </is>
      </c>
      <c r="L3" s="148" t="inlineStr">
        <is>
          <t>生肖年卡</t>
        </is>
      </c>
    </row>
    <row r="4" ht="24" customHeight="1">
      <c r="A4" s="149" t="inlineStr">
        <is>
          <t>热卖商城</t>
        </is>
      </c>
      <c r="B4" s="13" t="inlineStr">
        <is>
          <t>侠士商城</t>
        </is>
      </c>
      <c r="C4" s="13" t="inlineStr">
        <is>
          <t>佣兵特惠</t>
        </is>
      </c>
      <c r="D4" s="13" t="inlineStr">
        <is>
          <t>佣兵预定</t>
        </is>
      </c>
      <c r="E4" s="13" t="inlineStr">
        <is>
          <t>佣兵新品</t>
        </is>
      </c>
      <c r="F4" s="13" t="inlineStr">
        <is>
          <t>优惠秘籍</t>
        </is>
      </c>
      <c r="G4" s="13" t="inlineStr">
        <is>
          <t>邪神特卖</t>
        </is>
      </c>
      <c r="H4" s="147" t="inlineStr">
        <is>
          <t>乐斗驿站</t>
        </is>
      </c>
      <c r="I4" s="13" t="inlineStr">
        <is>
          <t>小丑魔盒</t>
        </is>
      </c>
      <c r="J4" s="13" t="inlineStr">
        <is>
          <t>开学礼包</t>
        </is>
      </c>
      <c r="K4" s="13" t="inlineStr">
        <is>
          <t>幸运折扣</t>
        </is>
      </c>
      <c r="L4" s="148" t="inlineStr">
        <is>
          <t>优惠商店</t>
        </is>
      </c>
    </row>
    <row r="5" ht="24" customHeight="1">
      <c r="A5" s="12" t="inlineStr">
        <is>
          <t>斗豆商城</t>
        </is>
      </c>
      <c r="B5" s="13" t="inlineStr">
        <is>
          <t>符石宝箱</t>
        </is>
      </c>
      <c r="C5" s="13" t="inlineStr">
        <is>
          <t>星宫宝库</t>
        </is>
      </c>
      <c r="D5" s="13" t="inlineStr">
        <is>
          <t>幸运夺宝</t>
        </is>
      </c>
      <c r="E5" s="13" t="inlineStr">
        <is>
          <t>乐斗游记</t>
        </is>
      </c>
      <c r="F5" s="147" t="inlineStr">
        <is>
          <t>斗境探秘</t>
        </is>
      </c>
      <c r="G5" s="13" t="inlineStr">
        <is>
          <t>大侠回归</t>
        </is>
      </c>
      <c r="H5" s="13" t="inlineStr">
        <is>
          <t>至尊宝典</t>
        </is>
      </c>
      <c r="I5" s="13" t="inlineStr">
        <is>
          <t>客栈对酒</t>
        </is>
      </c>
      <c r="J5" s="13" t="inlineStr">
        <is>
          <t>九宫宝库</t>
        </is>
      </c>
      <c r="K5" s="13" t="inlineStr">
        <is>
          <t>娃娃机</t>
        </is>
      </c>
      <c r="L5" s="148" t="inlineStr">
        <is>
          <t>刮刮卡</t>
        </is>
      </c>
    </row>
    <row r="6" ht="24" customHeight="1">
      <c r="A6" s="150" t="inlineStr">
        <is>
          <t>鹅币返利</t>
        </is>
      </c>
      <c r="B6" s="18" t="inlineStr">
        <is>
          <t>年兽作战</t>
        </is>
      </c>
      <c r="C6" s="18" t="inlineStr">
        <is>
          <t>返利排行</t>
        </is>
      </c>
      <c r="D6" s="18" t="inlineStr">
        <is>
          <t>微信兑换</t>
        </is>
      </c>
      <c r="E6" s="19" t="inlineStr">
        <is>
          <t>x</t>
        </is>
      </c>
      <c r="F6" s="19" t="inlineStr">
        <is>
          <t>x</t>
        </is>
      </c>
      <c r="G6" s="19" t="inlineStr">
        <is>
          <t>x</t>
        </is>
      </c>
      <c r="H6" s="19" t="inlineStr">
        <is>
          <t>x</t>
        </is>
      </c>
      <c r="I6" s="19" t="inlineStr">
        <is>
          <t>x</t>
        </is>
      </c>
      <c r="J6" s="19" t="inlineStr">
        <is>
          <t>x</t>
        </is>
      </c>
      <c r="K6" s="19" t="inlineStr">
        <is>
          <t>x</t>
        </is>
      </c>
      <c r="L6" s="20" t="inlineStr">
        <is>
          <t>x</t>
        </is>
      </c>
    </row>
    <row r="7" ht="24" customHeight="1">
      <c r="A7" s="151" t="inlineStr"/>
    </row>
    <row r="8" ht="24" customHeight="1">
      <c r="A8" s="152" t="inlineStr">
        <is>
          <t>名称</t>
        </is>
      </c>
      <c r="B8" s="153" t="inlineStr">
        <is>
          <t>获取途径</t>
        </is>
      </c>
      <c r="C8" s="154" t="inlineStr">
        <is>
          <t>奖励池</t>
        </is>
      </c>
      <c r="D8" s="56" t="n"/>
      <c r="E8" s="56" t="n"/>
      <c r="F8" s="56" t="n"/>
      <c r="G8" s="56" t="n"/>
      <c r="H8" s="56" t="n"/>
      <c r="I8" s="56" t="n"/>
      <c r="J8" s="56" t="n"/>
      <c r="K8" s="56" t="n"/>
      <c r="L8" s="57" t="n"/>
    </row>
    <row r="9" ht="24" customHeight="1">
      <c r="A9" s="155" t="inlineStr">
        <is>
          <t>斗技小宝箱</t>
        </is>
      </c>
      <c r="B9" s="156" t="inlineStr">
        <is>
          <t>黄金联赛</t>
        </is>
      </c>
      <c r="C9" s="157" t="inlineStr">
        <is>
          <t>随机：武魂符、战魂符、斗魂符，固定：数量合计1个</t>
        </is>
      </c>
      <c r="D9" s="158" t="n"/>
      <c r="E9" s="158" t="n"/>
      <c r="F9" s="158" t="n"/>
      <c r="G9" s="158" t="n"/>
      <c r="H9" s="158" t="n"/>
      <c r="I9" s="158" t="n"/>
      <c r="J9" s="158" t="n"/>
      <c r="K9" s="158" t="n"/>
      <c r="L9" s="159" t="n"/>
    </row>
    <row r="10" ht="24" customHeight="1">
      <c r="A10" s="160" t="inlineStr">
        <is>
          <t>斗技中宝箱</t>
        </is>
      </c>
      <c r="B10" s="36" t="inlineStr">
        <is>
          <t>黄金联赛</t>
        </is>
      </c>
      <c r="C10" s="161" t="inlineStr">
        <is>
          <t>随机：武魂符、战魂符、斗魂符，固定：数量合计3个</t>
        </is>
      </c>
      <c r="D10" s="129" t="n"/>
      <c r="E10" s="129" t="n"/>
      <c r="F10" s="129" t="n"/>
      <c r="G10" s="129" t="n"/>
      <c r="H10" s="129" t="n"/>
      <c r="I10" s="129" t="n"/>
      <c r="J10" s="129" t="n"/>
      <c r="K10" s="129" t="n"/>
      <c r="L10" s="162" t="n"/>
    </row>
    <row r="11" ht="24" customHeight="1">
      <c r="A11" s="160" t="inlineStr">
        <is>
          <t>斗技大宝箱</t>
        </is>
      </c>
      <c r="B11" s="36" t="inlineStr">
        <is>
          <t>黄金联赛</t>
        </is>
      </c>
      <c r="C11" s="161" t="inlineStr">
        <is>
          <t>随机：武魂符、战魂符、斗魂符，固定：数量合计5个</t>
        </is>
      </c>
      <c r="D11" s="129" t="n"/>
      <c r="E11" s="129" t="n"/>
      <c r="F11" s="129" t="n"/>
      <c r="G11" s="129" t="n"/>
      <c r="H11" s="129" t="n"/>
      <c r="I11" s="129" t="n"/>
      <c r="J11" s="129" t="n"/>
      <c r="K11" s="129" t="n"/>
      <c r="L11" s="162" t="n"/>
    </row>
    <row r="12" ht="24" customHeight="1">
      <c r="A12" s="160" t="inlineStr">
        <is>
          <t>佣兵小宝箱</t>
        </is>
      </c>
      <c r="B12" s="36" t="inlineStr">
        <is>
          <t>任务派遣</t>
        </is>
      </c>
      <c r="C12" s="161" t="inlineStr">
        <is>
          <t>随机：令狐冲/丁春秋/丘处机/小龙女/韦小宝/扫地僧/鹤笔翁/韦一笑/赵敏碎片1</t>
        </is>
      </c>
      <c r="D12" s="129" t="n"/>
      <c r="E12" s="129" t="n"/>
      <c r="F12" s="129" t="n"/>
      <c r="G12" s="129" t="n"/>
      <c r="H12" s="129" t="n"/>
      <c r="I12" s="129" t="n"/>
      <c r="J12" s="129" t="n"/>
      <c r="K12" s="129" t="n"/>
      <c r="L12" s="162" t="n"/>
    </row>
    <row r="13" ht="24" customHeight="1">
      <c r="A13" s="160" t="inlineStr">
        <is>
          <t>佣兵中宝箱</t>
        </is>
      </c>
      <c r="B13" s="36" t="inlineStr">
        <is>
          <t>任务派遣</t>
        </is>
      </c>
      <c r="C13" s="161" t="inlineStr">
        <is>
          <t>随机：顶级令狐冲/顶级扫地僧/顶级韦一笑/独孤求败/达摩祖师/黑山老妖碎片1</t>
        </is>
      </c>
      <c r="D13" s="129" t="n"/>
      <c r="E13" s="129" t="n"/>
      <c r="F13" s="129" t="n"/>
      <c r="G13" s="129" t="n"/>
      <c r="H13" s="129" t="n"/>
      <c r="I13" s="129" t="n"/>
      <c r="J13" s="129" t="n"/>
      <c r="K13" s="129" t="n"/>
      <c r="L13" s="162" t="n"/>
    </row>
    <row r="14" ht="24" customHeight="1">
      <c r="A14" s="160" t="inlineStr">
        <is>
          <t>佣兵大宝箱</t>
        </is>
      </c>
      <c r="B14" s="36" t="inlineStr">
        <is>
          <t>任务派遣</t>
        </is>
      </c>
      <c r="C14" s="161" t="inlineStr">
        <is>
          <t>随机：齐天大圣/诸葛孔明/乐斗忍者/鹤仙人/豆油队长/东方不败/钢铁侠/锦鲤仙人碎片1</t>
        </is>
      </c>
      <c r="D14" s="129" t="n"/>
      <c r="E14" s="129" t="n"/>
      <c r="F14" s="129" t="n"/>
      <c r="G14" s="129" t="n"/>
      <c r="H14" s="129" t="n"/>
      <c r="I14" s="129" t="n"/>
      <c r="J14" s="129" t="n"/>
      <c r="K14" s="129" t="n"/>
      <c r="L14" s="162" t="n"/>
    </row>
    <row r="15" ht="24" customHeight="1">
      <c r="A15" s="160" t="inlineStr">
        <is>
          <t>神将宝箱</t>
        </is>
      </c>
      <c r="B15" s="36" t="inlineStr">
        <is>
          <t>任务派遣</t>
        </is>
      </c>
      <c r="C15" s="161" t="inlineStr">
        <is>
          <t>随机：菜菜大侠/剑君大侠/帅帅大侠/熊猫潘达/金毛狮王碎片1</t>
        </is>
      </c>
      <c r="D15" s="129" t="n"/>
      <c r="E15" s="129" t="n"/>
      <c r="F15" s="129" t="n"/>
      <c r="G15" s="129" t="n"/>
      <c r="H15" s="129" t="n"/>
      <c r="I15" s="129" t="n"/>
      <c r="J15" s="129" t="n"/>
      <c r="K15" s="129" t="n"/>
      <c r="L15" s="162" t="n"/>
    </row>
    <row r="16" ht="24" customHeight="1">
      <c r="A16" s="160" t="inlineStr">
        <is>
          <t>铭刻宝箱</t>
        </is>
      </c>
      <c r="B16" s="36" t="inlineStr">
        <is>
          <t>武林盟主</t>
        </is>
      </c>
      <c r="C16" s="161" t="inlineStr">
        <is>
          <t>随机：除奇异的画笔外任意5种，固定：数量每种5个</t>
        </is>
      </c>
      <c r="D16" s="129" t="n"/>
      <c r="E16" s="129" t="n"/>
      <c r="F16" s="129" t="n"/>
      <c r="G16" s="129" t="n"/>
      <c r="H16" s="129" t="n"/>
      <c r="I16" s="129" t="n"/>
      <c r="J16" s="129" t="n"/>
      <c r="K16" s="129" t="n"/>
      <c r="L16" s="162" t="n"/>
    </row>
    <row r="17" ht="24" customHeight="1">
      <c r="A17" s="160" t="inlineStr">
        <is>
          <t>神装宝箱</t>
        </is>
      </c>
      <c r="B17" s="36" t="inlineStr">
        <is>
          <t>武林盟主</t>
        </is>
      </c>
      <c r="C17" s="161" t="inlineStr">
        <is>
          <t>固定：神兵原石1+软猥金丝1+凤凰羽毛1+潜能果实1+上古玉髓1+奔流气息1+神秘精华1</t>
        </is>
      </c>
      <c r="D17" s="129" t="n"/>
      <c r="E17" s="129" t="n"/>
      <c r="F17" s="129" t="n"/>
      <c r="G17" s="129" t="n"/>
      <c r="H17" s="129" t="n"/>
      <c r="I17" s="129" t="n"/>
      <c r="J17" s="129" t="n"/>
      <c r="K17" s="129" t="n"/>
      <c r="L17" s="162" t="n"/>
    </row>
    <row r="18" ht="24" customHeight="1">
      <c r="A18" s="160" t="inlineStr">
        <is>
          <t>铜质宝箱</t>
        </is>
      </c>
      <c r="B18" s="36" t="inlineStr">
        <is>
          <t>每日宝箱</t>
        </is>
      </c>
      <c r="C18" s="163" t="inlineStr">
        <is>
          <t>固定：徽章符石3，随机：传功符5、无字天书3、巅峰之战二等勋章1(金银铜每天最多各打开10次)</t>
        </is>
      </c>
      <c r="D18" s="129" t="n"/>
      <c r="E18" s="129" t="n"/>
      <c r="F18" s="129" t="n"/>
      <c r="G18" s="129" t="n"/>
      <c r="H18" s="129" t="n"/>
      <c r="I18" s="129" t="n"/>
      <c r="J18" s="129" t="n"/>
      <c r="K18" s="129" t="n"/>
      <c r="L18" s="162" t="n"/>
    </row>
    <row r="19" ht="24" customHeight="1">
      <c r="A19" s="160" t="inlineStr">
        <is>
          <t>银质宝箱</t>
        </is>
      </c>
      <c r="B19" s="36" t="inlineStr">
        <is>
          <t>每日宝箱</t>
        </is>
      </c>
      <c r="C19" s="161" t="inlineStr">
        <is>
          <t>固定：孙子兵法4+武穆遗书4，随机：2级幸运石2、巅峰之战一等勋章1、2级剑君/菜菜魂珠1</t>
        </is>
      </c>
      <c r="D19" s="129" t="n"/>
      <c r="E19" s="129" t="n"/>
      <c r="F19" s="129" t="n"/>
      <c r="G19" s="129" t="n"/>
      <c r="H19" s="129" t="n"/>
      <c r="I19" s="129" t="n"/>
      <c r="J19" s="129" t="n"/>
      <c r="K19" s="129" t="n"/>
      <c r="L19" s="162" t="n"/>
    </row>
    <row r="20" ht="24" customHeight="1">
      <c r="A20" s="164" t="inlineStr">
        <is>
          <t>金质宝箱</t>
        </is>
      </c>
      <c r="B20" s="165" t="inlineStr">
        <is>
          <t>每日宝箱</t>
        </is>
      </c>
      <c r="C20" s="166" t="inlineStr">
        <is>
          <t>固定：徽章符石30+无字天书30+传功符60+3级幸运石8，随机：3级帅帅/月璇/月影/教主魂珠1</t>
        </is>
      </c>
      <c r="D20" s="167" t="n"/>
      <c r="E20" s="167" t="n"/>
      <c r="F20" s="167" t="n"/>
      <c r="G20" s="167" t="n"/>
      <c r="H20" s="167" t="n"/>
      <c r="I20" s="167" t="n"/>
      <c r="J20" s="167" t="n"/>
      <c r="K20" s="167" t="n"/>
      <c r="L20" s="168" t="n"/>
    </row>
    <row r="21" ht="24" customHeight="1">
      <c r="A21" s="169" t="inlineStr">
        <is>
          <t>青铜宝箱</t>
        </is>
      </c>
      <c r="B21" s="28" t="inlineStr">
        <is>
          <t>帮派商会</t>
        </is>
      </c>
      <c r="C21" s="170" t="inlineStr">
        <is>
          <t>固定：黄金卷轴2+徽章符石1+百炼钢2</t>
        </is>
      </c>
      <c r="D21" s="123" t="n"/>
      <c r="E21" s="123" t="n"/>
      <c r="F21" s="123" t="n"/>
      <c r="G21" s="123" t="n"/>
      <c r="H21" s="123" t="n"/>
      <c r="I21" s="123" t="n"/>
      <c r="J21" s="123" t="n"/>
      <c r="K21" s="123" t="n"/>
      <c r="L21" s="171" t="n"/>
    </row>
    <row r="22" ht="24" customHeight="1">
      <c r="A22" s="160" t="inlineStr">
        <is>
          <t>白银宝箱</t>
        </is>
      </c>
      <c r="B22" s="36" t="inlineStr">
        <is>
          <t>帮派商会</t>
        </is>
      </c>
      <c r="C22" s="172" t="inlineStr">
        <is>
          <t>固定：真黄金卷轴2+奥秘元素1+2级剑君魂珠1+传功符10</t>
        </is>
      </c>
      <c r="D22" s="129" t="n"/>
      <c r="E22" s="129" t="n"/>
      <c r="F22" s="129" t="n"/>
      <c r="G22" s="129" t="n"/>
      <c r="H22" s="129" t="n"/>
      <c r="I22" s="129" t="n"/>
      <c r="J22" s="129" t="n"/>
      <c r="K22" s="129" t="n"/>
      <c r="L22" s="162" t="n"/>
    </row>
    <row r="23" ht="24" customHeight="1">
      <c r="A23" s="160" t="inlineStr">
        <is>
          <t>黄金宝箱</t>
        </is>
      </c>
      <c r="B23" s="36" t="inlineStr">
        <is>
          <t>帮派商会</t>
        </is>
      </c>
      <c r="C23" s="172" t="inlineStr">
        <is>
          <t>固定：真黄金卷轴3+徽章符石2+2级菜菜魂珠1+突破石2+转转券5</t>
        </is>
      </c>
      <c r="D23" s="129" t="n"/>
      <c r="E23" s="129" t="n"/>
      <c r="F23" s="129" t="n"/>
      <c r="G23" s="129" t="n"/>
      <c r="H23" s="129" t="n"/>
      <c r="I23" s="129" t="n"/>
      <c r="J23" s="129" t="n"/>
      <c r="K23" s="129" t="n"/>
      <c r="L23" s="162" t="n"/>
    </row>
    <row r="24" ht="24" customHeight="1">
      <c r="A24" s="160" t="inlineStr">
        <is>
          <t>钻石宝箱</t>
        </is>
      </c>
      <c r="B24" s="36" t="inlineStr">
        <is>
          <t>帮派商会</t>
        </is>
      </c>
      <c r="C24" s="172" t="inlineStr">
        <is>
          <t>固定：真黄金卷轴4+武穆遗书2+2级帅帅魂珠1+境界丹2+传功符20+帮派战鼓1</t>
        </is>
      </c>
      <c r="D24" s="129" t="n"/>
      <c r="E24" s="129" t="n"/>
      <c r="F24" s="129" t="n"/>
      <c r="G24" s="129" t="n"/>
      <c r="H24" s="129" t="n"/>
      <c r="I24" s="129" t="n"/>
      <c r="J24" s="129" t="n"/>
      <c r="K24" s="129" t="n"/>
      <c r="L24" s="162" t="n"/>
    </row>
    <row r="25" ht="24" customHeight="1">
      <c r="A25" s="160" t="inlineStr">
        <is>
          <t>传奇宝箱</t>
        </is>
      </c>
      <c r="B25" s="36" t="inlineStr">
        <is>
          <t>帮派商会</t>
        </is>
      </c>
      <c r="C25" s="172" t="inlineStr">
        <is>
          <t>固定：真黄金卷轴5+淬火结晶5+2级月璇魂珠1+境界丹3+时之沙20+铭刻宝箱1</t>
        </is>
      </c>
      <c r="D25" s="129" t="n"/>
      <c r="E25" s="129" t="n"/>
      <c r="F25" s="129" t="n"/>
      <c r="G25" s="129" t="n"/>
      <c r="H25" s="129" t="n"/>
      <c r="I25" s="129" t="n"/>
      <c r="J25" s="129" t="n"/>
      <c r="K25" s="129" t="n"/>
      <c r="L25" s="162" t="n"/>
    </row>
    <row r="26" ht="24" customHeight="1">
      <c r="A26" s="160" t="inlineStr">
        <is>
          <t>青铜礼包</t>
        </is>
      </c>
      <c r="B26" s="36" t="inlineStr">
        <is>
          <t>帮派商会</t>
        </is>
      </c>
      <c r="C26" s="172" t="inlineStr">
        <is>
          <t>随机：银币88/100/128/158、传功符5、时之沙1、徽章符石1</t>
        </is>
      </c>
      <c r="D26" s="129" t="n"/>
      <c r="E26" s="129" t="n"/>
      <c r="F26" s="129" t="n"/>
      <c r="G26" s="129" t="n"/>
      <c r="H26" s="129" t="n"/>
      <c r="I26" s="129" t="n"/>
      <c r="J26" s="129" t="n"/>
      <c r="K26" s="129" t="n"/>
      <c r="L26" s="162" t="n"/>
    </row>
    <row r="27" ht="24" customHeight="1">
      <c r="A27" s="160" t="inlineStr">
        <is>
          <t>白银礼包</t>
        </is>
      </c>
      <c r="B27" s="36" t="inlineStr">
        <is>
          <t>帮派商会</t>
        </is>
      </c>
      <c r="C27" s="172" t="inlineStr">
        <is>
          <t>随机：银币158/188/208/258、传功符10、时之沙2、境界丹1、大金疮药1、减伤药水1、翡翠银戒1、土豪金1</t>
        </is>
      </c>
      <c r="D27" s="129" t="n"/>
      <c r="E27" s="129" t="n"/>
      <c r="F27" s="129" t="n"/>
      <c r="G27" s="129" t="n"/>
      <c r="H27" s="129" t="n"/>
      <c r="I27" s="129" t="n"/>
      <c r="J27" s="129" t="n"/>
      <c r="K27" s="129" t="n"/>
      <c r="L27" s="162" t="n"/>
    </row>
    <row r="28" ht="24" customHeight="1">
      <c r="A28" s="160" t="inlineStr">
        <is>
          <t>黄金礼包</t>
        </is>
      </c>
      <c r="B28" s="36" t="inlineStr">
        <is>
          <t>帮派商会</t>
        </is>
      </c>
      <c r="C28" s="172" t="inlineStr">
        <is>
          <t>随机：银币388/458/500/558/588/666、传功符25、时之沙5、境界丹2、宝石金戒1、门派强化书/炼气石/百炼钢/神装之灵3</t>
        </is>
      </c>
      <c r="D28" s="129" t="n"/>
      <c r="E28" s="129" t="n"/>
      <c r="F28" s="129" t="n"/>
      <c r="G28" s="129" t="n"/>
      <c r="H28" s="129" t="n"/>
      <c r="I28" s="129" t="n"/>
      <c r="J28" s="129" t="n"/>
      <c r="K28" s="129" t="n"/>
      <c r="L28" s="162" t="n"/>
    </row>
    <row r="29" ht="24" customHeight="1">
      <c r="A29" s="164" t="inlineStr">
        <is>
          <t>钻石礼包</t>
        </is>
      </c>
      <c r="B29" s="165" t="inlineStr">
        <is>
          <t>帮派商会</t>
        </is>
      </c>
      <c r="C29" s="173" t="inlineStr">
        <is>
          <t>随机：银币1000/1288/1388/1500/1588/1688/1888、境界丹8、真黄金卷轴8、永恒紫钻1、生命/力量/敏捷洗刷刷1</t>
        </is>
      </c>
      <c r="D29" s="167" t="n"/>
      <c r="E29" s="167" t="n"/>
      <c r="F29" s="167" t="n"/>
      <c r="G29" s="167" t="n"/>
      <c r="H29" s="167" t="n"/>
      <c r="I29" s="167" t="n"/>
      <c r="J29" s="167" t="n"/>
      <c r="K29" s="167" t="n"/>
      <c r="L29" s="168" t="n"/>
    </row>
    <row r="30" ht="24" customHeight="1">
      <c r="A30" s="169" t="inlineStr">
        <is>
          <t>20活跃度</t>
        </is>
      </c>
      <c r="B30" s="174" t="inlineStr">
        <is>
          <t>每日活跃</t>
        </is>
      </c>
      <c r="C30" s="175" t="inlineStr">
        <is>
          <t>固定：优惠券1、经验值  30，随机：小体精华1/2/3、神来拳套赠1、大力丸赠1、寻斗符1、还魂丹1</t>
        </is>
      </c>
      <c r="D30" s="123" t="n"/>
      <c r="E30" s="123" t="n"/>
      <c r="F30" s="123" t="n"/>
      <c r="G30" s="123" t="n"/>
      <c r="H30" s="123" t="n"/>
      <c r="I30" s="123" t="n"/>
      <c r="J30" s="123" t="n"/>
      <c r="K30" s="123" t="n"/>
      <c r="L30" s="124" t="n"/>
    </row>
    <row r="31" ht="24" customHeight="1">
      <c r="A31" s="160" t="inlineStr">
        <is>
          <t>50活跃度</t>
        </is>
      </c>
      <c r="B31" s="176" t="inlineStr">
        <is>
          <t>每日活跃</t>
        </is>
      </c>
      <c r="C31" s="177" t="inlineStr">
        <is>
          <t>固定：优惠券1、经验值  50、徽章符石1，随机：小体精华1/2/3、大体力1、神来拳套1、贡献药水1、活血散1、还魂丹5</t>
        </is>
      </c>
      <c r="D31" s="129" t="n"/>
      <c r="E31" s="129" t="n"/>
      <c r="F31" s="129" t="n"/>
      <c r="G31" s="129" t="n"/>
      <c r="H31" s="129" t="n"/>
      <c r="I31" s="129" t="n"/>
      <c r="J31" s="129" t="n"/>
      <c r="K31" s="129" t="n"/>
      <c r="L31" s="130" t="n"/>
    </row>
    <row r="32" ht="24" customHeight="1">
      <c r="A32" s="160" t="inlineStr">
        <is>
          <t>80活跃度</t>
        </is>
      </c>
      <c r="B32" s="176" t="inlineStr">
        <is>
          <t>每日活跃</t>
        </is>
      </c>
      <c r="C32" s="177" t="inlineStr">
        <is>
          <t>固定：优惠券1、经验值  70、追忆香炉1，随机：中体精华1/2/3、悟性丹2、神来拳套1、经验药水1、黄金卷轴1、黄金卷轴3</t>
        </is>
      </c>
      <c r="D32" s="129" t="n"/>
      <c r="E32" s="129" t="n"/>
      <c r="F32" s="129" t="n"/>
      <c r="G32" s="129" t="n"/>
      <c r="H32" s="129" t="n"/>
      <c r="I32" s="129" t="n"/>
      <c r="J32" s="129" t="n"/>
      <c r="K32" s="129" t="n"/>
      <c r="L32" s="130" t="n"/>
    </row>
    <row r="33" ht="24" customHeight="1">
      <c r="A33" s="160" t="inlineStr">
        <is>
          <t>115活跃度</t>
        </is>
      </c>
      <c r="B33" s="178" t="inlineStr">
        <is>
          <t>每日活跃</t>
        </is>
      </c>
      <c r="C33" s="177" t="inlineStr">
        <is>
          <t>固定：优惠券2、经验值100、拭剑香炉1、徽章符石1，随机：大体精华1/2/3、金疮药1、1级血灵魂珠1、一等武林宝箱1</t>
        </is>
      </c>
      <c r="D33" s="129" t="n"/>
      <c r="E33" s="129" t="n"/>
      <c r="F33" s="129" t="n"/>
      <c r="G33" s="129" t="n"/>
      <c r="H33" s="129" t="n"/>
      <c r="I33" s="129" t="n"/>
      <c r="J33" s="129" t="n"/>
      <c r="K33" s="129" t="n"/>
      <c r="L33" s="130" t="n"/>
    </row>
    <row r="34" ht="24" customHeight="1">
      <c r="A34" s="160" t="inlineStr">
        <is>
          <t>武神银锦囊</t>
        </is>
      </c>
      <c r="B34" s="176" t="inlineStr">
        <is>
          <t>活跃锦囊</t>
        </is>
      </c>
      <c r="C34" s="177" t="inlineStr">
        <is>
          <t>随机：神将灭世碎片1、神将女帝碎片1、神将哪吒碎片1、神将李白碎片1、神将炫炫碎片1</t>
        </is>
      </c>
      <c r="D34" s="129" t="n"/>
      <c r="E34" s="129" t="n"/>
      <c r="F34" s="129" t="n"/>
      <c r="G34" s="129" t="n"/>
      <c r="H34" s="129" t="n"/>
      <c r="I34" s="129" t="n"/>
      <c r="J34" s="129" t="n"/>
      <c r="K34" s="129" t="n"/>
      <c r="L34" s="130" t="n"/>
    </row>
    <row r="35" ht="24" customHeight="1">
      <c r="A35" s="160" t="inlineStr">
        <is>
          <t>武神金锦囊</t>
        </is>
      </c>
      <c r="B35" s="176" t="inlineStr">
        <is>
          <t>活跃锦囊</t>
        </is>
      </c>
      <c r="C35" s="177" t="inlineStr">
        <is>
          <t>随机：神将吕布碎片1、神将关羽碎片1、神将盘古碎片1、神将姜子牙碎片1</t>
        </is>
      </c>
      <c r="D35" s="129" t="n"/>
      <c r="E35" s="129" t="n"/>
      <c r="F35" s="129" t="n"/>
      <c r="G35" s="129" t="n"/>
      <c r="H35" s="129" t="n"/>
      <c r="I35" s="129" t="n"/>
      <c r="J35" s="129" t="n"/>
      <c r="K35" s="129" t="n"/>
      <c r="L35" s="130" t="n"/>
    </row>
    <row r="36" ht="24" customHeight="1">
      <c r="A36" s="160" t="inlineStr">
        <is>
          <t>惊喜锦囊</t>
        </is>
      </c>
      <c r="B36" s="176" t="inlineStr">
        <is>
          <t>活跃锦囊</t>
        </is>
      </c>
      <c r="C36" s="177" t="inlineStr">
        <is>
          <t>随机：淬火结晶1、真黄金卷轴2、徽章符文石1、传功符20、神来拳套1、元婴飞仙果2、二等武林宝箱1</t>
        </is>
      </c>
      <c r="D36" s="129" t="n"/>
      <c r="E36" s="129" t="n"/>
      <c r="F36" s="129" t="n"/>
      <c r="G36" s="129" t="n"/>
      <c r="H36" s="129" t="n"/>
      <c r="I36" s="129" t="n"/>
      <c r="J36" s="129" t="n"/>
      <c r="K36" s="129" t="n"/>
      <c r="L36" s="130" t="n"/>
    </row>
    <row r="37" ht="24" customHeight="1">
      <c r="A37" s="160" t="inlineStr">
        <is>
          <t>节气锦囊</t>
        </is>
      </c>
      <c r="B37" s="178" t="inlineStr">
        <is>
          <t>活跃锦囊</t>
        </is>
      </c>
      <c r="C37" s="177" t="inlineStr">
        <is>
          <t>随机：淬火结晶3、真黄金卷轴3、徽章符文石2、传功符30、问道石6、补阙粉尘6、舆图2</t>
        </is>
      </c>
      <c r="D37" s="129" t="n"/>
      <c r="E37" s="129" t="n"/>
      <c r="F37" s="129" t="n"/>
      <c r="G37" s="129" t="n"/>
      <c r="H37" s="129" t="n"/>
      <c r="I37" s="129" t="n"/>
      <c r="J37" s="129" t="n"/>
      <c r="K37" s="129" t="n"/>
      <c r="L37" s="130" t="n"/>
    </row>
    <row r="38" ht="24" customHeight="1">
      <c r="A38" s="179" t="inlineStr">
        <is>
          <t>周周锦囊</t>
        </is>
      </c>
      <c r="B38" s="180" t="inlineStr">
        <is>
          <t>周周礼包</t>
        </is>
      </c>
      <c r="C38" s="181" t="inlineStr">
        <is>
          <t>随机：淬火结晶1、熔炼乌金1、问道石2、龙玉1、凰髓1、凰火1、舆图1</t>
        </is>
      </c>
      <c r="D38" s="135" t="n"/>
      <c r="E38" s="135" t="n"/>
      <c r="F38" s="135" t="n"/>
      <c r="G38" s="135" t="n"/>
      <c r="H38" s="135" t="n"/>
      <c r="I38" s="135" t="n"/>
      <c r="J38" s="135" t="n"/>
      <c r="K38" s="135" t="n"/>
      <c r="L38" s="136" t="n"/>
    </row>
    <row r="39" ht="24" customHeight="1">
      <c r="A39" s="182" t="inlineStr">
        <is>
          <t>全真教锦囊</t>
        </is>
      </c>
      <c r="B39" s="183" t="inlineStr">
        <is>
          <t>侠侣争霸</t>
        </is>
      </c>
      <c r="C39" s="184" t="inlineStr">
        <is>
          <t>固定：2级月影魂珠1</t>
        </is>
      </c>
      <c r="D39" s="158" t="n"/>
      <c r="E39" s="158" t="n"/>
      <c r="F39" s="158" t="n"/>
      <c r="G39" s="158" t="n"/>
      <c r="H39" s="158" t="n"/>
      <c r="I39" s="158" t="n"/>
      <c r="J39" s="158" t="n"/>
      <c r="K39" s="158" t="n"/>
      <c r="L39" s="159" t="n"/>
    </row>
    <row r="40" ht="24" customHeight="1">
      <c r="A40" s="182" t="inlineStr">
        <is>
          <t>小龙女锦囊</t>
        </is>
      </c>
      <c r="B40" s="183" t="inlineStr">
        <is>
          <t>侠侣争霸</t>
        </is>
      </c>
      <c r="C40" s="185" t="inlineStr">
        <is>
          <t>固定：3级月影魂珠1+小龙女变身卡7天1</t>
        </is>
      </c>
      <c r="D40" s="111" t="n"/>
      <c r="E40" s="111" t="n"/>
      <c r="F40" s="111" t="n"/>
      <c r="G40" s="111" t="n"/>
      <c r="H40" s="111" t="n"/>
      <c r="I40" s="111" t="n"/>
      <c r="J40" s="111" t="n"/>
      <c r="K40" s="111" t="n"/>
      <c r="L40" s="186" t="n"/>
    </row>
    <row r="41" ht="24" customHeight="1">
      <c r="A41" s="182" t="inlineStr">
        <is>
          <t>杨过锦囊</t>
        </is>
      </c>
      <c r="B41" s="183" t="inlineStr">
        <is>
          <t>侠侣争霸</t>
        </is>
      </c>
      <c r="C41" s="185" t="inlineStr">
        <is>
          <t>固定：4级月影魂珠1+杨过变身卡7天1</t>
        </is>
      </c>
      <c r="D41" s="111" t="n"/>
      <c r="E41" s="111" t="n"/>
      <c r="F41" s="111" t="n"/>
      <c r="G41" s="111" t="n"/>
      <c r="H41" s="111" t="n"/>
      <c r="I41" s="111" t="n"/>
      <c r="J41" s="111" t="n"/>
      <c r="K41" s="111" t="n"/>
      <c r="L41" s="186" t="n"/>
    </row>
    <row r="42" ht="24" customHeight="1">
      <c r="A42" s="182" t="inlineStr">
        <is>
          <t>大色魔锦囊</t>
        </is>
      </c>
      <c r="B42" s="187" t="inlineStr">
        <is>
          <t>侠侣boss</t>
        </is>
      </c>
      <c r="C42" s="185" t="inlineStr">
        <is>
          <t>随机：大力丸1、迅捷珠1、风之息1、活血散1、悟性丹1</t>
        </is>
      </c>
      <c r="D42" s="111" t="n"/>
      <c r="E42" s="111" t="n"/>
      <c r="F42" s="111" t="n"/>
      <c r="G42" s="111" t="n"/>
      <c r="H42" s="111" t="n"/>
      <c r="I42" s="111" t="n"/>
      <c r="J42" s="111" t="n"/>
      <c r="K42" s="111" t="n"/>
      <c r="L42" s="186" t="n"/>
    </row>
    <row r="43" ht="24" customHeight="1">
      <c r="A43" s="160" t="inlineStr">
        <is>
          <t>四姑娘锦囊</t>
        </is>
      </c>
      <c r="B43" s="176" t="inlineStr">
        <is>
          <t>侠侣boss</t>
        </is>
      </c>
      <c r="C43" s="188" t="inlineStr">
        <is>
          <t>随机：贡献药水1、大体力1、悟性丹1、经验药水1、被动经验药水1</t>
        </is>
      </c>
      <c r="D43" s="129" t="n"/>
      <c r="E43" s="129" t="n"/>
      <c r="F43" s="129" t="n"/>
      <c r="G43" s="129" t="n"/>
      <c r="H43" s="129" t="n"/>
      <c r="I43" s="129" t="n"/>
      <c r="J43" s="129" t="n"/>
      <c r="K43" s="129" t="n"/>
      <c r="L43" s="162" t="n"/>
    </row>
    <row r="44" ht="24" customHeight="1">
      <c r="A44" s="160" t="inlineStr">
        <is>
          <t>曾小三锦囊</t>
        </is>
      </c>
      <c r="B44" s="176" t="inlineStr">
        <is>
          <t>侠侣boss</t>
        </is>
      </c>
      <c r="C44" s="188" t="inlineStr">
        <is>
          <t>随机：贡献药水1、大体力1、移魂符1、还魂丹5、征战书1</t>
        </is>
      </c>
      <c r="D44" s="129" t="n"/>
      <c r="E44" s="129" t="n"/>
      <c r="F44" s="129" t="n"/>
      <c r="G44" s="129" t="n"/>
      <c r="H44" s="129" t="n"/>
      <c r="I44" s="129" t="n"/>
      <c r="J44" s="129" t="n"/>
      <c r="K44" s="129" t="n"/>
      <c r="L44" s="162" t="n"/>
    </row>
    <row r="45" ht="24" customHeight="1">
      <c r="A45" s="179" t="inlineStr">
        <is>
          <t>盗圣锦囊</t>
        </is>
      </c>
      <c r="B45" s="180" t="inlineStr">
        <is>
          <t>结拜boss</t>
        </is>
      </c>
      <c r="C45" s="189" t="inlineStr">
        <is>
          <t>随机：贡献药水1、寻斗符5、移魂符1、还魂丹5、追魂锁链1</t>
        </is>
      </c>
      <c r="D45" s="135" t="n"/>
      <c r="E45" s="135" t="n"/>
      <c r="F45" s="135" t="n"/>
      <c r="G45" s="135" t="n"/>
      <c r="H45" s="135" t="n"/>
      <c r="I45" s="135" t="n"/>
      <c r="J45" s="135" t="n"/>
      <c r="K45" s="135" t="n"/>
      <c r="L45" s="190" t="n"/>
    </row>
    <row r="46" ht="24" customHeight="1">
      <c r="A46" s="182" t="inlineStr">
        <is>
          <t>小王子锦囊</t>
        </is>
      </c>
      <c r="B46" s="183" t="inlineStr">
        <is>
          <t>好友boss</t>
        </is>
      </c>
      <c r="C46" s="185" t="inlineStr">
        <is>
          <t>随机：大力丸赠1、迅捷珠赠1、风之息赠1、寻斗符1</t>
        </is>
      </c>
      <c r="D46" s="111" t="n"/>
      <c r="E46" s="111" t="n"/>
      <c r="F46" s="111" t="n"/>
      <c r="G46" s="111" t="n"/>
      <c r="H46" s="111" t="n"/>
      <c r="I46" s="111" t="n"/>
      <c r="J46" s="111" t="n"/>
      <c r="K46" s="111" t="n"/>
      <c r="L46" s="186" t="n"/>
    </row>
    <row r="47" ht="24" customHeight="1">
      <c r="A47" s="160" t="inlineStr">
        <is>
          <t>神秘锦囊</t>
        </is>
      </c>
      <c r="B47" s="178" t="inlineStr">
        <is>
          <t>好友boss</t>
        </is>
      </c>
      <c r="C47" s="188" t="inlineStr">
        <is>
          <t>随机：大体力1、贡献药水1、悟性丹1、1级菜菜魂珠1、经验药水1</t>
        </is>
      </c>
      <c r="D47" s="129" t="n"/>
      <c r="E47" s="129" t="n"/>
      <c r="F47" s="129" t="n"/>
      <c r="G47" s="129" t="n"/>
      <c r="H47" s="129" t="n"/>
      <c r="I47" s="129" t="n"/>
      <c r="J47" s="129" t="n"/>
      <c r="K47" s="129" t="n"/>
      <c r="L47" s="162" t="n"/>
    </row>
    <row r="48" ht="24" customHeight="1">
      <c r="A48" s="160" t="inlineStr">
        <is>
          <t>剑君锦囊</t>
        </is>
      </c>
      <c r="B48" s="176" t="inlineStr">
        <is>
          <t>好友boss</t>
        </is>
      </c>
      <c r="C48" s="188" t="inlineStr">
        <is>
          <t>随机：大体力1、贡献药水1、悟性丹1、1级剑君魂珠1、力量洗刷刷1、敏捷洗刷刷1、速度洗刷刷1</t>
        </is>
      </c>
      <c r="D48" s="129" t="n"/>
      <c r="E48" s="129" t="n"/>
      <c r="F48" s="129" t="n"/>
      <c r="G48" s="129" t="n"/>
      <c r="H48" s="129" t="n"/>
      <c r="I48" s="129" t="n"/>
      <c r="J48" s="129" t="n"/>
      <c r="K48" s="129" t="n"/>
      <c r="L48" s="162" t="n"/>
    </row>
    <row r="49" ht="24" customHeight="1">
      <c r="A49" s="160" t="inlineStr">
        <is>
          <t>月敏锦囊</t>
        </is>
      </c>
      <c r="B49" s="176" t="inlineStr">
        <is>
          <t>好友boss</t>
        </is>
      </c>
      <c r="C49" s="188" t="inlineStr">
        <is>
          <t>随机：大体力1、贡献药水1、还童卷轴1、1级月璇魂珠1</t>
        </is>
      </c>
      <c r="D49" s="129" t="n"/>
      <c r="E49" s="129" t="n"/>
      <c r="F49" s="129" t="n"/>
      <c r="G49" s="129" t="n"/>
      <c r="H49" s="129" t="n"/>
      <c r="I49" s="129" t="n"/>
      <c r="J49" s="129" t="n"/>
      <c r="K49" s="129" t="n"/>
      <c r="L49" s="162" t="n"/>
    </row>
    <row r="50" ht="24" customHeight="1">
      <c r="A50" s="160" t="inlineStr">
        <is>
          <t>俊猴王锦囊</t>
        </is>
      </c>
      <c r="B50" s="176" t="inlineStr">
        <is>
          <t>好友boss</t>
        </is>
      </c>
      <c r="C50" s="188" t="inlineStr">
        <is>
          <t>随机：大体力1、真体力1、黄金卷轴1、被动经验药水1、1级帅帅魂珠1</t>
        </is>
      </c>
      <c r="D50" s="129" t="n"/>
      <c r="E50" s="129" t="n"/>
      <c r="F50" s="129" t="n"/>
      <c r="G50" s="129" t="n"/>
      <c r="H50" s="129" t="n"/>
      <c r="I50" s="129" t="n"/>
      <c r="J50" s="129" t="n"/>
      <c r="K50" s="129" t="n"/>
      <c r="L50" s="162" t="n"/>
    </row>
    <row r="51" ht="24" customHeight="1">
      <c r="A51" s="160" t="inlineStr">
        <is>
          <t>程管锦囊</t>
        </is>
      </c>
      <c r="B51" s="176" t="inlineStr">
        <is>
          <t>好友boss</t>
        </is>
      </c>
      <c r="C51" s="188" t="inlineStr">
        <is>
          <t>随机：大体力1、真体力1、黄金卷轴1、神来拳套1、力量洗刷刷1、敏捷洗刷刷1、速度洗刷刷1</t>
        </is>
      </c>
      <c r="D51" s="129" t="n"/>
      <c r="E51" s="129" t="n"/>
      <c r="F51" s="129" t="n"/>
      <c r="G51" s="129" t="n"/>
      <c r="H51" s="129" t="n"/>
      <c r="I51" s="129" t="n"/>
      <c r="J51" s="129" t="n"/>
      <c r="K51" s="129" t="n"/>
      <c r="L51" s="162" t="n"/>
    </row>
    <row r="52" ht="24" customHeight="1">
      <c r="A52" s="164" t="inlineStr">
        <is>
          <t>鹅王锦囊</t>
        </is>
      </c>
      <c r="B52" s="191" t="inlineStr">
        <is>
          <t>好友boss</t>
        </is>
      </c>
      <c r="C52" s="192" t="inlineStr">
        <is>
          <t>随机：大体力1、真体力1、黄金卷轴1、神来拳套1、力量洗刷刷1、敏捷洗刷刷1、速度洗刷刷1</t>
        </is>
      </c>
      <c r="D52" s="167" t="n"/>
      <c r="E52" s="167" t="n"/>
      <c r="F52" s="167" t="n"/>
      <c r="G52" s="167" t="n"/>
      <c r="H52" s="167" t="n"/>
      <c r="I52" s="167" t="n"/>
      <c r="J52" s="167" t="n"/>
      <c r="K52" s="167" t="n"/>
      <c r="L52" s="168" t="n"/>
    </row>
    <row r="53" ht="24" customHeight="1">
      <c r="A53" s="160" t="inlineStr">
        <is>
          <t>幻像锦囊</t>
        </is>
      </c>
      <c r="B53" s="178" t="inlineStr">
        <is>
          <t>好友boss</t>
        </is>
      </c>
      <c r="C53" s="188" t="inlineStr">
        <is>
          <t>随机：中体力1、问道石2、黄金卷轴1、神来拳套1、追魂锁链1、化境符1、斗灵石空3</t>
        </is>
      </c>
      <c r="D53" s="129" t="n"/>
      <c r="E53" s="129" t="n"/>
      <c r="F53" s="129" t="n"/>
      <c r="G53" s="129" t="n"/>
      <c r="H53" s="129" t="n"/>
      <c r="I53" s="129" t="n"/>
      <c r="J53" s="129" t="n"/>
      <c r="K53" s="129" t="n"/>
      <c r="L53" s="162" t="n"/>
    </row>
    <row r="54" ht="24" customHeight="1">
      <c r="A54" s="164" t="inlineStr">
        <is>
          <t>财运红包</t>
        </is>
      </c>
      <c r="B54" s="191" t="inlineStr">
        <is>
          <t>限时boss</t>
        </is>
      </c>
      <c r="C54" s="193" t="inlineStr">
        <is>
          <t>随机：舆图6、钻石100、问道石30、挑战书30、真黄金卷轴15</t>
        </is>
      </c>
      <c r="D54" s="194" t="n"/>
      <c r="E54" s="194" t="n"/>
      <c r="F54" s="194" t="n"/>
      <c r="G54" s="194" t="n"/>
      <c r="H54" s="194" t="n"/>
      <c r="I54" s="194" t="n"/>
      <c r="J54" s="194" t="n"/>
      <c r="K54" s="194" t="n"/>
      <c r="L54" s="195" t="n"/>
    </row>
    <row r="55" ht="24" customHeight="1">
      <c r="A55" s="164" t="inlineStr">
        <is>
          <t>福运红包</t>
        </is>
      </c>
      <c r="B55" s="191" t="inlineStr">
        <is>
          <t>限时boss</t>
        </is>
      </c>
      <c r="C55" s="192" t="inlineStr">
        <is>
          <t>随机：淬火结晶15、传功符150、熔炼乌金15、侠士修身录15、佣兵天赋丹15</t>
        </is>
      </c>
      <c r="D55" s="167" t="n"/>
      <c r="E55" s="167" t="n"/>
      <c r="F55" s="167" t="n"/>
      <c r="G55" s="167" t="n"/>
      <c r="H55" s="167" t="n"/>
      <c r="I55" s="167" t="n"/>
      <c r="J55" s="167" t="n"/>
      <c r="K55" s="167" t="n"/>
      <c r="L55" s="168" t="n"/>
    </row>
    <row r="56" ht="24" customHeight="1">
      <c r="A56" s="169" t="inlineStr">
        <is>
          <t>羊魔王锦囊</t>
        </is>
      </c>
      <c r="B56" s="174" t="inlineStr">
        <is>
          <t>帮派boss</t>
        </is>
      </c>
      <c r="C56" s="196" t="inlineStr">
        <is>
          <t>随机：小体力1、神来拳套赠1、大力丸赠1、迅捷珠赠1、风之息赠1</t>
        </is>
      </c>
      <c r="D56" s="123" t="n"/>
      <c r="E56" s="123" t="n"/>
      <c r="F56" s="123" t="n"/>
      <c r="G56" s="123" t="n"/>
      <c r="H56" s="123" t="n"/>
      <c r="I56" s="123" t="n"/>
      <c r="J56" s="123" t="n"/>
      <c r="K56" s="123" t="n"/>
      <c r="L56" s="171" t="n"/>
    </row>
    <row r="57" ht="24" customHeight="1">
      <c r="A57" s="160" t="inlineStr">
        <is>
          <t>教主锦囊</t>
        </is>
      </c>
      <c r="B57" s="176" t="inlineStr">
        <is>
          <t>帮派boss</t>
        </is>
      </c>
      <c r="C57" s="188" t="inlineStr">
        <is>
          <t>随机：大力丸1、迅捷珠1、风之息1、贡献药水1、还童卷轴1</t>
        </is>
      </c>
      <c r="D57" s="129" t="n"/>
      <c r="E57" s="129" t="n"/>
      <c r="F57" s="129" t="n"/>
      <c r="G57" s="129" t="n"/>
      <c r="H57" s="129" t="n"/>
      <c r="I57" s="129" t="n"/>
      <c r="J57" s="129" t="n"/>
      <c r="K57" s="129" t="n"/>
      <c r="L57" s="162" t="n"/>
    </row>
    <row r="58" ht="24" customHeight="1">
      <c r="A58" s="160" t="inlineStr">
        <is>
          <t>帅帅锦囊</t>
        </is>
      </c>
      <c r="B58" s="176" t="inlineStr">
        <is>
          <t>帮派boss</t>
        </is>
      </c>
      <c r="C58" s="188" t="inlineStr">
        <is>
          <t>随机：大体力1、神来拳套1、贡献药水2、经验药水1、1级帅帅魂珠1</t>
        </is>
      </c>
      <c r="D58" s="129" t="n"/>
      <c r="E58" s="129" t="n"/>
      <c r="F58" s="129" t="n"/>
      <c r="G58" s="129" t="n"/>
      <c r="H58" s="129" t="n"/>
      <c r="I58" s="129" t="n"/>
      <c r="J58" s="129" t="n"/>
      <c r="K58" s="129" t="n"/>
      <c r="L58" s="162" t="n"/>
    </row>
    <row r="59" ht="24" customHeight="1">
      <c r="A59" s="160" t="inlineStr">
        <is>
          <t>姜公锦囊</t>
        </is>
      </c>
      <c r="B59" s="176" t="inlineStr">
        <is>
          <t>帮派boss</t>
        </is>
      </c>
      <c r="C59" s="188" t="inlineStr">
        <is>
          <t>随机：大体力1、神来拳套1、贡献药水2、还童卷轴1、1级帅帅魂珠1</t>
        </is>
      </c>
      <c r="D59" s="129" t="n"/>
      <c r="E59" s="129" t="n"/>
      <c r="F59" s="129" t="n"/>
      <c r="G59" s="129" t="n"/>
      <c r="H59" s="129" t="n"/>
      <c r="I59" s="129" t="n"/>
      <c r="J59" s="129" t="n"/>
      <c r="K59" s="129" t="n"/>
      <c r="L59" s="162" t="n"/>
    </row>
    <row r="60" ht="24" customHeight="1">
      <c r="A60" s="160" t="inlineStr">
        <is>
          <t>月璇锦囊</t>
        </is>
      </c>
      <c r="B60" s="176" t="inlineStr">
        <is>
          <t>帮派boss</t>
        </is>
      </c>
      <c r="C60" s="188" t="inlineStr">
        <is>
          <t>随机：真体力1、神来拳套1、贡献药水2、黄金卷轴1、1级月璇魂珠1</t>
        </is>
      </c>
      <c r="D60" s="129" t="n"/>
      <c r="E60" s="129" t="n"/>
      <c r="F60" s="129" t="n"/>
      <c r="G60" s="129" t="n"/>
      <c r="H60" s="129" t="n"/>
      <c r="I60" s="129" t="n"/>
      <c r="J60" s="129" t="n"/>
      <c r="K60" s="129" t="n"/>
      <c r="L60" s="162" t="n"/>
    </row>
    <row r="61" ht="24" customHeight="1">
      <c r="A61" s="160" t="inlineStr">
        <is>
          <t>源大侠锦囊</t>
        </is>
      </c>
      <c r="B61" s="176" t="inlineStr">
        <is>
          <t>帮派boss</t>
        </is>
      </c>
      <c r="C61" s="188" t="inlineStr">
        <is>
          <t>随机：真体力1、神来拳套1、贡献药水2、黄金卷轴1、力量洗刷刷1、敏捷洗刷刷1、速度洗刷刷1</t>
        </is>
      </c>
      <c r="D61" s="129" t="n"/>
      <c r="E61" s="129" t="n"/>
      <c r="F61" s="129" t="n"/>
      <c r="G61" s="129" t="n"/>
      <c r="H61" s="129" t="n"/>
      <c r="I61" s="129" t="n"/>
      <c r="J61" s="129" t="n"/>
      <c r="K61" s="129" t="n"/>
      <c r="L61" s="162" t="n"/>
    </row>
    <row r="62" ht="24" customHeight="1">
      <c r="A62" s="160" t="inlineStr">
        <is>
          <t>马大师锦囊</t>
        </is>
      </c>
      <c r="B62" s="176" t="inlineStr">
        <is>
          <t>帮派boss</t>
        </is>
      </c>
      <c r="C62" s="188" t="inlineStr">
        <is>
          <t>随机：真体力1、神来拳套1、贡献药水2、1级血灵魂珠1、力量洗刷刷1、敏捷洗刷刷1、速度洗刷刷1</t>
        </is>
      </c>
      <c r="D62" s="129" t="n"/>
      <c r="E62" s="129" t="n"/>
      <c r="F62" s="129" t="n"/>
      <c r="G62" s="129" t="n"/>
      <c r="H62" s="129" t="n"/>
      <c r="I62" s="129" t="n"/>
      <c r="J62" s="129" t="n"/>
      <c r="K62" s="129" t="n"/>
      <c r="L62" s="162" t="n"/>
    </row>
    <row r="63" ht="24" customHeight="1">
      <c r="A63" s="160" t="inlineStr">
        <is>
          <t>邪神锦囊</t>
        </is>
      </c>
      <c r="B63" s="176" t="inlineStr">
        <is>
          <t>帮派boss</t>
        </is>
      </c>
      <c r="C63" s="188" t="inlineStr">
        <is>
          <t>随机：真体力1、还童卷轴1、悟性丹2、1级血灵魂珠1、力量洗刷刷1、敏捷洗刷刷1、速度洗刷刷1</t>
        </is>
      </c>
      <c r="D63" s="129" t="n"/>
      <c r="E63" s="129" t="n"/>
      <c r="F63" s="129" t="n"/>
      <c r="G63" s="129" t="n"/>
      <c r="H63" s="129" t="n"/>
      <c r="I63" s="129" t="n"/>
      <c r="J63" s="129" t="n"/>
      <c r="K63" s="129" t="n"/>
      <c r="L63" s="162" t="n"/>
    </row>
    <row r="64" ht="24" customHeight="1">
      <c r="A64" s="160" t="inlineStr">
        <is>
          <t>一灯锦囊</t>
        </is>
      </c>
      <c r="B64" s="176" t="inlineStr">
        <is>
          <t>帮派boss</t>
        </is>
      </c>
      <c r="C64" s="188" t="inlineStr">
        <is>
          <t>随机：真体力1、传功符10、无字天书1、1级教主魂珠1、力量洗刷刷1、敏捷洗刷刷1、速度洗刷刷1</t>
        </is>
      </c>
      <c r="D64" s="129" t="n"/>
      <c r="E64" s="129" t="n"/>
      <c r="F64" s="129" t="n"/>
      <c r="G64" s="129" t="n"/>
      <c r="H64" s="129" t="n"/>
      <c r="I64" s="129" t="n"/>
      <c r="J64" s="129" t="n"/>
      <c r="K64" s="129" t="n"/>
      <c r="L64" s="162" t="n"/>
    </row>
    <row r="65" ht="24" customHeight="1">
      <c r="A65" s="164" t="inlineStr">
        <is>
          <t>黄药师锦囊</t>
        </is>
      </c>
      <c r="B65" s="191" t="inlineStr">
        <is>
          <t>帮派boss</t>
        </is>
      </c>
      <c r="C65" s="192" t="inlineStr">
        <is>
          <t>随机：真体力1、传功符20、黄金卷轴1、1级帅帅魂珠1、2级菜菜魂珠1、生命洗刷刷1</t>
        </is>
      </c>
      <c r="D65" s="167" t="n"/>
      <c r="E65" s="167" t="n"/>
      <c r="F65" s="167" t="n"/>
      <c r="G65" s="167" t="n"/>
      <c r="H65" s="167" t="n"/>
      <c r="I65" s="167" t="n"/>
      <c r="J65" s="167" t="n"/>
      <c r="K65" s="167" t="n"/>
      <c r="L65" s="168" t="n"/>
    </row>
    <row r="66" ht="24" customHeight="1">
      <c r="A66" s="169" t="inlineStr">
        <is>
          <t>蔡八斗信物</t>
        </is>
      </c>
      <c r="B66" s="174" t="inlineStr">
        <is>
          <t>镖行天下</t>
        </is>
      </c>
      <c r="C66" s="196" t="inlineStr">
        <is>
          <t>随机：传功符2/3/10、经验药水1、悟性丹1</t>
        </is>
      </c>
      <c r="D66" s="123" t="n"/>
      <c r="E66" s="123" t="n"/>
      <c r="F66" s="123" t="n"/>
      <c r="G66" s="123" t="n"/>
      <c r="H66" s="123" t="n"/>
      <c r="I66" s="123" t="n"/>
      <c r="J66" s="123" t="n"/>
      <c r="K66" s="123" t="n"/>
      <c r="L66" s="171" t="n"/>
    </row>
    <row r="67" ht="24" customHeight="1">
      <c r="A67" s="160" t="inlineStr">
        <is>
          <t>吕青橙信物</t>
        </is>
      </c>
      <c r="B67" s="176" t="inlineStr">
        <is>
          <t>镖行天下</t>
        </is>
      </c>
      <c r="C67" s="188" t="inlineStr">
        <is>
          <t>随机：传功符2/3/10、经验药水1、悟性丹1</t>
        </is>
      </c>
      <c r="D67" s="129" t="n"/>
      <c r="E67" s="129" t="n"/>
      <c r="F67" s="129" t="n"/>
      <c r="G67" s="129" t="n"/>
      <c r="H67" s="129" t="n"/>
      <c r="I67" s="129" t="n"/>
      <c r="J67" s="129" t="n"/>
      <c r="K67" s="129" t="n"/>
      <c r="L67" s="162" t="n"/>
    </row>
    <row r="68" ht="24" customHeight="1">
      <c r="A68" s="160" t="inlineStr">
        <is>
          <t>温良恭信物</t>
        </is>
      </c>
      <c r="B68" s="176" t="inlineStr">
        <is>
          <t>镖行天下</t>
        </is>
      </c>
      <c r="C68" s="188" t="inlineStr">
        <is>
          <t>随机：传功符10/20、黄金卷轴1、挑战书1、大力丸1、迅捷珠1、风之息1、活血散1</t>
        </is>
      </c>
      <c r="D68" s="129" t="n"/>
      <c r="E68" s="129" t="n"/>
      <c r="F68" s="129" t="n"/>
      <c r="G68" s="129" t="n"/>
      <c r="H68" s="129" t="n"/>
      <c r="I68" s="129" t="n"/>
      <c r="J68" s="129" t="n"/>
      <c r="K68" s="129" t="n"/>
      <c r="L68" s="162" t="n"/>
    </row>
    <row r="69" ht="24" customHeight="1">
      <c r="A69" s="160" t="inlineStr">
        <is>
          <t>盛秋月信物</t>
        </is>
      </c>
      <c r="B69" s="176" t="inlineStr">
        <is>
          <t>镖行天下</t>
        </is>
      </c>
      <c r="C69" s="188" t="inlineStr">
        <is>
          <t>随机：传功符20/40、黄金卷轴1、真体力1</t>
        </is>
      </c>
      <c r="D69" s="129" t="n"/>
      <c r="E69" s="129" t="n"/>
      <c r="F69" s="129" t="n"/>
      <c r="G69" s="129" t="n"/>
      <c r="H69" s="129" t="n"/>
      <c r="I69" s="129" t="n"/>
      <c r="J69" s="129" t="n"/>
      <c r="K69" s="129" t="n"/>
      <c r="L69" s="162" t="n"/>
    </row>
    <row r="70" ht="24" customHeight="1">
      <c r="A70" s="160" t="inlineStr">
        <is>
          <t>每十层掉落</t>
        </is>
      </c>
      <c r="B70" s="176" t="inlineStr">
        <is>
          <t>打斗神塔</t>
        </is>
      </c>
      <c r="C70" s="188" t="inlineStr">
        <is>
          <t>随机：神来拳套赠1、大力丸赠/迅捷珠赠/风之息赠1、挑战书1、贡献药水1、黄金卷轴1、悟性丹1、斗神剑1、先发制人1</t>
        </is>
      </c>
      <c r="D70" s="129" t="n"/>
      <c r="E70" s="129" t="n"/>
      <c r="F70" s="129" t="n"/>
      <c r="G70" s="129" t="n"/>
      <c r="H70" s="129" t="n"/>
      <c r="I70" s="129" t="n"/>
      <c r="J70" s="129" t="n"/>
      <c r="K70" s="129" t="n"/>
      <c r="L70" s="162" t="n"/>
    </row>
    <row r="71" ht="24" customHeight="1">
      <c r="A71" s="160" t="inlineStr">
        <is>
          <t>江湖大礼包</t>
        </is>
      </c>
      <c r="B71" s="176" t="inlineStr">
        <is>
          <t>空间登录</t>
        </is>
      </c>
      <c r="C71" s="188" t="inlineStr">
        <is>
          <t>随机：大体力1、大活力1、传功符3、挑战书1、贡献药水1、黄金卷轴1、还童卷轴1</t>
        </is>
      </c>
      <c r="D71" s="129" t="n"/>
      <c r="E71" s="129" t="n"/>
      <c r="F71" s="129" t="n"/>
      <c r="G71" s="129" t="n"/>
      <c r="H71" s="129" t="n"/>
      <c r="I71" s="129" t="n"/>
      <c r="J71" s="129" t="n"/>
      <c r="K71" s="129" t="n"/>
      <c r="L71" s="162" t="n"/>
    </row>
    <row r="72" ht="24" customHeight="1">
      <c r="A72" s="160" t="inlineStr">
        <is>
          <t>装酒肉食盒</t>
        </is>
      </c>
      <c r="B72" s="176" t="inlineStr">
        <is>
          <t>共建回馈</t>
        </is>
      </c>
      <c r="C72" s="188" t="inlineStr">
        <is>
          <t>随机：钻石*100/500、问道石*2、凰髓*1、侠士修身录*1、侠士手记*1、秘传菜谱*1</t>
        </is>
      </c>
      <c r="D72" s="129" t="n"/>
      <c r="E72" s="129" t="n"/>
      <c r="F72" s="129" t="n"/>
      <c r="G72" s="129" t="n"/>
      <c r="H72" s="129" t="n"/>
      <c r="I72" s="129" t="n"/>
      <c r="J72" s="129" t="n"/>
      <c r="K72" s="129" t="n"/>
      <c r="L72" s="162" t="n"/>
    </row>
    <row r="73" ht="24" customHeight="1">
      <c r="A73" s="160" t="inlineStr">
        <is>
          <t>机缘锦囊</t>
        </is>
      </c>
      <c r="B73" s="176" t="inlineStr">
        <is>
          <t>豪侠寻访</t>
        </is>
      </c>
      <c r="C73" s="188" t="inlineStr">
        <is>
          <t>随机：奥丁/张飞/郭靖神将碎片*3、木岛主/斗酒僧侠士碎片*2、石破天侠士碎片*3、蛇矛/神弓/龙脊魂晶*3、Ⅴ万能碎片*1</t>
        </is>
      </c>
      <c r="D73" s="129" t="n"/>
      <c r="E73" s="129" t="n"/>
      <c r="F73" s="129" t="n"/>
      <c r="G73" s="129" t="n"/>
      <c r="H73" s="129" t="n"/>
      <c r="I73" s="129" t="n"/>
      <c r="J73" s="129" t="n"/>
      <c r="K73" s="129" t="n"/>
      <c r="L73" s="162" t="n"/>
    </row>
    <row r="74" ht="24" customHeight="1">
      <c r="A74" s="160" t="inlineStr">
        <is>
          <t>馈赠锦囊</t>
        </is>
      </c>
      <c r="B74" s="176" t="inlineStr">
        <is>
          <t>秘境副本</t>
        </is>
      </c>
      <c r="C74" s="188" t="inlineStr">
        <is>
          <t>随机：钻石*5/10/50/100、源宝馥息*1、神武馥息*1、灵韵馥息*1</t>
        </is>
      </c>
      <c r="D74" s="129" t="n"/>
      <c r="E74" s="129" t="n"/>
      <c r="F74" s="129" t="n"/>
      <c r="G74" s="129" t="n"/>
      <c r="H74" s="129" t="n"/>
      <c r="I74" s="129" t="n"/>
      <c r="J74" s="129" t="n"/>
      <c r="K74" s="129" t="n"/>
      <c r="L74" s="162" t="n"/>
    </row>
    <row r="75" ht="24" customHeight="1">
      <c r="A75" s="160" t="inlineStr">
        <is>
          <t>神秘礼盒</t>
        </is>
      </c>
      <c r="B75" s="176" t="inlineStr">
        <is>
          <t>免费礼物</t>
        </is>
      </c>
      <c r="C75" s="188" t="inlineStr">
        <is>
          <t>随机：小体力1、小活力1、传功符1、传功符50</t>
        </is>
      </c>
      <c r="D75" s="129" t="n"/>
      <c r="E75" s="129" t="n"/>
      <c r="F75" s="129" t="n"/>
      <c r="G75" s="129" t="n"/>
      <c r="H75" s="129" t="n"/>
      <c r="I75" s="129" t="n"/>
      <c r="J75" s="129" t="n"/>
      <c r="K75" s="129" t="n"/>
      <c r="L75" s="162" t="n"/>
    </row>
    <row r="76" ht="24" customHeight="1">
      <c r="A76" s="179" t="inlineStr">
        <is>
          <t>领主奖励</t>
        </is>
      </c>
      <c r="B76" s="180" t="inlineStr">
        <is>
          <t>抢占地盘</t>
        </is>
      </c>
      <c r="C76" s="189" t="inlineStr">
        <is>
          <t>固定：补阙粉尘1，随机1：大体力/真体力/大力丸/迅捷珠/风之息/经验药水/黄金卷轴/一/二/三等武林宝箱(三等仅1级地盘)</t>
        </is>
      </c>
      <c r="D76" s="135" t="n"/>
      <c r="E76" s="135" t="n"/>
      <c r="F76" s="135" t="n"/>
      <c r="G76" s="135" t="n"/>
      <c r="H76" s="135" t="n"/>
      <c r="I76" s="135" t="n"/>
      <c r="J76" s="135" t="n"/>
      <c r="K76" s="135" t="n"/>
      <c r="L76" s="190" t="n"/>
    </row>
    <row r="77" ht="24" customHeight="1">
      <c r="A77" s="182" t="inlineStr">
        <is>
          <t>特权礼包</t>
        </is>
      </c>
      <c r="B77" s="197" t="inlineStr">
        <is>
          <t>微端登录</t>
        </is>
      </c>
      <c r="C77" s="198" t="inlineStr">
        <is>
          <t>大体力1、大活力1、小活力2、大力丸1、迅捷珠1、风之息1、活血散1、还童卷轴1、魂珠碎片宝箱1</t>
        </is>
      </c>
      <c r="D77" s="111" t="n"/>
      <c r="E77" s="111" t="n"/>
      <c r="F77" s="111" t="n"/>
      <c r="G77" s="111" t="n"/>
      <c r="H77" s="111" t="n"/>
      <c r="I77" s="111" t="n"/>
      <c r="J77" s="111" t="n"/>
      <c r="K77" s="111" t="n"/>
      <c r="L77" s="186" t="n"/>
    </row>
    <row r="78" ht="24" customHeight="1">
      <c r="A78" s="160" t="inlineStr">
        <is>
          <t>活力礼包</t>
        </is>
      </c>
      <c r="B78" s="36" t="inlineStr">
        <is>
          <t>微端登录</t>
        </is>
      </c>
      <c r="C78" s="161" t="inlineStr">
        <is>
          <t>固定：黄金卷轴1+追魂锁链1+侠士手记1</t>
        </is>
      </c>
      <c r="D78" s="129" t="n"/>
      <c r="E78" s="129" t="n"/>
      <c r="F78" s="129" t="n"/>
      <c r="G78" s="129" t="n"/>
      <c r="H78" s="129" t="n"/>
      <c r="I78" s="129" t="n"/>
      <c r="J78" s="129" t="n"/>
      <c r="K78" s="129" t="n"/>
      <c r="L78" s="162" t="n"/>
    </row>
    <row r="79" ht="24" customHeight="1">
      <c r="A79" s="160" t="inlineStr">
        <is>
          <t>经验礼包</t>
        </is>
      </c>
      <c r="B79" s="36" t="inlineStr">
        <is>
          <t>微端登录</t>
        </is>
      </c>
      <c r="C79" s="161" t="inlineStr">
        <is>
          <t>80活跃度：概率获得真体力1，100及以上活跃度：概率获得淬火结晶1</t>
        </is>
      </c>
      <c r="D79" s="129" t="n"/>
      <c r="E79" s="129" t="n"/>
      <c r="F79" s="129" t="n"/>
      <c r="G79" s="129" t="n"/>
      <c r="H79" s="129" t="n"/>
      <c r="I79" s="129" t="n"/>
      <c r="J79" s="129" t="n"/>
      <c r="K79" s="129" t="n"/>
      <c r="L79" s="162" t="n"/>
    </row>
    <row r="80" ht="24" customHeight="1">
      <c r="A80" s="160" t="inlineStr">
        <is>
          <t>寻仙掉落</t>
        </is>
      </c>
      <c r="B80" s="36" t="inlineStr">
        <is>
          <t>仙武修真</t>
        </is>
      </c>
      <c r="C80" s="161" t="inlineStr">
        <is>
          <t>挑战失败：问道石2，挑战胜利：化境符1、问道石2/3、残片1/2/5、制作书1</t>
        </is>
      </c>
      <c r="D80" s="129" t="n"/>
      <c r="E80" s="129" t="n"/>
      <c r="F80" s="129" t="n"/>
      <c r="G80" s="129" t="n"/>
      <c r="H80" s="129" t="n"/>
      <c r="I80" s="129" t="n"/>
      <c r="J80" s="129" t="n"/>
      <c r="K80" s="129" t="n"/>
      <c r="L80" s="162" t="n"/>
    </row>
    <row r="81" ht="24" customHeight="1">
      <c r="A81" s="160" t="inlineStr">
        <is>
          <t>问道掉落</t>
        </is>
      </c>
      <c r="B81" s="36" t="inlineStr">
        <is>
          <t>仙武修真</t>
        </is>
      </c>
      <c r="C81" s="161" t="inlineStr">
        <is>
          <t>小体力1、大体力1、真体力1、大活力1、经验药水1、百炼钢1、黄金卷轴1、斗灵石空1、问道石1、残片1/2、制作书1</t>
        </is>
      </c>
      <c r="D81" s="129" t="n"/>
      <c r="E81" s="129" t="n"/>
      <c r="F81" s="129" t="n"/>
      <c r="G81" s="129" t="n"/>
      <c r="H81" s="129" t="n"/>
      <c r="I81" s="129" t="n"/>
      <c r="J81" s="129" t="n"/>
      <c r="K81" s="129" t="n"/>
      <c r="L81" s="162" t="n"/>
    </row>
    <row r="82" ht="24" customHeight="1">
      <c r="A82" s="160" t="inlineStr">
        <is>
          <t>龟甲占卜</t>
        </is>
      </c>
      <c r="B82" s="36" t="inlineStr">
        <is>
          <t>乐斗黄历</t>
        </is>
      </c>
      <c r="C82" s="161" t="inlineStr">
        <is>
          <t>真体力1、斗灵石空1、神来拳套1、追魂锁链1、淬火结晶1、黄金卷轴1、真黄金卷轴1、重出江湖令1</t>
        </is>
      </c>
      <c r="D82" s="129" t="n"/>
      <c r="E82" s="129" t="n"/>
      <c r="F82" s="129" t="n"/>
      <c r="G82" s="129" t="n"/>
      <c r="H82" s="129" t="n"/>
      <c r="I82" s="129" t="n"/>
      <c r="J82" s="129" t="n"/>
      <c r="K82" s="129" t="n"/>
      <c r="L82" s="162" t="n"/>
    </row>
    <row r="83" ht="24" customHeight="1">
      <c r="A83" s="179" t="inlineStr">
        <is>
          <t>每日增益</t>
        </is>
      </c>
      <c r="B83" s="31" t="inlineStr">
        <is>
          <t>乐斗黄历</t>
        </is>
      </c>
      <c r="C83" s="199" t="inlineStr">
        <is>
          <t>斗神塔掉落及每日奖励双倍、画卷材料双倍、副本经验双倍(包含画卷、十二宫)、乐斗经验双倍、历练阅历双倍、暂无</t>
        </is>
      </c>
      <c r="D83" s="135" t="n"/>
      <c r="E83" s="135" t="n"/>
      <c r="F83" s="135" t="n"/>
      <c r="G83" s="135" t="n"/>
      <c r="H83" s="135" t="n"/>
      <c r="I83" s="135" t="n"/>
      <c r="J83" s="135" t="n"/>
      <c r="K83" s="135" t="n"/>
      <c r="L83" s="190" t="n"/>
    </row>
    <row r="84" ht="24" customHeight="1">
      <c r="A84" s="200" t="inlineStr"/>
      <c r="B84" s="22" t="n"/>
      <c r="C84" s="22" t="n"/>
      <c r="D84" s="22" t="n"/>
      <c r="E84" s="22" t="n"/>
      <c r="F84" s="22" t="n"/>
      <c r="G84" s="22" t="n"/>
      <c r="H84" s="22" t="n"/>
      <c r="I84" s="22" t="n"/>
      <c r="J84" s="22" t="n"/>
      <c r="K84" s="22" t="n"/>
      <c r="L84" s="22" t="n"/>
    </row>
    <row r="85" ht="24" customHeight="1">
      <c r="A85" s="118" t="inlineStr">
        <is>
          <t>商会交易会所</t>
        </is>
      </c>
      <c r="B85" s="4" t="n"/>
      <c r="C85" s="201" t="inlineStr">
        <is>
          <t>银币</t>
        </is>
      </c>
      <c r="D85" s="202" t="inlineStr">
        <is>
          <t>商会交易会所</t>
        </is>
      </c>
      <c r="E85" s="203" t="n"/>
      <c r="F85" s="204" t="inlineStr">
        <is>
          <t>银币</t>
        </is>
      </c>
      <c r="G85" s="205" t="inlineStr">
        <is>
          <t>商会交易会所</t>
        </is>
      </c>
      <c r="H85" s="203" t="n"/>
      <c r="I85" s="206" t="inlineStr">
        <is>
          <t>银币</t>
        </is>
      </c>
      <c r="J85" s="202" t="inlineStr">
        <is>
          <t>商会交易会所</t>
        </is>
      </c>
      <c r="K85" s="203" t="n"/>
      <c r="L85" s="204" t="inlineStr">
        <is>
          <t>银币</t>
        </is>
      </c>
    </row>
    <row r="86" ht="24" customHeight="1">
      <c r="A86" s="61" t="inlineStr">
        <is>
          <t>小体力*10</t>
        </is>
      </c>
      <c r="B86" s="124" t="n"/>
      <c r="C86" s="207" t="inlineStr">
        <is>
          <t>20</t>
        </is>
      </c>
      <c r="D86" s="61" t="inlineStr">
        <is>
          <t xml:space="preserve">许愿卡*1  </t>
        </is>
      </c>
      <c r="E86" s="124" t="n"/>
      <c r="F86" s="207" t="inlineStr">
        <is>
          <t>400</t>
        </is>
      </c>
      <c r="G86" s="61" t="inlineStr">
        <is>
          <t>悟性丹*10</t>
        </is>
      </c>
      <c r="H86" s="124" t="n"/>
      <c r="I86" s="207" t="inlineStr">
        <is>
          <t>25</t>
        </is>
      </c>
      <c r="J86" s="61" t="inlineStr">
        <is>
          <t>神兵原石*5</t>
        </is>
      </c>
      <c r="K86" s="124" t="n"/>
      <c r="L86" s="207" t="inlineStr">
        <is>
          <t>200</t>
        </is>
      </c>
    </row>
    <row r="87" ht="24" customHeight="1">
      <c r="A87" s="208" t="inlineStr">
        <is>
          <t xml:space="preserve">大体力/活力药*5  </t>
        </is>
      </c>
      <c r="B87" s="130" t="n"/>
      <c r="C87" s="84" t="inlineStr">
        <is>
          <t>25</t>
        </is>
      </c>
      <c r="D87" s="208" t="inlineStr">
        <is>
          <t xml:space="preserve">孟婆汤*1  </t>
        </is>
      </c>
      <c r="E87" s="130" t="n"/>
      <c r="F87" s="84" t="inlineStr">
        <is>
          <t>150</t>
        </is>
      </c>
      <c r="G87" s="208" t="inlineStr">
        <is>
          <t>悟性丹*20</t>
        </is>
      </c>
      <c r="H87" s="130" t="n"/>
      <c r="I87" s="84" t="inlineStr">
        <is>
          <t>100</t>
        </is>
      </c>
      <c r="J87" s="208" t="inlineStr">
        <is>
          <t>软猥金丝*5</t>
        </is>
      </c>
      <c r="K87" s="130" t="n"/>
      <c r="L87" s="84" t="inlineStr">
        <is>
          <t>200</t>
        </is>
      </c>
    </row>
    <row r="88" ht="24" customHeight="1">
      <c r="A88" s="85" t="inlineStr">
        <is>
          <t xml:space="preserve">真体力*5  </t>
        </is>
      </c>
      <c r="B88" s="130" t="n"/>
      <c r="C88" s="84" t="inlineStr">
        <is>
          <t>50</t>
        </is>
      </c>
      <c r="D88" s="85" t="inlineStr">
        <is>
          <t>葵花宝典*1</t>
        </is>
      </c>
      <c r="E88" s="130" t="n"/>
      <c r="F88" s="84" t="inlineStr">
        <is>
          <t>50</t>
        </is>
      </c>
      <c r="G88" s="85" t="inlineStr">
        <is>
          <t>还童卷轴*5</t>
        </is>
      </c>
      <c r="H88" s="130" t="n"/>
      <c r="I88" s="84" t="inlineStr">
        <is>
          <t>100</t>
        </is>
      </c>
      <c r="J88" s="85" t="inlineStr">
        <is>
          <t>凤凰羽毛*5</t>
        </is>
      </c>
      <c r="K88" s="130" t="n"/>
      <c r="L88" s="84" t="inlineStr">
        <is>
          <t>200</t>
        </is>
      </c>
    </row>
    <row r="89" ht="24" customHeight="1">
      <c r="A89" s="85" t="inlineStr">
        <is>
          <t>贡献药水*5</t>
        </is>
      </c>
      <c r="B89" s="130" t="n"/>
      <c r="C89" s="84" t="inlineStr">
        <is>
          <t>20</t>
        </is>
      </c>
      <c r="D89" s="85" t="inlineStr">
        <is>
          <t>大经验药水*1</t>
        </is>
      </c>
      <c r="E89" s="130" t="n"/>
      <c r="F89" s="84" t="inlineStr">
        <is>
          <t>30</t>
        </is>
      </c>
      <c r="G89" s="85" t="inlineStr">
        <is>
          <t>还童天书*2</t>
        </is>
      </c>
      <c r="H89" s="130" t="n"/>
      <c r="I89" s="84" t="inlineStr">
        <is>
          <t>100</t>
        </is>
      </c>
      <c r="J89" s="85" t="inlineStr">
        <is>
          <t>潜能果实*5</t>
        </is>
      </c>
      <c r="K89" s="130" t="n"/>
      <c r="L89" s="84" t="inlineStr">
        <is>
          <t>200</t>
        </is>
      </c>
    </row>
    <row r="90" ht="24" customHeight="1">
      <c r="A90" s="85" t="inlineStr">
        <is>
          <t>神来拳套*5</t>
        </is>
      </c>
      <c r="B90" s="130" t="n"/>
      <c r="C90" s="84" t="inlineStr">
        <is>
          <t>45</t>
        </is>
      </c>
      <c r="D90" s="85" t="inlineStr">
        <is>
          <t>贡献药水百*5</t>
        </is>
      </c>
      <c r="E90" s="130" t="n"/>
      <c r="F90" s="84" t="inlineStr">
        <is>
          <t>250</t>
        </is>
      </c>
      <c r="G90" s="85" t="inlineStr">
        <is>
          <t>百炼钢*5</t>
        </is>
      </c>
      <c r="H90" s="130" t="n"/>
      <c r="I90" s="84" t="inlineStr">
        <is>
          <t>100</t>
        </is>
      </c>
      <c r="J90" s="85" t="inlineStr">
        <is>
          <t>上古玉髓*5</t>
        </is>
      </c>
      <c r="K90" s="130" t="n"/>
      <c r="L90" s="84" t="inlineStr">
        <is>
          <t>200</t>
        </is>
      </c>
    </row>
    <row r="91" ht="24" customHeight="1">
      <c r="A91" s="85" t="inlineStr">
        <is>
          <t>经验药水*5</t>
        </is>
      </c>
      <c r="B91" s="130" t="n"/>
      <c r="C91" s="84" t="inlineStr">
        <is>
          <t>50</t>
        </is>
      </c>
      <c r="D91" s="85" t="inlineStr">
        <is>
          <t>神来拳套百*1</t>
        </is>
      </c>
      <c r="E91" s="130" t="n"/>
      <c r="F91" s="84" t="inlineStr">
        <is>
          <t>100</t>
        </is>
      </c>
      <c r="G91" s="85" t="inlineStr">
        <is>
          <t xml:space="preserve">黄金卷轴*5  </t>
        </is>
      </c>
      <c r="H91" s="130" t="n"/>
      <c r="I91" s="84" t="inlineStr">
        <is>
          <t>100</t>
        </is>
      </c>
      <c r="J91" s="85" t="inlineStr">
        <is>
          <t>奔流气息*5</t>
        </is>
      </c>
      <c r="K91" s="130" t="n"/>
      <c r="L91" s="84" t="inlineStr">
        <is>
          <t>200</t>
        </is>
      </c>
    </row>
    <row r="92" ht="24" customHeight="1">
      <c r="A92" s="85" t="inlineStr">
        <is>
          <t xml:space="preserve">挑战书*5  </t>
        </is>
      </c>
      <c r="B92" s="130" t="n"/>
      <c r="C92" s="84" t="inlineStr">
        <is>
          <t>25</t>
        </is>
      </c>
      <c r="D92" s="85" t="inlineStr">
        <is>
          <t>经验药水七天*5</t>
        </is>
      </c>
      <c r="E92" s="130" t="n"/>
      <c r="F92" s="84" t="inlineStr">
        <is>
          <t>250</t>
        </is>
      </c>
      <c r="G92" s="85" t="inlineStr">
        <is>
          <t xml:space="preserve">孙子兵法*5  </t>
        </is>
      </c>
      <c r="H92" s="130" t="n"/>
      <c r="I92" s="84" t="inlineStr">
        <is>
          <t>100</t>
        </is>
      </c>
      <c r="J92" s="85" t="inlineStr">
        <is>
          <t>投掷武器符文石*5</t>
        </is>
      </c>
      <c r="K92" s="130" t="n"/>
      <c r="L92" s="84" t="inlineStr">
        <is>
          <t>200</t>
        </is>
      </c>
    </row>
    <row r="93" ht="24" customHeight="1">
      <c r="A93" s="85" t="inlineStr">
        <is>
          <t>还魂丹*20</t>
        </is>
      </c>
      <c r="B93" s="130" t="n"/>
      <c r="C93" s="84" t="inlineStr">
        <is>
          <t>10</t>
        </is>
      </c>
      <c r="D93" s="85" t="inlineStr">
        <is>
          <t>被动经验药水七天*1</t>
        </is>
      </c>
      <c r="E93" s="130" t="n"/>
      <c r="F93" s="84" t="inlineStr">
        <is>
          <t>60</t>
        </is>
      </c>
      <c r="G93" s="85" t="inlineStr">
        <is>
          <t>无字天书*10</t>
        </is>
      </c>
      <c r="H93" s="130" t="n"/>
      <c r="I93" s="84" t="inlineStr">
        <is>
          <t>100</t>
        </is>
      </c>
      <c r="J93" s="85" t="inlineStr">
        <is>
          <t>小型武器符文石*5</t>
        </is>
      </c>
      <c r="K93" s="130" t="n"/>
      <c r="L93" s="84" t="inlineStr">
        <is>
          <t>200</t>
        </is>
      </c>
    </row>
    <row r="94" ht="24" customHeight="1">
      <c r="A94" s="85" t="inlineStr">
        <is>
          <t>寻斗符*20</t>
        </is>
      </c>
      <c r="B94" s="130" t="n"/>
      <c r="C94" s="84" t="inlineStr">
        <is>
          <t>20</t>
        </is>
      </c>
      <c r="D94" s="85" t="inlineStr">
        <is>
          <t>巅峰之战二等勋章*2</t>
        </is>
      </c>
      <c r="E94" s="130" t="n"/>
      <c r="F94" s="84" t="inlineStr">
        <is>
          <t>100</t>
        </is>
      </c>
      <c r="G94" s="85" t="inlineStr">
        <is>
          <t>经验木简*10</t>
        </is>
      </c>
      <c r="H94" s="130" t="n"/>
      <c r="I94" s="84" t="inlineStr">
        <is>
          <t>100</t>
        </is>
      </c>
      <c r="J94" s="85" t="inlineStr">
        <is>
          <t>中型武器符文石*5</t>
        </is>
      </c>
      <c r="K94" s="130" t="n"/>
      <c r="L94" s="84" t="inlineStr">
        <is>
          <t>200</t>
        </is>
      </c>
    </row>
    <row r="95" ht="24" customHeight="1">
      <c r="A95" s="208" t="inlineStr">
        <is>
          <t>追魂锁链*5</t>
        </is>
      </c>
      <c r="B95" s="130" t="n"/>
      <c r="C95" s="209" t="inlineStr">
        <is>
          <t>25</t>
        </is>
      </c>
      <c r="D95" s="208" t="inlineStr">
        <is>
          <t>巅峰之战一等勋章*1</t>
        </is>
      </c>
      <c r="E95" s="130" t="n"/>
      <c r="F95" s="209" t="inlineStr">
        <is>
          <t>200</t>
        </is>
      </c>
      <c r="G95" s="208" t="inlineStr">
        <is>
          <t>阅历羊皮卷*10</t>
        </is>
      </c>
      <c r="H95" s="130" t="n"/>
      <c r="I95" s="209" t="inlineStr">
        <is>
          <t>100</t>
        </is>
      </c>
      <c r="J95" s="208" t="inlineStr">
        <is>
          <t>大型武器符文石*5</t>
        </is>
      </c>
      <c r="K95" s="130" t="n"/>
      <c r="L95" s="209" t="inlineStr">
        <is>
          <t>200</t>
        </is>
      </c>
    </row>
    <row r="96" ht="24" customHeight="1">
      <c r="A96" s="208" t="inlineStr">
        <is>
          <t>无字天书*10</t>
        </is>
      </c>
      <c r="B96" s="130" t="n"/>
      <c r="C96" s="209" t="inlineStr">
        <is>
          <t>100</t>
        </is>
      </c>
      <c r="D96" s="210" t="inlineStr">
        <is>
          <t>河图洛书*10</t>
        </is>
      </c>
      <c r="E96" s="130" t="n"/>
      <c r="F96" s="211" t="inlineStr">
        <is>
          <t>100</t>
        </is>
      </c>
      <c r="G96" s="210" t="inlineStr">
        <is>
          <t>易经八卦*10</t>
        </is>
      </c>
      <c r="H96" s="130" t="n"/>
      <c r="I96" s="211" t="inlineStr">
        <is>
          <t>100</t>
        </is>
      </c>
      <c r="J96" s="210" t="inlineStr">
        <is>
          <t>孙子兵法*5</t>
        </is>
      </c>
      <c r="K96" s="130" t="n"/>
      <c r="L96" s="211" t="inlineStr">
        <is>
          <t>100</t>
        </is>
      </c>
    </row>
    <row r="97" ht="24" customHeight="1">
      <c r="A97" s="208" t="inlineStr">
        <is>
          <t>无字天书*20</t>
        </is>
      </c>
      <c r="B97" s="130" t="n"/>
      <c r="C97" s="209" t="inlineStr">
        <is>
          <t>200</t>
        </is>
      </c>
      <c r="D97" s="208" t="inlineStr">
        <is>
          <t>河图洛书*20</t>
        </is>
      </c>
      <c r="E97" s="130" t="n"/>
      <c r="F97" s="209" t="inlineStr">
        <is>
          <t>200</t>
        </is>
      </c>
      <c r="G97" s="208" t="inlineStr">
        <is>
          <t>易经八卦*20</t>
        </is>
      </c>
      <c r="H97" s="130" t="n"/>
      <c r="I97" s="209" t="inlineStr">
        <is>
          <t>200</t>
        </is>
      </c>
      <c r="J97" s="210" t="inlineStr">
        <is>
          <t>孙子兵法*10</t>
        </is>
      </c>
      <c r="K97" s="130" t="n"/>
      <c r="L97" s="211" t="inlineStr">
        <is>
          <t>200</t>
        </is>
      </c>
    </row>
    <row r="98" ht="24" customHeight="1">
      <c r="A98" s="208" t="inlineStr">
        <is>
          <t>无字天书*40</t>
        </is>
      </c>
      <c r="B98" s="130" t="n"/>
      <c r="C98" s="209" t="inlineStr">
        <is>
          <t>200</t>
        </is>
      </c>
      <c r="D98" s="208" t="inlineStr">
        <is>
          <t>河图洛书*40</t>
        </is>
      </c>
      <c r="E98" s="130" t="n"/>
      <c r="F98" s="209" t="inlineStr">
        <is>
          <t>200</t>
        </is>
      </c>
      <c r="G98" s="208" t="inlineStr">
        <is>
          <t>易经八卦*40</t>
        </is>
      </c>
      <c r="H98" s="130" t="n"/>
      <c r="I98" s="209" t="inlineStr">
        <is>
          <t>200</t>
        </is>
      </c>
      <c r="J98" s="210" t="inlineStr">
        <is>
          <t>孙子兵法*20</t>
        </is>
      </c>
      <c r="K98" s="130" t="n"/>
      <c r="L98" s="211" t="inlineStr">
        <is>
          <t>200</t>
        </is>
      </c>
    </row>
    <row r="99" ht="24" customHeight="1">
      <c r="A99" s="210" t="inlineStr">
        <is>
          <t>武穆遗书*5</t>
        </is>
      </c>
      <c r="B99" s="130" t="n"/>
      <c r="C99" s="212" t="inlineStr">
        <is>
          <t>100</t>
        </is>
      </c>
      <c r="D99" s="210" t="inlineStr">
        <is>
          <t>武穆遗书*10</t>
        </is>
      </c>
      <c r="E99" s="130" t="n"/>
      <c r="F99" s="212" t="inlineStr">
        <is>
          <t>200</t>
        </is>
      </c>
      <c r="G99" s="210" t="inlineStr">
        <is>
          <t>武穆遗书*20</t>
        </is>
      </c>
      <c r="H99" s="130" t="n"/>
      <c r="I99" s="212" t="inlineStr">
        <is>
          <t>200</t>
        </is>
      </c>
      <c r="J99" s="208" t="inlineStr"/>
      <c r="K99" s="130" t="n"/>
    </row>
    <row r="100" ht="24" customHeight="1">
      <c r="A100" s="213" t="inlineStr">
        <is>
          <t>商会兑换商店</t>
        </is>
      </c>
      <c r="B100" s="214" t="n"/>
      <c r="C100" s="215" t="inlineStr">
        <is>
          <t>银币</t>
        </is>
      </c>
      <c r="D100" s="213" t="inlineStr">
        <is>
          <t>商会兑换商店</t>
        </is>
      </c>
      <c r="E100" s="214" t="n"/>
      <c r="F100" s="215" t="inlineStr">
        <is>
          <t>银币</t>
        </is>
      </c>
      <c r="G100" s="213" t="inlineStr">
        <is>
          <t>商会兑换商店</t>
        </is>
      </c>
      <c r="H100" s="214" t="n"/>
      <c r="I100" s="215" t="inlineStr">
        <is>
          <t>银币</t>
        </is>
      </c>
      <c r="J100" s="213" t="inlineStr">
        <is>
          <t>商会兑换商店</t>
        </is>
      </c>
      <c r="K100" s="214" t="n"/>
      <c r="L100" s="216" t="inlineStr">
        <is>
          <t>银币</t>
        </is>
      </c>
    </row>
    <row r="101" ht="24" customHeight="1">
      <c r="A101" s="217" t="inlineStr">
        <is>
          <t>1级日曜石*1</t>
        </is>
      </c>
      <c r="B101" s="112" t="n"/>
      <c r="C101" s="218" t="inlineStr">
        <is>
          <t>228</t>
        </is>
      </c>
      <c r="D101" s="217" t="inlineStr">
        <is>
          <t>1级狂暴石*1</t>
        </is>
      </c>
      <c r="E101" s="112" t="n"/>
      <c r="F101" s="218" t="inlineStr">
        <is>
          <t>300</t>
        </is>
      </c>
      <c r="G101" s="217" t="inlineStr">
        <is>
          <t>闪耀·暴风Ⅴ碎片*1</t>
        </is>
      </c>
      <c r="H101" s="112" t="n"/>
      <c r="I101" s="218" t="inlineStr">
        <is>
          <t>9000</t>
        </is>
      </c>
      <c r="J101" s="217" t="inlineStr">
        <is>
          <t>破坏·暴风Ⅴ碎片*1</t>
        </is>
      </c>
      <c r="K101" s="112" t="n"/>
      <c r="L101" s="219" t="inlineStr">
        <is>
          <t>9000</t>
        </is>
      </c>
    </row>
    <row r="102" ht="24" customHeight="1">
      <c r="A102" s="82" t="inlineStr">
        <is>
          <t>1级玛瑙石*1</t>
        </is>
      </c>
      <c r="B102" s="130" t="n"/>
      <c r="C102" s="220" t="inlineStr">
        <is>
          <t>198</t>
        </is>
      </c>
      <c r="D102" s="82" t="inlineStr">
        <is>
          <t>1级神愈石*1</t>
        </is>
      </c>
      <c r="E102" s="130" t="n"/>
      <c r="F102" s="220" t="inlineStr">
        <is>
          <t>300</t>
        </is>
      </c>
      <c r="G102" s="82" t="inlineStr">
        <is>
          <t>闪耀·狂风Ⅴ碎片*1</t>
        </is>
      </c>
      <c r="H102" s="130" t="n"/>
      <c r="I102" s="220" t="inlineStr">
        <is>
          <t>9000</t>
        </is>
      </c>
      <c r="J102" s="82" t="inlineStr">
        <is>
          <t>破坏·狂风Ⅴ碎片*1</t>
        </is>
      </c>
      <c r="K102" s="130" t="n"/>
      <c r="L102" s="84" t="inlineStr">
        <is>
          <t>9000</t>
        </is>
      </c>
    </row>
    <row r="103" ht="24" customHeight="1">
      <c r="A103" s="82" t="inlineStr">
        <is>
          <t>1级迅捷石*1</t>
        </is>
      </c>
      <c r="B103" s="130" t="n"/>
      <c r="C103" s="220" t="inlineStr">
        <is>
          <t>198</t>
        </is>
      </c>
      <c r="D103" s="82" t="inlineStr">
        <is>
          <t>1级狂暴石*2</t>
        </is>
      </c>
      <c r="E103" s="130" t="n"/>
      <c r="F103" s="220" t="inlineStr">
        <is>
          <t>600</t>
        </is>
      </c>
      <c r="G103" s="82" t="inlineStr">
        <is>
          <t>闪耀·霸风Ⅴ碎片*1</t>
        </is>
      </c>
      <c r="H103" s="130" t="n"/>
      <c r="I103" s="220" t="inlineStr">
        <is>
          <t>9000</t>
        </is>
      </c>
      <c r="J103" s="82" t="inlineStr">
        <is>
          <t>破坏·霸风Ⅴ碎片*1</t>
        </is>
      </c>
      <c r="K103" s="130" t="n"/>
      <c r="L103" s="84" t="inlineStr">
        <is>
          <t>9000</t>
        </is>
      </c>
    </row>
    <row r="104" ht="24" customHeight="1">
      <c r="A104" s="82" t="inlineStr">
        <is>
          <t>1级月光石*1</t>
        </is>
      </c>
      <c r="B104" s="130" t="n"/>
      <c r="C104" s="220" t="inlineStr">
        <is>
          <t>158</t>
        </is>
      </c>
      <c r="D104" s="82" t="inlineStr">
        <is>
          <t>1级神愈石*2</t>
        </is>
      </c>
      <c r="E104" s="130" t="n"/>
      <c r="F104" s="220" t="inlineStr">
        <is>
          <t>600</t>
        </is>
      </c>
      <c r="G104" s="82" t="inlineStr">
        <is>
          <t>闪耀·流风Ⅴ碎片*1</t>
        </is>
      </c>
      <c r="H104" s="130" t="n"/>
      <c r="I104" s="220" t="inlineStr">
        <is>
          <t>9000</t>
        </is>
      </c>
      <c r="J104" s="82" t="inlineStr">
        <is>
          <t>破坏·流风Ⅴ碎片*1</t>
        </is>
      </c>
      <c r="K104" s="130" t="n"/>
      <c r="L104" s="84" t="inlineStr">
        <is>
          <t>9000</t>
        </is>
      </c>
    </row>
    <row r="105" ht="24" customHeight="1">
      <c r="A105" s="82" t="inlineStr">
        <is>
          <t>1级翡翠石*1</t>
        </is>
      </c>
      <c r="B105" s="130" t="n"/>
      <c r="C105" s="220" t="inlineStr">
        <is>
          <t>158</t>
        </is>
      </c>
      <c r="D105" s="82" t="inlineStr">
        <is>
          <t>1级狂暴石*5</t>
        </is>
      </c>
      <c r="E105" s="130" t="n"/>
      <c r="F105" s="220" t="inlineStr">
        <is>
          <t>1500</t>
        </is>
      </c>
      <c r="G105" s="82" t="inlineStr">
        <is>
          <t>闪耀·幽月Ⅴ碎片*1</t>
        </is>
      </c>
      <c r="H105" s="130" t="n"/>
      <c r="I105" s="220" t="inlineStr">
        <is>
          <t>9000</t>
        </is>
      </c>
      <c r="J105" s="82" t="inlineStr">
        <is>
          <t>破坏·幽月Ⅴ碎片*1</t>
        </is>
      </c>
      <c r="K105" s="130" t="n"/>
      <c r="L105" s="84" t="inlineStr">
        <is>
          <t>9000</t>
        </is>
      </c>
    </row>
    <row r="106" ht="24" customHeight="1">
      <c r="A106" s="82" t="inlineStr">
        <is>
          <t>1级紫黑玉*1</t>
        </is>
      </c>
      <c r="B106" s="130" t="n"/>
      <c r="C106" s="221" t="inlineStr">
        <is>
          <t>158</t>
        </is>
      </c>
      <c r="D106" s="82" t="inlineStr">
        <is>
          <t>1级神愈石*5</t>
        </is>
      </c>
      <c r="E106" s="130" t="n"/>
      <c r="F106" s="220" t="inlineStr">
        <is>
          <t>1500</t>
        </is>
      </c>
      <c r="G106" s="82" t="inlineStr">
        <is>
          <t>闪耀·清月Ⅴ碎片*1</t>
        </is>
      </c>
      <c r="H106" s="130" t="n"/>
      <c r="I106" s="220" t="inlineStr">
        <is>
          <t>9000</t>
        </is>
      </c>
      <c r="J106" s="82" t="inlineStr">
        <is>
          <t>破坏·清月Ⅴ碎片*1</t>
        </is>
      </c>
      <c r="K106" s="130" t="n"/>
      <c r="L106" s="84" t="inlineStr">
        <is>
          <t>9000</t>
        </is>
      </c>
    </row>
    <row r="107" ht="24" customHeight="1">
      <c r="A107" s="82" t="inlineStr">
        <is>
          <t>2级日曜石*1</t>
        </is>
      </c>
      <c r="B107" s="130" t="n"/>
      <c r="C107" s="220" t="inlineStr">
        <is>
          <t>1188</t>
        </is>
      </c>
      <c r="D107" s="85" t="inlineStr">
        <is>
          <t xml:space="preserve">  1级狂暴石*10</t>
        </is>
      </c>
      <c r="E107" s="130" t="n"/>
      <c r="F107" s="220" t="inlineStr">
        <is>
          <t>3000</t>
        </is>
      </c>
      <c r="G107" s="82" t="inlineStr">
        <is>
          <t>闪耀·灵月Ⅴ碎片*1</t>
        </is>
      </c>
      <c r="H107" s="130" t="n"/>
      <c r="I107" s="220" t="inlineStr">
        <is>
          <t>9000</t>
        </is>
      </c>
      <c r="J107" s="82" t="inlineStr">
        <is>
          <t>破坏·灵月Ⅴ碎片*1</t>
        </is>
      </c>
      <c r="K107" s="130" t="n"/>
      <c r="L107" s="84" t="inlineStr">
        <is>
          <t>9000</t>
        </is>
      </c>
    </row>
    <row r="108" ht="24" customHeight="1">
      <c r="A108" s="82" t="inlineStr">
        <is>
          <t>2级玛瑙石*1</t>
        </is>
      </c>
      <c r="B108" s="130" t="n"/>
      <c r="C108" s="220" t="inlineStr">
        <is>
          <t>998</t>
        </is>
      </c>
      <c r="D108" s="85" t="inlineStr">
        <is>
          <t xml:space="preserve">  1级神愈石*10</t>
        </is>
      </c>
      <c r="E108" s="130" t="n"/>
      <c r="F108" s="220" t="inlineStr">
        <is>
          <t>3000</t>
        </is>
      </c>
      <c r="G108" s="82" t="inlineStr">
        <is>
          <t>闪耀·锦月Ⅴ碎片*1</t>
        </is>
      </c>
      <c r="H108" s="130" t="n"/>
      <c r="I108" s="220" t="inlineStr">
        <is>
          <t>9000</t>
        </is>
      </c>
      <c r="J108" s="82" t="inlineStr">
        <is>
          <t>破坏·锦月Ⅴ碎片*1</t>
        </is>
      </c>
      <c r="K108" s="130" t="n"/>
      <c r="L108" s="84" t="inlineStr">
        <is>
          <t>9000</t>
        </is>
      </c>
    </row>
    <row r="109" ht="24" customHeight="1">
      <c r="A109" s="82" t="inlineStr">
        <is>
          <t>2级迅捷石*1</t>
        </is>
      </c>
      <c r="B109" s="130" t="n"/>
      <c r="C109" s="222" t="inlineStr">
        <is>
          <t>998</t>
        </is>
      </c>
      <c r="D109" s="85" t="inlineStr">
        <is>
          <t>2级狂暴石*1</t>
        </is>
      </c>
      <c r="E109" s="130" t="n"/>
      <c r="F109" s="222" t="inlineStr">
        <is>
          <t>1500</t>
        </is>
      </c>
      <c r="G109" s="82" t="inlineStr">
        <is>
          <t>闪耀·雪月Ⅴ碎片*1</t>
        </is>
      </c>
      <c r="H109" s="130" t="n"/>
      <c r="I109" s="222" t="inlineStr">
        <is>
          <t>9000</t>
        </is>
      </c>
      <c r="J109" s="82" t="inlineStr">
        <is>
          <t>破坏·雪月Ⅴ碎片*1</t>
        </is>
      </c>
      <c r="K109" s="130" t="n"/>
      <c r="L109" s="84" t="inlineStr">
        <is>
          <t>9000</t>
        </is>
      </c>
    </row>
    <row r="110" ht="24" customHeight="1">
      <c r="A110" s="82" t="inlineStr">
        <is>
          <t>2级月光石*1</t>
        </is>
      </c>
      <c r="B110" s="130" t="n"/>
      <c r="C110" s="220" t="inlineStr">
        <is>
          <t>800</t>
        </is>
      </c>
      <c r="D110" s="85" t="inlineStr">
        <is>
          <t>2级神愈石*1</t>
        </is>
      </c>
      <c r="E110" s="130" t="n"/>
      <c r="F110" s="220" t="inlineStr">
        <is>
          <t>1500</t>
        </is>
      </c>
      <c r="G110" s="82" t="inlineStr">
        <is>
          <t>闪耀·闪光Ⅴ碎片*1</t>
        </is>
      </c>
      <c r="H110" s="130" t="n"/>
      <c r="I110" s="220" t="inlineStr">
        <is>
          <t>9000</t>
        </is>
      </c>
      <c r="J110" s="82" t="inlineStr">
        <is>
          <t>破坏·闪光Ⅴ碎片*1</t>
        </is>
      </c>
      <c r="K110" s="130" t="n"/>
      <c r="L110" s="84" t="inlineStr">
        <is>
          <t>9000</t>
        </is>
      </c>
    </row>
    <row r="111" ht="24" customHeight="1">
      <c r="A111" s="82" t="inlineStr">
        <is>
          <t>2级翡翠石*1</t>
        </is>
      </c>
      <c r="B111" s="130" t="n"/>
      <c r="C111" s="220" t="inlineStr">
        <is>
          <t>800</t>
        </is>
      </c>
      <c r="D111" s="82" t="inlineStr">
        <is>
          <t>1级星石礼盒*1</t>
        </is>
      </c>
      <c r="E111" s="130" t="n"/>
      <c r="F111" s="220" t="inlineStr">
        <is>
          <t>350</t>
        </is>
      </c>
      <c r="G111" s="82" t="inlineStr">
        <is>
          <t>真黄金卷轴*5</t>
        </is>
      </c>
      <c r="H111" s="130" t="n"/>
      <c r="I111" s="220" t="inlineStr">
        <is>
          <t>3000</t>
        </is>
      </c>
      <c r="J111" s="82" t="inlineStr">
        <is>
          <t>洞悉·黑炎Ⅴ碎片*1</t>
        </is>
      </c>
      <c r="K111" s="130" t="n"/>
      <c r="L111" s="84" t="inlineStr">
        <is>
          <t>9000</t>
        </is>
      </c>
    </row>
    <row r="112" ht="24" customHeight="1">
      <c r="A112" s="82" t="inlineStr">
        <is>
          <t>2级紫黑玉*1</t>
        </is>
      </c>
      <c r="B112" s="130" t="n"/>
      <c r="C112" s="221" t="inlineStr">
        <is>
          <t>998</t>
        </is>
      </c>
      <c r="D112" s="82" t="inlineStr">
        <is>
          <t>2级星石礼盒*1</t>
        </is>
      </c>
      <c r="E112" s="130" t="n"/>
      <c r="F112" s="220" t="inlineStr">
        <is>
          <t>2000</t>
        </is>
      </c>
      <c r="G112" s="82" t="inlineStr">
        <is>
          <t>Ⅲ级万能碎片*1</t>
        </is>
      </c>
      <c r="H112" s="130" t="n"/>
      <c r="I112" s="220" t="inlineStr">
        <is>
          <t>3000</t>
        </is>
      </c>
      <c r="J112" s="82" t="inlineStr">
        <is>
          <t>终结·黑炎Ⅴ碎片*1</t>
        </is>
      </c>
      <c r="K112" s="130" t="n"/>
      <c r="L112" s="84" t="inlineStr">
        <is>
          <t>9000</t>
        </is>
      </c>
    </row>
    <row r="113" ht="24" customHeight="1">
      <c r="A113" s="89" t="inlineStr">
        <is>
          <t>时之沙*5</t>
        </is>
      </c>
      <c r="B113" s="136" t="n"/>
      <c r="C113" s="223" t="inlineStr">
        <is>
          <t>800</t>
        </is>
      </c>
      <c r="D113" s="89" t="inlineStr">
        <is>
          <t>3级星石礼盒*1</t>
        </is>
      </c>
      <c r="E113" s="136" t="n"/>
      <c r="F113" s="223" t="inlineStr">
        <is>
          <t>7500</t>
        </is>
      </c>
      <c r="G113" s="89" t="inlineStr">
        <is>
          <t>Ⅳ级万能碎片*1</t>
        </is>
      </c>
      <c r="H113" s="136" t="n"/>
      <c r="I113" s="223" t="inlineStr">
        <is>
          <t>5000</t>
        </is>
      </c>
      <c r="J113" s="89" t="inlineStr">
        <is>
          <t>泯灭·黑炎Ⅴ碎片*1</t>
        </is>
      </c>
      <c r="K113" s="136" t="n"/>
      <c r="L113" s="224" t="inlineStr">
        <is>
          <t>9000</t>
        </is>
      </c>
    </row>
    <row r="114" ht="24" customHeight="1">
      <c r="A114" s="225" t="inlineStr"/>
      <c r="B114" s="56" t="n"/>
      <c r="C114" s="56" t="n"/>
      <c r="D114" s="56" t="n"/>
      <c r="E114" s="56" t="n"/>
      <c r="F114" s="56" t="n"/>
      <c r="G114" s="56" t="n"/>
      <c r="H114" s="56" t="n"/>
      <c r="I114" s="56" t="n"/>
      <c r="J114" s="56" t="n"/>
      <c r="K114" s="56" t="n"/>
      <c r="L114" s="226" t="n"/>
    </row>
    <row r="115" ht="24" customHeight="1">
      <c r="A115" s="202" t="inlineStr">
        <is>
          <t>轮次</t>
        </is>
      </c>
      <c r="B115" s="227" t="inlineStr">
        <is>
          <t>成绩</t>
        </is>
      </c>
      <c r="C115" s="228" t="inlineStr">
        <is>
          <t>时间</t>
        </is>
      </c>
      <c r="D115" s="202" t="inlineStr">
        <is>
          <t>武林大会 电脑赛区 无限制区</t>
        </is>
      </c>
      <c r="E115" s="56" t="n"/>
      <c r="F115" s="56" t="n"/>
      <c r="G115" s="203" t="n"/>
      <c r="H115" s="229" t="inlineStr">
        <is>
          <t>时间</t>
        </is>
      </c>
      <c r="I115" s="230" t="inlineStr">
        <is>
          <t>武林大会 手机赛区 无限制区</t>
        </is>
      </c>
      <c r="J115" s="59" t="n"/>
      <c r="K115" s="59" t="n"/>
      <c r="L115" s="231" t="n"/>
    </row>
    <row r="116" ht="24" customHeight="1">
      <c r="A116" s="61" t="inlineStr">
        <is>
          <t>第 1 轮</t>
        </is>
      </c>
      <c r="B116" s="63" t="inlineStr">
        <is>
          <t>4096强</t>
        </is>
      </c>
      <c r="C116" s="232" t="inlineStr">
        <is>
          <t>02:00:00</t>
        </is>
      </c>
      <c r="D116" s="233" t="inlineStr">
        <is>
          <t>魂珠碎片宝箱*2</t>
        </is>
      </c>
      <c r="E116" s="111" t="n"/>
      <c r="F116" s="111" t="n"/>
      <c r="G116" s="112" t="n"/>
      <c r="H116" s="234" t="inlineStr">
        <is>
          <t>02:00:00</t>
        </is>
      </c>
      <c r="I116" s="235" t="inlineStr">
        <is>
          <t>魂珠碎片宝箱*2</t>
        </is>
      </c>
      <c r="J116" s="123" t="n"/>
      <c r="K116" s="123" t="n"/>
      <c r="L116" s="124" t="n"/>
    </row>
    <row r="117" ht="24" customHeight="1">
      <c r="A117" s="85" t="inlineStr">
        <is>
          <t>第 2 轮</t>
        </is>
      </c>
      <c r="B117" s="236" t="inlineStr">
        <is>
          <t>2048强</t>
        </is>
      </c>
      <c r="C117" s="237" t="inlineStr">
        <is>
          <t>03:00:00</t>
        </is>
      </c>
      <c r="D117" s="87" t="inlineStr">
        <is>
          <t>x</t>
        </is>
      </c>
      <c r="E117" s="129" t="n"/>
      <c r="F117" s="129" t="n"/>
      <c r="G117" s="130" t="n"/>
      <c r="H117" s="82" t="inlineStr">
        <is>
          <t>03:00:00</t>
        </is>
      </c>
      <c r="I117" s="87" t="inlineStr">
        <is>
          <t>x</t>
        </is>
      </c>
      <c r="J117" s="129" t="n"/>
      <c r="K117" s="129" t="n"/>
      <c r="L117" s="130" t="n"/>
    </row>
    <row r="118" ht="24" customHeight="1">
      <c r="A118" s="85" t="inlineStr">
        <is>
          <t>第 3 轮</t>
        </is>
      </c>
      <c r="B118" s="236" t="inlineStr">
        <is>
          <t>1024强</t>
        </is>
      </c>
      <c r="C118" s="237" t="inlineStr">
        <is>
          <t>04:00:00</t>
        </is>
      </c>
      <c r="D118" s="87" t="inlineStr">
        <is>
          <t>x</t>
        </is>
      </c>
      <c r="E118" s="129" t="n"/>
      <c r="F118" s="129" t="n"/>
      <c r="G118" s="130" t="n"/>
      <c r="H118" s="82" t="inlineStr">
        <is>
          <t>04:00:00</t>
        </is>
      </c>
      <c r="I118" s="87" t="inlineStr">
        <is>
          <t>x</t>
        </is>
      </c>
      <c r="J118" s="129" t="n"/>
      <c r="K118" s="129" t="n"/>
      <c r="L118" s="130" t="n"/>
    </row>
    <row r="119" ht="24" customHeight="1">
      <c r="A119" s="85" t="inlineStr">
        <is>
          <t>第 4 轮</t>
        </is>
      </c>
      <c r="B119" s="236" t="inlineStr">
        <is>
          <t>512强</t>
        </is>
      </c>
      <c r="C119" s="237" t="inlineStr">
        <is>
          <t>05:00:00</t>
        </is>
      </c>
      <c r="D119" s="238" t="inlineStr">
        <is>
          <t>魂珠碎片宝箱*2</t>
        </is>
      </c>
      <c r="E119" s="129" t="n"/>
      <c r="F119" s="129" t="n"/>
      <c r="G119" s="130" t="n"/>
      <c r="H119" s="82" t="inlineStr">
        <is>
          <t>05:00:00</t>
        </is>
      </c>
      <c r="I119" s="238" t="inlineStr">
        <is>
          <t>魂珠碎片宝箱*2</t>
        </is>
      </c>
      <c r="J119" s="129" t="n"/>
      <c r="K119" s="129" t="n"/>
      <c r="L119" s="130" t="n"/>
    </row>
    <row r="120" ht="24" customHeight="1">
      <c r="A120" s="85" t="inlineStr">
        <is>
          <t>第 5 轮</t>
        </is>
      </c>
      <c r="B120" s="236" t="inlineStr">
        <is>
          <t>256强</t>
        </is>
      </c>
      <c r="C120" s="237" t="inlineStr">
        <is>
          <t>06:00:00</t>
        </is>
      </c>
      <c r="D120" s="87" t="inlineStr">
        <is>
          <t>x</t>
        </is>
      </c>
      <c r="E120" s="129" t="n"/>
      <c r="F120" s="129" t="n"/>
      <c r="G120" s="130" t="n"/>
      <c r="H120" s="82" t="inlineStr">
        <is>
          <t>06:00:00</t>
        </is>
      </c>
      <c r="I120" s="87" t="inlineStr">
        <is>
          <t>x</t>
        </is>
      </c>
      <c r="J120" s="129" t="n"/>
      <c r="K120" s="129" t="n"/>
      <c r="L120" s="130" t="n"/>
    </row>
    <row r="121" ht="24" customHeight="1">
      <c r="A121" s="85" t="inlineStr">
        <is>
          <t>第 6 轮</t>
        </is>
      </c>
      <c r="B121" s="236" t="inlineStr">
        <is>
          <t>128强</t>
        </is>
      </c>
      <c r="C121" s="237" t="inlineStr">
        <is>
          <t>07:00:00</t>
        </is>
      </c>
      <c r="D121" s="238" t="inlineStr">
        <is>
          <t>一等武林宝箱*1</t>
        </is>
      </c>
      <c r="E121" s="129" t="n"/>
      <c r="F121" s="129" t="n"/>
      <c r="G121" s="130" t="n"/>
      <c r="H121" s="82" t="inlineStr">
        <is>
          <t>07:00:00</t>
        </is>
      </c>
      <c r="I121" s="238" t="inlineStr">
        <is>
          <t>一等武林宝箱*1</t>
        </is>
      </c>
      <c r="J121" s="129" t="n"/>
      <c r="K121" s="129" t="n"/>
      <c r="L121" s="130" t="n"/>
    </row>
    <row r="122" ht="24" customHeight="1">
      <c r="A122" s="85" t="inlineStr">
        <is>
          <t>第 7 轮</t>
        </is>
      </c>
      <c r="B122" s="236" t="inlineStr">
        <is>
          <t>64强</t>
        </is>
      </c>
      <c r="C122" s="239" t="inlineStr">
        <is>
          <t>08:00:00</t>
        </is>
      </c>
      <c r="D122" s="238" t="inlineStr">
        <is>
          <t>一等武林宝箱*1</t>
        </is>
      </c>
      <c r="E122" s="129" t="n"/>
      <c r="F122" s="129" t="n"/>
      <c r="G122" s="130" t="n"/>
      <c r="H122" s="82" t="inlineStr">
        <is>
          <t>08:00:00</t>
        </is>
      </c>
      <c r="I122" s="238" t="inlineStr">
        <is>
          <t>一等武林宝箱*1</t>
        </is>
      </c>
      <c r="J122" s="129" t="n"/>
      <c r="K122" s="129" t="n"/>
      <c r="L122" s="130" t="n"/>
    </row>
    <row r="123" ht="24" customHeight="1">
      <c r="A123" s="85" t="inlineStr">
        <is>
          <t>第 8 轮</t>
        </is>
      </c>
      <c r="B123" s="236" t="inlineStr">
        <is>
          <t>32强</t>
        </is>
      </c>
      <c r="C123" s="237" t="inlineStr">
        <is>
          <t>09:00:00</t>
        </is>
      </c>
      <c r="D123" s="238" t="inlineStr">
        <is>
          <t>一等武林宝箱*1</t>
        </is>
      </c>
      <c r="E123" s="129" t="n"/>
      <c r="F123" s="129" t="n"/>
      <c r="G123" s="130" t="n"/>
      <c r="H123" s="82" t="inlineStr">
        <is>
          <t>09:00:00</t>
        </is>
      </c>
      <c r="I123" s="238" t="inlineStr">
        <is>
          <t>一等武林宝箱*1</t>
        </is>
      </c>
      <c r="J123" s="129" t="n"/>
      <c r="K123" s="129" t="n"/>
      <c r="L123" s="130" t="n"/>
    </row>
    <row r="124" ht="24" customHeight="1">
      <c r="A124" s="85" t="inlineStr">
        <is>
          <t>第 9 轮</t>
        </is>
      </c>
      <c r="B124" s="236" t="inlineStr">
        <is>
          <t>16强</t>
        </is>
      </c>
      <c r="C124" s="237" t="inlineStr">
        <is>
          <t>10:00:00</t>
        </is>
      </c>
      <c r="D124" s="238" t="inlineStr">
        <is>
          <t>二等武林宝箱*1</t>
        </is>
      </c>
      <c r="E124" s="129" t="n"/>
      <c r="F124" s="129" t="n"/>
      <c r="G124" s="130" t="n"/>
      <c r="H124" s="82" t="inlineStr">
        <is>
          <t>10:00:00</t>
        </is>
      </c>
      <c r="I124" s="238" t="inlineStr">
        <is>
          <t>二等武林宝箱*1</t>
        </is>
      </c>
      <c r="J124" s="129" t="n"/>
      <c r="K124" s="129" t="n"/>
      <c r="L124" s="130" t="n"/>
    </row>
    <row r="125" ht="24" customHeight="1">
      <c r="A125" s="85" t="inlineStr">
        <is>
          <t>第10轮</t>
        </is>
      </c>
      <c r="B125" s="236" t="inlineStr">
        <is>
          <t>8强</t>
        </is>
      </c>
      <c r="C125" s="237" t="inlineStr">
        <is>
          <t>10:40:00</t>
        </is>
      </c>
      <c r="D125" s="238" t="inlineStr">
        <is>
          <t>二等武林宝箱*1</t>
        </is>
      </c>
      <c r="E125" s="129" t="n"/>
      <c r="F125" s="129" t="n"/>
      <c r="G125" s="130" t="n"/>
      <c r="H125" s="82" t="inlineStr">
        <is>
          <t>10:40:00</t>
        </is>
      </c>
      <c r="I125" s="238" t="inlineStr">
        <is>
          <t>二等武林宝箱*1</t>
        </is>
      </c>
      <c r="J125" s="129" t="n"/>
      <c r="K125" s="129" t="n"/>
      <c r="L125" s="130" t="n"/>
    </row>
    <row r="126" ht="24" customHeight="1">
      <c r="A126" s="85" t="inlineStr">
        <is>
          <t>第11轮</t>
        </is>
      </c>
      <c r="B126" s="236" t="inlineStr">
        <is>
          <t>4强</t>
        </is>
      </c>
      <c r="C126" s="237" t="inlineStr">
        <is>
          <t>11:20:00</t>
        </is>
      </c>
      <c r="D126" s="238" t="inlineStr">
        <is>
          <t>三等武林宝箱*1</t>
        </is>
      </c>
      <c r="E126" s="129" t="n"/>
      <c r="F126" s="129" t="n"/>
      <c r="G126" s="130" t="n"/>
      <c r="H126" s="82" t="inlineStr">
        <is>
          <t>11:20:00</t>
        </is>
      </c>
      <c r="I126" s="238" t="inlineStr">
        <is>
          <t>三等武林宝箱*1</t>
        </is>
      </c>
      <c r="J126" s="129" t="n"/>
      <c r="K126" s="129" t="n"/>
      <c r="L126" s="130" t="n"/>
    </row>
    <row r="127" ht="24" customHeight="1">
      <c r="A127" s="85" t="inlineStr">
        <is>
          <t>第12轮</t>
        </is>
      </c>
      <c r="B127" s="236" t="inlineStr">
        <is>
          <t>决赛</t>
        </is>
      </c>
      <c r="C127" s="237" t="inlineStr">
        <is>
          <t>11:40:00</t>
        </is>
      </c>
      <c r="D127" s="238" t="inlineStr">
        <is>
          <t>四等武林宝箱*1+四等武林宝箱*1(胜)</t>
        </is>
      </c>
      <c r="E127" s="129" t="n"/>
      <c r="F127" s="129" t="n"/>
      <c r="G127" s="130" t="n"/>
      <c r="H127" s="82" t="inlineStr">
        <is>
          <t>11:40:00</t>
        </is>
      </c>
      <c r="I127" s="238" t="inlineStr">
        <is>
          <t>四等武林宝箱*1+四等武林宝箱*1(胜)</t>
        </is>
      </c>
      <c r="J127" s="129" t="n"/>
      <c r="K127" s="129" t="n"/>
      <c r="L127" s="130" t="n"/>
    </row>
    <row r="128" ht="24" customHeight="1">
      <c r="A128" s="85" t="inlineStr">
        <is>
          <t>第13轮</t>
        </is>
      </c>
      <c r="B128" s="236" t="inlineStr">
        <is>
          <t>5进4</t>
        </is>
      </c>
      <c r="C128" s="237" t="inlineStr">
        <is>
          <t>12:00:00</t>
        </is>
      </c>
      <c r="D128" s="87" t="inlineStr">
        <is>
          <t>x</t>
        </is>
      </c>
      <c r="E128" s="129" t="n"/>
      <c r="F128" s="129" t="n"/>
      <c r="G128" s="130" t="n"/>
      <c r="H128" s="240" t="inlineStr">
        <is>
          <t>x</t>
        </is>
      </c>
      <c r="I128" s="241" t="inlineStr">
        <is>
          <t>x</t>
        </is>
      </c>
      <c r="J128" s="129" t="n"/>
      <c r="K128" s="129" t="n"/>
      <c r="L128" s="129" t="n"/>
    </row>
    <row r="129" ht="24" customHeight="1">
      <c r="A129" s="85" t="inlineStr">
        <is>
          <t>第14轮</t>
        </is>
      </c>
      <c r="B129" s="236" t="inlineStr">
        <is>
          <t>4进2</t>
        </is>
      </c>
      <c r="C129" s="237" t="inlineStr">
        <is>
          <t>12:20:00</t>
        </is>
      </c>
      <c r="D129" s="87" t="inlineStr">
        <is>
          <t>x</t>
        </is>
      </c>
      <c r="E129" s="129" t="n"/>
      <c r="F129" s="129" t="n"/>
      <c r="G129" s="130" t="n"/>
      <c r="H129" s="82" t="inlineStr">
        <is>
          <t>12:00:00</t>
        </is>
      </c>
      <c r="I129" s="87" t="inlineStr">
        <is>
          <t>x</t>
        </is>
      </c>
      <c r="J129" s="129" t="n"/>
      <c r="K129" s="129" t="n"/>
      <c r="L129" s="130" t="n"/>
    </row>
    <row r="130" ht="24" customHeight="1">
      <c r="A130" s="242" t="inlineStr">
        <is>
          <t>第15轮</t>
        </is>
      </c>
      <c r="B130" s="243" t="inlineStr">
        <is>
          <t>总决赛</t>
        </is>
      </c>
      <c r="C130" s="244" t="inlineStr">
        <is>
          <t>12:35:00</t>
        </is>
      </c>
      <c r="D130" s="245" t="inlineStr">
        <is>
          <t>三等武林宝箱*1+四等武林宝箱*1(胜)</t>
        </is>
      </c>
      <c r="E130" s="167" t="n"/>
      <c r="F130" s="167" t="n"/>
      <c r="G130" s="246" t="n"/>
      <c r="H130" s="247" t="inlineStr">
        <is>
          <t>12:20:00</t>
        </is>
      </c>
      <c r="I130" s="245" t="inlineStr">
        <is>
          <t>三等武林宝箱*1+四等武林宝箱*1(胜)</t>
        </is>
      </c>
      <c r="J130" s="167" t="n"/>
      <c r="K130" s="167" t="n"/>
      <c r="L130" s="246" t="n"/>
    </row>
    <row r="131" ht="24" customHeight="1">
      <c r="A131" s="202" t="inlineStr">
        <is>
          <t>轮次</t>
        </is>
      </c>
      <c r="B131" s="227" t="inlineStr">
        <is>
          <t>成绩</t>
        </is>
      </c>
      <c r="C131" s="248" t="inlineStr">
        <is>
          <t>时间</t>
        </is>
      </c>
      <c r="D131" s="249" t="inlineStr">
        <is>
          <t>侠侣争霸 全赛区</t>
        </is>
      </c>
      <c r="E131" s="59" t="n"/>
      <c r="F131" s="59" t="n"/>
      <c r="G131" s="59" t="n"/>
      <c r="H131" s="206" t="inlineStr">
        <is>
          <t>时间</t>
        </is>
      </c>
      <c r="I131" s="24" t="inlineStr">
        <is>
          <t>结拜争霸 无限制区</t>
        </is>
      </c>
      <c r="J131" s="56" t="n"/>
      <c r="K131" s="56" t="n"/>
      <c r="L131" s="56" t="n"/>
    </row>
    <row r="132" ht="24" customHeight="1">
      <c r="A132" s="250" t="inlineStr">
        <is>
          <t>第 1 轮</t>
        </is>
      </c>
      <c r="B132" s="251" t="inlineStr">
        <is>
          <t>16384强</t>
        </is>
      </c>
      <c r="C132" s="252" t="inlineStr">
        <is>
          <t>x</t>
        </is>
      </c>
      <c r="D132" s="253" t="inlineStr">
        <is>
          <t>x</t>
        </is>
      </c>
      <c r="E132" s="123" t="n"/>
      <c r="F132" s="123" t="n"/>
      <c r="G132" s="124" t="n"/>
      <c r="H132" s="232" t="inlineStr">
        <is>
          <t>14:00:00</t>
        </is>
      </c>
      <c r="I132" s="233" t="inlineStr">
        <is>
          <t>孙子兵法*50</t>
        </is>
      </c>
      <c r="J132" s="111" t="n"/>
      <c r="K132" s="111" t="n"/>
      <c r="L132" s="112" t="n"/>
    </row>
    <row r="133" ht="24" customHeight="1">
      <c r="A133" s="85" t="inlineStr">
        <is>
          <t>第 2 轮</t>
        </is>
      </c>
      <c r="B133" s="254" t="inlineStr">
        <is>
          <t>8192强</t>
        </is>
      </c>
      <c r="C133" s="82" t="inlineStr">
        <is>
          <t>00:00:00</t>
        </is>
      </c>
      <c r="D133" s="87" t="inlineStr">
        <is>
          <t>x</t>
        </is>
      </c>
      <c r="E133" s="129" t="n"/>
      <c r="F133" s="129" t="n"/>
      <c r="G133" s="130" t="n"/>
      <c r="H133" s="237" t="inlineStr">
        <is>
          <t>15:00:00</t>
        </is>
      </c>
      <c r="I133" s="238" t="inlineStr">
        <is>
          <t>孙子兵法*30</t>
        </is>
      </c>
      <c r="J133" s="129" t="n"/>
      <c r="K133" s="129" t="n"/>
      <c r="L133" s="130" t="n"/>
    </row>
    <row r="134" ht="24" customHeight="1">
      <c r="A134" s="85" t="inlineStr">
        <is>
          <t>第 3 轮</t>
        </is>
      </c>
      <c r="B134" s="254" t="inlineStr">
        <is>
          <t>4096强</t>
        </is>
      </c>
      <c r="C134" s="82" t="inlineStr">
        <is>
          <t>01:00:00</t>
        </is>
      </c>
      <c r="D134" s="86" t="inlineStr">
        <is>
          <t>魂珠碎片宝箱*2</t>
        </is>
      </c>
      <c r="E134" s="129" t="n"/>
      <c r="F134" s="129" t="n"/>
      <c r="G134" s="130" t="n"/>
      <c r="H134" s="237" t="inlineStr">
        <is>
          <t>16:00:00</t>
        </is>
      </c>
      <c r="I134" s="238" t="inlineStr">
        <is>
          <t>孙子兵法*20</t>
        </is>
      </c>
      <c r="J134" s="129" t="n"/>
      <c r="K134" s="129" t="n"/>
      <c r="L134" s="130" t="n"/>
    </row>
    <row r="135" ht="24" customHeight="1">
      <c r="A135" s="85" t="inlineStr">
        <is>
          <t>第 4 轮</t>
        </is>
      </c>
      <c r="B135" s="254" t="inlineStr">
        <is>
          <t>2048强</t>
        </is>
      </c>
      <c r="C135" s="82" t="inlineStr">
        <is>
          <t>02:00:00</t>
        </is>
      </c>
      <c r="D135" s="87" t="inlineStr">
        <is>
          <t>x</t>
        </is>
      </c>
      <c r="E135" s="129" t="n"/>
      <c r="F135" s="129" t="n"/>
      <c r="G135" s="130" t="n"/>
      <c r="H135" s="237" t="inlineStr">
        <is>
          <t>16:30:00</t>
        </is>
      </c>
      <c r="I135" s="238" t="inlineStr">
        <is>
          <t>孙子兵法*20</t>
        </is>
      </c>
      <c r="J135" s="129" t="n"/>
      <c r="K135" s="129" t="n"/>
      <c r="L135" s="130" t="n"/>
    </row>
    <row r="136" ht="24" customHeight="1">
      <c r="A136" s="85" t="inlineStr">
        <is>
          <t>第 5 轮</t>
        </is>
      </c>
      <c r="B136" s="254" t="inlineStr">
        <is>
          <t>1024强</t>
        </is>
      </c>
      <c r="C136" s="82" t="inlineStr">
        <is>
          <t>03:00:00</t>
        </is>
      </c>
      <c r="D136" s="87" t="inlineStr">
        <is>
          <t>x</t>
        </is>
      </c>
      <c r="E136" s="129" t="n"/>
      <c r="F136" s="129" t="n"/>
      <c r="G136" s="130" t="n"/>
      <c r="H136" s="237" t="inlineStr">
        <is>
          <t>17:00:00</t>
        </is>
      </c>
      <c r="I136" s="238" t="inlineStr">
        <is>
          <t>孙子兵法*20</t>
        </is>
      </c>
      <c r="J136" s="129" t="n"/>
      <c r="K136" s="129" t="n"/>
      <c r="L136" s="130" t="n"/>
    </row>
    <row r="137" ht="24" customHeight="1">
      <c r="A137" s="85" t="inlineStr">
        <is>
          <t>第 6 轮</t>
        </is>
      </c>
      <c r="B137" s="254" t="inlineStr">
        <is>
          <t>512强</t>
        </is>
      </c>
      <c r="C137" s="82" t="inlineStr">
        <is>
          <t>03:30:00</t>
        </is>
      </c>
      <c r="D137" s="86" t="inlineStr">
        <is>
          <t>魂珠碎片宝箱*2</t>
        </is>
      </c>
      <c r="E137" s="129" t="n"/>
      <c r="F137" s="129" t="n"/>
      <c r="G137" s="130" t="n"/>
      <c r="H137" s="237" t="inlineStr">
        <is>
          <t>17:30:00</t>
        </is>
      </c>
      <c r="I137" s="238" t="inlineStr">
        <is>
          <t>孙子兵法*20</t>
        </is>
      </c>
      <c r="J137" s="129" t="n"/>
      <c r="K137" s="129" t="n"/>
      <c r="L137" s="130" t="n"/>
    </row>
    <row r="138" ht="24" customHeight="1">
      <c r="A138" s="85" t="inlineStr">
        <is>
          <t>第 7 轮</t>
        </is>
      </c>
      <c r="B138" s="254" t="inlineStr">
        <is>
          <t>256强</t>
        </is>
      </c>
      <c r="C138" s="82" t="inlineStr">
        <is>
          <t>04:00:00</t>
        </is>
      </c>
      <c r="D138" s="87" t="inlineStr">
        <is>
          <t>x</t>
        </is>
      </c>
      <c r="E138" s="129" t="n"/>
      <c r="F138" s="129" t="n"/>
      <c r="G138" s="130" t="n"/>
      <c r="H138" s="237" t="inlineStr">
        <is>
          <t>18:00:00</t>
        </is>
      </c>
      <c r="I138" s="238" t="inlineStr">
        <is>
          <t>孙子兵法*20</t>
        </is>
      </c>
      <c r="J138" s="129" t="n"/>
      <c r="K138" s="129" t="n"/>
      <c r="L138" s="130" t="n"/>
    </row>
    <row r="139" ht="24" customHeight="1">
      <c r="A139" s="85" t="inlineStr">
        <is>
          <t>第 8 轮</t>
        </is>
      </c>
      <c r="B139" s="254" t="inlineStr">
        <is>
          <t>128强</t>
        </is>
      </c>
      <c r="C139" s="82" t="inlineStr">
        <is>
          <t>04:30:00</t>
        </is>
      </c>
      <c r="D139" s="87" t="inlineStr">
        <is>
          <t>x</t>
        </is>
      </c>
      <c r="E139" s="129" t="n"/>
      <c r="F139" s="129" t="n"/>
      <c r="G139" s="130" t="n"/>
      <c r="H139" s="237" t="inlineStr">
        <is>
          <t>18:30:00</t>
        </is>
      </c>
      <c r="I139" s="238" t="inlineStr">
        <is>
          <t>孙子兵法*20</t>
        </is>
      </c>
      <c r="J139" s="129" t="n"/>
      <c r="K139" s="129" t="n"/>
      <c r="L139" s="130" t="n"/>
    </row>
    <row r="140" ht="24" customHeight="1">
      <c r="A140" s="85" t="inlineStr">
        <is>
          <t>第 9 轮</t>
        </is>
      </c>
      <c r="B140" s="254" t="inlineStr">
        <is>
          <t>64强</t>
        </is>
      </c>
      <c r="C140" s="82" t="inlineStr">
        <is>
          <t>05:00:00</t>
        </is>
      </c>
      <c r="D140" s="87" t="inlineStr">
        <is>
          <t>x</t>
        </is>
      </c>
      <c r="E140" s="129" t="n"/>
      <c r="F140" s="129" t="n"/>
      <c r="G140" s="130" t="n"/>
      <c r="H140" s="237" t="inlineStr">
        <is>
          <t>19:00:00</t>
        </is>
      </c>
      <c r="I140" s="238" t="inlineStr">
        <is>
          <t>孙子兵法*20</t>
        </is>
      </c>
      <c r="J140" s="129" t="n"/>
      <c r="K140" s="129" t="n"/>
      <c r="L140" s="130" t="n"/>
    </row>
    <row r="141" ht="24" customHeight="1">
      <c r="A141" s="85" t="inlineStr">
        <is>
          <t>第10轮</t>
        </is>
      </c>
      <c r="B141" s="254" t="inlineStr">
        <is>
          <t>32强</t>
        </is>
      </c>
      <c r="C141" s="82" t="inlineStr">
        <is>
          <t>05:30:00</t>
        </is>
      </c>
      <c r="D141" s="87" t="inlineStr">
        <is>
          <t>x</t>
        </is>
      </c>
      <c r="E141" s="129" t="n"/>
      <c r="F141" s="129" t="n"/>
      <c r="G141" s="130" t="n"/>
      <c r="H141" s="237" t="inlineStr">
        <is>
          <t>19:30:00</t>
        </is>
      </c>
      <c r="I141" s="238" t="inlineStr">
        <is>
          <t>孙子兵法*20</t>
        </is>
      </c>
      <c r="J141" s="129" t="n"/>
      <c r="K141" s="129" t="n"/>
      <c r="L141" s="130" t="n"/>
    </row>
    <row r="142" ht="24" customHeight="1">
      <c r="A142" s="85" t="inlineStr">
        <is>
          <t>第11轮</t>
        </is>
      </c>
      <c r="B142" s="255" t="inlineStr">
        <is>
          <t>16强</t>
        </is>
      </c>
      <c r="C142" s="82" t="inlineStr">
        <is>
          <t>06:00:00</t>
        </is>
      </c>
      <c r="D142" s="86" t="inlineStr">
        <is>
          <t>全真教锦囊*1</t>
        </is>
      </c>
      <c r="E142" s="129" t="n"/>
      <c r="F142" s="129" t="n"/>
      <c r="G142" s="130" t="n"/>
      <c r="H142" s="239" t="inlineStr">
        <is>
          <t>20:00:00</t>
        </is>
      </c>
      <c r="I142" s="238" t="inlineStr">
        <is>
          <t>孙子兵法*40</t>
        </is>
      </c>
      <c r="J142" s="129" t="n"/>
      <c r="K142" s="129" t="n"/>
      <c r="L142" s="130" t="n"/>
    </row>
    <row r="143" ht="24" customHeight="1">
      <c r="A143" s="85" t="inlineStr">
        <is>
          <t>第12轮</t>
        </is>
      </c>
      <c r="B143" s="254" t="inlineStr">
        <is>
          <t>8强</t>
        </is>
      </c>
      <c r="C143" s="82" t="inlineStr">
        <is>
          <t>06:30:00</t>
        </is>
      </c>
      <c r="D143" s="86" t="inlineStr">
        <is>
          <t>全真教锦囊*1</t>
        </is>
      </c>
      <c r="E143" s="129" t="n"/>
      <c r="F143" s="129" t="n"/>
      <c r="G143" s="130" t="n"/>
      <c r="H143" s="237" t="inlineStr">
        <is>
          <t>20:10:00</t>
        </is>
      </c>
      <c r="I143" s="238" t="inlineStr">
        <is>
          <t>孙子兵法*50</t>
        </is>
      </c>
      <c r="J143" s="129" t="n"/>
      <c r="K143" s="129" t="n"/>
      <c r="L143" s="130" t="n"/>
    </row>
    <row r="144" ht="24" customHeight="1">
      <c r="A144" s="85" t="inlineStr">
        <is>
          <t>第13轮</t>
        </is>
      </c>
      <c r="B144" s="254" t="inlineStr">
        <is>
          <t>4强</t>
        </is>
      </c>
      <c r="C144" s="82" t="inlineStr">
        <is>
          <t>07:00:00</t>
        </is>
      </c>
      <c r="D144" s="86" t="inlineStr">
        <is>
          <t>小龙女锦囊*1</t>
        </is>
      </c>
      <c r="E144" s="129" t="n"/>
      <c r="F144" s="129" t="n"/>
      <c r="G144" s="130" t="n"/>
      <c r="H144" s="237" t="inlineStr">
        <is>
          <t>20:20:00</t>
        </is>
      </c>
      <c r="I144" s="238" t="inlineStr">
        <is>
          <t>孙子兵法*70</t>
        </is>
      </c>
      <c r="J144" s="129" t="n"/>
      <c r="K144" s="129" t="n"/>
      <c r="L144" s="130" t="n"/>
    </row>
    <row r="145" ht="24" customHeight="1">
      <c r="A145" s="256" t="inlineStr">
        <is>
          <t>第14轮</t>
        </is>
      </c>
      <c r="B145" s="257" t="inlineStr">
        <is>
          <t>决赛</t>
        </is>
      </c>
      <c r="C145" s="89" t="inlineStr">
        <is>
          <t>07:30:00</t>
        </is>
      </c>
      <c r="D145" s="139" t="inlineStr">
        <is>
          <t>小龙女锦囊*1+杨过锦囊*1(胜)+神雕侠侣*1(胜)</t>
        </is>
      </c>
      <c r="E145" s="135" t="n"/>
      <c r="F145" s="135" t="n"/>
      <c r="G145" s="136" t="n"/>
      <c r="H145" s="244" t="inlineStr">
        <is>
          <t>20:30:00</t>
        </is>
      </c>
      <c r="I145" s="245" t="inlineStr">
        <is>
          <t>孙子兵法*100+镇妖塔*7(胜)</t>
        </is>
      </c>
      <c r="J145" s="167" t="n"/>
      <c r="K145" s="167" t="n"/>
      <c r="L145" s="246" t="n"/>
    </row>
    <row r="146" ht="24" customHeight="1">
      <c r="A146" s="202" t="inlineStr">
        <is>
          <t>轮次</t>
        </is>
      </c>
      <c r="B146" s="248" t="inlineStr">
        <is>
          <t>成绩</t>
        </is>
      </c>
      <c r="C146" s="258" t="inlineStr">
        <is>
          <t>时间</t>
        </is>
      </c>
      <c r="D146" s="259" t="inlineStr">
        <is>
          <t>笑傲群侠 全赛区</t>
        </is>
      </c>
      <c r="E146" s="113" t="n"/>
      <c r="F146" s="113" t="n"/>
      <c r="G146" s="114" t="n"/>
      <c r="H146" s="202" t="inlineStr">
        <is>
          <t>问鼎天下</t>
        </is>
      </c>
      <c r="I146" s="227" t="inlineStr">
        <is>
          <t>排名积分</t>
        </is>
      </c>
      <c r="J146" s="227" t="inlineStr">
        <is>
          <t>助威积分</t>
        </is>
      </c>
      <c r="K146" s="227" t="inlineStr">
        <is>
          <t>计算项目</t>
        </is>
      </c>
      <c r="L146" s="204" t="inlineStr">
        <is>
          <t>数量</t>
        </is>
      </c>
    </row>
    <row r="147" ht="24" customHeight="1">
      <c r="A147" s="61" t="inlineStr">
        <is>
          <t>第 1 轮</t>
        </is>
      </c>
      <c r="B147" s="63" t="inlineStr">
        <is>
          <t>4096强</t>
        </is>
      </c>
      <c r="C147" s="232" t="inlineStr">
        <is>
          <t>00:00:00</t>
        </is>
      </c>
      <c r="D147" s="260" t="inlineStr">
        <is>
          <t>x</t>
        </is>
      </c>
      <c r="E147" s="111" t="n"/>
      <c r="F147" s="111" t="n"/>
      <c r="G147" s="112" t="n"/>
      <c r="H147" s="261" t="inlineStr">
        <is>
          <t>区16强</t>
        </is>
      </c>
      <c r="I147" s="232" t="inlineStr">
        <is>
          <t>400</t>
        </is>
      </c>
      <c r="J147" s="219" t="inlineStr">
        <is>
          <t>60</t>
        </is>
      </c>
      <c r="K147" s="262" t="inlineStr">
        <is>
          <t>每日胜场</t>
        </is>
      </c>
      <c r="L147" s="219" t="inlineStr">
        <is>
          <t>1</t>
        </is>
      </c>
    </row>
    <row r="148" ht="24" customHeight="1">
      <c r="A148" s="85" t="inlineStr">
        <is>
          <t>第 2 轮</t>
        </is>
      </c>
      <c r="B148" s="236" t="inlineStr">
        <is>
          <t>2048强</t>
        </is>
      </c>
      <c r="C148" s="237" t="inlineStr">
        <is>
          <t>01:00:00</t>
        </is>
      </c>
      <c r="D148" s="87" t="inlineStr">
        <is>
          <t>x</t>
        </is>
      </c>
      <c r="E148" s="129" t="n"/>
      <c r="F148" s="129" t="n"/>
      <c r="G148" s="130" t="n"/>
      <c r="H148" s="263" t="inlineStr">
        <is>
          <t>区 8 强</t>
        </is>
      </c>
      <c r="I148" s="237" t="inlineStr">
        <is>
          <t>450</t>
        </is>
      </c>
      <c r="J148" s="84" t="inlineStr">
        <is>
          <t>80</t>
        </is>
      </c>
      <c r="K148" s="264" t="inlineStr">
        <is>
          <t>每日负场</t>
        </is>
      </c>
      <c r="L148" s="84" t="inlineStr">
        <is>
          <t>4</t>
        </is>
      </c>
    </row>
    <row r="149" ht="24" customHeight="1">
      <c r="A149" s="85" t="inlineStr">
        <is>
          <t>第 3 轮</t>
        </is>
      </c>
      <c r="B149" s="236" t="inlineStr">
        <is>
          <t>1024强</t>
        </is>
      </c>
      <c r="C149" s="237" t="inlineStr">
        <is>
          <t>02:00:00</t>
        </is>
      </c>
      <c r="D149" s="264" t="inlineStr">
        <is>
          <t>侠士手记*2</t>
        </is>
      </c>
      <c r="E149" s="129" t="n"/>
      <c r="F149" s="129" t="n"/>
      <c r="G149" s="130" t="n"/>
      <c r="H149" s="263" t="inlineStr">
        <is>
          <t>区 4 强</t>
        </is>
      </c>
      <c r="I149" s="237" t="inlineStr">
        <is>
          <t>500</t>
        </is>
      </c>
      <c r="J149" s="84" t="inlineStr">
        <is>
          <t>100</t>
        </is>
      </c>
      <c r="K149" s="264" t="inlineStr">
        <is>
          <t>每日积分</t>
        </is>
      </c>
      <c r="L149" s="84">
        <f>@IF((L147+L148)&gt;5,"每日才5次",@IF(L147=0,"0",IF(L147=1,"150",IF(L147=2,"174",IF(L147=3,"198",IF(L147=4,"222","246")))))+L148*30)</f>
        <v/>
      </c>
    </row>
    <row r="150" ht="24" customHeight="1">
      <c r="A150" s="85" t="inlineStr">
        <is>
          <t>第 4 轮</t>
        </is>
      </c>
      <c r="B150" s="236" t="inlineStr">
        <is>
          <t>512强</t>
        </is>
      </c>
      <c r="C150" s="237" t="inlineStr">
        <is>
          <t>03:00:00</t>
        </is>
      </c>
      <c r="D150" s="264" t="inlineStr">
        <is>
          <t>侠士修身录*2</t>
        </is>
      </c>
      <c r="E150" s="129" t="n"/>
      <c r="F150" s="129" t="n"/>
      <c r="G150" s="130" t="n"/>
      <c r="H150" s="263" t="inlineStr">
        <is>
          <t>区亚军</t>
        </is>
      </c>
      <c r="I150" s="237" t="inlineStr">
        <is>
          <t>550</t>
        </is>
      </c>
      <c r="J150" s="84" t="inlineStr">
        <is>
          <t>120</t>
        </is>
      </c>
      <c r="K150" s="264" t="inlineStr">
        <is>
          <t>区域助威</t>
        </is>
      </c>
      <c r="L150" s="84" t="inlineStr">
        <is>
          <t>140</t>
        </is>
      </c>
    </row>
    <row r="151" ht="24" customHeight="1">
      <c r="A151" s="85" t="inlineStr">
        <is>
          <t>第 5 轮</t>
        </is>
      </c>
      <c r="B151" s="236" t="inlineStr">
        <is>
          <t>256强</t>
        </is>
      </c>
      <c r="C151" s="237" t="inlineStr">
        <is>
          <t>04:00:00</t>
        </is>
      </c>
      <c r="D151" s="264" t="inlineStr">
        <is>
          <t>侠士手记*4</t>
        </is>
      </c>
      <c r="E151" s="129" t="n"/>
      <c r="F151" s="129" t="n"/>
      <c r="G151" s="130" t="n"/>
      <c r="H151" s="263" t="inlineStr">
        <is>
          <t>区冠军</t>
        </is>
      </c>
      <c r="I151" s="265" t="inlineStr">
        <is>
          <t>x</t>
        </is>
      </c>
      <c r="J151" s="224" t="inlineStr">
        <is>
          <t>140</t>
        </is>
      </c>
      <c r="K151" s="264" t="inlineStr">
        <is>
          <t>冠军助威</t>
        </is>
      </c>
      <c r="L151" s="84" t="inlineStr">
        <is>
          <t>140</t>
        </is>
      </c>
    </row>
    <row r="152" ht="24" customHeight="1">
      <c r="A152" s="85" t="inlineStr">
        <is>
          <t>第 6 轮</t>
        </is>
      </c>
      <c r="B152" s="236" t="inlineStr">
        <is>
          <t>128强</t>
        </is>
      </c>
      <c r="C152" s="237" t="inlineStr">
        <is>
          <t>05:00:00</t>
        </is>
      </c>
      <c r="D152" s="264" t="inlineStr">
        <is>
          <t>侠士修身录*3</t>
        </is>
      </c>
      <c r="E152" s="129" t="n"/>
      <c r="F152" s="129" t="n"/>
      <c r="G152" s="130" t="n"/>
      <c r="H152" s="266" t="inlineStr">
        <is>
          <t>总殿军</t>
        </is>
      </c>
      <c r="I152" s="232" t="inlineStr">
        <is>
          <t>600</t>
        </is>
      </c>
      <c r="J152" s="219" t="inlineStr">
        <is>
          <t>50</t>
        </is>
      </c>
      <c r="K152" s="264" t="inlineStr">
        <is>
          <t>排名积分</t>
        </is>
      </c>
      <c r="L152" s="84" t="inlineStr">
        <is>
          <t>500</t>
        </is>
      </c>
    </row>
    <row r="153" ht="24" customHeight="1">
      <c r="A153" s="85" t="inlineStr">
        <is>
          <t>第 7 轮</t>
        </is>
      </c>
      <c r="B153" s="236" t="inlineStr">
        <is>
          <t>64强</t>
        </is>
      </c>
      <c r="C153" s="237" t="inlineStr">
        <is>
          <t>06:00:00</t>
        </is>
      </c>
      <c r="D153" s="264" t="inlineStr">
        <is>
          <t>侠士手记*6</t>
        </is>
      </c>
      <c r="E153" s="129" t="n"/>
      <c r="F153" s="129" t="n"/>
      <c r="G153" s="130" t="n"/>
      <c r="H153" s="263" t="inlineStr">
        <is>
          <t>总季军</t>
        </is>
      </c>
      <c r="I153" s="237" t="inlineStr">
        <is>
          <t>660</t>
        </is>
      </c>
      <c r="J153" s="84" t="inlineStr">
        <is>
          <t>70</t>
        </is>
      </c>
      <c r="K153" s="237" t="inlineStr">
        <is>
          <t>计算星期</t>
        </is>
      </c>
      <c r="L153" s="84" t="inlineStr">
        <is>
          <t>52</t>
        </is>
      </c>
    </row>
    <row r="154" ht="24" customHeight="1">
      <c r="A154" s="85" t="inlineStr">
        <is>
          <t>第 8 轮</t>
        </is>
      </c>
      <c r="B154" s="236" t="inlineStr">
        <is>
          <t>32强</t>
        </is>
      </c>
      <c r="C154" s="237" t="inlineStr">
        <is>
          <t>07:00:00</t>
        </is>
      </c>
      <c r="D154" s="264" t="inlineStr">
        <is>
          <t>侠士修身录*5</t>
        </is>
      </c>
      <c r="E154" s="129" t="n"/>
      <c r="F154" s="129" t="n"/>
      <c r="G154" s="130" t="n"/>
      <c r="H154" s="263" t="inlineStr">
        <is>
          <t>总亚军</t>
        </is>
      </c>
      <c r="I154" s="237" t="inlineStr">
        <is>
          <t>740</t>
        </is>
      </c>
      <c r="J154" s="84" t="inlineStr">
        <is>
          <t>100</t>
        </is>
      </c>
      <c r="K154" s="244" t="inlineStr">
        <is>
          <t>积分总计</t>
        </is>
      </c>
      <c r="L154" s="224">
        <f>(L149*5+L150+L151+L152)*L153</f>
        <v/>
      </c>
    </row>
    <row r="155" ht="24" customHeight="1">
      <c r="A155" s="85" t="inlineStr">
        <is>
          <t>第 9 轮</t>
        </is>
      </c>
      <c r="B155" s="236" t="inlineStr">
        <is>
          <t>16强</t>
        </is>
      </c>
      <c r="C155" s="239" t="inlineStr">
        <is>
          <t>08:00:00</t>
        </is>
      </c>
      <c r="D155" s="132" t="inlineStr">
        <is>
          <t>侠士手记*8</t>
        </is>
      </c>
      <c r="E155" s="129" t="n"/>
      <c r="F155" s="129" t="n"/>
      <c r="G155" s="130" t="n"/>
      <c r="H155" s="267" t="inlineStr">
        <is>
          <t>总冠军</t>
        </is>
      </c>
      <c r="I155" s="268" t="inlineStr">
        <is>
          <t>840</t>
        </is>
      </c>
      <c r="J155" s="224" t="inlineStr">
        <is>
          <t>140</t>
        </is>
      </c>
      <c r="K155" s="269" t="inlineStr">
        <is>
          <t>两轮助威选傲龙</t>
        </is>
      </c>
      <c r="L155" s="270" t="n"/>
    </row>
    <row r="156" ht="24" customHeight="1">
      <c r="A156" s="85" t="inlineStr">
        <is>
          <t>第10轮</t>
        </is>
      </c>
      <c r="B156" s="236" t="inlineStr">
        <is>
          <t>8强</t>
        </is>
      </c>
      <c r="C156" s="237" t="inlineStr">
        <is>
          <t>08:30:00</t>
        </is>
      </c>
      <c r="D156" s="264" t="inlineStr">
        <is>
          <t>侠士手记*8+侠士修身录*4</t>
        </is>
      </c>
      <c r="E156" s="129" t="n"/>
      <c r="F156" s="129" t="n"/>
      <c r="G156" s="130" t="n"/>
      <c r="H156" s="271" t="inlineStr">
        <is>
          <t>黄金联赛</t>
        </is>
      </c>
      <c r="I156" s="227" t="inlineStr">
        <is>
          <t>奖励</t>
        </is>
      </c>
      <c r="J156" s="227" t="inlineStr">
        <is>
          <t>数量</t>
        </is>
      </c>
      <c r="K156" s="227" t="inlineStr">
        <is>
          <t>计算项目</t>
        </is>
      </c>
      <c r="L156" s="204" t="inlineStr">
        <is>
          <t>数量</t>
        </is>
      </c>
    </row>
    <row r="157" ht="24" customHeight="1">
      <c r="A157" s="85" t="inlineStr">
        <is>
          <t>第11轮</t>
        </is>
      </c>
      <c r="B157" s="236" t="inlineStr">
        <is>
          <t>4强</t>
        </is>
      </c>
      <c r="C157" s="237" t="inlineStr">
        <is>
          <t>09:00:00</t>
        </is>
      </c>
      <c r="D157" s="264" t="inlineStr">
        <is>
          <t>侠士手记*18</t>
        </is>
      </c>
      <c r="E157" s="129" t="n"/>
      <c r="F157" s="129" t="n"/>
      <c r="G157" s="130" t="n"/>
      <c r="H157" s="272" t="inlineStr">
        <is>
          <t>单轮获胜</t>
        </is>
      </c>
      <c r="I157" s="262" t="inlineStr">
        <is>
          <t>随机魂符</t>
        </is>
      </c>
      <c r="J157" s="272" t="inlineStr">
        <is>
          <t>8</t>
        </is>
      </c>
      <c r="K157" s="262" t="inlineStr">
        <is>
          <t>每届胜场</t>
        </is>
      </c>
      <c r="L157" s="219" t="inlineStr">
        <is>
          <t>15</t>
        </is>
      </c>
    </row>
    <row r="158" ht="24" customHeight="1">
      <c r="A158" s="85" t="inlineStr">
        <is>
          <t>第12轮</t>
        </is>
      </c>
      <c r="B158" s="236" t="inlineStr">
        <is>
          <t>决赛</t>
        </is>
      </c>
      <c r="C158" s="237" t="inlineStr">
        <is>
          <t>09:30:00</t>
        </is>
      </c>
      <c r="D158" s="273" t="inlineStr">
        <is>
          <t>侠士手记*45+冠侠碎片*1+区冠军宝箱*1</t>
        </is>
      </c>
      <c r="E158" s="167" t="n"/>
      <c r="F158" s="167" t="n"/>
      <c r="G158" s="246" t="n"/>
      <c r="H158" s="236" t="inlineStr">
        <is>
          <t>单轮平局</t>
        </is>
      </c>
      <c r="I158" s="264" t="inlineStr">
        <is>
          <t>随机魂符</t>
        </is>
      </c>
      <c r="J158" s="236" t="inlineStr">
        <is>
          <t>5</t>
        </is>
      </c>
      <c r="K158" s="264" t="inlineStr">
        <is>
          <t>每届平场</t>
        </is>
      </c>
      <c r="L158" s="84" t="inlineStr">
        <is>
          <t>0</t>
        </is>
      </c>
    </row>
    <row r="159" ht="24" customHeight="1">
      <c r="A159" s="85" t="inlineStr">
        <is>
          <t>第13轮</t>
        </is>
      </c>
      <c r="B159" s="236" t="inlineStr">
        <is>
          <t>5进4</t>
        </is>
      </c>
      <c r="C159" s="274" t="inlineStr">
        <is>
          <t>11:00:00</t>
        </is>
      </c>
      <c r="D159" s="87" t="inlineStr">
        <is>
          <t>x</t>
        </is>
      </c>
      <c r="E159" s="129" t="n"/>
      <c r="F159" s="129" t="n"/>
      <c r="G159" s="130" t="n"/>
      <c r="H159" s="236" t="inlineStr">
        <is>
          <t>单轮战败</t>
        </is>
      </c>
      <c r="I159" s="264" t="inlineStr">
        <is>
          <t>随机魂符</t>
        </is>
      </c>
      <c r="J159" s="236" t="inlineStr">
        <is>
          <t>3</t>
        </is>
      </c>
      <c r="K159" s="264" t="inlineStr">
        <is>
          <t>每届负场</t>
        </is>
      </c>
      <c r="L159" s="84" t="inlineStr">
        <is>
          <t>0</t>
        </is>
      </c>
    </row>
    <row r="160" ht="24" customHeight="1">
      <c r="A160" s="85" t="inlineStr">
        <is>
          <t>第14轮</t>
        </is>
      </c>
      <c r="B160" s="236" t="inlineStr">
        <is>
          <t>4进2</t>
        </is>
      </c>
      <c r="C160" s="274" t="inlineStr">
        <is>
          <t>11:30:00</t>
        </is>
      </c>
      <c r="D160" s="87" t="inlineStr">
        <is>
          <t>x</t>
        </is>
      </c>
      <c r="E160" s="129" t="n"/>
      <c r="F160" s="129" t="n"/>
      <c r="G160" s="130" t="n"/>
      <c r="H160" s="236" t="inlineStr">
        <is>
          <t>每届结算</t>
        </is>
      </c>
      <c r="I160" s="264" t="inlineStr">
        <is>
          <t>随机魂符</t>
        </is>
      </c>
      <c r="J160" s="236" t="inlineStr">
        <is>
          <t>20</t>
        </is>
      </c>
      <c r="K160" s="264" t="inlineStr">
        <is>
          <t>每年魂符</t>
        </is>
      </c>
      <c r="L160" s="84">
        <f>@IF((L157+L158+L159)&gt;15,"每轮才15场",((L157*J157+L158*J158+L159*J159)*1+J160)*16)</f>
        <v/>
      </c>
    </row>
    <row r="161" ht="24" customHeight="1">
      <c r="A161" s="242" t="inlineStr">
        <is>
          <t>第15轮</t>
        </is>
      </c>
      <c r="B161" s="243" t="inlineStr">
        <is>
          <t>总决赛</t>
        </is>
      </c>
      <c r="C161" s="275" t="inlineStr">
        <is>
          <t>12:00:00</t>
        </is>
      </c>
      <c r="D161" s="276" t="inlineStr">
        <is>
          <t>侠士手记*48+冠侠碎片*1+隐世豪侠*1</t>
        </is>
      </c>
      <c r="E161" s="22" t="n"/>
      <c r="F161" s="22" t="n"/>
      <c r="G161" s="277" t="n"/>
      <c r="H161" s="243" t="inlineStr">
        <is>
          <t>每届结算</t>
        </is>
      </c>
      <c r="I161" s="273" t="inlineStr">
        <is>
          <t>乐斗残卷</t>
        </is>
      </c>
      <c r="J161" s="278" t="inlineStr">
        <is>
          <t>28</t>
        </is>
      </c>
      <c r="K161" s="273" t="inlineStr">
        <is>
          <t>每年残卷</t>
        </is>
      </c>
      <c r="L161" s="278">
        <f>J161*16</f>
        <v/>
      </c>
    </row>
    <row r="162" ht="24" customHeight="1">
      <c r="A162" s="279" t="inlineStr">
        <is>
          <t>以上均省略冠军徽章/经验/荣誉/亲密度/义气度/变身卡等内容</t>
        </is>
      </c>
      <c r="B162" s="56" t="n"/>
      <c r="C162" s="56" t="n"/>
      <c r="D162" s="56" t="n"/>
      <c r="E162" s="56" t="n"/>
      <c r="F162" s="56" t="n"/>
      <c r="G162" s="56" t="n"/>
      <c r="H162" s="68" t="inlineStr">
        <is>
          <t>超级联赛每届正赛期15天，休赛期7天，每年按16届计算</t>
        </is>
      </c>
      <c r="I162" s="56" t="n"/>
      <c r="J162" s="56" t="n"/>
      <c r="K162" s="56" t="n"/>
      <c r="L162" s="203" t="n"/>
    </row>
    <row r="163" ht="24" customHeight="1">
      <c r="A163" s="280" t="inlineStr">
        <is>
          <t>六门会武</t>
        </is>
      </c>
      <c r="B163" s="280" t="inlineStr">
        <is>
          <t>元婴经验</t>
        </is>
      </c>
      <c r="C163" s="280" t="inlineStr">
        <is>
          <t>比赛积分</t>
        </is>
      </c>
      <c r="D163" s="280" t="inlineStr">
        <is>
          <t>元婴经验</t>
        </is>
      </c>
      <c r="E163" s="280" t="inlineStr">
        <is>
          <t>比赛积分</t>
        </is>
      </c>
      <c r="F163" s="280" t="inlineStr">
        <is>
          <t>元婴经验</t>
        </is>
      </c>
      <c r="G163" s="281" t="inlineStr">
        <is>
          <t>比赛积分</t>
        </is>
      </c>
      <c r="H163" s="227" t="inlineStr">
        <is>
          <t>六门会武</t>
        </is>
      </c>
      <c r="I163" s="227" t="inlineStr">
        <is>
          <t>排名积分</t>
        </is>
      </c>
      <c r="J163" s="227" t="inlineStr">
        <is>
          <t>助威积分</t>
        </is>
      </c>
      <c r="K163" s="227" t="inlineStr">
        <is>
          <t>计算项目</t>
        </is>
      </c>
      <c r="L163" s="204" t="inlineStr">
        <is>
          <t>数量</t>
        </is>
      </c>
    </row>
    <row r="164" ht="24" customHeight="1">
      <c r="A164" s="272" t="inlineStr">
        <is>
          <t>8192强</t>
        </is>
      </c>
      <c r="B164" s="232" t="inlineStr">
        <is>
          <t>400</t>
        </is>
      </c>
      <c r="C164" s="219" t="inlineStr">
        <is>
          <t>50</t>
        </is>
      </c>
      <c r="D164" s="282" t="inlineStr">
        <is>
          <t>x</t>
        </is>
      </c>
      <c r="E164" s="283" t="inlineStr">
        <is>
          <t>x</t>
        </is>
      </c>
      <c r="F164" s="282" t="inlineStr">
        <is>
          <t>x</t>
        </is>
      </c>
      <c r="G164" s="283" t="inlineStr">
        <is>
          <t>x</t>
        </is>
      </c>
      <c r="H164" s="272" t="inlineStr">
        <is>
          <t>丐帮第1</t>
        </is>
      </c>
      <c r="I164" s="232" t="inlineStr">
        <is>
          <t>200</t>
        </is>
      </c>
      <c r="J164" s="218" t="inlineStr">
        <is>
          <t>100</t>
        </is>
      </c>
      <c r="K164" s="250" t="inlineStr">
        <is>
          <t>每周试炼</t>
        </is>
      </c>
      <c r="L164" s="272">
        <f>24+61+190*6-40*3</f>
        <v/>
      </c>
    </row>
    <row r="165" ht="24" customHeight="1">
      <c r="A165" s="236" t="inlineStr">
        <is>
          <t>4096强</t>
        </is>
      </c>
      <c r="B165" s="237" t="inlineStr">
        <is>
          <t>600</t>
        </is>
      </c>
      <c r="C165" s="84" t="inlineStr">
        <is>
          <t>75</t>
        </is>
      </c>
      <c r="D165" s="284" t="inlineStr">
        <is>
          <t>x</t>
        </is>
      </c>
      <c r="E165" s="88" t="inlineStr">
        <is>
          <t>x</t>
        </is>
      </c>
      <c r="F165" s="284" t="inlineStr">
        <is>
          <t>x</t>
        </is>
      </c>
      <c r="G165" s="88" t="inlineStr">
        <is>
          <t>x</t>
        </is>
      </c>
      <c r="H165" s="236" t="inlineStr">
        <is>
          <t>峨眉第2</t>
        </is>
      </c>
      <c r="I165" s="237" t="inlineStr">
        <is>
          <t>180</t>
        </is>
      </c>
      <c r="J165" s="220" t="inlineStr">
        <is>
          <t>80</t>
        </is>
      </c>
      <c r="K165" s="85" t="inlineStr">
        <is>
          <t>助威丐帮</t>
        </is>
      </c>
      <c r="L165" s="236" t="inlineStr">
        <is>
          <t>100</t>
        </is>
      </c>
    </row>
    <row r="166" ht="24" customHeight="1">
      <c r="A166" s="236" t="inlineStr">
        <is>
          <t>2048强</t>
        </is>
      </c>
      <c r="B166" s="239" t="inlineStr">
        <is>
          <t>800</t>
        </is>
      </c>
      <c r="C166" s="84" t="inlineStr">
        <is>
          <t>100</t>
        </is>
      </c>
      <c r="D166" s="285" t="inlineStr">
        <is>
          <t>x</t>
        </is>
      </c>
      <c r="E166" s="88" t="inlineStr">
        <is>
          <t>x</t>
        </is>
      </c>
      <c r="F166" s="285" t="inlineStr">
        <is>
          <t>x</t>
        </is>
      </c>
      <c r="G166" s="88" t="inlineStr">
        <is>
          <t>x</t>
        </is>
      </c>
      <c r="H166" s="236" t="inlineStr">
        <is>
          <t>少林第3</t>
        </is>
      </c>
      <c r="I166" s="239" t="inlineStr">
        <is>
          <t>160</t>
        </is>
      </c>
      <c r="J166" s="222" t="inlineStr">
        <is>
          <t>60</t>
        </is>
      </c>
      <c r="K166" s="85" t="inlineStr">
        <is>
          <t>排名积分</t>
        </is>
      </c>
      <c r="L166" s="84" t="inlineStr">
        <is>
          <t>200</t>
        </is>
      </c>
    </row>
    <row r="167" ht="24" customHeight="1">
      <c r="A167" s="236" t="inlineStr">
        <is>
          <t>1024强</t>
        </is>
      </c>
      <c r="B167" s="237" t="inlineStr">
        <is>
          <t>1000</t>
        </is>
      </c>
      <c r="C167" s="84" t="inlineStr">
        <is>
          <t>125</t>
        </is>
      </c>
      <c r="D167" s="237" t="inlineStr">
        <is>
          <t>5000</t>
        </is>
      </c>
      <c r="E167" s="84" t="inlineStr">
        <is>
          <t>350</t>
        </is>
      </c>
      <c r="F167" s="284" t="inlineStr">
        <is>
          <t>x</t>
        </is>
      </c>
      <c r="G167" s="88" t="inlineStr">
        <is>
          <t>x</t>
        </is>
      </c>
      <c r="H167" s="236" t="inlineStr">
        <is>
          <t>武当第4</t>
        </is>
      </c>
      <c r="I167" s="237" t="inlineStr">
        <is>
          <t>140</t>
        </is>
      </c>
      <c r="J167" s="220" t="inlineStr">
        <is>
          <t>40</t>
        </is>
      </c>
      <c r="K167" s="85" t="inlineStr">
        <is>
          <t>比赛积分</t>
        </is>
      </c>
      <c r="L167" s="286" t="inlineStr">
        <is>
          <t>150</t>
        </is>
      </c>
    </row>
    <row r="168" ht="24" customHeight="1">
      <c r="A168" s="236" t="inlineStr">
        <is>
          <t>512强</t>
        </is>
      </c>
      <c r="B168" s="287" t="inlineStr">
        <is>
          <t>1200</t>
        </is>
      </c>
      <c r="C168" s="288" t="inlineStr">
        <is>
          <t>150</t>
        </is>
      </c>
      <c r="D168" s="239" t="inlineStr">
        <is>
          <t>5500</t>
        </is>
      </c>
      <c r="E168" s="84" t="inlineStr">
        <is>
          <t>400</t>
        </is>
      </c>
      <c r="F168" s="285" t="inlineStr">
        <is>
          <t>x</t>
        </is>
      </c>
      <c r="G168" s="88" t="inlineStr">
        <is>
          <t>x</t>
        </is>
      </c>
      <c r="H168" s="236" t="inlineStr">
        <is>
          <t>华山第5</t>
        </is>
      </c>
      <c r="I168" s="239" t="inlineStr">
        <is>
          <t>120</t>
        </is>
      </c>
      <c r="J168" s="220" t="inlineStr">
        <is>
          <t>20</t>
        </is>
      </c>
      <c r="K168" s="82" t="inlineStr">
        <is>
          <t>计算星期</t>
        </is>
      </c>
      <c r="L168" s="236" t="inlineStr">
        <is>
          <t>52</t>
        </is>
      </c>
    </row>
    <row r="169" ht="24" customHeight="1">
      <c r="A169" s="236" t="inlineStr">
        <is>
          <t>256强</t>
        </is>
      </c>
      <c r="B169" s="289" t="inlineStr">
        <is>
          <t>1400</t>
        </is>
      </c>
      <c r="C169" s="209" t="inlineStr">
        <is>
          <t>175</t>
        </is>
      </c>
      <c r="D169" s="239" t="inlineStr">
        <is>
          <t>6000</t>
        </is>
      </c>
      <c r="E169" s="84" t="inlineStr">
        <is>
          <t>450</t>
        </is>
      </c>
      <c r="F169" s="285" t="inlineStr">
        <is>
          <t>x</t>
        </is>
      </c>
      <c r="G169" s="88" t="inlineStr">
        <is>
          <t>x</t>
        </is>
      </c>
      <c r="H169" s="290" t="inlineStr">
        <is>
          <t>明教第6</t>
        </is>
      </c>
      <c r="I169" s="268" t="inlineStr">
        <is>
          <t>100</t>
        </is>
      </c>
      <c r="J169" s="223" t="inlineStr">
        <is>
          <t>0</t>
        </is>
      </c>
      <c r="K169" s="256" t="inlineStr">
        <is>
          <t>积分总计</t>
        </is>
      </c>
      <c r="L169" s="290">
        <f>(L164+L165+L166+L167)*L168</f>
        <v/>
      </c>
    </row>
    <row r="170" ht="24" customHeight="1">
      <c r="A170" s="236" t="inlineStr">
        <is>
          <t>128强</t>
        </is>
      </c>
      <c r="B170" s="289" t="inlineStr">
        <is>
          <t>1600</t>
        </is>
      </c>
      <c r="C170" s="209" t="inlineStr">
        <is>
          <t>200</t>
        </is>
      </c>
      <c r="D170" s="239" t="inlineStr">
        <is>
          <t>6500</t>
        </is>
      </c>
      <c r="E170" s="84" t="inlineStr">
        <is>
          <t>500</t>
        </is>
      </c>
      <c r="F170" s="285" t="inlineStr">
        <is>
          <t>x</t>
        </is>
      </c>
      <c r="G170" s="88" t="inlineStr">
        <is>
          <t>x</t>
        </is>
      </c>
      <c r="H170" s="227" t="inlineStr">
        <is>
          <t>群雄逐鹿</t>
        </is>
      </c>
      <c r="I170" s="227" t="inlineStr">
        <is>
          <t>第一轮</t>
        </is>
      </c>
      <c r="J170" s="227" t="inlineStr">
        <is>
          <t>第二轮</t>
        </is>
      </c>
      <c r="K170" s="227" t="inlineStr">
        <is>
          <t>第三轮</t>
        </is>
      </c>
      <c r="L170" s="204" t="inlineStr">
        <is>
          <t>总积分</t>
        </is>
      </c>
    </row>
    <row r="171" ht="24" customHeight="1">
      <c r="A171" s="236" t="inlineStr">
        <is>
          <t>64强</t>
        </is>
      </c>
      <c r="B171" s="237" t="inlineStr">
        <is>
          <t>1800</t>
        </is>
      </c>
      <c r="C171" s="84" t="inlineStr">
        <is>
          <t>225</t>
        </is>
      </c>
      <c r="D171" s="239" t="inlineStr">
        <is>
          <t>7000</t>
        </is>
      </c>
      <c r="E171" s="84" t="inlineStr">
        <is>
          <t>550</t>
        </is>
      </c>
      <c r="F171" s="239" t="inlineStr">
        <is>
          <t>15000</t>
        </is>
      </c>
      <c r="G171" s="84" t="inlineStr">
        <is>
          <t>800</t>
        </is>
      </c>
      <c r="H171" s="251" t="inlineStr">
        <is>
          <t>第一名</t>
        </is>
      </c>
      <c r="I171" s="217" t="inlineStr">
        <is>
          <t>250</t>
        </is>
      </c>
      <c r="J171" s="291" t="inlineStr">
        <is>
          <t>300</t>
        </is>
      </c>
      <c r="K171" s="291" t="inlineStr">
        <is>
          <t>500</t>
        </is>
      </c>
      <c r="L171" s="219">
        <f>I171+J171+K171</f>
        <v/>
      </c>
    </row>
    <row r="172" ht="24" customHeight="1">
      <c r="A172" s="236" t="inlineStr">
        <is>
          <t>32强</t>
        </is>
      </c>
      <c r="B172" s="232" t="inlineStr">
        <is>
          <t>2000</t>
        </is>
      </c>
      <c r="C172" s="219" t="inlineStr">
        <is>
          <t>250</t>
        </is>
      </c>
      <c r="D172" s="292" t="inlineStr">
        <is>
          <t>7500</t>
        </is>
      </c>
      <c r="E172" s="209" t="inlineStr">
        <is>
          <t>600</t>
        </is>
      </c>
      <c r="F172" s="292" t="inlineStr">
        <is>
          <t>17000</t>
        </is>
      </c>
      <c r="G172" s="209" t="inlineStr">
        <is>
          <t>900</t>
        </is>
      </c>
      <c r="H172" s="254" t="inlineStr">
        <is>
          <t>第二名</t>
        </is>
      </c>
      <c r="I172" s="82" t="inlineStr">
        <is>
          <t>250</t>
        </is>
      </c>
      <c r="J172" s="83" t="inlineStr">
        <is>
          <t>300</t>
        </is>
      </c>
      <c r="K172" s="83" t="inlineStr">
        <is>
          <t>338</t>
        </is>
      </c>
      <c r="L172" s="84">
        <f>I172+J172+K172</f>
        <v/>
      </c>
    </row>
    <row r="173" ht="24" customHeight="1">
      <c r="A173" s="236" t="inlineStr">
        <is>
          <t>16强</t>
        </is>
      </c>
      <c r="B173" s="237" t="inlineStr">
        <is>
          <t>2200</t>
        </is>
      </c>
      <c r="C173" s="84" t="inlineStr">
        <is>
          <t>275</t>
        </is>
      </c>
      <c r="D173" s="292" t="inlineStr">
        <is>
          <t>8000</t>
        </is>
      </c>
      <c r="E173" s="209" t="inlineStr">
        <is>
          <t>650</t>
        </is>
      </c>
      <c r="F173" s="239" t="inlineStr">
        <is>
          <t>19000</t>
        </is>
      </c>
      <c r="G173" s="84" t="inlineStr">
        <is>
          <t>1000</t>
        </is>
      </c>
      <c r="H173" s="254" t="inlineStr">
        <is>
          <t>第三名</t>
        </is>
      </c>
      <c r="I173" s="82" t="inlineStr">
        <is>
          <t>250</t>
        </is>
      </c>
      <c r="J173" s="83" t="inlineStr">
        <is>
          <t>225</t>
        </is>
      </c>
      <c r="K173" s="83" t="inlineStr">
        <is>
          <t>300</t>
        </is>
      </c>
      <c r="L173" s="84">
        <f>I173+J173+K173</f>
        <v/>
      </c>
    </row>
    <row r="174" ht="24" customHeight="1">
      <c r="A174" s="236" t="inlineStr">
        <is>
          <t>8强</t>
        </is>
      </c>
      <c r="B174" s="237" t="inlineStr">
        <is>
          <t>2400</t>
        </is>
      </c>
      <c r="C174" s="84" t="inlineStr">
        <is>
          <t>300</t>
        </is>
      </c>
      <c r="D174" s="289" t="inlineStr">
        <is>
          <t>8500</t>
        </is>
      </c>
      <c r="E174" s="209" t="inlineStr">
        <is>
          <t>700</t>
        </is>
      </c>
      <c r="F174" s="289" t="inlineStr">
        <is>
          <t>21000</t>
        </is>
      </c>
      <c r="G174" s="209" t="inlineStr">
        <is>
          <t>1100</t>
        </is>
      </c>
      <c r="H174" s="254" t="inlineStr">
        <is>
          <t>第四名</t>
        </is>
      </c>
      <c r="I174" s="82" t="inlineStr">
        <is>
          <t>250</t>
        </is>
      </c>
      <c r="J174" s="83" t="inlineStr">
        <is>
          <t>225</t>
        </is>
      </c>
      <c r="K174" s="83" t="inlineStr">
        <is>
          <t>225</t>
        </is>
      </c>
      <c r="L174" s="84">
        <f>I174+J174+K174</f>
        <v/>
      </c>
    </row>
    <row r="175" ht="24" customHeight="1">
      <c r="A175" s="236" t="inlineStr">
        <is>
          <t>4强</t>
        </is>
      </c>
      <c r="B175" s="237" t="inlineStr">
        <is>
          <t>2600</t>
        </is>
      </c>
      <c r="C175" s="84" t="inlineStr">
        <is>
          <t>325</t>
        </is>
      </c>
      <c r="D175" s="289" t="inlineStr">
        <is>
          <t>9000</t>
        </is>
      </c>
      <c r="E175" s="209" t="inlineStr">
        <is>
          <t>750</t>
        </is>
      </c>
      <c r="F175" s="289" t="inlineStr">
        <is>
          <t>23000</t>
        </is>
      </c>
      <c r="G175" s="209" t="inlineStr">
        <is>
          <t>1200</t>
        </is>
      </c>
      <c r="H175" s="254" t="inlineStr">
        <is>
          <t>第五名</t>
        </is>
      </c>
      <c r="I175" s="82" t="inlineStr">
        <is>
          <t>188</t>
        </is>
      </c>
      <c r="J175" s="83" t="inlineStr">
        <is>
          <t>200</t>
        </is>
      </c>
      <c r="K175" s="83" t="inlineStr">
        <is>
          <t>250</t>
        </is>
      </c>
      <c r="L175" s="84">
        <f>I175+J175+K175</f>
        <v/>
      </c>
    </row>
    <row r="176" ht="24" customHeight="1">
      <c r="A176" s="236" t="inlineStr">
        <is>
          <t>亚军</t>
        </is>
      </c>
      <c r="B176" s="232" t="inlineStr">
        <is>
          <t>2800</t>
        </is>
      </c>
      <c r="C176" s="84" t="inlineStr">
        <is>
          <t>350</t>
        </is>
      </c>
      <c r="D176" s="292" t="inlineStr">
        <is>
          <t>9500</t>
        </is>
      </c>
      <c r="E176" s="209" t="inlineStr">
        <is>
          <t>800</t>
        </is>
      </c>
      <c r="F176" s="239" t="inlineStr">
        <is>
          <t>25000</t>
        </is>
      </c>
      <c r="G176" s="209" t="inlineStr">
        <is>
          <t>1300</t>
        </is>
      </c>
      <c r="H176" s="293" t="inlineStr">
        <is>
          <t>第六名</t>
        </is>
      </c>
      <c r="I176" s="82" t="inlineStr">
        <is>
          <t>188</t>
        </is>
      </c>
      <c r="J176" s="83" t="inlineStr">
        <is>
          <t>200</t>
        </is>
      </c>
      <c r="K176" s="83" t="inlineStr">
        <is>
          <t>188</t>
        </is>
      </c>
      <c r="L176" s="84">
        <f>I176+J176+K176</f>
        <v/>
      </c>
    </row>
    <row r="177" ht="24" customHeight="1">
      <c r="A177" s="243" t="inlineStr">
        <is>
          <t>冠军</t>
        </is>
      </c>
      <c r="B177" s="244" t="inlineStr">
        <is>
          <t>3000</t>
        </is>
      </c>
      <c r="C177" s="224" t="inlineStr">
        <is>
          <t>375</t>
        </is>
      </c>
      <c r="D177" s="294" t="inlineStr">
        <is>
          <t>10000</t>
        </is>
      </c>
      <c r="E177" s="295" t="inlineStr">
        <is>
          <t>850</t>
        </is>
      </c>
      <c r="F177" s="294" t="inlineStr">
        <is>
          <t>28000</t>
        </is>
      </c>
      <c r="G177" s="295" t="inlineStr">
        <is>
          <t>1400</t>
        </is>
      </c>
      <c r="H177" s="254" t="inlineStr">
        <is>
          <t>第七名</t>
        </is>
      </c>
      <c r="I177" s="82" t="inlineStr">
        <is>
          <t>188</t>
        </is>
      </c>
      <c r="J177" s="83" t="inlineStr">
        <is>
          <t>150</t>
        </is>
      </c>
      <c r="K177" s="83" t="inlineStr">
        <is>
          <t>200</t>
        </is>
      </c>
      <c r="L177" s="84">
        <f>I177+J177+K177</f>
        <v/>
      </c>
    </row>
    <row r="178" ht="24" customHeight="1">
      <c r="A178" s="296" t="inlineStr">
        <is>
          <t>赛场级别</t>
        </is>
      </c>
      <c r="B178" s="297" t="inlineStr">
        <is>
          <t>青铜：各门派前1000</t>
        </is>
      </c>
      <c r="C178" s="277" t="n"/>
      <c r="D178" s="276" t="inlineStr">
        <is>
          <t>白银：各门派前100</t>
        </is>
      </c>
      <c r="E178" s="277" t="n"/>
      <c r="F178" s="276" t="inlineStr">
        <is>
          <t>黄金：各门派前10</t>
        </is>
      </c>
      <c r="G178" s="277" t="n"/>
      <c r="H178" s="298" t="inlineStr">
        <is>
          <t>第八名</t>
        </is>
      </c>
      <c r="I178" s="247" t="inlineStr">
        <is>
          <t>188</t>
        </is>
      </c>
      <c r="J178" s="299" t="inlineStr">
        <is>
          <t>150</t>
        </is>
      </c>
      <c r="K178" s="299" t="inlineStr">
        <is>
          <t>163</t>
        </is>
      </c>
      <c r="L178" s="278">
        <f>I178+J178+K178</f>
        <v/>
      </c>
    </row>
    <row r="179" ht="24" customHeight="1">
      <c r="A179" s="279" t="inlineStr">
        <is>
          <t>按试炼排名自动分配赛场，表内数值为到达对应成绩后的累计总奖励，而非单轮奖励</t>
        </is>
      </c>
      <c r="B179" s="56" t="n"/>
      <c r="C179" s="56" t="n"/>
      <c r="D179" s="56" t="n"/>
      <c r="E179" s="56" t="n"/>
      <c r="F179" s="56" t="n"/>
      <c r="G179" s="56" t="n"/>
      <c r="H179" s="279" t="inlineStr">
        <is>
          <t>此为无限制区数据，进击杀排行榜还可多领300~600积分</t>
        </is>
      </c>
      <c r="I179" s="56" t="n"/>
      <c r="J179" s="56" t="n"/>
      <c r="K179" s="56" t="n"/>
      <c r="L179" s="56" t="n"/>
    </row>
    <row r="180" ht="24" customHeight="1">
      <c r="A180" s="300" t="inlineStr"/>
      <c r="B180" s="94" t="n"/>
      <c r="C180" s="94" t="n"/>
      <c r="D180" s="94" t="n"/>
      <c r="E180" s="94" t="n"/>
      <c r="F180" s="94" t="n"/>
      <c r="G180" s="94" t="n"/>
      <c r="H180" s="94" t="n"/>
      <c r="I180" s="94" t="n"/>
      <c r="J180" s="94" t="n"/>
      <c r="K180" s="94" t="n"/>
      <c r="L180" s="301" t="n"/>
    </row>
    <row r="181" ht="24" customHeight="1">
      <c r="A181" s="95" t="inlineStr">
        <is>
          <t>生效场景</t>
        </is>
      </c>
      <c r="B181" s="230" t="inlineStr">
        <is>
          <t>属性药</t>
        </is>
      </c>
      <c r="C181" s="230" t="inlineStr">
        <is>
          <t>守护神</t>
        </is>
      </c>
      <c r="D181" s="230" t="inlineStr">
        <is>
          <t>神将充能</t>
        </is>
      </c>
      <c r="E181" s="302" t="inlineStr">
        <is>
          <t>元婴飞仙</t>
        </is>
      </c>
      <c r="F181" s="302" t="inlineStr">
        <is>
          <t>佣兵上阵</t>
        </is>
      </c>
      <c r="G181" s="248" t="inlineStr">
        <is>
          <t>特别说明：打铁灼热状态/侠士上阵效果在所有场景都生效。</t>
        </is>
      </c>
      <c r="H181" s="59" t="n"/>
      <c r="I181" s="59" t="n"/>
      <c r="J181" s="59" t="n"/>
      <c r="K181" s="59" t="n"/>
      <c r="L181" s="303" t="n"/>
    </row>
    <row r="182" ht="24" customHeight="1">
      <c r="A182" s="304" t="inlineStr">
        <is>
          <t>类别一</t>
        </is>
      </c>
      <c r="B182" s="80" t="inlineStr">
        <is>
          <t>√</t>
        </is>
      </c>
      <c r="C182" s="62" t="inlineStr">
        <is>
          <t>√</t>
        </is>
      </c>
      <c r="D182" s="62" t="inlineStr">
        <is>
          <t>√</t>
        </is>
      </c>
      <c r="E182" s="62" t="inlineStr">
        <is>
          <t>√</t>
        </is>
      </c>
      <c r="F182" s="62" t="inlineStr">
        <is>
          <t>√</t>
        </is>
      </c>
      <c r="G182" s="62" t="inlineStr">
        <is>
          <t>包括好友/斗友。侠士存活效果/状态大好/怒了有效。</t>
        </is>
      </c>
      <c r="H182" s="123" t="n"/>
      <c r="I182" s="123" t="n"/>
      <c r="J182" s="123" t="n"/>
      <c r="K182" s="123" t="n"/>
      <c r="L182" s="124" t="n"/>
    </row>
    <row r="183" ht="24" customHeight="1">
      <c r="A183" s="266" t="inlineStr">
        <is>
          <t>类别二</t>
        </is>
      </c>
      <c r="B183" s="132" t="inlineStr">
        <is>
          <t>√</t>
        </is>
      </c>
      <c r="C183" s="86" t="inlineStr">
        <is>
          <t>√</t>
        </is>
      </c>
      <c r="D183" s="86" t="inlineStr">
        <is>
          <t>√</t>
        </is>
      </c>
      <c r="E183" s="86" t="inlineStr">
        <is>
          <t>√</t>
        </is>
      </c>
      <c r="F183" s="86" t="inlineStr">
        <is>
          <t>√</t>
        </is>
      </c>
      <c r="G183" s="86" t="inlineStr">
        <is>
          <t>包括帮友/心魔/boss/十二宫。 状态大好/怒了有效。</t>
        </is>
      </c>
      <c r="H183" s="129" t="n"/>
      <c r="I183" s="129" t="n"/>
      <c r="J183" s="129" t="n"/>
      <c r="K183" s="129" t="n"/>
      <c r="L183" s="130" t="n"/>
    </row>
    <row r="184" ht="24" customHeight="1">
      <c r="A184" s="266" t="inlineStr">
        <is>
          <t>类别三</t>
        </is>
      </c>
      <c r="B184" s="132" t="inlineStr">
        <is>
          <t>√</t>
        </is>
      </c>
      <c r="C184" s="86" t="inlineStr">
        <is>
          <t>√</t>
        </is>
      </c>
      <c r="D184" s="86" t="inlineStr">
        <is>
          <t>√</t>
        </is>
      </c>
      <c r="E184" s="86" t="inlineStr">
        <is>
          <t>√</t>
        </is>
      </c>
      <c r="F184" s="86" t="inlineStr">
        <is>
          <t>√</t>
        </is>
      </c>
      <c r="G184" s="86" t="inlineStr">
        <is>
          <t>包括历练/幻境/矿洞/踢馆/会武/祭坛/巅峰/结拜争霸/帮派战争。</t>
        </is>
      </c>
      <c r="H184" s="129" t="n"/>
      <c r="I184" s="129" t="n"/>
      <c r="J184" s="129" t="n"/>
      <c r="K184" s="129" t="n"/>
      <c r="L184" s="130" t="n"/>
    </row>
    <row r="185" ht="24" customHeight="1">
      <c r="A185" s="266" t="inlineStr">
        <is>
          <t>类别四</t>
        </is>
      </c>
      <c r="B185" s="132" t="inlineStr">
        <is>
          <t>√</t>
        </is>
      </c>
      <c r="C185" s="87" t="inlineStr">
        <is>
          <t>x</t>
        </is>
      </c>
      <c r="D185" s="86" t="inlineStr">
        <is>
          <t>√</t>
        </is>
      </c>
      <c r="E185" s="86" t="inlineStr">
        <is>
          <t>√</t>
        </is>
      </c>
      <c r="F185" s="86" t="inlineStr">
        <is>
          <t>√</t>
        </is>
      </c>
      <c r="G185" s="86" t="inlineStr">
        <is>
          <t>包括攻占地盘/画卷迷踪/侠侣争霸。</t>
        </is>
      </c>
      <c r="H185" s="129" t="n"/>
      <c r="I185" s="129" t="n"/>
      <c r="J185" s="129" t="n"/>
      <c r="K185" s="129" t="n"/>
      <c r="L185" s="130" t="n"/>
    </row>
    <row r="186" ht="24" customHeight="1">
      <c r="A186" s="266" t="inlineStr">
        <is>
          <t>类别五</t>
        </is>
      </c>
      <c r="B186" s="285" t="inlineStr">
        <is>
          <t>x</t>
        </is>
      </c>
      <c r="C186" s="86" t="inlineStr">
        <is>
          <t>√</t>
        </is>
      </c>
      <c r="D186" s="86" t="inlineStr">
        <is>
          <t>√</t>
        </is>
      </c>
      <c r="E186" s="86" t="inlineStr">
        <is>
          <t>√</t>
        </is>
      </c>
      <c r="F186" s="86" t="inlineStr">
        <is>
          <t>√</t>
        </is>
      </c>
      <c r="G186" s="86" t="inlineStr">
        <is>
          <t>包含黄金联赛/帮派远征/粮草掠夺/群雄逐鹿/竞技场。</t>
        </is>
      </c>
      <c r="H186" s="129" t="n"/>
      <c r="I186" s="129" t="n"/>
      <c r="J186" s="129" t="n"/>
      <c r="K186" s="129" t="n"/>
      <c r="L186" s="130" t="n"/>
    </row>
    <row r="187" ht="24" customHeight="1">
      <c r="A187" s="266" t="inlineStr">
        <is>
          <t>武林大会</t>
        </is>
      </c>
      <c r="B187" s="132" t="inlineStr">
        <is>
          <t>√</t>
        </is>
      </c>
      <c r="C187" s="86" t="inlineStr">
        <is>
          <t>√</t>
        </is>
      </c>
      <c r="D187" s="86" t="inlineStr">
        <is>
          <t>√</t>
        </is>
      </c>
      <c r="E187" s="86" t="inlineStr">
        <is>
          <t>√</t>
        </is>
      </c>
      <c r="F187" s="86" t="inlineStr">
        <is>
          <t>√</t>
        </is>
      </c>
      <c r="G187" s="86" t="inlineStr">
        <is>
          <t>侠士存活效果有效。</t>
        </is>
      </c>
      <c r="H187" s="129" t="n"/>
      <c r="I187" s="129" t="n"/>
      <c r="J187" s="129" t="n"/>
      <c r="K187" s="129" t="n"/>
      <c r="L187" s="130" t="n"/>
    </row>
    <row r="188" ht="24" customHeight="1">
      <c r="A188" s="266" t="inlineStr">
        <is>
          <t>武林盟主</t>
        </is>
      </c>
      <c r="B188" s="132" t="inlineStr">
        <is>
          <t>√</t>
        </is>
      </c>
      <c r="C188" s="86" t="inlineStr">
        <is>
          <t>√</t>
        </is>
      </c>
      <c r="D188" s="86" t="inlineStr">
        <is>
          <t>部分受限</t>
        </is>
      </c>
      <c r="E188" s="86" t="inlineStr">
        <is>
          <t>√</t>
        </is>
      </c>
      <c r="F188" s="86" t="inlineStr">
        <is>
          <t>√</t>
        </is>
      </c>
      <c r="G188" s="86" t="inlineStr">
        <is>
          <t>冠军炫炫/新春游侠/爆风9C的空手变身技能的免疫控制效果不生效。</t>
        </is>
      </c>
      <c r="H188" s="129" t="n"/>
      <c r="I188" s="129" t="n"/>
      <c r="J188" s="129" t="n"/>
      <c r="K188" s="129" t="n"/>
      <c r="L188" s="130" t="n"/>
    </row>
    <row r="189" ht="24" customHeight="1">
      <c r="A189" s="266" t="inlineStr">
        <is>
          <t>飞升作战</t>
        </is>
      </c>
      <c r="B189" s="132" t="inlineStr">
        <is>
          <t>详见说明</t>
        </is>
      </c>
      <c r="C189" s="86" t="inlineStr">
        <is>
          <t>√</t>
        </is>
      </c>
      <c r="D189" s="86" t="inlineStr">
        <is>
          <t>部分受限</t>
        </is>
      </c>
      <c r="E189" s="87" t="inlineStr">
        <is>
          <t>x</t>
        </is>
      </c>
      <c r="F189" s="86" t="inlineStr">
        <is>
          <t>√</t>
        </is>
      </c>
      <c r="G189" s="86" t="inlineStr">
        <is>
          <t>主动生效不耗次数。神将部分受限同上。</t>
        </is>
      </c>
      <c r="H189" s="129" t="n"/>
      <c r="I189" s="129" t="n"/>
      <c r="J189" s="129" t="n"/>
      <c r="K189" s="129" t="n"/>
      <c r="L189" s="130" t="n"/>
    </row>
    <row r="190" ht="24" customHeight="1">
      <c r="A190" s="266" t="inlineStr">
        <is>
          <t>深渊秘境</t>
        </is>
      </c>
      <c r="B190" s="132" t="inlineStr">
        <is>
          <t>详见说明</t>
        </is>
      </c>
      <c r="C190" s="86" t="inlineStr">
        <is>
          <t>√</t>
        </is>
      </c>
      <c r="D190" s="86" t="inlineStr">
        <is>
          <t>√</t>
        </is>
      </c>
      <c r="E190" s="87" t="inlineStr">
        <is>
          <t>x</t>
        </is>
      </c>
      <c r="F190" s="86" t="inlineStr">
        <is>
          <t>√</t>
        </is>
      </c>
      <c r="G190" s="86" t="inlineStr">
        <is>
          <t>主动生效不耗次数。</t>
        </is>
      </c>
      <c r="H190" s="129" t="n"/>
      <c r="I190" s="129" t="n"/>
      <c r="J190" s="129" t="n"/>
      <c r="K190" s="129" t="n"/>
      <c r="L190" s="130" t="n"/>
    </row>
    <row r="191" ht="24" customHeight="1">
      <c r="A191" s="305" t="inlineStr">
        <is>
          <t>仙武寻仙</t>
        </is>
      </c>
      <c r="B191" s="46" t="inlineStr">
        <is>
          <t>详见说明</t>
        </is>
      </c>
      <c r="C191" s="35" t="inlineStr">
        <is>
          <t>√</t>
        </is>
      </c>
      <c r="D191" s="35" t="inlineStr">
        <is>
          <t>√</t>
        </is>
      </c>
      <c r="E191" s="35" t="inlineStr">
        <is>
          <t>√</t>
        </is>
      </c>
      <c r="F191" s="35" t="inlineStr">
        <is>
          <t>√</t>
        </is>
      </c>
      <c r="G191" s="306" t="inlineStr">
        <is>
          <t>主动生效不耗次数。</t>
        </is>
      </c>
      <c r="H191" s="129" t="n"/>
      <c r="I191" s="129" t="n"/>
      <c r="J191" s="129" t="n"/>
      <c r="K191" s="129" t="n"/>
      <c r="L191" s="162" t="n"/>
    </row>
    <row r="192" ht="24" customHeight="1">
      <c r="A192" s="305" t="inlineStr">
        <is>
          <t>遗迹征伐</t>
        </is>
      </c>
      <c r="B192" s="46" t="inlineStr">
        <is>
          <t>详见说明</t>
        </is>
      </c>
      <c r="C192" s="35" t="inlineStr">
        <is>
          <t>√</t>
        </is>
      </c>
      <c r="D192" s="35" t="inlineStr">
        <is>
          <t>√</t>
        </is>
      </c>
      <c r="E192" s="35" t="inlineStr">
        <is>
          <t>√</t>
        </is>
      </c>
      <c r="F192" s="35" t="inlineStr">
        <is>
          <t>√</t>
        </is>
      </c>
      <c r="G192" s="306" t="inlineStr">
        <is>
          <t>主动生效不耗次数。状态大好怒了有效。</t>
        </is>
      </c>
      <c r="H192" s="129" t="n"/>
      <c r="I192" s="129" t="n"/>
      <c r="J192" s="129" t="n"/>
      <c r="K192" s="129" t="n"/>
      <c r="L192" s="162" t="n"/>
    </row>
    <row r="193" ht="24" customHeight="1">
      <c r="A193" s="266" t="inlineStr">
        <is>
          <t>问鼎比赛</t>
        </is>
      </c>
      <c r="B193" s="132" t="inlineStr">
        <is>
          <t>详见说明</t>
        </is>
      </c>
      <c r="C193" s="86" t="inlineStr">
        <is>
          <t>√</t>
        </is>
      </c>
      <c r="D193" s="86" t="inlineStr">
        <is>
          <t>√</t>
        </is>
      </c>
      <c r="E193" s="86" t="inlineStr">
        <is>
          <t>√</t>
        </is>
      </c>
      <c r="F193" s="86" t="inlineStr">
        <is>
          <t>√</t>
        </is>
      </c>
      <c r="G193" s="86" t="inlineStr">
        <is>
          <t>主动生效消耗次数。被动生效不耗次数。</t>
        </is>
      </c>
      <c r="H193" s="129" t="n"/>
      <c r="I193" s="129" t="n"/>
      <c r="J193" s="129" t="n"/>
      <c r="K193" s="129" t="n"/>
      <c r="L193" s="130" t="n"/>
    </row>
    <row r="194" ht="24" customHeight="1">
      <c r="A194" s="305" t="inlineStr">
        <is>
          <t>镖行天下</t>
        </is>
      </c>
      <c r="B194" s="46" t="inlineStr">
        <is>
          <t>详见说明</t>
        </is>
      </c>
      <c r="C194" s="35" t="inlineStr">
        <is>
          <t>√</t>
        </is>
      </c>
      <c r="D194" s="35" t="inlineStr">
        <is>
          <t>√</t>
        </is>
      </c>
      <c r="E194" s="35" t="inlineStr">
        <is>
          <t>√</t>
        </is>
      </c>
      <c r="F194" s="35" t="inlineStr">
        <is>
          <t>√</t>
        </is>
      </c>
      <c r="G194" s="306" t="inlineStr">
        <is>
          <t>主动生效消耗次数。被动生效消耗次数，被动消耗可关闭。</t>
        </is>
      </c>
      <c r="H194" s="129" t="n"/>
      <c r="I194" s="129" t="n"/>
      <c r="J194" s="129" t="n"/>
      <c r="K194" s="129" t="n"/>
      <c r="L194" s="162" t="n"/>
    </row>
    <row r="195" ht="24" customHeight="1">
      <c r="A195" s="266" t="inlineStr">
        <is>
          <t>斗神塔</t>
        </is>
      </c>
      <c r="B195" s="132" t="inlineStr">
        <is>
          <t>详见说明</t>
        </is>
      </c>
      <c r="C195" s="86" t="inlineStr">
        <is>
          <t>√</t>
        </is>
      </c>
      <c r="D195" s="86" t="inlineStr">
        <is>
          <t>√</t>
        </is>
      </c>
      <c r="E195" s="86" t="inlineStr">
        <is>
          <t>√</t>
        </is>
      </c>
      <c r="F195" s="86" t="inlineStr">
        <is>
          <t>√</t>
        </is>
      </c>
      <c r="G195" s="86" t="inlineStr">
        <is>
          <t>主动生效消耗次数，主动消耗可关闭。</t>
        </is>
      </c>
      <c r="H195" s="129" t="n"/>
      <c r="I195" s="129" t="n"/>
      <c r="J195" s="129" t="n"/>
      <c r="K195" s="129" t="n"/>
      <c r="L195" s="130" t="n"/>
    </row>
    <row r="196" ht="24" customHeight="1">
      <c r="A196" s="307" t="inlineStr">
        <is>
          <t>打年兽</t>
        </is>
      </c>
      <c r="B196" s="138" t="inlineStr">
        <is>
          <t>详见说明</t>
        </is>
      </c>
      <c r="C196" s="139" t="inlineStr">
        <is>
          <t>√</t>
        </is>
      </c>
      <c r="D196" s="139" t="inlineStr">
        <is>
          <t>√</t>
        </is>
      </c>
      <c r="E196" s="91" t="inlineStr">
        <is>
          <t>x</t>
        </is>
      </c>
      <c r="F196" s="91" t="inlineStr">
        <is>
          <t>x</t>
        </is>
      </c>
      <c r="G196" s="139" t="inlineStr">
        <is>
          <t>戒指生效不耗次数，其他属性药无效。</t>
        </is>
      </c>
      <c r="H196" s="135" t="n"/>
      <c r="I196" s="135" t="n"/>
      <c r="J196" s="135" t="n"/>
      <c r="K196" s="135" t="n"/>
      <c r="L196" s="136" t="n"/>
    </row>
    <row r="197" ht="24" customHeight="1">
      <c r="A197" s="151" t="inlineStr"/>
    </row>
    <row r="198" ht="24" customHeight="1">
      <c r="A198" s="308" t="inlineStr">
        <is>
          <t>帮派任务</t>
        </is>
      </c>
      <c r="B198" s="309" t="inlineStr">
        <is>
          <t>帮贡值</t>
        </is>
      </c>
      <c r="C198" s="310" t="inlineStr">
        <is>
          <t>任务详情</t>
        </is>
      </c>
      <c r="D198" s="226" t="n"/>
      <c r="E198" s="308" t="inlineStr">
        <is>
          <t>帮派任务</t>
        </is>
      </c>
      <c r="F198" s="309" t="inlineStr">
        <is>
          <t>帮贡值</t>
        </is>
      </c>
      <c r="G198" s="310" t="inlineStr">
        <is>
          <t>任务详情</t>
        </is>
      </c>
      <c r="H198" s="226" t="n"/>
      <c r="I198" s="118" t="inlineStr">
        <is>
          <t>门派任务</t>
        </is>
      </c>
      <c r="J198" s="96" t="inlineStr">
        <is>
          <t>门贡值</t>
        </is>
      </c>
      <c r="K198" s="96" t="inlineStr">
        <is>
          <t>炼气石</t>
        </is>
      </c>
      <c r="L198" s="311" t="inlineStr">
        <is>
          <t>强化书</t>
        </is>
      </c>
    </row>
    <row r="199" ht="24" customHeight="1">
      <c r="A199" s="312" t="inlineStr">
        <is>
          <t>帮派供奉</t>
        </is>
      </c>
      <c r="B199" s="313" t="inlineStr">
        <is>
          <t>20</t>
        </is>
      </c>
      <c r="C199" s="183" t="inlineStr">
        <is>
          <t>向守护神供奉物品</t>
        </is>
      </c>
      <c r="D199" s="314" t="n"/>
      <c r="E199" s="312" t="inlineStr">
        <is>
          <t>查看要闻</t>
        </is>
      </c>
      <c r="F199" s="313" t="inlineStr">
        <is>
          <t>8</t>
        </is>
      </c>
      <c r="G199" s="183" t="inlineStr">
        <is>
          <t>查看帮派要闻动态</t>
        </is>
      </c>
      <c r="H199" s="314" t="n"/>
      <c r="I199" s="61" t="inlineStr">
        <is>
          <t>门徒</t>
        </is>
      </c>
      <c r="J199" s="62" t="inlineStr">
        <is>
          <t>12</t>
        </is>
      </c>
      <c r="K199" s="62" t="inlineStr">
        <is>
          <t>低概率1</t>
        </is>
      </c>
      <c r="L199" s="63" t="inlineStr">
        <is>
          <t>低概率1</t>
        </is>
      </c>
    </row>
    <row r="200" ht="24" customHeight="1">
      <c r="A200" s="34" t="inlineStr">
        <is>
          <t>加速贡献</t>
        </is>
      </c>
      <c r="B200" s="35" t="inlineStr">
        <is>
          <t>20</t>
        </is>
      </c>
      <c r="C200" s="176" t="inlineStr">
        <is>
          <t>使用一次贡献药水</t>
        </is>
      </c>
      <c r="D200" s="315" t="n"/>
      <c r="E200" s="34" t="inlineStr">
        <is>
          <t>查看帮贡</t>
        </is>
      </c>
      <c r="F200" s="35" t="inlineStr">
        <is>
          <t>8</t>
        </is>
      </c>
      <c r="G200" s="176" t="inlineStr">
        <is>
          <t>查看帮派贡献排名</t>
        </is>
      </c>
      <c r="H200" s="315" t="n"/>
      <c r="I200" s="85" t="inlineStr">
        <is>
          <t>堂主</t>
        </is>
      </c>
      <c r="J200" s="86" t="inlineStr">
        <is>
          <t>20</t>
        </is>
      </c>
      <c r="K200" s="86" t="inlineStr">
        <is>
          <t>必得1</t>
        </is>
      </c>
      <c r="L200" s="236" t="inlineStr">
        <is>
          <t>中概率1</t>
        </is>
      </c>
    </row>
    <row r="201" ht="24" customHeight="1">
      <c r="A201" s="34" t="inlineStr">
        <is>
          <t>粮草掠夺</t>
        </is>
      </c>
      <c r="B201" s="35" t="inlineStr">
        <is>
          <t>8</t>
        </is>
      </c>
      <c r="C201" s="176" t="inlineStr">
        <is>
          <t>查看粮草掠夺战况</t>
        </is>
      </c>
      <c r="D201" s="315" t="n"/>
      <c r="E201" s="34" t="inlineStr">
        <is>
          <t>查看矿洞</t>
        </is>
      </c>
      <c r="F201" s="35" t="inlineStr">
        <is>
          <t>8</t>
        </is>
      </c>
      <c r="G201" s="176" t="inlineStr">
        <is>
          <t>查看帮派矿洞详情</t>
        </is>
      </c>
      <c r="H201" s="315" t="n"/>
      <c r="I201" s="85" t="inlineStr">
        <is>
          <t>首座</t>
        </is>
      </c>
      <c r="J201" s="86" t="inlineStr">
        <is>
          <t>28</t>
        </is>
      </c>
      <c r="K201" s="86" t="inlineStr">
        <is>
          <t>必得1或2</t>
        </is>
      </c>
      <c r="L201" s="236" t="inlineStr">
        <is>
          <t>高概率1</t>
        </is>
      </c>
    </row>
    <row r="202" ht="24" customHeight="1">
      <c r="A202" s="316" t="inlineStr">
        <is>
          <t>帮派冠军</t>
        </is>
      </c>
      <c r="B202" s="317" t="inlineStr">
        <is>
          <t>8</t>
        </is>
      </c>
      <c r="C202" s="191" t="inlineStr">
        <is>
          <t>查看帮战总冠战况</t>
        </is>
      </c>
      <c r="D202" s="318" t="n"/>
      <c r="E202" s="34" t="inlineStr">
        <is>
          <t>查看帮战</t>
        </is>
      </c>
      <c r="F202" s="35" t="inlineStr">
        <is>
          <t>8</t>
        </is>
      </c>
      <c r="G202" s="176" t="inlineStr">
        <is>
          <t>查看帮派战争战况</t>
        </is>
      </c>
      <c r="H202" s="315" t="n"/>
      <c r="I202" s="256" t="inlineStr">
        <is>
          <t>掌门</t>
        </is>
      </c>
      <c r="J202" s="139" t="inlineStr">
        <is>
          <t>40</t>
        </is>
      </c>
      <c r="K202" s="139" t="inlineStr">
        <is>
          <t>必得2</t>
        </is>
      </c>
      <c r="L202" s="290" t="inlineStr">
        <is>
          <t>必得1</t>
        </is>
      </c>
    </row>
    <row r="203" ht="24" customHeight="1">
      <c r="A203" s="175" t="inlineStr">
        <is>
          <t>完成全部3个帮派任务、5个日常任务及3个门派任务合计可获得帮派祭坛转动次数11次。</t>
        </is>
      </c>
      <c r="B203" s="123" t="n"/>
      <c r="C203" s="123" t="n"/>
      <c r="D203" s="123" t="n"/>
      <c r="E203" s="123" t="n"/>
      <c r="F203" s="123" t="n"/>
      <c r="G203" s="123" t="n"/>
      <c r="H203" s="124" t="n"/>
      <c r="I203" s="319" t="inlineStr">
        <is>
          <t>消耗30斗豆刷新任务，有概率升级委托人。</t>
        </is>
      </c>
      <c r="J203" s="158" t="n"/>
      <c r="K203" s="158" t="n"/>
      <c r="L203" s="320" t="n"/>
    </row>
    <row r="204" ht="24" customHeight="1">
      <c r="A204" s="256" t="inlineStr">
        <is>
          <t>完成全部3个帮派任务、5个日常任务合计可获得铜质钥匙碎片8、银质钥匙碎片2、金质钥匙碎片1。</t>
        </is>
      </c>
      <c r="B204" s="135" t="n"/>
      <c r="C204" s="135" t="n"/>
      <c r="D204" s="135" t="n"/>
      <c r="E204" s="135" t="n"/>
      <c r="F204" s="135" t="n"/>
      <c r="G204" s="135" t="n"/>
      <c r="H204" s="136" t="n"/>
      <c r="I204" s="256" t="inlineStr">
        <is>
          <t>推荐刷新门徒委派，升级至堂主为必成。</t>
        </is>
      </c>
      <c r="J204" s="135" t="n"/>
      <c r="K204" s="135" t="n"/>
      <c r="L204" s="136" t="n"/>
    </row>
    <row r="205" ht="24" customHeight="1">
      <c r="A205" s="321" t="inlineStr">
        <is>
          <t>日常任务</t>
        </is>
      </c>
      <c r="B205" s="322" t="inlineStr">
        <is>
          <t>经验值</t>
        </is>
      </c>
      <c r="C205" s="321" t="inlineStr">
        <is>
          <t>日常任务</t>
        </is>
      </c>
      <c r="D205" s="322" t="inlineStr">
        <is>
          <t>经验值</t>
        </is>
      </c>
      <c r="E205" s="321" t="inlineStr">
        <is>
          <t>日常任务</t>
        </is>
      </c>
      <c r="F205" s="322" t="inlineStr">
        <is>
          <t>经验值</t>
        </is>
      </c>
      <c r="G205" s="321" t="inlineStr">
        <is>
          <t>喝汤保留</t>
        </is>
      </c>
      <c r="H205" s="321" t="inlineStr">
        <is>
          <t>开放等级</t>
        </is>
      </c>
      <c r="I205" s="321" t="inlineStr">
        <is>
          <t>喝汤暂清</t>
        </is>
      </c>
      <c r="J205" s="321" t="inlineStr">
        <is>
          <t>开放等级</t>
        </is>
      </c>
      <c r="K205" s="321" t="inlineStr">
        <is>
          <t>喝汤永清</t>
        </is>
      </c>
      <c r="L205" s="323" t="inlineStr">
        <is>
          <t>开放等级</t>
        </is>
      </c>
    </row>
    <row r="206" ht="24" customHeight="1">
      <c r="A206" s="324" t="inlineStr">
        <is>
          <t>挑战邪神</t>
        </is>
      </c>
      <c r="B206" s="183" t="inlineStr">
        <is>
          <t>210</t>
        </is>
      </c>
      <c r="C206" s="312" t="inlineStr">
        <is>
          <t>神装等级</t>
        </is>
      </c>
      <c r="D206" s="197" t="inlineStr">
        <is>
          <t>180</t>
        </is>
      </c>
      <c r="E206" s="325" t="inlineStr">
        <is>
          <t>师徒切磋</t>
        </is>
      </c>
      <c r="F206" s="183" t="inlineStr">
        <is>
          <t>67</t>
        </is>
      </c>
      <c r="G206" s="326" t="inlineStr">
        <is>
          <t>材料积分</t>
        </is>
      </c>
      <c r="H206" s="327" t="inlineStr">
        <is>
          <t>1 级</t>
        </is>
      </c>
      <c r="I206" s="326" t="inlineStr">
        <is>
          <t>斗神武器</t>
        </is>
      </c>
      <c r="J206" s="327" t="inlineStr">
        <is>
          <t>12级</t>
        </is>
      </c>
      <c r="K206" s="312" t="inlineStr">
        <is>
          <t>师傅徒弟</t>
        </is>
      </c>
      <c r="L206" s="197" t="inlineStr">
        <is>
          <t>1 级</t>
        </is>
      </c>
    </row>
    <row r="207" ht="24" customHeight="1">
      <c r="A207" s="177" t="inlineStr">
        <is>
          <t>挑战马大师</t>
        </is>
      </c>
      <c r="B207" s="176" t="inlineStr">
        <is>
          <t>195</t>
        </is>
      </c>
      <c r="C207" s="34" t="inlineStr">
        <is>
          <t>神装技能</t>
        </is>
      </c>
      <c r="D207" s="36" t="inlineStr">
        <is>
          <t>180</t>
        </is>
      </c>
      <c r="E207" s="328" t="inlineStr">
        <is>
          <t>被斗五次</t>
        </is>
      </c>
      <c r="F207" s="176" t="inlineStr">
        <is>
          <t>67</t>
        </is>
      </c>
      <c r="G207" s="34" t="inlineStr">
        <is>
          <t>夫妻结拜</t>
        </is>
      </c>
      <c r="H207" s="176" t="inlineStr">
        <is>
          <t>1 级</t>
        </is>
      </c>
      <c r="I207" s="34" t="inlineStr">
        <is>
          <t>附魔器魂</t>
        </is>
      </c>
      <c r="J207" s="176" t="inlineStr">
        <is>
          <t>20级</t>
        </is>
      </c>
      <c r="K207" s="34" t="inlineStr">
        <is>
          <t>强化武器</t>
        </is>
      </c>
      <c r="L207" s="36" t="inlineStr">
        <is>
          <t>1 级</t>
        </is>
      </c>
    </row>
    <row r="208" ht="24" customHeight="1">
      <c r="A208" s="177" t="inlineStr">
        <is>
          <t>挑战源大侠</t>
        </is>
      </c>
      <c r="B208" s="176" t="inlineStr">
        <is>
          <t>180</t>
        </is>
      </c>
      <c r="C208" s="34" t="inlineStr">
        <is>
          <t>专精等级</t>
        </is>
      </c>
      <c r="D208" s="36" t="inlineStr">
        <is>
          <t>180</t>
        </is>
      </c>
      <c r="E208" s="328" t="inlineStr">
        <is>
          <t>历练三次</t>
        </is>
      </c>
      <c r="F208" s="176" t="inlineStr">
        <is>
          <t>67</t>
        </is>
      </c>
      <c r="G208" s="34" t="inlineStr">
        <is>
          <t>达人系统</t>
        </is>
      </c>
      <c r="H208" s="176" t="inlineStr">
        <is>
          <t>1 级</t>
        </is>
      </c>
      <c r="I208" s="34" t="inlineStr">
        <is>
          <t>星盘系统</t>
        </is>
      </c>
      <c r="J208" s="176" t="inlineStr">
        <is>
          <t>30级</t>
        </is>
      </c>
      <c r="K208" s="34" t="inlineStr">
        <is>
          <t>强化技能</t>
        </is>
      </c>
      <c r="L208" s="36" t="inlineStr">
        <is>
          <t>1 级</t>
        </is>
      </c>
    </row>
    <row r="209" ht="24" customHeight="1">
      <c r="A209" s="177" t="inlineStr">
        <is>
          <t>挑战鹅王</t>
        </is>
      </c>
      <c r="B209" s="176" t="inlineStr">
        <is>
          <t>180</t>
        </is>
      </c>
      <c r="C209" s="34" t="inlineStr">
        <is>
          <t>专精技能</t>
        </is>
      </c>
      <c r="D209" s="36" t="inlineStr">
        <is>
          <t>180</t>
        </is>
      </c>
      <c r="E209" s="328" t="inlineStr">
        <is>
          <t>查看资料</t>
        </is>
      </c>
      <c r="F209" s="176" t="inlineStr">
        <is>
          <t>45</t>
        </is>
      </c>
      <c r="G209" s="34" t="inlineStr">
        <is>
          <t>灵枢精魄</t>
        </is>
      </c>
      <c r="H209" s="176" t="inlineStr">
        <is>
          <t>1 级</t>
        </is>
      </c>
      <c r="I209" s="34" t="inlineStr">
        <is>
          <t>佣兵助阵</t>
        </is>
      </c>
      <c r="J209" s="176" t="inlineStr">
        <is>
          <t>30级</t>
        </is>
      </c>
      <c r="K209" s="34" t="inlineStr">
        <is>
          <t>镶嵌魂珠</t>
        </is>
      </c>
      <c r="L209" s="36" t="inlineStr">
        <is>
          <t>1 级</t>
        </is>
      </c>
    </row>
    <row r="210" ht="24" customHeight="1">
      <c r="A210" s="177" t="inlineStr">
        <is>
          <t>挑战程管</t>
        </is>
      </c>
      <c r="B210" s="176" t="inlineStr">
        <is>
          <t>165</t>
        </is>
      </c>
      <c r="C210" s="34" t="inlineStr">
        <is>
          <t>徽章进阶</t>
        </is>
      </c>
      <c r="D210" s="36" t="inlineStr">
        <is>
          <t>180</t>
        </is>
      </c>
      <c r="E210" s="328" t="inlineStr">
        <is>
          <t>挑战七友</t>
        </is>
      </c>
      <c r="F210" s="176" t="inlineStr">
        <is>
          <t>45</t>
        </is>
      </c>
      <c r="G210" s="34" t="inlineStr">
        <is>
          <t>斗技场景</t>
        </is>
      </c>
      <c r="H210" s="176" t="inlineStr">
        <is>
          <t>1 级</t>
        </is>
      </c>
      <c r="I210" s="34" t="inlineStr">
        <is>
          <t>匠心工艺</t>
        </is>
      </c>
      <c r="J210" s="176" t="inlineStr">
        <is>
          <t>35级</t>
        </is>
      </c>
      <c r="K210" s="34" t="inlineStr">
        <is>
          <t>洗练画册</t>
        </is>
      </c>
      <c r="L210" s="36" t="inlineStr">
        <is>
          <t>1 级</t>
        </is>
      </c>
    </row>
    <row r="211" ht="24" customHeight="1">
      <c r="A211" s="177" t="inlineStr">
        <is>
          <t>挑战月璇</t>
        </is>
      </c>
      <c r="B211" s="176" t="inlineStr">
        <is>
          <t>165</t>
        </is>
      </c>
      <c r="C211" s="34" t="inlineStr">
        <is>
          <t>兵法研习</t>
        </is>
      </c>
      <c r="D211" s="36" t="inlineStr">
        <is>
          <t>180</t>
        </is>
      </c>
      <c r="E211" s="328" t="inlineStr">
        <is>
          <t>战胜四友</t>
        </is>
      </c>
      <c r="F211" s="176" t="inlineStr">
        <is>
          <t>40</t>
        </is>
      </c>
      <c r="G211" s="34" t="inlineStr">
        <is>
          <t>徽章系统</t>
        </is>
      </c>
      <c r="H211" s="176" t="inlineStr">
        <is>
          <t>1 级</t>
        </is>
      </c>
      <c r="I211" s="34" t="inlineStr">
        <is>
          <t>仙武修真</t>
        </is>
      </c>
      <c r="J211" s="176" t="inlineStr">
        <is>
          <t>35级</t>
        </is>
      </c>
      <c r="K211" s="34" t="inlineStr">
        <is>
          <t>温养武器</t>
        </is>
      </c>
      <c r="L211" s="36" t="inlineStr">
        <is>
          <t>1 级</t>
        </is>
      </c>
    </row>
    <row r="212" ht="24" customHeight="1">
      <c r="A212" s="177" t="inlineStr">
        <is>
          <t>挑战姜公</t>
        </is>
      </c>
      <c r="B212" s="176" t="inlineStr">
        <is>
          <t>150</t>
        </is>
      </c>
      <c r="C212" s="34" t="inlineStr">
        <is>
          <t>强化铭刻</t>
        </is>
      </c>
      <c r="D212" s="36" t="inlineStr">
        <is>
          <t>150</t>
        </is>
      </c>
      <c r="E212" s="46" t="inlineStr">
        <is>
          <t>劫镖一次</t>
        </is>
      </c>
      <c r="F212" s="176" t="inlineStr">
        <is>
          <t>40</t>
        </is>
      </c>
      <c r="G212" s="34" t="inlineStr">
        <is>
          <t>佣兵系统</t>
        </is>
      </c>
      <c r="H212" s="176" t="inlineStr">
        <is>
          <t>1 级</t>
        </is>
      </c>
      <c r="I212" s="34" t="inlineStr">
        <is>
          <t>奥义奥技</t>
        </is>
      </c>
      <c r="J212" s="176" t="inlineStr">
        <is>
          <t>35级</t>
        </is>
      </c>
      <c r="K212" s="34" t="inlineStr">
        <is>
          <t>帮派修炼</t>
        </is>
      </c>
      <c r="L212" s="36" t="inlineStr">
        <is>
          <t>20级</t>
        </is>
      </c>
    </row>
    <row r="213" ht="24" customHeight="1">
      <c r="A213" s="177" t="inlineStr">
        <is>
          <t>挑战俊猴王</t>
        </is>
      </c>
      <c r="B213" s="176" t="inlineStr">
        <is>
          <t>150</t>
        </is>
      </c>
      <c r="C213" s="34" t="inlineStr">
        <is>
          <t>打十二宫</t>
        </is>
      </c>
      <c r="D213" s="36" t="inlineStr">
        <is>
          <t>150</t>
        </is>
      </c>
      <c r="E213" s="46" t="inlineStr">
        <is>
          <t>押镖一次</t>
        </is>
      </c>
      <c r="F213" s="176" t="inlineStr">
        <is>
          <t>40</t>
        </is>
      </c>
      <c r="G213" s="34" t="inlineStr">
        <is>
          <t>神将系统</t>
        </is>
      </c>
      <c r="H213" s="176" t="inlineStr">
        <is>
          <t>1 级</t>
        </is>
      </c>
      <c r="I213" s="34" t="inlineStr">
        <is>
          <t>武器专精</t>
        </is>
      </c>
      <c r="J213" s="176" t="inlineStr">
        <is>
          <t>35级</t>
        </is>
      </c>
      <c r="K213" s="34" t="inlineStr">
        <is>
          <t>绑定回流</t>
        </is>
      </c>
      <c r="L213" s="36" t="inlineStr">
        <is>
          <t>25级</t>
        </is>
      </c>
    </row>
    <row r="214" ht="24" customHeight="1">
      <c r="A214" s="177" t="inlineStr">
        <is>
          <t>挑战月敏</t>
        </is>
      </c>
      <c r="B214" s="176" t="inlineStr">
        <is>
          <t>135</t>
        </is>
      </c>
      <c r="C214" s="34" t="inlineStr">
        <is>
          <t>飘渺幻境</t>
        </is>
      </c>
      <c r="D214" s="36" t="inlineStr">
        <is>
          <t>150</t>
        </is>
      </c>
      <c r="E214" s="46" t="inlineStr">
        <is>
          <t>夫妻乐斗</t>
        </is>
      </c>
      <c r="F214" s="176" t="inlineStr">
        <is>
          <t>33</t>
        </is>
      </c>
      <c r="G214" s="34" t="inlineStr">
        <is>
          <t>武器神觉</t>
        </is>
      </c>
      <c r="H214" s="176" t="inlineStr">
        <is>
          <t>1 级</t>
        </is>
      </c>
      <c r="I214" s="34" t="inlineStr">
        <is>
          <t>飞升化境</t>
        </is>
      </c>
      <c r="J214" s="176" t="inlineStr">
        <is>
          <t>40级</t>
        </is>
      </c>
    </row>
    <row r="215" ht="24" customHeight="1">
      <c r="A215" s="177" t="inlineStr">
        <is>
          <t>挑战帅帅</t>
        </is>
      </c>
      <c r="B215" s="176" t="inlineStr">
        <is>
          <t>135</t>
        </is>
      </c>
      <c r="C215" s="34" t="inlineStr">
        <is>
          <t>画卷迷踪</t>
        </is>
      </c>
      <c r="D215" s="36" t="inlineStr">
        <is>
          <t>150</t>
        </is>
      </c>
      <c r="E215" s="46" t="inlineStr">
        <is>
          <t>结拜乐斗</t>
        </is>
      </c>
      <c r="F215" s="176" t="inlineStr">
        <is>
          <t>33</t>
        </is>
      </c>
      <c r="G215" s="312" t="inlineStr">
        <is>
          <t>门派系统</t>
        </is>
      </c>
      <c r="H215" s="183" t="inlineStr">
        <is>
          <t>20级</t>
        </is>
      </c>
      <c r="I215" s="34" t="inlineStr">
        <is>
          <t>乱斗技能</t>
        </is>
      </c>
      <c r="J215" s="176" t="inlineStr">
        <is>
          <t>40级</t>
        </is>
      </c>
    </row>
    <row r="216" ht="24" customHeight="1">
      <c r="A216" s="177" t="inlineStr">
        <is>
          <t>挑战教主</t>
        </is>
      </c>
      <c r="B216" s="176" t="inlineStr">
        <is>
          <t>120</t>
        </is>
      </c>
      <c r="C216" s="34" t="inlineStr">
        <is>
          <t>提升助阵</t>
        </is>
      </c>
      <c r="D216" s="36" t="inlineStr">
        <is>
          <t>120</t>
        </is>
      </c>
      <c r="E216" s="46" t="inlineStr">
        <is>
          <t>攻占地盘</t>
        </is>
      </c>
      <c r="F216" s="176" t="inlineStr">
        <is>
          <t>22</t>
        </is>
      </c>
      <c r="G216" s="34" t="inlineStr">
        <is>
          <t>经脉内力</t>
        </is>
      </c>
      <c r="H216" s="176" t="inlineStr">
        <is>
          <t>20级</t>
        </is>
      </c>
      <c r="I216" s="34" t="inlineStr">
        <is>
          <t>侠士系统</t>
        </is>
      </c>
      <c r="J216" s="176" t="inlineStr">
        <is>
          <t>40级</t>
        </is>
      </c>
      <c r="K216" s="1" t="inlineStr">
        <is>
          <t>喝汤未知</t>
        </is>
      </c>
      <c r="L216" s="329" t="inlineStr">
        <is>
          <t>开放等级</t>
        </is>
      </c>
    </row>
    <row r="217" ht="24" customHeight="1">
      <c r="A217" s="177" t="inlineStr">
        <is>
          <t>挑战四姑娘</t>
        </is>
      </c>
      <c r="B217" s="176" t="inlineStr">
        <is>
          <t>105</t>
        </is>
      </c>
      <c r="C217" s="34" t="inlineStr">
        <is>
          <t>历程分享</t>
        </is>
      </c>
      <c r="D217" s="36" t="inlineStr">
        <is>
          <t>120</t>
        </is>
      </c>
      <c r="E217" s="46" t="inlineStr">
        <is>
          <t>打斗神塔</t>
        </is>
      </c>
      <c r="F217" s="176" t="inlineStr">
        <is>
          <t>55</t>
        </is>
      </c>
      <c r="G217" s="34" t="inlineStr">
        <is>
          <t>武器觉醒</t>
        </is>
      </c>
      <c r="H217" s="176" t="inlineStr">
        <is>
          <t>25级</t>
        </is>
      </c>
      <c r="I217" s="34" t="inlineStr">
        <is>
          <t>武器封印</t>
        </is>
      </c>
      <c r="J217" s="176" t="inlineStr">
        <is>
          <t>40级</t>
        </is>
      </c>
      <c r="K217" s="27" t="inlineStr">
        <is>
          <t>名册宝鉴</t>
        </is>
      </c>
      <c r="L217" s="28" t="inlineStr">
        <is>
          <t>40级</t>
        </is>
      </c>
    </row>
    <row r="218" ht="24" customHeight="1">
      <c r="A218" s="177" t="inlineStr">
        <is>
          <t>挑战强盗</t>
        </is>
      </c>
      <c r="B218" s="176" t="inlineStr">
        <is>
          <t>105</t>
        </is>
      </c>
      <c r="C218" s="34" t="inlineStr">
        <is>
          <t>斗神30层</t>
        </is>
      </c>
      <c r="D218" s="36" t="inlineStr">
        <is>
          <t>120</t>
        </is>
      </c>
      <c r="E218" s="46" t="inlineStr">
        <is>
          <t>传功六次</t>
        </is>
      </c>
      <c r="F218" s="176" t="inlineStr">
        <is>
          <t>112</t>
        </is>
      </c>
      <c r="G218" s="34" t="inlineStr">
        <is>
          <t>兵法技能</t>
        </is>
      </c>
      <c r="H218" s="176" t="inlineStr">
        <is>
          <t>30级</t>
        </is>
      </c>
      <c r="I218" s="34" t="inlineStr">
        <is>
          <t>上古神魔</t>
        </is>
      </c>
      <c r="J218" s="176" t="inlineStr">
        <is>
          <t>40级</t>
        </is>
      </c>
      <c r="K218" s="34" t="inlineStr">
        <is>
          <t>天象洗髓</t>
        </is>
      </c>
      <c r="L218" s="36" t="inlineStr">
        <is>
          <t>20级</t>
        </is>
      </c>
    </row>
    <row r="219" ht="24" customHeight="1">
      <c r="A219" s="177" t="inlineStr">
        <is>
          <t>挑战陌生人</t>
        </is>
      </c>
      <c r="B219" s="176" t="inlineStr">
        <is>
          <t>157</t>
        </is>
      </c>
      <c r="C219" s="34" t="inlineStr">
        <is>
          <t>劫镖三次</t>
        </is>
      </c>
      <c r="D219" s="36" t="inlineStr">
        <is>
          <t>120</t>
        </is>
      </c>
      <c r="G219" s="34" t="inlineStr">
        <is>
          <t>神装技能</t>
        </is>
      </c>
      <c r="H219" s="176" t="inlineStr">
        <is>
          <t>40级</t>
        </is>
      </c>
      <c r="I219" s="34" t="inlineStr">
        <is>
          <t>武器铭刻</t>
        </is>
      </c>
      <c r="J219" s="176" t="inlineStr">
        <is>
          <t>40级</t>
        </is>
      </c>
      <c r="K219" s="34" t="inlineStr">
        <is>
          <t>奇树灵鉴</t>
        </is>
      </c>
      <c r="L219" s="36" t="inlineStr">
        <is>
          <t>20级</t>
        </is>
      </c>
    </row>
    <row r="220" ht="24" customHeight="1">
      <c r="A220" s="181" t="inlineStr">
        <is>
          <t>报名巅峰</t>
        </is>
      </c>
      <c r="B220" s="180" t="inlineStr">
        <is>
          <t>135</t>
        </is>
      </c>
      <c r="C220" s="47" t="inlineStr">
        <is>
          <t>报名武林</t>
        </is>
      </c>
      <c r="D220" s="31" t="inlineStr">
        <is>
          <t>120</t>
        </is>
      </c>
      <c r="G220" s="316" t="inlineStr">
        <is>
          <t>五行系统</t>
        </is>
      </c>
      <c r="H220" s="191" t="inlineStr">
        <is>
          <t>40级</t>
        </is>
      </c>
      <c r="I220" s="316" t="inlineStr">
        <is>
          <t>元婴仙化</t>
        </is>
      </c>
      <c r="J220" s="191" t="inlineStr">
        <is>
          <t>40级</t>
        </is>
      </c>
      <c r="K220" s="47" t="inlineStr">
        <is>
          <t>龙凰之境</t>
        </is>
      </c>
      <c r="L220" s="31" t="inlineStr">
        <is>
          <t>40级</t>
        </is>
      </c>
    </row>
    <row r="221" ht="24" customHeight="1">
      <c r="A221" s="196" t="inlineStr">
        <is>
          <t>未记录一次性新手任务。可消耗100阅历替换任务，每日上限3次。</t>
        </is>
      </c>
      <c r="B221" s="123" t="n"/>
      <c r="C221" s="123" t="n"/>
      <c r="D221" s="123" t="n"/>
      <c r="E221" s="123" t="n"/>
      <c r="F221" s="171" t="n"/>
      <c r="G221" s="196" t="inlineStr">
        <is>
          <t>喝汤上限等级为50级（含）。参与六门会武后当周内无法喝汤。</t>
        </is>
      </c>
      <c r="H221" s="123" t="n"/>
      <c r="I221" s="123" t="n"/>
      <c r="J221" s="123" t="n"/>
      <c r="K221" s="123" t="n"/>
      <c r="L221" s="171" t="n"/>
    </row>
    <row r="222" ht="24" customHeight="1">
      <c r="A222" s="188" t="inlineStr">
        <is>
          <t>日常任务可额外获得合计传功符5+小体力1+小活力1+中体力1+大活力1。</t>
        </is>
      </c>
      <c r="B222" s="129" t="n"/>
      <c r="C222" s="129" t="n"/>
      <c r="D222" s="129" t="n"/>
      <c r="E222" s="129" t="n"/>
      <c r="F222" s="162" t="n"/>
      <c r="G222" s="188" t="inlineStr">
        <is>
          <t>喝汤永清处打造清空，喝汤暂清到开放等级后恢复，开放等级手机端为准。</t>
        </is>
      </c>
      <c r="H222" s="129" t="n"/>
      <c r="I222" s="129" t="n"/>
      <c r="J222" s="129" t="n"/>
      <c r="K222" s="129" t="n"/>
      <c r="L222" s="162" t="n"/>
    </row>
    <row r="223" ht="24" customHeight="1">
      <c r="A223" s="188" t="inlineStr">
        <is>
          <t>神装、神装技、专精或专武栏全部满级后，不会再出现对应的日常任务。</t>
        </is>
      </c>
      <c r="B223" s="129" t="n"/>
      <c r="C223" s="129" t="n"/>
      <c r="D223" s="129" t="n"/>
      <c r="E223" s="129" t="n"/>
      <c r="F223" s="162" t="n"/>
      <c r="G223" s="188" t="inlineStr">
        <is>
          <t>神装等级的效果暂清但战力保留。部分效果还需随武技强化才恢复。</t>
        </is>
      </c>
      <c r="H223" s="129" t="n"/>
      <c r="I223" s="129" t="n"/>
      <c r="J223" s="129" t="n"/>
      <c r="K223" s="129" t="n"/>
      <c r="L223" s="162" t="n"/>
    </row>
    <row r="224" ht="24" customHeight="1">
      <c r="A224" s="189" t="inlineStr">
        <is>
          <t>体力不足时反复点击挑战心魔即可无消耗完成被斗五次与挑战七友任务。</t>
        </is>
      </c>
      <c r="B224" s="135" t="n"/>
      <c r="C224" s="135" t="n"/>
      <c r="D224" s="135" t="n"/>
      <c r="E224" s="135" t="n"/>
      <c r="F224" s="190" t="n"/>
      <c r="G224" s="189" t="inlineStr">
        <is>
          <t>喝汤可重置每日奖励/任务/分享/活跃礼包/斗豆月卡/长梦商店等。</t>
        </is>
      </c>
      <c r="H224" s="135" t="n"/>
      <c r="I224" s="135" t="n"/>
      <c r="J224" s="135" t="n"/>
      <c r="K224" s="135" t="n"/>
      <c r="L224" s="190" t="n"/>
    </row>
    <row r="225" ht="24" customHeight="1">
      <c r="A225" s="151" t="inlineStr"/>
    </row>
    <row r="226" ht="24" customHeight="1">
      <c r="A226" s="330" t="inlineStr">
        <is>
          <t>历练首领</t>
        </is>
      </c>
      <c r="B226" s="331" t="inlineStr">
        <is>
          <t>经验值</t>
        </is>
      </c>
      <c r="C226" s="331" t="inlineStr">
        <is>
          <t>阅历值</t>
        </is>
      </c>
      <c r="D226" s="331" t="inlineStr">
        <is>
          <t>历练首领</t>
        </is>
      </c>
      <c r="E226" s="331" t="inlineStr">
        <is>
          <t>经验值</t>
        </is>
      </c>
      <c r="F226" s="332" t="inlineStr">
        <is>
          <t>阅历值</t>
        </is>
      </c>
      <c r="G226" s="308" t="inlineStr">
        <is>
          <t>镖行天下</t>
        </is>
      </c>
      <c r="H226" s="330" t="inlineStr">
        <is>
          <t>分类</t>
        </is>
      </c>
      <c r="I226" s="330" t="inlineStr">
        <is>
          <t>蔡八斗</t>
        </is>
      </c>
      <c r="J226" s="330" t="inlineStr">
        <is>
          <t>吕青橙</t>
        </is>
      </c>
      <c r="K226" s="330" t="inlineStr">
        <is>
          <t>温良恭</t>
        </is>
      </c>
      <c r="L226" s="25" t="inlineStr">
        <is>
          <t>盛秋月</t>
        </is>
      </c>
    </row>
    <row r="227" ht="24" customHeight="1">
      <c r="A227" s="175" t="inlineStr">
        <is>
          <t>山贼头领</t>
        </is>
      </c>
      <c r="B227" s="33" t="inlineStr">
        <is>
          <t>30</t>
        </is>
      </c>
      <c r="C227" s="174" t="inlineStr">
        <is>
          <t>10</t>
        </is>
      </c>
      <c r="D227" s="175" t="inlineStr">
        <is>
          <t>土龙三</t>
        </is>
      </c>
      <c r="E227" s="33" t="inlineStr">
        <is>
          <t>37</t>
        </is>
      </c>
      <c r="F227" s="28" t="inlineStr">
        <is>
          <t>75</t>
        </is>
      </c>
      <c r="G227" s="333" t="inlineStr">
        <is>
          <t>押镖收益
本体等级
大于70级
可获经验</t>
        </is>
      </c>
      <c r="H227" s="28" t="inlineStr">
        <is>
          <t>经验</t>
        </is>
      </c>
      <c r="I227" s="44" t="inlineStr">
        <is>
          <t>300</t>
        </is>
      </c>
      <c r="J227" s="33" t="inlineStr">
        <is>
          <t>600</t>
        </is>
      </c>
      <c r="K227" s="33" t="inlineStr">
        <is>
          <t>1500</t>
        </is>
      </c>
      <c r="L227" s="28" t="inlineStr">
        <is>
          <t>2400</t>
        </is>
      </c>
    </row>
    <row r="228" ht="24" customHeight="1">
      <c r="A228" s="177" t="inlineStr">
        <is>
          <t>凶尸</t>
        </is>
      </c>
      <c r="B228" s="35" t="inlineStr">
        <is>
          <t>令狐冲碎片</t>
        </is>
      </c>
      <c r="C228" s="176" t="inlineStr">
        <is>
          <t>15</t>
        </is>
      </c>
      <c r="D228" s="177" t="inlineStr">
        <is>
          <t>砂土苍龙</t>
        </is>
      </c>
      <c r="E228" s="35" t="inlineStr">
        <is>
          <t>42</t>
        </is>
      </c>
      <c r="F228" s="36" t="inlineStr">
        <is>
          <t>75</t>
        </is>
      </c>
      <c r="G228" s="334" t="n"/>
      <c r="H228" s="36" t="inlineStr">
        <is>
          <t>威望</t>
        </is>
      </c>
      <c r="I228" s="328" t="inlineStr">
        <is>
          <t>289</t>
        </is>
      </c>
      <c r="J228" s="35" t="inlineStr">
        <is>
          <t>334</t>
        </is>
      </c>
      <c r="K228" s="35" t="inlineStr">
        <is>
          <t>561</t>
        </is>
      </c>
      <c r="L228" s="36" t="inlineStr">
        <is>
          <t>848</t>
        </is>
      </c>
    </row>
    <row r="229" ht="24" customHeight="1">
      <c r="A229" s="177" t="inlineStr">
        <is>
          <t>虾兵头目</t>
        </is>
      </c>
      <c r="B229" s="35" t="inlineStr">
        <is>
          <t>丁春秋碎片</t>
        </is>
      </c>
      <c r="C229" s="176" t="inlineStr">
        <is>
          <t>20</t>
        </is>
      </c>
      <c r="D229" s="177" t="inlineStr">
        <is>
          <t>火之剑灵三</t>
        </is>
      </c>
      <c r="E229" s="35" t="inlineStr">
        <is>
          <t>39</t>
        </is>
      </c>
      <c r="F229" s="36" t="inlineStr">
        <is>
          <t>80</t>
        </is>
      </c>
      <c r="G229" s="334" t="n"/>
      <c r="H229" s="36" t="inlineStr">
        <is>
          <t>孙子兵法</t>
        </is>
      </c>
      <c r="I229" s="328" t="inlineStr">
        <is>
          <t>6</t>
        </is>
      </c>
      <c r="J229" s="35" t="inlineStr">
        <is>
          <t>9</t>
        </is>
      </c>
      <c r="K229" s="35" t="inlineStr">
        <is>
          <t>15</t>
        </is>
      </c>
      <c r="L229" s="36" t="inlineStr">
        <is>
          <t>24</t>
        </is>
      </c>
    </row>
    <row r="230" ht="24" customHeight="1">
      <c r="A230" s="177" t="inlineStr">
        <is>
          <t>夜叉元帅</t>
        </is>
      </c>
      <c r="B230" s="35" t="inlineStr">
        <is>
          <t>丘处机碎片</t>
        </is>
      </c>
      <c r="C230" s="176" t="inlineStr">
        <is>
          <t>25</t>
        </is>
      </c>
      <c r="D230" s="177" t="inlineStr">
        <is>
          <t>烈焰之刃</t>
        </is>
      </c>
      <c r="E230" s="35" t="inlineStr">
        <is>
          <t>44</t>
        </is>
      </c>
      <c r="F230" s="36" t="inlineStr">
        <is>
          <t>80</t>
        </is>
      </c>
      <c r="G230" s="334" t="n"/>
      <c r="H230" s="165" t="inlineStr">
        <is>
          <t>武穆遗书</t>
        </is>
      </c>
      <c r="I230" s="335" t="inlineStr">
        <is>
          <t>6</t>
        </is>
      </c>
      <c r="J230" s="317" t="inlineStr">
        <is>
          <t>9</t>
        </is>
      </c>
      <c r="K230" s="317" t="inlineStr">
        <is>
          <t>15</t>
        </is>
      </c>
      <c r="L230" s="165" t="inlineStr">
        <is>
          <t>24</t>
        </is>
      </c>
    </row>
    <row r="231" ht="24" customHeight="1">
      <c r="A231" s="177" t="inlineStr">
        <is>
          <t>霹雳头领</t>
        </is>
      </c>
      <c r="B231" s="35" t="inlineStr">
        <is>
          <t>小龙女碎片</t>
        </is>
      </c>
      <c r="C231" s="176" t="inlineStr">
        <is>
          <t>30</t>
        </is>
      </c>
      <c r="D231" s="177" t="inlineStr">
        <is>
          <t>总队长三</t>
        </is>
      </c>
      <c r="E231" s="35" t="inlineStr">
        <is>
          <t>39</t>
        </is>
      </c>
      <c r="F231" s="36" t="inlineStr">
        <is>
          <t>85</t>
        </is>
      </c>
      <c r="G231" s="336" t="inlineStr">
        <is>
          <t>单次截镖
奖励或损失
损失无锦囊</t>
        </is>
      </c>
      <c r="H231" s="28" t="inlineStr">
        <is>
          <t>经验</t>
        </is>
      </c>
      <c r="I231" s="337" t="inlineStr">
        <is>
          <t>21~45</t>
        </is>
      </c>
      <c r="J231" s="33" t="inlineStr">
        <is>
          <t>42~72</t>
        </is>
      </c>
      <c r="K231" s="33" t="inlineStr">
        <is>
          <t>105~195</t>
        </is>
      </c>
      <c r="L231" s="28" t="inlineStr">
        <is>
          <t>168~312</t>
        </is>
      </c>
    </row>
    <row r="232" ht="24" customHeight="1">
      <c r="A232" s="177" t="inlineStr">
        <is>
          <t>宋姜</t>
        </is>
      </c>
      <c r="B232" s="35" t="inlineStr">
        <is>
          <t>韦小宝碎片</t>
        </is>
      </c>
      <c r="C232" s="176" t="inlineStr">
        <is>
          <t>35</t>
        </is>
      </c>
      <c r="D232" s="177" t="inlineStr">
        <is>
          <t>郑局长</t>
        </is>
      </c>
      <c r="E232" s="35" t="inlineStr">
        <is>
          <t>44</t>
        </is>
      </c>
      <c r="F232" s="36" t="inlineStr">
        <is>
          <t>85</t>
        </is>
      </c>
      <c r="G232" s="334" t="n"/>
      <c r="H232" s="36" t="inlineStr">
        <is>
          <t>威望</t>
        </is>
      </c>
      <c r="I232" s="46" t="inlineStr">
        <is>
          <t>9</t>
        </is>
      </c>
      <c r="J232" s="35" t="inlineStr">
        <is>
          <t>12</t>
        </is>
      </c>
      <c r="K232" s="35" t="inlineStr">
        <is>
          <t>21</t>
        </is>
      </c>
      <c r="L232" s="36">
        <f>108/3</f>
        <v/>
      </c>
    </row>
    <row r="233" ht="24" customHeight="1">
      <c r="A233" s="177" t="inlineStr">
        <is>
          <t>大鹏</t>
        </is>
      </c>
      <c r="B233" s="35" t="inlineStr">
        <is>
          <t>扫地僧碎片</t>
        </is>
      </c>
      <c r="C233" s="176" t="inlineStr">
        <is>
          <t>40</t>
        </is>
      </c>
      <c r="D233" s="177" t="inlineStr">
        <is>
          <t>美猴王三</t>
        </is>
      </c>
      <c r="E233" s="35" t="inlineStr">
        <is>
          <t>41</t>
        </is>
      </c>
      <c r="F233" s="36" t="inlineStr">
        <is>
          <t>90</t>
        </is>
      </c>
      <c r="G233" s="334" t="n"/>
      <c r="H233" s="36" t="inlineStr">
        <is>
          <t>孙子兵法</t>
        </is>
      </c>
      <c r="I233" s="328" t="inlineStr">
        <is>
          <t>1</t>
        </is>
      </c>
      <c r="J233" s="35" t="inlineStr">
        <is>
          <t>1</t>
        </is>
      </c>
      <c r="K233" s="35" t="inlineStr">
        <is>
          <t>2</t>
        </is>
      </c>
      <c r="L233" s="36" t="inlineStr">
        <is>
          <t>3</t>
        </is>
      </c>
    </row>
    <row r="234" ht="24" customHeight="1">
      <c r="A234" s="177" t="inlineStr">
        <is>
          <t>马大王</t>
        </is>
      </c>
      <c r="B234" s="35" t="inlineStr">
        <is>
          <t>鹤笔翁碎片</t>
        </is>
      </c>
      <c r="C234" s="176" t="inlineStr">
        <is>
          <t>45</t>
        </is>
      </c>
      <c r="D234" s="177" t="inlineStr">
        <is>
          <t>俊猴王</t>
        </is>
      </c>
      <c r="E234" s="35" t="inlineStr">
        <is>
          <t>46</t>
        </is>
      </c>
      <c r="F234" s="36" t="inlineStr">
        <is>
          <t>90</t>
        </is>
      </c>
      <c r="G234" s="338" t="n"/>
      <c r="H234" s="165" t="inlineStr">
        <is>
          <t>截镖锦囊</t>
        </is>
      </c>
      <c r="I234" s="335" t="inlineStr">
        <is>
          <t>1</t>
        </is>
      </c>
      <c r="J234" s="317" t="inlineStr">
        <is>
          <t>1</t>
        </is>
      </c>
      <c r="K234" s="317" t="inlineStr">
        <is>
          <t>1</t>
        </is>
      </c>
      <c r="L234" s="165" t="inlineStr">
        <is>
          <t>1</t>
        </is>
      </c>
    </row>
    <row r="235" ht="24" customHeight="1">
      <c r="A235" s="177" t="inlineStr">
        <is>
          <t>嗜血鬼王</t>
        </is>
      </c>
      <c r="B235" s="35" t="inlineStr">
        <is>
          <t>韦一笑碎片</t>
        </is>
      </c>
      <c r="C235" s="176" t="inlineStr">
        <is>
          <t>50</t>
        </is>
      </c>
      <c r="D235" s="177" t="inlineStr">
        <is>
          <t>副庄主三</t>
        </is>
      </c>
      <c r="E235" s="35" t="inlineStr">
        <is>
          <t>41</t>
        </is>
      </c>
      <c r="F235" s="36" t="inlineStr">
        <is>
          <t>95</t>
        </is>
      </c>
      <c r="G235" s="337" t="inlineStr">
        <is>
          <t>普通天数</t>
        </is>
      </c>
      <c r="H235" s="28" t="inlineStr">
        <is>
          <t>押镖概率</t>
        </is>
      </c>
      <c r="I235" s="339" t="inlineStr">
        <is>
          <t>0.24</t>
        </is>
      </c>
      <c r="J235" s="340" t="inlineStr">
        <is>
          <t>0.4</t>
        </is>
      </c>
      <c r="K235" s="340" t="inlineStr">
        <is>
          <t>0.36</t>
        </is>
      </c>
      <c r="L235" s="207" t="inlineStr">
        <is>
          <t>0</t>
        </is>
      </c>
    </row>
    <row r="236" ht="24" customHeight="1">
      <c r="A236" s="177" t="inlineStr">
        <is>
          <t>象仙</t>
        </is>
      </c>
      <c r="B236" s="35" t="inlineStr">
        <is>
          <t>赵敏碎片</t>
        </is>
      </c>
      <c r="C236" s="176" t="inlineStr">
        <is>
          <t>55</t>
        </is>
      </c>
      <c r="D236" s="177" t="inlineStr">
        <is>
          <t>藏剑庄主</t>
        </is>
      </c>
      <c r="E236" s="35" t="inlineStr">
        <is>
          <t>46</t>
        </is>
      </c>
      <c r="F236" s="36" t="inlineStr">
        <is>
          <t>95</t>
        </is>
      </c>
      <c r="G236" s="328">
        <f>365-G238</f>
        <v/>
      </c>
      <c r="H236" s="36" t="inlineStr">
        <is>
          <t>截镖次数</t>
        </is>
      </c>
      <c r="I236" s="237" t="inlineStr">
        <is>
          <t>0</t>
        </is>
      </c>
      <c r="J236" s="83" t="inlineStr">
        <is>
          <t>0</t>
        </is>
      </c>
      <c r="K236" s="83" t="inlineStr">
        <is>
          <t>3</t>
        </is>
      </c>
      <c r="L236" s="84" t="inlineStr">
        <is>
          <t>0</t>
        </is>
      </c>
    </row>
    <row r="237" ht="24" customHeight="1">
      <c r="A237" s="177" t="inlineStr">
        <is>
          <t>神秘石像三</t>
        </is>
      </c>
      <c r="B237" s="35" t="inlineStr">
        <is>
          <t>36</t>
        </is>
      </c>
      <c r="C237" s="176" t="inlineStr">
        <is>
          <t>60</t>
        </is>
      </c>
      <c r="D237" s="177" t="inlineStr">
        <is>
          <t>白龙三</t>
        </is>
      </c>
      <c r="E237" s="35" t="inlineStr">
        <is>
          <t>43</t>
        </is>
      </c>
      <c r="F237" s="36" t="inlineStr">
        <is>
          <t>100</t>
        </is>
      </c>
      <c r="G237" s="328" t="inlineStr">
        <is>
          <t>三倍天数</t>
        </is>
      </c>
      <c r="H237" s="36" t="inlineStr">
        <is>
          <t>押镖概率</t>
        </is>
      </c>
      <c r="I237" s="239" t="inlineStr">
        <is>
          <t>0</t>
        </is>
      </c>
      <c r="J237" s="83" t="inlineStr">
        <is>
          <t>0</t>
        </is>
      </c>
      <c r="K237" s="83" t="inlineStr">
        <is>
          <t>0.36</t>
        </is>
      </c>
      <c r="L237" s="84">
        <f>1-K237</f>
        <v/>
      </c>
    </row>
    <row r="238" ht="24" customHeight="1">
      <c r="A238" s="177" t="inlineStr">
        <is>
          <t>狂怒石像</t>
        </is>
      </c>
      <c r="B238" s="35" t="inlineStr">
        <is>
          <t>40</t>
        </is>
      </c>
      <c r="C238" s="176" t="inlineStr">
        <is>
          <t>60</t>
        </is>
      </c>
      <c r="D238" s="177" t="inlineStr">
        <is>
          <t>斗神剑气</t>
        </is>
      </c>
      <c r="E238" s="35" t="inlineStr">
        <is>
          <t>48</t>
        </is>
      </c>
      <c r="F238" s="36" t="inlineStr">
        <is>
          <t>100</t>
        </is>
      </c>
      <c r="G238" s="341" t="inlineStr">
        <is>
          <t>56</t>
        </is>
      </c>
      <c r="H238" s="41" t="inlineStr">
        <is>
          <t>截镖次数</t>
        </is>
      </c>
      <c r="I238" s="342" t="inlineStr">
        <is>
          <t>0</t>
        </is>
      </c>
      <c r="J238" s="343" t="inlineStr">
        <is>
          <t>0</t>
        </is>
      </c>
      <c r="K238" s="343" t="inlineStr">
        <is>
          <t>0</t>
        </is>
      </c>
      <c r="L238" s="344" t="inlineStr">
        <is>
          <t>3</t>
        </is>
      </c>
    </row>
    <row r="239" ht="24" customHeight="1">
      <c r="A239" s="177" t="inlineStr">
        <is>
          <t>回声之影三</t>
        </is>
      </c>
      <c r="B239" s="35" t="inlineStr">
        <is>
          <t>36</t>
        </is>
      </c>
      <c r="C239" s="176" t="inlineStr">
        <is>
          <t>65</t>
        </is>
      </c>
      <c r="D239" s="177" t="inlineStr">
        <is>
          <t>鹅王分身三</t>
        </is>
      </c>
      <c r="E239" s="35" t="inlineStr">
        <is>
          <t>45</t>
        </is>
      </c>
      <c r="F239" s="36" t="inlineStr">
        <is>
          <t>105</t>
        </is>
      </c>
      <c r="G239" s="337" t="inlineStr">
        <is>
          <t>每次温被截</t>
        </is>
      </c>
      <c r="H239" s="33" t="inlineStr">
        <is>
          <t>每次盛被截</t>
        </is>
      </c>
      <c r="I239" s="33" t="inlineStr">
        <is>
          <t>被截威望</t>
        </is>
      </c>
      <c r="J239" s="33" t="inlineStr">
        <is>
          <t>押镖威望</t>
        </is>
      </c>
      <c r="K239" s="33" t="inlineStr">
        <is>
          <t>截镖威望</t>
        </is>
      </c>
      <c r="L239" s="28" t="inlineStr">
        <is>
          <t>年总积分</t>
        </is>
      </c>
    </row>
    <row r="240" ht="24" customHeight="1">
      <c r="A240" s="177" t="inlineStr">
        <is>
          <t>回声之魂</t>
        </is>
      </c>
      <c r="B240" s="35" t="inlineStr">
        <is>
          <t>40</t>
        </is>
      </c>
      <c r="C240" s="176" t="inlineStr">
        <is>
          <t>65</t>
        </is>
      </c>
      <c r="D240" s="324" t="inlineStr">
        <is>
          <t>武装的鹅王</t>
        </is>
      </c>
      <c r="E240" s="313" t="inlineStr">
        <is>
          <t>50</t>
        </is>
      </c>
      <c r="F240" s="197" t="inlineStr">
        <is>
          <t>105</t>
        </is>
      </c>
      <c r="G240" s="328" t="inlineStr">
        <is>
          <t>1</t>
        </is>
      </c>
      <c r="H240" s="35" t="inlineStr">
        <is>
          <t>3</t>
        </is>
      </c>
      <c r="I240" s="83">
        <f>ROUND((G236*K235+3*G238*K237)*G240*K232+(G236*L235+3*G238*L237)*H240*L232,0)</f>
        <v/>
      </c>
      <c r="J240" s="83">
        <f>ROUND(G236*(I235*I228+J235*J228+K235*K228+L235*L228)+3*G238*(I237*I228+J237*J228+K237*K228+L237*L228),0)</f>
        <v/>
      </c>
      <c r="K240" s="35">
        <f>@IF((I236+J236+K236+L236)&lt;4,IF((I238+J238+K238+L238)&lt;4,G236*(I236*I232+J236*J232+K236*K232+L236*L232)+3*G238*(I238*I232+J238*J232+K238*K232+L238*L232)),"次数错误")</f>
        <v/>
      </c>
      <c r="L240" s="84">
        <f>J240+K240-I240</f>
        <v/>
      </c>
    </row>
    <row r="241" ht="24" customHeight="1">
      <c r="A241" s="177" t="inlineStr">
        <is>
          <t>蜃楼斗士三</t>
        </is>
      </c>
      <c r="B241" s="35" t="inlineStr">
        <is>
          <t>37</t>
        </is>
      </c>
      <c r="C241" s="178" t="inlineStr">
        <is>
          <t>70</t>
        </is>
      </c>
      <c r="D241" s="188" t="inlineStr">
        <is>
          <t>第4个场景起首领可掉落无字天书。</t>
        </is>
      </c>
      <c r="E241" s="129" t="n"/>
      <c r="F241" s="162" t="n"/>
      <c r="G241" s="161" t="inlineStr">
        <is>
          <t>普通天数押镖概率按照“免费两次均未刷新出温良恭则押当前镖师”考虑。</t>
        </is>
      </c>
      <c r="H241" s="129" t="n"/>
      <c r="I241" s="129" t="n"/>
      <c r="J241" s="129" t="n"/>
      <c r="K241" s="129" t="n"/>
      <c r="L241" s="162" t="n"/>
    </row>
    <row r="242" ht="24" customHeight="1">
      <c r="A242" s="181" t="inlineStr">
        <is>
          <t>蜃楼之王</t>
        </is>
      </c>
      <c r="B242" s="42" t="inlineStr">
        <is>
          <t>42</t>
        </is>
      </c>
      <c r="C242" s="180" t="inlineStr">
        <is>
          <t>70</t>
        </is>
      </c>
      <c r="D242" s="189" t="inlineStr">
        <is>
          <t>第2~10场景首领可掉落天赋丹。</t>
        </is>
      </c>
      <c r="E242" s="135" t="n"/>
      <c r="F242" s="190" t="n"/>
      <c r="G242" s="199" t="inlineStr">
        <is>
          <t>三倍天数押镖概率按照“免费两次均未刷新出温良恭则召唤盛秋月”考虑。</t>
        </is>
      </c>
      <c r="H242" s="135" t="n"/>
      <c r="I242" s="135" t="n"/>
      <c r="J242" s="135" t="n"/>
      <c r="K242" s="135" t="n"/>
      <c r="L242" s="190" t="n"/>
    </row>
    <row r="243" ht="24" customHeight="1">
      <c r="A243" s="151" t="inlineStr"/>
    </row>
    <row r="244" ht="24" customHeight="1">
      <c r="A244" s="345" t="inlineStr">
        <is>
          <t>名称</t>
        </is>
      </c>
      <c r="B244" s="346" t="inlineStr">
        <is>
          <t>活动详情</t>
        </is>
      </c>
      <c r="L244" s="125" t="n"/>
    </row>
    <row r="245" ht="24" customHeight="1">
      <c r="A245" s="347" t="inlineStr">
        <is>
          <t>幸运金蛋</t>
        </is>
      </c>
      <c r="B245" s="348" t="inlineStr">
        <is>
          <t>固定：传功符5，随机奖励：奥秘元素/四灵魂石/神魔残卷/突破石/(真)黄金卷轴/修为丹/神装之灵/武穆遗书/孙子兵法，数量2/25</t>
        </is>
      </c>
      <c r="C245" s="123" t="n"/>
      <c r="D245" s="123" t="n"/>
      <c r="E245" s="123" t="n"/>
      <c r="F245" s="123" t="n"/>
      <c r="G245" s="123" t="n"/>
      <c r="H245" s="123" t="n"/>
      <c r="I245" s="123" t="n"/>
      <c r="J245" s="123" t="n"/>
      <c r="K245" s="123" t="n"/>
      <c r="L245" s="124" t="n"/>
    </row>
    <row r="246" ht="24" customHeight="1">
      <c r="A246" s="349" t="inlineStr">
        <is>
          <t>幸运转盘</t>
        </is>
      </c>
      <c r="B246" s="350" t="inlineStr">
        <is>
          <t>随机：真体力5、悟性丹2、传功符5、阅历羊皮卷1、河图洛书1、黄金卷轴50、1级帅帅魂珠1、1级血灵魂珠1</t>
        </is>
      </c>
      <c r="C246" s="129" t="n"/>
      <c r="D246" s="129" t="n"/>
      <c r="E246" s="129" t="n"/>
      <c r="F246" s="129" t="n"/>
      <c r="G246" s="129" t="n"/>
      <c r="H246" s="129" t="n"/>
      <c r="I246" s="129" t="n"/>
      <c r="J246" s="129" t="n"/>
      <c r="K246" s="129" t="n"/>
      <c r="L246" s="130" t="n"/>
    </row>
    <row r="247" ht="24" customHeight="1">
      <c r="A247" s="349" t="inlineStr">
        <is>
          <t>神魔转盘</t>
        </is>
      </c>
      <c r="B247" s="350" t="inlineStr">
        <is>
          <t>随机：神魔残卷1、突破石1、夔牛碎片1、饕餮碎片1、烛龙碎片1、黄鸟碎片1、真黄金卷轴1、时之沙1/2，数量乘以转盘1~9倍</t>
        </is>
      </c>
      <c r="C247" s="129" t="n"/>
      <c r="D247" s="129" t="n"/>
      <c r="E247" s="129" t="n"/>
      <c r="F247" s="129" t="n"/>
      <c r="G247" s="129" t="n"/>
      <c r="H247" s="129" t="n"/>
      <c r="I247" s="129" t="n"/>
      <c r="J247" s="129" t="n"/>
      <c r="K247" s="129" t="n"/>
      <c r="L247" s="130" t="n"/>
    </row>
    <row r="248" ht="24" customHeight="1">
      <c r="A248" s="349" t="inlineStr">
        <is>
          <t>消费抽奖</t>
        </is>
      </c>
      <c r="B248" s="350" t="inlineStr">
        <is>
          <t>随机：抽奖卡1、征战书1、时之沙2、时之沙15、淬火结晶1、无字天书1、黄金卷轴1、黄金卷轴10、资源补给箱1</t>
        </is>
      </c>
      <c r="C248" s="129" t="n"/>
      <c r="D248" s="129" t="n"/>
      <c r="E248" s="129" t="n"/>
      <c r="F248" s="129" t="n"/>
      <c r="G248" s="129" t="n"/>
      <c r="H248" s="129" t="n"/>
      <c r="I248" s="129" t="n"/>
      <c r="J248" s="129" t="n"/>
      <c r="K248" s="129" t="n"/>
      <c r="L248" s="130" t="n"/>
    </row>
    <row r="249" ht="24" customHeight="1">
      <c r="A249" s="349" t="inlineStr">
        <is>
          <t>50活跃礼包</t>
        </is>
      </c>
      <c r="B249" s="350" t="inlineStr">
        <is>
          <t>随机：投掷武器符文石2、小型武器符文石2、中型武器符文石2、大型武器符文石2、门派强化书2、黄金卷轴2</t>
        </is>
      </c>
      <c r="C249" s="129" t="n"/>
      <c r="D249" s="129" t="n"/>
      <c r="E249" s="129" t="n"/>
      <c r="F249" s="129" t="n"/>
      <c r="G249" s="129" t="n"/>
      <c r="H249" s="129" t="n"/>
      <c r="I249" s="129" t="n"/>
      <c r="J249" s="129" t="n"/>
      <c r="K249" s="129" t="n"/>
      <c r="L249" s="130" t="n"/>
    </row>
    <row r="250" ht="24" customHeight="1">
      <c r="A250" s="349" t="inlineStr">
        <is>
          <t>80活跃礼包</t>
        </is>
      </c>
      <c r="B250" s="350" t="inlineStr">
        <is>
          <t>随机：修为丹3、神魔残卷3、突破石3、神装之灵3、真黄金卷轴3</t>
        </is>
      </c>
      <c r="C250" s="129" t="n"/>
      <c r="D250" s="129" t="n"/>
      <c r="E250" s="129" t="n"/>
      <c r="F250" s="129" t="n"/>
      <c r="G250" s="129" t="n"/>
      <c r="H250" s="129" t="n"/>
      <c r="I250" s="129" t="n"/>
      <c r="J250" s="129" t="n"/>
      <c r="K250" s="129" t="n"/>
      <c r="L250" s="130" t="n"/>
    </row>
    <row r="251" ht="24" customHeight="1">
      <c r="A251" s="349" t="inlineStr">
        <is>
          <t>大笨钟</t>
        </is>
      </c>
      <c r="B251" s="350" t="inlineStr">
        <is>
          <t>随机：小体力15、中体力8、真体力3、活力药水6、传功符30、侠士手记3、侠士修身录3、阅历羊皮卷6（9点~12点、15~18点）</t>
        </is>
      </c>
      <c r="C251" s="129" t="n"/>
      <c r="D251" s="129" t="n"/>
      <c r="E251" s="129" t="n"/>
      <c r="F251" s="129" t="n"/>
      <c r="G251" s="129" t="n"/>
      <c r="H251" s="129" t="n"/>
      <c r="I251" s="129" t="n"/>
      <c r="J251" s="129" t="n"/>
      <c r="K251" s="129" t="n"/>
      <c r="L251" s="130" t="n"/>
    </row>
    <row r="252" ht="24" customHeight="1">
      <c r="A252" s="351" t="inlineStr">
        <is>
          <t>大笨钟</t>
        </is>
      </c>
      <c r="B252" s="352" t="inlineStr">
        <is>
          <t>随机：真黄金卷轴*10、无字天书/河图洛书/易经八卦/黄帝内经*8、淬火结晶*4、熔炼乌金*4、黄金卷轴*4（12点~15点、18~21点）</t>
        </is>
      </c>
      <c r="C252" s="135" t="n"/>
      <c r="D252" s="135" t="n"/>
      <c r="E252" s="135" t="n"/>
      <c r="F252" s="135" t="n"/>
      <c r="G252" s="135" t="n"/>
      <c r="H252" s="135" t="n"/>
      <c r="I252" s="135" t="n"/>
      <c r="J252" s="135" t="n"/>
      <c r="K252" s="135" t="n"/>
      <c r="L252" s="136" t="n"/>
    </row>
    <row r="253" ht="24" customHeight="1">
      <c r="A253" s="353" t="inlineStr">
        <is>
          <t>小猴崽礼包</t>
        </is>
      </c>
      <c r="B253" s="184" t="inlineStr">
        <is>
          <t>固定：传功符 3 +寻斗符1+风之息(迷你)1</t>
        </is>
      </c>
      <c r="C253" s="158" t="n"/>
      <c r="D253" s="158" t="n"/>
      <c r="E253" s="158" t="n"/>
      <c r="F253" s="158" t="n"/>
      <c r="G253" s="158" t="n"/>
      <c r="H253" s="158" t="n"/>
      <c r="I253" s="158" t="n"/>
      <c r="J253" s="158" t="n"/>
      <c r="K253" s="158" t="n"/>
      <c r="L253" s="159" t="n"/>
    </row>
    <row r="254" ht="24" customHeight="1">
      <c r="A254" s="354" t="inlineStr">
        <is>
          <t>猴队长礼包</t>
        </is>
      </c>
      <c r="B254" s="188" t="inlineStr">
        <is>
          <t>固定：传功符 3 +移魂符1+门派高香1</t>
        </is>
      </c>
      <c r="C254" s="129" t="n"/>
      <c r="D254" s="129" t="n"/>
      <c r="E254" s="129" t="n"/>
      <c r="F254" s="129" t="n"/>
      <c r="G254" s="129" t="n"/>
      <c r="H254" s="129" t="n"/>
      <c r="I254" s="129" t="n"/>
      <c r="J254" s="129" t="n"/>
      <c r="K254" s="129" t="n"/>
      <c r="L254" s="162" t="n"/>
    </row>
    <row r="255" ht="24" customHeight="1">
      <c r="A255" s="354" t="inlineStr">
        <is>
          <t>石猴大礼包</t>
        </is>
      </c>
      <c r="B255" s="188" t="inlineStr">
        <is>
          <t>固定：传功符 5 +抽奖卡1+无字天书1+经验药水1</t>
        </is>
      </c>
      <c r="C255" s="129" t="n"/>
      <c r="D255" s="129" t="n"/>
      <c r="E255" s="129" t="n"/>
      <c r="F255" s="129" t="n"/>
      <c r="G255" s="129" t="n"/>
      <c r="H255" s="129" t="n"/>
      <c r="I255" s="129" t="n"/>
      <c r="J255" s="129" t="n"/>
      <c r="K255" s="129" t="n"/>
      <c r="L255" s="162" t="n"/>
    </row>
    <row r="256" ht="24" customHeight="1">
      <c r="A256" s="354" t="inlineStr">
        <is>
          <t>猴护法礼包</t>
        </is>
      </c>
      <c r="B256" s="188" t="inlineStr">
        <is>
          <t>固定：传功符 5 +真体力1+真黄金卷轴1+魂珠碎片宝箱2</t>
        </is>
      </c>
      <c r="C256" s="129" t="n"/>
      <c r="D256" s="129" t="n"/>
      <c r="E256" s="129" t="n"/>
      <c r="F256" s="129" t="n"/>
      <c r="G256" s="129" t="n"/>
      <c r="H256" s="129" t="n"/>
      <c r="I256" s="129" t="n"/>
      <c r="J256" s="129" t="n"/>
      <c r="K256" s="129" t="n"/>
      <c r="L256" s="162" t="n"/>
    </row>
    <row r="257" ht="24" customHeight="1">
      <c r="A257" s="355" t="inlineStr">
        <is>
          <t>俊猴王礼包</t>
        </is>
      </c>
      <c r="B257" s="192" t="inlineStr">
        <is>
          <t>固定：传功符10+门派战书2+真黄金卷轴1+1级剑君魂珠1+俊猴王变身卡7天1</t>
        </is>
      </c>
      <c r="C257" s="167" t="n"/>
      <c r="D257" s="167" t="n"/>
      <c r="E257" s="167" t="n"/>
      <c r="F257" s="167" t="n"/>
      <c r="G257" s="167" t="n"/>
      <c r="H257" s="167" t="n"/>
      <c r="I257" s="167" t="n"/>
      <c r="J257" s="167" t="n"/>
      <c r="K257" s="167" t="n"/>
      <c r="L257" s="168" t="n"/>
    </row>
    <row r="258" ht="24" customHeight="1">
      <c r="A258" s="347" t="inlineStr">
        <is>
          <t>史诗试炼</t>
        </is>
      </c>
      <c r="B258" s="170" t="inlineStr">
        <is>
          <t>消耗：19500斗豆=800斗豆+1000斗豆+1200斗豆+2000斗豆+2500斗豆+3000斗豆+4000斗豆+5000斗豆</t>
        </is>
      </c>
      <c r="C258" s="123" t="n"/>
      <c r="D258" s="123" t="n"/>
      <c r="E258" s="123" t="n"/>
      <c r="F258" s="123" t="n"/>
      <c r="G258" s="123" t="n"/>
      <c r="H258" s="123" t="n"/>
      <c r="I258" s="123" t="n"/>
      <c r="J258" s="123" t="n"/>
      <c r="K258" s="123" t="n"/>
      <c r="L258" s="171" t="n"/>
    </row>
    <row r="259" ht="24" customHeight="1">
      <c r="A259" s="349" t="inlineStr">
        <is>
          <t>极品试炼</t>
        </is>
      </c>
      <c r="B259" s="161" t="inlineStr">
        <is>
          <t>消耗：11800斗豆=450斗豆+  650斗豆+  850斗豆+1250斗豆+1450斗豆+1650斗豆+2500斗豆+3000斗豆</t>
        </is>
      </c>
      <c r="C259" s="129" t="n"/>
      <c r="D259" s="129" t="n"/>
      <c r="E259" s="129" t="n"/>
      <c r="F259" s="129" t="n"/>
      <c r="G259" s="129" t="n"/>
      <c r="H259" s="129" t="n"/>
      <c r="I259" s="129" t="n"/>
      <c r="J259" s="129" t="n"/>
      <c r="K259" s="129" t="n"/>
      <c r="L259" s="162" t="n"/>
    </row>
    <row r="260" ht="24" customHeight="1">
      <c r="A260" s="349" t="inlineStr">
        <is>
          <t>幸运试炼</t>
        </is>
      </c>
      <c r="B260" s="161" t="inlineStr">
        <is>
          <t>消耗：  3600斗豆=100斗豆+  200斗豆+  300斗豆+  400斗豆+  500斗豆+  600斗豆+  700斗豆+  800斗豆</t>
        </is>
      </c>
      <c r="C260" s="129" t="n"/>
      <c r="D260" s="129" t="n"/>
      <c r="E260" s="129" t="n"/>
      <c r="F260" s="129" t="n"/>
      <c r="G260" s="129" t="n"/>
      <c r="H260" s="129" t="n"/>
      <c r="I260" s="129" t="n"/>
      <c r="J260" s="129" t="n"/>
      <c r="K260" s="129" t="n"/>
      <c r="L260" s="162" t="n"/>
    </row>
    <row r="261" ht="24" customHeight="1">
      <c r="A261" s="349" t="inlineStr">
        <is>
          <t>返利抽奖</t>
        </is>
      </c>
      <c r="B261" s="172" t="inlineStr">
        <is>
          <t>消耗：  40把秘钥=1+1+2+2+3+3+4+4+5+5+5+5</t>
        </is>
      </c>
      <c r="C261" s="129" t="n"/>
      <c r="D261" s="129" t="n"/>
      <c r="E261" s="129" t="n"/>
      <c r="F261" s="129" t="n"/>
      <c r="G261" s="129" t="n"/>
      <c r="H261" s="129" t="n"/>
      <c r="I261" s="129" t="n"/>
      <c r="J261" s="129" t="n"/>
      <c r="K261" s="129" t="n"/>
      <c r="L261" s="162" t="n"/>
    </row>
    <row r="262" ht="24" customHeight="1">
      <c r="A262" s="349" t="inlineStr">
        <is>
          <t>神将夺宝</t>
        </is>
      </c>
      <c r="B262" s="172" t="inlineStr">
        <is>
          <t>消耗：  55至宝令=1+2+2+3+3+4+4+5+6+7+8+10</t>
        </is>
      </c>
      <c r="C262" s="129" t="n"/>
      <c r="D262" s="129" t="n"/>
      <c r="E262" s="129" t="n"/>
      <c r="F262" s="129" t="n"/>
      <c r="G262" s="129" t="n"/>
      <c r="H262" s="129" t="n"/>
      <c r="I262" s="129" t="n"/>
      <c r="J262" s="129" t="n"/>
      <c r="K262" s="129" t="n"/>
      <c r="L262" s="162" t="n"/>
    </row>
    <row r="263" ht="24" customHeight="1">
      <c r="A263" s="356" t="inlineStr">
        <is>
          <t>佣兵夺宝</t>
        </is>
      </c>
      <c r="B263" s="357" t="inlineStr">
        <is>
          <t>消耗：  12夺宝卡=1+1+1+1+1+1+1+1+1+1+1+1</t>
        </is>
      </c>
      <c r="C263" s="194" t="n"/>
      <c r="D263" s="194" t="n"/>
      <c r="E263" s="194" t="n"/>
      <c r="F263" s="194" t="n"/>
      <c r="G263" s="194" t="n"/>
      <c r="H263" s="194" t="n"/>
      <c r="I263" s="194" t="n"/>
      <c r="J263" s="194" t="n"/>
      <c r="K263" s="194" t="n"/>
      <c r="L263" s="195" t="n"/>
    </row>
    <row r="264" ht="24" customHeight="1">
      <c r="A264" s="347" t="inlineStr">
        <is>
          <t>三魂秘宝</t>
        </is>
      </c>
      <c r="B264" s="358" t="inlineStr">
        <is>
          <t>每日首抽免费，每日限抽40次，节庆限抽100次，单抽  99斗豆，十连抽  950斗豆</t>
        </is>
      </c>
      <c r="C264" s="123" t="n"/>
      <c r="D264" s="123" t="n"/>
      <c r="E264" s="123" t="n"/>
      <c r="F264" s="123" t="n"/>
      <c r="G264" s="123" t="n"/>
      <c r="H264" s="123" t="n"/>
      <c r="I264" s="123" t="n"/>
      <c r="J264" s="123" t="n"/>
      <c r="K264" s="123" t="n"/>
      <c r="L264" s="171" t="n"/>
    </row>
    <row r="265" ht="24" customHeight="1">
      <c r="A265" s="349" t="inlineStr">
        <is>
          <t>七魄秘宝</t>
        </is>
      </c>
      <c r="B265" s="172" t="inlineStr">
        <is>
          <t>每日首抽免费，每日限抽40次，节庆限抽100次，单抽320斗豆，十连抽3000斗豆</t>
        </is>
      </c>
      <c r="C265" s="129" t="n"/>
      <c r="D265" s="129" t="n"/>
      <c r="E265" s="129" t="n"/>
      <c r="F265" s="129" t="n"/>
      <c r="G265" s="129" t="n"/>
      <c r="H265" s="129" t="n"/>
      <c r="I265" s="129" t="n"/>
      <c r="J265" s="129" t="n"/>
      <c r="K265" s="129" t="n"/>
      <c r="L265" s="162" t="n"/>
    </row>
    <row r="266" ht="24" customHeight="1">
      <c r="A266" s="349" t="inlineStr">
        <is>
          <t>七魄特卖</t>
        </is>
      </c>
      <c r="B266" s="172" t="inlineStr">
        <is>
          <t>常规：售价 1.8鹅币，十连售价17鹅币。中秋/春节：售价 1.6鹅币，十连售价15鹅币。周年：售价 1.5鹅币，十连售价14鹅币</t>
        </is>
      </c>
      <c r="C266" s="129" t="n"/>
      <c r="D266" s="129" t="n"/>
      <c r="E266" s="129" t="n"/>
      <c r="F266" s="129" t="n"/>
      <c r="G266" s="129" t="n"/>
      <c r="H266" s="129" t="n"/>
      <c r="I266" s="129" t="n"/>
      <c r="J266" s="129" t="n"/>
      <c r="K266" s="129" t="n"/>
      <c r="L266" s="162" t="n"/>
    </row>
    <row r="267" ht="24" customHeight="1">
      <c r="A267" s="356" t="inlineStr">
        <is>
          <t>达人六折</t>
        </is>
      </c>
      <c r="B267" s="172" t="inlineStr">
        <is>
          <t>7天周卡350斗币/斗豆，31天月卡900斗币/斗豆，186天半年卡5100斗币/斗豆送200积分，372天年卡9600斗币/斗豆送600积分</t>
        </is>
      </c>
      <c r="C267" s="129" t="n"/>
      <c r="D267" s="129" t="n"/>
      <c r="E267" s="129" t="n"/>
      <c r="F267" s="129" t="n"/>
      <c r="G267" s="129" t="n"/>
      <c r="H267" s="129" t="n"/>
      <c r="I267" s="129" t="n"/>
      <c r="J267" s="129" t="n"/>
      <c r="K267" s="129" t="n"/>
      <c r="L267" s="162" t="n"/>
    </row>
    <row r="268" ht="24" customHeight="1">
      <c r="A268" s="351" t="inlineStr">
        <is>
          <t>黄金招财</t>
        </is>
      </c>
      <c r="B268" s="359" t="inlineStr">
        <is>
          <t>必得约2倍价值的斗豆/(真)黄金卷轴，并概率获得五星许愿卡碎片1(限抽40次，前10次花费依次为1/1/2/2/2/3/3/3/5/5)</t>
        </is>
      </c>
      <c r="C268" s="135" t="n"/>
      <c r="D268" s="135" t="n"/>
      <c r="E268" s="135" t="n"/>
      <c r="F268" s="135" t="n"/>
      <c r="G268" s="135" t="n"/>
      <c r="H268" s="135" t="n"/>
      <c r="I268" s="135" t="n"/>
      <c r="J268" s="135" t="n"/>
      <c r="K268" s="135" t="n"/>
      <c r="L268" s="190" t="n"/>
    </row>
    <row r="269" ht="24" customHeight="1">
      <c r="A269" s="360" t="inlineStr"/>
    </row>
    <row r="270" ht="24" customHeight="1">
      <c r="A270" s="152" t="inlineStr">
        <is>
          <t>福缘仙树</t>
        </is>
      </c>
      <c r="B270" s="361" t="inlineStr">
        <is>
          <t>鹅币</t>
        </is>
      </c>
      <c r="C270" s="362" t="inlineStr">
        <is>
          <t>活动限购</t>
        </is>
      </c>
      <c r="D270" s="363" t="inlineStr">
        <is>
          <t>内含（元婴属性果：元婴力量果，元婴敏捷果，元婴速度果，元婴生命果）</t>
        </is>
      </c>
      <c r="E270" s="56" t="n"/>
      <c r="F270" s="56" t="n"/>
      <c r="G270" s="56" t="n"/>
      <c r="H270" s="56" t="n"/>
      <c r="I270" s="56" t="n"/>
      <c r="J270" s="56" t="n"/>
      <c r="K270" s="203" t="n"/>
      <c r="L270" s="153" t="inlineStr">
        <is>
          <t>建议</t>
        </is>
      </c>
    </row>
    <row r="271" ht="24" customHeight="1">
      <c r="A271" s="364" t="inlineStr">
        <is>
          <t>阴礼包</t>
        </is>
      </c>
      <c r="B271" s="365" t="inlineStr">
        <is>
          <t>38</t>
        </is>
      </c>
      <c r="C271" s="53" t="inlineStr">
        <is>
          <t>30</t>
        </is>
      </c>
      <c r="D271" s="366" t="inlineStr">
        <is>
          <t>随机元婴属性果*1，元婴生命果*1，元婴经验果*1，真黄金卷轴*30，境界丹*5，修为丹*5</t>
        </is>
      </c>
      <c r="E271" s="158" t="n"/>
      <c r="F271" s="158" t="n"/>
      <c r="G271" s="158" t="n"/>
      <c r="H271" s="158" t="n"/>
      <c r="I271" s="158" t="n"/>
      <c r="J271" s="158" t="n"/>
      <c r="K271" s="320" t="n"/>
      <c r="L271" s="156" t="inlineStr">
        <is>
          <t>按需</t>
        </is>
      </c>
    </row>
    <row r="272" ht="24" customHeight="1">
      <c r="A272" s="367" t="inlineStr">
        <is>
          <t>阳礼包</t>
        </is>
      </c>
      <c r="B272" s="368" t="inlineStr">
        <is>
          <t>38</t>
        </is>
      </c>
      <c r="C272" s="42" t="inlineStr">
        <is>
          <t>30</t>
        </is>
      </c>
      <c r="D272" s="369" t="inlineStr">
        <is>
          <t>随机元婴属性果*1，元婴生命果*1，元婴经验果*1，真黄金卷轴*5，境界丹*30，黄金卷轴*5</t>
        </is>
      </c>
      <c r="E272" s="135" t="n"/>
      <c r="F272" s="135" t="n"/>
      <c r="G272" s="135" t="n"/>
      <c r="H272" s="135" t="n"/>
      <c r="I272" s="135" t="n"/>
      <c r="J272" s="135" t="n"/>
      <c r="K272" s="136" t="n"/>
      <c r="L272" s="31" t="inlineStr">
        <is>
          <t>按需</t>
        </is>
      </c>
    </row>
    <row r="273" ht="24" customHeight="1">
      <c r="A273" s="370" t="inlineStr"/>
    </row>
    <row r="274" ht="24" customHeight="1">
      <c r="A274" s="152" t="inlineStr">
        <is>
          <t>王子福袋</t>
        </is>
      </c>
      <c r="B274" s="361" t="inlineStr">
        <is>
          <t>鹅币</t>
        </is>
      </c>
      <c r="C274" s="362" t="inlineStr">
        <is>
          <t>活动限购</t>
        </is>
      </c>
      <c r="D274" s="363" t="inlineStr">
        <is>
          <t>内含（纸人抽奖卡又名小王子抽奖卡，单独购买200斗豆/张）</t>
        </is>
      </c>
      <c r="E274" s="56" t="n"/>
      <c r="F274" s="56" t="n"/>
      <c r="G274" s="56" t="n"/>
      <c r="H274" s="56" t="n"/>
      <c r="I274" s="56" t="n"/>
      <c r="J274" s="56" t="n"/>
      <c r="K274" s="203" t="n"/>
      <c r="L274" s="153" t="inlineStr">
        <is>
          <t>建议</t>
        </is>
      </c>
    </row>
    <row r="275" ht="24" customHeight="1">
      <c r="A275" s="364" t="inlineStr">
        <is>
          <t>铜纸礼包</t>
        </is>
      </c>
      <c r="B275" s="365" t="inlineStr">
        <is>
          <t>18</t>
        </is>
      </c>
      <c r="C275" s="53" t="inlineStr">
        <is>
          <t>30</t>
        </is>
      </c>
      <c r="D275" s="371" t="inlineStr">
        <is>
          <t>Ⅲ级碎片礼盒*2，熔炼乌金*  6，纸人抽奖卡*  6，大金疮药*2</t>
        </is>
      </c>
      <c r="E275" s="158" t="n"/>
      <c r="F275" s="158" t="n"/>
      <c r="G275" s="158" t="n"/>
      <c r="H275" s="158" t="n"/>
      <c r="I275" s="158" t="n"/>
      <c r="J275" s="158" t="n"/>
      <c r="K275" s="320" t="n"/>
      <c r="L275" s="156" t="inlineStr">
        <is>
          <t>无视</t>
        </is>
      </c>
    </row>
    <row r="276" ht="24" customHeight="1">
      <c r="A276" s="305" t="inlineStr">
        <is>
          <t>银纸礼包</t>
        </is>
      </c>
      <c r="B276" s="46" t="inlineStr">
        <is>
          <t>45</t>
        </is>
      </c>
      <c r="C276" s="35" t="inlineStr">
        <is>
          <t>30</t>
        </is>
      </c>
      <c r="D276" s="372" t="inlineStr">
        <is>
          <t>Ⅳ级碎片礼盒*3，熔炼乌金*30，纸人抽奖卡*12，宝石金戒*2</t>
        </is>
      </c>
      <c r="E276" s="129" t="n"/>
      <c r="F276" s="129" t="n"/>
      <c r="G276" s="129" t="n"/>
      <c r="H276" s="129" t="n"/>
      <c r="I276" s="129" t="n"/>
      <c r="J276" s="129" t="n"/>
      <c r="K276" s="130" t="n"/>
      <c r="L276" s="36" t="inlineStr">
        <is>
          <t>无视</t>
        </is>
      </c>
    </row>
    <row r="277" ht="24" customHeight="1">
      <c r="A277" s="367" t="inlineStr">
        <is>
          <t>金纸礼包</t>
        </is>
      </c>
      <c r="B277" s="368" t="inlineStr">
        <is>
          <t>88</t>
        </is>
      </c>
      <c r="C277" s="42" t="inlineStr">
        <is>
          <t>30</t>
        </is>
      </c>
      <c r="D277" s="369" t="inlineStr">
        <is>
          <t>Ⅴ级碎片礼盒*3，熔炼乌金*72，纸人抽奖卡*12，生命洗刷刷*2，许愿卡碎片*1</t>
        </is>
      </c>
      <c r="E277" s="135" t="n"/>
      <c r="F277" s="135" t="n"/>
      <c r="G277" s="135" t="n"/>
      <c r="H277" s="135" t="n"/>
      <c r="I277" s="135" t="n"/>
      <c r="J277" s="135" t="n"/>
      <c r="K277" s="136" t="n"/>
      <c r="L277" s="31" t="inlineStr">
        <is>
          <t>按需</t>
        </is>
      </c>
    </row>
    <row r="278" ht="24" customHeight="1">
      <c r="A278" s="373" t="inlineStr"/>
      <c r="B278" s="3" t="n"/>
      <c r="C278" s="3" t="n"/>
      <c r="D278" s="3" t="n"/>
      <c r="E278" s="3" t="n"/>
      <c r="F278" s="3" t="n"/>
      <c r="G278" s="3" t="n"/>
      <c r="H278" s="3" t="n"/>
      <c r="I278" s="3" t="n"/>
      <c r="J278" s="3" t="n"/>
      <c r="K278" s="3" t="n"/>
      <c r="L278" s="3" t="n"/>
    </row>
    <row r="279" ht="24" customHeight="1">
      <c r="A279" s="152" t="inlineStr">
        <is>
          <t>年兽福蛋</t>
        </is>
      </c>
      <c r="B279" s="361" t="inlineStr">
        <is>
          <t>鹅币</t>
        </is>
      </c>
      <c r="C279" s="362" t="inlineStr">
        <is>
          <t>活动限购</t>
        </is>
      </c>
      <c r="D279" s="363" t="inlineStr">
        <is>
          <t>内含（所得佣兵直接为满级极品，其具体属性详见“佣兵综合”）</t>
        </is>
      </c>
      <c r="E279" s="56" t="n"/>
      <c r="F279" s="56" t="n"/>
      <c r="G279" s="56" t="n"/>
      <c r="H279" s="56" t="n"/>
      <c r="I279" s="56" t="n"/>
      <c r="J279" s="56" t="n"/>
      <c r="K279" s="203" t="n"/>
      <c r="L279" s="153" t="inlineStr">
        <is>
          <t>建议</t>
        </is>
      </c>
    </row>
    <row r="280" ht="24" customHeight="1">
      <c r="A280" s="364" t="inlineStr">
        <is>
          <t>强化福蛋</t>
        </is>
      </c>
      <c r="B280" s="365" t="inlineStr">
        <is>
          <t>6</t>
        </is>
      </c>
      <c r="C280" s="53" t="inlineStr">
        <is>
          <t>不限</t>
        </is>
      </c>
      <c r="D280" s="371" t="inlineStr">
        <is>
          <t>随机强化道具*5，概率获得时效佣兵年兽大人*N</t>
        </is>
      </c>
      <c r="E280" s="158" t="n"/>
      <c r="F280" s="158" t="n"/>
      <c r="G280" s="158" t="n"/>
      <c r="H280" s="158" t="n"/>
      <c r="I280" s="158" t="n"/>
      <c r="J280" s="158" t="n"/>
      <c r="K280" s="320" t="n"/>
      <c r="L280" s="156" t="inlineStr">
        <is>
          <t>无视</t>
        </is>
      </c>
    </row>
    <row r="281" ht="24" customHeight="1">
      <c r="A281" s="305" t="inlineStr">
        <is>
          <t>佣兵福蛋</t>
        </is>
      </c>
      <c r="B281" s="46" t="inlineStr">
        <is>
          <t>12</t>
        </is>
      </c>
      <c r="C281" s="35" t="inlineStr">
        <is>
          <t>不限</t>
        </is>
      </c>
      <c r="D281" s="372" t="inlineStr">
        <is>
          <t>高级佣兵碎片*5，概率获得时效佣兵年兽大人*N</t>
        </is>
      </c>
      <c r="E281" s="129" t="n"/>
      <c r="F281" s="129" t="n"/>
      <c r="G281" s="129" t="n"/>
      <c r="H281" s="129" t="n"/>
      <c r="I281" s="129" t="n"/>
      <c r="J281" s="129" t="n"/>
      <c r="K281" s="130" t="n"/>
      <c r="L281" s="36" t="inlineStr">
        <is>
          <t>无视</t>
        </is>
      </c>
    </row>
    <row r="282" ht="24" customHeight="1">
      <c r="A282" s="367" t="inlineStr">
        <is>
          <t>魂珠福蛋</t>
        </is>
      </c>
      <c r="B282" s="368" t="inlineStr">
        <is>
          <t>25</t>
        </is>
      </c>
      <c r="C282" s="42" t="inlineStr">
        <is>
          <t>不限</t>
        </is>
      </c>
      <c r="D282" s="369" t="inlineStr">
        <is>
          <t>随机四级魂珠*1，概率获得时效佣兵年兽大人*N</t>
        </is>
      </c>
      <c r="E282" s="135" t="n"/>
      <c r="F282" s="135" t="n"/>
      <c r="G282" s="135" t="n"/>
      <c r="H282" s="135" t="n"/>
      <c r="I282" s="135" t="n"/>
      <c r="J282" s="135" t="n"/>
      <c r="K282" s="136" t="n"/>
      <c r="L282" s="31" t="inlineStr">
        <is>
          <t>按需</t>
        </is>
      </c>
    </row>
    <row r="283" ht="24" customHeight="1">
      <c r="A283" s="374" t="inlineStr"/>
      <c r="B283" s="375" t="n"/>
      <c r="C283" s="375" t="n"/>
      <c r="D283" s="375" t="n"/>
      <c r="E283" s="375" t="n"/>
      <c r="F283" s="375" t="n"/>
      <c r="G283" s="375" t="n"/>
      <c r="H283" s="375" t="n"/>
      <c r="I283" s="375" t="n"/>
      <c r="J283" s="375" t="n"/>
      <c r="K283" s="375" t="n"/>
      <c r="L283" s="375" t="n"/>
    </row>
    <row r="284" ht="24" customHeight="1">
      <c r="A284" s="1" t="inlineStr">
        <is>
          <t>江湖秘宝</t>
        </is>
      </c>
      <c r="B284" s="2" t="inlineStr">
        <is>
          <t>鹅币</t>
        </is>
      </c>
      <c r="C284" s="2" t="inlineStr">
        <is>
          <t>每日限购</t>
        </is>
      </c>
      <c r="D284" s="2" t="inlineStr">
        <is>
          <t>内含（521礼盒为活动期间内限购1次）</t>
        </is>
      </c>
      <c r="E284" s="3" t="n"/>
      <c r="F284" s="3" t="n"/>
      <c r="G284" s="3" t="n"/>
      <c r="H284" s="3" t="n"/>
      <c r="I284" s="3" t="n"/>
      <c r="J284" s="3" t="n"/>
      <c r="K284" s="4" t="n"/>
      <c r="L284" s="376" t="inlineStr">
        <is>
          <t>建议</t>
        </is>
      </c>
    </row>
    <row r="285" ht="24" customHeight="1">
      <c r="A285" s="377" t="inlineStr">
        <is>
          <t>手记礼盒</t>
        </is>
      </c>
      <c r="B285" s="27" t="inlineStr">
        <is>
          <t>15</t>
        </is>
      </c>
      <c r="C285" s="33" t="inlineStr">
        <is>
          <t>15</t>
        </is>
      </c>
      <c r="D285" s="378" t="inlineStr">
        <is>
          <t>侠士手记*15</t>
        </is>
      </c>
      <c r="E285" s="123" t="n"/>
      <c r="F285" s="123" t="n"/>
      <c r="G285" s="123" t="n"/>
      <c r="H285" s="123" t="n"/>
      <c r="I285" s="123" t="n"/>
      <c r="J285" s="123" t="n"/>
      <c r="K285" s="124" t="n"/>
      <c r="L285" s="28" t="inlineStr">
        <is>
          <t>无视</t>
        </is>
      </c>
    </row>
    <row r="286" ht="24" customHeight="1">
      <c r="A286" s="379" t="inlineStr">
        <is>
          <t>修身礼盒</t>
        </is>
      </c>
      <c r="B286" s="34" t="inlineStr">
        <is>
          <t>20</t>
        </is>
      </c>
      <c r="C286" s="35" t="inlineStr">
        <is>
          <t>15</t>
        </is>
      </c>
      <c r="D286" s="380" t="inlineStr">
        <is>
          <t>侠士修身录*11</t>
        </is>
      </c>
      <c r="E286" s="129" t="n"/>
      <c r="F286" s="129" t="n"/>
      <c r="G286" s="129" t="n"/>
      <c r="H286" s="129" t="n"/>
      <c r="I286" s="129" t="n"/>
      <c r="J286" s="129" t="n"/>
      <c r="K286" s="130" t="n"/>
      <c r="L286" s="36" t="inlineStr">
        <is>
          <t>无视</t>
        </is>
      </c>
    </row>
    <row r="287" ht="24" customHeight="1">
      <c r="A287" s="379" t="inlineStr">
        <is>
          <t>重生礼盒</t>
        </is>
      </c>
      <c r="B287" s="34" t="inlineStr">
        <is>
          <t>18</t>
        </is>
      </c>
      <c r="C287" s="35" t="inlineStr">
        <is>
          <t>6</t>
        </is>
      </c>
      <c r="D287" s="380" t="inlineStr">
        <is>
          <t>重出江湖令*3</t>
        </is>
      </c>
      <c r="E287" s="129" t="n"/>
      <c r="F287" s="129" t="n"/>
      <c r="G287" s="129" t="n"/>
      <c r="H287" s="129" t="n"/>
      <c r="I287" s="129" t="n"/>
      <c r="J287" s="129" t="n"/>
      <c r="K287" s="130" t="n"/>
      <c r="L287" s="36" t="inlineStr">
        <is>
          <t>无视</t>
        </is>
      </c>
    </row>
    <row r="288" ht="24" customHeight="1">
      <c r="A288" s="381" t="inlineStr">
        <is>
          <t>521礼盒</t>
        </is>
      </c>
      <c r="B288" s="47" t="inlineStr">
        <is>
          <t>39</t>
        </is>
      </c>
      <c r="C288" s="42" t="inlineStr">
        <is>
          <t>1</t>
        </is>
      </c>
      <c r="D288" s="369" t="inlineStr">
        <is>
          <t>侠士手记*10，侠士修身录*10，重出江湖令*4，玄铁令*3</t>
        </is>
      </c>
      <c r="E288" s="135" t="n"/>
      <c r="F288" s="135" t="n"/>
      <c r="G288" s="135" t="n"/>
      <c r="H288" s="135" t="n"/>
      <c r="I288" s="135" t="n"/>
      <c r="J288" s="135" t="n"/>
      <c r="K288" s="136" t="n"/>
      <c r="L288" s="31" t="inlineStr">
        <is>
          <t>按需</t>
        </is>
      </c>
    </row>
    <row r="289" ht="24" customHeight="1">
      <c r="A289" s="382" t="inlineStr"/>
      <c r="B289" s="270" t="n"/>
      <c r="C289" s="270" t="n"/>
      <c r="D289" s="270" t="n"/>
      <c r="E289" s="270" t="n"/>
      <c r="F289" s="270" t="n"/>
      <c r="G289" s="270" t="n"/>
      <c r="H289" s="270" t="n"/>
      <c r="I289" s="270" t="n"/>
      <c r="J289" s="270" t="n"/>
      <c r="K289" s="270" t="n"/>
      <c r="L289" s="270" t="n"/>
    </row>
    <row r="290" ht="24" customHeight="1">
      <c r="A290" s="1" t="inlineStr">
        <is>
          <t>全服抢购</t>
        </is>
      </c>
      <c r="B290" s="2" t="inlineStr">
        <is>
          <t>鹅币</t>
        </is>
      </c>
      <c r="C290" s="2" t="inlineStr">
        <is>
          <t>全服限购</t>
        </is>
      </c>
      <c r="D290" s="2" t="inlineStr">
        <is>
          <t>内含（每次最多购买100个，可多次购买，活动期间累计最多购买1666个礼包）</t>
        </is>
      </c>
      <c r="E290" s="3" t="n"/>
      <c r="F290" s="3" t="n"/>
      <c r="G290" s="3" t="n"/>
      <c r="H290" s="3" t="n"/>
      <c r="I290" s="3" t="n"/>
      <c r="J290" s="3" t="n"/>
      <c r="K290" s="4" t="n"/>
      <c r="L290" s="376" t="inlineStr">
        <is>
          <t>建议</t>
        </is>
      </c>
    </row>
    <row r="291" ht="24" customHeight="1">
      <c r="A291" s="377" t="inlineStr">
        <is>
          <t>第1波礼包</t>
        </is>
      </c>
      <c r="B291" s="27" t="inlineStr">
        <is>
          <t>10</t>
        </is>
      </c>
      <c r="C291" s="33" t="inlineStr">
        <is>
          <t>25888</t>
        </is>
      </c>
      <c r="D291" s="383" t="inlineStr">
        <is>
          <t>传功符*115，神话残片*5，神魔残卷*10，石中剑*2，太玄经*6</t>
        </is>
      </c>
      <c r="E291" s="123" t="n"/>
      <c r="F291" s="123" t="n"/>
      <c r="G291" s="123" t="n"/>
      <c r="H291" s="123" t="n"/>
      <c r="I291" s="123" t="n"/>
      <c r="J291" s="123" t="n"/>
      <c r="K291" s="124" t="n"/>
      <c r="L291" s="28" t="inlineStr">
        <is>
          <t>按需</t>
        </is>
      </c>
    </row>
    <row r="292" ht="24" customHeight="1">
      <c r="A292" s="379" t="inlineStr">
        <is>
          <t>第2波礼包</t>
        </is>
      </c>
      <c r="B292" s="34" t="inlineStr">
        <is>
          <t>10</t>
        </is>
      </c>
      <c r="C292" s="35" t="inlineStr">
        <is>
          <t>18888</t>
        </is>
      </c>
      <c r="D292" s="384" t="inlineStr">
        <is>
          <t>传功符*130，熔炼乌金*6，淬火结晶*  6，佣兵天赋丹*5，真黄金卷轴*3</t>
        </is>
      </c>
      <c r="E292" s="129" t="n"/>
      <c r="F292" s="129" t="n"/>
      <c r="G292" s="129" t="n"/>
      <c r="H292" s="129" t="n"/>
      <c r="I292" s="129" t="n"/>
      <c r="J292" s="129" t="n"/>
      <c r="K292" s="130" t="n"/>
      <c r="L292" s="36" t="inlineStr">
        <is>
          <t>按需</t>
        </is>
      </c>
    </row>
    <row r="293" ht="24" customHeight="1">
      <c r="A293" s="379" t="inlineStr">
        <is>
          <t>第3波礼包</t>
        </is>
      </c>
      <c r="B293" s="34" t="inlineStr">
        <is>
          <t>10</t>
        </is>
      </c>
      <c r="C293" s="35" t="inlineStr">
        <is>
          <t>18888</t>
        </is>
      </c>
      <c r="D293" s="384" t="inlineStr">
        <is>
          <t>传功符*130，源质合金*7，以太星团*  5，补阙粉尘*16</t>
        </is>
      </c>
      <c r="E293" s="129" t="n"/>
      <c r="F293" s="129" t="n"/>
      <c r="G293" s="129" t="n"/>
      <c r="H293" s="129" t="n"/>
      <c r="I293" s="129" t="n"/>
      <c r="J293" s="129" t="n"/>
      <c r="K293" s="130" t="n"/>
      <c r="L293" s="36" t="inlineStr">
        <is>
          <t>按需</t>
        </is>
      </c>
    </row>
    <row r="294" ht="24" customHeight="1">
      <c r="A294" s="379" t="inlineStr">
        <is>
          <t>第4波礼包</t>
        </is>
      </c>
      <c r="B294" s="34" t="inlineStr">
        <is>
          <t>10</t>
        </is>
      </c>
      <c r="C294" s="35" t="inlineStr">
        <is>
          <t>18888</t>
        </is>
      </c>
      <c r="D294" s="384" t="inlineStr">
        <is>
          <t>传功符*100，侠士手记*8，鉴宝真炎*10，侠士修身录*10</t>
        </is>
      </c>
      <c r="E294" s="129" t="n"/>
      <c r="F294" s="129" t="n"/>
      <c r="G294" s="129" t="n"/>
      <c r="H294" s="129" t="n"/>
      <c r="I294" s="129" t="n"/>
      <c r="J294" s="129" t="n"/>
      <c r="K294" s="130" t="n"/>
      <c r="L294" s="36" t="inlineStr">
        <is>
          <t>按需</t>
        </is>
      </c>
    </row>
    <row r="295" ht="24" customHeight="1">
      <c r="A295" s="381" t="inlineStr">
        <is>
          <t>第5波礼包</t>
        </is>
      </c>
      <c r="B295" s="47" t="inlineStr">
        <is>
          <t>10</t>
        </is>
      </c>
      <c r="C295" s="42" t="inlineStr">
        <is>
          <t>18888</t>
        </is>
      </c>
      <c r="D295" s="385" t="inlineStr">
        <is>
          <t>传功符*110，舆图*2，凰髓*6，问道石*10，境界丹*6</t>
        </is>
      </c>
      <c r="E295" s="135" t="n"/>
      <c r="F295" s="135" t="n"/>
      <c r="G295" s="135" t="n"/>
      <c r="H295" s="135" t="n"/>
      <c r="I295" s="135" t="n"/>
      <c r="J295" s="135" t="n"/>
      <c r="K295" s="136" t="n"/>
      <c r="L295" s="31" t="inlineStr">
        <is>
          <t>按需</t>
        </is>
      </c>
    </row>
    <row r="296" ht="24" customHeight="1">
      <c r="A296" s="151" t="inlineStr"/>
    </row>
    <row r="297" ht="24" customHeight="1">
      <c r="A297" s="386" t="inlineStr">
        <is>
          <t>多倍福利</t>
        </is>
      </c>
      <c r="B297" s="387" t="inlineStr">
        <is>
          <t>消耗道具</t>
        </is>
      </c>
      <c r="C297" s="201" t="inlineStr">
        <is>
          <t>每日上限</t>
        </is>
      </c>
      <c r="D297" s="388" t="inlineStr">
        <is>
          <t>内容</t>
        </is>
      </c>
      <c r="E297" s="3" t="n"/>
      <c r="F297" s="3" t="n"/>
      <c r="G297" s="3" t="n"/>
      <c r="H297" s="3" t="n"/>
      <c r="I297" s="3" t="n"/>
      <c r="J297" s="3" t="n"/>
      <c r="K297" s="389" t="inlineStr">
        <is>
          <t>达人等级</t>
        </is>
      </c>
      <c r="L297" s="390" t="inlineStr">
        <is>
          <t>10</t>
        </is>
      </c>
    </row>
    <row r="298" ht="24" customHeight="1">
      <c r="A298" s="391" t="inlineStr">
        <is>
          <t>元旦 7 天</t>
        </is>
      </c>
      <c r="B298" s="61" t="inlineStr">
        <is>
          <t>斗神符</t>
        </is>
      </c>
      <c r="C298" s="62">
        <f>@IF(L297=1,"7/周",IF(L297=2,"8/周",IF(L297=3,"9/周",IF(L297=4,"10/周",IF(L297=5,"11/周",IF(L297=6,"12/周",IF(L297=7,"13/周",IF(L297=8,"14/周",IF(L297=9,"15/周",IF(L297=10,"16/周","达人错误"))))))))))</f>
        <v/>
      </c>
      <c r="D298" s="392" t="inlineStr">
        <is>
          <t>主动乐斗好友/帮友经验5倍。（可叠加双倍经验黄历，单次乐斗上限240经验）</t>
        </is>
      </c>
      <c r="E298" s="123" t="n"/>
      <c r="F298" s="123" t="n"/>
      <c r="G298" s="123" t="n"/>
      <c r="H298" s="123" t="n"/>
      <c r="I298" s="123" t="n"/>
      <c r="J298" s="123" t="n"/>
      <c r="K298" s="123" t="n"/>
      <c r="L298" s="124" t="n"/>
    </row>
    <row r="299" ht="24" customHeight="1">
      <c r="A299" s="393" t="inlineStr">
        <is>
          <t>春节14天</t>
        </is>
      </c>
      <c r="B299" s="85" t="inlineStr">
        <is>
          <t>小体力</t>
        </is>
      </c>
      <c r="C299" s="86">
        <f>@IF(L297=1,8,IF(OR(L297=2,L297=3),9,IF(OR(L297=4,L297=5),10,IF(OR(L297=6,L297=7),11,IF(OR(L297=8,L297=9),12,IF(L297=10,13,"达人错误"))))))</f>
        <v/>
      </c>
      <c r="D299" s="394" t="inlineStr">
        <is>
          <t>体力药水使用次数双倍。（不包含中体力，大/中/小体力精华，这些药请查看药妆商店）</t>
        </is>
      </c>
      <c r="E299" s="129" t="n"/>
      <c r="F299" s="129" t="n"/>
      <c r="G299" s="129" t="n"/>
      <c r="H299" s="129" t="n"/>
      <c r="I299" s="129" t="n"/>
      <c r="J299" s="129" t="n"/>
      <c r="K299" s="129" t="n"/>
      <c r="L299" s="130" t="n"/>
    </row>
    <row r="300" ht="24" customHeight="1">
      <c r="A300" s="393" t="inlineStr">
        <is>
          <t>五一 7 天</t>
        </is>
      </c>
      <c r="B300" s="85" t="inlineStr">
        <is>
          <t>大体力</t>
        </is>
      </c>
      <c r="C300" s="86">
        <f>@IF(OR(L297=1,L297=2),6,IF(OR(L297=3,L297=4,L297=5),7,IF(L297=6,8,IF(OR(L297=7,L297=8),9,IF(OR(L297=9,L297=10),10,"达人错误")))))</f>
        <v/>
      </c>
      <c r="D300" s="394" t="inlineStr">
        <is>
          <t>斗神塔、画卷迷踪、每日领取的道具奖励3倍。历练阅历3倍。（可叠加对应黄历到4倍）</t>
        </is>
      </c>
      <c r="E300" s="129" t="n"/>
      <c r="F300" s="129" t="n"/>
      <c r="G300" s="129" t="n"/>
      <c r="H300" s="129" t="n"/>
      <c r="I300" s="129" t="n"/>
      <c r="J300" s="129" t="n"/>
      <c r="K300" s="129" t="n"/>
      <c r="L300" s="130" t="n"/>
    </row>
    <row r="301" ht="24" customHeight="1">
      <c r="A301" s="393" t="inlineStr">
        <is>
          <t>周年21天</t>
        </is>
      </c>
      <c r="B301" s="85" t="inlineStr">
        <is>
          <t>真体力</t>
        </is>
      </c>
      <c r="C301" s="86">
        <f>@IF(OR(L297=1,L297=2,L297=3,L297=4),6,IF(OR(L297=5,L297=6),7,IF(OR(L297=7,L297=8,L297=9),8,IF(L297=10,9,"达人错误"))))</f>
        <v/>
      </c>
      <c r="D301" s="394" t="inlineStr">
        <is>
          <t>押镖奖励3倍。（活动前一天押镖不领取，活动开始后可领取3倍，斗神塔打一层后同理）</t>
        </is>
      </c>
      <c r="E301" s="129" t="n"/>
      <c r="F301" s="129" t="n"/>
      <c r="G301" s="129" t="n"/>
      <c r="H301" s="129" t="n"/>
      <c r="I301" s="129" t="n"/>
      <c r="J301" s="129" t="n"/>
      <c r="K301" s="129" t="n"/>
      <c r="L301" s="130" t="n"/>
    </row>
    <row r="302" ht="24" customHeight="1">
      <c r="A302" s="393" t="inlineStr">
        <is>
          <t>国庆14天</t>
        </is>
      </c>
      <c r="B302" s="85" t="inlineStr">
        <is>
          <t>小活力</t>
        </is>
      </c>
      <c r="C302" s="86">
        <f>@IF(L297=1,8,IF(OR(L297=2,L297=3),9,IF(OR(L297=4,L297=5,L297=6,L297=7),10,IF(OR(L297=8,L297=9),11,IF(L297=10,12,"达人错误")))))</f>
        <v/>
      </c>
      <c r="D302" s="394" t="inlineStr">
        <is>
          <t>打boss帮贡上限400提高到600，基础帮贡上限1000提高到1500。（每日可带贡献药多打8次黄药师）</t>
        </is>
      </c>
      <c r="E302" s="129" t="n"/>
      <c r="F302" s="129" t="n"/>
      <c r="G302" s="129" t="n"/>
      <c r="H302" s="129" t="n"/>
      <c r="I302" s="129" t="n"/>
      <c r="J302" s="129" t="n"/>
      <c r="K302" s="129" t="n"/>
      <c r="L302" s="130" t="n"/>
    </row>
    <row r="303" ht="24" customHeight="1">
      <c r="A303" s="395" t="inlineStr">
        <is>
          <t>总数63天</t>
        </is>
      </c>
      <c r="B303" s="256" t="inlineStr">
        <is>
          <t>大活力</t>
        </is>
      </c>
      <c r="C303" s="139">
        <f>@IF(OR(L297=1,L297=2),6,IF(OR(L297=3,L297=4,L297=5),7,IF(OR(L297=6,L297=7,L297=8),8,IF(OR(L297=9,L297=10),9,"达人错误"))))</f>
        <v/>
      </c>
      <c r="D303" s="396" t="inlineStr">
        <is>
          <t>天界十二宫元婴经验3倍。（上限经验低，配合黄历倍率达不到最佳效果）</t>
        </is>
      </c>
      <c r="E303" s="135" t="n"/>
      <c r="F303" s="135" t="n"/>
      <c r="G303" s="135" t="n"/>
      <c r="H303" s="135" t="n"/>
      <c r="I303" s="135" t="n"/>
      <c r="J303" s="135" t="n"/>
      <c r="K303" s="135" t="n"/>
      <c r="L303" s="136" t="n"/>
    </row>
    <row r="304" ht="24" customHeight="1">
      <c r="A304" s="397" t="inlineStr"/>
      <c r="B304" s="375" t="n"/>
      <c r="C304" s="375" t="n"/>
      <c r="D304" s="375" t="n"/>
      <c r="E304" s="375" t="n"/>
      <c r="F304" s="375" t="n"/>
      <c r="G304" s="375" t="n"/>
      <c r="H304" s="375" t="n"/>
      <c r="I304" s="375" t="n"/>
      <c r="J304" s="375" t="n"/>
      <c r="K304" s="375" t="n"/>
      <c r="L304" s="375" t="n"/>
    </row>
    <row r="305" ht="24" customHeight="1">
      <c r="A305" s="329" t="inlineStr">
        <is>
          <t>吉利兑</t>
        </is>
      </c>
      <c r="B305" s="398" t="inlineStr">
        <is>
          <t>消耗精魄</t>
        </is>
      </c>
      <c r="C305" s="399" t="inlineStr">
        <is>
          <t>限兑</t>
        </is>
      </c>
      <c r="D305" s="2" t="inlineStr">
        <is>
          <t>修炼任务（活动持续4周）</t>
        </is>
      </c>
      <c r="E305" s="3" t="n"/>
      <c r="F305" s="3" t="n"/>
      <c r="G305" s="3" t="n"/>
      <c r="H305" s="3" t="n"/>
      <c r="I305" s="3" t="n"/>
      <c r="J305" s="3" t="n"/>
      <c r="K305" s="4" t="n"/>
      <c r="L305" s="376" t="inlineStr">
        <is>
          <t>奖励精魄</t>
        </is>
      </c>
    </row>
    <row r="306" ht="24" customHeight="1">
      <c r="A306" s="400" t="inlineStr">
        <is>
          <t>1槽Ⅳ符石</t>
        </is>
      </c>
      <c r="B306" s="27" t="inlineStr">
        <is>
          <t>180</t>
        </is>
      </c>
      <c r="C306" s="401" t="inlineStr">
        <is>
          <t>1</t>
        </is>
      </c>
      <c r="D306" s="175" t="inlineStr">
        <is>
          <t>累计乐斗好友50次</t>
        </is>
      </c>
      <c r="E306" s="123" t="n"/>
      <c r="F306" s="123" t="n"/>
      <c r="G306" s="123" t="n"/>
      <c r="H306" s="123" t="n"/>
      <c r="I306" s="123" t="n"/>
      <c r="J306" s="123" t="n"/>
      <c r="K306" s="124" t="n"/>
      <c r="L306" s="28" t="inlineStr">
        <is>
          <t>20</t>
        </is>
      </c>
    </row>
    <row r="307" ht="24" customHeight="1">
      <c r="A307" s="402" t="inlineStr">
        <is>
          <t>1槽Ⅳ符石</t>
        </is>
      </c>
      <c r="B307" s="34" t="inlineStr">
        <is>
          <t>180</t>
        </is>
      </c>
      <c r="C307" s="178" t="inlineStr">
        <is>
          <t>1</t>
        </is>
      </c>
      <c r="D307" s="177" t="inlineStr">
        <is>
          <t>累计活跃值达到990点</t>
        </is>
      </c>
      <c r="E307" s="129" t="n"/>
      <c r="F307" s="129" t="n"/>
      <c r="G307" s="129" t="n"/>
      <c r="H307" s="129" t="n"/>
      <c r="I307" s="129" t="n"/>
      <c r="J307" s="129" t="n"/>
      <c r="K307" s="130" t="n"/>
      <c r="L307" s="36" t="inlineStr">
        <is>
          <t>50</t>
        </is>
      </c>
    </row>
    <row r="308" ht="24" customHeight="1">
      <c r="A308" s="402" t="inlineStr">
        <is>
          <t>2槽Ⅳ符石</t>
        </is>
      </c>
      <c r="B308" s="34" t="inlineStr">
        <is>
          <t>180</t>
        </is>
      </c>
      <c r="C308" s="178" t="inlineStr">
        <is>
          <t>1</t>
        </is>
      </c>
      <c r="D308" s="177" t="inlineStr">
        <is>
          <t>累计消耗36鹅币</t>
        </is>
      </c>
      <c r="E308" s="129" t="n"/>
      <c r="F308" s="129" t="n"/>
      <c r="G308" s="129" t="n"/>
      <c r="H308" s="129" t="n"/>
      <c r="I308" s="129" t="n"/>
      <c r="J308" s="129" t="n"/>
      <c r="K308" s="130" t="n"/>
      <c r="L308" s="36" t="inlineStr">
        <is>
          <t>60</t>
        </is>
      </c>
    </row>
    <row r="309" ht="24" customHeight="1">
      <c r="A309" s="402" t="inlineStr">
        <is>
          <t>2槽Ⅳ符石</t>
        </is>
      </c>
      <c r="B309" s="34" t="inlineStr">
        <is>
          <t>180</t>
        </is>
      </c>
      <c r="C309" s="178" t="inlineStr">
        <is>
          <t>1</t>
        </is>
      </c>
      <c r="D309" s="177" t="inlineStr">
        <is>
          <t>累计登录15天</t>
        </is>
      </c>
      <c r="E309" s="129" t="n"/>
      <c r="F309" s="129" t="n"/>
      <c r="G309" s="129" t="n"/>
      <c r="H309" s="129" t="n"/>
      <c r="I309" s="129" t="n"/>
      <c r="J309" s="129" t="n"/>
      <c r="K309" s="130" t="n"/>
      <c r="L309" s="36" t="inlineStr">
        <is>
          <t>35</t>
        </is>
      </c>
    </row>
    <row r="310" ht="24" customHeight="1">
      <c r="A310" s="402" t="inlineStr">
        <is>
          <t>Ⅴ万能碎片</t>
        </is>
      </c>
      <c r="B310" s="34" t="inlineStr">
        <is>
          <t>20</t>
        </is>
      </c>
      <c r="C310" s="178" t="inlineStr">
        <is>
          <t>25</t>
        </is>
      </c>
      <c r="D310" s="177" t="inlineStr">
        <is>
          <t>累计乐斗好友100次</t>
        </is>
      </c>
      <c r="E310" s="129" t="n"/>
      <c r="F310" s="129" t="n"/>
      <c r="G310" s="129" t="n"/>
      <c r="H310" s="129" t="n"/>
      <c r="I310" s="129" t="n"/>
      <c r="J310" s="129" t="n"/>
      <c r="K310" s="130" t="n"/>
      <c r="L310" s="36" t="inlineStr">
        <is>
          <t>60</t>
        </is>
      </c>
    </row>
    <row r="311" ht="24" customHeight="1">
      <c r="A311" s="402" t="inlineStr">
        <is>
          <t>熔炼乌金</t>
        </is>
      </c>
      <c r="B311" s="34" t="inlineStr">
        <is>
          <t>2</t>
        </is>
      </c>
      <c r="C311" s="178" t="inlineStr">
        <is>
          <t>100</t>
        </is>
      </c>
      <c r="D311" s="177" t="inlineStr">
        <is>
          <t>累计报名参加20次武林大会</t>
        </is>
      </c>
      <c r="E311" s="129" t="n"/>
      <c r="F311" s="129" t="n"/>
      <c r="G311" s="129" t="n"/>
      <c r="H311" s="129" t="n"/>
      <c r="I311" s="129" t="n"/>
      <c r="J311" s="129" t="n"/>
      <c r="K311" s="130" t="n"/>
      <c r="L311" s="36" t="inlineStr">
        <is>
          <t>60</t>
        </is>
      </c>
    </row>
    <row r="312" ht="24" customHeight="1">
      <c r="A312" s="402" t="inlineStr">
        <is>
          <t>玄铁令</t>
        </is>
      </c>
      <c r="B312" s="34" t="inlineStr">
        <is>
          <t>2</t>
        </is>
      </c>
      <c r="C312" s="178" t="inlineStr">
        <is>
          <t>20</t>
        </is>
      </c>
      <c r="D312" s="177" t="inlineStr">
        <is>
          <t>每日活跃达到100点</t>
        </is>
      </c>
      <c r="E312" s="129" t="n"/>
      <c r="F312" s="129" t="n"/>
      <c r="G312" s="129" t="n"/>
      <c r="H312" s="129" t="n"/>
      <c r="I312" s="129" t="n"/>
      <c r="J312" s="129" t="n"/>
      <c r="K312" s="130" t="n"/>
      <c r="L312" s="36" t="inlineStr">
        <is>
          <t>5</t>
        </is>
      </c>
    </row>
    <row r="313" ht="24" customHeight="1">
      <c r="A313" s="403" t="inlineStr">
        <is>
          <t>挑战书</t>
        </is>
      </c>
      <c r="B313" s="47" t="inlineStr">
        <is>
          <t>1</t>
        </is>
      </c>
      <c r="C313" s="404" t="inlineStr">
        <is>
          <t>30</t>
        </is>
      </c>
      <c r="D313" s="181" t="inlineStr">
        <is>
          <t>每日消耗1鹅币</t>
        </is>
      </c>
      <c r="E313" s="135" t="n"/>
      <c r="F313" s="135" t="n"/>
      <c r="G313" s="135" t="n"/>
      <c r="H313" s="135" t="n"/>
      <c r="I313" s="135" t="n"/>
      <c r="J313" s="135" t="n"/>
      <c r="K313" s="136" t="n"/>
      <c r="L313" s="31" t="inlineStr">
        <is>
          <t>4</t>
        </is>
      </c>
    </row>
    <row r="314" ht="24" customHeight="1">
      <c r="A314" s="405" t="inlineStr"/>
      <c r="B314" s="94" t="n"/>
      <c r="C314" s="94" t="n"/>
      <c r="D314" s="94" t="n"/>
      <c r="E314" s="94" t="n"/>
      <c r="F314" s="94" t="n"/>
      <c r="G314" s="94" t="n"/>
      <c r="H314" s="94" t="n"/>
      <c r="I314" s="94" t="n"/>
      <c r="J314" s="94" t="n"/>
      <c r="K314" s="94" t="n"/>
      <c r="L314" s="301" t="n"/>
    </row>
    <row r="315" ht="24" customHeight="1">
      <c r="A315" s="310" t="inlineStr">
        <is>
          <t>女神药妆</t>
        </is>
      </c>
      <c r="B315" s="1" t="inlineStr">
        <is>
          <t>鹅币</t>
        </is>
      </c>
      <c r="C315" s="376" t="inlineStr">
        <is>
          <t>每日限购</t>
        </is>
      </c>
      <c r="D315" s="2" t="inlineStr">
        <is>
          <t>内含</t>
        </is>
      </c>
      <c r="E315" s="3" t="n"/>
      <c r="F315" s="3" t="n"/>
      <c r="G315" s="3" t="n"/>
      <c r="H315" s="3" t="n"/>
      <c r="I315" s="3" t="n"/>
      <c r="J315" s="3" t="n"/>
      <c r="K315" s="4" t="n"/>
      <c r="L315" s="376" t="inlineStr">
        <is>
          <t>建议</t>
        </is>
      </c>
    </row>
    <row r="316" ht="24" customHeight="1">
      <c r="A316" s="377" t="inlineStr">
        <is>
          <t>小体力精华</t>
        </is>
      </c>
      <c r="B316" s="27" t="inlineStr">
        <is>
          <t>1.2</t>
        </is>
      </c>
      <c r="C316" s="33" t="inlineStr">
        <is>
          <t>25</t>
        </is>
      </c>
      <c r="D316" s="383" t="inlineStr">
        <is>
          <t>赠送积分  4，恢复  30点体力值，每天可使用15个</t>
        </is>
      </c>
      <c r="E316" s="123" t="n"/>
      <c r="F316" s="123" t="n"/>
      <c r="G316" s="123" t="n"/>
      <c r="H316" s="123" t="n"/>
      <c r="I316" s="123" t="n"/>
      <c r="J316" s="123" t="n"/>
      <c r="K316" s="124" t="n"/>
      <c r="L316" s="28" t="inlineStr">
        <is>
          <t>按需</t>
        </is>
      </c>
    </row>
    <row r="317" ht="24" customHeight="1">
      <c r="A317" s="379" t="inlineStr">
        <is>
          <t>中体力精华</t>
        </is>
      </c>
      <c r="B317" s="34" t="inlineStr">
        <is>
          <t>2.5</t>
        </is>
      </c>
      <c r="C317" s="35" t="inlineStr">
        <is>
          <t>25</t>
        </is>
      </c>
      <c r="D317" s="384" t="inlineStr">
        <is>
          <t>赠送积分  8，恢复  50点体力值，每天可使用10个</t>
        </is>
      </c>
      <c r="E317" s="129" t="n"/>
      <c r="F317" s="129" t="n"/>
      <c r="G317" s="129" t="n"/>
      <c r="H317" s="129" t="n"/>
      <c r="I317" s="129" t="n"/>
      <c r="J317" s="129" t="n"/>
      <c r="K317" s="130" t="n"/>
      <c r="L317" s="36" t="inlineStr">
        <is>
          <t>按需</t>
        </is>
      </c>
    </row>
    <row r="318" ht="24" customHeight="1">
      <c r="A318" s="379" t="inlineStr">
        <is>
          <t>大体力精华</t>
        </is>
      </c>
      <c r="B318" s="34" t="inlineStr">
        <is>
          <t>4</t>
        </is>
      </c>
      <c r="C318" s="35" t="inlineStr">
        <is>
          <t>25</t>
        </is>
      </c>
      <c r="D318" s="384" t="inlineStr">
        <is>
          <t>赠送积分10，恢复  70点体力值，每天可使用  8个</t>
        </is>
      </c>
      <c r="E318" s="129" t="n"/>
      <c r="F318" s="129" t="n"/>
      <c r="G318" s="129" t="n"/>
      <c r="H318" s="129" t="n"/>
      <c r="I318" s="129" t="n"/>
      <c r="J318" s="129" t="n"/>
      <c r="K318" s="130" t="n"/>
      <c r="L318" s="36" t="inlineStr">
        <is>
          <t>按需</t>
        </is>
      </c>
    </row>
    <row r="319" ht="24" customHeight="1">
      <c r="A319" s="379" t="inlineStr">
        <is>
          <t>大浓缩经验</t>
        </is>
      </c>
      <c r="B319" s="34" t="inlineStr">
        <is>
          <t>15</t>
        </is>
      </c>
      <c r="C319" s="35" t="inlineStr">
        <is>
          <t>25</t>
        </is>
      </c>
      <c r="D319" s="384" t="inlineStr">
        <is>
          <t>赠送积分30，提升100点经验值，每天可使用  3个</t>
        </is>
      </c>
      <c r="E319" s="129" t="n"/>
      <c r="F319" s="129" t="n"/>
      <c r="G319" s="129" t="n"/>
      <c r="H319" s="129" t="n"/>
      <c r="I319" s="129" t="n"/>
      <c r="J319" s="129" t="n"/>
      <c r="K319" s="130" t="n"/>
      <c r="L319" s="36" t="inlineStr">
        <is>
          <t>按需</t>
        </is>
      </c>
    </row>
    <row r="320" ht="24" customHeight="1">
      <c r="A320" s="379" t="inlineStr">
        <is>
          <t>中体力药水</t>
        </is>
      </c>
      <c r="B320" s="34" t="inlineStr">
        <is>
          <t>0.6</t>
        </is>
      </c>
      <c r="C320" s="35" t="inlineStr">
        <is>
          <t>25</t>
        </is>
      </c>
      <c r="D320" s="384" t="inlineStr">
        <is>
          <t>赠送积分  5，恢复  20点体力值，每天可使用  6个</t>
        </is>
      </c>
      <c r="E320" s="129" t="n"/>
      <c r="F320" s="129" t="n"/>
      <c r="G320" s="129" t="n"/>
      <c r="H320" s="129" t="n"/>
      <c r="I320" s="129" t="n"/>
      <c r="J320" s="129" t="n"/>
      <c r="K320" s="130" t="n"/>
      <c r="L320" s="36" t="inlineStr">
        <is>
          <t>按需</t>
        </is>
      </c>
    </row>
    <row r="321" ht="24" customHeight="1">
      <c r="A321" s="379" t="inlineStr">
        <is>
          <t>双倍经验药</t>
        </is>
      </c>
      <c r="B321" s="34" t="inlineStr">
        <is>
          <t>7</t>
        </is>
      </c>
      <c r="C321" s="35" t="inlineStr">
        <is>
          <t>25</t>
        </is>
      </c>
      <c r="D321" s="384" t="inlineStr">
        <is>
          <t>赠送积分21，24小时内乐斗好友或帮友双倍经验（不可叠加双倍经验黄历，单次乐斗上限240经验）</t>
        </is>
      </c>
      <c r="E321" s="129" t="n"/>
      <c r="F321" s="129" t="n"/>
      <c r="G321" s="129" t="n"/>
      <c r="H321" s="129" t="n"/>
      <c r="I321" s="129" t="n"/>
      <c r="J321" s="129" t="n"/>
      <c r="K321" s="130" t="n"/>
      <c r="L321" s="36" t="inlineStr">
        <is>
          <t>按需</t>
        </is>
      </c>
    </row>
    <row r="322" ht="24" customHeight="1">
      <c r="A322" s="379" t="inlineStr">
        <is>
          <t>零经验药水</t>
        </is>
      </c>
      <c r="B322" s="34" t="inlineStr">
        <is>
          <t>2.5</t>
        </is>
      </c>
      <c r="C322" s="35" t="inlineStr">
        <is>
          <t>25</t>
        </is>
      </c>
      <c r="D322" s="384" t="inlineStr">
        <is>
          <t>赠送积分  8，24小时内获得的经验值变为0，使用后不可取消</t>
        </is>
      </c>
      <c r="E322" s="129" t="n"/>
      <c r="F322" s="129" t="n"/>
      <c r="G322" s="129" t="n"/>
      <c r="H322" s="129" t="n"/>
      <c r="I322" s="129" t="n"/>
      <c r="J322" s="129" t="n"/>
      <c r="K322" s="130" t="n"/>
      <c r="L322" s="36" t="inlineStr">
        <is>
          <t>按需</t>
        </is>
      </c>
    </row>
    <row r="323" ht="24" customHeight="1">
      <c r="A323" s="381" t="inlineStr">
        <is>
          <t>贡献叉烧包</t>
        </is>
      </c>
      <c r="B323" s="47" t="inlineStr">
        <is>
          <t>25积分</t>
        </is>
      </c>
      <c r="C323" s="42" t="inlineStr">
        <is>
          <t>活动限兑40</t>
        </is>
      </c>
      <c r="D323" s="369" t="inlineStr">
        <is>
          <t>赠送积分无，获得100点帮贡值，每天可使用20个</t>
        </is>
      </c>
      <c r="E323" s="135" t="n"/>
      <c r="F323" s="135" t="n"/>
      <c r="G323" s="135" t="n"/>
      <c r="H323" s="135" t="n"/>
      <c r="I323" s="135" t="n"/>
      <c r="J323" s="135" t="n"/>
      <c r="K323" s="136" t="n"/>
      <c r="L323" s="406" t="inlineStr">
        <is>
          <t>按需</t>
        </is>
      </c>
    </row>
    <row r="324" ht="24" customHeight="1">
      <c r="A324" s="382" t="inlineStr"/>
      <c r="B324" s="270" t="n"/>
      <c r="C324" s="270" t="n"/>
      <c r="D324" s="270" t="n"/>
      <c r="E324" s="270" t="n"/>
      <c r="F324" s="270" t="n"/>
      <c r="G324" s="270" t="n"/>
      <c r="H324" s="270" t="n"/>
      <c r="I324" s="270" t="n"/>
      <c r="J324" s="270" t="n"/>
      <c r="K324" s="270" t="n"/>
      <c r="L324" s="270" t="n"/>
    </row>
    <row r="325" ht="24" customHeight="1">
      <c r="A325" s="1" t="inlineStr">
        <is>
          <t>超值礼包</t>
        </is>
      </c>
      <c r="B325" s="2" t="inlineStr">
        <is>
          <t>鹅币</t>
        </is>
      </c>
      <c r="C325" s="2" t="inlineStr">
        <is>
          <t>每日限购</t>
        </is>
      </c>
      <c r="D325" s="2" t="inlineStr">
        <is>
          <t>内含（需按照顺序依次购买）</t>
        </is>
      </c>
      <c r="E325" s="3" t="n"/>
      <c r="F325" s="3" t="n"/>
      <c r="G325" s="3" t="n"/>
      <c r="H325" s="3" t="n"/>
      <c r="I325" s="3" t="n"/>
      <c r="J325" s="3" t="n"/>
      <c r="K325" s="4" t="n"/>
      <c r="L325" s="376" t="inlineStr">
        <is>
          <t>建议</t>
        </is>
      </c>
    </row>
    <row r="326" ht="24" customHeight="1">
      <c r="A326" s="407" t="inlineStr">
        <is>
          <t>超值礼包1</t>
        </is>
      </c>
      <c r="B326" s="44" t="inlineStr">
        <is>
          <t>25</t>
        </is>
      </c>
      <c r="C326" s="33" t="inlineStr">
        <is>
          <t>1</t>
        </is>
      </c>
      <c r="D326" s="383" t="inlineStr">
        <is>
          <t>源宝馥息*  10，灵韵馥息*  15</t>
        </is>
      </c>
      <c r="E326" s="123" t="n"/>
      <c r="F326" s="123" t="n"/>
      <c r="G326" s="123" t="n"/>
      <c r="H326" s="123" t="n"/>
      <c r="I326" s="123" t="n"/>
      <c r="J326" s="123" t="n"/>
      <c r="K326" s="124" t="n"/>
      <c r="L326" s="28" t="inlineStr">
        <is>
          <t>按需</t>
        </is>
      </c>
    </row>
    <row r="327" ht="24" customHeight="1">
      <c r="A327" s="305" t="inlineStr">
        <is>
          <t>超值礼包2</t>
        </is>
      </c>
      <c r="B327" s="46" t="inlineStr">
        <is>
          <t>30</t>
        </is>
      </c>
      <c r="C327" s="35" t="inlineStr">
        <is>
          <t>1</t>
        </is>
      </c>
      <c r="D327" s="384" t="inlineStr">
        <is>
          <t>源宝馥息*  15，灵韵馥息*  20</t>
        </is>
      </c>
      <c r="E327" s="129" t="n"/>
      <c r="F327" s="129" t="n"/>
      <c r="G327" s="129" t="n"/>
      <c r="H327" s="129" t="n"/>
      <c r="I327" s="129" t="n"/>
      <c r="J327" s="129" t="n"/>
      <c r="K327" s="130" t="n"/>
      <c r="L327" s="36" t="inlineStr">
        <is>
          <t>按需</t>
        </is>
      </c>
    </row>
    <row r="328" ht="24" customHeight="1">
      <c r="A328" s="305" t="inlineStr">
        <is>
          <t>超值礼包3</t>
        </is>
      </c>
      <c r="B328" s="46" t="inlineStr">
        <is>
          <t>37.5</t>
        </is>
      </c>
      <c r="C328" s="35" t="inlineStr">
        <is>
          <t>1</t>
        </is>
      </c>
      <c r="D328" s="384" t="inlineStr">
        <is>
          <t>源宝馥息*  25，灵韵馥息*  25</t>
        </is>
      </c>
      <c r="E328" s="129" t="n"/>
      <c r="F328" s="129" t="n"/>
      <c r="G328" s="129" t="n"/>
      <c r="H328" s="129" t="n"/>
      <c r="I328" s="129" t="n"/>
      <c r="J328" s="129" t="n"/>
      <c r="K328" s="130" t="n"/>
      <c r="L328" s="36" t="inlineStr">
        <is>
          <t>按需</t>
        </is>
      </c>
    </row>
    <row r="329" ht="24" customHeight="1">
      <c r="A329" s="305" t="inlineStr">
        <is>
          <t>超值礼包4</t>
        </is>
      </c>
      <c r="B329" s="46" t="inlineStr">
        <is>
          <t>50</t>
        </is>
      </c>
      <c r="C329" s="35" t="inlineStr">
        <is>
          <t>1</t>
        </is>
      </c>
      <c r="D329" s="384" t="inlineStr">
        <is>
          <t>源宝馥息*  50，灵韵馥息*  25</t>
        </is>
      </c>
      <c r="E329" s="129" t="n"/>
      <c r="F329" s="129" t="n"/>
      <c r="G329" s="129" t="n"/>
      <c r="H329" s="129" t="n"/>
      <c r="I329" s="129" t="n"/>
      <c r="J329" s="129" t="n"/>
      <c r="K329" s="130" t="n"/>
      <c r="L329" s="36" t="inlineStr">
        <is>
          <t>按需</t>
        </is>
      </c>
    </row>
    <row r="330" ht="24" customHeight="1">
      <c r="A330" s="305" t="inlineStr">
        <is>
          <t>超值礼包5</t>
        </is>
      </c>
      <c r="B330" s="46" t="inlineStr">
        <is>
          <t>70</t>
        </is>
      </c>
      <c r="C330" s="35" t="inlineStr">
        <is>
          <t>1</t>
        </is>
      </c>
      <c r="D330" s="384" t="inlineStr">
        <is>
          <t>源宝馥息*  70，灵韵馥息*  30，神武馥息*  30</t>
        </is>
      </c>
      <c r="E330" s="129" t="n"/>
      <c r="F330" s="129" t="n"/>
      <c r="G330" s="129" t="n"/>
      <c r="H330" s="129" t="n"/>
      <c r="I330" s="129" t="n"/>
      <c r="J330" s="129" t="n"/>
      <c r="K330" s="130" t="n"/>
      <c r="L330" s="36" t="inlineStr">
        <is>
          <t>按需</t>
        </is>
      </c>
    </row>
    <row r="331" ht="24" customHeight="1">
      <c r="A331" s="305" t="inlineStr">
        <is>
          <t>超值礼包6</t>
        </is>
      </c>
      <c r="B331" s="46" t="inlineStr">
        <is>
          <t>90</t>
        </is>
      </c>
      <c r="C331" s="35" t="inlineStr">
        <is>
          <t>1</t>
        </is>
      </c>
      <c r="D331" s="384" t="inlineStr">
        <is>
          <t>源宝馥息*110，灵韵馥息*  40，神武馥息*  40</t>
        </is>
      </c>
      <c r="E331" s="129" t="n"/>
      <c r="F331" s="129" t="n"/>
      <c r="G331" s="129" t="n"/>
      <c r="H331" s="129" t="n"/>
      <c r="I331" s="129" t="n"/>
      <c r="J331" s="129" t="n"/>
      <c r="K331" s="130" t="n"/>
      <c r="L331" s="36" t="inlineStr">
        <is>
          <t>按需</t>
        </is>
      </c>
    </row>
    <row r="332" ht="24" customHeight="1">
      <c r="A332" s="305" t="inlineStr">
        <is>
          <t>超值礼包7</t>
        </is>
      </c>
      <c r="B332" s="46" t="inlineStr">
        <is>
          <t>110</t>
        </is>
      </c>
      <c r="C332" s="35" t="inlineStr">
        <is>
          <t>1</t>
        </is>
      </c>
      <c r="D332" s="384" t="inlineStr">
        <is>
          <t>源宝馥息*160，灵韵馥息*  60，神武馥息*  60</t>
        </is>
      </c>
      <c r="E332" s="129" t="n"/>
      <c r="F332" s="129" t="n"/>
      <c r="G332" s="129" t="n"/>
      <c r="H332" s="129" t="n"/>
      <c r="I332" s="129" t="n"/>
      <c r="J332" s="129" t="n"/>
      <c r="K332" s="130" t="n"/>
      <c r="L332" s="36" t="inlineStr">
        <is>
          <t>按需</t>
        </is>
      </c>
    </row>
    <row r="333" ht="24" customHeight="1">
      <c r="A333" s="367" t="inlineStr">
        <is>
          <t>超值礼包8</t>
        </is>
      </c>
      <c r="B333" s="368" t="inlineStr">
        <is>
          <t>130</t>
        </is>
      </c>
      <c r="C333" s="42" t="inlineStr">
        <is>
          <t>1</t>
        </is>
      </c>
      <c r="D333" s="369" t="inlineStr">
        <is>
          <t>源宝馥息*220，灵韵馥息*105，神武馥息*105</t>
        </is>
      </c>
      <c r="E333" s="135" t="n"/>
      <c r="F333" s="135" t="n"/>
      <c r="G333" s="135" t="n"/>
      <c r="H333" s="135" t="n"/>
      <c r="I333" s="135" t="n"/>
      <c r="J333" s="135" t="n"/>
      <c r="K333" s="136" t="n"/>
      <c r="L333" s="31" t="inlineStr">
        <is>
          <t>按需</t>
        </is>
      </c>
    </row>
    <row r="334" ht="24" customHeight="1">
      <c r="A334" s="382" t="inlineStr"/>
      <c r="B334" s="270" t="n"/>
      <c r="C334" s="270" t="n"/>
      <c r="D334" s="270" t="n"/>
      <c r="E334" s="270" t="n"/>
      <c r="F334" s="270" t="n"/>
      <c r="G334" s="270" t="n"/>
      <c r="H334" s="270" t="n"/>
      <c r="I334" s="270" t="n"/>
      <c r="J334" s="270" t="n"/>
      <c r="K334" s="270" t="n"/>
      <c r="L334" s="270" t="n"/>
    </row>
    <row r="335" ht="24" customHeight="1">
      <c r="A335" s="329" t="inlineStr">
        <is>
          <t>徽章战令</t>
        </is>
      </c>
      <c r="B335" s="398" t="inlineStr">
        <is>
          <t>鹅币</t>
        </is>
      </c>
      <c r="C335" s="2" t="inlineStr">
        <is>
          <t>每日限购</t>
        </is>
      </c>
      <c r="D335" s="2" t="inlineStr">
        <is>
          <t>内含（累计购买一定数量可激活返场徽章）</t>
        </is>
      </c>
      <c r="E335" s="3" t="n"/>
      <c r="F335" s="3" t="n"/>
      <c r="G335" s="3" t="n"/>
      <c r="H335" s="3" t="n"/>
      <c r="I335" s="3" t="n"/>
      <c r="J335" s="3" t="n"/>
      <c r="K335" s="4" t="n"/>
      <c r="L335" s="376" t="inlineStr">
        <is>
          <t>建议</t>
        </is>
      </c>
    </row>
    <row r="336" ht="24" customHeight="1">
      <c r="A336" s="377" t="inlineStr">
        <is>
          <t>觉醒战令</t>
        </is>
      </c>
      <c r="B336" s="27" t="inlineStr">
        <is>
          <t>66</t>
        </is>
      </c>
      <c r="C336" s="33" t="inlineStr">
        <is>
          <t>1</t>
        </is>
      </c>
      <c r="D336" s="378" t="inlineStr">
        <is>
          <t>真黄金卷轴*22，淬火结晶*66</t>
        </is>
      </c>
      <c r="E336" s="123" t="n"/>
      <c r="F336" s="123" t="n"/>
      <c r="G336" s="123" t="n"/>
      <c r="H336" s="123" t="n"/>
      <c r="I336" s="123" t="n"/>
      <c r="J336" s="123" t="n"/>
      <c r="K336" s="124" t="n"/>
      <c r="L336" s="28" t="inlineStr">
        <is>
          <t>无视</t>
        </is>
      </c>
    </row>
    <row r="337" ht="24" customHeight="1">
      <c r="A337" s="379" t="inlineStr">
        <is>
          <t>佣兵战令</t>
        </is>
      </c>
      <c r="B337" s="34" t="inlineStr">
        <is>
          <t>66</t>
        </is>
      </c>
      <c r="C337" s="35" t="inlineStr">
        <is>
          <t>1</t>
        </is>
      </c>
      <c r="D337" s="384" t="inlineStr">
        <is>
          <t>佣兵天赋丹*38，还童天书*  5，佣兵经阁扫地僧碎片*15</t>
        </is>
      </c>
      <c r="E337" s="129" t="n"/>
      <c r="F337" s="129" t="n"/>
      <c r="G337" s="129" t="n"/>
      <c r="H337" s="129" t="n"/>
      <c r="I337" s="129" t="n"/>
      <c r="J337" s="129" t="n"/>
      <c r="K337" s="130" t="n"/>
      <c r="L337" s="36" t="inlineStr">
        <is>
          <t>按需</t>
        </is>
      </c>
    </row>
    <row r="338" ht="24" customHeight="1">
      <c r="A338" s="379" t="inlineStr">
        <is>
          <t>侠士战令</t>
        </is>
      </c>
      <c r="B338" s="34" t="inlineStr">
        <is>
          <t>66</t>
        </is>
      </c>
      <c r="C338" s="35" t="inlineStr">
        <is>
          <t>1</t>
        </is>
      </c>
      <c r="D338" s="384" t="inlineStr">
        <is>
          <t>侠士修身录*40，侠士手记*38，重出江湖令*2</t>
        </is>
      </c>
      <c r="E338" s="129" t="n"/>
      <c r="F338" s="129" t="n"/>
      <c r="G338" s="129" t="n"/>
      <c r="H338" s="129" t="n"/>
      <c r="I338" s="129" t="n"/>
      <c r="J338" s="129" t="n"/>
      <c r="K338" s="130" t="n"/>
      <c r="L338" s="36" t="inlineStr">
        <is>
          <t>按需</t>
        </is>
      </c>
    </row>
    <row r="339" ht="24" customHeight="1">
      <c r="A339" s="379" t="inlineStr">
        <is>
          <t>神匠战令</t>
        </is>
      </c>
      <c r="B339" s="34" t="inlineStr">
        <is>
          <t>66</t>
        </is>
      </c>
      <c r="C339" s="35" t="inlineStr">
        <is>
          <t>1</t>
        </is>
      </c>
      <c r="D339" s="384" t="inlineStr">
        <is>
          <t>Ⅴ万能碎片*  4，熔炼乌金*18</t>
        </is>
      </c>
      <c r="E339" s="129" t="n"/>
      <c r="F339" s="129" t="n"/>
      <c r="G339" s="129" t="n"/>
      <c r="H339" s="129" t="n"/>
      <c r="I339" s="129" t="n"/>
      <c r="J339" s="129" t="n"/>
      <c r="K339" s="130" t="n"/>
      <c r="L339" s="36" t="inlineStr">
        <is>
          <t>按需</t>
        </is>
      </c>
    </row>
    <row r="340" ht="24" customHeight="1">
      <c r="A340" s="408" t="inlineStr">
        <is>
          <t>附魔战令</t>
        </is>
      </c>
      <c r="B340" s="39" t="inlineStr">
        <is>
          <t>66</t>
        </is>
      </c>
      <c r="C340" s="40" t="inlineStr">
        <is>
          <t>1</t>
        </is>
      </c>
      <c r="D340" s="409" t="inlineStr">
        <is>
          <t>补阙粉尘*60，源质合金*30，以太星团*28</t>
        </is>
      </c>
      <c r="E340" s="194" t="n"/>
      <c r="F340" s="194" t="n"/>
      <c r="G340" s="194" t="n"/>
      <c r="H340" s="194" t="n"/>
      <c r="I340" s="194" t="n"/>
      <c r="J340" s="194" t="n"/>
      <c r="K340" s="410" t="n"/>
      <c r="L340" s="41" t="inlineStr">
        <is>
          <t>按需</t>
        </is>
      </c>
    </row>
    <row r="341" ht="24" customHeight="1">
      <c r="A341" s="411" t="inlineStr">
        <is>
          <t>每日奖励</t>
        </is>
      </c>
      <c r="B341" s="412" t="inlineStr">
        <is>
          <t>第 1 天：玄铁令*1</t>
        </is>
      </c>
      <c r="C341" s="124" t="n"/>
      <c r="D341" s="383" t="inlineStr">
        <is>
          <t>第 4 天：黄金卷轴*3</t>
        </is>
      </c>
      <c r="E341" s="124" t="n"/>
      <c r="F341" s="383" t="inlineStr">
        <is>
          <t>第 7 天：侠士手记*3</t>
        </is>
      </c>
      <c r="G341" s="124" t="n"/>
      <c r="H341" s="383" t="inlineStr">
        <is>
          <t>第10天：悟性丹*12</t>
        </is>
      </c>
      <c r="I341" s="124" t="n"/>
      <c r="J341" s="383" t="inlineStr">
        <is>
          <t>第13天：还童天书*1</t>
        </is>
      </c>
      <c r="K341" s="124" t="n"/>
      <c r="L341" s="413" t="inlineStr">
        <is>
          <t>活动持续15天</t>
        </is>
      </c>
    </row>
    <row r="342" ht="24" customHeight="1">
      <c r="A342" s="414" t="n"/>
      <c r="B342" s="415" t="inlineStr">
        <is>
          <t>第 2 天：问道石*3</t>
        </is>
      </c>
      <c r="C342" s="130" t="n"/>
      <c r="D342" s="384" t="inlineStr">
        <is>
          <t>第 5 天：徽章符文石*8</t>
        </is>
      </c>
      <c r="E342" s="130" t="n"/>
      <c r="F342" s="384" t="inlineStr">
        <is>
          <t>第 8 天：重出江湖令*1</t>
        </is>
      </c>
      <c r="G342" s="130" t="n"/>
      <c r="H342" s="384" t="inlineStr">
        <is>
          <t>第11天：传功符*50</t>
        </is>
      </c>
      <c r="I342" s="130" t="n"/>
      <c r="J342" s="384" t="inlineStr">
        <is>
          <t>第14天：修为丹*5</t>
        </is>
      </c>
      <c r="K342" s="130" t="n"/>
      <c r="L342" s="416" t="n"/>
    </row>
    <row r="343" ht="24" customHeight="1">
      <c r="A343" s="76" t="n"/>
      <c r="B343" s="417" t="inlineStr">
        <is>
          <t>第 3 天：斗神符*1</t>
        </is>
      </c>
      <c r="C343" s="136" t="n"/>
      <c r="D343" s="369" t="inlineStr">
        <is>
          <t>第 6 天：问道石*6</t>
        </is>
      </c>
      <c r="E343" s="136" t="n"/>
      <c r="F343" s="369" t="inlineStr">
        <is>
          <t>第 9 天：熔炼乌金*3</t>
        </is>
      </c>
      <c r="G343" s="136" t="n"/>
      <c r="H343" s="369" t="inlineStr">
        <is>
          <t>第12天：淬火结晶*3</t>
        </is>
      </c>
      <c r="I343" s="136" t="n"/>
      <c r="J343" s="369" t="inlineStr">
        <is>
          <t>第15天：真黄金卷轴*5</t>
        </is>
      </c>
      <c r="K343" s="136" t="n"/>
      <c r="L343" s="418" t="n"/>
    </row>
    <row r="344" ht="24" customHeight="1">
      <c r="A344" s="382" t="inlineStr"/>
      <c r="B344" s="270" t="n"/>
      <c r="C344" s="270" t="n"/>
      <c r="D344" s="270" t="n"/>
      <c r="E344" s="270" t="n"/>
      <c r="F344" s="270" t="n"/>
      <c r="G344" s="270" t="n"/>
      <c r="H344" s="270" t="n"/>
      <c r="I344" s="270" t="n"/>
      <c r="J344" s="270" t="n"/>
      <c r="K344" s="270" t="n"/>
      <c r="L344" s="270" t="n"/>
    </row>
    <row r="345" ht="24" customHeight="1">
      <c r="A345" s="1" t="inlineStr">
        <is>
          <t>生肖年卡</t>
        </is>
      </c>
      <c r="B345" s="2" t="inlineStr">
        <is>
          <t>鹅币</t>
        </is>
      </c>
      <c r="C345" s="2" t="inlineStr">
        <is>
          <t>限购</t>
        </is>
      </c>
      <c r="D345" s="2" t="inlineStr">
        <is>
          <t>内含（购大年卡附赠小年卡，一次性兑换全部年卡享9折，并附赠次年全部年卡8折券）</t>
        </is>
      </c>
      <c r="E345" s="3" t="n"/>
      <c r="F345" s="3" t="n"/>
      <c r="G345" s="3" t="n"/>
      <c r="H345" s="3" t="n"/>
      <c r="I345" s="3" t="n"/>
      <c r="J345" s="3" t="n"/>
      <c r="K345" s="4" t="n"/>
      <c r="L345" s="376" t="inlineStr">
        <is>
          <t>建议</t>
        </is>
      </c>
    </row>
    <row r="346" ht="24" customHeight="1">
      <c r="A346" s="407" t="inlineStr">
        <is>
          <t>斗豆小年卡</t>
        </is>
      </c>
      <c r="B346" s="44" t="inlineStr">
        <is>
          <t>98</t>
        </is>
      </c>
      <c r="C346" s="33" t="inlineStr">
        <is>
          <t>1</t>
        </is>
      </c>
      <c r="D346" s="383" t="inlineStr">
        <is>
          <t>365天*斗豆100=斗豆  36500</t>
        </is>
      </c>
      <c r="E346" s="123" t="n"/>
      <c r="F346" s="123" t="n"/>
      <c r="G346" s="123" t="n"/>
      <c r="H346" s="123" t="n"/>
      <c r="I346" s="123" t="n"/>
      <c r="J346" s="123" t="n"/>
      <c r="K346" s="124" t="n"/>
      <c r="L346" s="419" t="inlineStr">
        <is>
          <t>推荐</t>
        </is>
      </c>
    </row>
    <row r="347" ht="24" customHeight="1">
      <c r="A347" s="420" t="inlineStr">
        <is>
          <t>斗豆大年卡</t>
        </is>
      </c>
      <c r="B347" s="421" t="inlineStr">
        <is>
          <t>458</t>
        </is>
      </c>
      <c r="C347" s="40" t="inlineStr">
        <is>
          <t>1</t>
        </is>
      </c>
      <c r="D347" s="409" t="inlineStr">
        <is>
          <t>365天*斗豆500=斗豆182500（附赠次年大年卡9折券）</t>
        </is>
      </c>
      <c r="E347" s="194" t="n"/>
      <c r="F347" s="194" t="n"/>
      <c r="G347" s="194" t="n"/>
      <c r="H347" s="194" t="n"/>
      <c r="I347" s="194" t="n"/>
      <c r="J347" s="194" t="n"/>
      <c r="K347" s="410" t="n"/>
      <c r="L347" s="422" t="inlineStr">
        <is>
          <t>推荐</t>
        </is>
      </c>
    </row>
    <row r="348" ht="24" customHeight="1">
      <c r="A348" s="407" t="inlineStr">
        <is>
          <t>觉醒小年卡</t>
        </is>
      </c>
      <c r="B348" s="44" t="inlineStr">
        <is>
          <t>138</t>
        </is>
      </c>
      <c r="C348" s="33" t="inlineStr">
        <is>
          <t>1</t>
        </is>
      </c>
      <c r="D348" s="383" t="inlineStr">
        <is>
          <t>365天*淬火结晶2=淬火结晶  730</t>
        </is>
      </c>
      <c r="E348" s="123" t="n"/>
      <c r="F348" s="123" t="n"/>
      <c r="G348" s="123" t="n"/>
      <c r="H348" s="123" t="n"/>
      <c r="I348" s="123" t="n"/>
      <c r="J348" s="123" t="n"/>
      <c r="K348" s="124" t="n"/>
      <c r="L348" s="28" t="inlineStr">
        <is>
          <t>按需</t>
        </is>
      </c>
    </row>
    <row r="349" ht="24" customHeight="1">
      <c r="A349" s="420" t="inlineStr">
        <is>
          <t>觉醒大年卡</t>
        </is>
      </c>
      <c r="B349" s="421" t="inlineStr">
        <is>
          <t>368</t>
        </is>
      </c>
      <c r="C349" s="40" t="inlineStr">
        <is>
          <t>1</t>
        </is>
      </c>
      <c r="D349" s="409" t="inlineStr">
        <is>
          <t>365天*淬火结晶6=淬火结晶2190（附赠次年大年卡9折券）</t>
        </is>
      </c>
      <c r="E349" s="194" t="n"/>
      <c r="F349" s="194" t="n"/>
      <c r="G349" s="194" t="n"/>
      <c r="H349" s="194" t="n"/>
      <c r="I349" s="194" t="n"/>
      <c r="J349" s="194" t="n"/>
      <c r="K349" s="410" t="n"/>
      <c r="L349" s="41" t="inlineStr">
        <is>
          <t>按需</t>
        </is>
      </c>
    </row>
    <row r="350" ht="24" customHeight="1">
      <c r="A350" s="407" t="inlineStr">
        <is>
          <t>神器小年卡</t>
        </is>
      </c>
      <c r="B350" s="44" t="inlineStr">
        <is>
          <t>138</t>
        </is>
      </c>
      <c r="C350" s="33" t="inlineStr">
        <is>
          <t>1</t>
        </is>
      </c>
      <c r="D350" s="383" t="inlineStr">
        <is>
          <t>365天*熔炼乌金2=熔炼乌金  730</t>
        </is>
      </c>
      <c r="E350" s="123" t="n"/>
      <c r="F350" s="123" t="n"/>
      <c r="G350" s="123" t="n"/>
      <c r="H350" s="123" t="n"/>
      <c r="I350" s="123" t="n"/>
      <c r="J350" s="123" t="n"/>
      <c r="K350" s="124" t="n"/>
      <c r="L350" s="28" t="inlineStr">
        <is>
          <t>按需</t>
        </is>
      </c>
    </row>
    <row r="351" ht="24" customHeight="1">
      <c r="A351" s="420" t="inlineStr">
        <is>
          <t>神器大年卡</t>
        </is>
      </c>
      <c r="B351" s="421" t="inlineStr">
        <is>
          <t>368</t>
        </is>
      </c>
      <c r="C351" s="40" t="inlineStr">
        <is>
          <t>1</t>
        </is>
      </c>
      <c r="D351" s="409" t="inlineStr">
        <is>
          <t>365天*熔炼乌金6=熔炼乌金2190（附赠次年大年卡9折券）</t>
        </is>
      </c>
      <c r="E351" s="194" t="n"/>
      <c r="F351" s="194" t="n"/>
      <c r="G351" s="194" t="n"/>
      <c r="H351" s="194" t="n"/>
      <c r="I351" s="194" t="n"/>
      <c r="J351" s="194" t="n"/>
      <c r="K351" s="410" t="n"/>
      <c r="L351" s="41" t="inlineStr">
        <is>
          <t>按需</t>
        </is>
      </c>
    </row>
    <row r="352" ht="24" customHeight="1">
      <c r="A352" s="407" t="inlineStr">
        <is>
          <t>附魔小年卡</t>
        </is>
      </c>
      <c r="B352" s="44" t="inlineStr">
        <is>
          <t>168</t>
        </is>
      </c>
      <c r="C352" s="33" t="inlineStr">
        <is>
          <t>1</t>
        </is>
      </c>
      <c r="D352" s="383" t="inlineStr">
        <is>
          <t>365天*补阙粉尘/源质合金/以太星团1=补阙粉尘/源质合金/以太星团  365</t>
        </is>
      </c>
      <c r="E352" s="123" t="n"/>
      <c r="F352" s="123" t="n"/>
      <c r="G352" s="123" t="n"/>
      <c r="H352" s="123" t="n"/>
      <c r="I352" s="123" t="n"/>
      <c r="J352" s="123" t="n"/>
      <c r="K352" s="124" t="n"/>
      <c r="L352" s="28" t="inlineStr">
        <is>
          <t>按需</t>
        </is>
      </c>
    </row>
    <row r="353" ht="24" customHeight="1">
      <c r="A353" s="420" t="inlineStr">
        <is>
          <t>附魔大年卡</t>
        </is>
      </c>
      <c r="B353" s="421" t="inlineStr">
        <is>
          <t>468</t>
        </is>
      </c>
      <c r="C353" s="40" t="inlineStr">
        <is>
          <t>1</t>
        </is>
      </c>
      <c r="D353" s="409" t="inlineStr">
        <is>
          <t>365天*补阙粉尘/源质合金/以太星团3=补阙粉尘/源质合金/以太星团1095（附赠次年大年卡9折券）</t>
        </is>
      </c>
      <c r="E353" s="194" t="n"/>
      <c r="F353" s="194" t="n"/>
      <c r="G353" s="194" t="n"/>
      <c r="H353" s="194" t="n"/>
      <c r="I353" s="194" t="n"/>
      <c r="J353" s="194" t="n"/>
      <c r="K353" s="410" t="n"/>
      <c r="L353" s="41" t="inlineStr">
        <is>
          <t>按需</t>
        </is>
      </c>
    </row>
    <row r="354" ht="24" customHeight="1">
      <c r="A354" s="407" t="inlineStr">
        <is>
          <t>侠客小年卡</t>
        </is>
      </c>
      <c r="B354" s="44" t="inlineStr">
        <is>
          <t>198</t>
        </is>
      </c>
      <c r="C354" s="33" t="inlineStr">
        <is>
          <t>1</t>
        </is>
      </c>
      <c r="D354" s="383" t="inlineStr">
        <is>
          <t>365天*太玄经/侠士手记/侠士修身录1=太玄经/侠士手记/侠士修身录  365</t>
        </is>
      </c>
      <c r="E354" s="123" t="n"/>
      <c r="F354" s="123" t="n"/>
      <c r="G354" s="123" t="n"/>
      <c r="H354" s="123" t="n"/>
      <c r="I354" s="123" t="n"/>
      <c r="J354" s="123" t="n"/>
      <c r="K354" s="124" t="n"/>
      <c r="L354" s="28" t="inlineStr">
        <is>
          <t>按需</t>
        </is>
      </c>
    </row>
    <row r="355" ht="24" customHeight="1">
      <c r="A355" s="367" t="inlineStr">
        <is>
          <t>侠客大年卡</t>
        </is>
      </c>
      <c r="B355" s="368" t="inlineStr">
        <is>
          <t>558</t>
        </is>
      </c>
      <c r="C355" s="42" t="inlineStr">
        <is>
          <t>1</t>
        </is>
      </c>
      <c r="D355" s="369" t="inlineStr">
        <is>
          <t>365天*太玄经/侠士手记/侠士修身录3=太玄经/侠士手记/侠士修身录1095（附赠次年大年卡9折券）</t>
        </is>
      </c>
      <c r="E355" s="135" t="n"/>
      <c r="F355" s="135" t="n"/>
      <c r="G355" s="135" t="n"/>
      <c r="H355" s="135" t="n"/>
      <c r="I355" s="135" t="n"/>
      <c r="J355" s="135" t="n"/>
      <c r="K355" s="136" t="n"/>
      <c r="L355" s="31" t="inlineStr">
        <is>
          <t>按需</t>
        </is>
      </c>
    </row>
    <row r="356" ht="24" customHeight="1">
      <c r="A356" s="423" t="inlineStr">
        <is>
          <t>全部年卡</t>
        </is>
      </c>
      <c r="B356" s="424" t="inlineStr">
        <is>
          <t>1998</t>
        </is>
      </c>
      <c r="C356" s="425" t="inlineStr">
        <is>
          <t>1</t>
        </is>
      </c>
      <c r="D356" s="426" t="inlineStr">
        <is>
          <t>斗豆219000+淬火结晶/熔炼乌金2920+补阙粉尘/源质合金/以太星团/太玄经/侠士手记/修身录1460</t>
        </is>
      </c>
      <c r="E356" s="270" t="n"/>
      <c r="F356" s="270" t="n"/>
      <c r="G356" s="270" t="n"/>
      <c r="H356" s="270" t="n"/>
      <c r="I356" s="270" t="n"/>
      <c r="J356" s="270" t="n"/>
      <c r="K356" s="427" t="n"/>
      <c r="L356" s="428" t="inlineStr">
        <is>
          <t>按需</t>
        </is>
      </c>
    </row>
    <row r="357" ht="24" customHeight="1">
      <c r="A357" s="360" t="inlineStr"/>
    </row>
    <row r="358" ht="24" customHeight="1">
      <c r="A358" s="330" t="inlineStr">
        <is>
          <t>热卖商城</t>
        </is>
      </c>
      <c r="B358" s="331" t="inlineStr">
        <is>
          <t>鹅币</t>
        </is>
      </c>
      <c r="C358" s="331" t="inlineStr">
        <is>
          <t>每日限购</t>
        </is>
      </c>
      <c r="D358" s="2" t="inlineStr">
        <is>
          <t>内含（无专属活动界面，活动期间直接进入商店购买）</t>
        </is>
      </c>
      <c r="E358" s="3" t="n"/>
      <c r="F358" s="3" t="n"/>
      <c r="G358" s="3" t="n"/>
      <c r="H358" s="3" t="n"/>
      <c r="I358" s="3" t="n"/>
      <c r="J358" s="3" t="n"/>
      <c r="K358" s="4" t="n"/>
      <c r="L358" s="429" t="inlineStr">
        <is>
          <t>建议</t>
        </is>
      </c>
    </row>
    <row r="359" ht="24" customHeight="1">
      <c r="A359" s="407" t="inlineStr">
        <is>
          <t>元婴境界包</t>
        </is>
      </c>
      <c r="B359" s="44" t="inlineStr">
        <is>
          <t>24</t>
        </is>
      </c>
      <c r="C359" s="33" t="inlineStr">
        <is>
          <t>25</t>
        </is>
      </c>
      <c r="D359" s="430" t="inlineStr">
        <is>
          <t>传功符*21，境界丹*25</t>
        </is>
      </c>
      <c r="E359" s="123" t="n"/>
      <c r="F359" s="123" t="n"/>
      <c r="G359" s="123" t="n"/>
      <c r="H359" s="123" t="n"/>
      <c r="I359" s="123" t="n"/>
      <c r="J359" s="123" t="n"/>
      <c r="K359" s="124" t="n"/>
      <c r="L359" s="28" t="inlineStr">
        <is>
          <t>无视</t>
        </is>
      </c>
    </row>
    <row r="360" ht="24" customHeight="1">
      <c r="A360" s="305" t="inlineStr">
        <is>
          <t>元婴飞仙包</t>
        </is>
      </c>
      <c r="B360" s="46" t="inlineStr">
        <is>
          <t>15</t>
        </is>
      </c>
      <c r="C360" s="35" t="inlineStr">
        <is>
          <t>25</t>
        </is>
      </c>
      <c r="D360" s="384" t="inlineStr">
        <is>
          <t>传功符*18，元婴飞仙果*15</t>
        </is>
      </c>
      <c r="E360" s="129" t="n"/>
      <c r="F360" s="129" t="n"/>
      <c r="G360" s="129" t="n"/>
      <c r="H360" s="129" t="n"/>
      <c r="I360" s="129" t="n"/>
      <c r="J360" s="129" t="n"/>
      <c r="K360" s="130" t="n"/>
      <c r="L360" s="36" t="inlineStr">
        <is>
          <t>按需</t>
        </is>
      </c>
    </row>
    <row r="361" ht="24" customHeight="1">
      <c r="A361" s="305" t="inlineStr">
        <is>
          <t>限量福利包</t>
        </is>
      </c>
      <c r="B361" s="46" t="inlineStr">
        <is>
          <t>4</t>
        </is>
      </c>
      <c r="C361" s="35" t="inlineStr">
        <is>
          <t>1</t>
        </is>
      </c>
      <c r="D361" s="384" t="inlineStr">
        <is>
          <t>传功符*13，淬火结晶*3，熔炼乌金*3，转转券*5</t>
        </is>
      </c>
      <c r="E361" s="129" t="n"/>
      <c r="F361" s="129" t="n"/>
      <c r="G361" s="129" t="n"/>
      <c r="H361" s="129" t="n"/>
      <c r="I361" s="129" t="n"/>
      <c r="J361" s="129" t="n"/>
      <c r="K361" s="130" t="n"/>
      <c r="L361" s="36" t="inlineStr">
        <is>
          <t>按需</t>
        </is>
      </c>
    </row>
    <row r="362" ht="24" customHeight="1">
      <c r="A362" s="305" t="inlineStr">
        <is>
          <t>附魔福利包</t>
        </is>
      </c>
      <c r="B362" s="46" t="inlineStr">
        <is>
          <t>5</t>
        </is>
      </c>
      <c r="C362" s="35" t="inlineStr">
        <is>
          <t>26</t>
        </is>
      </c>
      <c r="D362" s="384" t="inlineStr">
        <is>
          <t>传功符*25，补阙粉尘*2，源质合金*6，以太星团*1</t>
        </is>
      </c>
      <c r="E362" s="129" t="n"/>
      <c r="F362" s="129" t="n"/>
      <c r="G362" s="129" t="n"/>
      <c r="H362" s="129" t="n"/>
      <c r="I362" s="129" t="n"/>
      <c r="J362" s="129" t="n"/>
      <c r="K362" s="130" t="n"/>
      <c r="L362" s="36" t="inlineStr">
        <is>
          <t>按需</t>
        </is>
      </c>
    </row>
    <row r="363" ht="24" customHeight="1">
      <c r="A363" s="420" t="inlineStr">
        <is>
          <t>神器福利包</t>
        </is>
      </c>
      <c r="B363" s="421" t="inlineStr">
        <is>
          <t>15</t>
        </is>
      </c>
      <c r="C363" s="40" t="inlineStr">
        <is>
          <t>20</t>
        </is>
      </c>
      <c r="D363" s="409" t="inlineStr">
        <is>
          <t>传功符*25，熔炼乌金*6，淬火结晶*3，Ⅴ级万能碎片*1</t>
        </is>
      </c>
      <c r="E363" s="194" t="n"/>
      <c r="F363" s="194" t="n"/>
      <c r="G363" s="194" t="n"/>
      <c r="H363" s="194" t="n"/>
      <c r="I363" s="194" t="n"/>
      <c r="J363" s="194" t="n"/>
      <c r="K363" s="410" t="n"/>
      <c r="L363" s="41" t="inlineStr">
        <is>
          <t>按需</t>
        </is>
      </c>
    </row>
    <row r="364" ht="24" customHeight="1">
      <c r="A364" s="420" t="inlineStr">
        <is>
          <t>侠客福利包</t>
        </is>
      </c>
      <c r="B364" s="421" t="inlineStr">
        <is>
          <t>9</t>
        </is>
      </c>
      <c r="C364" s="40" t="inlineStr">
        <is>
          <t>10</t>
        </is>
      </c>
      <c r="D364" s="409" t="inlineStr">
        <is>
          <t>侠士手记*10，侠士修身录*10</t>
        </is>
      </c>
      <c r="E364" s="194" t="n"/>
      <c r="F364" s="194" t="n"/>
      <c r="G364" s="194" t="n"/>
      <c r="H364" s="194" t="n"/>
      <c r="I364" s="194" t="n"/>
      <c r="J364" s="194" t="n"/>
      <c r="K364" s="410" t="n"/>
      <c r="L364" s="41" t="inlineStr">
        <is>
          <t>按需</t>
        </is>
      </c>
    </row>
    <row r="365" ht="24" customHeight="1">
      <c r="A365" s="407" t="inlineStr">
        <is>
          <t>三节返利</t>
        </is>
      </c>
      <c r="B365" s="44" t="inlineStr">
        <is>
          <t>119</t>
        </is>
      </c>
      <c r="C365" s="33" t="inlineStr">
        <is>
          <t>不限</t>
        </is>
      </c>
      <c r="D365" s="383" t="inlineStr">
        <is>
          <t>返利碎片/魂晶*24，神将沙漏*10/以太星团*12</t>
        </is>
      </c>
      <c r="E365" s="123" t="n"/>
      <c r="F365" s="123" t="n"/>
      <c r="G365" s="123" t="n"/>
      <c r="H365" s="123" t="n"/>
      <c r="I365" s="123" t="n"/>
      <c r="J365" s="123" t="n"/>
      <c r="K365" s="124" t="n"/>
      <c r="L365" s="28" t="inlineStr">
        <is>
          <t>按需</t>
        </is>
      </c>
    </row>
    <row r="366" ht="24" customHeight="1">
      <c r="A366" s="305" t="inlineStr">
        <is>
          <t>普通返利</t>
        </is>
      </c>
      <c r="B366" s="46" t="inlineStr">
        <is>
          <t>128</t>
        </is>
      </c>
      <c r="C366" s="35" t="inlineStr">
        <is>
          <t>不限</t>
        </is>
      </c>
      <c r="D366" s="384" t="inlineStr">
        <is>
          <t>返利碎片/魂晶*24，神将沙漏*10/以太星团*12，返利秘钥*1</t>
        </is>
      </c>
      <c r="E366" s="129" t="n"/>
      <c r="F366" s="129" t="n"/>
      <c r="G366" s="129" t="n"/>
      <c r="H366" s="129" t="n"/>
      <c r="I366" s="129" t="n"/>
      <c r="J366" s="129" t="n"/>
      <c r="K366" s="130" t="n"/>
      <c r="L366" s="36" t="inlineStr">
        <is>
          <t>按需</t>
        </is>
      </c>
    </row>
    <row r="367" ht="24" customHeight="1">
      <c r="A367" s="305" t="inlineStr">
        <is>
          <t>佣兵返场</t>
        </is>
      </c>
      <c r="B367" s="46" t="inlineStr">
        <is>
          <t>98</t>
        </is>
      </c>
      <c r="C367" s="35" t="inlineStr">
        <is>
          <t>不限</t>
        </is>
      </c>
      <c r="D367" s="384" t="inlineStr">
        <is>
          <t>佣兵碎片*19，佣兵天赋丹*8（右介/逍遥/离雨/灵儿/御天）</t>
        </is>
      </c>
      <c r="E367" s="129" t="n"/>
      <c r="F367" s="129" t="n"/>
      <c r="G367" s="129" t="n"/>
      <c r="H367" s="129" t="n"/>
      <c r="I367" s="129" t="n"/>
      <c r="J367" s="129" t="n"/>
      <c r="K367" s="130" t="n"/>
      <c r="L367" s="36" t="inlineStr">
        <is>
          <t>按需</t>
        </is>
      </c>
    </row>
    <row r="368" ht="24" customHeight="1">
      <c r="A368" s="305" t="inlineStr">
        <is>
          <t>神将返场</t>
        </is>
      </c>
      <c r="B368" s="46" t="inlineStr">
        <is>
          <t>98</t>
        </is>
      </c>
      <c r="C368" s="35" t="inlineStr">
        <is>
          <t>不限</t>
        </is>
      </c>
      <c r="D368" s="384" t="inlineStr">
        <is>
          <t>神将碎片*19，神将沙漏*  6（炫炫/死神/死骑/哪吒/郭靖/奥丁/张飞/雀星宿/虚日鼠/周/红莲）</t>
        </is>
      </c>
      <c r="E368" s="129" t="n"/>
      <c r="F368" s="129" t="n"/>
      <c r="G368" s="129" t="n"/>
      <c r="H368" s="129" t="n"/>
      <c r="I368" s="129" t="n"/>
      <c r="J368" s="129" t="n"/>
      <c r="K368" s="130" t="n"/>
      <c r="L368" s="36" t="inlineStr">
        <is>
          <t>按需</t>
        </is>
      </c>
    </row>
    <row r="369" ht="24" customHeight="1">
      <c r="A369" s="367" t="inlineStr">
        <is>
          <t>器魂返场</t>
        </is>
      </c>
      <c r="B369" s="368" t="inlineStr">
        <is>
          <t>119</t>
        </is>
      </c>
      <c r="C369" s="42" t="inlineStr">
        <is>
          <t>不限</t>
        </is>
      </c>
      <c r="D369" s="369" t="inlineStr">
        <is>
          <t>器魂魂晶*24，以太星团*12（神弓/龙脊/海王/飞鞋/穿刺/道剑/钉耙/终结者/星杖）</t>
        </is>
      </c>
      <c r="E369" s="135" t="n"/>
      <c r="F369" s="135" t="n"/>
      <c r="G369" s="135" t="n"/>
      <c r="H369" s="135" t="n"/>
      <c r="I369" s="135" t="n"/>
      <c r="J369" s="135" t="n"/>
      <c r="K369" s="136" t="n"/>
      <c r="L369" s="31" t="inlineStr">
        <is>
          <t>按需</t>
        </is>
      </c>
    </row>
    <row r="370" ht="24" customHeight="1">
      <c r="A370" s="360" t="inlineStr"/>
    </row>
    <row r="371" ht="24" customHeight="1">
      <c r="A371" s="1" t="inlineStr">
        <is>
          <t>侠士商城</t>
        </is>
      </c>
      <c r="B371" s="2" t="inlineStr">
        <is>
          <t>鹅币</t>
        </is>
      </c>
      <c r="C371" s="2" t="inlineStr">
        <is>
          <t>活动限购</t>
        </is>
      </c>
      <c r="D371" s="2" t="inlineStr">
        <is>
          <t>上架日期</t>
        </is>
      </c>
      <c r="E371" s="2" t="inlineStr">
        <is>
          <t>下架日期</t>
        </is>
      </c>
      <c r="F371" s="431" t="inlineStr">
        <is>
          <t>内含（下架不意味着绝版，后续可通过其它渠道获得）</t>
        </is>
      </c>
      <c r="G371" s="3" t="n"/>
      <c r="H371" s="3" t="n"/>
      <c r="I371" s="3" t="n"/>
      <c r="J371" s="3" t="n"/>
      <c r="K371" s="120" t="n"/>
      <c r="L371" s="376" t="inlineStr">
        <is>
          <t>建议</t>
        </is>
      </c>
    </row>
    <row r="372" ht="24" customHeight="1">
      <c r="A372" s="377" t="inlineStr">
        <is>
          <t>李莫愁</t>
        </is>
      </c>
      <c r="B372" s="27" t="inlineStr">
        <is>
          <t>188</t>
        </is>
      </c>
      <c r="C372" s="33" t="inlineStr">
        <is>
          <t>1</t>
        </is>
      </c>
      <c r="D372" s="33" t="inlineStr">
        <is>
          <t>21/04/15</t>
        </is>
      </c>
      <c r="E372" s="33" t="inlineStr">
        <is>
          <t>21/07/16</t>
        </is>
      </c>
      <c r="F372" s="383" t="inlineStr">
        <is>
          <t>侠士修身录*24，侠士手记*24，玄铁令*8，李莫愁碎片*20</t>
        </is>
      </c>
      <c r="G372" s="123" t="n"/>
      <c r="H372" s="123" t="n"/>
      <c r="I372" s="123" t="n"/>
      <c r="J372" s="123" t="n"/>
      <c r="K372" s="124" t="n"/>
      <c r="L372" s="28" t="inlineStr">
        <is>
          <t>按需</t>
        </is>
      </c>
    </row>
    <row r="373" ht="24" customHeight="1">
      <c r="A373" s="379" t="inlineStr">
        <is>
          <t>杨过</t>
        </is>
      </c>
      <c r="B373" s="34" t="inlineStr">
        <is>
          <t>188</t>
        </is>
      </c>
      <c r="C373" s="35" t="inlineStr">
        <is>
          <t>1</t>
        </is>
      </c>
      <c r="D373" s="35" t="inlineStr">
        <is>
          <t>21/07/29</t>
        </is>
      </c>
      <c r="E373" s="35" t="inlineStr">
        <is>
          <t>21/10/29</t>
        </is>
      </c>
      <c r="F373" s="384" t="inlineStr">
        <is>
          <t>侠士修身录*24，侠士手记*24，玄铁令*8，杨过碎片*20</t>
        </is>
      </c>
      <c r="G373" s="129" t="n"/>
      <c r="H373" s="129" t="n"/>
      <c r="I373" s="129" t="n"/>
      <c r="J373" s="129" t="n"/>
      <c r="K373" s="130" t="n"/>
      <c r="L373" s="36" t="inlineStr">
        <is>
          <t>按需</t>
        </is>
      </c>
    </row>
    <row r="374" ht="24" customHeight="1">
      <c r="A374" s="379" t="inlineStr">
        <is>
          <t>金轮法王</t>
        </is>
      </c>
      <c r="B374" s="34" t="inlineStr">
        <is>
          <t>188</t>
        </is>
      </c>
      <c r="C374" s="35" t="inlineStr">
        <is>
          <t>1</t>
        </is>
      </c>
      <c r="D374" s="35" t="inlineStr">
        <is>
          <t>21/11/25</t>
        </is>
      </c>
      <c r="E374" s="35" t="inlineStr">
        <is>
          <t>22/03/18</t>
        </is>
      </c>
      <c r="F374" s="384" t="inlineStr">
        <is>
          <t>侠士修身录*24，侠士手记*24，玄铁令*8，金轮法王碎片*20</t>
        </is>
      </c>
      <c r="G374" s="129" t="n"/>
      <c r="H374" s="129" t="n"/>
      <c r="I374" s="129" t="n"/>
      <c r="J374" s="129" t="n"/>
      <c r="K374" s="130" t="n"/>
      <c r="L374" s="36" t="inlineStr">
        <is>
          <t>按需</t>
        </is>
      </c>
    </row>
    <row r="375" ht="24" customHeight="1">
      <c r="A375" s="379" t="inlineStr">
        <is>
          <t>郭靖</t>
        </is>
      </c>
      <c r="B375" s="34" t="inlineStr">
        <is>
          <t>188</t>
        </is>
      </c>
      <c r="C375" s="35" t="inlineStr">
        <is>
          <t>1</t>
        </is>
      </c>
      <c r="D375" s="35" t="inlineStr">
        <is>
          <t>22/04/01</t>
        </is>
      </c>
      <c r="E375" s="35" t="inlineStr">
        <is>
          <t>22/09/23</t>
        </is>
      </c>
      <c r="F375" s="384" t="inlineStr">
        <is>
          <t>侠士修身录*24，侠士手记*24，玄铁令*8，郭靖碎片*20</t>
        </is>
      </c>
      <c r="G375" s="129" t="n"/>
      <c r="H375" s="129" t="n"/>
      <c r="I375" s="129" t="n"/>
      <c r="J375" s="129" t="n"/>
      <c r="K375" s="130" t="n"/>
      <c r="L375" s="36" t="inlineStr">
        <is>
          <t>按需</t>
        </is>
      </c>
    </row>
    <row r="376" ht="24" customHeight="1">
      <c r="A376" s="379" t="inlineStr">
        <is>
          <t>周伯通</t>
        </is>
      </c>
      <c r="B376" s="34" t="inlineStr">
        <is>
          <t>188</t>
        </is>
      </c>
      <c r="C376" s="35" t="inlineStr">
        <is>
          <t>1</t>
        </is>
      </c>
      <c r="D376" s="35" t="inlineStr">
        <is>
          <t>22/10/06</t>
        </is>
      </c>
      <c r="E376" s="35" t="inlineStr">
        <is>
          <t>23/04/21</t>
        </is>
      </c>
      <c r="F376" s="384" t="inlineStr">
        <is>
          <t>侠士修身录*24，侠士手记*24，玄铁令*8，周伯通碎片*20</t>
        </is>
      </c>
      <c r="G376" s="129" t="n"/>
      <c r="H376" s="129" t="n"/>
      <c r="I376" s="129" t="n"/>
      <c r="J376" s="129" t="n"/>
      <c r="K376" s="130" t="n"/>
      <c r="L376" s="36" t="inlineStr">
        <is>
          <t>按需</t>
        </is>
      </c>
    </row>
    <row r="377" ht="24" customHeight="1">
      <c r="A377" s="379" t="inlineStr">
        <is>
          <t>郭襄</t>
        </is>
      </c>
      <c r="B377" s="34" t="inlineStr">
        <is>
          <t>188</t>
        </is>
      </c>
      <c r="C377" s="35" t="inlineStr">
        <is>
          <t>1</t>
        </is>
      </c>
      <c r="D377" s="35" t="inlineStr">
        <is>
          <t>23/05/04</t>
        </is>
      </c>
      <c r="E377" s="35" t="inlineStr">
        <is>
          <t>23/12/08</t>
        </is>
      </c>
      <c r="F377" s="384" t="inlineStr">
        <is>
          <t>侠士修身录*24，侠士手记*24，玄铁令*8，郭襄碎片*20</t>
        </is>
      </c>
      <c r="G377" s="129" t="n"/>
      <c r="H377" s="129" t="n"/>
      <c r="I377" s="129" t="n"/>
      <c r="J377" s="129" t="n"/>
      <c r="K377" s="130" t="n"/>
      <c r="L377" s="36" t="inlineStr">
        <is>
          <t>按需</t>
        </is>
      </c>
    </row>
    <row r="378" ht="24" customHeight="1">
      <c r="A378" s="379" t="inlineStr">
        <is>
          <t>周芷若</t>
        </is>
      </c>
      <c r="B378" s="34" t="inlineStr">
        <is>
          <t>188</t>
        </is>
      </c>
      <c r="C378" s="35" t="inlineStr">
        <is>
          <t>1</t>
        </is>
      </c>
      <c r="D378" s="35" t="inlineStr">
        <is>
          <t>23/12/21</t>
        </is>
      </c>
      <c r="E378" s="35" t="inlineStr">
        <is>
          <t>24/08/16</t>
        </is>
      </c>
      <c r="F378" s="384" t="inlineStr">
        <is>
          <t>侠士修身录*24，侠士手记*24，玄铁令*8，周芷若碎片*20</t>
        </is>
      </c>
      <c r="G378" s="129" t="n"/>
      <c r="H378" s="129" t="n"/>
      <c r="I378" s="129" t="n"/>
      <c r="J378" s="129" t="n"/>
      <c r="K378" s="130" t="n"/>
      <c r="L378" s="36" t="inlineStr">
        <is>
          <t>按需</t>
        </is>
      </c>
    </row>
    <row r="379" ht="24" customHeight="1">
      <c r="A379" s="379" t="inlineStr">
        <is>
          <t>行者鹅</t>
        </is>
      </c>
      <c r="B379" s="34" t="inlineStr">
        <is>
          <t>188</t>
        </is>
      </c>
      <c r="C379" s="35" t="inlineStr">
        <is>
          <t>1</t>
        </is>
      </c>
      <c r="D379" s="35" t="inlineStr">
        <is>
          <t>24/08/29</t>
        </is>
      </c>
      <c r="E379" s="35" t="inlineStr">
        <is>
          <t>25/04/04</t>
        </is>
      </c>
      <c r="F379" s="384" t="inlineStr">
        <is>
          <t>侠士修身录*24，侠士手记*24，玄铁令*8，行者鹅碎片*20</t>
        </is>
      </c>
      <c r="G379" s="129" t="n"/>
      <c r="H379" s="129" t="n"/>
      <c r="I379" s="129" t="n"/>
      <c r="J379" s="129" t="n"/>
      <c r="K379" s="130" t="n"/>
      <c r="L379" s="36" t="inlineStr">
        <is>
          <t>按需</t>
        </is>
      </c>
    </row>
    <row r="380" ht="24" customHeight="1">
      <c r="A380" s="381" t="inlineStr">
        <is>
          <t>石破天</t>
        </is>
      </c>
      <c r="B380" s="47" t="inlineStr">
        <is>
          <t>188</t>
        </is>
      </c>
      <c r="C380" s="42" t="inlineStr">
        <is>
          <t>1</t>
        </is>
      </c>
      <c r="D380" s="42" t="inlineStr">
        <is>
          <t>25/04/17</t>
        </is>
      </c>
      <c r="E380" s="432" t="inlineStr">
        <is>
          <t>？/？/？</t>
        </is>
      </c>
      <c r="F380" s="369" t="inlineStr">
        <is>
          <t>侠士修身录*24，侠士手记*24，玄铁令*8，石破天碎片*20</t>
        </is>
      </c>
      <c r="G380" s="135" t="n"/>
      <c r="H380" s="135" t="n"/>
      <c r="I380" s="135" t="n"/>
      <c r="J380" s="135" t="n"/>
      <c r="K380" s="136" t="n"/>
      <c r="L380" s="31" t="inlineStr">
        <is>
          <t>按需</t>
        </is>
      </c>
    </row>
    <row r="381" ht="24" customHeight="1">
      <c r="A381" s="360" t="inlineStr"/>
    </row>
    <row r="382" ht="24" customHeight="1">
      <c r="A382" s="329" t="inlineStr">
        <is>
          <t>佣兵商城</t>
        </is>
      </c>
      <c r="B382" s="1" t="inlineStr">
        <is>
          <t>售价</t>
        </is>
      </c>
      <c r="C382" s="2" t="inlineStr">
        <is>
          <t>活动限购</t>
        </is>
      </c>
      <c r="D382" s="433" t="inlineStr">
        <is>
          <t>内含（特惠所涵盖佣兵类型分别与佣兵大/中/小宝箱的奖池对应，另外增加鹿仙人）</t>
        </is>
      </c>
      <c r="E382" s="3" t="n"/>
      <c r="F382" s="3" t="n"/>
      <c r="G382" s="3" t="n"/>
      <c r="H382" s="3" t="n"/>
      <c r="I382" s="3" t="n"/>
      <c r="J382" s="3" t="n"/>
      <c r="K382" s="4" t="n"/>
      <c r="L382" s="376" t="inlineStr">
        <is>
          <t>建议</t>
        </is>
      </c>
    </row>
    <row r="383" ht="24" customHeight="1">
      <c r="A383" s="434" t="inlineStr">
        <is>
          <t>佣兵特惠
大礼包</t>
        </is>
      </c>
      <c r="B383" s="169" t="inlineStr">
        <is>
          <t>9800斗豆</t>
        </is>
      </c>
      <c r="C383" s="33" t="inlineStr">
        <is>
          <t>10</t>
        </is>
      </c>
      <c r="D383" s="435" t="inlineStr">
        <is>
          <t>天赋丹*  30，指定佣兵碎片*12</t>
        </is>
      </c>
      <c r="E383" s="123" t="n"/>
      <c r="F383" s="123" t="n"/>
      <c r="G383" s="123" t="n"/>
      <c r="H383" s="123" t="n"/>
      <c r="I383" s="123" t="n"/>
      <c r="J383" s="123" t="n"/>
      <c r="K383" s="124" t="n"/>
      <c r="L383" s="28" t="inlineStr">
        <is>
          <t>无视</t>
        </is>
      </c>
    </row>
    <row r="384" ht="24" customHeight="1">
      <c r="A384" s="414" t="n"/>
      <c r="B384" s="160" t="inlineStr">
        <is>
          <t>9800斗豆</t>
        </is>
      </c>
      <c r="C384" s="35" t="inlineStr">
        <is>
          <t>10</t>
        </is>
      </c>
      <c r="D384" s="436" t="inlineStr">
        <is>
          <t>天赋丹*  30，顶级佣兵碎片*20</t>
        </is>
      </c>
      <c r="E384" s="194" t="n"/>
      <c r="F384" s="194" t="n"/>
      <c r="G384" s="194" t="n"/>
      <c r="H384" s="194" t="n"/>
      <c r="I384" s="194" t="n"/>
      <c r="J384" s="194" t="n"/>
      <c r="K384" s="410" t="n"/>
      <c r="L384" s="437" t="inlineStr">
        <is>
          <t>无视</t>
        </is>
      </c>
    </row>
    <row r="385" ht="24" customHeight="1">
      <c r="A385" s="414" t="n"/>
      <c r="B385" s="438" t="inlineStr">
        <is>
          <t>9800斗豆</t>
        </is>
      </c>
      <c r="C385" s="40" t="inlineStr">
        <is>
          <t>10</t>
        </is>
      </c>
      <c r="D385" s="436" t="inlineStr">
        <is>
          <t>天赋丹*  30，普通佣兵碎片*35</t>
        </is>
      </c>
      <c r="E385" s="194" t="n"/>
      <c r="F385" s="194" t="n"/>
      <c r="G385" s="194" t="n"/>
      <c r="H385" s="194" t="n"/>
      <c r="I385" s="194" t="n"/>
      <c r="J385" s="194" t="n"/>
      <c r="K385" s="410" t="n"/>
      <c r="L385" s="439" t="inlineStr">
        <is>
          <t>无视</t>
        </is>
      </c>
    </row>
    <row r="386" ht="24" customHeight="1">
      <c r="A386" s="434" t="inlineStr">
        <is>
          <t>佣兵特惠
中礼包</t>
        </is>
      </c>
      <c r="B386" s="169" t="inlineStr">
        <is>
          <t>3400斗豆</t>
        </is>
      </c>
      <c r="C386" s="33" t="inlineStr">
        <is>
          <t>10</t>
        </is>
      </c>
      <c r="D386" s="348" t="inlineStr">
        <is>
          <t>天赋丹*    5，指定佣兵碎片*6</t>
        </is>
      </c>
      <c r="E386" s="123" t="n"/>
      <c r="F386" s="123" t="n"/>
      <c r="G386" s="123" t="n"/>
      <c r="H386" s="123" t="n"/>
      <c r="I386" s="123" t="n"/>
      <c r="J386" s="123" t="n"/>
      <c r="K386" s="124" t="n"/>
      <c r="L386" s="28" t="inlineStr">
        <is>
          <t>按需</t>
        </is>
      </c>
    </row>
    <row r="387" ht="24" customHeight="1">
      <c r="A387" s="414" t="n"/>
      <c r="B387" s="160" t="inlineStr">
        <is>
          <t>3400斗豆</t>
        </is>
      </c>
      <c r="C387" s="35" t="inlineStr">
        <is>
          <t>10</t>
        </is>
      </c>
      <c r="D387" s="350" t="inlineStr">
        <is>
          <t>天赋丹*    5，顶级佣兵碎片*10</t>
        </is>
      </c>
      <c r="E387" s="129" t="n"/>
      <c r="F387" s="129" t="n"/>
      <c r="G387" s="129" t="n"/>
      <c r="H387" s="129" t="n"/>
      <c r="I387" s="129" t="n"/>
      <c r="J387" s="129" t="n"/>
      <c r="K387" s="130" t="n"/>
      <c r="L387" s="156" t="inlineStr">
        <is>
          <t>按需</t>
        </is>
      </c>
    </row>
    <row r="388" ht="24" customHeight="1">
      <c r="A388" s="414" t="n"/>
      <c r="B388" s="438" t="inlineStr">
        <is>
          <t>3400斗豆</t>
        </is>
      </c>
      <c r="C388" s="40" t="inlineStr">
        <is>
          <t>10</t>
        </is>
      </c>
      <c r="D388" s="440" t="inlineStr">
        <is>
          <t>天赋丹*    5，普通佣兵碎片*18</t>
        </is>
      </c>
      <c r="E388" s="194" t="n"/>
      <c r="F388" s="194" t="n"/>
      <c r="G388" s="194" t="n"/>
      <c r="H388" s="194" t="n"/>
      <c r="I388" s="194" t="n"/>
      <c r="J388" s="194" t="n"/>
      <c r="K388" s="410" t="n"/>
      <c r="L388" s="441" t="inlineStr">
        <is>
          <t>按需</t>
        </is>
      </c>
    </row>
    <row r="389" ht="24" customHeight="1">
      <c r="A389" s="442" t="inlineStr">
        <is>
          <t>佣兵特惠
小礼包</t>
        </is>
      </c>
      <c r="B389" s="169" t="inlineStr">
        <is>
          <t>1800斗豆</t>
        </is>
      </c>
      <c r="C389" s="401" t="inlineStr">
        <is>
          <t>10</t>
        </is>
      </c>
      <c r="D389" s="378" t="inlineStr">
        <is>
          <t>天赋丹*    3，指定佣兵碎片*3</t>
        </is>
      </c>
      <c r="E389" s="123" t="n"/>
      <c r="F389" s="123" t="n"/>
      <c r="G389" s="123" t="n"/>
      <c r="H389" s="123" t="n"/>
      <c r="I389" s="123" t="n"/>
      <c r="J389" s="123" t="n"/>
      <c r="K389" s="124" t="n"/>
      <c r="L389" s="28" t="inlineStr">
        <is>
          <t>无视</t>
        </is>
      </c>
    </row>
    <row r="390" ht="24" customHeight="1">
      <c r="A390" s="414" t="n"/>
      <c r="B390" s="160" t="inlineStr">
        <is>
          <t>1800斗豆</t>
        </is>
      </c>
      <c r="C390" s="178" t="inlineStr">
        <is>
          <t>10</t>
        </is>
      </c>
      <c r="D390" s="380" t="inlineStr">
        <is>
          <t>天赋丹*    3，顶级佣兵碎片*5</t>
        </is>
      </c>
      <c r="E390" s="129" t="n"/>
      <c r="F390" s="129" t="n"/>
      <c r="G390" s="129" t="n"/>
      <c r="H390" s="129" t="n"/>
      <c r="I390" s="129" t="n"/>
      <c r="J390" s="129" t="n"/>
      <c r="K390" s="130" t="n"/>
      <c r="L390" s="36" t="inlineStr">
        <is>
          <t>无视</t>
        </is>
      </c>
    </row>
    <row r="391" ht="24" customHeight="1">
      <c r="A391" s="76" t="n"/>
      <c r="B391" s="179" t="inlineStr">
        <is>
          <t>1800斗豆</t>
        </is>
      </c>
      <c r="C391" s="42" t="inlineStr">
        <is>
          <t>10</t>
        </is>
      </c>
      <c r="D391" s="443" t="inlineStr">
        <is>
          <t>天赋丹*    3，普通佣兵碎片*9</t>
        </is>
      </c>
      <c r="E391" s="270" t="n"/>
      <c r="F391" s="270" t="n"/>
      <c r="G391" s="270" t="n"/>
      <c r="H391" s="270" t="n"/>
      <c r="I391" s="270" t="n"/>
      <c r="J391" s="270" t="n"/>
      <c r="K391" s="427" t="n"/>
      <c r="L391" s="444" t="inlineStr">
        <is>
          <t>无视</t>
        </is>
      </c>
    </row>
    <row r="392" ht="24" customHeight="1">
      <c r="A392" s="423" t="inlineStr">
        <is>
          <t>佣兵预定</t>
        </is>
      </c>
      <c r="B392" s="155" t="inlineStr">
        <is>
          <t>158鹅币</t>
        </is>
      </c>
      <c r="C392" s="53" t="inlineStr">
        <is>
          <t>1</t>
        </is>
      </c>
      <c r="D392" s="366" t="inlineStr">
        <is>
          <t>天赋丹*200，郭嘉碎片*36，传功符*100，斗神符*8，活力药水*40，预定人数达标奖励，其它略</t>
        </is>
      </c>
      <c r="E392" s="158" t="n"/>
      <c r="F392" s="158" t="n"/>
      <c r="G392" s="158" t="n"/>
      <c r="H392" s="158" t="n"/>
      <c r="I392" s="158" t="n"/>
      <c r="J392" s="158" t="n"/>
      <c r="K392" s="320" t="n"/>
      <c r="L392" s="156" t="inlineStr">
        <is>
          <t>按需</t>
        </is>
      </c>
    </row>
    <row r="393" ht="24" customHeight="1">
      <c r="A393" s="76" t="n"/>
      <c r="B393" s="179" t="inlineStr">
        <is>
          <t>158鹅币</t>
        </is>
      </c>
      <c r="C393" s="42" t="inlineStr">
        <is>
          <t>1</t>
        </is>
      </c>
      <c r="D393" s="369" t="inlineStr">
        <is>
          <t>天赋丹*200，贾诩碎片*36，传功符*100，斗神符*8，活力药水*40，预定人数达标奖励，其它略</t>
        </is>
      </c>
      <c r="E393" s="135" t="n"/>
      <c r="F393" s="135" t="n"/>
      <c r="G393" s="135" t="n"/>
      <c r="H393" s="135" t="n"/>
      <c r="I393" s="135" t="n"/>
      <c r="J393" s="135" t="n"/>
      <c r="K393" s="136" t="n"/>
      <c r="L393" s="31" t="inlineStr">
        <is>
          <t>按需</t>
        </is>
      </c>
    </row>
    <row r="394" ht="24" customHeight="1">
      <c r="A394" s="445" t="inlineStr">
        <is>
          <t>佣兵新品</t>
        </is>
      </c>
      <c r="B394" s="446" t="inlineStr">
        <is>
          <t>358鹅币</t>
        </is>
      </c>
      <c r="C394" s="447" t="inlineStr">
        <is>
          <t>5</t>
        </is>
      </c>
      <c r="D394" s="448" t="inlineStr">
        <is>
          <t>突飞令*100，山丘鹅碎片*30，还童卷轴*20，还童天书*10，悟性丹*100</t>
        </is>
      </c>
      <c r="E394" s="56" t="n"/>
      <c r="F394" s="56" t="n"/>
      <c r="G394" s="56" t="n"/>
      <c r="H394" s="56" t="n"/>
      <c r="I394" s="56" t="n"/>
      <c r="J394" s="56" t="n"/>
      <c r="K394" s="203" t="n"/>
      <c r="L394" s="449" t="inlineStr">
        <is>
          <t>按需</t>
        </is>
      </c>
    </row>
    <row r="395" ht="24" customHeight="1">
      <c r="A395" s="450" t="inlineStr"/>
      <c r="B395" s="113" t="n"/>
      <c r="C395" s="113" t="n"/>
      <c r="D395" s="113" t="n"/>
      <c r="E395" s="113" t="n"/>
      <c r="F395" s="113" t="n"/>
      <c r="G395" s="113" t="n"/>
      <c r="H395" s="113" t="n"/>
      <c r="I395" s="113" t="n"/>
      <c r="J395" s="113" t="n"/>
      <c r="K395" s="113" t="n"/>
      <c r="L395" s="114" t="n"/>
    </row>
    <row r="396" ht="24" customHeight="1">
      <c r="A396" s="329" t="inlineStr">
        <is>
          <t>优惠秘籍</t>
        </is>
      </c>
      <c r="B396" s="361" t="inlineStr">
        <is>
          <t>鹅币</t>
        </is>
      </c>
      <c r="C396" s="451" t="inlineStr">
        <is>
          <t>活动限购</t>
        </is>
      </c>
      <c r="D396" s="152" t="inlineStr">
        <is>
          <t>内含（累计兑换每达10鹅币或累计消费每达1000斗豆会解开秘籍的1层封印）</t>
        </is>
      </c>
      <c r="E396" s="56" t="n"/>
      <c r="F396" s="56" t="n"/>
      <c r="G396" s="56" t="n"/>
      <c r="H396" s="56" t="n"/>
      <c r="I396" s="56" t="n"/>
      <c r="J396" s="56" t="n"/>
      <c r="K396" s="57" t="n"/>
      <c r="L396" s="152" t="inlineStr">
        <is>
          <t>建议</t>
        </is>
      </c>
    </row>
    <row r="397" ht="24" customHeight="1">
      <c r="A397" s="28" t="inlineStr">
        <is>
          <t>封印  0  层</t>
        </is>
      </c>
      <c r="B397" s="365" t="inlineStr">
        <is>
          <t>1</t>
        </is>
      </c>
      <c r="C397" s="53" t="inlineStr">
        <is>
          <t>1</t>
        </is>
      </c>
      <c r="D397" s="366" t="inlineStr">
        <is>
          <t>真黄金卷轴*10</t>
        </is>
      </c>
      <c r="E397" s="158" t="n"/>
      <c r="F397" s="158" t="n"/>
      <c r="G397" s="158" t="n"/>
      <c r="H397" s="158" t="n"/>
      <c r="I397" s="158" t="n"/>
      <c r="J397" s="158" t="n"/>
      <c r="K397" s="320" t="n"/>
      <c r="L397" s="452" t="inlineStr">
        <is>
          <t>推荐</t>
        </is>
      </c>
    </row>
    <row r="398" ht="24" customHeight="1">
      <c r="A398" s="36" t="inlineStr">
        <is>
          <t>封印  1  层</t>
        </is>
      </c>
      <c r="B398" s="46" t="inlineStr">
        <is>
          <t>10</t>
        </is>
      </c>
      <c r="C398" s="35" t="inlineStr">
        <is>
          <t>2</t>
        </is>
      </c>
      <c r="D398" s="380" t="inlineStr">
        <is>
          <t>真体力*10，经验药水*10</t>
        </is>
      </c>
      <c r="E398" s="129" t="n"/>
      <c r="F398" s="129" t="n"/>
      <c r="G398" s="129" t="n"/>
      <c r="H398" s="129" t="n"/>
      <c r="I398" s="129" t="n"/>
      <c r="J398" s="129" t="n"/>
      <c r="K398" s="130" t="n"/>
      <c r="L398" s="36" t="inlineStr">
        <is>
          <t>无视</t>
        </is>
      </c>
    </row>
    <row r="399" ht="24" customHeight="1">
      <c r="A399" s="36" t="inlineStr">
        <is>
          <t>封印  2  层</t>
        </is>
      </c>
      <c r="B399" s="46" t="inlineStr">
        <is>
          <t>20</t>
        </is>
      </c>
      <c r="C399" s="35" t="inlineStr">
        <is>
          <t>5</t>
        </is>
      </c>
      <c r="D399" s="372" t="inlineStr">
        <is>
          <t>炼气石*10，巅峰之战一等勋章*1，门派高香*1</t>
        </is>
      </c>
      <c r="E399" s="129" t="n"/>
      <c r="F399" s="129" t="n"/>
      <c r="G399" s="129" t="n"/>
      <c r="H399" s="129" t="n"/>
      <c r="I399" s="129" t="n"/>
      <c r="J399" s="129" t="n"/>
      <c r="K399" s="130" t="n"/>
      <c r="L399" s="36" t="inlineStr">
        <is>
          <t>无视</t>
        </is>
      </c>
    </row>
    <row r="400" ht="24" customHeight="1">
      <c r="A400" s="36" t="inlineStr">
        <is>
          <t>封印  3  层</t>
        </is>
      </c>
      <c r="B400" s="46" t="inlineStr">
        <is>
          <t>35</t>
        </is>
      </c>
      <c r="C400" s="35" t="inlineStr">
        <is>
          <t>5</t>
        </is>
      </c>
      <c r="D400" s="380" t="inlineStr">
        <is>
          <t>元婴生命果*2，修为丹*10</t>
        </is>
      </c>
      <c r="E400" s="129" t="n"/>
      <c r="F400" s="129" t="n"/>
      <c r="G400" s="129" t="n"/>
      <c r="H400" s="129" t="n"/>
      <c r="I400" s="129" t="n"/>
      <c r="J400" s="129" t="n"/>
      <c r="K400" s="130" t="n"/>
      <c r="L400" s="36" t="inlineStr">
        <is>
          <t>无视</t>
        </is>
      </c>
    </row>
    <row r="401" ht="24" customHeight="1">
      <c r="A401" s="36" t="inlineStr">
        <is>
          <t>封印  4  层</t>
        </is>
      </c>
      <c r="B401" s="46" t="inlineStr">
        <is>
          <t>12</t>
        </is>
      </c>
      <c r="C401" s="35" t="inlineStr">
        <is>
          <t>5</t>
        </is>
      </c>
      <c r="D401" s="380" t="inlineStr">
        <is>
          <t>百炼钢*5，还童卷轴*10</t>
        </is>
      </c>
      <c r="E401" s="129" t="n"/>
      <c r="F401" s="129" t="n"/>
      <c r="G401" s="129" t="n"/>
      <c r="H401" s="129" t="n"/>
      <c r="I401" s="129" t="n"/>
      <c r="J401" s="129" t="n"/>
      <c r="K401" s="130" t="n"/>
      <c r="L401" s="36" t="inlineStr">
        <is>
          <t>无视</t>
        </is>
      </c>
    </row>
    <row r="402" ht="24" customHeight="1">
      <c r="A402" s="36" t="inlineStr">
        <is>
          <t>封印  5  层</t>
        </is>
      </c>
      <c r="B402" s="46" t="inlineStr">
        <is>
          <t>20</t>
        </is>
      </c>
      <c r="C402" s="35" t="inlineStr">
        <is>
          <t>5</t>
        </is>
      </c>
      <c r="D402" s="380" t="inlineStr">
        <is>
          <t>元婴力量果*1，元婴敏捷果*1，元婴速度果*1</t>
        </is>
      </c>
      <c r="E402" s="129" t="n"/>
      <c r="F402" s="129" t="n"/>
      <c r="G402" s="129" t="n"/>
      <c r="H402" s="129" t="n"/>
      <c r="I402" s="129" t="n"/>
      <c r="J402" s="129" t="n"/>
      <c r="K402" s="130" t="n"/>
      <c r="L402" s="36" t="inlineStr">
        <is>
          <t>无视</t>
        </is>
      </c>
    </row>
    <row r="403" ht="24" customHeight="1">
      <c r="A403" s="36" t="inlineStr">
        <is>
          <t>封印  6  层</t>
        </is>
      </c>
      <c r="B403" s="46" t="inlineStr">
        <is>
          <t>88</t>
        </is>
      </c>
      <c r="C403" s="35" t="inlineStr">
        <is>
          <t>1</t>
        </is>
      </c>
      <c r="D403" s="380" t="inlineStr">
        <is>
          <t>5级内力礼包阳*1，神魔残卷*30，敏捷洗刷刷*4，征战书*10</t>
        </is>
      </c>
      <c r="E403" s="129" t="n"/>
      <c r="F403" s="129" t="n"/>
      <c r="G403" s="129" t="n"/>
      <c r="H403" s="129" t="n"/>
      <c r="I403" s="129" t="n"/>
      <c r="J403" s="129" t="n"/>
      <c r="K403" s="130" t="n"/>
      <c r="L403" s="36" t="inlineStr">
        <is>
          <t>无视</t>
        </is>
      </c>
    </row>
    <row r="404" ht="24" customHeight="1">
      <c r="A404" s="36" t="inlineStr">
        <is>
          <t>封印  8  层</t>
        </is>
      </c>
      <c r="B404" s="46" t="inlineStr">
        <is>
          <t>52</t>
        </is>
      </c>
      <c r="C404" s="35" t="inlineStr">
        <is>
          <t>10</t>
        </is>
      </c>
      <c r="D404" s="372" t="inlineStr">
        <is>
          <t>真黄金卷轴*30，元婴生命果*2，修为丹*5，境界丹*5</t>
        </is>
      </c>
      <c r="E404" s="129" t="n"/>
      <c r="F404" s="129" t="n"/>
      <c r="G404" s="129" t="n"/>
      <c r="H404" s="129" t="n"/>
      <c r="I404" s="129" t="n"/>
      <c r="J404" s="129" t="n"/>
      <c r="K404" s="130" t="n"/>
      <c r="L404" s="36" t="inlineStr">
        <is>
          <t>无视</t>
        </is>
      </c>
    </row>
    <row r="405" ht="24" customHeight="1">
      <c r="A405" s="36" t="inlineStr">
        <is>
          <t>封印 12 层</t>
        </is>
      </c>
      <c r="B405" s="46" t="inlineStr">
        <is>
          <t>50</t>
        </is>
      </c>
      <c r="C405" s="35" t="inlineStr">
        <is>
          <t>5</t>
        </is>
      </c>
      <c r="D405" s="380" t="inlineStr">
        <is>
          <t>淬火结晶*40，百炼钢*20</t>
        </is>
      </c>
      <c r="E405" s="129" t="n"/>
      <c r="F405" s="129" t="n"/>
      <c r="G405" s="129" t="n"/>
      <c r="H405" s="129" t="n"/>
      <c r="I405" s="129" t="n"/>
      <c r="J405" s="129" t="n"/>
      <c r="K405" s="130" t="n"/>
      <c r="L405" s="36" t="inlineStr">
        <is>
          <t>无视</t>
        </is>
      </c>
    </row>
    <row r="406" ht="24" customHeight="1">
      <c r="A406" s="36" t="inlineStr">
        <is>
          <t>封印 18 层</t>
        </is>
      </c>
      <c r="B406" s="46" t="inlineStr">
        <is>
          <t>68</t>
        </is>
      </c>
      <c r="C406" s="35" t="inlineStr">
        <is>
          <t>2</t>
        </is>
      </c>
      <c r="D406" s="380" t="inlineStr">
        <is>
          <t>3级紫黑玉*1，烛龙碎片*30，修为丹*10，风之息*38</t>
        </is>
      </c>
      <c r="E406" s="129" t="n"/>
      <c r="F406" s="129" t="n"/>
      <c r="G406" s="129" t="n"/>
      <c r="H406" s="129" t="n"/>
      <c r="I406" s="129" t="n"/>
      <c r="J406" s="129" t="n"/>
      <c r="K406" s="130" t="n"/>
      <c r="L406" s="36" t="inlineStr">
        <is>
          <t>无视</t>
        </is>
      </c>
    </row>
    <row r="407" ht="24" customHeight="1">
      <c r="A407" s="36" t="inlineStr">
        <is>
          <t>封印 25 层</t>
        </is>
      </c>
      <c r="B407" s="46" t="inlineStr">
        <is>
          <t>38</t>
        </is>
      </c>
      <c r="C407" s="35" t="inlineStr">
        <is>
          <t>2</t>
        </is>
      </c>
      <c r="D407" s="380" t="inlineStr">
        <is>
          <t>神愈石3级*1，四灵魂石*10，阅历羊皮卷*10，斗神符*6</t>
        </is>
      </c>
      <c r="E407" s="129" t="n"/>
      <c r="F407" s="129" t="n"/>
      <c r="G407" s="129" t="n"/>
      <c r="H407" s="129" t="n"/>
      <c r="I407" s="129" t="n"/>
      <c r="J407" s="129" t="n"/>
      <c r="K407" s="130" t="n"/>
      <c r="L407" s="36" t="inlineStr">
        <is>
          <t>无视</t>
        </is>
      </c>
    </row>
    <row r="408" ht="24" customHeight="1">
      <c r="A408" s="36" t="inlineStr">
        <is>
          <t>封印 40 层</t>
        </is>
      </c>
      <c r="B408" s="46" t="inlineStr">
        <is>
          <t>88</t>
        </is>
      </c>
      <c r="C408" s="35" t="inlineStr">
        <is>
          <t>1</t>
        </is>
      </c>
      <c r="D408" s="372" t="inlineStr">
        <is>
          <t>5级内力礼包阴*1，佣兵天赋丹*50，生命洗刷刷*1，大力丸*40</t>
        </is>
      </c>
      <c r="E408" s="129" t="n"/>
      <c r="F408" s="129" t="n"/>
      <c r="G408" s="129" t="n"/>
      <c r="H408" s="129" t="n"/>
      <c r="I408" s="129" t="n"/>
      <c r="J408" s="129" t="n"/>
      <c r="K408" s="130" t="n"/>
      <c r="L408" s="36" t="inlineStr">
        <is>
          <t>无视</t>
        </is>
      </c>
    </row>
    <row r="409" ht="24" customHeight="1">
      <c r="A409" s="36" t="inlineStr">
        <is>
          <t>封印 68 层</t>
        </is>
      </c>
      <c r="B409" s="46" t="inlineStr">
        <is>
          <t>88</t>
        </is>
      </c>
      <c r="C409" s="35" t="inlineStr">
        <is>
          <t>5</t>
        </is>
      </c>
      <c r="D409" s="384" t="inlineStr">
        <is>
          <t>元婴力量果*5，元婴敏捷果*5，元婴速度果*5，元婴生命果*5</t>
        </is>
      </c>
      <c r="E409" s="129" t="n"/>
      <c r="F409" s="129" t="n"/>
      <c r="G409" s="129" t="n"/>
      <c r="H409" s="129" t="n"/>
      <c r="I409" s="129" t="n"/>
      <c r="J409" s="129" t="n"/>
      <c r="K409" s="130" t="n"/>
      <c r="L409" s="36" t="inlineStr">
        <is>
          <t>按需</t>
        </is>
      </c>
    </row>
    <row r="410" ht="24" customHeight="1">
      <c r="A410" s="36" t="inlineStr">
        <is>
          <t>封印 80 层</t>
        </is>
      </c>
      <c r="B410" s="46" t="inlineStr">
        <is>
          <t>78</t>
        </is>
      </c>
      <c r="C410" s="35" t="inlineStr">
        <is>
          <t>10</t>
        </is>
      </c>
      <c r="D410" s="380" t="inlineStr">
        <is>
          <t>淬火结晶*50，百炼钢*10，武穆遗书*25，还童天书*8</t>
        </is>
      </c>
      <c r="E410" s="129" t="n"/>
      <c r="F410" s="129" t="n"/>
      <c r="G410" s="129" t="n"/>
      <c r="H410" s="129" t="n"/>
      <c r="I410" s="129" t="n"/>
      <c r="J410" s="129" t="n"/>
      <c r="K410" s="130" t="n"/>
      <c r="L410" s="36" t="inlineStr">
        <is>
          <t>无视</t>
        </is>
      </c>
    </row>
    <row r="411" ht="24" customHeight="1">
      <c r="A411" s="31" t="inlineStr">
        <is>
          <t>封印100层</t>
        </is>
      </c>
      <c r="B411" s="368" t="inlineStr">
        <is>
          <t>128</t>
        </is>
      </c>
      <c r="C411" s="42" t="inlineStr">
        <is>
          <t>10</t>
        </is>
      </c>
      <c r="D411" s="369" t="inlineStr">
        <is>
          <t>境界丹*100，元婴生命果*4，阅历羊皮卷*40，斗神符*10</t>
        </is>
      </c>
      <c r="E411" s="135" t="n"/>
      <c r="F411" s="135" t="n"/>
      <c r="G411" s="135" t="n"/>
      <c r="H411" s="135" t="n"/>
      <c r="I411" s="135" t="n"/>
      <c r="J411" s="135" t="n"/>
      <c r="K411" s="136" t="n"/>
      <c r="L411" s="31" t="inlineStr">
        <is>
          <t>按需</t>
        </is>
      </c>
    </row>
    <row r="412" ht="24" customHeight="1">
      <c r="A412" s="360" t="inlineStr"/>
    </row>
    <row r="413" ht="24" customHeight="1">
      <c r="A413" s="152" t="inlineStr">
        <is>
          <t>邪神特卖8</t>
        </is>
      </c>
      <c r="B413" s="361" t="inlineStr">
        <is>
          <t>鹅币</t>
        </is>
      </c>
      <c r="C413" s="453" t="inlineStr">
        <is>
          <t>每日限购</t>
        </is>
      </c>
      <c r="D413" s="451" t="inlineStr">
        <is>
          <t>内含（一次兑换10个极品/高级礼包赠送金色/极品邪神令1个）</t>
        </is>
      </c>
      <c r="E413" s="56" t="n"/>
      <c r="F413" s="56" t="n"/>
      <c r="G413" s="56" t="n"/>
      <c r="H413" s="56" t="n"/>
      <c r="I413" s="56" t="n"/>
      <c r="J413" s="56" t="n"/>
      <c r="K413" s="56" t="n"/>
      <c r="L413" s="153" t="inlineStr">
        <is>
          <t>建议</t>
        </is>
      </c>
    </row>
    <row r="414" ht="24" customHeight="1">
      <c r="A414" s="364" t="inlineStr">
        <is>
          <t>极品神魔</t>
        </is>
      </c>
      <c r="B414" s="365" t="inlineStr">
        <is>
          <t>75</t>
        </is>
      </c>
      <c r="C414" s="53" t="inlineStr">
        <is>
          <t>30</t>
        </is>
      </c>
      <c r="D414" s="454" t="inlineStr">
        <is>
          <t>神魔残卷*40，突破石*20，真黄金卷轴*20</t>
        </is>
      </c>
      <c r="E414" s="158" t="n"/>
      <c r="F414" s="158" t="n"/>
      <c r="G414" s="158" t="n"/>
      <c r="H414" s="158" t="n"/>
      <c r="I414" s="158" t="n"/>
      <c r="J414" s="158" t="n"/>
      <c r="K414" s="455" t="n"/>
      <c r="L414" s="156" t="inlineStr">
        <is>
          <t>无视</t>
        </is>
      </c>
    </row>
    <row r="415" ht="24" customHeight="1">
      <c r="A415" s="305" t="inlineStr">
        <is>
          <t>极品宝物</t>
        </is>
      </c>
      <c r="B415" s="46" t="inlineStr">
        <is>
          <t>75</t>
        </is>
      </c>
      <c r="C415" s="35" t="inlineStr">
        <is>
          <t>30</t>
        </is>
      </c>
      <c r="D415" s="456" t="inlineStr">
        <is>
          <t>夔牛碎片*20，饕餮碎片*20，黄鸟碎片*20，烛龙碎片*20，真黄金卷轴*20</t>
        </is>
      </c>
      <c r="E415" s="129" t="n"/>
      <c r="F415" s="129" t="n"/>
      <c r="G415" s="129" t="n"/>
      <c r="H415" s="129" t="n"/>
      <c r="I415" s="129" t="n"/>
      <c r="J415" s="129" t="n"/>
      <c r="K415" s="315" t="n"/>
      <c r="L415" s="36" t="inlineStr">
        <is>
          <t>按需</t>
        </is>
      </c>
    </row>
    <row r="416" ht="24" customHeight="1">
      <c r="A416" s="305" t="inlineStr">
        <is>
          <t>极品奥义</t>
        </is>
      </c>
      <c r="B416" s="46" t="inlineStr">
        <is>
          <t>75</t>
        </is>
      </c>
      <c r="C416" s="35" t="inlineStr">
        <is>
          <t>30</t>
        </is>
      </c>
      <c r="D416" s="457" t="inlineStr">
        <is>
          <t>奥秘元素*40，四灵魂石*40，真黄金卷轴*20</t>
        </is>
      </c>
      <c r="E416" s="129" t="n"/>
      <c r="F416" s="129" t="n"/>
      <c r="G416" s="129" t="n"/>
      <c r="H416" s="129" t="n"/>
      <c r="I416" s="129" t="n"/>
      <c r="J416" s="129" t="n"/>
      <c r="K416" s="315" t="n"/>
      <c r="L416" s="36" t="inlineStr">
        <is>
          <t>无视</t>
        </is>
      </c>
    </row>
    <row r="417" ht="24" customHeight="1">
      <c r="A417" s="420" t="inlineStr">
        <is>
          <t>极品门派</t>
        </is>
      </c>
      <c r="B417" s="421" t="inlineStr">
        <is>
          <t>75</t>
        </is>
      </c>
      <c r="C417" s="40" t="inlineStr">
        <is>
          <t>30</t>
        </is>
      </c>
      <c r="D417" s="458" t="inlineStr">
        <is>
          <t>门派强化书*40，炼气石*40，真黄金卷轴*20</t>
        </is>
      </c>
      <c r="E417" s="194" t="n"/>
      <c r="F417" s="194" t="n"/>
      <c r="G417" s="194" t="n"/>
      <c r="H417" s="194" t="n"/>
      <c r="I417" s="194" t="n"/>
      <c r="J417" s="194" t="n"/>
      <c r="K417" s="459" t="n"/>
      <c r="L417" s="31" t="inlineStr">
        <is>
          <t>无视</t>
        </is>
      </c>
    </row>
    <row r="418" ht="24" customHeight="1">
      <c r="A418" s="407" t="inlineStr">
        <is>
          <t>高级神魔</t>
        </is>
      </c>
      <c r="B418" s="44" t="inlineStr">
        <is>
          <t>32</t>
        </is>
      </c>
      <c r="C418" s="33" t="inlineStr">
        <is>
          <t>20</t>
        </is>
      </c>
      <c r="D418" s="460" t="inlineStr">
        <is>
          <t>神魔残卷*20，突破石*5，真黄金卷轴*10，宝石金戒*2</t>
        </is>
      </c>
      <c r="E418" s="123" t="n"/>
      <c r="F418" s="123" t="n"/>
      <c r="G418" s="123" t="n"/>
      <c r="H418" s="123" t="n"/>
      <c r="I418" s="123" t="n"/>
      <c r="J418" s="123" t="n"/>
      <c r="K418" s="461" t="n"/>
      <c r="L418" s="28" t="inlineStr">
        <is>
          <t>无视</t>
        </is>
      </c>
    </row>
    <row r="419" ht="24" customHeight="1">
      <c r="A419" s="305" t="inlineStr">
        <is>
          <t>高级宝物</t>
        </is>
      </c>
      <c r="B419" s="46" t="inlineStr">
        <is>
          <t>32</t>
        </is>
      </c>
      <c r="C419" s="35" t="inlineStr">
        <is>
          <t>20</t>
        </is>
      </c>
      <c r="D419" s="457" t="inlineStr">
        <is>
          <t>夔牛碎片*5，饕餮碎片*5，黄鸟碎片*5，烛龙碎片*5，真黄金卷轴*10，大金疮药*5</t>
        </is>
      </c>
      <c r="E419" s="129" t="n"/>
      <c r="F419" s="129" t="n"/>
      <c r="G419" s="129" t="n"/>
      <c r="H419" s="129" t="n"/>
      <c r="I419" s="129" t="n"/>
      <c r="J419" s="129" t="n"/>
      <c r="K419" s="315" t="n"/>
      <c r="L419" s="36" t="inlineStr">
        <is>
          <t>无视</t>
        </is>
      </c>
    </row>
    <row r="420" ht="24" customHeight="1">
      <c r="A420" s="305" t="inlineStr">
        <is>
          <t>高级奥义</t>
        </is>
      </c>
      <c r="B420" s="46" t="inlineStr">
        <is>
          <t>32</t>
        </is>
      </c>
      <c r="C420" s="35" t="inlineStr">
        <is>
          <t>20</t>
        </is>
      </c>
      <c r="D420" s="457" t="inlineStr">
        <is>
          <t>奥秘元素*15，四灵魂石*10，黄金卷轴*10，土豪金*5</t>
        </is>
      </c>
      <c r="E420" s="129" t="n"/>
      <c r="F420" s="129" t="n"/>
      <c r="G420" s="129" t="n"/>
      <c r="H420" s="129" t="n"/>
      <c r="I420" s="129" t="n"/>
      <c r="J420" s="129" t="n"/>
      <c r="K420" s="315" t="n"/>
      <c r="L420" s="36" t="inlineStr">
        <is>
          <t>无视</t>
        </is>
      </c>
    </row>
    <row r="421" ht="24" customHeight="1">
      <c r="A421" s="367" t="inlineStr">
        <is>
          <t>高级门派</t>
        </is>
      </c>
      <c r="B421" s="368" t="inlineStr">
        <is>
          <t>32</t>
        </is>
      </c>
      <c r="C421" s="42" t="inlineStr">
        <is>
          <t>20</t>
        </is>
      </c>
      <c r="D421" s="462" t="inlineStr">
        <is>
          <t>门派强化书*10，炼气石*15，真黄金卷轴*10，翡翠银戒*5</t>
        </is>
      </c>
      <c r="E421" s="135" t="n"/>
      <c r="F421" s="135" t="n"/>
      <c r="G421" s="135" t="n"/>
      <c r="H421" s="135" t="n"/>
      <c r="I421" s="135" t="n"/>
      <c r="J421" s="135" t="n"/>
      <c r="K421" s="463" t="n"/>
      <c r="L421" s="31" t="inlineStr">
        <is>
          <t>无视</t>
        </is>
      </c>
    </row>
    <row r="422" ht="24" customHeight="1">
      <c r="A422" s="308" t="inlineStr">
        <is>
          <t>邪神特卖9</t>
        </is>
      </c>
      <c r="B422" s="308" t="inlineStr">
        <is>
          <t>鹅币</t>
        </is>
      </c>
      <c r="C422" s="453" t="inlineStr">
        <is>
          <t>每日限购</t>
        </is>
      </c>
      <c r="D422" s="152" t="inlineStr">
        <is>
          <t>内含（一次兑换10个极品/高级/中级礼包赠送金色/极品/高级邪神令1个）</t>
        </is>
      </c>
      <c r="E422" s="56" t="n"/>
      <c r="F422" s="56" t="n"/>
      <c r="G422" s="56" t="n"/>
      <c r="H422" s="56" t="n"/>
      <c r="I422" s="56" t="n"/>
      <c r="J422" s="56" t="n"/>
      <c r="K422" s="57" t="n"/>
      <c r="L422" s="152" t="inlineStr">
        <is>
          <t>建议</t>
        </is>
      </c>
    </row>
    <row r="423" ht="24" customHeight="1">
      <c r="A423" s="364" t="inlineStr">
        <is>
          <t>极品觉醒</t>
        </is>
      </c>
      <c r="B423" s="365" t="inlineStr">
        <is>
          <t>72</t>
        </is>
      </c>
      <c r="C423" s="53" t="inlineStr">
        <is>
          <t>30</t>
        </is>
      </c>
      <c r="D423" s="366" t="inlineStr">
        <is>
          <t>真黄金卷轴*25，熔炼乌金*10，淬火结晶*80</t>
        </is>
      </c>
      <c r="E423" s="158" t="n"/>
      <c r="F423" s="158" t="n"/>
      <c r="G423" s="158" t="n"/>
      <c r="H423" s="158" t="n"/>
      <c r="I423" s="158" t="n"/>
      <c r="J423" s="158" t="n"/>
      <c r="K423" s="320" t="n"/>
      <c r="L423" s="156" t="inlineStr">
        <is>
          <t>按需</t>
        </is>
      </c>
    </row>
    <row r="424" ht="24" customHeight="1">
      <c r="A424" s="305" t="inlineStr">
        <is>
          <t>极品星石</t>
        </is>
      </c>
      <c r="B424" s="46" t="inlineStr">
        <is>
          <t>72</t>
        </is>
      </c>
      <c r="C424" s="35" t="inlineStr">
        <is>
          <t>30</t>
        </is>
      </c>
      <c r="D424" s="384" t="inlineStr">
        <is>
          <t>3级星石礼盒*2，3级神愈石*1，3级狂暴石*1</t>
        </is>
      </c>
      <c r="E424" s="129" t="n"/>
      <c r="F424" s="129" t="n"/>
      <c r="G424" s="129" t="n"/>
      <c r="H424" s="129" t="n"/>
      <c r="I424" s="129" t="n"/>
      <c r="J424" s="129" t="n"/>
      <c r="K424" s="130" t="n"/>
      <c r="L424" s="36" t="inlineStr">
        <is>
          <t>按需</t>
        </is>
      </c>
    </row>
    <row r="425" ht="24" customHeight="1">
      <c r="A425" s="420" t="inlineStr">
        <is>
          <t>极品斗技</t>
        </is>
      </c>
      <c r="B425" s="421" t="inlineStr">
        <is>
          <t>72</t>
        </is>
      </c>
      <c r="C425" s="40" t="inlineStr">
        <is>
          <t>30</t>
        </is>
      </c>
      <c r="D425" s="464" t="inlineStr">
        <is>
          <t>武魂符*25，战魂符*25，斗魂符*25，乐斗残卷*25，真黄金卷轴*30</t>
        </is>
      </c>
      <c r="E425" s="194" t="n"/>
      <c r="F425" s="194" t="n"/>
      <c r="G425" s="194" t="n"/>
      <c r="H425" s="194" t="n"/>
      <c r="I425" s="194" t="n"/>
      <c r="J425" s="194" t="n"/>
      <c r="K425" s="410" t="n"/>
      <c r="L425" s="41" t="inlineStr">
        <is>
          <t>无视</t>
        </is>
      </c>
    </row>
    <row r="426" ht="24" customHeight="1">
      <c r="A426" s="407" t="inlineStr">
        <is>
          <t>高级觉醒</t>
        </is>
      </c>
      <c r="B426" s="44" t="inlineStr">
        <is>
          <t>28</t>
        </is>
      </c>
      <c r="C426" s="33" t="inlineStr">
        <is>
          <t>20</t>
        </is>
      </c>
      <c r="D426" s="430" t="inlineStr">
        <is>
          <t>真黄金卷轴*10，永恒紫钻*1，淬火结晶*25</t>
        </is>
      </c>
      <c r="E426" s="123" t="n"/>
      <c r="F426" s="123" t="n"/>
      <c r="G426" s="123" t="n"/>
      <c r="H426" s="123" t="n"/>
      <c r="I426" s="123" t="n"/>
      <c r="J426" s="123" t="n"/>
      <c r="K426" s="124" t="n"/>
      <c r="L426" s="28" t="inlineStr">
        <is>
          <t>无视</t>
        </is>
      </c>
    </row>
    <row r="427" ht="24" customHeight="1">
      <c r="A427" s="305" t="inlineStr">
        <is>
          <t>高级星石</t>
        </is>
      </c>
      <c r="B427" s="46" t="inlineStr">
        <is>
          <t>28</t>
        </is>
      </c>
      <c r="C427" s="35" t="inlineStr">
        <is>
          <t>20</t>
        </is>
      </c>
      <c r="D427" s="372" t="inlineStr">
        <is>
          <t>3级星石礼盒*1，2级神愈石*1，2级狂暴石*1，减伤药水*5</t>
        </is>
      </c>
      <c r="E427" s="129" t="n"/>
      <c r="F427" s="129" t="n"/>
      <c r="G427" s="129" t="n"/>
      <c r="H427" s="129" t="n"/>
      <c r="I427" s="129" t="n"/>
      <c r="J427" s="129" t="n"/>
      <c r="K427" s="130" t="n"/>
      <c r="L427" s="36" t="inlineStr">
        <is>
          <t>无视</t>
        </is>
      </c>
    </row>
    <row r="428" ht="24" customHeight="1">
      <c r="A428" s="420" t="inlineStr">
        <is>
          <t>高级斗技</t>
        </is>
      </c>
      <c r="B428" s="421" t="inlineStr">
        <is>
          <t>28</t>
        </is>
      </c>
      <c r="C428" s="40" t="inlineStr">
        <is>
          <t>20</t>
        </is>
      </c>
      <c r="D428" s="464" t="inlineStr">
        <is>
          <t>武魂符*5，战魂符*5，斗魂符*5，乐斗残卷*5，生命洗刷刷*1</t>
        </is>
      </c>
      <c r="E428" s="194" t="n"/>
      <c r="F428" s="194" t="n"/>
      <c r="G428" s="194" t="n"/>
      <c r="H428" s="194" t="n"/>
      <c r="I428" s="194" t="n"/>
      <c r="J428" s="194" t="n"/>
      <c r="K428" s="410" t="n"/>
      <c r="L428" s="41" t="inlineStr">
        <is>
          <t>无视</t>
        </is>
      </c>
    </row>
    <row r="429" ht="24" customHeight="1">
      <c r="A429" s="407" t="inlineStr">
        <is>
          <t>中级觉醒</t>
        </is>
      </c>
      <c r="B429" s="44" t="inlineStr">
        <is>
          <t>5</t>
        </is>
      </c>
      <c r="C429" s="33" t="inlineStr">
        <is>
          <t>10</t>
        </is>
      </c>
      <c r="D429" s="430" t="inlineStr">
        <is>
          <t>黄金卷轴*2，百炼钢*2，淬火结晶*2</t>
        </is>
      </c>
      <c r="E429" s="123" t="n"/>
      <c r="F429" s="123" t="n"/>
      <c r="G429" s="123" t="n"/>
      <c r="H429" s="123" t="n"/>
      <c r="I429" s="123" t="n"/>
      <c r="J429" s="123" t="n"/>
      <c r="K429" s="124" t="n"/>
      <c r="L429" s="28" t="inlineStr">
        <is>
          <t>无视</t>
        </is>
      </c>
    </row>
    <row r="430" ht="24" customHeight="1">
      <c r="A430" s="305" t="inlineStr">
        <is>
          <t>中级星石</t>
        </is>
      </c>
      <c r="B430" s="46" t="inlineStr">
        <is>
          <t>5</t>
        </is>
      </c>
      <c r="C430" s="35" t="inlineStr">
        <is>
          <t>10</t>
        </is>
      </c>
      <c r="D430" s="372" t="inlineStr">
        <is>
          <t>1级星石礼盒*1，1级神愈石*1，1级狂暴石*1</t>
        </is>
      </c>
      <c r="E430" s="129" t="n"/>
      <c r="F430" s="129" t="n"/>
      <c r="G430" s="129" t="n"/>
      <c r="H430" s="129" t="n"/>
      <c r="I430" s="129" t="n"/>
      <c r="J430" s="129" t="n"/>
      <c r="K430" s="130" t="n"/>
      <c r="L430" s="36" t="inlineStr">
        <is>
          <t>无视</t>
        </is>
      </c>
    </row>
    <row r="431" ht="24" customHeight="1">
      <c r="A431" s="367" t="inlineStr">
        <is>
          <t>中级斗技</t>
        </is>
      </c>
      <c r="B431" s="368" t="inlineStr">
        <is>
          <t>5</t>
        </is>
      </c>
      <c r="C431" s="42" t="inlineStr">
        <is>
          <t>10</t>
        </is>
      </c>
      <c r="D431" s="465" t="inlineStr">
        <is>
          <t>武魂符*1，战魂符*1，斗魂符*1，乐斗残卷*1，黄金卷轴*1</t>
        </is>
      </c>
      <c r="E431" s="135" t="n"/>
      <c r="F431" s="135" t="n"/>
      <c r="G431" s="135" t="n"/>
      <c r="H431" s="135" t="n"/>
      <c r="I431" s="135" t="n"/>
      <c r="J431" s="135" t="n"/>
      <c r="K431" s="136" t="n"/>
      <c r="L431" s="31" t="inlineStr">
        <is>
          <t>无视</t>
        </is>
      </c>
    </row>
    <row r="432" ht="24" customHeight="1">
      <c r="A432" s="360" t="inlineStr"/>
    </row>
    <row r="433" ht="24" customHeight="1">
      <c r="A433" s="1" t="inlineStr">
        <is>
          <t>乐斗驿站</t>
        </is>
      </c>
      <c r="B433" s="331" t="inlineStr">
        <is>
          <t>鹅币</t>
        </is>
      </c>
      <c r="C433" s="466" t="inlineStr">
        <is>
          <t>活动限购</t>
        </is>
      </c>
      <c r="D433" s="25" t="inlineStr">
        <is>
          <t>内含（活动15天每日领淬火结晶*1，折扣免费1次最低8折，200豆重抽1次最低6折。）</t>
        </is>
      </c>
      <c r="E433" s="59" t="n"/>
      <c r="F433" s="59" t="n"/>
      <c r="G433" s="59" t="n"/>
      <c r="H433" s="59" t="n"/>
      <c r="I433" s="59" t="n"/>
      <c r="J433" s="60" t="n"/>
      <c r="K433" s="467" t="inlineStr">
        <is>
          <t>无折扣</t>
        </is>
      </c>
      <c r="L433" s="25" t="inlineStr">
        <is>
          <t>建议</t>
        </is>
      </c>
    </row>
    <row r="434" ht="24" customHeight="1">
      <c r="A434" s="468" t="inlineStr">
        <is>
          <t xml:space="preserve">序号 1 </t>
        </is>
      </c>
      <c r="B434" s="27">
        <f>IF(K433="六折",5*0.6,IF(K433="七折",5*0.7,IF(K433="八折",5*0.8,IF(K433="九折",5*0.9,5))))</f>
        <v/>
      </c>
      <c r="C434" s="33" t="inlineStr">
        <is>
          <t>1000</t>
        </is>
      </c>
      <c r="D434" s="383" t="inlineStr">
        <is>
          <t>武神坛银锦囊*1（随机神将灭世/女帝/哪吒/李白/炫炫碎片*1）</t>
        </is>
      </c>
      <c r="E434" s="123" t="n"/>
      <c r="F434" s="123" t="n"/>
      <c r="G434" s="123" t="n"/>
      <c r="H434" s="123" t="n"/>
      <c r="I434" s="123" t="n"/>
      <c r="J434" s="123" t="n"/>
      <c r="K434" s="124" t="n"/>
      <c r="L434" s="28" t="inlineStr">
        <is>
          <t>按需</t>
        </is>
      </c>
    </row>
    <row r="435" ht="24" customHeight="1">
      <c r="A435" s="469" t="inlineStr">
        <is>
          <t xml:space="preserve">序号 2 </t>
        </is>
      </c>
      <c r="B435" s="34">
        <f>IF(K433="六折",10*0.6,IF(K433="七折",10*0.7,IF(K433="八折",10*0.8,IF(K433="九折",10*0.9,10))))</f>
        <v/>
      </c>
      <c r="C435" s="35" t="inlineStr">
        <is>
          <t>500</t>
        </is>
      </c>
      <c r="D435" s="470" t="inlineStr">
        <is>
          <t>武神坛金锦囊*1（随机神将吕布/关羽/盘古/姜子牙碎片*1）</t>
        </is>
      </c>
      <c r="E435" s="111" t="n"/>
      <c r="F435" s="111" t="n"/>
      <c r="G435" s="111" t="n"/>
      <c r="H435" s="111" t="n"/>
      <c r="I435" s="111" t="n"/>
      <c r="J435" s="111" t="n"/>
      <c r="K435" s="112" t="n"/>
      <c r="L435" s="36" t="inlineStr">
        <is>
          <t>按需</t>
        </is>
      </c>
    </row>
    <row r="436" ht="24" customHeight="1">
      <c r="A436" s="469" t="inlineStr">
        <is>
          <t xml:space="preserve">序号 3 </t>
        </is>
      </c>
      <c r="B436" s="34">
        <f>IF(K433="六折",14*0.6,IF(K433="七折",14*0.7,IF(K433="八折",14*0.8,IF(K433="九折",14*0.9,14))))</f>
        <v/>
      </c>
      <c r="C436" s="35" t="inlineStr">
        <is>
          <t>500</t>
        </is>
      </c>
      <c r="D436" s="470" t="inlineStr">
        <is>
          <t>神将可乐游侠碎片*2，神将沙漏*2</t>
        </is>
      </c>
      <c r="E436" s="111" t="n"/>
      <c r="F436" s="111" t="n"/>
      <c r="G436" s="111" t="n"/>
      <c r="H436" s="111" t="n"/>
      <c r="I436" s="111" t="n"/>
      <c r="J436" s="111" t="n"/>
      <c r="K436" s="112" t="n"/>
      <c r="L436" s="36" t="inlineStr">
        <is>
          <t>按需</t>
        </is>
      </c>
    </row>
    <row r="437" ht="24" customHeight="1">
      <c r="A437" s="469" t="inlineStr">
        <is>
          <t xml:space="preserve">序号 4 </t>
        </is>
      </c>
      <c r="B437" s="34">
        <f>IF(K433="六折",14*0.6,IF(K433="七折",14*0.7,IF(K433="八折",14*0.8,IF(K433="九折",14*0.9,14))))</f>
        <v/>
      </c>
      <c r="C437" s="35" t="inlineStr">
        <is>
          <t>500</t>
        </is>
      </c>
      <c r="D437" s="470" t="inlineStr">
        <is>
          <t>神将樱木碎片*2，神将沙漏*2</t>
        </is>
      </c>
      <c r="E437" s="111" t="n"/>
      <c r="F437" s="111" t="n"/>
      <c r="G437" s="111" t="n"/>
      <c r="H437" s="111" t="n"/>
      <c r="I437" s="111" t="n"/>
      <c r="J437" s="111" t="n"/>
      <c r="K437" s="112" t="n"/>
      <c r="L437" s="36" t="inlineStr">
        <is>
          <t>按需</t>
        </is>
      </c>
    </row>
    <row r="438" ht="24" customHeight="1">
      <c r="A438" s="469" t="inlineStr">
        <is>
          <t xml:space="preserve">序号 5 </t>
        </is>
      </c>
      <c r="B438" s="34">
        <f>IF(K433="六折",14*0.6,IF(K433="七折",14*0.7,IF(K433="八折",14*0.8,IF(K433="九折",14*0.9,14))))</f>
        <v/>
      </c>
      <c r="C438" s="35" t="inlineStr">
        <is>
          <t>500</t>
        </is>
      </c>
      <c r="D438" s="470" t="inlineStr">
        <is>
          <t>神将项羽碎片*2，神将沙漏*2</t>
        </is>
      </c>
      <c r="E438" s="111" t="n"/>
      <c r="F438" s="111" t="n"/>
      <c r="G438" s="111" t="n"/>
      <c r="H438" s="111" t="n"/>
      <c r="I438" s="111" t="n"/>
      <c r="J438" s="111" t="n"/>
      <c r="K438" s="112" t="n"/>
      <c r="L438" s="36" t="inlineStr">
        <is>
          <t>按需</t>
        </is>
      </c>
    </row>
    <row r="439" ht="24" customHeight="1">
      <c r="A439" s="469" t="inlineStr">
        <is>
          <t xml:space="preserve">序号 6 </t>
        </is>
      </c>
      <c r="B439" s="34">
        <f>IF(K433="六折",20*0.6,IF(K433="七折",20*0.7,IF(K433="八折",20*0.8,IF(K433="九折",20*0.9,20))))</f>
        <v/>
      </c>
      <c r="C439" s="35" t="inlineStr">
        <is>
          <t>500</t>
        </is>
      </c>
      <c r="D439" s="366" t="inlineStr">
        <is>
          <t>折凳魂晶*2，源质合金*2，以太星团*3</t>
        </is>
      </c>
      <c r="E439" s="158" t="n"/>
      <c r="F439" s="158" t="n"/>
      <c r="G439" s="158" t="n"/>
      <c r="H439" s="158" t="n"/>
      <c r="I439" s="158" t="n"/>
      <c r="J439" s="158" t="n"/>
      <c r="K439" s="320" t="n"/>
      <c r="L439" s="36" t="inlineStr">
        <is>
          <t>按需</t>
        </is>
      </c>
    </row>
    <row r="440" ht="24" customHeight="1">
      <c r="A440" s="469" t="inlineStr">
        <is>
          <t xml:space="preserve">序号 7 </t>
        </is>
      </c>
      <c r="B440" s="34">
        <f>IF(K433="六折",20*0.6,IF(K433="七折",20*0.7,IF(K433="八折",20*0.8,IF(K433="九折",20*0.9,20))))</f>
        <v/>
      </c>
      <c r="C440" s="35" t="inlineStr">
        <is>
          <t>500</t>
        </is>
      </c>
      <c r="D440" s="366" t="inlineStr">
        <is>
          <t>霸皇魂晶*2，源质合金*2，以太星团*3</t>
        </is>
      </c>
      <c r="E440" s="158" t="n"/>
      <c r="F440" s="158" t="n"/>
      <c r="G440" s="158" t="n"/>
      <c r="H440" s="158" t="n"/>
      <c r="I440" s="158" t="n"/>
      <c r="J440" s="158" t="n"/>
      <c r="K440" s="320" t="n"/>
      <c r="L440" s="36" t="inlineStr">
        <is>
          <t>按需</t>
        </is>
      </c>
    </row>
    <row r="441" ht="24" customHeight="1">
      <c r="A441" s="469" t="inlineStr">
        <is>
          <t xml:space="preserve">序号 8 </t>
        </is>
      </c>
      <c r="B441" s="34">
        <f>IF(K433="六折",20*0.6,IF(K433="七折",20*0.7,IF(K433="八折",20*0.8,IF(K433="九折",20*0.9,20))))</f>
        <v/>
      </c>
      <c r="C441" s="35" t="inlineStr">
        <is>
          <t>500</t>
        </is>
      </c>
      <c r="D441" s="366" t="inlineStr">
        <is>
          <t>神杯魂晶*2，源质合金*2，以太星团*3</t>
        </is>
      </c>
      <c r="E441" s="158" t="n"/>
      <c r="F441" s="158" t="n"/>
      <c r="G441" s="158" t="n"/>
      <c r="H441" s="158" t="n"/>
      <c r="I441" s="158" t="n"/>
      <c r="J441" s="158" t="n"/>
      <c r="K441" s="320" t="n"/>
      <c r="L441" s="36" t="inlineStr">
        <is>
          <t>按需</t>
        </is>
      </c>
    </row>
    <row r="442" ht="24" customHeight="1">
      <c r="A442" s="469" t="inlineStr">
        <is>
          <t xml:space="preserve">序号 9 </t>
        </is>
      </c>
      <c r="B442" s="34">
        <f>IF(K433="六折",20*0.6,IF(K433="七折",20*0.7,IF(K433="八折",20*0.8,IF(K433="九折",20*0.9,20))))</f>
        <v/>
      </c>
      <c r="C442" s="35" t="inlineStr">
        <is>
          <t>500</t>
        </is>
      </c>
      <c r="D442" s="366" t="inlineStr">
        <is>
          <t>板砖魂晶*2，源质合金*2，以太星团*3</t>
        </is>
      </c>
      <c r="E442" s="158" t="n"/>
      <c r="F442" s="158" t="n"/>
      <c r="G442" s="158" t="n"/>
      <c r="H442" s="158" t="n"/>
      <c r="I442" s="158" t="n"/>
      <c r="J442" s="158" t="n"/>
      <c r="K442" s="320" t="n"/>
      <c r="L442" s="36" t="inlineStr">
        <is>
          <t>按需</t>
        </is>
      </c>
    </row>
    <row r="443" ht="24" customHeight="1">
      <c r="A443" s="402" t="inlineStr">
        <is>
          <t>序号10</t>
        </is>
      </c>
      <c r="B443" s="34">
        <f>IF(K433="六折",20*0.6,IF(K433="七折",20*0.7,IF(K433="八折",20*0.8,IF(K433="九折",20*0.9,20))))</f>
        <v/>
      </c>
      <c r="C443" s="35" t="inlineStr">
        <is>
          <t>500</t>
        </is>
      </c>
      <c r="D443" s="366" t="inlineStr">
        <is>
          <t>判官魂晶*2，源质合金*2，以太星团*3</t>
        </is>
      </c>
      <c r="E443" s="158" t="n"/>
      <c r="F443" s="158" t="n"/>
      <c r="G443" s="158" t="n"/>
      <c r="H443" s="158" t="n"/>
      <c r="I443" s="158" t="n"/>
      <c r="J443" s="158" t="n"/>
      <c r="K443" s="320" t="n"/>
      <c r="L443" s="36" t="inlineStr">
        <is>
          <t>按需</t>
        </is>
      </c>
    </row>
    <row r="444" ht="24" customHeight="1">
      <c r="A444" s="402" t="inlineStr">
        <is>
          <t>序号11</t>
        </is>
      </c>
      <c r="B444" s="34">
        <f>IF(K433="六折",30*0.6,IF(K433="七折",30*0.7,IF(K433="八折",30*0.8,IF(K433="九折",30*0.9,30))))</f>
        <v/>
      </c>
      <c r="C444" s="35" t="inlineStr">
        <is>
          <t>500</t>
        </is>
      </c>
      <c r="D444" s="366" t="inlineStr">
        <is>
          <t>钻石*100</t>
        </is>
      </c>
      <c r="E444" s="158" t="n"/>
      <c r="F444" s="158" t="n"/>
      <c r="G444" s="158" t="n"/>
      <c r="H444" s="158" t="n"/>
      <c r="I444" s="158" t="n"/>
      <c r="J444" s="158" t="n"/>
      <c r="K444" s="320" t="n"/>
      <c r="L444" s="36" t="inlineStr">
        <is>
          <t>按需</t>
        </is>
      </c>
    </row>
    <row r="445" ht="24" customHeight="1">
      <c r="A445" s="402" t="inlineStr">
        <is>
          <t>序号12</t>
        </is>
      </c>
      <c r="B445" s="34">
        <f>IF(K433="六折",20*0.6,IF(K433="七折",20*0.7,IF(K433="八折",20*0.8,IF(K433="九折",20*0.9,20))))</f>
        <v/>
      </c>
      <c r="C445" s="35" t="inlineStr">
        <is>
          <t>300</t>
        </is>
      </c>
      <c r="D445" s="471" t="inlineStr">
        <is>
          <t>侠士斗酒僧碎片*2，侠士修身录*2</t>
        </is>
      </c>
      <c r="E445" s="111" t="n"/>
      <c r="F445" s="111" t="n"/>
      <c r="G445" s="111" t="n"/>
      <c r="H445" s="111" t="n"/>
      <c r="I445" s="111" t="n"/>
      <c r="J445" s="111" t="n"/>
      <c r="K445" s="112" t="n"/>
      <c r="L445" s="36" t="inlineStr">
        <is>
          <t>无视</t>
        </is>
      </c>
    </row>
    <row r="446" ht="24" customHeight="1">
      <c r="A446" s="379" t="inlineStr">
        <is>
          <t>序号13</t>
        </is>
      </c>
      <c r="B446" s="34">
        <f>IF(K433="六折",20*0.6,IF(K433="七折",20*0.7,IF(K433="八折",20*0.8,IF(K433="九折",20*0.9,20))))</f>
        <v/>
      </c>
      <c r="C446" s="35" t="inlineStr">
        <is>
          <t>300</t>
        </is>
      </c>
      <c r="D446" s="471" t="inlineStr">
        <is>
          <t>侠士龙岛主碎片*2，侠士修身录*2，侠士手记*2</t>
        </is>
      </c>
      <c r="E446" s="111" t="n"/>
      <c r="F446" s="111" t="n"/>
      <c r="G446" s="111" t="n"/>
      <c r="H446" s="111" t="n"/>
      <c r="I446" s="111" t="n"/>
      <c r="J446" s="111" t="n"/>
      <c r="K446" s="112" t="n"/>
      <c r="L446" s="36" t="inlineStr">
        <is>
          <t>无视</t>
        </is>
      </c>
    </row>
    <row r="447" ht="24" customHeight="1">
      <c r="A447" s="379" t="inlineStr">
        <is>
          <t>序号14</t>
        </is>
      </c>
      <c r="B447" s="34">
        <f>IF(K433="六折",20*0.6,IF(K433="七折",20*0.7,IF(K433="八折",20*0.8,IF(K433="九折",20*0.9,20))))</f>
        <v/>
      </c>
      <c r="C447" s="35" t="inlineStr">
        <is>
          <t>300</t>
        </is>
      </c>
      <c r="D447" s="471" t="inlineStr">
        <is>
          <t>侠士郭靖碎片*2，侠士修身录*2，侠士手记*2，玄铁令*1</t>
        </is>
      </c>
      <c r="E447" s="111" t="n"/>
      <c r="F447" s="111" t="n"/>
      <c r="G447" s="111" t="n"/>
      <c r="H447" s="111" t="n"/>
      <c r="I447" s="111" t="n"/>
      <c r="J447" s="111" t="n"/>
      <c r="K447" s="112" t="n"/>
      <c r="L447" s="36" t="inlineStr">
        <is>
          <t>无视</t>
        </is>
      </c>
    </row>
    <row r="448" ht="24" customHeight="1">
      <c r="A448" s="379" t="inlineStr">
        <is>
          <t>序号15</t>
        </is>
      </c>
      <c r="B448" s="34">
        <f>IF(K433="六折",10*0.6,IF(K433="七折",10*0.7,IF(K433="八折",10*0.8,IF(K433="九折",10*0.9,10))))</f>
        <v/>
      </c>
      <c r="C448" s="35" t="inlineStr">
        <is>
          <t>300</t>
        </is>
      </c>
      <c r="D448" s="366" t="inlineStr">
        <is>
          <t>重出江湖令*1</t>
        </is>
      </c>
      <c r="E448" s="158" t="n"/>
      <c r="F448" s="158" t="n"/>
      <c r="G448" s="158" t="n"/>
      <c r="H448" s="158" t="n"/>
      <c r="I448" s="158" t="n"/>
      <c r="J448" s="158" t="n"/>
      <c r="K448" s="320" t="n"/>
      <c r="L448" s="36" t="inlineStr">
        <is>
          <t>按需</t>
        </is>
      </c>
    </row>
    <row r="449" ht="24" customHeight="1">
      <c r="A449" s="379" t="inlineStr">
        <is>
          <t>序号16</t>
        </is>
      </c>
      <c r="B449" s="34">
        <f>IF(K433="六折",50*0.6,IF(K433="七折",50*0.7,IF(K433="八折",50*0.8,IF(K433="九折",50*0.9,50))))</f>
        <v/>
      </c>
      <c r="C449" s="35" t="inlineStr">
        <is>
          <t>100</t>
        </is>
      </c>
      <c r="D449" s="366" t="inlineStr">
        <is>
          <t>舆图*10</t>
        </is>
      </c>
      <c r="E449" s="158" t="n"/>
      <c r="F449" s="158" t="n"/>
      <c r="G449" s="158" t="n"/>
      <c r="H449" s="158" t="n"/>
      <c r="I449" s="158" t="n"/>
      <c r="J449" s="158" t="n"/>
      <c r="K449" s="320" t="n"/>
      <c r="L449" s="36" t="inlineStr">
        <is>
          <t>按需</t>
        </is>
      </c>
    </row>
    <row r="450" ht="24" customHeight="1">
      <c r="A450" s="379" t="inlineStr">
        <is>
          <t>序号17</t>
        </is>
      </c>
      <c r="B450" s="34">
        <f>IF(K433="六折",20*0.6,IF(K433="七折",20*0.7,IF(K433="八折",20*0.8,IF(K433="九折",20*0.9,20))))</f>
        <v/>
      </c>
      <c r="C450" s="35" t="inlineStr">
        <is>
          <t>1000</t>
        </is>
      </c>
      <c r="D450" s="371" t="inlineStr">
        <is>
          <t>凰髓*8，凰火*2</t>
        </is>
      </c>
      <c r="E450" s="158" t="n"/>
      <c r="F450" s="158" t="n"/>
      <c r="G450" s="158" t="n"/>
      <c r="H450" s="158" t="n"/>
      <c r="I450" s="158" t="n"/>
      <c r="J450" s="158" t="n"/>
      <c r="K450" s="320" t="n"/>
      <c r="L450" s="36" t="inlineStr">
        <is>
          <t>无视</t>
        </is>
      </c>
    </row>
    <row r="451" ht="24" customHeight="1">
      <c r="A451" s="402" t="inlineStr">
        <is>
          <t>序号18</t>
        </is>
      </c>
      <c r="B451" s="34">
        <f>IF(K433="六折",20*0.6,IF(K433="七折",20*0.7,IF(K433="八折",20*0.8,IF(K433="九折",20*0.9,20))))</f>
        <v/>
      </c>
      <c r="C451" s="35" t="inlineStr">
        <is>
          <t>1000</t>
        </is>
      </c>
      <c r="D451" s="371" t="inlineStr">
        <is>
          <t>凡品宝匣*20，玄品宝匣*5</t>
        </is>
      </c>
      <c r="E451" s="158" t="n"/>
      <c r="F451" s="158" t="n"/>
      <c r="G451" s="158" t="n"/>
      <c r="H451" s="158" t="n"/>
      <c r="I451" s="158" t="n"/>
      <c r="J451" s="158" t="n"/>
      <c r="K451" s="320" t="n"/>
      <c r="L451" s="36" t="inlineStr">
        <is>
          <t>无视</t>
        </is>
      </c>
    </row>
    <row r="452" ht="24" customHeight="1">
      <c r="A452" s="402" t="inlineStr">
        <is>
          <t>序号19</t>
        </is>
      </c>
      <c r="B452" s="34">
        <f>IF(K433="六折",12*0.6,IF(K433="七折",12*0.7,IF(K433="八折",12*0.8,IF(K433="九折",12*0.9,12))))</f>
        <v/>
      </c>
      <c r="C452" s="35" t="inlineStr">
        <is>
          <t>500</t>
        </is>
      </c>
      <c r="D452" s="366" t="inlineStr">
        <is>
          <t>佣兵黄盖碎片*2，佣兵天赋丹*1</t>
        </is>
      </c>
      <c r="E452" s="158" t="n"/>
      <c r="F452" s="158" t="n"/>
      <c r="G452" s="158" t="n"/>
      <c r="H452" s="158" t="n"/>
      <c r="I452" s="158" t="n"/>
      <c r="J452" s="158" t="n"/>
      <c r="K452" s="320" t="n"/>
      <c r="L452" s="36" t="inlineStr">
        <is>
          <t>按需</t>
        </is>
      </c>
    </row>
    <row r="453" ht="24" customHeight="1">
      <c r="A453" s="403" t="inlineStr">
        <is>
          <t>序号20</t>
        </is>
      </c>
      <c r="B453" s="47">
        <f>IF(K433="六折",12*0.6,IF(K433="七折",12*0.7,IF(K433="八折",12*0.8,IF(K433="九折",12*0.9,12))))</f>
        <v/>
      </c>
      <c r="C453" s="42" t="inlineStr">
        <is>
          <t>500</t>
        </is>
      </c>
      <c r="D453" s="472" t="inlineStr">
        <is>
          <t>佣兵周瑜碎片*2，佣兵天赋丹*1</t>
        </is>
      </c>
      <c r="E453" s="113" t="n"/>
      <c r="F453" s="113" t="n"/>
      <c r="G453" s="113" t="n"/>
      <c r="H453" s="113" t="n"/>
      <c r="I453" s="113" t="n"/>
      <c r="J453" s="113" t="n"/>
      <c r="K453" s="473" t="n"/>
      <c r="L453" s="31" t="inlineStr">
        <is>
          <t>按需</t>
        </is>
      </c>
    </row>
    <row r="454" ht="24" customHeight="1">
      <c r="A454" s="373" t="inlineStr"/>
      <c r="B454" s="3" t="n"/>
      <c r="C454" s="3" t="n"/>
      <c r="D454" s="3" t="n"/>
      <c r="E454" s="3" t="n"/>
      <c r="F454" s="3" t="n"/>
      <c r="G454" s="3" t="n"/>
      <c r="H454" s="3" t="n"/>
      <c r="I454" s="3" t="n"/>
      <c r="J454" s="3" t="n"/>
      <c r="K454" s="3" t="n"/>
      <c r="L454" s="3" t="n"/>
    </row>
    <row r="455" ht="24" customHeight="1">
      <c r="A455" s="1" t="inlineStr">
        <is>
          <t>小丑魔盒</t>
        </is>
      </c>
      <c r="B455" s="2" t="inlineStr">
        <is>
          <t>鹅币</t>
        </is>
      </c>
      <c r="C455" s="399" t="inlineStr">
        <is>
          <t>惊喜值</t>
        </is>
      </c>
      <c r="D455" s="329" t="inlineStr">
        <is>
          <t>内含（随机3种，单个每日限购6次，100斗豆刷新第5/10次分别送玄铁令/舆图*1）</t>
        </is>
      </c>
      <c r="E455" s="3" t="n"/>
      <c r="F455" s="3" t="n"/>
      <c r="G455" s="3" t="n"/>
      <c r="H455" s="3" t="n"/>
      <c r="I455" s="3" t="n"/>
      <c r="J455" s="3" t="n"/>
      <c r="K455" s="474" t="n"/>
      <c r="L455" s="475" t="inlineStr">
        <is>
          <t>建议</t>
        </is>
      </c>
    </row>
    <row r="456" ht="24" customHeight="1">
      <c r="A456" s="468" t="inlineStr">
        <is>
          <t xml:space="preserve">序号 1 </t>
        </is>
      </c>
      <c r="B456" s="27" t="inlineStr">
        <is>
          <t>29</t>
        </is>
      </c>
      <c r="C456" s="33" t="inlineStr">
        <is>
          <t>29</t>
        </is>
      </c>
      <c r="D456" s="383" t="inlineStr">
        <is>
          <t>侠士洪七公碎片*6，侠士手记*7</t>
        </is>
      </c>
      <c r="E456" s="123" t="n"/>
      <c r="F456" s="123" t="n"/>
      <c r="G456" s="123" t="n"/>
      <c r="H456" s="123" t="n"/>
      <c r="I456" s="123" t="n"/>
      <c r="J456" s="123" t="n"/>
      <c r="K456" s="124" t="n"/>
      <c r="L456" s="28" t="inlineStr">
        <is>
          <t>按需</t>
        </is>
      </c>
    </row>
    <row r="457" ht="24" customHeight="1">
      <c r="A457" s="469" t="inlineStr">
        <is>
          <t xml:space="preserve">序号 2 </t>
        </is>
      </c>
      <c r="B457" s="34" t="inlineStr">
        <is>
          <t>39</t>
        </is>
      </c>
      <c r="C457" s="35" t="inlineStr">
        <is>
          <t>39</t>
        </is>
      </c>
      <c r="D457" s="384" t="inlineStr">
        <is>
          <t>侠士张无忌碎片*6，侠士修身录*14</t>
        </is>
      </c>
      <c r="E457" s="129" t="n"/>
      <c r="F457" s="129" t="n"/>
      <c r="G457" s="129" t="n"/>
      <c r="H457" s="129" t="n"/>
      <c r="I457" s="129" t="n"/>
      <c r="J457" s="129" t="n"/>
      <c r="K457" s="130" t="n"/>
      <c r="L457" s="36" t="inlineStr">
        <is>
          <t>按需</t>
        </is>
      </c>
    </row>
    <row r="458" ht="24" customHeight="1">
      <c r="A458" s="469" t="inlineStr">
        <is>
          <t xml:space="preserve">序号 3 </t>
        </is>
      </c>
      <c r="B458" s="34" t="inlineStr">
        <is>
          <t>39</t>
        </is>
      </c>
      <c r="C458" s="35" t="inlineStr">
        <is>
          <t>39</t>
        </is>
      </c>
      <c r="D458" s="384" t="inlineStr">
        <is>
          <t>侠士张三丰碎片*6，侠士修身录*12</t>
        </is>
      </c>
      <c r="E458" s="129" t="n"/>
      <c r="F458" s="129" t="n"/>
      <c r="G458" s="129" t="n"/>
      <c r="H458" s="129" t="n"/>
      <c r="I458" s="129" t="n"/>
      <c r="J458" s="129" t="n"/>
      <c r="K458" s="130" t="n"/>
      <c r="L458" s="36" t="inlineStr">
        <is>
          <t>按需</t>
        </is>
      </c>
    </row>
    <row r="459" ht="24" customHeight="1">
      <c r="A459" s="469" t="inlineStr">
        <is>
          <t xml:space="preserve">序号 4 </t>
        </is>
      </c>
      <c r="B459" s="34" t="inlineStr">
        <is>
          <t>49</t>
        </is>
      </c>
      <c r="C459" s="35" t="inlineStr">
        <is>
          <t>49</t>
        </is>
      </c>
      <c r="D459" s="384" t="inlineStr">
        <is>
          <t>侠士梅超风碎片*6，侠士手记*7，侠士修身录*7</t>
        </is>
      </c>
      <c r="E459" s="129" t="n"/>
      <c r="F459" s="129" t="n"/>
      <c r="G459" s="129" t="n"/>
      <c r="H459" s="129" t="n"/>
      <c r="I459" s="129" t="n"/>
      <c r="J459" s="129" t="n"/>
      <c r="K459" s="130" t="n"/>
      <c r="L459" s="36" t="inlineStr">
        <is>
          <t>按需</t>
        </is>
      </c>
    </row>
    <row r="460" ht="24" customHeight="1">
      <c r="A460" s="469" t="inlineStr">
        <is>
          <t xml:space="preserve">序号 5 </t>
        </is>
      </c>
      <c r="B460" s="34" t="inlineStr">
        <is>
          <t>49</t>
        </is>
      </c>
      <c r="C460" s="35" t="inlineStr">
        <is>
          <t>49</t>
        </is>
      </c>
      <c r="D460" s="384" t="inlineStr">
        <is>
          <t>侠士王处一碎片*6，侠士手记*7，侠士修身录*7</t>
        </is>
      </c>
      <c r="E460" s="129" t="n"/>
      <c r="F460" s="129" t="n"/>
      <c r="G460" s="129" t="n"/>
      <c r="H460" s="129" t="n"/>
      <c r="I460" s="129" t="n"/>
      <c r="J460" s="129" t="n"/>
      <c r="K460" s="130" t="n"/>
      <c r="L460" s="36" t="inlineStr">
        <is>
          <t>按需</t>
        </is>
      </c>
    </row>
    <row r="461" ht="24" customHeight="1">
      <c r="A461" s="469" t="inlineStr">
        <is>
          <t xml:space="preserve">序号 6 </t>
        </is>
      </c>
      <c r="B461" s="34" t="inlineStr">
        <is>
          <t>59</t>
        </is>
      </c>
      <c r="C461" s="35" t="inlineStr">
        <is>
          <t>59</t>
        </is>
      </c>
      <c r="D461" s="384" t="inlineStr">
        <is>
          <t>神将死神碎片*13，神将沙漏*12</t>
        </is>
      </c>
      <c r="E461" s="129" t="n"/>
      <c r="F461" s="129" t="n"/>
      <c r="G461" s="129" t="n"/>
      <c r="H461" s="129" t="n"/>
      <c r="I461" s="129" t="n"/>
      <c r="J461" s="129" t="n"/>
      <c r="K461" s="130" t="n"/>
      <c r="L461" s="36" t="inlineStr">
        <is>
          <t>按需</t>
        </is>
      </c>
    </row>
    <row r="462" ht="24" customHeight="1">
      <c r="A462" s="469" t="inlineStr">
        <is>
          <t xml:space="preserve">序号 7 </t>
        </is>
      </c>
      <c r="B462" s="34" t="inlineStr">
        <is>
          <t>29</t>
        </is>
      </c>
      <c r="C462" s="35" t="inlineStr">
        <is>
          <t>29</t>
        </is>
      </c>
      <c r="D462" s="384" t="inlineStr">
        <is>
          <t>侠士郭襄碎片*6，侠士手记*7</t>
        </is>
      </c>
      <c r="E462" s="129" t="n"/>
      <c r="F462" s="129" t="n"/>
      <c r="G462" s="129" t="n"/>
      <c r="H462" s="129" t="n"/>
      <c r="I462" s="129" t="n"/>
      <c r="J462" s="129" t="n"/>
      <c r="K462" s="130" t="n"/>
      <c r="L462" s="36" t="inlineStr">
        <is>
          <t>按需</t>
        </is>
      </c>
    </row>
    <row r="463" ht="24" customHeight="1">
      <c r="A463" s="469" t="inlineStr">
        <is>
          <t xml:space="preserve">序号 8 </t>
        </is>
      </c>
      <c r="B463" s="34" t="inlineStr">
        <is>
          <t>29</t>
        </is>
      </c>
      <c r="C463" s="35" t="inlineStr">
        <is>
          <t>29</t>
        </is>
      </c>
      <c r="D463" s="384" t="inlineStr">
        <is>
          <t>侠士行者鹅碎片*6，侠士手记*7</t>
        </is>
      </c>
      <c r="E463" s="129" t="n"/>
      <c r="F463" s="129" t="n"/>
      <c r="G463" s="129" t="n"/>
      <c r="H463" s="129" t="n"/>
      <c r="I463" s="129" t="n"/>
      <c r="J463" s="129" t="n"/>
      <c r="K463" s="130" t="n"/>
      <c r="L463" s="36" t="inlineStr">
        <is>
          <t>按需</t>
        </is>
      </c>
    </row>
    <row r="464" ht="24" customHeight="1">
      <c r="A464" s="469" t="inlineStr">
        <is>
          <t xml:space="preserve">序号 9 </t>
        </is>
      </c>
      <c r="B464" s="34" t="inlineStr">
        <is>
          <t>29</t>
        </is>
      </c>
      <c r="C464" s="35" t="inlineStr">
        <is>
          <t>29</t>
        </is>
      </c>
      <c r="D464" s="384" t="inlineStr">
        <is>
          <t>侠士周伯通碎片*6，侠士手记*7</t>
        </is>
      </c>
      <c r="E464" s="129" t="n"/>
      <c r="F464" s="129" t="n"/>
      <c r="G464" s="129" t="n"/>
      <c r="H464" s="129" t="n"/>
      <c r="I464" s="129" t="n"/>
      <c r="J464" s="129" t="n"/>
      <c r="K464" s="130" t="n"/>
      <c r="L464" s="36" t="inlineStr">
        <is>
          <t>按需</t>
        </is>
      </c>
    </row>
    <row r="465" ht="24" customHeight="1">
      <c r="A465" s="476" t="inlineStr">
        <is>
          <t>序号10</t>
        </is>
      </c>
      <c r="B465" s="34" t="inlineStr">
        <is>
          <t>29</t>
        </is>
      </c>
      <c r="C465" s="35" t="inlineStr">
        <is>
          <t>29</t>
        </is>
      </c>
      <c r="D465" s="384" t="inlineStr">
        <is>
          <t>侠士杨过碎片*6，侠士手记*7</t>
        </is>
      </c>
      <c r="E465" s="129" t="n"/>
      <c r="F465" s="129" t="n"/>
      <c r="G465" s="129" t="n"/>
      <c r="H465" s="129" t="n"/>
      <c r="I465" s="129" t="n"/>
      <c r="J465" s="129" t="n"/>
      <c r="K465" s="130" t="n"/>
      <c r="L465" s="36" t="inlineStr">
        <is>
          <t>按需</t>
        </is>
      </c>
    </row>
    <row r="466" ht="24" customHeight="1">
      <c r="A466" s="476" t="inlineStr">
        <is>
          <t>序号11</t>
        </is>
      </c>
      <c r="B466" s="34" t="inlineStr">
        <is>
          <t>29</t>
        </is>
      </c>
      <c r="C466" s="35" t="inlineStr">
        <is>
          <t>29</t>
        </is>
      </c>
      <c r="D466" s="384" t="inlineStr">
        <is>
          <t>侠士周芷若碎片*6，侠士手记*7</t>
        </is>
      </c>
      <c r="E466" s="129" t="n"/>
      <c r="F466" s="129" t="n"/>
      <c r="G466" s="129" t="n"/>
      <c r="H466" s="129" t="n"/>
      <c r="I466" s="129" t="n"/>
      <c r="J466" s="129" t="n"/>
      <c r="K466" s="130" t="n"/>
      <c r="L466" s="36" t="inlineStr">
        <is>
          <t>按需</t>
        </is>
      </c>
    </row>
    <row r="467" ht="24" customHeight="1">
      <c r="A467" s="476" t="inlineStr">
        <is>
          <t>序号12</t>
        </is>
      </c>
      <c r="B467" s="34" t="inlineStr">
        <is>
          <t>59</t>
        </is>
      </c>
      <c r="C467" s="35" t="inlineStr">
        <is>
          <t>59</t>
        </is>
      </c>
      <c r="D467" s="384" t="inlineStr">
        <is>
          <t>神将死亡骑士碎片*13，神将沙漏*12</t>
        </is>
      </c>
      <c r="E467" s="129" t="n"/>
      <c r="F467" s="129" t="n"/>
      <c r="G467" s="129" t="n"/>
      <c r="H467" s="129" t="n"/>
      <c r="I467" s="129" t="n"/>
      <c r="J467" s="129" t="n"/>
      <c r="K467" s="130" t="n"/>
      <c r="L467" s="36" t="inlineStr">
        <is>
          <t>按需</t>
        </is>
      </c>
    </row>
    <row r="468" ht="24" customHeight="1">
      <c r="A468" s="476" t="inlineStr">
        <is>
          <t>序号13</t>
        </is>
      </c>
      <c r="B468" s="34" t="inlineStr">
        <is>
          <t>39</t>
        </is>
      </c>
      <c r="C468" s="35" t="inlineStr">
        <is>
          <t>39</t>
        </is>
      </c>
      <c r="D468" s="384" t="inlineStr">
        <is>
          <t>佣兵无崖子碎片*7，佣兵天赋丹*10</t>
        </is>
      </c>
      <c r="E468" s="129" t="n"/>
      <c r="F468" s="129" t="n"/>
      <c r="G468" s="129" t="n"/>
      <c r="H468" s="129" t="n"/>
      <c r="I468" s="129" t="n"/>
      <c r="J468" s="129" t="n"/>
      <c r="K468" s="130" t="n"/>
      <c r="L468" s="36" t="inlineStr">
        <is>
          <t>按需</t>
        </is>
      </c>
    </row>
    <row r="469" ht="24" customHeight="1">
      <c r="A469" s="476" t="inlineStr">
        <is>
          <t>序号14</t>
        </is>
      </c>
      <c r="B469" s="34" t="inlineStr">
        <is>
          <t>39</t>
        </is>
      </c>
      <c r="C469" s="35" t="inlineStr">
        <is>
          <t>39</t>
        </is>
      </c>
      <c r="D469" s="384" t="inlineStr">
        <is>
          <t>佣兵八神鹅碎片*7，佣兵天赋丹*10</t>
        </is>
      </c>
      <c r="E469" s="129" t="n"/>
      <c r="F469" s="129" t="n"/>
      <c r="G469" s="129" t="n"/>
      <c r="H469" s="129" t="n"/>
      <c r="I469" s="129" t="n"/>
      <c r="J469" s="129" t="n"/>
      <c r="K469" s="130" t="n"/>
      <c r="L469" s="36" t="inlineStr">
        <is>
          <t>按需</t>
        </is>
      </c>
    </row>
    <row r="470" ht="24" customHeight="1">
      <c r="A470" s="476" t="inlineStr">
        <is>
          <t>序号15</t>
        </is>
      </c>
      <c r="B470" s="34" t="inlineStr">
        <is>
          <t>39</t>
        </is>
      </c>
      <c r="C470" s="35" t="inlineStr">
        <is>
          <t>39</t>
        </is>
      </c>
      <c r="D470" s="477" t="inlineStr">
        <is>
          <t>佣兵草薙鹅碎片*7，佣兵天赋丹*10</t>
        </is>
      </c>
      <c r="E470" s="129" t="n"/>
      <c r="F470" s="129" t="n"/>
      <c r="G470" s="129" t="n"/>
      <c r="H470" s="129" t="n"/>
      <c r="I470" s="129" t="n"/>
      <c r="J470" s="129" t="n"/>
      <c r="K470" s="130" t="n"/>
      <c r="L470" s="36" t="inlineStr">
        <is>
          <t>按需</t>
        </is>
      </c>
    </row>
    <row r="471" ht="24" customHeight="1">
      <c r="A471" s="476" t="inlineStr">
        <is>
          <t>序号16</t>
        </is>
      </c>
      <c r="B471" s="34" t="inlineStr">
        <is>
          <t>39</t>
        </is>
      </c>
      <c r="C471" s="35" t="inlineStr">
        <is>
          <t>39</t>
        </is>
      </c>
      <c r="D471" s="384" t="inlineStr">
        <is>
          <t>佣兵鹅斯拉碎片*7，佣兵天赋丹*10</t>
        </is>
      </c>
      <c r="E471" s="129" t="n"/>
      <c r="F471" s="129" t="n"/>
      <c r="G471" s="129" t="n"/>
      <c r="H471" s="129" t="n"/>
      <c r="I471" s="129" t="n"/>
      <c r="J471" s="129" t="n"/>
      <c r="K471" s="130" t="n"/>
      <c r="L471" s="36" t="inlineStr">
        <is>
          <t>按需</t>
        </is>
      </c>
    </row>
    <row r="472" ht="24" customHeight="1">
      <c r="A472" s="476" t="inlineStr">
        <is>
          <t>序号17</t>
        </is>
      </c>
      <c r="B472" s="34" t="inlineStr">
        <is>
          <t>39</t>
        </is>
      </c>
      <c r="C472" s="35" t="inlineStr">
        <is>
          <t>39</t>
        </is>
      </c>
      <c r="D472" s="384" t="inlineStr">
        <is>
          <t>佣兵经阁扫地僧碎片*7，佣兵天赋丹*10</t>
        </is>
      </c>
      <c r="E472" s="129" t="n"/>
      <c r="F472" s="129" t="n"/>
      <c r="G472" s="129" t="n"/>
      <c r="H472" s="129" t="n"/>
      <c r="I472" s="129" t="n"/>
      <c r="J472" s="129" t="n"/>
      <c r="K472" s="130" t="n"/>
      <c r="L472" s="36" t="inlineStr">
        <is>
          <t>按需</t>
        </is>
      </c>
    </row>
    <row r="473" ht="24" customHeight="1">
      <c r="A473" s="476" t="inlineStr">
        <is>
          <t>序号18</t>
        </is>
      </c>
      <c r="B473" s="34" t="inlineStr">
        <is>
          <t>49</t>
        </is>
      </c>
      <c r="C473" s="35" t="inlineStr">
        <is>
          <t>49</t>
        </is>
      </c>
      <c r="D473" s="384" t="inlineStr">
        <is>
          <t>侠士林朝英碎片*6，侠士手记*8，侠士修身录*8</t>
        </is>
      </c>
      <c r="E473" s="129" t="n"/>
      <c r="F473" s="129" t="n"/>
      <c r="G473" s="129" t="n"/>
      <c r="H473" s="129" t="n"/>
      <c r="I473" s="129" t="n"/>
      <c r="J473" s="129" t="n"/>
      <c r="K473" s="130" t="n"/>
      <c r="L473" s="36" t="inlineStr">
        <is>
          <t>按需</t>
        </is>
      </c>
    </row>
    <row r="474" ht="24" customHeight="1">
      <c r="A474" s="476" t="inlineStr">
        <is>
          <t>序号19</t>
        </is>
      </c>
      <c r="B474" s="34" t="inlineStr">
        <is>
          <t>49</t>
        </is>
      </c>
      <c r="C474" s="35" t="inlineStr">
        <is>
          <t>49</t>
        </is>
      </c>
      <c r="D474" s="384" t="inlineStr">
        <is>
          <t>侠士王重阳碎片*6，侠士手记*9，侠士修身录*9</t>
        </is>
      </c>
      <c r="E474" s="129" t="n"/>
      <c r="F474" s="129" t="n"/>
      <c r="G474" s="129" t="n"/>
      <c r="H474" s="129" t="n"/>
      <c r="I474" s="129" t="n"/>
      <c r="J474" s="129" t="n"/>
      <c r="K474" s="130" t="n"/>
      <c r="L474" s="36" t="inlineStr">
        <is>
          <t>按需</t>
        </is>
      </c>
    </row>
    <row r="475" ht="24" customHeight="1">
      <c r="A475" s="478" t="inlineStr">
        <is>
          <t>序号20</t>
        </is>
      </c>
      <c r="B475" s="47" t="inlineStr">
        <is>
          <t>39</t>
        </is>
      </c>
      <c r="C475" s="42" t="inlineStr">
        <is>
          <t>39</t>
        </is>
      </c>
      <c r="D475" s="369" t="inlineStr">
        <is>
          <t>佣兵我爱鹅碎片*7，佣兵天赋丹*10</t>
        </is>
      </c>
      <c r="E475" s="135" t="n"/>
      <c r="F475" s="135" t="n"/>
      <c r="G475" s="135" t="n"/>
      <c r="H475" s="135" t="n"/>
      <c r="I475" s="135" t="n"/>
      <c r="J475" s="135" t="n"/>
      <c r="K475" s="136" t="n"/>
      <c r="L475" s="31" t="inlineStr">
        <is>
          <t>按需</t>
        </is>
      </c>
    </row>
    <row r="476" ht="24" customHeight="1">
      <c r="A476" s="478" t="inlineStr">
        <is>
          <t>兑换礼包累积惊喜值满100时可开启惊喜魔盒，随机：Ⅴ万能碎片*1、神将小丑碎片*2、舆图*1/5、凰髓*3/5、凰火*2/5、源质合金*3/5</t>
        </is>
      </c>
      <c r="B476" s="270" t="n"/>
      <c r="C476" s="270" t="n"/>
      <c r="D476" s="270" t="n"/>
      <c r="E476" s="270" t="n"/>
      <c r="F476" s="270" t="n"/>
      <c r="G476" s="270" t="n"/>
      <c r="H476" s="270" t="n"/>
      <c r="I476" s="270" t="n"/>
      <c r="J476" s="270" t="n"/>
      <c r="K476" s="270" t="n"/>
      <c r="L476" s="270" t="n"/>
    </row>
    <row r="477" ht="24" customHeight="1">
      <c r="A477" s="360" t="inlineStr"/>
    </row>
    <row r="478" ht="24" customHeight="1">
      <c r="A478" s="1" t="inlineStr">
        <is>
          <t>开学礼包</t>
        </is>
      </c>
      <c r="B478" s="2" t="inlineStr">
        <is>
          <t>道具奖励</t>
        </is>
      </c>
      <c r="C478" s="4" t="n"/>
      <c r="D478" s="2" t="inlineStr">
        <is>
          <t>付费礼包</t>
        </is>
      </c>
      <c r="E478" s="2" t="inlineStr">
        <is>
          <t>档次1</t>
        </is>
      </c>
      <c r="F478" s="2" t="inlineStr">
        <is>
          <t>档次2</t>
        </is>
      </c>
      <c r="G478" s="2" t="inlineStr">
        <is>
          <t>档次3</t>
        </is>
      </c>
      <c r="H478" s="2" t="inlineStr">
        <is>
          <t>档次4</t>
        </is>
      </c>
      <c r="I478" s="2" t="inlineStr">
        <is>
          <t>档次5</t>
        </is>
      </c>
      <c r="J478" s="2" t="inlineStr">
        <is>
          <t>档次6</t>
        </is>
      </c>
      <c r="K478" s="2" t="inlineStr">
        <is>
          <t>档次7</t>
        </is>
      </c>
      <c r="L478" s="376" t="inlineStr">
        <is>
          <t>建议</t>
        </is>
      </c>
    </row>
    <row r="479" ht="24" customHeight="1">
      <c r="A479" s="479" t="inlineStr">
        <is>
          <t>强化</t>
        </is>
      </c>
      <c r="B479" s="480" t="inlineStr">
        <is>
          <t>黄金卷轴*30</t>
        </is>
      </c>
      <c r="C479" s="120" t="n"/>
      <c r="D479" s="27" t="inlineStr">
        <is>
          <t>黄金卷轴</t>
        </is>
      </c>
      <c r="E479" s="33" t="inlineStr">
        <is>
          <t>150</t>
        </is>
      </c>
      <c r="F479" s="33" t="inlineStr">
        <is>
          <t>350</t>
        </is>
      </c>
      <c r="G479" s="33" t="inlineStr">
        <is>
          <t>1000</t>
        </is>
      </c>
      <c r="H479" s="481" t="inlineStr">
        <is>
          <t>x</t>
        </is>
      </c>
      <c r="I479" s="481" t="inlineStr">
        <is>
          <t>x</t>
        </is>
      </c>
      <c r="J479" s="481" t="inlineStr">
        <is>
          <t>x</t>
        </is>
      </c>
      <c r="K479" s="481" t="inlineStr">
        <is>
          <t>x</t>
        </is>
      </c>
      <c r="L479" s="482" t="inlineStr">
        <is>
          <t>无视</t>
        </is>
      </c>
    </row>
    <row r="480" ht="24" customHeight="1">
      <c r="A480" s="11" t="n"/>
      <c r="B480" s="11" t="n"/>
      <c r="C480" s="117" t="n"/>
      <c r="D480" s="34" t="inlineStr">
        <is>
          <t>鹅币价格</t>
        </is>
      </c>
      <c r="E480" s="35" t="inlineStr">
        <is>
          <t>51</t>
        </is>
      </c>
      <c r="F480" s="35" t="inlineStr">
        <is>
          <t>118</t>
        </is>
      </c>
      <c r="G480" s="35" t="inlineStr">
        <is>
          <t>328</t>
        </is>
      </c>
      <c r="H480" s="483" t="inlineStr">
        <is>
          <t>x</t>
        </is>
      </c>
      <c r="I480" s="483" t="inlineStr">
        <is>
          <t>x</t>
        </is>
      </c>
      <c r="J480" s="483" t="inlineStr">
        <is>
          <t>x</t>
        </is>
      </c>
      <c r="K480" s="483" t="inlineStr">
        <is>
          <t>x</t>
        </is>
      </c>
      <c r="L480" s="416" t="n"/>
    </row>
    <row r="481" ht="24" customHeight="1">
      <c r="A481" s="484" t="n"/>
      <c r="B481" s="484" t="n"/>
      <c r="C481" s="485" t="n"/>
      <c r="D481" s="39" t="inlineStr">
        <is>
          <t>折算斗豆</t>
        </is>
      </c>
      <c r="E481" s="40">
        <f>ROUND(E480*200/E479,1)</f>
        <v/>
      </c>
      <c r="F481" s="40">
        <f>ROUND(F480*200/F479,1)</f>
        <v/>
      </c>
      <c r="G481" s="40">
        <f>ROUND(G480*200/G479,1)</f>
        <v/>
      </c>
      <c r="H481" s="50" t="inlineStr">
        <is>
          <t>x</t>
        </is>
      </c>
      <c r="I481" s="50" t="inlineStr">
        <is>
          <t>x</t>
        </is>
      </c>
      <c r="J481" s="50" t="inlineStr">
        <is>
          <t>x</t>
        </is>
      </c>
      <c r="K481" s="50" t="inlineStr">
        <is>
          <t>x</t>
        </is>
      </c>
      <c r="L481" s="486" t="n"/>
    </row>
    <row r="482" ht="24" customHeight="1">
      <c r="A482" s="479" t="inlineStr">
        <is>
          <t>铭刻</t>
        </is>
      </c>
      <c r="B482" s="480" t="inlineStr">
        <is>
          <t>自选铭刻材料*66</t>
        </is>
      </c>
      <c r="C482" s="120" t="n"/>
      <c r="D482" s="27" t="inlineStr">
        <is>
          <t>铭刻材料</t>
        </is>
      </c>
      <c r="E482" s="33" t="inlineStr">
        <is>
          <t>25</t>
        </is>
      </c>
      <c r="F482" s="33" t="inlineStr">
        <is>
          <t>130</t>
        </is>
      </c>
      <c r="G482" s="33" t="inlineStr">
        <is>
          <t>270</t>
        </is>
      </c>
      <c r="H482" s="33" t="inlineStr">
        <is>
          <t>445</t>
        </is>
      </c>
      <c r="I482" s="33" t="inlineStr">
        <is>
          <t>720</t>
        </is>
      </c>
      <c r="J482" s="33" t="inlineStr">
        <is>
          <t>1500</t>
        </is>
      </c>
      <c r="K482" s="33" t="inlineStr">
        <is>
          <t>3000</t>
        </is>
      </c>
      <c r="L482" s="482" t="inlineStr">
        <is>
          <t>按需</t>
        </is>
      </c>
    </row>
    <row r="483" ht="24" customHeight="1">
      <c r="A483" s="11" t="n"/>
      <c r="B483" s="11" t="n"/>
      <c r="C483" s="117" t="n"/>
      <c r="D483" s="34" t="inlineStr">
        <is>
          <t>鹅币价格</t>
        </is>
      </c>
      <c r="E483" s="35" t="inlineStr">
        <is>
          <t>6</t>
        </is>
      </c>
      <c r="F483" s="35" t="inlineStr">
        <is>
          <t>30</t>
        </is>
      </c>
      <c r="G483" s="35" t="inlineStr">
        <is>
          <t>60</t>
        </is>
      </c>
      <c r="H483" s="35" t="inlineStr">
        <is>
          <t>98</t>
        </is>
      </c>
      <c r="I483" s="35" t="inlineStr">
        <is>
          <t>158</t>
        </is>
      </c>
      <c r="J483" s="35" t="inlineStr">
        <is>
          <t>328</t>
        </is>
      </c>
      <c r="K483" s="35" t="inlineStr">
        <is>
          <t>628</t>
        </is>
      </c>
      <c r="L483" s="416" t="n"/>
    </row>
    <row r="484" ht="24" customHeight="1">
      <c r="A484" s="484" t="n"/>
      <c r="B484" s="484" t="n"/>
      <c r="C484" s="485" t="n"/>
      <c r="D484" s="39" t="inlineStr">
        <is>
          <t>折算斗豆</t>
        </is>
      </c>
      <c r="E484" s="40">
        <f>ROUND(E483*200/E482,1)</f>
        <v/>
      </c>
      <c r="F484" s="40">
        <f>ROUND(F483*200/F482,1)</f>
        <v/>
      </c>
      <c r="G484" s="40">
        <f>ROUND(G483*200/G482,1)</f>
        <v/>
      </c>
      <c r="H484" s="40">
        <f>ROUND(H483*200/H482,1)</f>
        <v/>
      </c>
      <c r="I484" s="40">
        <f>ROUND(I483*200/I482,1)</f>
        <v/>
      </c>
      <c r="J484" s="40">
        <f>ROUND(J483*200/J482,1)</f>
        <v/>
      </c>
      <c r="K484" s="40">
        <f>ROUND(K483*200/K482,1)</f>
        <v/>
      </c>
      <c r="L484" s="486" t="n"/>
    </row>
    <row r="485" ht="24" customHeight="1">
      <c r="A485" s="479" t="inlineStr">
        <is>
          <t>专精</t>
        </is>
      </c>
      <c r="B485" s="487" t="inlineStr">
        <is>
          <t>自选专精材料*30  
     千年寒铁* 5</t>
        </is>
      </c>
      <c r="C485" s="120" t="n"/>
      <c r="D485" s="27" t="inlineStr">
        <is>
          <t>专精材料</t>
        </is>
      </c>
      <c r="E485" s="33" t="inlineStr">
        <is>
          <t>10</t>
        </is>
      </c>
      <c r="F485" s="33" t="inlineStr">
        <is>
          <t>55</t>
        </is>
      </c>
      <c r="G485" s="33" t="inlineStr">
        <is>
          <t>110</t>
        </is>
      </c>
      <c r="H485" s="33" t="inlineStr">
        <is>
          <t>180</t>
        </is>
      </c>
      <c r="I485" s="33" t="inlineStr">
        <is>
          <t>300</t>
        </is>
      </c>
      <c r="J485" s="33" t="inlineStr">
        <is>
          <t>600</t>
        </is>
      </c>
      <c r="K485" s="33" t="inlineStr">
        <is>
          <t>1250</t>
        </is>
      </c>
      <c r="L485" s="482" t="inlineStr">
        <is>
          <t>按需</t>
        </is>
      </c>
    </row>
    <row r="486" ht="24" customHeight="1">
      <c r="A486" s="11" t="n"/>
      <c r="B486" s="11" t="n"/>
      <c r="C486" s="117" t="n"/>
      <c r="D486" s="34" t="inlineStr">
        <is>
          <t>千年寒铁</t>
        </is>
      </c>
      <c r="E486" s="35" t="inlineStr">
        <is>
          <t>2</t>
        </is>
      </c>
      <c r="F486" s="35" t="inlineStr">
        <is>
          <t>12</t>
        </is>
      </c>
      <c r="G486" s="35" t="inlineStr">
        <is>
          <t>26</t>
        </is>
      </c>
      <c r="H486" s="35" t="inlineStr">
        <is>
          <t>45</t>
        </is>
      </c>
      <c r="I486" s="35" t="inlineStr">
        <is>
          <t>75</t>
        </is>
      </c>
      <c r="J486" s="35" t="inlineStr">
        <is>
          <t>200</t>
        </is>
      </c>
      <c r="K486" s="35" t="inlineStr">
        <is>
          <t>300</t>
        </is>
      </c>
      <c r="L486" s="416" t="n"/>
    </row>
    <row r="487" ht="24" customHeight="1">
      <c r="A487" s="11" t="n"/>
      <c r="B487" s="11" t="n"/>
      <c r="C487" s="117" t="n"/>
      <c r="D487" s="34" t="inlineStr">
        <is>
          <t>鹅币价格</t>
        </is>
      </c>
      <c r="E487" s="35" t="inlineStr">
        <is>
          <t>6</t>
        </is>
      </c>
      <c r="F487" s="35" t="inlineStr">
        <is>
          <t>30</t>
        </is>
      </c>
      <c r="G487" s="35" t="inlineStr">
        <is>
          <t>60</t>
        </is>
      </c>
      <c r="H487" s="35" t="inlineStr">
        <is>
          <t>98</t>
        </is>
      </c>
      <c r="I487" s="35" t="inlineStr">
        <is>
          <t>158</t>
        </is>
      </c>
      <c r="J487" s="35" t="inlineStr">
        <is>
          <t>328</t>
        </is>
      </c>
      <c r="K487" s="35" t="inlineStr">
        <is>
          <t>628</t>
        </is>
      </c>
      <c r="L487" s="416" t="n"/>
    </row>
    <row r="488" ht="24" customHeight="1">
      <c r="A488" s="484" t="n"/>
      <c r="B488" s="484" t="n"/>
      <c r="C488" s="485" t="n"/>
      <c r="D488" s="39" t="inlineStr">
        <is>
          <t>折算斗豆</t>
        </is>
      </c>
      <c r="E488" s="40">
        <f>ROUND(E487*200/(E485+E486),1)</f>
        <v/>
      </c>
      <c r="F488" s="40">
        <f>ROUND(F487*200/(F485+F486),1)</f>
        <v/>
      </c>
      <c r="G488" s="40">
        <f>ROUND(G487*200/(G485+G486),1)</f>
        <v/>
      </c>
      <c r="H488" s="40">
        <f>ROUND(H487*200/(H485+H486),1)</f>
        <v/>
      </c>
      <c r="I488" s="40">
        <f>ROUND(I487*200/(I485+I486),1)</f>
        <v/>
      </c>
      <c r="J488" s="40">
        <f>ROUND(J487*200/(J485+J486),1)</f>
        <v/>
      </c>
      <c r="K488" s="40">
        <f>ROUND(K487*200/(K485+K486),1)</f>
        <v/>
      </c>
      <c r="L488" s="486" t="n"/>
    </row>
    <row r="489" ht="24" customHeight="1">
      <c r="A489" s="488" t="inlineStr">
        <is>
          <t>神装</t>
        </is>
      </c>
      <c r="B489" s="489" t="inlineStr">
        <is>
          <t>自选神装材料*25   
    神秘精华* 5 
    神装之灵* 5</t>
        </is>
      </c>
      <c r="C489" s="120" t="n"/>
      <c r="D489" s="27" t="inlineStr">
        <is>
          <t>神装材料</t>
        </is>
      </c>
      <c r="E489" s="33" t="inlineStr">
        <is>
          <t>10</t>
        </is>
      </c>
      <c r="F489" s="33" t="inlineStr">
        <is>
          <t>50</t>
        </is>
      </c>
      <c r="G489" s="33" t="inlineStr">
        <is>
          <t>100</t>
        </is>
      </c>
      <c r="H489" s="33" t="inlineStr">
        <is>
          <t>225</t>
        </is>
      </c>
      <c r="I489" s="33" t="inlineStr">
        <is>
          <t>600</t>
        </is>
      </c>
      <c r="J489" s="33" t="inlineStr">
        <is>
          <t>1200</t>
        </is>
      </c>
      <c r="K489" s="33" t="inlineStr">
        <is>
          <t>2000</t>
        </is>
      </c>
      <c r="L489" s="413" t="inlineStr">
        <is>
          <t>按需</t>
        </is>
      </c>
    </row>
    <row r="490" ht="24" customHeight="1">
      <c r="A490" s="11" t="n"/>
      <c r="B490" s="11" t="n"/>
      <c r="C490" s="117" t="n"/>
      <c r="D490" s="34" t="inlineStr">
        <is>
          <t>神秘精华</t>
        </is>
      </c>
      <c r="E490" s="35" t="inlineStr">
        <is>
          <t>2</t>
        </is>
      </c>
      <c r="F490" s="35" t="inlineStr">
        <is>
          <t>10</t>
        </is>
      </c>
      <c r="G490" s="35" t="inlineStr">
        <is>
          <t>25</t>
        </is>
      </c>
      <c r="H490" s="35" t="inlineStr">
        <is>
          <t>55</t>
        </is>
      </c>
      <c r="I490" s="35" t="inlineStr">
        <is>
          <t>100</t>
        </is>
      </c>
      <c r="J490" s="35" t="inlineStr">
        <is>
          <t>200</t>
        </is>
      </c>
      <c r="K490" s="35" t="inlineStr">
        <is>
          <t>400</t>
        </is>
      </c>
      <c r="L490" s="416" t="n"/>
    </row>
    <row r="491" ht="24" customHeight="1">
      <c r="A491" s="11" t="n"/>
      <c r="B491" s="11" t="n"/>
      <c r="C491" s="117" t="n"/>
      <c r="D491" s="34" t="inlineStr">
        <is>
          <t>神装之灵</t>
        </is>
      </c>
      <c r="E491" s="35" t="inlineStr">
        <is>
          <t>0</t>
        </is>
      </c>
      <c r="F491" s="35" t="inlineStr">
        <is>
          <t>5</t>
        </is>
      </c>
      <c r="G491" s="35" t="inlineStr">
        <is>
          <t>10</t>
        </is>
      </c>
      <c r="H491" s="35" t="inlineStr">
        <is>
          <t>20</t>
        </is>
      </c>
      <c r="I491" s="35" t="inlineStr">
        <is>
          <t>60</t>
        </is>
      </c>
      <c r="J491" s="35" t="inlineStr">
        <is>
          <t>100</t>
        </is>
      </c>
      <c r="K491" s="35" t="inlineStr">
        <is>
          <t>500</t>
        </is>
      </c>
      <c r="L491" s="416" t="n"/>
    </row>
    <row r="492" ht="24" customHeight="1">
      <c r="A492" s="11" t="n"/>
      <c r="B492" s="11" t="n"/>
      <c r="C492" s="117" t="n"/>
      <c r="D492" s="34" t="inlineStr">
        <is>
          <t>摄魂材料</t>
        </is>
      </c>
      <c r="E492" s="35" t="inlineStr">
        <is>
          <t>0</t>
        </is>
      </c>
      <c r="F492" s="35" t="inlineStr">
        <is>
          <t>0</t>
        </is>
      </c>
      <c r="G492" s="35" t="inlineStr">
        <is>
          <t>0</t>
        </is>
      </c>
      <c r="H492" s="35" t="inlineStr">
        <is>
          <t>0</t>
        </is>
      </c>
      <c r="I492" s="35" t="inlineStr">
        <is>
          <t>1</t>
        </is>
      </c>
      <c r="J492" s="35" t="inlineStr">
        <is>
          <t>2</t>
        </is>
      </c>
      <c r="K492" s="35" t="inlineStr">
        <is>
          <t>10</t>
        </is>
      </c>
      <c r="L492" s="416" t="n"/>
    </row>
    <row r="493" ht="24" customHeight="1">
      <c r="A493" s="11" t="n"/>
      <c r="B493" s="11" t="n"/>
      <c r="C493" s="117" t="n"/>
      <c r="D493" s="34" t="inlineStr">
        <is>
          <t>鹅币价格</t>
        </is>
      </c>
      <c r="E493" s="35" t="inlineStr">
        <is>
          <t>6</t>
        </is>
      </c>
      <c r="F493" s="35" t="inlineStr">
        <is>
          <t>30</t>
        </is>
      </c>
      <c r="G493" s="35" t="inlineStr">
        <is>
          <t>60</t>
        </is>
      </c>
      <c r="H493" s="35" t="inlineStr">
        <is>
          <t>128</t>
        </is>
      </c>
      <c r="I493" s="35" t="inlineStr">
        <is>
          <t>328</t>
        </is>
      </c>
      <c r="J493" s="35" t="inlineStr">
        <is>
          <t>628</t>
        </is>
      </c>
      <c r="K493" s="35" t="inlineStr">
        <is>
          <t>1258</t>
        </is>
      </c>
      <c r="L493" s="416" t="n"/>
    </row>
    <row r="494" ht="24" customHeight="1">
      <c r="A494" s="54" t="n"/>
      <c r="B494" s="54" t="n"/>
      <c r="C494" s="214" t="n"/>
      <c r="D494" s="47" t="inlineStr">
        <is>
          <t>折算斗豆</t>
        </is>
      </c>
      <c r="E494" s="42">
        <f>ROUND(E493*200/(E489+E490+E491+E492*37.5),1)</f>
        <v/>
      </c>
      <c r="F494" s="42">
        <f>ROUND(F493*200/(F489+F490+F491+F492*37.5),1)</f>
        <v/>
      </c>
      <c r="G494" s="42">
        <f>ROUND(G493*200/(G489+G490+G491+G492*37.5),1)</f>
        <v/>
      </c>
      <c r="H494" s="42">
        <f>ROUND(H493*200/(H489+H490+H491+H492*37.5),1)</f>
        <v/>
      </c>
      <c r="I494" s="42">
        <f>ROUND(I493*200/(I489+I490+I491+I492*37.5),1)</f>
        <v/>
      </c>
      <c r="J494" s="42">
        <f>ROUND(J493*200/(J489+J490+J491+J492*37.5),1)</f>
        <v/>
      </c>
      <c r="K494" s="42">
        <f>ROUND(K493*200/(K489+K490+K491+K492*37.5),1)</f>
        <v/>
      </c>
      <c r="L494" s="418" t="n"/>
    </row>
    <row r="495" ht="24" customHeight="1">
      <c r="A495" s="490" t="inlineStr"/>
      <c r="B495" s="22" t="n"/>
      <c r="C495" s="22" t="n"/>
      <c r="D495" s="22" t="n"/>
      <c r="E495" s="22" t="n"/>
      <c r="F495" s="22" t="n"/>
      <c r="G495" s="22" t="n"/>
      <c r="H495" s="22" t="n"/>
      <c r="I495" s="22" t="n"/>
      <c r="J495" s="22" t="n"/>
      <c r="K495" s="22" t="n"/>
      <c r="L495" s="23" t="n"/>
    </row>
    <row r="496" ht="24" customHeight="1">
      <c r="A496" s="1" t="inlineStr">
        <is>
          <t>幸运折扣</t>
        </is>
      </c>
      <c r="B496" s="2" t="inlineStr">
        <is>
          <t>鹅币</t>
        </is>
      </c>
      <c r="C496" s="2" t="inlineStr">
        <is>
          <t>每日限购</t>
        </is>
      </c>
      <c r="D496" s="2" t="inlineStr">
        <is>
          <t>道具</t>
        </is>
      </c>
      <c r="E496" s="4" t="n"/>
      <c r="F496" s="376" t="inlineStr">
        <is>
          <t>建议</t>
        </is>
      </c>
      <c r="G496" s="1" t="inlineStr">
        <is>
          <t>幸运折扣</t>
        </is>
      </c>
      <c r="H496" s="2" t="inlineStr">
        <is>
          <t>鹅币</t>
        </is>
      </c>
      <c r="I496" s="2" t="inlineStr">
        <is>
          <t>每日限购</t>
        </is>
      </c>
      <c r="J496" s="2" t="inlineStr">
        <is>
          <t>道具</t>
        </is>
      </c>
      <c r="K496" s="4" t="n"/>
      <c r="L496" s="376" t="inlineStr">
        <is>
          <t>建议</t>
        </is>
      </c>
    </row>
    <row r="497" ht="24" customHeight="1">
      <c r="A497" s="491" t="inlineStr">
        <is>
          <t>二折</t>
        </is>
      </c>
      <c r="B497" s="33" t="inlineStr">
        <is>
          <t>12</t>
        </is>
      </c>
      <c r="C497" s="33" t="inlineStr">
        <is>
          <t>20</t>
        </is>
      </c>
      <c r="D497" s="492" t="inlineStr">
        <is>
          <t>活血散百*10</t>
        </is>
      </c>
      <c r="E497" s="124" t="n"/>
      <c r="F497" s="401" t="inlineStr">
        <is>
          <t>无视</t>
        </is>
      </c>
      <c r="G497" s="493" t="inlineStr">
        <is>
          <t>四折</t>
        </is>
      </c>
      <c r="H497" s="33" t="inlineStr">
        <is>
          <t>4</t>
        </is>
      </c>
      <c r="I497" s="33" t="inlineStr">
        <is>
          <t>50</t>
        </is>
      </c>
      <c r="J497" s="492" t="inlineStr">
        <is>
          <t>徽章符文石*  5</t>
        </is>
      </c>
      <c r="K497" s="124" t="n"/>
      <c r="L497" s="28" t="inlineStr">
        <is>
          <t>无视</t>
        </is>
      </c>
    </row>
    <row r="498" ht="24" customHeight="1">
      <c r="A498" s="494" t="n"/>
      <c r="B498" s="35" t="inlineStr">
        <is>
          <t>12</t>
        </is>
      </c>
      <c r="C498" s="35" t="inlineStr">
        <is>
          <t>20</t>
        </is>
      </c>
      <c r="D498" s="495" t="inlineStr">
        <is>
          <t>大力丸百*  5</t>
        </is>
      </c>
      <c r="E498" s="130" t="n"/>
      <c r="F498" s="178" t="inlineStr">
        <is>
          <t>无视</t>
        </is>
      </c>
      <c r="G498" s="494" t="n"/>
      <c r="H498" s="35" t="inlineStr">
        <is>
          <t>8</t>
        </is>
      </c>
      <c r="I498" s="35" t="inlineStr">
        <is>
          <t>10</t>
        </is>
      </c>
      <c r="J498" s="496" t="inlineStr">
        <is>
          <t>元婴飞仙果*10</t>
        </is>
      </c>
      <c r="K498" s="130" t="n"/>
      <c r="L498" s="36" t="inlineStr">
        <is>
          <t>按需</t>
        </is>
      </c>
    </row>
    <row r="499" ht="24" customHeight="1">
      <c r="A499" s="494" t="n"/>
      <c r="B499" s="35" t="inlineStr">
        <is>
          <t>10</t>
        </is>
      </c>
      <c r="C499" s="35" t="inlineStr">
        <is>
          <t>20</t>
        </is>
      </c>
      <c r="D499" s="496" t="inlineStr">
        <is>
          <t>真体力*25</t>
        </is>
      </c>
      <c r="E499" s="130" t="n"/>
      <c r="F499" s="178" t="inlineStr">
        <is>
          <t>按需</t>
        </is>
      </c>
      <c r="G499" s="494" t="n"/>
      <c r="H499" s="35" t="inlineStr">
        <is>
          <t>4</t>
        </is>
      </c>
      <c r="I499" s="35" t="inlineStr">
        <is>
          <t>100</t>
        </is>
      </c>
      <c r="J499" s="495" t="inlineStr">
        <is>
          <t>武穆遗书*  5</t>
        </is>
      </c>
      <c r="K499" s="130" t="n"/>
      <c r="L499" s="36" t="inlineStr">
        <is>
          <t>无视</t>
        </is>
      </c>
    </row>
    <row r="500" ht="24" customHeight="1">
      <c r="A500" s="494" t="n"/>
      <c r="B500" s="35" t="inlineStr">
        <is>
          <t>12</t>
        </is>
      </c>
      <c r="C500" s="35" t="inlineStr">
        <is>
          <t>20</t>
        </is>
      </c>
      <c r="D500" s="495" t="inlineStr">
        <is>
          <t>被动经验7天*  5</t>
        </is>
      </c>
      <c r="E500" s="130" t="n"/>
      <c r="F500" s="178" t="inlineStr">
        <is>
          <t>无视</t>
        </is>
      </c>
      <c r="G500" s="494" t="n"/>
      <c r="H500" s="35" t="inlineStr">
        <is>
          <t>2</t>
        </is>
      </c>
      <c r="I500" s="35" t="inlineStr">
        <is>
          <t>200</t>
        </is>
      </c>
      <c r="J500" s="495" t="inlineStr">
        <is>
          <t>幸运石礼盒*  1</t>
        </is>
      </c>
      <c r="K500" s="130" t="n"/>
      <c r="L500" s="36" t="inlineStr">
        <is>
          <t>无视</t>
        </is>
      </c>
    </row>
    <row r="501" ht="24" customHeight="1">
      <c r="A501" s="494" t="n"/>
      <c r="B501" s="35" t="inlineStr">
        <is>
          <t>4</t>
        </is>
      </c>
      <c r="C501" s="35" t="inlineStr">
        <is>
          <t>10</t>
        </is>
      </c>
      <c r="D501" s="496" t="inlineStr">
        <is>
          <t>移魂符*20</t>
        </is>
      </c>
      <c r="E501" s="130" t="n"/>
      <c r="F501" s="178" t="inlineStr">
        <is>
          <t>按需</t>
        </is>
      </c>
      <c r="G501" s="494" t="n"/>
      <c r="H501" s="35" t="inlineStr">
        <is>
          <t>4</t>
        </is>
      </c>
      <c r="I501" s="35" t="inlineStr">
        <is>
          <t>100</t>
        </is>
      </c>
      <c r="J501" s="495" t="inlineStr">
        <is>
          <t>孙子兵法*  5</t>
        </is>
      </c>
      <c r="K501" s="130" t="n"/>
      <c r="L501" s="36" t="inlineStr">
        <is>
          <t>无视</t>
        </is>
      </c>
    </row>
    <row r="502" ht="24" customHeight="1">
      <c r="A502" s="497" t="n"/>
      <c r="B502" s="40" t="inlineStr">
        <is>
          <t>2</t>
        </is>
      </c>
      <c r="C502" s="40" t="inlineStr">
        <is>
          <t>4</t>
        </is>
      </c>
      <c r="D502" s="498" t="inlineStr">
        <is>
          <t>淬火结晶*  5</t>
        </is>
      </c>
      <c r="E502" s="410" t="n"/>
      <c r="F502" s="499" t="inlineStr">
        <is>
          <t>推荐</t>
        </is>
      </c>
      <c r="G502" s="500" t="n"/>
      <c r="H502" s="42" t="inlineStr">
        <is>
          <t>4</t>
        </is>
      </c>
      <c r="I502" s="42" t="inlineStr">
        <is>
          <t>8</t>
        </is>
      </c>
      <c r="J502" s="501" t="inlineStr">
        <is>
          <t>淬火结晶*  5</t>
        </is>
      </c>
      <c r="K502" s="136" t="n"/>
      <c r="L502" s="31" t="inlineStr">
        <is>
          <t>按需</t>
        </is>
      </c>
    </row>
    <row r="503" ht="24" customHeight="1">
      <c r="A503" s="493" t="inlineStr">
        <is>
          <t>三折</t>
        </is>
      </c>
      <c r="B503" s="33" t="inlineStr">
        <is>
          <t>3</t>
        </is>
      </c>
      <c r="C503" s="33" t="inlineStr">
        <is>
          <t>40</t>
        </is>
      </c>
      <c r="D503" s="502" t="inlineStr">
        <is>
          <t>传功符*50</t>
        </is>
      </c>
      <c r="E503" s="124" t="n"/>
      <c r="F503" s="28" t="inlineStr">
        <is>
          <t>按需</t>
        </is>
      </c>
      <c r="G503" s="424" t="inlineStr">
        <is>
          <t>五折</t>
        </is>
      </c>
      <c r="H503" s="53" t="inlineStr">
        <is>
          <t>8.4</t>
        </is>
      </c>
      <c r="I503" s="53" t="inlineStr">
        <is>
          <t>30</t>
        </is>
      </c>
      <c r="J503" s="503" t="inlineStr">
        <is>
          <t>特价冲级包*  1</t>
        </is>
      </c>
      <c r="K503" s="320" t="n"/>
      <c r="L503" s="156" t="inlineStr">
        <is>
          <t>无视</t>
        </is>
      </c>
    </row>
    <row r="504" ht="24" customHeight="1">
      <c r="A504" s="494" t="n"/>
      <c r="B504" s="35" t="inlineStr">
        <is>
          <t>6</t>
        </is>
      </c>
      <c r="C504" s="35" t="inlineStr">
        <is>
          <t>20</t>
        </is>
      </c>
      <c r="D504" s="496" t="inlineStr">
        <is>
          <t>挑战书*20</t>
        </is>
      </c>
      <c r="E504" s="130" t="n"/>
      <c r="F504" s="36" t="inlineStr">
        <is>
          <t>按需</t>
        </is>
      </c>
      <c r="G504" s="504" t="n"/>
      <c r="H504" s="35" t="inlineStr">
        <is>
          <t>5</t>
        </is>
      </c>
      <c r="I504" s="35" t="inlineStr">
        <is>
          <t>50</t>
        </is>
      </c>
      <c r="J504" s="495" t="inlineStr">
        <is>
          <t>阅历卷宗*  1</t>
        </is>
      </c>
      <c r="K504" s="130" t="n"/>
      <c r="L504" s="36" t="inlineStr">
        <is>
          <t>无视</t>
        </is>
      </c>
    </row>
    <row r="505" ht="24" customHeight="1">
      <c r="A505" s="494" t="n"/>
      <c r="B505" s="35" t="inlineStr">
        <is>
          <t>12</t>
        </is>
      </c>
      <c r="C505" s="35" t="inlineStr">
        <is>
          <t>50</t>
        </is>
      </c>
      <c r="D505" s="495" t="inlineStr">
        <is>
          <t>巅峰之战一等勋章*  2</t>
        </is>
      </c>
      <c r="E505" s="130" t="n"/>
      <c r="F505" s="36" t="inlineStr">
        <is>
          <t>无视</t>
        </is>
      </c>
      <c r="G505" s="504" t="n"/>
      <c r="H505" s="35" t="inlineStr">
        <is>
          <t>42.5</t>
        </is>
      </c>
      <c r="I505" s="35" t="inlineStr">
        <is>
          <t>5</t>
        </is>
      </c>
      <c r="J505" s="495" t="inlineStr">
        <is>
          <t>达人半年卡*  1</t>
        </is>
      </c>
      <c r="K505" s="130" t="n"/>
      <c r="L505" s="36" t="inlineStr">
        <is>
          <t>无视</t>
        </is>
      </c>
    </row>
    <row r="506" ht="24" customHeight="1">
      <c r="A506" s="494" t="n"/>
      <c r="B506" s="35" t="inlineStr">
        <is>
          <t>9</t>
        </is>
      </c>
      <c r="C506" s="35" t="inlineStr">
        <is>
          <t>50</t>
        </is>
      </c>
      <c r="D506" s="496" t="inlineStr">
        <is>
          <t>斗神符*10</t>
        </is>
      </c>
      <c r="E506" s="130" t="n"/>
      <c r="F506" s="36" t="inlineStr">
        <is>
          <t>按需</t>
        </is>
      </c>
      <c r="G506" s="504" t="n"/>
      <c r="H506" s="35" t="inlineStr">
        <is>
          <t>1</t>
        </is>
      </c>
      <c r="I506" s="35" t="inlineStr">
        <is>
          <t>100</t>
        </is>
      </c>
      <c r="J506" s="495" t="inlineStr">
        <is>
          <t>徽章符文石*  1</t>
        </is>
      </c>
      <c r="K506" s="130" t="n"/>
      <c r="L506" s="36" t="inlineStr">
        <is>
          <t>无视</t>
        </is>
      </c>
    </row>
    <row r="507" ht="24" customHeight="1">
      <c r="A507" s="494" t="n"/>
      <c r="B507" s="35" t="inlineStr">
        <is>
          <t>6</t>
        </is>
      </c>
      <c r="C507" s="35" t="inlineStr">
        <is>
          <t>50</t>
        </is>
      </c>
      <c r="D507" s="495" t="inlineStr">
        <is>
          <t>移魂符*20</t>
        </is>
      </c>
      <c r="E507" s="130" t="n"/>
      <c r="F507" s="36" t="inlineStr">
        <is>
          <t>无视</t>
        </is>
      </c>
      <c r="G507" s="504" t="n"/>
      <c r="H507" s="35" t="inlineStr">
        <is>
          <t>25</t>
        </is>
      </c>
      <c r="I507" s="35" t="inlineStr">
        <is>
          <t>5</t>
        </is>
      </c>
      <c r="J507" s="495" t="inlineStr">
        <is>
          <t>生命洗刷刷*  1</t>
        </is>
      </c>
      <c r="K507" s="130" t="n"/>
      <c r="L507" s="36" t="inlineStr">
        <is>
          <t>无视</t>
        </is>
      </c>
    </row>
    <row r="508" ht="24" customHeight="1">
      <c r="A508" s="500" t="n"/>
      <c r="B508" s="42" t="inlineStr">
        <is>
          <t>6</t>
        </is>
      </c>
      <c r="C508" s="42" t="inlineStr">
        <is>
          <t>60</t>
        </is>
      </c>
      <c r="D508" s="505" t="inlineStr">
        <is>
          <t>阅历羊皮卷*20</t>
        </is>
      </c>
      <c r="E508" s="136" t="n"/>
      <c r="F508" s="31" t="inlineStr">
        <is>
          <t>无视</t>
        </is>
      </c>
      <c r="G508" s="427" t="n"/>
      <c r="H508" s="42" t="inlineStr">
        <is>
          <t>0.5</t>
        </is>
      </c>
      <c r="I508" s="42" t="inlineStr">
        <is>
          <t>100</t>
        </is>
      </c>
      <c r="J508" s="505" t="inlineStr">
        <is>
          <t>无字天书*  1</t>
        </is>
      </c>
      <c r="K508" s="136" t="n"/>
      <c r="L508" s="31" t="inlineStr">
        <is>
          <t>无视</t>
        </is>
      </c>
    </row>
    <row r="509" ht="24" customHeight="1">
      <c r="A509" s="382" t="inlineStr"/>
      <c r="B509" s="270" t="n"/>
      <c r="C509" s="270" t="n"/>
      <c r="D509" s="270" t="n"/>
      <c r="E509" s="270" t="n"/>
      <c r="F509" s="270" t="n"/>
      <c r="G509" s="270" t="n"/>
      <c r="H509" s="270" t="n"/>
      <c r="I509" s="270" t="n"/>
      <c r="J509" s="270" t="n"/>
      <c r="K509" s="270" t="n"/>
      <c r="L509" s="270" t="n"/>
    </row>
    <row r="510" ht="24" customHeight="1">
      <c r="A510" s="451" t="inlineStr">
        <is>
          <t>优惠商店</t>
        </is>
      </c>
      <c r="B510" s="308" t="inlineStr">
        <is>
          <t>消耗券数</t>
        </is>
      </c>
      <c r="C510" s="153" t="inlineStr">
        <is>
          <t>斗豆</t>
        </is>
      </c>
      <c r="D510" s="506" t="inlineStr">
        <is>
          <t>道具</t>
        </is>
      </c>
      <c r="E510" s="57" t="n"/>
      <c r="F510" s="152" t="inlineStr">
        <is>
          <t>建议</t>
        </is>
      </c>
      <c r="G510" s="308" t="inlineStr">
        <is>
          <t>优惠商店</t>
        </is>
      </c>
      <c r="H510" s="153" t="inlineStr">
        <is>
          <t>消耗券数</t>
        </is>
      </c>
      <c r="I510" s="362" t="inlineStr">
        <is>
          <t>斗豆</t>
        </is>
      </c>
      <c r="J510" s="152" t="inlineStr">
        <is>
          <t>道具</t>
        </is>
      </c>
      <c r="K510" s="57" t="n"/>
      <c r="L510" s="152" t="inlineStr">
        <is>
          <t>建议</t>
        </is>
      </c>
    </row>
    <row r="511" ht="24" customHeight="1">
      <c r="A511" s="468" t="inlineStr">
        <is>
          <t xml:space="preserve">序号 1 </t>
        </is>
      </c>
      <c r="B511" s="53" t="inlineStr">
        <is>
          <t>1</t>
        </is>
      </c>
      <c r="C511" s="53" t="inlineStr">
        <is>
          <t>600</t>
        </is>
      </c>
      <c r="D511" s="507" t="inlineStr">
        <is>
          <t>贡献叉烧包*  4</t>
        </is>
      </c>
      <c r="E511" s="504" t="n"/>
      <c r="F511" s="508" t="inlineStr">
        <is>
          <t>无视</t>
        </is>
      </c>
      <c r="G511" s="52" t="inlineStr">
        <is>
          <t>序号19</t>
        </is>
      </c>
      <c r="H511" s="53" t="inlineStr">
        <is>
          <t>1</t>
        </is>
      </c>
      <c r="I511" s="53" t="inlineStr">
        <is>
          <t>400</t>
        </is>
      </c>
      <c r="J511" s="509" t="inlineStr">
        <is>
          <t>大体力*10</t>
        </is>
      </c>
      <c r="K511" s="320" t="n"/>
      <c r="L511" s="156" t="inlineStr">
        <is>
          <t>按需</t>
        </is>
      </c>
    </row>
    <row r="512" ht="24" customHeight="1">
      <c r="A512" s="469" t="inlineStr">
        <is>
          <t xml:space="preserve">序号 2 </t>
        </is>
      </c>
      <c r="B512" s="35" t="inlineStr">
        <is>
          <t>2</t>
        </is>
      </c>
      <c r="C512" s="178" t="inlineStr">
        <is>
          <t>1000</t>
        </is>
      </c>
      <c r="D512" s="496" t="inlineStr">
        <is>
          <t>龙舌弓1天*  2</t>
        </is>
      </c>
      <c r="E512" s="130" t="n"/>
      <c r="F512" s="178" t="inlineStr">
        <is>
          <t>按需</t>
        </is>
      </c>
      <c r="G512" s="34" t="inlineStr">
        <is>
          <t>序号20</t>
        </is>
      </c>
      <c r="H512" s="35" t="inlineStr">
        <is>
          <t>1</t>
        </is>
      </c>
      <c r="I512" s="35" t="inlineStr">
        <is>
          <t>400</t>
        </is>
      </c>
      <c r="J512" s="495" t="inlineStr">
        <is>
          <t>活力药水*10</t>
        </is>
      </c>
      <c r="K512" s="130" t="n"/>
      <c r="L512" s="36" t="inlineStr">
        <is>
          <t>无视</t>
        </is>
      </c>
    </row>
    <row r="513" ht="24" customHeight="1">
      <c r="A513" s="469" t="inlineStr">
        <is>
          <t xml:space="preserve">序号 3 </t>
        </is>
      </c>
      <c r="B513" s="35" t="inlineStr">
        <is>
          <t>2</t>
        </is>
      </c>
      <c r="C513" s="178" t="inlineStr">
        <is>
          <t>1000</t>
        </is>
      </c>
      <c r="D513" s="496" t="inlineStr">
        <is>
          <t>绣花针1天*  2</t>
        </is>
      </c>
      <c r="E513" s="130" t="n"/>
      <c r="F513" s="178" t="inlineStr">
        <is>
          <t>按需</t>
        </is>
      </c>
      <c r="G513" s="34" t="inlineStr">
        <is>
          <t>序号21</t>
        </is>
      </c>
      <c r="H513" s="35" t="inlineStr">
        <is>
          <t>1</t>
        </is>
      </c>
      <c r="I513" s="35" t="inlineStr">
        <is>
          <t>400</t>
        </is>
      </c>
      <c r="J513" s="495" t="inlineStr">
        <is>
          <t>追魂锁链*10</t>
        </is>
      </c>
      <c r="K513" s="130" t="n"/>
      <c r="L513" s="36" t="inlineStr">
        <is>
          <t>无视</t>
        </is>
      </c>
    </row>
    <row r="514" ht="24" customHeight="1">
      <c r="A514" s="469" t="inlineStr">
        <is>
          <t xml:space="preserve">序号 4 </t>
        </is>
      </c>
      <c r="B514" s="35" t="inlineStr">
        <is>
          <t>2</t>
        </is>
      </c>
      <c r="C514" s="178" t="inlineStr">
        <is>
          <t>1000</t>
        </is>
      </c>
      <c r="D514" s="496" t="inlineStr">
        <is>
          <t>金箍棒1天*  2</t>
        </is>
      </c>
      <c r="E514" s="130" t="n"/>
      <c r="F514" s="178" t="inlineStr">
        <is>
          <t>按需</t>
        </is>
      </c>
      <c r="G514" s="34" t="inlineStr">
        <is>
          <t>序号22</t>
        </is>
      </c>
      <c r="H514" s="35" t="inlineStr">
        <is>
          <t>1</t>
        </is>
      </c>
      <c r="I514" s="35" t="inlineStr">
        <is>
          <t>500</t>
        </is>
      </c>
      <c r="J514" s="496" t="inlineStr">
        <is>
          <t>挑战书*10</t>
        </is>
      </c>
      <c r="K514" s="130" t="n"/>
      <c r="L514" s="36" t="inlineStr">
        <is>
          <t>按需</t>
        </is>
      </c>
    </row>
    <row r="515" ht="24" customHeight="1">
      <c r="A515" s="469" t="inlineStr">
        <is>
          <t xml:space="preserve">序号 5 </t>
        </is>
      </c>
      <c r="B515" s="35" t="inlineStr">
        <is>
          <t>2</t>
        </is>
      </c>
      <c r="C515" s="178" t="inlineStr">
        <is>
          <t>1000</t>
        </is>
      </c>
      <c r="D515" s="496" t="inlineStr">
        <is>
          <t>轩辕剑1天*  2</t>
        </is>
      </c>
      <c r="E515" s="130" t="n"/>
      <c r="F515" s="178" t="inlineStr">
        <is>
          <t>按需</t>
        </is>
      </c>
      <c r="G515" s="34" t="inlineStr">
        <is>
          <t>序号23</t>
        </is>
      </c>
      <c r="H515" s="35" t="inlineStr">
        <is>
          <t>1</t>
        </is>
      </c>
      <c r="I515" s="35" t="inlineStr">
        <is>
          <t>250</t>
        </is>
      </c>
      <c r="J515" s="496" t="inlineStr">
        <is>
          <t>寻斗符*25</t>
        </is>
      </c>
      <c r="K515" s="130" t="n"/>
      <c r="L515" s="36" t="inlineStr">
        <is>
          <t>按需</t>
        </is>
      </c>
    </row>
    <row r="516" ht="24" customHeight="1">
      <c r="A516" s="469" t="inlineStr">
        <is>
          <t xml:space="preserve">序号 6 </t>
        </is>
      </c>
      <c r="B516" s="35" t="inlineStr">
        <is>
          <t>2</t>
        </is>
      </c>
      <c r="C516" s="178" t="inlineStr">
        <is>
          <t>1000</t>
        </is>
      </c>
      <c r="D516" s="496" t="inlineStr">
        <is>
          <t>啤酒瓶1天*  2</t>
        </is>
      </c>
      <c r="E516" s="130" t="n"/>
      <c r="F516" s="178" t="inlineStr">
        <is>
          <t>按需</t>
        </is>
      </c>
      <c r="G516" s="34" t="inlineStr">
        <is>
          <t>序号24</t>
        </is>
      </c>
      <c r="H516" s="35" t="inlineStr">
        <is>
          <t>2</t>
        </is>
      </c>
      <c r="I516" s="35" t="inlineStr">
        <is>
          <t>750</t>
        </is>
      </c>
      <c r="J516" s="496" t="inlineStr">
        <is>
          <t>斗神符*  5</t>
        </is>
      </c>
      <c r="K516" s="130" t="n"/>
      <c r="L516" s="36" t="inlineStr">
        <is>
          <t>按需</t>
        </is>
      </c>
    </row>
    <row r="517" ht="24" customHeight="1">
      <c r="A517" s="469" t="inlineStr">
        <is>
          <t xml:space="preserve">序号 7 </t>
        </is>
      </c>
      <c r="B517" s="35" t="inlineStr">
        <is>
          <t>2</t>
        </is>
      </c>
      <c r="C517" s="178" t="inlineStr">
        <is>
          <t>1000</t>
        </is>
      </c>
      <c r="D517" s="496" t="inlineStr">
        <is>
          <t>黑桃A 1天*  2</t>
        </is>
      </c>
      <c r="E517" s="130" t="n"/>
      <c r="F517" s="178" t="inlineStr">
        <is>
          <t>按需</t>
        </is>
      </c>
      <c r="G517" s="34" t="inlineStr">
        <is>
          <t>序号25</t>
        </is>
      </c>
      <c r="H517" s="35" t="inlineStr">
        <is>
          <t>2</t>
        </is>
      </c>
      <c r="I517" s="35" t="inlineStr">
        <is>
          <t>750</t>
        </is>
      </c>
      <c r="J517" s="495" t="inlineStr">
        <is>
          <t>征战书*  5</t>
        </is>
      </c>
      <c r="K517" s="130" t="n"/>
      <c r="L517" s="36" t="inlineStr">
        <is>
          <t>无视</t>
        </is>
      </c>
    </row>
    <row r="518" ht="24" customHeight="1">
      <c r="A518" s="469" t="inlineStr">
        <is>
          <t xml:space="preserve">序号 8 </t>
        </is>
      </c>
      <c r="B518" s="35" t="inlineStr">
        <is>
          <t>2</t>
        </is>
      </c>
      <c r="C518" s="178" t="inlineStr">
        <is>
          <t>1000</t>
        </is>
      </c>
      <c r="D518" s="496" t="inlineStr">
        <is>
          <t>玄铁磁石1天*  2</t>
        </is>
      </c>
      <c r="E518" s="130" t="n"/>
      <c r="F518" s="178" t="inlineStr">
        <is>
          <t>按需</t>
        </is>
      </c>
      <c r="G518" s="34" t="inlineStr">
        <is>
          <t>序号26</t>
        </is>
      </c>
      <c r="H518" s="35" t="inlineStr">
        <is>
          <t>1</t>
        </is>
      </c>
      <c r="I518" s="35" t="inlineStr">
        <is>
          <t>250</t>
        </is>
      </c>
      <c r="J518" s="495" t="inlineStr">
        <is>
          <t>门派战书*10</t>
        </is>
      </c>
      <c r="K518" s="130" t="n"/>
      <c r="L518" s="36" t="inlineStr">
        <is>
          <t>无视</t>
        </is>
      </c>
    </row>
    <row r="519" ht="24" customHeight="1">
      <c r="A519" s="469" t="inlineStr">
        <is>
          <t xml:space="preserve">序号 9 </t>
        </is>
      </c>
      <c r="B519" s="35" t="inlineStr">
        <is>
          <t>2</t>
        </is>
      </c>
      <c r="C519" s="35" t="inlineStr">
        <is>
          <t>480</t>
        </is>
      </c>
      <c r="D519" s="509" t="inlineStr">
        <is>
          <t>黄帝内经*  6</t>
        </is>
      </c>
      <c r="E519" s="320" t="n"/>
      <c r="F519" s="178" t="inlineStr">
        <is>
          <t>按需</t>
        </is>
      </c>
      <c r="G519" s="34" t="inlineStr">
        <is>
          <t>序号27</t>
        </is>
      </c>
      <c r="H519" s="35" t="inlineStr">
        <is>
          <t>1</t>
        </is>
      </c>
      <c r="I519" s="35" t="inlineStr">
        <is>
          <t>900</t>
        </is>
      </c>
      <c r="J519" s="496" t="inlineStr">
        <is>
          <t>舆图*  2</t>
        </is>
      </c>
      <c r="K519" s="130" t="n"/>
      <c r="L519" s="36" t="inlineStr">
        <is>
          <t>按需</t>
        </is>
      </c>
    </row>
    <row r="520" ht="24" customHeight="1">
      <c r="A520" s="34" t="inlineStr">
        <is>
          <t>序号10</t>
        </is>
      </c>
      <c r="B520" s="35" t="inlineStr">
        <is>
          <t>2</t>
        </is>
      </c>
      <c r="C520" s="35" t="inlineStr">
        <is>
          <t>600</t>
        </is>
      </c>
      <c r="D520" s="496" t="inlineStr">
        <is>
          <t>修炼玉*  6</t>
        </is>
      </c>
      <c r="E520" s="130" t="n"/>
      <c r="F520" s="178" t="inlineStr">
        <is>
          <t>按需</t>
        </is>
      </c>
      <c r="G520" s="34" t="inlineStr">
        <is>
          <t>序号28</t>
        </is>
      </c>
      <c r="H520" s="35" t="inlineStr">
        <is>
          <t>3</t>
        </is>
      </c>
      <c r="I520" s="35" t="inlineStr">
        <is>
          <t>330</t>
        </is>
      </c>
      <c r="J520" s="496" t="inlineStr">
        <is>
          <t>钻石*12</t>
        </is>
      </c>
      <c r="K520" s="130" t="n"/>
      <c r="L520" s="36" t="inlineStr">
        <is>
          <t>按需</t>
        </is>
      </c>
    </row>
    <row r="521" ht="24" customHeight="1">
      <c r="A521" s="34" t="inlineStr">
        <is>
          <t>序号11</t>
        </is>
      </c>
      <c r="B521" s="35" t="inlineStr">
        <is>
          <t>2</t>
        </is>
      </c>
      <c r="C521" s="35" t="inlineStr">
        <is>
          <t>250</t>
        </is>
      </c>
      <c r="D521" s="496" t="inlineStr">
        <is>
          <t>御魂丹-地*  5</t>
        </is>
      </c>
      <c r="E521" s="130" t="n"/>
      <c r="F521" s="178" t="inlineStr">
        <is>
          <t>按需</t>
        </is>
      </c>
      <c r="G521" s="34" t="inlineStr">
        <is>
          <t>序号29</t>
        </is>
      </c>
      <c r="H521" s="35" t="inlineStr">
        <is>
          <t>1</t>
        </is>
      </c>
      <c r="I521" s="35" t="inlineStr">
        <is>
          <t>800</t>
        </is>
      </c>
      <c r="J521" s="496" t="inlineStr">
        <is>
          <t>源质合金*  5</t>
        </is>
      </c>
      <c r="K521" s="130" t="n"/>
      <c r="L521" s="36" t="inlineStr">
        <is>
          <t>按需</t>
        </is>
      </c>
    </row>
    <row r="522" ht="24" customHeight="1">
      <c r="A522" s="34" t="inlineStr">
        <is>
          <t>序号12</t>
        </is>
      </c>
      <c r="B522" s="35" t="inlineStr">
        <is>
          <t>2</t>
        </is>
      </c>
      <c r="C522" s="35" t="inlineStr">
        <is>
          <t>700</t>
        </is>
      </c>
      <c r="D522" s="496" t="inlineStr">
        <is>
          <t>侠士手记*  5</t>
        </is>
      </c>
      <c r="E522" s="130" t="n"/>
      <c r="F522" s="178" t="inlineStr">
        <is>
          <t>按需</t>
        </is>
      </c>
      <c r="G522" s="34" t="inlineStr">
        <is>
          <t>序号30</t>
        </is>
      </c>
      <c r="H522" s="35" t="inlineStr">
        <is>
          <t>1</t>
        </is>
      </c>
      <c r="I522" s="35" t="inlineStr">
        <is>
          <t>700</t>
        </is>
      </c>
      <c r="J522" s="496" t="inlineStr">
        <is>
          <t>石中剑*  5</t>
        </is>
      </c>
      <c r="K522" s="130" t="n"/>
      <c r="L522" s="36" t="inlineStr">
        <is>
          <t>按需</t>
        </is>
      </c>
    </row>
    <row r="523" ht="24" customHeight="1">
      <c r="A523" s="34" t="inlineStr">
        <is>
          <t>序号13</t>
        </is>
      </c>
      <c r="B523" s="35" t="inlineStr">
        <is>
          <t>2</t>
        </is>
      </c>
      <c r="C523" s="35" t="inlineStr">
        <is>
          <t>100</t>
        </is>
      </c>
      <c r="D523" s="496" t="inlineStr">
        <is>
          <t>御魂丹-命*  2</t>
        </is>
      </c>
      <c r="E523" s="130" t="n"/>
      <c r="F523" s="178" t="inlineStr">
        <is>
          <t>按需</t>
        </is>
      </c>
      <c r="G523" s="34" t="inlineStr">
        <is>
          <t>序号31</t>
        </is>
      </c>
      <c r="H523" s="35" t="inlineStr">
        <is>
          <t>1</t>
        </is>
      </c>
      <c r="I523" s="35" t="inlineStr">
        <is>
          <t>250</t>
        </is>
      </c>
      <c r="J523" s="496" t="inlineStr">
        <is>
          <t>御魂丹-天*  5</t>
        </is>
      </c>
      <c r="K523" s="130" t="n"/>
      <c r="L523" s="36" t="inlineStr">
        <is>
          <t>按需</t>
        </is>
      </c>
    </row>
    <row r="524" ht="24" customHeight="1">
      <c r="A524" s="34" t="inlineStr">
        <is>
          <t>序号14</t>
        </is>
      </c>
      <c r="B524" s="35" t="inlineStr">
        <is>
          <t>2</t>
        </is>
      </c>
      <c r="C524" s="35" t="inlineStr">
        <is>
          <t>480</t>
        </is>
      </c>
      <c r="D524" s="496" t="inlineStr">
        <is>
          <t>神魔残卷*  6</t>
        </is>
      </c>
      <c r="E524" s="130" t="n"/>
      <c r="F524" s="178" t="inlineStr">
        <is>
          <t>按需</t>
        </is>
      </c>
      <c r="G524" s="34" t="inlineStr">
        <is>
          <t>序号32</t>
        </is>
      </c>
      <c r="H524" s="35" t="inlineStr">
        <is>
          <t>2</t>
        </is>
      </c>
      <c r="I524" s="35" t="inlineStr">
        <is>
          <t>750</t>
        </is>
      </c>
      <c r="J524" s="495" t="inlineStr">
        <is>
          <t>力量洗刷刷*  1</t>
        </is>
      </c>
      <c r="K524" s="130" t="n"/>
      <c r="L524" s="36" t="inlineStr">
        <is>
          <t>无视</t>
        </is>
      </c>
    </row>
    <row r="525" ht="24" customHeight="1">
      <c r="A525" s="34" t="inlineStr">
        <is>
          <t>序号15</t>
        </is>
      </c>
      <c r="B525" s="35" t="inlineStr">
        <is>
          <t>2</t>
        </is>
      </c>
      <c r="C525" s="35" t="inlineStr">
        <is>
          <t>700</t>
        </is>
      </c>
      <c r="D525" s="496" t="inlineStr">
        <is>
          <t>侠士修身录*  5</t>
        </is>
      </c>
      <c r="E525" s="130" t="n"/>
      <c r="F525" s="178" t="inlineStr">
        <is>
          <t>按需</t>
        </is>
      </c>
      <c r="G525" s="34" t="inlineStr">
        <is>
          <t>序号33</t>
        </is>
      </c>
      <c r="H525" s="35" t="inlineStr">
        <is>
          <t>2</t>
        </is>
      </c>
      <c r="I525" s="35" t="inlineStr">
        <is>
          <t>750</t>
        </is>
      </c>
      <c r="J525" s="495" t="inlineStr">
        <is>
          <t>敏捷洗刷刷*  1</t>
        </is>
      </c>
      <c r="K525" s="130" t="n"/>
      <c r="L525" s="36" t="inlineStr">
        <is>
          <t>无视</t>
        </is>
      </c>
    </row>
    <row r="526" ht="24" customHeight="1">
      <c r="A526" s="34" t="inlineStr">
        <is>
          <t>序号16</t>
        </is>
      </c>
      <c r="B526" s="35" t="inlineStr">
        <is>
          <t>2</t>
        </is>
      </c>
      <c r="C526" s="35" t="inlineStr">
        <is>
          <t>720</t>
        </is>
      </c>
      <c r="D526" s="496" t="inlineStr">
        <is>
          <t>大经验药水*  3</t>
        </is>
      </c>
      <c r="E526" s="130" t="n"/>
      <c r="F526" s="178" t="inlineStr">
        <is>
          <t>按需</t>
        </is>
      </c>
      <c r="G526" s="34" t="inlineStr">
        <is>
          <t>序号34</t>
        </is>
      </c>
      <c r="H526" s="35" t="inlineStr">
        <is>
          <t>2</t>
        </is>
      </c>
      <c r="I526" s="35" t="inlineStr">
        <is>
          <t>750</t>
        </is>
      </c>
      <c r="J526" s="495" t="inlineStr">
        <is>
          <t>速度洗刷刷*  1</t>
        </is>
      </c>
      <c r="K526" s="130" t="n"/>
      <c r="L526" s="36" t="inlineStr">
        <is>
          <t>无视</t>
        </is>
      </c>
    </row>
    <row r="527" ht="24" customHeight="1">
      <c r="A527" s="34" t="inlineStr">
        <is>
          <t>序号17</t>
        </is>
      </c>
      <c r="B527" s="35" t="inlineStr">
        <is>
          <t>1</t>
        </is>
      </c>
      <c r="C527" s="35" t="inlineStr">
        <is>
          <t>320</t>
        </is>
      </c>
      <c r="D527" s="495" t="inlineStr">
        <is>
          <t>贡献药水*10</t>
        </is>
      </c>
      <c r="E527" s="130" t="n"/>
      <c r="F527" s="178" t="inlineStr">
        <is>
          <t>无视</t>
        </is>
      </c>
      <c r="G527" s="47" t="inlineStr">
        <is>
          <t>序号35</t>
        </is>
      </c>
      <c r="H527" s="42" t="inlineStr">
        <is>
          <t>5</t>
        </is>
      </c>
      <c r="I527" s="42" t="inlineStr">
        <is>
          <t>2500</t>
        </is>
      </c>
      <c r="J527" s="501" t="inlineStr">
        <is>
          <t>生命洗刷刷*  1</t>
        </is>
      </c>
      <c r="K527" s="136" t="n"/>
      <c r="L527" s="31" t="inlineStr">
        <is>
          <t>按需</t>
        </is>
      </c>
    </row>
    <row r="528" ht="24" customHeight="1">
      <c r="A528" s="47" t="inlineStr">
        <is>
          <t>序号18</t>
        </is>
      </c>
      <c r="B528" s="42" t="inlineStr">
        <is>
          <t>2</t>
        </is>
      </c>
      <c r="C528" s="42" t="inlineStr">
        <is>
          <t>800</t>
        </is>
      </c>
      <c r="D528" s="501" t="inlineStr">
        <is>
          <t>真体力*10</t>
        </is>
      </c>
      <c r="E528" s="136" t="n"/>
      <c r="F528" s="31" t="inlineStr">
        <is>
          <t>按需</t>
        </is>
      </c>
      <c r="G528" s="444" t="inlineStr">
        <is>
          <t>每种道具活动期间内鹅币限购5次，斗豆限购2次，只建议使用斗豆</t>
        </is>
      </c>
      <c r="H528" s="270" t="n"/>
      <c r="I528" s="270" t="n"/>
      <c r="J528" s="270" t="n"/>
      <c r="K528" s="270" t="n"/>
      <c r="L528" s="510" t="n"/>
    </row>
    <row r="529" ht="24" customHeight="1">
      <c r="A529" s="360" t="inlineStr"/>
    </row>
    <row r="530" ht="24" customHeight="1">
      <c r="A530" s="308" t="inlineStr">
        <is>
          <t>斗豆商城</t>
        </is>
      </c>
      <c r="B530" s="203" t="n"/>
      <c r="C530" s="362" t="inlineStr">
        <is>
          <t>斗豆</t>
        </is>
      </c>
      <c r="D530" s="362" t="inlineStr">
        <is>
          <t>斗豆商城</t>
        </is>
      </c>
      <c r="E530" s="203" t="n"/>
      <c r="F530" s="362" t="inlineStr">
        <is>
          <t>斗豆</t>
        </is>
      </c>
      <c r="G530" s="362" t="inlineStr">
        <is>
          <t>斗豆商城</t>
        </is>
      </c>
      <c r="H530" s="203" t="n"/>
      <c r="I530" s="362" t="inlineStr">
        <is>
          <t>斗豆</t>
        </is>
      </c>
      <c r="J530" s="362" t="inlineStr">
        <is>
          <t>斗豆商城</t>
        </is>
      </c>
      <c r="K530" s="203" t="n"/>
      <c r="L530" s="153" t="inlineStr">
        <is>
          <t>斗豆</t>
        </is>
      </c>
    </row>
    <row r="531" ht="24" customHeight="1">
      <c r="A531" s="155" t="inlineStr">
        <is>
          <t>力量洗刷刷*  3</t>
        </is>
      </c>
      <c r="B531" s="320" t="n"/>
      <c r="C531" s="156" t="inlineStr">
        <is>
          <t>2500</t>
        </is>
      </c>
      <c r="D531" s="511" t="inlineStr">
        <is>
          <t>锋利的狼牙*30</t>
        </is>
      </c>
      <c r="E531" s="320" t="n"/>
      <c r="F531" s="508" t="inlineStr">
        <is>
          <t>2500</t>
        </is>
      </c>
      <c r="G531" s="155" t="inlineStr">
        <is>
          <t>乐斗残卷*10</t>
        </is>
      </c>
      <c r="H531" s="320" t="n"/>
      <c r="I531" s="156" t="inlineStr">
        <is>
          <t>1900</t>
        </is>
      </c>
      <c r="J531" s="511" t="inlineStr">
        <is>
          <t>神话残片*10</t>
        </is>
      </c>
      <c r="K531" s="320" t="n"/>
      <c r="L531" s="156" t="inlineStr">
        <is>
          <t>1900</t>
        </is>
      </c>
    </row>
    <row r="532" ht="24" customHeight="1">
      <c r="A532" s="160" t="inlineStr">
        <is>
          <t>敏捷洗刷刷*  3</t>
        </is>
      </c>
      <c r="B532" s="130" t="n"/>
      <c r="C532" s="36" t="inlineStr">
        <is>
          <t>2500</t>
        </is>
      </c>
      <c r="D532" s="512" t="inlineStr">
        <is>
          <t>粗壮的牛角*30</t>
        </is>
      </c>
      <c r="E532" s="130" t="n"/>
      <c r="F532" s="178" t="inlineStr">
        <is>
          <t>2500</t>
        </is>
      </c>
      <c r="G532" s="160" t="inlineStr">
        <is>
          <t>武魂符*10</t>
        </is>
      </c>
      <c r="H532" s="130" t="n"/>
      <c r="I532" s="36" t="inlineStr">
        <is>
          <t>1900</t>
        </is>
      </c>
      <c r="J532" s="512" t="inlineStr">
        <is>
          <t>侠士手记*10</t>
        </is>
      </c>
      <c r="K532" s="130" t="n"/>
      <c r="L532" s="36" t="inlineStr">
        <is>
          <t>1900</t>
        </is>
      </c>
    </row>
    <row r="533" ht="24" customHeight="1">
      <c r="A533" s="160" t="inlineStr">
        <is>
          <t>速度洗刷刷*  3</t>
        </is>
      </c>
      <c r="B533" s="130" t="n"/>
      <c r="C533" s="36" t="inlineStr">
        <is>
          <t>2500</t>
        </is>
      </c>
      <c r="D533" s="512" t="inlineStr">
        <is>
          <t>破碎的铠甲*30</t>
        </is>
      </c>
      <c r="E533" s="130" t="n"/>
      <c r="F533" s="178" t="inlineStr">
        <is>
          <t>2500</t>
        </is>
      </c>
      <c r="G533" s="160" t="inlineStr">
        <is>
          <t>战魂符*10</t>
        </is>
      </c>
      <c r="H533" s="130" t="n"/>
      <c r="I533" s="36" t="inlineStr">
        <is>
          <t>1900</t>
        </is>
      </c>
      <c r="J533" s="512" t="inlineStr">
        <is>
          <t>侠士修身录*10</t>
        </is>
      </c>
      <c r="K533" s="130" t="n"/>
      <c r="L533" s="36" t="inlineStr">
        <is>
          <t>1900</t>
        </is>
      </c>
    </row>
    <row r="534" ht="24" customHeight="1">
      <c r="A534" s="160" t="inlineStr">
        <is>
          <t>生命洗刷刷*  1</t>
        </is>
      </c>
      <c r="B534" s="130" t="n"/>
      <c r="C534" s="36" t="inlineStr">
        <is>
          <t>3000</t>
        </is>
      </c>
      <c r="D534" s="512" t="inlineStr">
        <is>
          <t>四色补天石*30</t>
        </is>
      </c>
      <c r="E534" s="130" t="n"/>
      <c r="F534" s="178" t="inlineStr">
        <is>
          <t>2500</t>
        </is>
      </c>
      <c r="G534" s="160" t="inlineStr">
        <is>
          <t>斗魂符*10</t>
        </is>
      </c>
      <c r="H534" s="130" t="n"/>
      <c r="I534" s="36" t="inlineStr">
        <is>
          <t>1900</t>
        </is>
      </c>
      <c r="J534" s="512" t="inlineStr">
        <is>
          <t>贡献叉烧包*15</t>
        </is>
      </c>
      <c r="K534" s="130" t="n"/>
      <c r="L534" s="36" t="inlineStr">
        <is>
          <t>2500</t>
        </is>
      </c>
    </row>
    <row r="535" ht="24" customHeight="1">
      <c r="A535" s="160" t="inlineStr">
        <is>
          <t>大力丸百*  3</t>
        </is>
      </c>
      <c r="B535" s="130" t="n"/>
      <c r="C535" s="36" t="inlineStr">
        <is>
          <t>2200</t>
        </is>
      </c>
      <c r="D535" s="512" t="inlineStr">
        <is>
          <t>三彩水晶石*30</t>
        </is>
      </c>
      <c r="E535" s="130" t="n"/>
      <c r="F535" s="178" t="inlineStr">
        <is>
          <t>2500</t>
        </is>
      </c>
      <c r="G535" s="160" t="inlineStr">
        <is>
          <t>斗神符*10</t>
        </is>
      </c>
      <c r="H535" s="130" t="n"/>
      <c r="I535" s="36" t="inlineStr">
        <is>
          <t>1900</t>
        </is>
      </c>
      <c r="J535" s="512" t="inlineStr">
        <is>
          <t>贡献小笼包*40</t>
        </is>
      </c>
      <c r="K535" s="130" t="n"/>
      <c r="L535" s="36" t="inlineStr">
        <is>
          <t>2500</t>
        </is>
      </c>
    </row>
    <row r="536" ht="24" customHeight="1">
      <c r="A536" s="160" t="inlineStr">
        <is>
          <t>迅捷珠百*  3</t>
        </is>
      </c>
      <c r="B536" s="130" t="n"/>
      <c r="C536" s="36" t="inlineStr">
        <is>
          <t>2200</t>
        </is>
      </c>
      <c r="D536" s="512" t="inlineStr">
        <is>
          <t>尖锐的铁器*30</t>
        </is>
      </c>
      <c r="E536" s="130" t="n"/>
      <c r="F536" s="178" t="inlineStr">
        <is>
          <t>2500</t>
        </is>
      </c>
      <c r="G536" s="160" t="inlineStr">
        <is>
          <t>斗神符*15</t>
        </is>
      </c>
      <c r="H536" s="130" t="n"/>
      <c r="I536" s="36" t="inlineStr">
        <is>
          <t>2700</t>
        </is>
      </c>
      <c r="J536" s="512" t="inlineStr">
        <is>
          <t>阅历羊皮卷*40</t>
        </is>
      </c>
      <c r="K536" s="130" t="n"/>
      <c r="L536" s="36" t="inlineStr">
        <is>
          <t>2500</t>
        </is>
      </c>
    </row>
    <row r="537" ht="24" customHeight="1">
      <c r="A537" s="160" t="inlineStr">
        <is>
          <t>风之息百*  3</t>
        </is>
      </c>
      <c r="B537" s="130" t="n"/>
      <c r="C537" s="36" t="inlineStr">
        <is>
          <t>2200</t>
        </is>
      </c>
      <c r="D537" s="512" t="inlineStr">
        <is>
          <t>沧桑的兽骨*30</t>
        </is>
      </c>
      <c r="E537" s="130" t="n"/>
      <c r="F537" s="178" t="inlineStr">
        <is>
          <t>2500</t>
        </is>
      </c>
      <c r="G537" s="160" t="inlineStr">
        <is>
          <t>时之沙*10</t>
        </is>
      </c>
      <c r="H537" s="130" t="n"/>
      <c r="I537" s="36" t="inlineStr">
        <is>
          <t>900</t>
        </is>
      </c>
      <c r="J537" s="512" t="inlineStr">
        <is>
          <t>3级幸运石*  5</t>
        </is>
      </c>
      <c r="K537" s="130" t="n"/>
      <c r="L537" s="36" t="inlineStr">
        <is>
          <t>2500</t>
        </is>
      </c>
    </row>
    <row r="538" ht="24" customHeight="1">
      <c r="A538" s="160" t="inlineStr">
        <is>
          <t>大力丸*40</t>
        </is>
      </c>
      <c r="B538" s="130" t="n"/>
      <c r="C538" s="36" t="inlineStr">
        <is>
          <t>2500</t>
        </is>
      </c>
      <c r="D538" s="512" t="inlineStr">
        <is>
          <t>稳固的磐石*30</t>
        </is>
      </c>
      <c r="E538" s="130" t="n"/>
      <c r="F538" s="178" t="inlineStr">
        <is>
          <t>2500</t>
        </is>
      </c>
      <c r="G538" s="160" t="inlineStr">
        <is>
          <t>时之沙*40</t>
        </is>
      </c>
      <c r="H538" s="130" t="n"/>
      <c r="I538" s="36" t="inlineStr">
        <is>
          <t>2500</t>
        </is>
      </c>
      <c r="J538" s="512" t="inlineStr">
        <is>
          <t>巅峰之战一等勋章*  2</t>
        </is>
      </c>
      <c r="K538" s="130" t="n"/>
      <c r="L538" s="36" t="inlineStr">
        <is>
          <t>2500</t>
        </is>
      </c>
    </row>
    <row r="539" ht="24" customHeight="1">
      <c r="A539" s="160" t="inlineStr">
        <is>
          <t>迅捷珠*40</t>
        </is>
      </c>
      <c r="B539" s="130" t="n"/>
      <c r="C539" s="36" t="inlineStr">
        <is>
          <t>2500</t>
        </is>
      </c>
      <c r="D539" s="512" t="inlineStr">
        <is>
          <t>染血的羊皮*30</t>
        </is>
      </c>
      <c r="E539" s="130" t="n"/>
      <c r="F539" s="178" t="inlineStr">
        <is>
          <t>2500</t>
        </is>
      </c>
      <c r="G539" s="160" t="inlineStr">
        <is>
          <t>挑战书*25</t>
        </is>
      </c>
      <c r="H539" s="130" t="n"/>
      <c r="I539" s="36" t="inlineStr">
        <is>
          <t>1500</t>
        </is>
      </c>
      <c r="J539" s="513" t="inlineStr">
        <is>
          <t>巅峰之战二等勋章*  8</t>
        </is>
      </c>
      <c r="K539" s="136" t="n"/>
      <c r="L539" s="31" t="inlineStr">
        <is>
          <t>2500</t>
        </is>
      </c>
    </row>
    <row r="540" ht="24" customHeight="1">
      <c r="A540" s="160" t="inlineStr">
        <is>
          <t>风之息*40</t>
        </is>
      </c>
      <c r="B540" s="130" t="n"/>
      <c r="C540" s="36" t="inlineStr">
        <is>
          <t>2500</t>
        </is>
      </c>
      <c r="D540" s="512" t="inlineStr">
        <is>
          <t>坚固的砥石*30</t>
        </is>
      </c>
      <c r="E540" s="130" t="n"/>
      <c r="F540" s="178" t="inlineStr">
        <is>
          <t>2500</t>
        </is>
      </c>
      <c r="G540" s="160" t="inlineStr">
        <is>
          <t>征战书*15</t>
        </is>
      </c>
      <c r="H540" s="130" t="n"/>
      <c r="I540" s="36" t="inlineStr">
        <is>
          <t>2700</t>
        </is>
      </c>
      <c r="J540" s="441" t="inlineStr">
        <is>
          <t>优惠券种类</t>
        </is>
      </c>
      <c r="L540" s="125" t="n"/>
    </row>
    <row r="541" ht="24" customHeight="1">
      <c r="A541" s="160" t="inlineStr">
        <is>
          <t>活血散*50</t>
        </is>
      </c>
      <c r="B541" s="130" t="n"/>
      <c r="C541" s="36" t="inlineStr">
        <is>
          <t>1500</t>
        </is>
      </c>
      <c r="D541" s="512" t="inlineStr">
        <is>
          <t>徽章符文石*20</t>
        </is>
      </c>
      <c r="E541" s="130" t="n"/>
      <c r="F541" s="178" t="inlineStr">
        <is>
          <t>2500</t>
        </is>
      </c>
      <c r="G541" s="160" t="inlineStr">
        <is>
          <t>修为丹*25</t>
        </is>
      </c>
      <c r="H541" s="130" t="n"/>
      <c r="I541" s="36" t="inlineStr">
        <is>
          <t>4500</t>
        </is>
      </c>
      <c r="J541" s="514" t="inlineStr">
        <is>
          <t>立减  458斗豆券</t>
        </is>
      </c>
      <c r="K541" s="124" t="n"/>
      <c r="L541" s="28" t="inlineStr">
        <is>
          <t>满  5088</t>
        </is>
      </c>
    </row>
    <row r="542" ht="24" customHeight="1">
      <c r="A542" s="160" t="inlineStr">
        <is>
          <t>土豪金*15</t>
        </is>
      </c>
      <c r="B542" s="130" t="n"/>
      <c r="C542" s="36" t="inlineStr">
        <is>
          <t>2200</t>
        </is>
      </c>
      <c r="D542" s="512" t="inlineStr">
        <is>
          <t>投掷武器符文石*15</t>
        </is>
      </c>
      <c r="E542" s="130" t="n"/>
      <c r="F542" s="178" t="inlineStr">
        <is>
          <t>2500</t>
        </is>
      </c>
      <c r="G542" s="160" t="inlineStr">
        <is>
          <t>境界丹*25</t>
        </is>
      </c>
      <c r="H542" s="130" t="n"/>
      <c r="I542" s="36" t="inlineStr">
        <is>
          <t>4500</t>
        </is>
      </c>
      <c r="J542" s="512" t="inlineStr">
        <is>
          <t>立减  488斗豆券</t>
        </is>
      </c>
      <c r="K542" s="130" t="n"/>
      <c r="L542" s="36" t="inlineStr">
        <is>
          <t>满  5088</t>
        </is>
      </c>
    </row>
    <row r="543" ht="24" customHeight="1">
      <c r="A543" s="160" t="inlineStr">
        <is>
          <t>金疮药*15</t>
        </is>
      </c>
      <c r="B543" s="130" t="n"/>
      <c r="C543" s="36" t="inlineStr">
        <is>
          <t>2500</t>
        </is>
      </c>
      <c r="D543" s="512" t="inlineStr">
        <is>
          <t>小型武器符文石*15</t>
        </is>
      </c>
      <c r="E543" s="130" t="n"/>
      <c r="F543" s="178" t="inlineStr">
        <is>
          <t>2500</t>
        </is>
      </c>
      <c r="G543" s="160" t="inlineStr">
        <is>
          <t>百炼钢*25</t>
        </is>
      </c>
      <c r="H543" s="130" t="n"/>
      <c r="I543" s="36" t="inlineStr">
        <is>
          <t>4500</t>
        </is>
      </c>
      <c r="J543" s="512" t="inlineStr">
        <is>
          <t>立减  788斗豆券</t>
        </is>
      </c>
      <c r="K543" s="130" t="n"/>
      <c r="L543" s="36" t="inlineStr">
        <is>
          <t>满  8088</t>
        </is>
      </c>
    </row>
    <row r="544" ht="24" customHeight="1">
      <c r="A544" s="160" t="inlineStr">
        <is>
          <t>大金疮药*10</t>
        </is>
      </c>
      <c r="B544" s="130" t="n"/>
      <c r="C544" s="36" t="inlineStr">
        <is>
          <t>2500</t>
        </is>
      </c>
      <c r="D544" s="512" t="inlineStr">
        <is>
          <t>中型武器符文石*15</t>
        </is>
      </c>
      <c r="E544" s="130" t="n"/>
      <c r="F544" s="178" t="inlineStr">
        <is>
          <t>2500</t>
        </is>
      </c>
      <c r="G544" s="160" t="inlineStr">
        <is>
          <t>淬火结晶*25</t>
        </is>
      </c>
      <c r="H544" s="130" t="n"/>
      <c r="I544" s="36" t="inlineStr">
        <is>
          <t>4500</t>
        </is>
      </c>
      <c r="J544" s="512" t="inlineStr">
        <is>
          <t>立减  800斗豆券</t>
        </is>
      </c>
      <c r="K544" s="130" t="n"/>
      <c r="L544" s="36" t="inlineStr">
        <is>
          <t>满  8088</t>
        </is>
      </c>
    </row>
    <row r="545" ht="24" customHeight="1">
      <c r="A545" s="160" t="inlineStr">
        <is>
          <t>减伤药水*15</t>
        </is>
      </c>
      <c r="B545" s="130" t="n"/>
      <c r="C545" s="36" t="inlineStr">
        <is>
          <t>2200</t>
        </is>
      </c>
      <c r="D545" s="512" t="inlineStr">
        <is>
          <t>大型武器符文石*15</t>
        </is>
      </c>
      <c r="E545" s="130" t="n"/>
      <c r="F545" s="178" t="inlineStr">
        <is>
          <t>2500</t>
        </is>
      </c>
      <c r="G545" s="160" t="inlineStr">
        <is>
          <t>孙子兵法*20</t>
        </is>
      </c>
      <c r="H545" s="130" t="n"/>
      <c r="I545" s="36" t="inlineStr">
        <is>
          <t>2500</t>
        </is>
      </c>
      <c r="J545" s="512" t="inlineStr">
        <is>
          <t>立减  999斗豆券</t>
        </is>
      </c>
      <c r="K545" s="130" t="n"/>
      <c r="L545" s="36" t="inlineStr">
        <is>
          <t>满10000</t>
        </is>
      </c>
    </row>
    <row r="546" ht="24" customHeight="1">
      <c r="A546" s="160" t="inlineStr">
        <is>
          <t>翡翠银戒*15</t>
        </is>
      </c>
      <c r="B546" s="130" t="n"/>
      <c r="C546" s="36" t="inlineStr">
        <is>
          <t>2500</t>
        </is>
      </c>
      <c r="D546" s="512" t="inlineStr">
        <is>
          <t>千年寒铁*15</t>
        </is>
      </c>
      <c r="E546" s="130" t="n"/>
      <c r="F546" s="178" t="inlineStr">
        <is>
          <t>2500</t>
        </is>
      </c>
      <c r="G546" s="160" t="inlineStr">
        <is>
          <t>武穆遗书*20</t>
        </is>
      </c>
      <c r="H546" s="130" t="n"/>
      <c r="I546" s="36" t="inlineStr">
        <is>
          <t>2500</t>
        </is>
      </c>
      <c r="J546" s="512" t="inlineStr">
        <is>
          <t>立减1088斗豆券</t>
        </is>
      </c>
      <c r="K546" s="130" t="n"/>
      <c r="L546" s="36" t="inlineStr">
        <is>
          <t>满10000</t>
        </is>
      </c>
    </row>
    <row r="547" ht="24" customHeight="1">
      <c r="A547" s="160" t="inlineStr">
        <is>
          <t>宝石金戒*  5</t>
        </is>
      </c>
      <c r="B547" s="130" t="n"/>
      <c r="C547" s="36" t="inlineStr">
        <is>
          <t>2500</t>
        </is>
      </c>
      <c r="D547" s="512" t="inlineStr">
        <is>
          <t>神兵原石*15</t>
        </is>
      </c>
      <c r="E547" s="130" t="n"/>
      <c r="F547" s="178" t="inlineStr">
        <is>
          <t>2500</t>
        </is>
      </c>
      <c r="G547" s="160" t="inlineStr">
        <is>
          <t>无字天书*40</t>
        </is>
      </c>
      <c r="H547" s="130" t="n"/>
      <c r="I547" s="36" t="inlineStr">
        <is>
          <t>2500</t>
        </is>
      </c>
      <c r="J547" s="512" t="inlineStr">
        <is>
          <t>立减1288斗豆券</t>
        </is>
      </c>
      <c r="K547" s="130" t="n"/>
      <c r="L547" s="36" t="inlineStr">
        <is>
          <t>满12000</t>
        </is>
      </c>
    </row>
    <row r="548" ht="24" customHeight="1">
      <c r="A548" s="160" t="inlineStr">
        <is>
          <t>永恒紫钻*  3</t>
        </is>
      </c>
      <c r="B548" s="130" t="n"/>
      <c r="C548" s="36" t="inlineStr">
        <is>
          <t>2500</t>
        </is>
      </c>
      <c r="D548" s="512" t="inlineStr">
        <is>
          <t>软猥金丝*15</t>
        </is>
      </c>
      <c r="E548" s="130" t="n"/>
      <c r="F548" s="178" t="inlineStr">
        <is>
          <t>2500</t>
        </is>
      </c>
      <c r="G548" s="160" t="inlineStr">
        <is>
          <t>河图洛书*50</t>
        </is>
      </c>
      <c r="H548" s="130" t="n"/>
      <c r="I548" s="36" t="inlineStr">
        <is>
          <t>4500</t>
        </is>
      </c>
      <c r="J548" s="512" t="inlineStr">
        <is>
          <t>立减2000斗豆券</t>
        </is>
      </c>
      <c r="K548" s="130" t="n"/>
      <c r="L548" s="36" t="inlineStr">
        <is>
          <t>满18000</t>
        </is>
      </c>
    </row>
    <row r="549" ht="24" customHeight="1">
      <c r="A549" s="160" t="inlineStr">
        <is>
          <t>零经验药水*10</t>
        </is>
      </c>
      <c r="B549" s="130" t="n"/>
      <c r="C549" s="36" t="inlineStr">
        <is>
          <t>2700</t>
        </is>
      </c>
      <c r="D549" s="512" t="inlineStr">
        <is>
          <t>凤凰羽毛*15</t>
        </is>
      </c>
      <c r="E549" s="130" t="n"/>
      <c r="F549" s="178" t="inlineStr">
        <is>
          <t>2500</t>
        </is>
      </c>
      <c r="G549" s="160" t="inlineStr">
        <is>
          <t>奥秘元素*25</t>
        </is>
      </c>
      <c r="H549" s="130" t="n"/>
      <c r="I549" s="36" t="inlineStr">
        <is>
          <t>4500</t>
        </is>
      </c>
      <c r="J549" s="512" t="inlineStr">
        <is>
          <t>立减2288斗豆券</t>
        </is>
      </c>
      <c r="K549" s="130" t="n"/>
      <c r="L549" s="36" t="inlineStr">
        <is>
          <t>满18000</t>
        </is>
      </c>
    </row>
    <row r="550" ht="24" customHeight="1">
      <c r="A550" s="160" t="inlineStr">
        <is>
          <t>斗灵石空*10</t>
        </is>
      </c>
      <c r="B550" s="130" t="n"/>
      <c r="C550" s="36" t="inlineStr">
        <is>
          <t>700</t>
        </is>
      </c>
      <c r="D550" s="512" t="inlineStr">
        <is>
          <t>潜能果实*15</t>
        </is>
      </c>
      <c r="E550" s="130" t="n"/>
      <c r="F550" s="178" t="inlineStr">
        <is>
          <t>2500</t>
        </is>
      </c>
      <c r="G550" s="160" t="inlineStr">
        <is>
          <t>四灵魂石*25</t>
        </is>
      </c>
      <c r="H550" s="130" t="n"/>
      <c r="I550" s="36" t="inlineStr">
        <is>
          <t>4500</t>
        </is>
      </c>
      <c r="J550" s="512" t="inlineStr">
        <is>
          <t>立减2588斗豆券</t>
        </is>
      </c>
      <c r="K550" s="130" t="n"/>
      <c r="L550" s="36" t="inlineStr">
        <is>
          <t>满20000</t>
        </is>
      </c>
    </row>
    <row r="551" ht="24" customHeight="1">
      <c r="A551" s="160" t="inlineStr">
        <is>
          <t>1级日曜石*15</t>
        </is>
      </c>
      <c r="B551" s="130" t="n"/>
      <c r="C551" s="36" t="inlineStr">
        <is>
          <t>3000</t>
        </is>
      </c>
      <c r="D551" s="512" t="inlineStr">
        <is>
          <t>上古玉髓*15</t>
        </is>
      </c>
      <c r="E551" s="130" t="n"/>
      <c r="F551" s="178" t="inlineStr">
        <is>
          <t>2500</t>
        </is>
      </c>
      <c r="G551" s="160" t="inlineStr">
        <is>
          <t>黄金卷轴*15</t>
        </is>
      </c>
      <c r="H551" s="130" t="n"/>
      <c r="I551" s="36" t="inlineStr">
        <is>
          <t>2500</t>
        </is>
      </c>
      <c r="J551" s="515" t="inlineStr">
        <is>
          <t>立减2888斗豆券</t>
        </is>
      </c>
      <c r="K551" s="410" t="n"/>
      <c r="L551" s="41" t="inlineStr">
        <is>
          <t>满20000</t>
        </is>
      </c>
    </row>
    <row r="552" ht="24" customHeight="1">
      <c r="A552" s="160" t="inlineStr">
        <is>
          <t>1级玛瑙石*15</t>
        </is>
      </c>
      <c r="B552" s="130" t="n"/>
      <c r="C552" s="36" t="inlineStr">
        <is>
          <t>2500</t>
        </is>
      </c>
      <c r="D552" s="512" t="inlineStr">
        <is>
          <t>奔流气息*15</t>
        </is>
      </c>
      <c r="E552" s="130" t="n"/>
      <c r="F552" s="178" t="inlineStr">
        <is>
          <t>2500</t>
        </is>
      </c>
      <c r="G552" s="160" t="inlineStr">
        <is>
          <t>真黄金卷轴*25</t>
        </is>
      </c>
      <c r="H552" s="130" t="n"/>
      <c r="I552" s="36" t="inlineStr">
        <is>
          <t>4500</t>
        </is>
      </c>
      <c r="J552" s="516" t="inlineStr">
        <is>
          <t>补充说明</t>
        </is>
      </c>
      <c r="K552" s="3" t="n"/>
      <c r="L552" s="474" t="n"/>
    </row>
    <row r="553" ht="24" customHeight="1">
      <c r="A553" s="160" t="inlineStr">
        <is>
          <t>1级迅捷石*15</t>
        </is>
      </c>
      <c r="B553" s="130" t="n"/>
      <c r="C553" s="36" t="inlineStr">
        <is>
          <t>2500</t>
        </is>
      </c>
      <c r="D553" s="512" t="inlineStr">
        <is>
          <t>神秘精华*15</t>
        </is>
      </c>
      <c r="E553" s="130" t="n"/>
      <c r="F553" s="178" t="inlineStr">
        <is>
          <t>2500</t>
        </is>
      </c>
      <c r="G553" s="160" t="inlineStr">
        <is>
          <t>门派强化书*25</t>
        </is>
      </c>
      <c r="H553" s="130" t="n"/>
      <c r="I553" s="36" t="inlineStr">
        <is>
          <t>4500</t>
        </is>
      </c>
      <c r="J553" s="517" t="inlineStr">
        <is>
          <t>10斗豆或自动刷新随机出现六种</t>
        </is>
      </c>
      <c r="K553" s="123" t="n"/>
      <c r="L553" s="171" t="n"/>
    </row>
    <row r="554" ht="24" customHeight="1">
      <c r="A554" s="160" t="inlineStr">
        <is>
          <t>1级月光石*15</t>
        </is>
      </c>
      <c r="B554" s="130" t="n"/>
      <c r="C554" s="36" t="inlineStr">
        <is>
          <t>2000</t>
        </is>
      </c>
      <c r="D554" s="512" t="inlineStr">
        <is>
          <t>神装之灵*25</t>
        </is>
      </c>
      <c r="E554" s="130" t="n"/>
      <c r="F554" s="178" t="inlineStr">
        <is>
          <t>4500</t>
        </is>
      </c>
      <c r="G554" s="160" t="inlineStr">
        <is>
          <t>门派战书*100</t>
        </is>
      </c>
      <c r="H554" s="130" t="n"/>
      <c r="I554" s="36" t="inlineStr">
        <is>
          <t>3000</t>
        </is>
      </c>
      <c r="J554" s="518" t="inlineStr">
        <is>
          <t>同时刷出多个所需商品可凑满减</t>
        </is>
      </c>
      <c r="K554" s="129" t="n"/>
      <c r="L554" s="162" t="n"/>
    </row>
    <row r="555" ht="24" customHeight="1">
      <c r="A555" s="160" t="inlineStr">
        <is>
          <t>1级翡翠石*15</t>
        </is>
      </c>
      <c r="B555" s="130" t="n"/>
      <c r="C555" s="36" t="inlineStr">
        <is>
          <t>2000</t>
        </is>
      </c>
      <c r="D555" s="512" t="inlineStr">
        <is>
          <t>黄鸟碎片*25</t>
        </is>
      </c>
      <c r="E555" s="130" t="n"/>
      <c r="F555" s="178" t="inlineStr">
        <is>
          <t>4500</t>
        </is>
      </c>
      <c r="G555" s="160" t="inlineStr">
        <is>
          <t>炼气石*25</t>
        </is>
      </c>
      <c r="H555" s="130" t="n"/>
      <c r="I555" s="36" t="inlineStr">
        <is>
          <t>4500</t>
        </is>
      </c>
      <c r="J555" s="518" t="inlineStr">
        <is>
          <t>购买赠送的红包有几率开出斗豆</t>
        </is>
      </c>
      <c r="K555" s="129" t="n"/>
      <c r="L555" s="162" t="n"/>
    </row>
    <row r="556" ht="24" customHeight="1">
      <c r="A556" s="160" t="inlineStr">
        <is>
          <t>1级紫黑玉*15</t>
        </is>
      </c>
      <c r="B556" s="130" t="n"/>
      <c r="C556" s="36" t="inlineStr">
        <is>
          <t>2500</t>
        </is>
      </c>
      <c r="D556" s="512" t="inlineStr">
        <is>
          <t>烛龙碎片*25</t>
        </is>
      </c>
      <c r="E556" s="130" t="n"/>
      <c r="F556" s="178" t="inlineStr">
        <is>
          <t>4500</t>
        </is>
      </c>
      <c r="G556" s="160" t="inlineStr">
        <is>
          <t>悟性丹*50</t>
        </is>
      </c>
      <c r="H556" s="130" t="n"/>
      <c r="I556" s="36" t="inlineStr">
        <is>
          <t>1500</t>
        </is>
      </c>
      <c r="J556" s="518" t="inlineStr">
        <is>
          <t>所有商品限购次数三节期间翻倍</t>
        </is>
      </c>
      <c r="K556" s="129" t="n"/>
      <c r="L556" s="162" t="n"/>
    </row>
    <row r="557" ht="24" customHeight="1">
      <c r="A557" s="160" t="inlineStr">
        <is>
          <t>1级狂暴石*15</t>
        </is>
      </c>
      <c r="B557" s="130" t="n"/>
      <c r="C557" s="36" t="inlineStr">
        <is>
          <t>4000</t>
        </is>
      </c>
      <c r="D557" s="512" t="inlineStr">
        <is>
          <t>饕餮碎片*25</t>
        </is>
      </c>
      <c r="E557" s="130" t="n"/>
      <c r="F557" s="178" t="inlineStr">
        <is>
          <t>4500</t>
        </is>
      </c>
      <c r="G557" s="160" t="inlineStr">
        <is>
          <t>传功符*250</t>
        </is>
      </c>
      <c r="H557" s="130" t="n"/>
      <c r="I557" s="36" t="inlineStr">
        <is>
          <t>2500</t>
        </is>
      </c>
      <c r="J557" s="406" t="inlineStr">
        <is>
          <t>其中以下商品仅出现在特定时期</t>
        </is>
      </c>
      <c r="K557" s="135" t="n"/>
      <c r="L557" s="190" t="n"/>
    </row>
    <row r="558" ht="24" customHeight="1">
      <c r="A558" s="160" t="inlineStr">
        <is>
          <t>1级神愈石*15</t>
        </is>
      </c>
      <c r="B558" s="130" t="n"/>
      <c r="C558" s="36" t="inlineStr">
        <is>
          <t>4000</t>
        </is>
      </c>
      <c r="D558" s="512" t="inlineStr">
        <is>
          <t>夔牛碎片*25</t>
        </is>
      </c>
      <c r="E558" s="130" t="n"/>
      <c r="F558" s="178" t="inlineStr">
        <is>
          <t>4500</t>
        </is>
      </c>
      <c r="G558" s="160" t="inlineStr">
        <is>
          <t>还童卷轴*25</t>
        </is>
      </c>
      <c r="H558" s="130" t="n"/>
      <c r="I558" s="36" t="inlineStr">
        <is>
          <t>3000</t>
        </is>
      </c>
      <c r="J558" s="511" t="inlineStr">
        <is>
          <t>斗灵石-空*10</t>
        </is>
      </c>
      <c r="K558" s="320" t="n"/>
      <c r="L558" s="156" t="inlineStr">
        <is>
          <t>700</t>
        </is>
      </c>
    </row>
    <row r="559" ht="24" customHeight="1">
      <c r="A559" s="160" t="inlineStr">
        <is>
          <t>2级狂暴石*  3</t>
        </is>
      </c>
      <c r="B559" s="130" t="n"/>
      <c r="C559" s="36" t="inlineStr">
        <is>
          <t>4000</t>
        </is>
      </c>
      <c r="D559" s="512" t="inlineStr">
        <is>
          <t>神魔残卷*25</t>
        </is>
      </c>
      <c r="E559" s="130" t="n"/>
      <c r="F559" s="178" t="inlineStr">
        <is>
          <t>4500</t>
        </is>
      </c>
      <c r="G559" s="160" t="inlineStr">
        <is>
          <t>还童天书*10</t>
        </is>
      </c>
      <c r="H559" s="130" t="n"/>
      <c r="I559" s="36" t="inlineStr">
        <is>
          <t>3000</t>
        </is>
      </c>
      <c r="J559" s="512" t="inlineStr">
        <is>
          <t>神话残片*10</t>
        </is>
      </c>
      <c r="K559" s="130" t="n"/>
      <c r="L559" s="36" t="inlineStr">
        <is>
          <t>1900</t>
        </is>
      </c>
    </row>
    <row r="560" ht="24" customHeight="1">
      <c r="A560" s="179" t="inlineStr">
        <is>
          <t>2级神愈石*  3</t>
        </is>
      </c>
      <c r="B560" s="136" t="n"/>
      <c r="C560" s="31" t="inlineStr">
        <is>
          <t>4000</t>
        </is>
      </c>
      <c r="D560" s="513" t="inlineStr">
        <is>
          <t>突破石*25</t>
        </is>
      </c>
      <c r="E560" s="136" t="n"/>
      <c r="F560" s="404" t="inlineStr">
        <is>
          <t>4500</t>
        </is>
      </c>
      <c r="G560" s="179" t="inlineStr">
        <is>
          <t>佣兵天赋丹*25</t>
        </is>
      </c>
      <c r="H560" s="136" t="n"/>
      <c r="I560" s="31" t="inlineStr">
        <is>
          <t>4500</t>
        </is>
      </c>
      <c r="J560" s="513" t="inlineStr">
        <is>
          <t>零经验药水*10</t>
        </is>
      </c>
      <c r="K560" s="136" t="n"/>
      <c r="L560" s="31" t="inlineStr">
        <is>
          <t>2700</t>
        </is>
      </c>
    </row>
    <row r="561" ht="24" customHeight="1">
      <c r="A561" s="373" t="inlineStr"/>
      <c r="B561" s="3" t="n"/>
      <c r="C561" s="3" t="n"/>
      <c r="D561" s="3" t="n"/>
      <c r="E561" s="3" t="n"/>
      <c r="F561" s="3" t="n"/>
      <c r="G561" s="3" t="n"/>
      <c r="H561" s="3" t="n"/>
      <c r="I561" s="3" t="n"/>
      <c r="J561" s="3" t="n"/>
      <c r="K561" s="3" t="n"/>
      <c r="L561" s="3" t="n"/>
    </row>
    <row r="562" ht="24" customHeight="1">
      <c r="A562" s="1" t="inlineStr">
        <is>
          <t>符石百宝箱</t>
        </is>
      </c>
      <c r="B562" s="4" t="n"/>
      <c r="C562" s="399" t="inlineStr">
        <is>
          <t>鹅币</t>
        </is>
      </c>
      <c r="D562" s="1" t="inlineStr">
        <is>
          <t>符石百宝箱</t>
        </is>
      </c>
      <c r="E562" s="4" t="n"/>
      <c r="F562" s="399" t="inlineStr">
        <is>
          <t>鹅币</t>
        </is>
      </c>
      <c r="G562" s="1" t="inlineStr">
        <is>
          <t>符石百宝箱</t>
        </is>
      </c>
      <c r="H562" s="4" t="n"/>
      <c r="I562" s="399" t="inlineStr">
        <is>
          <t>鹅币</t>
        </is>
      </c>
      <c r="J562" s="1" t="inlineStr">
        <is>
          <t>符石百宝箱</t>
        </is>
      </c>
      <c r="K562" s="4" t="n"/>
      <c r="L562" s="376" t="inlineStr">
        <is>
          <t>鹅币</t>
        </is>
      </c>
    </row>
    <row r="563" ht="24" customHeight="1">
      <c r="A563" s="27" t="inlineStr">
        <is>
          <t>闪耀·暴风Ⅴ碎片*1</t>
        </is>
      </c>
      <c r="B563" s="124" t="n"/>
      <c r="C563" s="28" t="inlineStr">
        <is>
          <t>29</t>
        </is>
      </c>
      <c r="D563" s="44" t="inlineStr">
        <is>
          <t>闪耀·暴风Ⅲ*1</t>
        </is>
      </c>
      <c r="E563" s="124" t="n"/>
      <c r="F563" s="401" t="inlineStr">
        <is>
          <t>730</t>
        </is>
      </c>
      <c r="G563" s="27" t="inlineStr">
        <is>
          <t>洞悉·焱炎Ⅴ碎片*1</t>
        </is>
      </c>
      <c r="H563" s="124" t="n"/>
      <c r="I563" s="401" t="inlineStr">
        <is>
          <t>29</t>
        </is>
      </c>
      <c r="J563" s="27" t="inlineStr">
        <is>
          <t>洞悉·焱炎Ⅲ*1</t>
        </is>
      </c>
      <c r="K563" s="124" t="n"/>
      <c r="L563" s="28" t="inlineStr">
        <is>
          <t>560</t>
        </is>
      </c>
    </row>
    <row r="564" ht="24" customHeight="1">
      <c r="A564" s="34" t="inlineStr">
        <is>
          <t>闪耀·狂风Ⅴ碎片*1</t>
        </is>
      </c>
      <c r="B564" s="130" t="n"/>
      <c r="C564" s="36" t="inlineStr">
        <is>
          <t>28</t>
        </is>
      </c>
      <c r="D564" s="46" t="inlineStr">
        <is>
          <t>闪耀·狂风Ⅲ*1</t>
        </is>
      </c>
      <c r="E564" s="130" t="n"/>
      <c r="F564" s="178" t="inlineStr">
        <is>
          <t>630</t>
        </is>
      </c>
      <c r="G564" s="34" t="inlineStr">
        <is>
          <t>洞悉·异炎Ⅴ碎片*1</t>
        </is>
      </c>
      <c r="H564" s="130" t="n"/>
      <c r="I564" s="178" t="inlineStr">
        <is>
          <t>29</t>
        </is>
      </c>
      <c r="J564" s="34" t="inlineStr">
        <is>
          <t>洞悉·异炎Ⅲ*1</t>
        </is>
      </c>
      <c r="K564" s="130" t="n"/>
      <c r="L564" s="36" t="inlineStr">
        <is>
          <t>560</t>
        </is>
      </c>
    </row>
    <row r="565" ht="24" customHeight="1">
      <c r="A565" s="34" t="inlineStr">
        <is>
          <t>闪耀·霸风Ⅴ碎片*1</t>
        </is>
      </c>
      <c r="B565" s="130" t="n"/>
      <c r="C565" s="36" t="inlineStr">
        <is>
          <t>28</t>
        </is>
      </c>
      <c r="D565" s="46" t="inlineStr">
        <is>
          <t>闪耀·霸风Ⅲ*1</t>
        </is>
      </c>
      <c r="E565" s="130" t="n"/>
      <c r="F565" s="178" t="inlineStr">
        <is>
          <t>630</t>
        </is>
      </c>
      <c r="G565" s="34" t="inlineStr">
        <is>
          <t>洞悉·紫晶Ⅴ碎片*1</t>
        </is>
      </c>
      <c r="H565" s="130" t="n"/>
      <c r="I565" s="178" t="inlineStr">
        <is>
          <t>34</t>
        </is>
      </c>
      <c r="J565" s="34" t="inlineStr">
        <is>
          <t>洞悉·紫晶Ⅲ*1</t>
        </is>
      </c>
      <c r="K565" s="130" t="n"/>
      <c r="L565" s="36" t="inlineStr">
        <is>
          <t>660</t>
        </is>
      </c>
    </row>
    <row r="566" ht="24" customHeight="1">
      <c r="A566" s="34" t="inlineStr">
        <is>
          <t>闪耀·流风Ⅴ碎片*1</t>
        </is>
      </c>
      <c r="B566" s="130" t="n"/>
      <c r="C566" s="36" t="inlineStr">
        <is>
          <t>28</t>
        </is>
      </c>
      <c r="D566" s="46" t="inlineStr">
        <is>
          <t>闪耀·流风Ⅲ*1</t>
        </is>
      </c>
      <c r="E566" s="130" t="n"/>
      <c r="F566" s="178" t="inlineStr">
        <is>
          <t>630</t>
        </is>
      </c>
      <c r="G566" s="34" t="inlineStr">
        <is>
          <t>洞悉·烟晶Ⅴ碎片*1</t>
        </is>
      </c>
      <c r="H566" s="130" t="n"/>
      <c r="I566" s="178" t="inlineStr">
        <is>
          <t>27</t>
        </is>
      </c>
      <c r="J566" s="34" t="inlineStr">
        <is>
          <t>洞悉·烟晶Ⅲ*1</t>
        </is>
      </c>
      <c r="K566" s="130" t="n"/>
      <c r="L566" s="36" t="inlineStr">
        <is>
          <t>660</t>
        </is>
      </c>
    </row>
    <row r="567" ht="24" customHeight="1">
      <c r="A567" s="34" t="inlineStr">
        <is>
          <t>破坏·暴风Ⅴ碎片*1</t>
        </is>
      </c>
      <c r="B567" s="130" t="n"/>
      <c r="C567" s="36" t="inlineStr">
        <is>
          <t>27</t>
        </is>
      </c>
      <c r="D567" s="46" t="inlineStr">
        <is>
          <t>破坏·暴风Ⅲ*1</t>
        </is>
      </c>
      <c r="E567" s="130" t="n"/>
      <c r="F567" s="178" t="inlineStr">
        <is>
          <t>760</t>
        </is>
      </c>
      <c r="G567" s="34" t="inlineStr">
        <is>
          <t>终结·焱炎Ⅴ碎片*1</t>
        </is>
      </c>
      <c r="H567" s="130" t="n"/>
      <c r="I567" s="178" t="inlineStr">
        <is>
          <t>31</t>
        </is>
      </c>
      <c r="J567" s="34" t="inlineStr">
        <is>
          <t>终结·焱炎Ⅲ*1</t>
        </is>
      </c>
      <c r="K567" s="130" t="n"/>
      <c r="L567" s="36" t="inlineStr">
        <is>
          <t>560</t>
        </is>
      </c>
    </row>
    <row r="568" ht="24" customHeight="1">
      <c r="A568" s="34" t="inlineStr">
        <is>
          <t>破坏·狂风Ⅴ碎片*1</t>
        </is>
      </c>
      <c r="B568" s="130" t="n"/>
      <c r="C568" s="36" t="inlineStr">
        <is>
          <t>26</t>
        </is>
      </c>
      <c r="D568" s="46" t="inlineStr">
        <is>
          <t>破坏·狂风Ⅲ*1</t>
        </is>
      </c>
      <c r="E568" s="130" t="n"/>
      <c r="F568" s="178" t="inlineStr">
        <is>
          <t>660</t>
        </is>
      </c>
      <c r="G568" s="34" t="inlineStr">
        <is>
          <t>终结·异炎Ⅴ碎片*1</t>
        </is>
      </c>
      <c r="H568" s="130" t="n"/>
      <c r="I568" s="178" t="inlineStr">
        <is>
          <t>31</t>
        </is>
      </c>
      <c r="J568" s="34" t="inlineStr">
        <is>
          <t>终结·异炎Ⅲ*1</t>
        </is>
      </c>
      <c r="K568" s="130" t="n"/>
      <c r="L568" s="36" t="inlineStr">
        <is>
          <t>560</t>
        </is>
      </c>
    </row>
    <row r="569" ht="24" customHeight="1">
      <c r="A569" s="34" t="inlineStr">
        <is>
          <t>破坏·霸风Ⅴ碎片*1</t>
        </is>
      </c>
      <c r="B569" s="130" t="n"/>
      <c r="C569" s="36" t="inlineStr">
        <is>
          <t>26</t>
        </is>
      </c>
      <c r="D569" s="46" t="inlineStr">
        <is>
          <t>破坏·霸风Ⅲ*1</t>
        </is>
      </c>
      <c r="E569" s="130" t="n"/>
      <c r="F569" s="178" t="inlineStr">
        <is>
          <t>660</t>
        </is>
      </c>
      <c r="G569" s="34" t="inlineStr">
        <is>
          <t>终结·紫晶Ⅴ碎片*1</t>
        </is>
      </c>
      <c r="H569" s="130" t="n"/>
      <c r="I569" s="178" t="inlineStr">
        <is>
          <t>36</t>
        </is>
      </c>
      <c r="J569" s="34" t="inlineStr">
        <is>
          <t>终结·紫晶Ⅲ*1</t>
        </is>
      </c>
      <c r="K569" s="130" t="n"/>
      <c r="L569" s="36" t="inlineStr">
        <is>
          <t>660</t>
        </is>
      </c>
    </row>
    <row r="570" ht="24" customHeight="1">
      <c r="A570" s="39" t="inlineStr">
        <is>
          <t>破坏·流风Ⅴ碎片*1</t>
        </is>
      </c>
      <c r="B570" s="410" t="n"/>
      <c r="C570" s="41" t="inlineStr">
        <is>
          <t>26</t>
        </is>
      </c>
      <c r="D570" s="421" t="inlineStr">
        <is>
          <t>破坏·流风Ⅲ*1</t>
        </is>
      </c>
      <c r="E570" s="410" t="n"/>
      <c r="F570" s="519" t="inlineStr">
        <is>
          <t>660</t>
        </is>
      </c>
      <c r="G570" s="39" t="inlineStr">
        <is>
          <t>终结·烟晶Ⅴ碎片*1</t>
        </is>
      </c>
      <c r="H570" s="410" t="n"/>
      <c r="I570" s="519" t="inlineStr">
        <is>
          <t>29</t>
        </is>
      </c>
      <c r="J570" s="39" t="inlineStr">
        <is>
          <t>终结·烟晶Ⅲ*1</t>
        </is>
      </c>
      <c r="K570" s="410" t="n"/>
      <c r="L570" s="41" t="inlineStr">
        <is>
          <t>660</t>
        </is>
      </c>
    </row>
    <row r="571" ht="24" customHeight="1">
      <c r="A571" s="27" t="inlineStr">
        <is>
          <t>闪耀·银光Ⅴ碎片*1</t>
        </is>
      </c>
      <c r="B571" s="124" t="n"/>
      <c r="C571" s="28" t="inlineStr">
        <is>
          <t>27</t>
        </is>
      </c>
      <c r="D571" s="44" t="inlineStr">
        <is>
          <t>闪耀·银光Ⅲ*1</t>
        </is>
      </c>
      <c r="E571" s="124" t="n"/>
      <c r="F571" s="28" t="inlineStr">
        <is>
          <t>480</t>
        </is>
      </c>
      <c r="G571" s="44" t="inlineStr">
        <is>
          <t>神佑·赤焰Ⅴ碎片*1</t>
        </is>
      </c>
      <c r="H571" s="124" t="n"/>
      <c r="I571" s="28" t="inlineStr">
        <is>
          <t>36</t>
        </is>
      </c>
      <c r="J571" s="27" t="inlineStr">
        <is>
          <t>坚韧·赤焰Ⅴ碎片*1</t>
        </is>
      </c>
      <c r="K571" s="124" t="n"/>
      <c r="L571" s="28" t="inlineStr">
        <is>
          <t>35</t>
        </is>
      </c>
    </row>
    <row r="572" ht="24" customHeight="1">
      <c r="A572" s="47" t="inlineStr">
        <is>
          <t>破坏·银光Ⅴ碎片*1</t>
        </is>
      </c>
      <c r="B572" s="136" t="n"/>
      <c r="C572" s="31" t="inlineStr">
        <is>
          <t>25</t>
        </is>
      </c>
      <c r="D572" s="368" t="inlineStr">
        <is>
          <t>破坏·银光Ⅲ*1</t>
        </is>
      </c>
      <c r="E572" s="136" t="n"/>
      <c r="F572" s="31" t="inlineStr">
        <is>
          <t>510</t>
        </is>
      </c>
      <c r="G572" s="368" t="inlineStr">
        <is>
          <t>神佑·怒意Ⅴ碎片*1</t>
        </is>
      </c>
      <c r="H572" s="136" t="n"/>
      <c r="I572" s="31" t="inlineStr">
        <is>
          <t>35</t>
        </is>
      </c>
      <c r="J572" s="39" t="inlineStr">
        <is>
          <t>守护·怒意Ⅴ碎片*1</t>
        </is>
      </c>
      <c r="K572" s="410" t="n"/>
      <c r="L572" s="41" t="inlineStr">
        <is>
          <t>37</t>
        </is>
      </c>
    </row>
    <row r="573" ht="24" customHeight="1">
      <c r="A573" s="52" t="inlineStr">
        <is>
          <t>闪耀·幽月Ⅴ碎片*1</t>
        </is>
      </c>
      <c r="B573" s="320" t="n"/>
      <c r="C573" s="156" t="inlineStr">
        <is>
          <t>30</t>
        </is>
      </c>
      <c r="D573" s="365" t="inlineStr">
        <is>
          <t>闪耀·幽月Ⅲ*1</t>
        </is>
      </c>
      <c r="E573" s="320" t="n"/>
      <c r="F573" s="156" t="inlineStr">
        <is>
          <t>530</t>
        </is>
      </c>
      <c r="G573" s="365" t="inlineStr">
        <is>
          <t>洞悉·苍玉Ⅴ碎片*1</t>
        </is>
      </c>
      <c r="H573" s="320" t="n"/>
      <c r="I573" s="508" t="inlineStr">
        <is>
          <t>31</t>
        </is>
      </c>
      <c r="J573" s="27" t="inlineStr">
        <is>
          <t>泯灭·焱炎Ⅴ碎片*1</t>
        </is>
      </c>
      <c r="K573" s="124" t="n"/>
      <c r="L573" s="28" t="inlineStr">
        <is>
          <t>33</t>
        </is>
      </c>
    </row>
    <row r="574" ht="24" customHeight="1">
      <c r="A574" s="34" t="inlineStr">
        <is>
          <t>闪耀·清月Ⅴ碎片*1</t>
        </is>
      </c>
      <c r="B574" s="130" t="n"/>
      <c r="C574" s="36" t="inlineStr">
        <is>
          <t>30</t>
        </is>
      </c>
      <c r="D574" s="46" t="inlineStr">
        <is>
          <t>闪耀·清月Ⅲ*1</t>
        </is>
      </c>
      <c r="E574" s="130" t="n"/>
      <c r="F574" s="36" t="inlineStr">
        <is>
          <t>530</t>
        </is>
      </c>
      <c r="G574" s="46" t="inlineStr">
        <is>
          <t>洞悉·墨玉Ⅴ碎片*1</t>
        </is>
      </c>
      <c r="H574" s="130" t="n"/>
      <c r="I574" s="178" t="inlineStr">
        <is>
          <t>31</t>
        </is>
      </c>
      <c r="J574" s="34" t="inlineStr">
        <is>
          <t>泯灭·异炎Ⅴ碎片*1</t>
        </is>
      </c>
      <c r="K574" s="130" t="n"/>
      <c r="L574" s="36" t="inlineStr">
        <is>
          <t>33</t>
        </is>
      </c>
    </row>
    <row r="575" ht="24" customHeight="1">
      <c r="A575" s="34" t="inlineStr">
        <is>
          <t>闪耀·灵月Ⅴ碎片*1</t>
        </is>
      </c>
      <c r="B575" s="130" t="n"/>
      <c r="C575" s="36" t="inlineStr">
        <is>
          <t>30</t>
        </is>
      </c>
      <c r="D575" s="46" t="inlineStr">
        <is>
          <t>闪耀·灵月Ⅲ*1</t>
        </is>
      </c>
      <c r="E575" s="130" t="n"/>
      <c r="F575" s="36" t="inlineStr">
        <is>
          <t>530</t>
        </is>
      </c>
      <c r="G575" s="46" t="inlineStr">
        <is>
          <t>洞悉·碧玉Ⅴ碎片*1</t>
        </is>
      </c>
      <c r="H575" s="130" t="n"/>
      <c r="I575" s="178" t="inlineStr">
        <is>
          <t>31</t>
        </is>
      </c>
      <c r="J575" s="34" t="inlineStr">
        <is>
          <t>泯灭·紫晶Ⅴ碎片*1</t>
        </is>
      </c>
      <c r="K575" s="130" t="n"/>
      <c r="L575" s="36" t="inlineStr">
        <is>
          <t>38</t>
        </is>
      </c>
    </row>
    <row r="576" ht="24" customHeight="1">
      <c r="A576" s="34" t="inlineStr">
        <is>
          <t>闪耀·锦月Ⅴ碎片*1</t>
        </is>
      </c>
      <c r="B576" s="130" t="n"/>
      <c r="C576" s="36" t="inlineStr">
        <is>
          <t>30</t>
        </is>
      </c>
      <c r="D576" s="46" t="inlineStr">
        <is>
          <t>闪耀·锦月Ⅲ*1</t>
        </is>
      </c>
      <c r="E576" s="130" t="n"/>
      <c r="F576" s="36" t="inlineStr">
        <is>
          <t>530</t>
        </is>
      </c>
      <c r="G576" s="46" t="inlineStr">
        <is>
          <t>终结·苍玉Ⅴ碎片*1</t>
        </is>
      </c>
      <c r="H576" s="130" t="n"/>
      <c r="I576" s="178" t="inlineStr">
        <is>
          <t>33</t>
        </is>
      </c>
      <c r="J576" s="34" t="inlineStr">
        <is>
          <t>泯灭·烟晶Ⅴ碎片*1</t>
        </is>
      </c>
      <c r="K576" s="130" t="n"/>
      <c r="L576" s="36" t="inlineStr">
        <is>
          <t>31</t>
        </is>
      </c>
    </row>
    <row r="577" ht="24" customHeight="1">
      <c r="A577" s="34" t="inlineStr">
        <is>
          <t>闪耀·雪月Ⅴ碎片*1</t>
        </is>
      </c>
      <c r="B577" s="130" t="n"/>
      <c r="C577" s="36" t="inlineStr">
        <is>
          <t>30</t>
        </is>
      </c>
      <c r="D577" s="46" t="inlineStr">
        <is>
          <t>闪耀·雪月Ⅲ*1</t>
        </is>
      </c>
      <c r="E577" s="130" t="n"/>
      <c r="F577" s="36" t="inlineStr">
        <is>
          <t>530</t>
        </is>
      </c>
      <c r="G577" s="46" t="inlineStr">
        <is>
          <t>终结·墨玉Ⅴ碎片*1</t>
        </is>
      </c>
      <c r="H577" s="130" t="n"/>
      <c r="I577" s="178" t="inlineStr">
        <is>
          <t>33</t>
        </is>
      </c>
      <c r="J577" s="27" t="inlineStr">
        <is>
          <t>Ⅰ万能碎片*1/2/5/10</t>
        </is>
      </c>
      <c r="K577" s="124" t="n"/>
      <c r="L577" s="28" t="inlineStr">
        <is>
          <t>2/4/10/20</t>
        </is>
      </c>
    </row>
    <row r="578" ht="24" customHeight="1">
      <c r="A578" s="34" t="inlineStr">
        <is>
          <t>破坏·幽月Ⅴ碎片*1</t>
        </is>
      </c>
      <c r="B578" s="130" t="n"/>
      <c r="C578" s="36" t="inlineStr">
        <is>
          <t>28</t>
        </is>
      </c>
      <c r="D578" s="46" t="inlineStr">
        <is>
          <t>破坏·幽月Ⅲ*1</t>
        </is>
      </c>
      <c r="E578" s="130" t="n"/>
      <c r="F578" s="36" t="inlineStr">
        <is>
          <t>560</t>
        </is>
      </c>
      <c r="G578" s="46" t="inlineStr">
        <is>
          <t>终结·碧玉Ⅴ碎片*1</t>
        </is>
      </c>
      <c r="H578" s="130" t="n"/>
      <c r="I578" s="178" t="inlineStr">
        <is>
          <t>33</t>
        </is>
      </c>
      <c r="J578" s="34" t="inlineStr">
        <is>
          <t>Ⅱ万能碎片*1/2/5/10</t>
        </is>
      </c>
      <c r="K578" s="130" t="n"/>
      <c r="L578" s="36" t="inlineStr">
        <is>
          <t>4/8/20/40</t>
        </is>
      </c>
    </row>
    <row r="579" ht="24" customHeight="1">
      <c r="A579" s="34" t="inlineStr">
        <is>
          <t>破坏·清月Ⅴ碎片*1</t>
        </is>
      </c>
      <c r="B579" s="130" t="n"/>
      <c r="C579" s="36" t="inlineStr">
        <is>
          <t>28</t>
        </is>
      </c>
      <c r="D579" s="46" t="inlineStr">
        <is>
          <t>破坏·清月Ⅲ*1</t>
        </is>
      </c>
      <c r="E579" s="130" t="n"/>
      <c r="F579" s="36" t="inlineStr">
        <is>
          <t>560</t>
        </is>
      </c>
      <c r="G579" s="46" t="inlineStr">
        <is>
          <t>泯灭·苍玉Ⅴ碎片*1</t>
        </is>
      </c>
      <c r="H579" s="130" t="n"/>
      <c r="I579" s="178" t="inlineStr">
        <is>
          <t>35</t>
        </is>
      </c>
      <c r="J579" s="34" t="inlineStr">
        <is>
          <t>Ⅲ万能碎片*3+乌金*6</t>
        </is>
      </c>
      <c r="K579" s="130" t="n"/>
      <c r="L579" s="36" t="inlineStr">
        <is>
          <t>40</t>
        </is>
      </c>
    </row>
    <row r="580" ht="24" customHeight="1">
      <c r="A580" s="34" t="inlineStr">
        <is>
          <t>破坏·灵月Ⅴ碎片*1</t>
        </is>
      </c>
      <c r="B580" s="130" t="n"/>
      <c r="C580" s="36" t="inlineStr">
        <is>
          <t>28</t>
        </is>
      </c>
      <c r="D580" s="46" t="inlineStr">
        <is>
          <t>破坏·灵月Ⅲ*1</t>
        </is>
      </c>
      <c r="E580" s="130" t="n"/>
      <c r="F580" s="36" t="inlineStr">
        <is>
          <t>560</t>
        </is>
      </c>
      <c r="G580" s="46" t="inlineStr">
        <is>
          <t>泯灭·墨玉Ⅴ碎片*1</t>
        </is>
      </c>
      <c r="H580" s="130" t="n"/>
      <c r="I580" s="178" t="inlineStr">
        <is>
          <t>35</t>
        </is>
      </c>
      <c r="J580" s="34" t="inlineStr">
        <is>
          <t>Ⅳ万能碎片*4+乌金*6</t>
        </is>
      </c>
      <c r="K580" s="130" t="n"/>
      <c r="L580" s="36" t="inlineStr">
        <is>
          <t>68</t>
        </is>
      </c>
    </row>
    <row r="581" ht="24" customHeight="1">
      <c r="A581" s="34" t="inlineStr">
        <is>
          <t>破坏·锦月Ⅴ碎片*1</t>
        </is>
      </c>
      <c r="B581" s="130" t="n"/>
      <c r="C581" s="36" t="inlineStr">
        <is>
          <t>28</t>
        </is>
      </c>
      <c r="D581" s="46" t="inlineStr">
        <is>
          <t>破坏·锦月Ⅲ*1</t>
        </is>
      </c>
      <c r="E581" s="130" t="n"/>
      <c r="F581" s="36" t="inlineStr">
        <is>
          <t>560</t>
        </is>
      </c>
      <c r="G581" s="421" t="inlineStr">
        <is>
          <t>泯灭·碧玉Ⅴ碎片*1</t>
        </is>
      </c>
      <c r="H581" s="410" t="n"/>
      <c r="I581" s="519" t="inlineStr">
        <is>
          <t>35</t>
        </is>
      </c>
      <c r="J581" s="39" t="inlineStr">
        <is>
          <t>Ⅴ万能碎片*5+乌金*6</t>
        </is>
      </c>
      <c r="K581" s="410" t="n"/>
      <c r="L581" s="41" t="inlineStr">
        <is>
          <t>105</t>
        </is>
      </c>
    </row>
    <row r="582" ht="24" customHeight="1">
      <c r="A582" s="47" t="inlineStr">
        <is>
          <t>破坏·雪月Ⅴ碎片*1</t>
        </is>
      </c>
      <c r="B582" s="136" t="n"/>
      <c r="C582" s="31" t="inlineStr">
        <is>
          <t>28</t>
        </is>
      </c>
      <c r="D582" s="368" t="inlineStr">
        <is>
          <t>破坏·雪月Ⅲ*1</t>
        </is>
      </c>
      <c r="E582" s="136" t="n"/>
      <c r="F582" s="31" t="inlineStr">
        <is>
          <t>560</t>
        </is>
      </c>
      <c r="G582" s="445" t="inlineStr">
        <is>
          <t>Ⅲ级以上万能为直购，每日限购30，其余为10斗豆或自动刷新随机9种</t>
        </is>
      </c>
      <c r="H582" s="56" t="n"/>
      <c r="I582" s="56" t="n"/>
      <c r="J582" s="56" t="n"/>
      <c r="K582" s="56" t="n"/>
      <c r="L582" s="57" t="n"/>
    </row>
    <row r="583" ht="24" customHeight="1">
      <c r="A583" s="520" t="inlineStr"/>
      <c r="B583" s="56" t="n"/>
      <c r="C583" s="56" t="n"/>
      <c r="D583" s="56" t="n"/>
      <c r="E583" s="56" t="n"/>
      <c r="F583" s="56" t="n"/>
      <c r="G583" s="56" t="n"/>
      <c r="H583" s="56" t="n"/>
      <c r="I583" s="56" t="n"/>
      <c r="J583" s="56" t="n"/>
      <c r="K583" s="56" t="n"/>
      <c r="L583" s="56" t="n"/>
    </row>
    <row r="584" ht="24" customHeight="1">
      <c r="A584" s="152" t="inlineStr">
        <is>
          <t>星宫宝库一轮汇总</t>
        </is>
      </c>
      <c r="B584" s="57" t="n"/>
      <c r="C584" s="521" t="inlineStr"/>
      <c r="D584" s="152" t="inlineStr">
        <is>
          <t>活动期间每种礼盒只能买1个，每日最多买3种</t>
        </is>
      </c>
      <c r="E584" s="56" t="n"/>
      <c r="F584" s="56" t="n"/>
      <c r="G584" s="56" t="n"/>
      <c r="H584" s="56" t="n"/>
      <c r="I584" s="57" t="n"/>
      <c r="J584" s="521" t="inlineStr"/>
      <c r="K584" s="329" t="inlineStr">
        <is>
          <t>横线奖励</t>
        </is>
      </c>
      <c r="L584" s="474" t="n"/>
    </row>
    <row r="585" ht="24" customHeight="1">
      <c r="A585" s="52" t="inlineStr">
        <is>
          <t>名称</t>
        </is>
      </c>
      <c r="B585" s="156" t="inlineStr">
        <is>
          <t>数量</t>
        </is>
      </c>
      <c r="D585" s="52" t="inlineStr">
        <is>
          <t>名称</t>
        </is>
      </c>
      <c r="E585" s="156" t="inlineStr">
        <is>
          <t>数量</t>
        </is>
      </c>
      <c r="F585" s="52" t="inlineStr">
        <is>
          <t>名称</t>
        </is>
      </c>
      <c r="G585" s="156" t="inlineStr">
        <is>
          <t>数量</t>
        </is>
      </c>
      <c r="H585" s="52" t="inlineStr">
        <is>
          <t>名称</t>
        </is>
      </c>
      <c r="I585" s="156" t="inlineStr">
        <is>
          <t>数量</t>
        </is>
      </c>
      <c r="K585" s="27" t="inlineStr">
        <is>
          <t>名称</t>
        </is>
      </c>
      <c r="L585" s="28" t="inlineStr">
        <is>
          <t>数量</t>
        </is>
      </c>
    </row>
    <row r="586" ht="24" customHeight="1">
      <c r="A586" s="34" t="inlineStr">
        <is>
          <t>单个鹅币</t>
        </is>
      </c>
      <c r="B586" s="36" t="inlineStr">
        <is>
          <t>290</t>
        </is>
      </c>
      <c r="D586" s="34" t="inlineStr">
        <is>
          <t>神佑·怒意</t>
        </is>
      </c>
      <c r="E586" s="36" t="inlineStr">
        <is>
          <t>12</t>
        </is>
      </c>
      <c r="F586" s="34" t="inlineStr">
        <is>
          <t>神佑·落星</t>
        </is>
      </c>
      <c r="G586" s="36" t="inlineStr">
        <is>
          <t>12</t>
        </is>
      </c>
      <c r="H586" s="34" t="inlineStr">
        <is>
          <t>神佑·怒意</t>
        </is>
      </c>
      <c r="I586" s="36" t="inlineStr">
        <is>
          <t>12</t>
        </is>
      </c>
      <c r="K586" s="34" t="inlineStr">
        <is>
          <t>风月珍藏</t>
        </is>
      </c>
      <c r="L586" s="36" t="inlineStr">
        <is>
          <t>4</t>
        </is>
      </c>
    </row>
    <row r="587" ht="24" customHeight="1">
      <c r="A587" s="34" t="inlineStr">
        <is>
          <t>拉满鹅币</t>
        </is>
      </c>
      <c r="B587" s="36">
        <f>B586*9</f>
        <v/>
      </c>
      <c r="D587" s="34" t="inlineStr">
        <is>
          <t>Ⅴ万能碎片</t>
        </is>
      </c>
      <c r="E587" s="36" t="inlineStr">
        <is>
          <t>3</t>
        </is>
      </c>
      <c r="F587" s="34" t="inlineStr">
        <is>
          <t>Ⅴ万能碎片</t>
        </is>
      </c>
      <c r="G587" s="36" t="inlineStr">
        <is>
          <t>3</t>
        </is>
      </c>
      <c r="H587" s="34" t="inlineStr">
        <is>
          <t>Ⅴ万能碎片</t>
        </is>
      </c>
      <c r="I587" s="36" t="inlineStr">
        <is>
          <t>3</t>
        </is>
      </c>
      <c r="K587" s="34" t="inlineStr">
        <is>
          <t>Ⅴ万能碎片</t>
        </is>
      </c>
      <c r="L587" s="36" t="inlineStr">
        <is>
          <t>2</t>
        </is>
      </c>
    </row>
    <row r="588" ht="24" customHeight="1">
      <c r="A588" s="34" t="inlineStr">
        <is>
          <t>熔炼乌金</t>
        </is>
      </c>
      <c r="B588" s="36" t="inlineStr">
        <is>
          <t>165</t>
        </is>
      </c>
      <c r="D588" s="367" t="inlineStr">
        <is>
          <t>乾礼盒</t>
        </is>
      </c>
      <c r="E588" s="190" t="n"/>
      <c r="F588" s="381" t="inlineStr">
        <is>
          <t>坎礼盒</t>
        </is>
      </c>
      <c r="G588" s="135" t="n"/>
      <c r="H588" s="367" t="inlineStr">
        <is>
          <t>坤礼盒</t>
        </is>
      </c>
      <c r="I588" s="190" t="n"/>
      <c r="K588" s="39" t="inlineStr">
        <is>
          <t>熔炼乌金</t>
        </is>
      </c>
      <c r="L588" s="41" t="inlineStr">
        <is>
          <t>20</t>
        </is>
      </c>
    </row>
    <row r="589" ht="24" customHeight="1">
      <c r="A589" s="34" t="inlineStr">
        <is>
          <t>Ⅴ万能碎片</t>
        </is>
      </c>
      <c r="B589" s="36" t="inlineStr">
        <is>
          <t>52</t>
        </is>
      </c>
      <c r="D589" s="27" t="inlineStr">
        <is>
          <t>名称</t>
        </is>
      </c>
      <c r="E589" s="28" t="inlineStr">
        <is>
          <t>数量</t>
        </is>
      </c>
      <c r="F589" s="27" t="inlineStr">
        <is>
          <t>名称</t>
        </is>
      </c>
      <c r="G589" s="28" t="inlineStr">
        <is>
          <t>数量</t>
        </is>
      </c>
      <c r="H589" s="27" t="inlineStr">
        <is>
          <t>名称</t>
        </is>
      </c>
      <c r="I589" s="28" t="inlineStr">
        <is>
          <t>数量</t>
        </is>
      </c>
      <c r="K589" s="27" t="inlineStr">
        <is>
          <t>名称</t>
        </is>
      </c>
      <c r="L589" s="28" t="inlineStr">
        <is>
          <t>数量</t>
        </is>
      </c>
    </row>
    <row r="590" ht="24" customHeight="1">
      <c r="A590" s="34" t="inlineStr">
        <is>
          <t>神佑·落星</t>
        </is>
      </c>
      <c r="B590" s="36" t="inlineStr">
        <is>
          <t>48</t>
        </is>
      </c>
      <c r="D590" s="34" t="inlineStr">
        <is>
          <t>神佑·落星</t>
        </is>
      </c>
      <c r="E590" s="36" t="inlineStr">
        <is>
          <t>12</t>
        </is>
      </c>
      <c r="F590" s="34" t="inlineStr">
        <is>
          <t>熔炼乌金</t>
        </is>
      </c>
      <c r="G590" s="36" t="inlineStr">
        <is>
          <t>45</t>
        </is>
      </c>
      <c r="H590" s="34" t="inlineStr">
        <is>
          <t>神佑·落星</t>
        </is>
      </c>
      <c r="I590" s="36" t="inlineStr">
        <is>
          <t>12</t>
        </is>
      </c>
      <c r="K590" s="34" t="inlineStr">
        <is>
          <t>炎光珍藏</t>
        </is>
      </c>
      <c r="L590" s="36" t="inlineStr">
        <is>
          <t>4</t>
        </is>
      </c>
    </row>
    <row r="591" ht="24" customHeight="1">
      <c r="A591" s="34" t="inlineStr">
        <is>
          <t>神佑·怒意</t>
        </is>
      </c>
      <c r="B591" s="36" t="inlineStr">
        <is>
          <t>48</t>
        </is>
      </c>
      <c r="D591" s="34" t="inlineStr">
        <is>
          <t>Ⅴ万能碎片</t>
        </is>
      </c>
      <c r="E591" s="36" t="inlineStr">
        <is>
          <t>3</t>
        </is>
      </c>
      <c r="F591" s="34" t="inlineStr">
        <is>
          <t>Ⅴ万能碎片</t>
        </is>
      </c>
      <c r="G591" s="36" t="inlineStr">
        <is>
          <t>12</t>
        </is>
      </c>
      <c r="H591" s="34" t="inlineStr">
        <is>
          <t>Ⅴ万能碎片</t>
        </is>
      </c>
      <c r="I591" s="36" t="inlineStr">
        <is>
          <t>3</t>
        </is>
      </c>
      <c r="K591" s="34" t="inlineStr">
        <is>
          <t>Ⅴ万能碎片</t>
        </is>
      </c>
      <c r="L591" s="36" t="inlineStr">
        <is>
          <t>2</t>
        </is>
      </c>
    </row>
    <row r="592" ht="24" customHeight="1">
      <c r="A592" s="34" t="inlineStr">
        <is>
          <t>晶玉珍藏</t>
        </is>
      </c>
      <c r="B592" s="36" t="inlineStr">
        <is>
          <t>8</t>
        </is>
      </c>
      <c r="D592" s="381" t="inlineStr">
        <is>
          <t>艮礼盒</t>
        </is>
      </c>
      <c r="E592" s="135" t="n"/>
      <c r="F592" s="381" t="inlineStr">
        <is>
          <t>中礼盒</t>
        </is>
      </c>
      <c r="G592" s="135" t="n"/>
      <c r="H592" s="367" t="inlineStr">
        <is>
          <t>兑礼盒</t>
        </is>
      </c>
      <c r="I592" s="190" t="n"/>
      <c r="K592" s="39" t="inlineStr">
        <is>
          <t>熔炼乌金</t>
        </is>
      </c>
      <c r="L592" s="41" t="inlineStr">
        <is>
          <t>20</t>
        </is>
      </c>
    </row>
    <row r="593" ht="24" customHeight="1">
      <c r="A593" s="34" t="inlineStr">
        <is>
          <t>风月珍藏</t>
        </is>
      </c>
      <c r="B593" s="36" t="inlineStr">
        <is>
          <t>8</t>
        </is>
      </c>
      <c r="D593" s="27" t="inlineStr">
        <is>
          <t>名称</t>
        </is>
      </c>
      <c r="E593" s="28" t="inlineStr">
        <is>
          <t>数量</t>
        </is>
      </c>
      <c r="F593" s="27" t="inlineStr">
        <is>
          <t>名称</t>
        </is>
      </c>
      <c r="G593" s="28" t="inlineStr">
        <is>
          <t>数量</t>
        </is>
      </c>
      <c r="H593" s="27" t="inlineStr">
        <is>
          <t>名称</t>
        </is>
      </c>
      <c r="I593" s="28" t="inlineStr">
        <is>
          <t>数量</t>
        </is>
      </c>
      <c r="K593" s="27" t="inlineStr">
        <is>
          <t>名称</t>
        </is>
      </c>
      <c r="L593" s="28" t="inlineStr">
        <is>
          <t>数量</t>
        </is>
      </c>
    </row>
    <row r="594" ht="24" customHeight="1">
      <c r="A594" s="34" t="inlineStr">
        <is>
          <t>炎光珍藏</t>
        </is>
      </c>
      <c r="B594" s="36" t="inlineStr">
        <is>
          <t>8</t>
        </is>
      </c>
      <c r="D594" s="34" t="inlineStr">
        <is>
          <t>神佑·怒意</t>
        </is>
      </c>
      <c r="E594" s="36" t="inlineStr">
        <is>
          <t>12</t>
        </is>
      </c>
      <c r="F594" s="34" t="inlineStr">
        <is>
          <t>神佑·落星</t>
        </is>
      </c>
      <c r="G594" s="36" t="inlineStr">
        <is>
          <t>12</t>
        </is>
      </c>
      <c r="H594" s="34" t="inlineStr">
        <is>
          <t>神佑·怒意</t>
        </is>
      </c>
      <c r="I594" s="36" t="inlineStr">
        <is>
          <t>12</t>
        </is>
      </c>
      <c r="K594" s="34" t="inlineStr">
        <is>
          <t>晶玉珍藏</t>
        </is>
      </c>
      <c r="L594" s="36" t="inlineStr">
        <is>
          <t>4</t>
        </is>
      </c>
    </row>
    <row r="595" ht="24" customHeight="1">
      <c r="A595" s="34" t="inlineStr">
        <is>
          <t>怒焰珍藏</t>
        </is>
      </c>
      <c r="B595" s="36" t="inlineStr">
        <is>
          <t>6</t>
        </is>
      </c>
      <c r="D595" s="34" t="inlineStr">
        <is>
          <t>Ⅴ万能碎片</t>
        </is>
      </c>
      <c r="E595" s="36" t="inlineStr">
        <is>
          <t>3</t>
        </is>
      </c>
      <c r="F595" s="34" t="inlineStr">
        <is>
          <t>Ⅴ万能碎片</t>
        </is>
      </c>
      <c r="G595" s="36" t="inlineStr">
        <is>
          <t>3</t>
        </is>
      </c>
      <c r="H595" s="34" t="inlineStr">
        <is>
          <t>Ⅴ万能碎片</t>
        </is>
      </c>
      <c r="I595" s="36" t="inlineStr">
        <is>
          <t>3</t>
        </is>
      </c>
      <c r="K595" s="34" t="inlineStr">
        <is>
          <t>Ⅴ万能碎片</t>
        </is>
      </c>
      <c r="L595" s="36" t="inlineStr">
        <is>
          <t>2</t>
        </is>
      </c>
    </row>
    <row r="596" ht="24" customHeight="1">
      <c r="A596" s="47" t="inlineStr">
        <is>
          <t>落星珍藏</t>
        </is>
      </c>
      <c r="B596" s="31" t="inlineStr">
        <is>
          <t>6</t>
        </is>
      </c>
      <c r="D596" s="381" t="inlineStr">
        <is>
          <t>震礼盒</t>
        </is>
      </c>
      <c r="E596" s="135" t="n"/>
      <c r="F596" s="381" t="inlineStr">
        <is>
          <t>巽礼盒</t>
        </is>
      </c>
      <c r="G596" s="135" t="n"/>
      <c r="H596" s="367" t="inlineStr">
        <is>
          <t>离礼盒</t>
        </is>
      </c>
      <c r="I596" s="190" t="n"/>
      <c r="K596" s="47" t="inlineStr">
        <is>
          <t>熔炼乌金</t>
        </is>
      </c>
      <c r="L596" s="31" t="inlineStr">
        <is>
          <t>20</t>
        </is>
      </c>
    </row>
    <row r="597" ht="24" customHeight="1">
      <c r="A597" s="522" t="inlineStr"/>
      <c r="B597" s="3" t="n"/>
      <c r="D597" s="523" t="inlineStr"/>
      <c r="K597" s="441" t="inlineStr"/>
      <c r="L597" s="125" t="n"/>
    </row>
    <row r="598" ht="24" customHeight="1">
      <c r="A598" s="524" t="inlineStr">
        <is>
          <t>斜线奖励</t>
        </is>
      </c>
      <c r="B598" s="171" t="n"/>
      <c r="D598" s="329" t="inlineStr">
        <is>
          <t>竖线奖励</t>
        </is>
      </c>
      <c r="E598" s="3" t="n"/>
      <c r="F598" s="3" t="n"/>
      <c r="G598" s="3" t="n"/>
      <c r="H598" s="3" t="n"/>
      <c r="I598" s="474" t="n"/>
      <c r="K598" s="524" t="inlineStr">
        <is>
          <t>斜线奖励</t>
        </is>
      </c>
      <c r="L598" s="171" t="n"/>
    </row>
    <row r="599" ht="24" customHeight="1">
      <c r="A599" s="34" t="inlineStr">
        <is>
          <t>名称</t>
        </is>
      </c>
      <c r="B599" s="36" t="inlineStr">
        <is>
          <t>数量</t>
        </is>
      </c>
      <c r="D599" s="27" t="inlineStr">
        <is>
          <t>名称</t>
        </is>
      </c>
      <c r="E599" s="401" t="inlineStr">
        <is>
          <t>数量</t>
        </is>
      </c>
      <c r="F599" s="27" t="inlineStr">
        <is>
          <t>名称</t>
        </is>
      </c>
      <c r="G599" s="401" t="inlineStr">
        <is>
          <t>数量</t>
        </is>
      </c>
      <c r="H599" s="27" t="inlineStr">
        <is>
          <t>名称</t>
        </is>
      </c>
      <c r="I599" s="28" t="inlineStr">
        <is>
          <t>数量</t>
        </is>
      </c>
      <c r="K599" s="34" t="inlineStr">
        <is>
          <t>名称</t>
        </is>
      </c>
      <c r="L599" s="36" t="inlineStr">
        <is>
          <t>数量</t>
        </is>
      </c>
    </row>
    <row r="600" ht="24" customHeight="1">
      <c r="A600" s="34" t="inlineStr">
        <is>
          <t>怒焰珍藏</t>
        </is>
      </c>
      <c r="B600" s="36" t="inlineStr">
        <is>
          <t>6</t>
        </is>
      </c>
      <c r="D600" s="34" t="inlineStr">
        <is>
          <t>晶玉珍藏</t>
        </is>
      </c>
      <c r="E600" s="178" t="inlineStr">
        <is>
          <t>4</t>
        </is>
      </c>
      <c r="F600" s="34" t="inlineStr">
        <is>
          <t>炎光珍藏</t>
        </is>
      </c>
      <c r="G600" s="178" t="inlineStr">
        <is>
          <t>4</t>
        </is>
      </c>
      <c r="H600" s="34" t="inlineStr">
        <is>
          <t>风月珍藏</t>
        </is>
      </c>
      <c r="I600" s="36" t="inlineStr">
        <is>
          <t>4</t>
        </is>
      </c>
      <c r="K600" s="34" t="inlineStr">
        <is>
          <t>落星珍藏</t>
        </is>
      </c>
      <c r="L600" s="36" t="inlineStr">
        <is>
          <t>6</t>
        </is>
      </c>
    </row>
    <row r="601" ht="24" customHeight="1">
      <c r="A601" s="39" t="inlineStr">
        <is>
          <t>Ⅴ万能碎片</t>
        </is>
      </c>
      <c r="B601" s="41" t="inlineStr">
        <is>
          <t>2</t>
        </is>
      </c>
      <c r="D601" s="39" t="inlineStr">
        <is>
          <t>Ⅴ万能碎片</t>
        </is>
      </c>
      <c r="E601" s="519" t="inlineStr">
        <is>
          <t>2</t>
        </is>
      </c>
      <c r="F601" s="39" t="inlineStr">
        <is>
          <t>Ⅴ万能碎片</t>
        </is>
      </c>
      <c r="G601" s="519" t="inlineStr">
        <is>
          <t>2</t>
        </is>
      </c>
      <c r="H601" s="39" t="inlineStr">
        <is>
          <t>Ⅴ万能碎片</t>
        </is>
      </c>
      <c r="I601" s="41" t="inlineStr">
        <is>
          <t>2</t>
        </is>
      </c>
      <c r="K601" s="39" t="inlineStr">
        <is>
          <t>Ⅴ万能碎片</t>
        </is>
      </c>
      <c r="L601" s="41" t="inlineStr">
        <is>
          <t>2</t>
        </is>
      </c>
    </row>
    <row r="602" ht="24" customHeight="1">
      <c r="A602" s="445" t="inlineStr">
        <is>
          <t>珍藏开不出守护·赤焰</t>
        </is>
      </c>
      <c r="B602" s="57" t="n"/>
      <c r="C602" s="270" t="n"/>
      <c r="D602" s="47" t="inlineStr">
        <is>
          <t>熔炼乌金</t>
        </is>
      </c>
      <c r="E602" s="31" t="inlineStr">
        <is>
          <t>20</t>
        </is>
      </c>
      <c r="F602" s="47" t="inlineStr">
        <is>
          <t>熔炼乌金</t>
        </is>
      </c>
      <c r="G602" s="31" t="inlineStr">
        <is>
          <t>20</t>
        </is>
      </c>
      <c r="H602" s="47" t="inlineStr">
        <is>
          <t>熔炼乌金</t>
        </is>
      </c>
      <c r="I602" s="31" t="inlineStr">
        <is>
          <t>20</t>
        </is>
      </c>
      <c r="J602" s="270" t="n"/>
      <c r="K602" s="445" t="inlineStr">
        <is>
          <t>珍藏概率开出守护·落星</t>
        </is>
      </c>
      <c r="L602" s="57" t="n"/>
    </row>
    <row r="603" ht="24" customHeight="1">
      <c r="A603" s="360" t="inlineStr"/>
    </row>
    <row r="604" ht="24" customHeight="1">
      <c r="A604" s="329" t="inlineStr">
        <is>
          <t>幸运夺宝</t>
        </is>
      </c>
      <c r="B604" s="2" t="inlineStr">
        <is>
          <t>普通奖励/超级奖励</t>
        </is>
      </c>
      <c r="C604" s="4" t="n"/>
      <c r="D604" s="376" t="inlineStr">
        <is>
          <t>斗豆</t>
        </is>
      </c>
      <c r="E604" s="329" t="inlineStr">
        <is>
          <t>幸运夺宝</t>
        </is>
      </c>
      <c r="F604" s="2" t="inlineStr">
        <is>
          <t>普通奖励/超级奖励</t>
        </is>
      </c>
      <c r="G604" s="4" t="n"/>
      <c r="H604" s="376" t="inlineStr">
        <is>
          <t>斗豆</t>
        </is>
      </c>
      <c r="I604" s="329" t="inlineStr">
        <is>
          <t>幸运夺宝</t>
        </is>
      </c>
      <c r="J604" s="2" t="inlineStr">
        <is>
          <t>普通奖励/超级奖励</t>
        </is>
      </c>
      <c r="K604" s="4" t="n"/>
      <c r="L604" s="376" t="inlineStr">
        <is>
          <t>斗豆</t>
        </is>
      </c>
    </row>
    <row r="605" ht="24" customHeight="1">
      <c r="A605" s="493" t="inlineStr">
        <is>
          <t>周四第1轮</t>
        </is>
      </c>
      <c r="B605" s="502" t="inlineStr">
        <is>
          <t>小体力*10/  50</t>
        </is>
      </c>
      <c r="C605" s="124" t="n"/>
      <c r="D605" s="401" t="inlineStr">
        <is>
          <t>200</t>
        </is>
      </c>
      <c r="E605" s="493" t="inlineStr">
        <is>
          <t>周日第1轮</t>
        </is>
      </c>
      <c r="F605" s="502" t="inlineStr">
        <is>
          <t>中体力*  2/  50</t>
        </is>
      </c>
      <c r="G605" s="124" t="n"/>
      <c r="H605" s="401" t="inlineStr">
        <is>
          <t>300</t>
        </is>
      </c>
      <c r="I605" s="493" t="inlineStr">
        <is>
          <t>周二第2轮</t>
        </is>
      </c>
      <c r="J605" s="502" t="inlineStr">
        <is>
          <t>敏捷洗刷刷*  1/  20</t>
        </is>
      </c>
      <c r="K605" s="124" t="n"/>
      <c r="L605" s="28" t="inlineStr">
        <is>
          <t>900</t>
        </is>
      </c>
    </row>
    <row r="606" ht="24" customHeight="1">
      <c r="A606" s="494" t="n"/>
      <c r="B606" s="496" t="inlineStr">
        <is>
          <t>力量洗刷刷*  1/  20</t>
        </is>
      </c>
      <c r="C606" s="130" t="n"/>
      <c r="D606" s="178" t="inlineStr">
        <is>
          <t>900</t>
        </is>
      </c>
      <c r="E606" s="494" t="n"/>
      <c r="F606" s="496" t="inlineStr">
        <is>
          <t>速度洗刷刷*  1/  20</t>
        </is>
      </c>
      <c r="G606" s="130" t="n"/>
      <c r="H606" s="178" t="inlineStr">
        <is>
          <t>900</t>
        </is>
      </c>
      <c r="I606" s="494" t="n"/>
      <c r="J606" s="496" t="inlineStr">
        <is>
          <t>孟婆汤*  1/  50</t>
        </is>
      </c>
      <c r="K606" s="130" t="n"/>
      <c r="L606" s="36" t="inlineStr">
        <is>
          <t>1800</t>
        </is>
      </c>
    </row>
    <row r="607" ht="24" customHeight="1">
      <c r="A607" s="494" t="n"/>
      <c r="B607" s="496" t="inlineStr">
        <is>
          <t>挑战书*  3/  50</t>
        </is>
      </c>
      <c r="C607" s="130" t="n"/>
      <c r="D607" s="178" t="inlineStr">
        <is>
          <t>200</t>
        </is>
      </c>
      <c r="E607" s="494" t="n"/>
      <c r="F607" s="496" t="inlineStr">
        <is>
          <t>黄金卷轴*  3/  88</t>
        </is>
      </c>
      <c r="G607" s="130" t="n"/>
      <c r="H607" s="178" t="inlineStr">
        <is>
          <t>500</t>
        </is>
      </c>
      <c r="I607" s="494" t="n"/>
      <c r="J607" s="496" t="inlineStr">
        <is>
          <t>中型武器符文石*  3/188</t>
        </is>
      </c>
      <c r="K607" s="130" t="n"/>
      <c r="L607" s="36" t="inlineStr">
        <is>
          <t>500</t>
        </is>
      </c>
    </row>
    <row r="608" ht="24" customHeight="1">
      <c r="A608" s="494" t="n"/>
      <c r="B608" s="496" t="inlineStr">
        <is>
          <t>坚固的砥石*  5/288</t>
        </is>
      </c>
      <c r="C608" s="130" t="n"/>
      <c r="D608" s="178" t="inlineStr">
        <is>
          <t>400</t>
        </is>
      </c>
      <c r="E608" s="494" t="n"/>
      <c r="F608" s="496" t="inlineStr">
        <is>
          <t>炼气石*  3/  38</t>
        </is>
      </c>
      <c r="G608" s="130" t="n"/>
      <c r="H608" s="178" t="inlineStr">
        <is>
          <t>500</t>
        </is>
      </c>
      <c r="I608" s="494" t="n"/>
      <c r="J608" s="496" t="inlineStr">
        <is>
          <t>神装之灵*  3/  88</t>
        </is>
      </c>
      <c r="K608" s="130" t="n"/>
      <c r="L608" s="36" t="inlineStr">
        <is>
          <t>500</t>
        </is>
      </c>
    </row>
    <row r="609" ht="24" customHeight="1">
      <c r="A609" s="494" t="n"/>
      <c r="B609" s="496" t="inlineStr">
        <is>
          <t>淬火结晶*  3/  88</t>
        </is>
      </c>
      <c r="C609" s="130" t="n"/>
      <c r="D609" s="178" t="inlineStr">
        <is>
          <t>500</t>
        </is>
      </c>
      <c r="E609" s="494" t="n"/>
      <c r="F609" s="496" t="inlineStr">
        <is>
          <t>三彩水晶石*  5/288</t>
        </is>
      </c>
      <c r="G609" s="130" t="n"/>
      <c r="H609" s="178" t="inlineStr">
        <is>
          <t>400</t>
        </is>
      </c>
      <c r="I609" s="494" t="n"/>
      <c r="J609" s="496" t="inlineStr">
        <is>
          <t>突破石*  3/  88</t>
        </is>
      </c>
      <c r="K609" s="130" t="n"/>
      <c r="L609" s="36" t="inlineStr">
        <is>
          <t>500</t>
        </is>
      </c>
    </row>
    <row r="610" ht="24" customHeight="1">
      <c r="A610" s="494" t="n"/>
      <c r="B610" s="496" t="inlineStr">
        <is>
          <t>境界丹*  3/  88</t>
        </is>
      </c>
      <c r="C610" s="130" t="n"/>
      <c r="D610" s="178" t="inlineStr">
        <is>
          <t>500</t>
        </is>
      </c>
      <c r="E610" s="494" t="n"/>
      <c r="F610" s="496" t="inlineStr">
        <is>
          <t>转转券*  5/  50</t>
        </is>
      </c>
      <c r="G610" s="130" t="n"/>
      <c r="H610" s="178" t="inlineStr">
        <is>
          <t>100</t>
        </is>
      </c>
      <c r="I610" s="494" t="n"/>
      <c r="J610" s="496" t="inlineStr">
        <is>
          <t>1级神愈石*  2/  88</t>
        </is>
      </c>
      <c r="K610" s="130" t="n"/>
      <c r="L610" s="36" t="inlineStr">
        <is>
          <t>500</t>
        </is>
      </c>
    </row>
    <row r="611" ht="24" customHeight="1">
      <c r="A611" s="494" t="n"/>
      <c r="B611" s="496" t="inlineStr">
        <is>
          <t>1级神愈石*  2/  88</t>
        </is>
      </c>
      <c r="C611" s="130" t="n"/>
      <c r="D611" s="178" t="inlineStr">
        <is>
          <t>500</t>
        </is>
      </c>
      <c r="E611" s="494" t="n"/>
      <c r="F611" s="496" t="inlineStr">
        <is>
          <t>1级狂暴石*  2/  88</t>
        </is>
      </c>
      <c r="G611" s="130" t="n"/>
      <c r="H611" s="178" t="inlineStr">
        <is>
          <t>500</t>
        </is>
      </c>
      <c r="I611" s="494" t="n"/>
      <c r="J611" s="496" t="inlineStr">
        <is>
          <t>河图洛书*  2/120</t>
        </is>
      </c>
      <c r="K611" s="130" t="n"/>
      <c r="L611" s="36" t="inlineStr">
        <is>
          <t>120</t>
        </is>
      </c>
    </row>
    <row r="612" ht="24" customHeight="1">
      <c r="A612" s="494" t="n"/>
      <c r="B612" s="496" t="inlineStr">
        <is>
          <t>Ⅲ级碎片礼盒*  1/100</t>
        </is>
      </c>
      <c r="C612" s="130" t="n"/>
      <c r="D612" s="178" t="inlineStr">
        <is>
          <t>1000</t>
        </is>
      </c>
      <c r="E612" s="494" t="n"/>
      <c r="F612" s="496" t="inlineStr">
        <is>
          <t>Ⅲ级碎片礼盒*  1/100</t>
        </is>
      </c>
      <c r="G612" s="130" t="n"/>
      <c r="H612" s="178" t="inlineStr">
        <is>
          <t>1000</t>
        </is>
      </c>
      <c r="I612" s="494" t="n"/>
      <c r="J612" s="496" t="inlineStr">
        <is>
          <t>Ⅰ级万能碎片*  1/  88</t>
        </is>
      </c>
      <c r="K612" s="130" t="n"/>
      <c r="L612" s="36" t="inlineStr">
        <is>
          <t>200</t>
        </is>
      </c>
    </row>
    <row r="613" ht="24" customHeight="1">
      <c r="A613" s="500" t="n"/>
      <c r="B613" s="501" t="inlineStr">
        <is>
          <t>零经验药水*  1/  10</t>
        </is>
      </c>
      <c r="C613" s="136" t="n"/>
      <c r="D613" s="404" t="inlineStr">
        <is>
          <t>300</t>
        </is>
      </c>
      <c r="E613" s="500" t="n"/>
      <c r="F613" s="501" t="inlineStr">
        <is>
          <t>侠士手记*  1/  40</t>
        </is>
      </c>
      <c r="G613" s="136" t="n"/>
      <c r="H613" s="404" t="inlineStr">
        <is>
          <t>200</t>
        </is>
      </c>
      <c r="I613" s="500" t="n"/>
      <c r="J613" s="501" t="inlineStr">
        <is>
          <t>Ⅲ级碎片礼盒*  1/100</t>
        </is>
      </c>
      <c r="K613" s="136" t="n"/>
      <c r="L613" s="31" t="inlineStr">
        <is>
          <t>1000</t>
        </is>
      </c>
    </row>
    <row r="614" ht="24" customHeight="1">
      <c r="A614" s="525" t="inlineStr">
        <is>
          <t>周五第1轮</t>
        </is>
      </c>
      <c r="B614" s="509" t="inlineStr">
        <is>
          <t>大体力*  5/  50</t>
        </is>
      </c>
      <c r="C614" s="320" t="n"/>
      <c r="D614" s="508" t="inlineStr">
        <is>
          <t>300</t>
        </is>
      </c>
      <c r="E614" s="525" t="inlineStr">
        <is>
          <t>周日第2轮</t>
        </is>
      </c>
      <c r="F614" s="509" t="inlineStr">
        <is>
          <t>敏捷洗刷刷*  1/  20</t>
        </is>
      </c>
      <c r="G614" s="320" t="n"/>
      <c r="H614" s="508" t="inlineStr">
        <is>
          <t>900</t>
        </is>
      </c>
      <c r="I614" s="525" t="inlineStr">
        <is>
          <t>周三第1轮</t>
        </is>
      </c>
      <c r="J614" s="496" t="inlineStr">
        <is>
          <t>斗神符*  1/  50</t>
        </is>
      </c>
      <c r="K614" s="130" t="n"/>
      <c r="L614" s="36" t="inlineStr">
        <is>
          <t>200</t>
        </is>
      </c>
    </row>
    <row r="615" ht="24" customHeight="1">
      <c r="A615" s="494" t="n"/>
      <c r="B615" s="496" t="inlineStr">
        <is>
          <t>速度洗刷刷*  1/  20</t>
        </is>
      </c>
      <c r="C615" s="130" t="n"/>
      <c r="D615" s="178" t="inlineStr">
        <is>
          <t>900</t>
        </is>
      </c>
      <c r="E615" s="494" t="n"/>
      <c r="F615" s="496" t="inlineStr">
        <is>
          <t>竞技场入场券*  2/  50</t>
        </is>
      </c>
      <c r="G615" s="130" t="n"/>
      <c r="H615" s="178" t="inlineStr">
        <is>
          <t>100</t>
        </is>
      </c>
      <c r="I615" s="494" t="n"/>
      <c r="J615" s="496" t="inlineStr">
        <is>
          <t>生命洗刷刷*  1/  10</t>
        </is>
      </c>
      <c r="K615" s="130" t="n"/>
      <c r="L615" s="36" t="inlineStr">
        <is>
          <t>3000</t>
        </is>
      </c>
    </row>
    <row r="616" ht="24" customHeight="1">
      <c r="A616" s="494" t="n"/>
      <c r="B616" s="496" t="inlineStr">
        <is>
          <t>月卡达人*  1/  10</t>
        </is>
      </c>
      <c r="C616" s="130" t="n"/>
      <c r="D616" s="178" t="inlineStr">
        <is>
          <t>1000</t>
        </is>
      </c>
      <c r="E616" s="494" t="n"/>
      <c r="F616" s="496" t="inlineStr">
        <is>
          <t>百炼钢*  3/  88</t>
        </is>
      </c>
      <c r="G616" s="130" t="n"/>
      <c r="H616" s="178" t="inlineStr">
        <is>
          <t>500</t>
        </is>
      </c>
      <c r="I616" s="494" t="n"/>
      <c r="J616" s="496" t="inlineStr">
        <is>
          <t>传功符*10/  88</t>
        </is>
      </c>
      <c r="K616" s="130" t="n"/>
      <c r="L616" s="36" t="inlineStr">
        <is>
          <t>120</t>
        </is>
      </c>
    </row>
    <row r="617" ht="24" customHeight="1">
      <c r="A617" s="494" t="n"/>
      <c r="B617" s="496" t="inlineStr">
        <is>
          <t>染血的羊皮*  5/288</t>
        </is>
      </c>
      <c r="C617" s="130" t="n"/>
      <c r="D617" s="178" t="inlineStr">
        <is>
          <t>400</t>
        </is>
      </c>
      <c r="E617" s="494" t="n"/>
      <c r="F617" s="496" t="inlineStr">
        <is>
          <t>四色补天石*  5/288</t>
        </is>
      </c>
      <c r="G617" s="130" t="n"/>
      <c r="H617" s="178" t="inlineStr">
        <is>
          <t>400</t>
        </is>
      </c>
      <c r="I617" s="494" t="n"/>
      <c r="J617" s="496" t="inlineStr">
        <is>
          <t>小型武器符文石*  3/188</t>
        </is>
      </c>
      <c r="K617" s="130" t="n"/>
      <c r="L617" s="36" t="inlineStr">
        <is>
          <t>500</t>
        </is>
      </c>
    </row>
    <row r="618" ht="24" customHeight="1">
      <c r="A618" s="494" t="n"/>
      <c r="B618" s="496" t="inlineStr">
        <is>
          <t>境界丹*  3/  88</t>
        </is>
      </c>
      <c r="C618" s="130" t="n"/>
      <c r="D618" s="178" t="inlineStr">
        <is>
          <t>500</t>
        </is>
      </c>
      <c r="E618" s="494" t="n"/>
      <c r="F618" s="496" t="inlineStr">
        <is>
          <t>烛龙碎片*  1/  50</t>
        </is>
      </c>
      <c r="G618" s="130" t="n"/>
      <c r="H618" s="178" t="inlineStr">
        <is>
          <t>200</t>
        </is>
      </c>
      <c r="I618" s="494" t="n"/>
      <c r="J618" s="496" t="inlineStr">
        <is>
          <t>1级狂暴石*  2/  88</t>
        </is>
      </c>
      <c r="K618" s="130" t="n"/>
      <c r="L618" s="36" t="inlineStr">
        <is>
          <t>500</t>
        </is>
      </c>
    </row>
    <row r="619" ht="24" customHeight="1">
      <c r="A619" s="494" t="n"/>
      <c r="B619" s="496" t="inlineStr">
        <is>
          <t>1级狂暴石*  2/  88</t>
        </is>
      </c>
      <c r="C619" s="130" t="n"/>
      <c r="D619" s="178" t="inlineStr">
        <is>
          <t>500</t>
        </is>
      </c>
      <c r="E619" s="494" t="n"/>
      <c r="F619" s="496" t="inlineStr">
        <is>
          <t>1级神愈石*  2/  88</t>
        </is>
      </c>
      <c r="G619" s="130" t="n"/>
      <c r="H619" s="178" t="inlineStr">
        <is>
          <t>500</t>
        </is>
      </c>
      <c r="I619" s="494" t="n"/>
      <c r="J619" s="496" t="inlineStr">
        <is>
          <t>佣兵天赋丹*  3/  88</t>
        </is>
      </c>
      <c r="K619" s="130" t="n"/>
      <c r="L619" s="36" t="inlineStr">
        <is>
          <t>500</t>
        </is>
      </c>
    </row>
    <row r="620" ht="24" customHeight="1">
      <c r="A620" s="494" t="n"/>
      <c r="B620" s="496" t="inlineStr">
        <is>
          <t>河图洛书*  2/120</t>
        </is>
      </c>
      <c r="C620" s="130" t="n"/>
      <c r="D620" s="178" t="inlineStr">
        <is>
          <t>120</t>
        </is>
      </c>
      <c r="E620" s="494" t="n"/>
      <c r="F620" s="496" t="inlineStr">
        <is>
          <t>Ⅰ级万能碎片*  1/  88</t>
        </is>
      </c>
      <c r="G620" s="130" t="n"/>
      <c r="H620" s="178" t="inlineStr">
        <is>
          <t>200</t>
        </is>
      </c>
      <c r="I620" s="494" t="n"/>
      <c r="J620" s="498" t="inlineStr">
        <is>
          <t>Ⅲ级碎片礼盒*  1/100</t>
        </is>
      </c>
      <c r="K620" s="410" t="n"/>
      <c r="L620" s="41" t="inlineStr">
        <is>
          <t>1000</t>
        </is>
      </c>
    </row>
    <row r="621" ht="24" customHeight="1">
      <c r="A621" s="494" t="n"/>
      <c r="B621" s="496" t="inlineStr">
        <is>
          <t>Ⅱ级万能碎片*  1/  88</t>
        </is>
      </c>
      <c r="C621" s="130" t="n"/>
      <c r="D621" s="178" t="inlineStr">
        <is>
          <t>400</t>
        </is>
      </c>
      <c r="E621" s="494" t="n"/>
      <c r="F621" s="498" t="inlineStr">
        <is>
          <t>化境符*  1/  88</t>
        </is>
      </c>
      <c r="G621" s="410" t="n"/>
      <c r="H621" s="519" t="inlineStr">
        <is>
          <t>180</t>
        </is>
      </c>
      <c r="I621" s="494" t="n"/>
      <c r="J621" s="496" t="inlineStr">
        <is>
          <t>侠士修身录*  1/  40</t>
        </is>
      </c>
      <c r="K621" s="130" t="n"/>
      <c r="L621" s="36" t="inlineStr">
        <is>
          <t>200</t>
        </is>
      </c>
    </row>
    <row r="622" ht="24" customHeight="1">
      <c r="A622" s="497" t="n"/>
      <c r="B622" s="498" t="inlineStr">
        <is>
          <t>Ⅲ级碎片礼盒*  1/100</t>
        </is>
      </c>
      <c r="C622" s="410" t="n"/>
      <c r="D622" s="519" t="inlineStr">
        <is>
          <t>1000</t>
        </is>
      </c>
      <c r="E622" s="497" t="n"/>
      <c r="F622" s="496" t="inlineStr">
        <is>
          <t>黄帝内经*  2/120</t>
        </is>
      </c>
      <c r="G622" s="130" t="n"/>
      <c r="H622" s="178" t="inlineStr">
        <is>
          <t>190</t>
        </is>
      </c>
      <c r="I622" s="497" t="n"/>
      <c r="J622" s="498" t="inlineStr">
        <is>
          <t>传说残片*  1/  66</t>
        </is>
      </c>
      <c r="K622" s="410" t="n"/>
      <c r="L622" s="41" t="inlineStr">
        <is>
          <t>190</t>
        </is>
      </c>
    </row>
    <row r="623" ht="24" customHeight="1">
      <c r="A623" s="493" t="inlineStr">
        <is>
          <t>周五第2轮</t>
        </is>
      </c>
      <c r="B623" s="502" t="inlineStr">
        <is>
          <t>敏捷洗刷刷*  1/  20</t>
        </is>
      </c>
      <c r="C623" s="124" t="n"/>
      <c r="D623" s="28" t="inlineStr">
        <is>
          <t>900</t>
        </is>
      </c>
      <c r="E623" s="526" t="inlineStr">
        <is>
          <t>周一第1轮</t>
        </is>
      </c>
      <c r="F623" s="502" t="inlineStr">
        <is>
          <t>生命洗刷刷*  1/  10</t>
        </is>
      </c>
      <c r="G623" s="124" t="n"/>
      <c r="H623" s="401" t="inlineStr">
        <is>
          <t>3000</t>
        </is>
      </c>
      <c r="I623" s="491" t="inlineStr">
        <is>
          <t>周三第2轮</t>
        </is>
      </c>
      <c r="J623" s="502" t="inlineStr">
        <is>
          <t>力量洗刷刷*  1/  20</t>
        </is>
      </c>
      <c r="K623" s="124" t="n"/>
      <c r="L623" s="28" t="inlineStr">
        <is>
          <t>900</t>
        </is>
      </c>
    </row>
    <row r="624" ht="24" customHeight="1">
      <c r="A624" s="494" t="n"/>
      <c r="B624" s="496" t="inlineStr">
        <is>
          <t>斗神符*  1/  50</t>
        </is>
      </c>
      <c r="C624" s="130" t="n"/>
      <c r="D624" s="36" t="inlineStr">
        <is>
          <t>200</t>
        </is>
      </c>
      <c r="E624" s="504" t="n"/>
      <c r="F624" s="496" t="inlineStr">
        <is>
          <t>破碎的铠甲*  5/288</t>
        </is>
      </c>
      <c r="G624" s="130" t="n"/>
      <c r="H624" s="178" t="inlineStr">
        <is>
          <t>400</t>
        </is>
      </c>
      <c r="I624" s="494" t="n"/>
      <c r="J624" s="496" t="inlineStr">
        <is>
          <t>无字天书*  2/120</t>
        </is>
      </c>
      <c r="K624" s="130" t="n"/>
      <c r="L624" s="36" t="inlineStr">
        <is>
          <t>120</t>
        </is>
      </c>
    </row>
    <row r="625" ht="24" customHeight="1">
      <c r="A625" s="494" t="n"/>
      <c r="B625" s="496" t="inlineStr">
        <is>
          <t>传功符*10/  88</t>
        </is>
      </c>
      <c r="C625" s="130" t="n"/>
      <c r="D625" s="36" t="inlineStr">
        <is>
          <t>120</t>
        </is>
      </c>
      <c r="E625" s="504" t="n"/>
      <c r="F625" s="496" t="inlineStr">
        <is>
          <t>四灵魂石*  3/  88</t>
        </is>
      </c>
      <c r="G625" s="130" t="n"/>
      <c r="H625" s="178" t="inlineStr">
        <is>
          <t>500</t>
        </is>
      </c>
      <c r="I625" s="494" t="n"/>
      <c r="J625" s="496" t="inlineStr">
        <is>
          <t>投掷武器符文石*  3/188</t>
        </is>
      </c>
      <c r="K625" s="130" t="n"/>
      <c r="L625" s="36" t="inlineStr">
        <is>
          <t>500</t>
        </is>
      </c>
    </row>
    <row r="626" ht="24" customHeight="1">
      <c r="A626" s="494" t="n"/>
      <c r="B626" s="496" t="inlineStr">
        <is>
          <t>稳固的磐石*  5/288</t>
        </is>
      </c>
      <c r="C626" s="130" t="n"/>
      <c r="D626" s="36" t="inlineStr">
        <is>
          <t>400</t>
        </is>
      </c>
      <c r="E626" s="504" t="n"/>
      <c r="F626" s="496" t="inlineStr">
        <is>
          <t>神魔残卷*  3/  88</t>
        </is>
      </c>
      <c r="G626" s="130" t="n"/>
      <c r="H626" s="178" t="inlineStr">
        <is>
          <t>500</t>
        </is>
      </c>
      <c r="I626" s="494" t="n"/>
      <c r="J626" s="496" t="inlineStr">
        <is>
          <t>神装之灵*  3/  88</t>
        </is>
      </c>
      <c r="K626" s="130" t="n"/>
      <c r="L626" s="36" t="inlineStr">
        <is>
          <t>500</t>
        </is>
      </c>
    </row>
    <row r="627" ht="24" customHeight="1">
      <c r="A627" s="494" t="n"/>
      <c r="B627" s="496" t="inlineStr">
        <is>
          <t>突破石*  3/  88</t>
        </is>
      </c>
      <c r="C627" s="130" t="n"/>
      <c r="D627" s="36" t="inlineStr">
        <is>
          <t>500</t>
        </is>
      </c>
      <c r="E627" s="504" t="n"/>
      <c r="F627" s="496" t="inlineStr">
        <is>
          <t>1级狂暴石*  2/  88</t>
        </is>
      </c>
      <c r="G627" s="130" t="n"/>
      <c r="H627" s="178" t="inlineStr">
        <is>
          <t>500</t>
        </is>
      </c>
      <c r="I627" s="494" t="n"/>
      <c r="J627" s="496" t="inlineStr">
        <is>
          <t>烛龙碎片*  3/  88</t>
        </is>
      </c>
      <c r="K627" s="130" t="n"/>
      <c r="L627" s="36" t="inlineStr">
        <is>
          <t>500</t>
        </is>
      </c>
    </row>
    <row r="628" ht="24" customHeight="1">
      <c r="A628" s="494" t="n"/>
      <c r="B628" s="496" t="inlineStr">
        <is>
          <t>1级神愈石*  2/  88</t>
        </is>
      </c>
      <c r="C628" s="130" t="n"/>
      <c r="D628" s="36" t="inlineStr">
        <is>
          <t>500</t>
        </is>
      </c>
      <c r="E628" s="504" t="n"/>
      <c r="F628" s="496" t="inlineStr">
        <is>
          <t>熔炼乌金*  2/  66</t>
        </is>
      </c>
      <c r="G628" s="130" t="n"/>
      <c r="H628" s="178" t="inlineStr">
        <is>
          <t>260</t>
        </is>
      </c>
      <c r="I628" s="494" t="n"/>
      <c r="J628" s="496" t="inlineStr">
        <is>
          <t>1级神愈石*  2/  88</t>
        </is>
      </c>
      <c r="K628" s="130" t="n"/>
      <c r="L628" s="36" t="inlineStr">
        <is>
          <t>500</t>
        </is>
      </c>
    </row>
    <row r="629" ht="24" customHeight="1">
      <c r="A629" s="494" t="n"/>
      <c r="B629" s="496" t="inlineStr">
        <is>
          <t>易经八卦*  2/120</t>
        </is>
      </c>
      <c r="C629" s="130" t="n"/>
      <c r="D629" s="36" t="inlineStr">
        <is>
          <t>140</t>
        </is>
      </c>
      <c r="E629" s="504" t="n"/>
      <c r="F629" s="496" t="inlineStr">
        <is>
          <t>Ⅱ级万能碎片*  1/  88</t>
        </is>
      </c>
      <c r="G629" s="130" t="n"/>
      <c r="H629" s="178" t="inlineStr">
        <is>
          <t>400</t>
        </is>
      </c>
      <c r="I629" s="494" t="n"/>
      <c r="J629" s="496" t="inlineStr">
        <is>
          <t>Ⅰ级万能碎片*  1/  88</t>
        </is>
      </c>
      <c r="K629" s="130" t="n"/>
      <c r="L629" s="36" t="inlineStr">
        <is>
          <t>200</t>
        </is>
      </c>
    </row>
    <row r="630" ht="24" customHeight="1">
      <c r="A630" s="494" t="n"/>
      <c r="B630" s="496" t="inlineStr">
        <is>
          <t>Ⅲ级碎片礼盒*  1/100</t>
        </is>
      </c>
      <c r="C630" s="130" t="n"/>
      <c r="D630" s="36" t="inlineStr">
        <is>
          <t>1000</t>
        </is>
      </c>
      <c r="E630" s="504" t="n"/>
      <c r="F630" s="498" t="inlineStr">
        <is>
          <t>Ⅲ级碎片礼盒*  1/100</t>
        </is>
      </c>
      <c r="G630" s="410" t="n"/>
      <c r="H630" s="519" t="inlineStr">
        <is>
          <t>1000</t>
        </is>
      </c>
      <c r="I630" s="494" t="n"/>
      <c r="J630" s="498" t="inlineStr">
        <is>
          <t>Ⅲ级碎片礼盒*  1/100</t>
        </is>
      </c>
      <c r="K630" s="410" t="n"/>
      <c r="L630" s="41" t="inlineStr">
        <is>
          <t>1000</t>
        </is>
      </c>
    </row>
    <row r="631" ht="24" customHeight="1">
      <c r="A631" s="500" t="n"/>
      <c r="B631" s="501" t="inlineStr">
        <is>
          <t>化境符*  1/  88</t>
        </is>
      </c>
      <c r="C631" s="136" t="n"/>
      <c r="D631" s="31" t="inlineStr">
        <is>
          <t>180</t>
        </is>
      </c>
      <c r="E631" s="527" t="n"/>
      <c r="F631" s="498" t="inlineStr">
        <is>
          <t>史诗残片*  1/  66</t>
        </is>
      </c>
      <c r="G631" s="410" t="n"/>
      <c r="H631" s="519" t="inlineStr">
        <is>
          <t>190</t>
        </is>
      </c>
      <c r="I631" s="497" t="n"/>
      <c r="J631" s="498" t="inlineStr">
        <is>
          <t>神话残片*  1/  66</t>
        </is>
      </c>
      <c r="K631" s="410" t="n"/>
      <c r="L631" s="41" t="inlineStr">
        <is>
          <t>190</t>
        </is>
      </c>
    </row>
    <row r="632" ht="24" customHeight="1">
      <c r="A632" s="528" t="inlineStr">
        <is>
          <t>周六第1轮</t>
        </is>
      </c>
      <c r="B632" s="509" t="inlineStr">
        <is>
          <t>大经验药水*  1/  50</t>
        </is>
      </c>
      <c r="C632" s="320" t="n"/>
      <c r="D632" s="508" t="inlineStr">
        <is>
          <t>350</t>
        </is>
      </c>
      <c r="E632" s="493" t="inlineStr">
        <is>
          <t>周一第2轮</t>
        </is>
      </c>
      <c r="F632" s="502" t="inlineStr">
        <is>
          <t>中体力*  2/  50</t>
        </is>
      </c>
      <c r="G632" s="124" t="n"/>
      <c r="H632" s="401" t="inlineStr">
        <is>
          <t>300</t>
        </is>
      </c>
      <c r="I632" s="493" t="inlineStr">
        <is>
          <t>周四第1轮</t>
        </is>
      </c>
      <c r="J632" s="502" t="inlineStr">
        <is>
          <t>速度洗刷刷*  1/  20</t>
        </is>
      </c>
      <c r="K632" s="124" t="n"/>
      <c r="L632" s="28" t="inlineStr">
        <is>
          <t>900</t>
        </is>
      </c>
    </row>
    <row r="633" ht="24" customHeight="1">
      <c r="A633" s="494" t="n"/>
      <c r="B633" s="496" t="inlineStr">
        <is>
          <t>生命洗刷刷*  1/  10</t>
        </is>
      </c>
      <c r="C633" s="130" t="n"/>
      <c r="D633" s="178" t="inlineStr">
        <is>
          <t>3000</t>
        </is>
      </c>
      <c r="E633" s="494" t="n"/>
      <c r="F633" s="496" t="inlineStr">
        <is>
          <t>力量洗刷刷*  1/  20</t>
        </is>
      </c>
      <c r="G633" s="130" t="n"/>
      <c r="H633" s="178" t="inlineStr">
        <is>
          <t>900</t>
        </is>
      </c>
      <c r="I633" s="494" t="n"/>
      <c r="J633" s="496" t="inlineStr">
        <is>
          <t>千年寒铁*  3/188</t>
        </is>
      </c>
      <c r="K633" s="130" t="n"/>
      <c r="L633" s="36" t="inlineStr">
        <is>
          <t>500</t>
        </is>
      </c>
    </row>
    <row r="634" ht="24" customHeight="1">
      <c r="A634" s="494" t="n"/>
      <c r="B634" s="496" t="inlineStr">
        <is>
          <t>传功符*10/  50</t>
        </is>
      </c>
      <c r="C634" s="130" t="n"/>
      <c r="D634" s="178" t="inlineStr">
        <is>
          <t>120</t>
        </is>
      </c>
      <c r="E634" s="494" t="n"/>
      <c r="F634" s="496" t="inlineStr">
        <is>
          <t>还童卷轴*  2/  66</t>
        </is>
      </c>
      <c r="G634" s="130" t="n"/>
      <c r="H634" s="178" t="inlineStr">
        <is>
          <t>240</t>
        </is>
      </c>
      <c r="I634" s="494" t="n"/>
      <c r="J634" s="496" t="inlineStr">
        <is>
          <t>徽章符文石*  2/  66</t>
        </is>
      </c>
      <c r="K634" s="130" t="n"/>
      <c r="L634" s="36" t="inlineStr">
        <is>
          <t>240</t>
        </is>
      </c>
    </row>
    <row r="635" ht="24" customHeight="1">
      <c r="A635" s="494" t="n"/>
      <c r="B635" s="496" t="inlineStr">
        <is>
          <t>无字天书*  2/120</t>
        </is>
      </c>
      <c r="C635" s="130" t="n"/>
      <c r="D635" s="178" t="inlineStr">
        <is>
          <t>120</t>
        </is>
      </c>
      <c r="E635" s="494" t="n"/>
      <c r="F635" s="496" t="inlineStr">
        <is>
          <t>门派高香*  5/  50</t>
        </is>
      </c>
      <c r="G635" s="130" t="n"/>
      <c r="H635" s="178" t="inlineStr">
        <is>
          <t>200</t>
        </is>
      </c>
      <c r="I635" s="494" t="n"/>
      <c r="J635" s="496" t="inlineStr">
        <is>
          <t>炼气石*  3/  88</t>
        </is>
      </c>
      <c r="K635" s="130" t="n"/>
      <c r="L635" s="36" t="inlineStr">
        <is>
          <t>500</t>
        </is>
      </c>
    </row>
    <row r="636" ht="24" customHeight="1">
      <c r="A636" s="494" t="n"/>
      <c r="B636" s="496" t="inlineStr">
        <is>
          <t>沧桑的兽骨*  5/288</t>
        </is>
      </c>
      <c r="C636" s="130" t="n"/>
      <c r="D636" s="178" t="inlineStr">
        <is>
          <t>400</t>
        </is>
      </c>
      <c r="E636" s="494" t="n"/>
      <c r="F636" s="496" t="inlineStr">
        <is>
          <t>神装之灵*  3/  88</t>
        </is>
      </c>
      <c r="G636" s="130" t="n"/>
      <c r="H636" s="178" t="inlineStr">
        <is>
          <t>500</t>
        </is>
      </c>
      <c r="I636" s="494" t="n"/>
      <c r="J636" s="496" t="inlineStr">
        <is>
          <t>饕餮碎片*  3/  88</t>
        </is>
      </c>
      <c r="K636" s="130" t="n"/>
      <c r="L636" s="36" t="inlineStr">
        <is>
          <t>500</t>
        </is>
      </c>
    </row>
    <row r="637" ht="24" customHeight="1">
      <c r="A637" s="494" t="n"/>
      <c r="B637" s="496" t="inlineStr">
        <is>
          <t>黄鸟碎片*  3/  88</t>
        </is>
      </c>
      <c r="C637" s="130" t="n"/>
      <c r="D637" s="178" t="inlineStr">
        <is>
          <t>500</t>
        </is>
      </c>
      <c r="E637" s="494" t="n"/>
      <c r="F637" s="496" t="inlineStr">
        <is>
          <t>粗壮的牛角*  5/288</t>
        </is>
      </c>
      <c r="G637" s="130" t="n"/>
      <c r="H637" s="178" t="inlineStr">
        <is>
          <t>500</t>
        </is>
      </c>
      <c r="I637" s="494" t="n"/>
      <c r="J637" s="496" t="inlineStr">
        <is>
          <t>1级狂暴石*  2/  88</t>
        </is>
      </c>
      <c r="K637" s="130" t="n"/>
      <c r="L637" s="36" t="inlineStr">
        <is>
          <t>500</t>
        </is>
      </c>
    </row>
    <row r="638" ht="24" customHeight="1">
      <c r="A638" s="494" t="n"/>
      <c r="B638" s="496" t="inlineStr">
        <is>
          <t>1级狂暴石*  2/  88</t>
        </is>
      </c>
      <c r="C638" s="130" t="n"/>
      <c r="D638" s="178" t="inlineStr">
        <is>
          <t>500</t>
        </is>
      </c>
      <c r="E638" s="494" t="n"/>
      <c r="F638" s="496" t="inlineStr">
        <is>
          <t>突破石*  1/  50</t>
        </is>
      </c>
      <c r="G638" s="130" t="n"/>
      <c r="H638" s="178" t="inlineStr">
        <is>
          <t>200</t>
        </is>
      </c>
      <c r="I638" s="494" t="n"/>
      <c r="J638" s="496" t="inlineStr">
        <is>
          <t>Ⅱ级万能碎片*  1/  88</t>
        </is>
      </c>
      <c r="K638" s="130" t="n"/>
      <c r="L638" s="36" t="inlineStr">
        <is>
          <t>400</t>
        </is>
      </c>
    </row>
    <row r="639" ht="24" customHeight="1">
      <c r="A639" s="494" t="n"/>
      <c r="B639" s="496" t="inlineStr">
        <is>
          <t>Ⅱ级万能碎片*  1/  88</t>
        </is>
      </c>
      <c r="C639" s="130" t="n"/>
      <c r="D639" s="178" t="inlineStr">
        <is>
          <t>400</t>
        </is>
      </c>
      <c r="E639" s="494" t="n"/>
      <c r="F639" s="496" t="inlineStr">
        <is>
          <t>1级神愈石*  2/  88</t>
        </is>
      </c>
      <c r="G639" s="130" t="n"/>
      <c r="H639" s="178" t="inlineStr">
        <is>
          <t>500</t>
        </is>
      </c>
      <c r="I639" s="494" t="n"/>
      <c r="J639" s="496" t="inlineStr">
        <is>
          <t>Ⅲ级碎片礼盒*  1/100</t>
        </is>
      </c>
      <c r="K639" s="130" t="n"/>
      <c r="L639" s="36" t="inlineStr">
        <is>
          <t>1000</t>
        </is>
      </c>
    </row>
    <row r="640" ht="24" customHeight="1">
      <c r="A640" s="494" t="n"/>
      <c r="B640" s="498" t="inlineStr">
        <is>
          <t>Ⅲ级碎片礼盒*  1/100</t>
        </is>
      </c>
      <c r="C640" s="410" t="n"/>
      <c r="D640" s="519" t="inlineStr">
        <is>
          <t>1000</t>
        </is>
      </c>
      <c r="E640" s="500" t="n"/>
      <c r="F640" s="501" t="inlineStr">
        <is>
          <t>Ⅲ级碎片礼盒*  1/100</t>
        </is>
      </c>
      <c r="G640" s="136" t="n"/>
      <c r="H640" s="404" t="inlineStr">
        <is>
          <t>1000</t>
        </is>
      </c>
      <c r="I640" s="500" t="n"/>
      <c r="J640" s="501" t="inlineStr">
        <is>
          <t>补阙粉尘*  2/  66</t>
        </is>
      </c>
      <c r="K640" s="136" t="n"/>
      <c r="L640" s="31" t="inlineStr">
        <is>
          <t>200</t>
        </is>
      </c>
    </row>
    <row r="641" ht="24" customHeight="1">
      <c r="A641" s="493" t="inlineStr">
        <is>
          <t>周六第2轮</t>
        </is>
      </c>
      <c r="B641" s="502" t="inlineStr">
        <is>
          <t>力量洗刷刷*  1/  20</t>
        </is>
      </c>
      <c r="C641" s="124" t="n"/>
      <c r="D641" s="28" t="inlineStr">
        <is>
          <t>900</t>
        </is>
      </c>
      <c r="E641" s="424" t="inlineStr">
        <is>
          <t>周二第1轮</t>
        </is>
      </c>
      <c r="F641" s="509" t="inlineStr">
        <is>
          <t>速度洗刷刷*  1/  20</t>
        </is>
      </c>
      <c r="G641" s="320" t="n"/>
      <c r="H641" s="156" t="inlineStr">
        <is>
          <t>900</t>
        </is>
      </c>
      <c r="I641" s="424" t="inlineStr">
        <is>
          <t>周四第2轮</t>
        </is>
      </c>
      <c r="J641" s="509" t="inlineStr">
        <is>
          <t>风之息*  4/  50</t>
        </is>
      </c>
      <c r="K641" s="320" t="n"/>
      <c r="L641" s="156" t="inlineStr">
        <is>
          <t>200</t>
        </is>
      </c>
    </row>
    <row r="642" ht="24" customHeight="1">
      <c r="A642" s="494" t="n"/>
      <c r="B642" s="496" t="inlineStr">
        <is>
          <t>活力药水*  5/  50</t>
        </is>
      </c>
      <c r="C642" s="130" t="n"/>
      <c r="D642" s="36" t="inlineStr">
        <is>
          <t>300</t>
        </is>
      </c>
      <c r="E642" s="504" t="n"/>
      <c r="F642" s="496" t="inlineStr">
        <is>
          <t>挑战书*  3/  50</t>
        </is>
      </c>
      <c r="G642" s="130" t="n"/>
      <c r="H642" s="36" t="inlineStr">
        <is>
          <t>200</t>
        </is>
      </c>
      <c r="I642" s="504" t="n"/>
      <c r="J642" s="496" t="inlineStr">
        <is>
          <t>敏捷洗刷刷*  1/  20</t>
        </is>
      </c>
      <c r="K642" s="130" t="n"/>
      <c r="L642" s="36" t="inlineStr">
        <is>
          <t>900</t>
        </is>
      </c>
    </row>
    <row r="643" ht="24" customHeight="1">
      <c r="A643" s="494" t="n"/>
      <c r="B643" s="496" t="inlineStr">
        <is>
          <t>月卡达人*  1/  10</t>
        </is>
      </c>
      <c r="C643" s="130" t="n"/>
      <c r="D643" s="36" t="inlineStr">
        <is>
          <t>1000</t>
        </is>
      </c>
      <c r="E643" s="504" t="n"/>
      <c r="F643" s="496" t="inlineStr">
        <is>
          <t>移魂符*  5/  50</t>
        </is>
      </c>
      <c r="G643" s="130" t="n"/>
      <c r="H643" s="36" t="inlineStr">
        <is>
          <t>200</t>
        </is>
      </c>
      <c r="I643" s="504" t="n"/>
      <c r="J643" s="496" t="inlineStr">
        <is>
          <t>神秘精华*  3/188</t>
        </is>
      </c>
      <c r="K643" s="130" t="n"/>
      <c r="L643" s="36" t="inlineStr">
        <is>
          <t>500</t>
        </is>
      </c>
    </row>
    <row r="644" ht="24" customHeight="1">
      <c r="A644" s="494" t="n"/>
      <c r="B644" s="496" t="inlineStr">
        <is>
          <t>尖锐的铁器*  5/288</t>
        </is>
      </c>
      <c r="C644" s="130" t="n"/>
      <c r="D644" s="36" t="inlineStr">
        <is>
          <t>400</t>
        </is>
      </c>
      <c r="E644" s="504" t="n"/>
      <c r="F644" s="496" t="inlineStr">
        <is>
          <t>传功符*10/  88</t>
        </is>
      </c>
      <c r="G644" s="130" t="n"/>
      <c r="H644" s="36" t="inlineStr">
        <is>
          <t>120</t>
        </is>
      </c>
      <c r="I644" s="504" t="n"/>
      <c r="J644" s="496" t="inlineStr">
        <is>
          <t>转转券*  5/  50</t>
        </is>
      </c>
      <c r="K644" s="130" t="n"/>
      <c r="L644" s="36" t="inlineStr">
        <is>
          <t>100</t>
        </is>
      </c>
    </row>
    <row r="645" ht="24" customHeight="1">
      <c r="A645" s="494" t="n"/>
      <c r="B645" s="496" t="inlineStr">
        <is>
          <t>奥秘元素*  3/  88</t>
        </is>
      </c>
      <c r="C645" s="130" t="n"/>
      <c r="D645" s="36" t="inlineStr">
        <is>
          <t>400</t>
        </is>
      </c>
      <c r="E645" s="504" t="n"/>
      <c r="F645" s="496" t="inlineStr">
        <is>
          <t>大型武器符文石*  3/188</t>
        </is>
      </c>
      <c r="G645" s="130" t="n"/>
      <c r="H645" s="36" t="inlineStr">
        <is>
          <t>500</t>
        </is>
      </c>
      <c r="I645" s="504" t="n"/>
      <c r="J645" s="496" t="inlineStr">
        <is>
          <t>真黄金卷轴*  3/  88</t>
        </is>
      </c>
      <c r="K645" s="130" t="n"/>
      <c r="L645" s="36" t="inlineStr">
        <is>
          <t>500</t>
        </is>
      </c>
    </row>
    <row r="646" ht="24" customHeight="1">
      <c r="A646" s="494" t="n"/>
      <c r="B646" s="496" t="inlineStr">
        <is>
          <t>黄鸟碎片*  3/  88</t>
        </is>
      </c>
      <c r="C646" s="130" t="n"/>
      <c r="D646" s="36" t="inlineStr">
        <is>
          <t>500</t>
        </is>
      </c>
      <c r="E646" s="504" t="n"/>
      <c r="F646" s="496" t="inlineStr">
        <is>
          <t>锋利的狼牙*  5/288</t>
        </is>
      </c>
      <c r="G646" s="130" t="n"/>
      <c r="H646" s="36" t="inlineStr">
        <is>
          <t>500</t>
        </is>
      </c>
      <c r="I646" s="504" t="n"/>
      <c r="J646" s="496" t="inlineStr">
        <is>
          <t>夔牛碎片*  3/  88</t>
        </is>
      </c>
      <c r="K646" s="130" t="n"/>
      <c r="L646" s="36" t="inlineStr">
        <is>
          <t>500</t>
        </is>
      </c>
    </row>
    <row r="647" ht="24" customHeight="1">
      <c r="A647" s="494" t="n"/>
      <c r="B647" s="496" t="inlineStr">
        <is>
          <t>1级神愈石*  2/  88</t>
        </is>
      </c>
      <c r="C647" s="130" t="n"/>
      <c r="D647" s="36" t="inlineStr">
        <is>
          <t>500</t>
        </is>
      </c>
      <c r="E647" s="504" t="n"/>
      <c r="F647" s="496" t="inlineStr">
        <is>
          <t>境界丹*  1/  50</t>
        </is>
      </c>
      <c r="G647" s="130" t="n"/>
      <c r="H647" s="36" t="inlineStr">
        <is>
          <t>200</t>
        </is>
      </c>
      <c r="I647" s="504" t="n"/>
      <c r="J647" s="496" t="inlineStr">
        <is>
          <t>1级神愈石*  2/  88</t>
        </is>
      </c>
      <c r="K647" s="130" t="n"/>
      <c r="L647" s="36" t="inlineStr">
        <is>
          <t>500</t>
        </is>
      </c>
    </row>
    <row r="648" ht="24" customHeight="1">
      <c r="A648" s="494" t="n"/>
      <c r="B648" s="496" t="inlineStr">
        <is>
          <t>Ⅲ级碎片礼盒*  1/100</t>
        </is>
      </c>
      <c r="C648" s="130" t="n"/>
      <c r="D648" s="36" t="inlineStr">
        <is>
          <t>1000</t>
        </is>
      </c>
      <c r="E648" s="504" t="n"/>
      <c r="F648" s="496" t="inlineStr">
        <is>
          <t>1级狂暴石*  2/  88</t>
        </is>
      </c>
      <c r="G648" s="130" t="n"/>
      <c r="H648" s="36" t="inlineStr">
        <is>
          <t>500</t>
        </is>
      </c>
      <c r="I648" s="504" t="n"/>
      <c r="J648" s="496" t="inlineStr">
        <is>
          <t>Ⅰ级万能碎片*  1/  88</t>
        </is>
      </c>
      <c r="K648" s="130" t="n"/>
      <c r="L648" s="36" t="inlineStr">
        <is>
          <t>200</t>
        </is>
      </c>
    </row>
    <row r="649" ht="24" customHeight="1">
      <c r="A649" s="500" t="n"/>
      <c r="B649" s="501" t="inlineStr">
        <is>
          <t>补阙粉尘*  2/  66</t>
        </is>
      </c>
      <c r="C649" s="136" t="n"/>
      <c r="D649" s="31" t="inlineStr">
        <is>
          <t>200</t>
        </is>
      </c>
      <c r="E649" s="427" t="n"/>
      <c r="F649" s="501" t="inlineStr">
        <is>
          <t>Ⅲ级碎片礼盒*  1/100</t>
        </is>
      </c>
      <c r="G649" s="136" t="n"/>
      <c r="H649" s="31" t="inlineStr">
        <is>
          <t>1000</t>
        </is>
      </c>
      <c r="I649" s="427" t="n"/>
      <c r="J649" s="501" t="inlineStr">
        <is>
          <t>Ⅲ级碎片礼盒*  1/100</t>
        </is>
      </c>
      <c r="K649" s="136" t="n"/>
      <c r="L649" s="31" t="inlineStr">
        <is>
          <t>1000</t>
        </is>
      </c>
    </row>
    <row r="650" ht="24" customHeight="1">
      <c r="A650" s="360" t="inlineStr"/>
    </row>
    <row r="651" ht="24" customHeight="1">
      <c r="A651" s="329" t="inlineStr">
        <is>
          <t>等级</t>
        </is>
      </c>
      <c r="B651" s="329" t="inlineStr">
        <is>
          <t>普通乐斗游记/至尊乐斗游记</t>
        </is>
      </c>
      <c r="C651" s="3" t="n"/>
      <c r="D651" s="474" t="n"/>
      <c r="E651" s="329" t="inlineStr">
        <is>
          <t>等级</t>
        </is>
      </c>
      <c r="F651" s="329" t="inlineStr">
        <is>
          <t>普通乐斗游记/至尊乐斗游记</t>
        </is>
      </c>
      <c r="G651" s="3" t="n"/>
      <c r="H651" s="474" t="n"/>
      <c r="I651" s="329" t="inlineStr">
        <is>
          <t>等级</t>
        </is>
      </c>
      <c r="J651" s="329" t="inlineStr">
        <is>
          <t>普通乐斗游记/至尊乐斗游记</t>
        </is>
      </c>
      <c r="K651" s="3" t="n"/>
      <c r="L651" s="474" t="n"/>
    </row>
    <row r="652" ht="24" customHeight="1">
      <c r="A652" s="234" t="inlineStr">
        <is>
          <t xml:space="preserve"> 1 级</t>
        </is>
      </c>
      <c r="B652" s="174" t="inlineStr">
        <is>
          <t>悟性丹*4/玄铁令*3</t>
        </is>
      </c>
      <c r="C652" s="123" t="n"/>
      <c r="D652" s="461" t="n"/>
      <c r="E652" s="27" t="inlineStr">
        <is>
          <t>21级</t>
        </is>
      </c>
      <c r="F652" s="174" t="inlineStr">
        <is>
          <t>经验药水*1/淬火结晶*3</t>
        </is>
      </c>
      <c r="G652" s="123" t="n"/>
      <c r="H652" s="461" t="n"/>
      <c r="I652" s="27" t="inlineStr">
        <is>
          <t>41级</t>
        </is>
      </c>
      <c r="J652" s="28" t="inlineStr">
        <is>
          <t>经验药水*1/斗神符*2</t>
        </is>
      </c>
      <c r="K652" s="123" t="n"/>
      <c r="L652" s="171" t="n"/>
    </row>
    <row r="653" ht="24" customHeight="1">
      <c r="A653" s="82" t="inlineStr">
        <is>
          <t xml:space="preserve"> 2 级</t>
        </is>
      </c>
      <c r="B653" s="220" t="inlineStr">
        <is>
          <t>经验药水*1/斗神符*1</t>
        </is>
      </c>
      <c r="C653" s="129" t="n"/>
      <c r="D653" s="315" t="n"/>
      <c r="E653" s="34" t="inlineStr">
        <is>
          <t>22级</t>
        </is>
      </c>
      <c r="F653" s="176" t="inlineStr">
        <is>
          <t>真体力*1/侠士修身录*6</t>
        </is>
      </c>
      <c r="G653" s="129" t="n"/>
      <c r="H653" s="315" t="n"/>
      <c r="I653" s="34" t="inlineStr">
        <is>
          <t>42级</t>
        </is>
      </c>
      <c r="J653" s="84" t="inlineStr">
        <is>
          <t>石中剑*2/玄铁令*1</t>
        </is>
      </c>
      <c r="K653" s="129" t="n"/>
      <c r="L653" s="162" t="n"/>
    </row>
    <row r="654" ht="24" customHeight="1">
      <c r="A654" s="82" t="inlineStr">
        <is>
          <t xml:space="preserve"> 3 级</t>
        </is>
      </c>
      <c r="B654" s="176" t="inlineStr">
        <is>
          <t>黄金卷轴*2/淬火结晶*5</t>
        </is>
      </c>
      <c r="C654" s="129" t="n"/>
      <c r="D654" s="315" t="n"/>
      <c r="E654" s="34" t="inlineStr">
        <is>
          <t>23级</t>
        </is>
      </c>
      <c r="F654" s="176" t="inlineStr">
        <is>
          <t>黄金卷轴*1/补阙粉尘*15</t>
        </is>
      </c>
      <c r="G654" s="129" t="n"/>
      <c r="H654" s="315" t="n"/>
      <c r="I654" s="34" t="inlineStr">
        <is>
          <t>43级</t>
        </is>
      </c>
      <c r="J654" s="36" t="inlineStr">
        <is>
          <t>黄金卷轴*1/还童卷轴*3</t>
        </is>
      </c>
      <c r="K654" s="129" t="n"/>
      <c r="L654" s="162" t="n"/>
    </row>
    <row r="655" ht="24" customHeight="1">
      <c r="A655" s="82" t="inlineStr">
        <is>
          <t xml:space="preserve"> 4 级</t>
        </is>
      </c>
      <c r="B655" s="176" t="inlineStr">
        <is>
          <t>淬火结晶*2/真黄金卷轴*10</t>
        </is>
      </c>
      <c r="C655" s="129" t="n"/>
      <c r="D655" s="315" t="n"/>
      <c r="E655" s="34" t="inlineStr">
        <is>
          <t>24级</t>
        </is>
      </c>
      <c r="F655" s="176" t="inlineStr">
        <is>
          <t>淬火结晶*1/境界丹*15</t>
        </is>
      </c>
      <c r="G655" s="129" t="n"/>
      <c r="H655" s="315" t="n"/>
      <c r="I655" s="34" t="inlineStr">
        <is>
          <t>44级</t>
        </is>
      </c>
      <c r="J655" s="36" t="inlineStr">
        <is>
          <t>四灵魂石*1/修为丹*16</t>
        </is>
      </c>
      <c r="K655" s="129" t="n"/>
      <c r="L655" s="162" t="n"/>
    </row>
    <row r="656" ht="24" customHeight="1">
      <c r="A656" s="82" t="inlineStr">
        <is>
          <t xml:space="preserve"> 5 级</t>
        </is>
      </c>
      <c r="B656" s="176" t="inlineStr">
        <is>
          <t>玄铁令*5/Ⅴ级万能碎片*2</t>
        </is>
      </c>
      <c r="C656" s="129" t="n"/>
      <c r="D656" s="315" t="n"/>
      <c r="E656" s="34" t="inlineStr">
        <is>
          <t>25级</t>
        </is>
      </c>
      <c r="F656" s="176" t="inlineStr">
        <is>
          <t>佣兵天赋丹*1/4级月璇魂珠*1</t>
        </is>
      </c>
      <c r="G656" s="129" t="n"/>
      <c r="H656" s="315" t="n"/>
      <c r="I656" s="34" t="inlineStr">
        <is>
          <t>45级</t>
        </is>
      </c>
      <c r="J656" s="36" t="inlineStr">
        <is>
          <t>玄铁令*1/4级月影魂珠*1</t>
        </is>
      </c>
      <c r="K656" s="129" t="n"/>
      <c r="L656" s="162" t="n"/>
    </row>
    <row r="657" ht="24" customHeight="1">
      <c r="A657" s="82" t="inlineStr">
        <is>
          <t xml:space="preserve"> 6 级</t>
        </is>
      </c>
      <c r="B657" s="176" t="inlineStr">
        <is>
          <t>传功符*8/玄铁令*2</t>
        </is>
      </c>
      <c r="C657" s="129" t="n"/>
      <c r="D657" s="315" t="n"/>
      <c r="E657" s="34" t="inlineStr">
        <is>
          <t>26级</t>
        </is>
      </c>
      <c r="F657" s="176" t="inlineStr">
        <is>
          <t>经验药水*1/舆图*2</t>
        </is>
      </c>
      <c r="G657" s="129" t="n"/>
      <c r="H657" s="315" t="n"/>
      <c r="I657" s="34" t="inlineStr">
        <is>
          <t>46级</t>
        </is>
      </c>
      <c r="J657" s="36" t="inlineStr">
        <is>
          <t>梅超风碎片*1/还童卷轴*3</t>
        </is>
      </c>
      <c r="K657" s="129" t="n"/>
      <c r="L657" s="162" t="n"/>
    </row>
    <row r="658" ht="24" customHeight="1">
      <c r="A658" s="82" t="inlineStr">
        <is>
          <t xml:space="preserve"> 7 级</t>
        </is>
      </c>
      <c r="B658" s="176" t="inlineStr">
        <is>
          <t>悟性丹*5/斗神符*2</t>
        </is>
      </c>
      <c r="C658" s="129" t="n"/>
      <c r="D658" s="315" t="n"/>
      <c r="E658" s="34" t="inlineStr">
        <is>
          <t>27级</t>
        </is>
      </c>
      <c r="F658" s="176" t="inlineStr">
        <is>
          <t>石中剑*2/侠士修身录*6</t>
        </is>
      </c>
      <c r="G658" s="129" t="n"/>
      <c r="H658" s="315" t="n"/>
      <c r="I658" s="34" t="inlineStr">
        <is>
          <t>47级</t>
        </is>
      </c>
      <c r="J658" s="36" t="inlineStr">
        <is>
          <t>3级帅帅魂珠*1/源质合金*6</t>
        </is>
      </c>
      <c r="K658" s="129" t="n"/>
      <c r="L658" s="162" t="n"/>
    </row>
    <row r="659" ht="24" customHeight="1">
      <c r="A659" s="82" t="inlineStr">
        <is>
          <t xml:space="preserve"> 8 级</t>
        </is>
      </c>
      <c r="B659" s="176" t="inlineStr">
        <is>
          <t>黄金卷轴*2/淬火结晶*4</t>
        </is>
      </c>
      <c r="C659" s="129" t="n"/>
      <c r="D659" s="315" t="n"/>
      <c r="E659" s="34" t="inlineStr">
        <is>
          <t>28级</t>
        </is>
      </c>
      <c r="F659" s="176" t="inlineStr">
        <is>
          <t>黄金卷轴*1/真黄金卷轴*6</t>
        </is>
      </c>
      <c r="G659" s="129" t="n"/>
      <c r="H659" s="315" t="n"/>
      <c r="I659" s="34" t="inlineStr">
        <is>
          <t>48级</t>
        </is>
      </c>
      <c r="J659" s="36" t="inlineStr">
        <is>
          <t>黄金卷轴*1/元婴飞仙果*6</t>
        </is>
      </c>
      <c r="K659" s="129" t="n"/>
      <c r="L659" s="162" t="n"/>
    </row>
    <row r="660" ht="24" customHeight="1">
      <c r="A660" s="82" t="inlineStr">
        <is>
          <t xml:space="preserve"> 9 级</t>
        </is>
      </c>
      <c r="B660" s="176" t="inlineStr">
        <is>
          <t>问道石*2/真黄金卷轴*5</t>
        </is>
      </c>
      <c r="C660" s="129" t="n"/>
      <c r="D660" s="315" t="n"/>
      <c r="E660" s="34" t="inlineStr">
        <is>
          <t>29级</t>
        </is>
      </c>
      <c r="F660" s="176" t="inlineStr">
        <is>
          <t>奥秘元素*1/境界丹*20</t>
        </is>
      </c>
      <c r="G660" s="129" t="n"/>
      <c r="H660" s="315" t="n"/>
      <c r="I660" s="34" t="inlineStr">
        <is>
          <t>49级</t>
        </is>
      </c>
      <c r="J660" s="36" t="inlineStr">
        <is>
          <t>还童卷轴*2/佣兵天赋丹*8</t>
        </is>
      </c>
      <c r="K660" s="129" t="n"/>
      <c r="L660" s="162" t="n"/>
    </row>
    <row r="661" ht="24" customHeight="1">
      <c r="A661" s="34" t="inlineStr">
        <is>
          <t>10级</t>
        </is>
      </c>
      <c r="B661" s="176" t="inlineStr">
        <is>
          <t>零经验药水*2/4级教主魂珠*1</t>
        </is>
      </c>
      <c r="C661" s="129" t="n"/>
      <c r="D661" s="315" t="n"/>
      <c r="E661" s="34" t="inlineStr">
        <is>
          <t>30级</t>
        </is>
      </c>
      <c r="F661" s="176" t="inlineStr">
        <is>
          <t>淬火结晶*1/应龙制作书*1</t>
        </is>
      </c>
      <c r="G661" s="129" t="n"/>
      <c r="H661" s="315" t="n"/>
      <c r="I661" s="34" t="inlineStr">
        <is>
          <t>50级</t>
        </is>
      </c>
      <c r="J661" s="36" t="inlineStr">
        <is>
          <t>玄铁令*2/Ⅴ级万能碎片*2</t>
        </is>
      </c>
      <c r="K661" s="129" t="n"/>
      <c r="L661" s="162" t="n"/>
    </row>
    <row r="662" ht="24" customHeight="1">
      <c r="A662" s="34" t="inlineStr">
        <is>
          <t>11级</t>
        </is>
      </c>
      <c r="B662" s="176" t="inlineStr">
        <is>
          <t>修为丹*1/玄铁令*1</t>
        </is>
      </c>
      <c r="C662" s="129" t="n"/>
      <c r="D662" s="315" t="n"/>
      <c r="E662" s="34" t="inlineStr">
        <is>
          <t>31级</t>
        </is>
      </c>
      <c r="F662" s="176" t="inlineStr">
        <is>
          <t>3级剑君魂珠*1/斗神符*1</t>
        </is>
      </c>
      <c r="G662" s="129" t="n"/>
      <c r="H662" s="315" t="n"/>
      <c r="I662" s="34" t="inlineStr">
        <is>
          <t>51级</t>
        </is>
      </c>
      <c r="J662" s="36" t="inlineStr">
        <is>
          <t>传功符*9/还童天书*2</t>
        </is>
      </c>
      <c r="K662" s="129" t="n"/>
      <c r="L662" s="162" t="n"/>
    </row>
    <row r="663" ht="24" customHeight="1">
      <c r="A663" s="34" t="inlineStr">
        <is>
          <t>12级</t>
        </is>
      </c>
      <c r="B663" s="176" t="inlineStr">
        <is>
          <t>经验药水*1/斗神符*5</t>
        </is>
      </c>
      <c r="C663" s="129" t="n"/>
      <c r="D663" s="315" t="n"/>
      <c r="E663" s="34" t="inlineStr">
        <is>
          <t>32级</t>
        </is>
      </c>
      <c r="F663" s="176" t="inlineStr">
        <is>
          <t>舆图*1/侠士修身录*6</t>
        </is>
      </c>
      <c r="G663" s="129" t="n"/>
      <c r="H663" s="315" t="n"/>
      <c r="I663" s="34" t="inlineStr">
        <is>
          <t>52级</t>
        </is>
      </c>
      <c r="J663" s="36" t="inlineStr">
        <is>
          <t>真体力*1/淬火结晶*5</t>
        </is>
      </c>
      <c r="K663" s="129" t="n"/>
      <c r="L663" s="162" t="n"/>
    </row>
    <row r="664" ht="24" customHeight="1">
      <c r="A664" s="34" t="inlineStr">
        <is>
          <t>13级</t>
        </is>
      </c>
      <c r="B664" s="176" t="inlineStr">
        <is>
          <t>黄金卷轴*1/淬火结晶*4</t>
        </is>
      </c>
      <c r="C664" s="129" t="n"/>
      <c r="D664" s="315" t="n"/>
      <c r="E664" s="34" t="inlineStr">
        <is>
          <t>33级</t>
        </is>
      </c>
      <c r="F664" s="176" t="inlineStr">
        <is>
          <t>黄金卷轴*1/真黄金卷轴*7</t>
        </is>
      </c>
      <c r="G664" s="129" t="n"/>
      <c r="H664" s="315" t="n"/>
      <c r="I664" s="34" t="inlineStr">
        <is>
          <t>53级</t>
        </is>
      </c>
      <c r="J664" s="36" t="inlineStr">
        <is>
          <t>黄金卷轴*1/元婴飞仙果*6</t>
        </is>
      </c>
      <c r="K664" s="129" t="n"/>
      <c r="L664" s="162" t="n"/>
    </row>
    <row r="665" ht="24" customHeight="1">
      <c r="A665" s="34" t="inlineStr">
        <is>
          <t>14级</t>
        </is>
      </c>
      <c r="B665" s="176" t="inlineStr">
        <is>
          <t>问道石*2/真黄金卷轴*5</t>
        </is>
      </c>
      <c r="C665" s="129" t="n"/>
      <c r="D665" s="315" t="n"/>
      <c r="E665" s="34" t="inlineStr">
        <is>
          <t>34级</t>
        </is>
      </c>
      <c r="F665" s="176" t="inlineStr">
        <is>
          <t>奥秘元素*2/境界丹*25</t>
        </is>
      </c>
      <c r="G665" s="129" t="n"/>
      <c r="H665" s="315" t="n"/>
      <c r="I665" s="34" t="inlineStr">
        <is>
          <t>54级</t>
        </is>
      </c>
      <c r="J665" s="36" t="inlineStr">
        <is>
          <t>还童卷轴*2/佣兵天赋丹*8</t>
        </is>
      </c>
      <c r="K665" s="129" t="n"/>
      <c r="L665" s="162" t="n"/>
    </row>
    <row r="666" ht="24" customHeight="1">
      <c r="A666" s="34" t="inlineStr">
        <is>
          <t>15级</t>
        </is>
      </c>
      <c r="B666" s="176" t="inlineStr">
        <is>
          <t>还童天书*2/Ⅴ级万能碎片*1</t>
        </is>
      </c>
      <c r="C666" s="129" t="n"/>
      <c r="D666" s="315" t="n"/>
      <c r="E666" s="34" t="inlineStr">
        <is>
          <t>35级</t>
        </is>
      </c>
      <c r="F666" s="176" t="inlineStr">
        <is>
          <t>佣兵天赋丹*1/Ⅴ级万能碎片*1</t>
        </is>
      </c>
      <c r="G666" s="129" t="n"/>
      <c r="H666" s="315" t="n"/>
      <c r="I666" s="34" t="inlineStr">
        <is>
          <t>55级</t>
        </is>
      </c>
      <c r="J666" s="36" t="inlineStr">
        <is>
          <t>斗神符*1/4级教主魂珠*1</t>
        </is>
      </c>
      <c r="K666" s="129" t="n"/>
      <c r="L666" s="162" t="n"/>
    </row>
    <row r="667" ht="24" customHeight="1">
      <c r="A667" s="34" t="inlineStr">
        <is>
          <t>16级</t>
        </is>
      </c>
      <c r="B667" s="176" t="inlineStr">
        <is>
          <t>修为丹*1/玄铁令*1</t>
        </is>
      </c>
      <c r="C667" s="129" t="n"/>
      <c r="D667" s="315" t="n"/>
      <c r="E667" s="34" t="inlineStr">
        <is>
          <t>36级</t>
        </is>
      </c>
      <c r="F667" s="176" t="inlineStr">
        <is>
          <t>经验药水*1/王处一碎片*1</t>
        </is>
      </c>
      <c r="G667" s="129" t="n"/>
      <c r="H667" s="315" t="n"/>
      <c r="I667" s="34" t="inlineStr">
        <is>
          <t>56级</t>
        </is>
      </c>
      <c r="J667" s="36" t="inlineStr">
        <is>
          <t>4级帅帅魂珠*1/还童天书*2</t>
        </is>
      </c>
      <c r="K667" s="129" t="n"/>
      <c r="L667" s="162" t="n"/>
    </row>
    <row r="668" ht="24" customHeight="1">
      <c r="A668" s="34" t="inlineStr">
        <is>
          <t>17级</t>
        </is>
      </c>
      <c r="B668" s="176" t="inlineStr">
        <is>
          <t>3级帅帅魂珠*1/佣兵年兽大人*10</t>
        </is>
      </c>
      <c r="C668" s="129" t="n"/>
      <c r="D668" s="315" t="n"/>
      <c r="E668" s="34" t="inlineStr">
        <is>
          <t>37级</t>
        </is>
      </c>
      <c r="F668" s="176" t="inlineStr">
        <is>
          <t>真体力*1/玄铁令*1</t>
        </is>
      </c>
      <c r="G668" s="129" t="n"/>
      <c r="H668" s="315" t="n"/>
      <c r="I668" s="34" t="inlineStr">
        <is>
          <t>57级</t>
        </is>
      </c>
      <c r="J668" s="36" t="inlineStr">
        <is>
          <t>真体力*1/淬火结晶*6</t>
        </is>
      </c>
      <c r="K668" s="129" t="n"/>
      <c r="L668" s="162" t="n"/>
    </row>
    <row r="669" ht="24" customHeight="1">
      <c r="A669" s="34" t="inlineStr">
        <is>
          <t>18级</t>
        </is>
      </c>
      <c r="B669" s="176" t="inlineStr">
        <is>
          <t>黄金卷轴*1/淬火结晶*4</t>
        </is>
      </c>
      <c r="C669" s="129" t="n"/>
      <c r="D669" s="315" t="n"/>
      <c r="E669" s="34" t="inlineStr">
        <is>
          <t>38级</t>
        </is>
      </c>
      <c r="F669" s="176" t="inlineStr">
        <is>
          <t>黄金卷轴*1/碧海制作书*1</t>
        </is>
      </c>
      <c r="G669" s="129" t="n"/>
      <c r="H669" s="315" t="n"/>
      <c r="I669" s="34" t="inlineStr">
        <is>
          <t>58级</t>
        </is>
      </c>
      <c r="J669" s="36" t="inlineStr">
        <is>
          <t>黄金卷轴*1/元婴飞仙果*6</t>
        </is>
      </c>
      <c r="K669" s="129" t="n"/>
      <c r="L669" s="162" t="n"/>
    </row>
    <row r="670" ht="24" customHeight="1">
      <c r="A670" s="34" t="inlineStr">
        <is>
          <t>19级</t>
        </is>
      </c>
      <c r="B670" s="220" t="inlineStr">
        <is>
          <t>问道石*1/真黄金卷轴*6</t>
        </is>
      </c>
      <c r="C670" s="129" t="n"/>
      <c r="D670" s="315" t="n"/>
      <c r="E670" s="34" t="inlineStr">
        <is>
          <t>39级</t>
        </is>
      </c>
      <c r="F670" s="176" t="inlineStr">
        <is>
          <t>四灵魂石*1/修为丹*10</t>
        </is>
      </c>
      <c r="G670" s="129" t="n"/>
      <c r="H670" s="315" t="n"/>
      <c r="I670" s="34" t="inlineStr">
        <is>
          <t>59级</t>
        </is>
      </c>
      <c r="J670" s="36" t="inlineStr">
        <is>
          <t>还童卷轴*2/佣兵天赋丹*11</t>
        </is>
      </c>
      <c r="K670" s="129" t="n"/>
      <c r="L670" s="162" t="n"/>
    </row>
    <row r="671" ht="24" customHeight="1">
      <c r="A671" s="47" t="inlineStr">
        <is>
          <t>20级</t>
        </is>
      </c>
      <c r="B671" s="223" t="inlineStr">
        <is>
          <t>淬火结晶*5/传功符*88</t>
        </is>
      </c>
      <c r="C671" s="135" t="n"/>
      <c r="D671" s="463" t="n"/>
      <c r="E671" s="47" t="inlineStr">
        <is>
          <t>40级</t>
        </is>
      </c>
      <c r="F671" s="180" t="inlineStr">
        <is>
          <t>淬火结晶*1/Ⅴ级万能碎片*1</t>
        </is>
      </c>
      <c r="G671" s="135" t="n"/>
      <c r="H671" s="463" t="n"/>
      <c r="I671" s="47" t="inlineStr">
        <is>
          <t>60级</t>
        </is>
      </c>
      <c r="J671" s="31" t="inlineStr">
        <is>
          <t>Ⅴ级万能碎片*1/仙化资格解锁</t>
        </is>
      </c>
      <c r="K671" s="135" t="n"/>
      <c r="L671" s="190" t="n"/>
    </row>
    <row r="672" ht="24" customHeight="1">
      <c r="A672" s="1" t="inlineStr">
        <is>
          <t>普通乐斗游记奖励汇总</t>
        </is>
      </c>
      <c r="B672" s="3" t="n"/>
      <c r="C672" s="3" t="n"/>
      <c r="D672" s="4" t="n"/>
      <c r="E672" s="362" t="inlineStr">
        <is>
          <t>至尊乐斗游记奖励汇总</t>
        </is>
      </c>
      <c r="F672" s="56" t="n"/>
      <c r="G672" s="56" t="n"/>
      <c r="H672" s="203" t="n"/>
      <c r="I672" s="362" t="inlineStr">
        <is>
          <t>积分获取</t>
        </is>
      </c>
      <c r="J672" s="203" t="n"/>
      <c r="K672" s="153" t="inlineStr">
        <is>
          <t>推荐方案</t>
        </is>
      </c>
      <c r="L672" s="57" t="n"/>
    </row>
    <row r="673" ht="24" customHeight="1">
      <c r="A673" s="169" t="inlineStr">
        <is>
          <t>传功符* N</t>
        </is>
      </c>
      <c r="B673" s="124" t="n"/>
      <c r="C673" s="529" t="inlineStr">
        <is>
          <t>3级魂珠*  3</t>
        </is>
      </c>
      <c r="D673" s="171" t="n"/>
      <c r="E673" s="511" t="inlineStr">
        <is>
          <t>玄铁令*  12</t>
        </is>
      </c>
      <c r="F673" s="320" t="n"/>
      <c r="G673" s="530" t="inlineStr">
        <is>
          <t>传功符*88</t>
        </is>
      </c>
      <c r="H673" s="455" t="n"/>
      <c r="I673" s="52" t="inlineStr">
        <is>
          <t>活动持续</t>
        </is>
      </c>
      <c r="J673" s="53" t="inlineStr">
        <is>
          <t>36天</t>
        </is>
      </c>
      <c r="K673" s="531" t="inlineStr">
        <is>
          <t>白嫖：每日活跃80，29天方可达到满级，多余积分可兑换传功符*156</t>
        </is>
      </c>
      <c r="L673" s="125" t="n"/>
    </row>
    <row r="674" ht="24" customHeight="1">
      <c r="A674" s="160" t="inlineStr">
        <is>
          <t>斗神符*  1</t>
        </is>
      </c>
      <c r="B674" s="130" t="n"/>
      <c r="C674" s="532" t="inlineStr">
        <is>
          <t>4级魂珠*  1</t>
        </is>
      </c>
      <c r="D674" s="162" t="n"/>
      <c r="E674" s="512" t="inlineStr">
        <is>
          <t>斗神符*  12</t>
        </is>
      </c>
      <c r="F674" s="130" t="n"/>
      <c r="G674" s="533" t="inlineStr">
        <is>
          <t>4级魂珠*  4</t>
        </is>
      </c>
      <c r="H674" s="315" t="n"/>
      <c r="I674" s="82" t="inlineStr">
        <is>
          <t>20活跃度</t>
        </is>
      </c>
      <c r="J674" s="35" t="inlineStr">
        <is>
          <t>6积分</t>
        </is>
      </c>
      <c r="K674" s="534" t="n"/>
      <c r="L674" s="125" t="n"/>
    </row>
    <row r="675" ht="24" customHeight="1">
      <c r="A675" s="160" t="inlineStr">
        <is>
          <t>玄铁令*  4</t>
        </is>
      </c>
      <c r="B675" s="130" t="n"/>
      <c r="C675" s="532" t="inlineStr">
        <is>
          <t>奥秘元素*  3</t>
        </is>
      </c>
      <c r="D675" s="162" t="n"/>
      <c r="E675" s="512" t="inlineStr">
        <is>
          <t>境界丹*55</t>
        </is>
      </c>
      <c r="F675" s="130" t="n"/>
      <c r="G675" s="533" t="inlineStr">
        <is>
          <t>碧海制作书*  1</t>
        </is>
      </c>
      <c r="H675" s="315" t="n"/>
      <c r="I675" s="82" t="inlineStr">
        <is>
          <t>50活跃度</t>
        </is>
      </c>
      <c r="J675" s="35" t="inlineStr">
        <is>
          <t>7积分</t>
        </is>
      </c>
      <c r="K675" s="535" t="n"/>
      <c r="L675" s="159" t="n"/>
    </row>
    <row r="676" ht="24" customHeight="1">
      <c r="A676" s="160" t="inlineStr">
        <is>
          <t>石中剑*  4</t>
        </is>
      </c>
      <c r="B676" s="130" t="n"/>
      <c r="C676" s="532" t="inlineStr">
        <is>
          <t>经验药水*  6</t>
        </is>
      </c>
      <c r="D676" s="162" t="n"/>
      <c r="E676" s="512" t="inlineStr">
        <is>
          <t>修为丹*26</t>
        </is>
      </c>
      <c r="F676" s="130" t="n"/>
      <c r="G676" s="533" t="inlineStr">
        <is>
          <t>应龙制作书*  1</t>
        </is>
      </c>
      <c r="H676" s="315" t="n"/>
      <c r="I676" s="82" t="inlineStr">
        <is>
          <t>80活跃度</t>
        </is>
      </c>
      <c r="J676" s="35" t="inlineStr">
        <is>
          <t>8积分</t>
        </is>
      </c>
      <c r="K676" s="536" t="inlineStr">
        <is>
          <t>低氪：平常活跃80，遇返利充8天5鹅币，多余积分可兑换传功符*292</t>
        </is>
      </c>
      <c r="L676" s="195" t="n"/>
    </row>
    <row r="677" ht="24" customHeight="1">
      <c r="A677" s="160" t="inlineStr">
        <is>
          <t>修为丹*  2</t>
        </is>
      </c>
      <c r="B677" s="130" t="n"/>
      <c r="C677" s="532" t="inlineStr">
        <is>
          <t>黄金卷轴*14</t>
        </is>
      </c>
      <c r="D677" s="162" t="n"/>
      <c r="E677" s="512" t="inlineStr">
        <is>
          <t>还童卷轴*  6</t>
        </is>
      </c>
      <c r="F677" s="130" t="n"/>
      <c r="G677" s="533" t="inlineStr">
        <is>
          <t>元婴飞仙果*18</t>
        </is>
      </c>
      <c r="H677" s="315" t="n"/>
      <c r="I677" s="34" t="inlineStr">
        <is>
          <t>115活跃度</t>
        </is>
      </c>
      <c r="J677" s="35" t="inlineStr">
        <is>
          <t>9积分</t>
        </is>
      </c>
      <c r="K677" s="534" t="n"/>
      <c r="L677" s="125" t="n"/>
    </row>
    <row r="678" ht="24" customHeight="1">
      <c r="A678" s="160" t="inlineStr">
        <is>
          <t>问道石*  5</t>
        </is>
      </c>
      <c r="B678" s="130" t="n"/>
      <c r="C678" s="532" t="inlineStr">
        <is>
          <t>四灵魂石*  2</t>
        </is>
      </c>
      <c r="D678" s="162" t="n"/>
      <c r="E678" s="512" t="inlineStr">
        <is>
          <t>还童天书*  4</t>
        </is>
      </c>
      <c r="F678" s="130" t="n"/>
      <c r="G678" s="533" t="inlineStr">
        <is>
          <t>侠士修身录*18</t>
        </is>
      </c>
      <c r="H678" s="315" t="n"/>
      <c r="I678" s="34" t="inlineStr">
        <is>
          <t>消耗3鹅币</t>
        </is>
      </c>
      <c r="J678" s="35" t="inlineStr">
        <is>
          <t>8积分</t>
        </is>
      </c>
      <c r="K678" s="535" t="n"/>
      <c r="L678" s="159" t="n"/>
    </row>
    <row r="679" ht="24" customHeight="1">
      <c r="A679" s="160" t="inlineStr">
        <is>
          <t>真体力*  4</t>
        </is>
      </c>
      <c r="B679" s="130" t="n"/>
      <c r="C679" s="532" t="inlineStr">
        <is>
          <t>梅超风碎片*  1</t>
        </is>
      </c>
      <c r="D679" s="162" t="n"/>
      <c r="E679" s="512" t="inlineStr">
        <is>
          <t>淬火结晶*31</t>
        </is>
      </c>
      <c r="F679" s="130" t="n"/>
      <c r="G679" s="533" t="inlineStr">
        <is>
          <t>佣兵天赋丹*27</t>
        </is>
      </c>
      <c r="H679" s="315" t="n"/>
      <c r="I679" s="34" t="inlineStr">
        <is>
          <t>购买宝箱</t>
        </is>
      </c>
      <c r="J679" s="35" t="inlineStr">
        <is>
          <t>300斗豆</t>
        </is>
      </c>
      <c r="K679" s="536" t="inlineStr">
        <is>
          <t>极限：宝箱每日购满30个，外加任务积分全拿，每日可得190分左右，4天内可满级</t>
        </is>
      </c>
      <c r="L679" s="195" t="n"/>
    </row>
    <row r="680" ht="24" customHeight="1">
      <c r="A680" s="160" t="inlineStr">
        <is>
          <t>悟性丹*  9</t>
        </is>
      </c>
      <c r="B680" s="130" t="n"/>
      <c r="C680" s="532" t="inlineStr">
        <is>
          <t>佣兵天赋丹*  2</t>
        </is>
      </c>
      <c r="D680" s="162" t="n"/>
      <c r="E680" s="512" t="inlineStr">
        <is>
          <t>补阙粉尘*15</t>
        </is>
      </c>
      <c r="F680" s="130" t="n"/>
      <c r="G680" s="533" t="inlineStr">
        <is>
          <t>佣兵年兽大人*10</t>
        </is>
      </c>
      <c r="H680" s="315" t="n"/>
      <c r="I680" s="34" t="inlineStr">
        <is>
          <t>每日限购</t>
        </is>
      </c>
      <c r="J680" s="35" t="inlineStr">
        <is>
          <t>30个</t>
        </is>
      </c>
      <c r="K680" s="534" t="n"/>
      <c r="L680" s="125" t="n"/>
    </row>
    <row r="681" ht="24" customHeight="1">
      <c r="A681" s="160" t="inlineStr">
        <is>
          <t>还童天书*  2</t>
        </is>
      </c>
      <c r="B681" s="130" t="n"/>
      <c r="C681" s="532" t="inlineStr">
        <is>
          <t>零经验药水*  2</t>
        </is>
      </c>
      <c r="D681" s="162" t="n"/>
      <c r="E681" s="512" t="inlineStr">
        <is>
          <t>源质合金*  6</t>
        </is>
      </c>
      <c r="F681" s="130" t="n"/>
      <c r="G681" s="533" t="inlineStr">
        <is>
          <t>Ⅴ级万能碎片*  7</t>
        </is>
      </c>
      <c r="H681" s="315" t="n"/>
      <c r="I681" s="34" t="inlineStr">
        <is>
          <t>宝箱积分</t>
        </is>
      </c>
      <c r="J681" s="35" t="inlineStr">
        <is>
          <t>约5积分</t>
        </is>
      </c>
      <c r="K681" s="534" t="n"/>
      <c r="L681" s="125" t="n"/>
    </row>
    <row r="682" ht="24" customHeight="1">
      <c r="A682" s="160" t="inlineStr">
        <is>
          <t>还童卷轴*  6</t>
        </is>
      </c>
      <c r="B682" s="130" t="n"/>
      <c r="C682" s="532" t="inlineStr">
        <is>
          <t>Ⅴ级万能碎片*  1</t>
        </is>
      </c>
      <c r="D682" s="162" t="n"/>
      <c r="E682" s="512" t="inlineStr">
        <is>
          <t>王处一碎片*  1</t>
        </is>
      </c>
      <c r="F682" s="130" t="n"/>
      <c r="G682" s="533" t="inlineStr">
        <is>
          <t>当期仙化资格解锁</t>
        </is>
      </c>
      <c r="H682" s="315" t="n"/>
      <c r="I682" s="34" t="inlineStr">
        <is>
          <t>解锁至尊</t>
        </is>
      </c>
      <c r="J682" s="35" t="inlineStr">
        <is>
          <t>68鹅币</t>
        </is>
      </c>
      <c r="K682" s="535" t="n"/>
      <c r="L682" s="159" t="n"/>
    </row>
    <row r="683" ht="24" customHeight="1">
      <c r="A683" s="438" t="inlineStr">
        <is>
          <t>淬火结晶*10</t>
        </is>
      </c>
      <c r="B683" s="410" t="n"/>
      <c r="C683" s="537" t="inlineStr">
        <is>
          <t>x</t>
        </is>
      </c>
      <c r="D683" s="195" t="n"/>
      <c r="E683" s="515" t="inlineStr">
        <is>
          <t>真黄金卷轴*39</t>
        </is>
      </c>
      <c r="F683" s="410" t="n"/>
      <c r="G683" s="538" t="inlineStr">
        <is>
          <t>x</t>
        </is>
      </c>
      <c r="H683" s="194" t="n"/>
      <c r="I683" s="420" t="inlineStr">
        <is>
          <t>重复获得仙化资格时转化为真黄金卷轴*45</t>
        </is>
      </c>
      <c r="J683" s="194" t="n"/>
      <c r="K683" s="194" t="n"/>
      <c r="L683" s="195" t="n"/>
    </row>
    <row r="684" ht="24" customHeight="1">
      <c r="A684" s="27" t="inlineStr">
        <is>
          <t>22/10/27期仙化机枪</t>
        </is>
      </c>
      <c r="B684" s="124" t="n"/>
      <c r="C684" s="33" t="inlineStr">
        <is>
          <t>23/01/05期仙化菜刀</t>
        </is>
      </c>
      <c r="D684" s="124" t="n"/>
      <c r="E684" s="33" t="inlineStr">
        <is>
          <t>23/04/06期仙化手枪</t>
        </is>
      </c>
      <c r="F684" s="124" t="n"/>
      <c r="G684" s="33" t="inlineStr">
        <is>
          <t>23/06/15期仙化长矛</t>
        </is>
      </c>
      <c r="H684" s="124" t="n"/>
      <c r="I684" s="33" t="inlineStr">
        <is>
          <t>23/09/14期仙化机枪</t>
        </is>
      </c>
      <c r="J684" s="124" t="n"/>
      <c r="K684" s="28" t="inlineStr">
        <is>
          <t>23/12/07期仙化菜刀</t>
        </is>
      </c>
      <c r="L684" s="171" t="n"/>
    </row>
    <row r="685" ht="24" customHeight="1">
      <c r="A685" s="34" t="inlineStr">
        <is>
          <t>24/03/07期仙化手枪</t>
        </is>
      </c>
      <c r="B685" s="130" t="n"/>
      <c r="C685" s="35" t="inlineStr">
        <is>
          <t>24/06/20期仙化斗神</t>
        </is>
      </c>
      <c r="D685" s="130" t="n"/>
      <c r="E685" s="35" t="inlineStr">
        <is>
          <t>24/09/12期仙化长矛</t>
        </is>
      </c>
      <c r="F685" s="130" t="n"/>
      <c r="G685" s="35" t="inlineStr">
        <is>
          <t>24/12/12期仙化机枪</t>
        </is>
      </c>
      <c r="H685" s="130" t="n"/>
      <c r="I685" s="35" t="inlineStr">
        <is>
          <t>25/03/13期仙化斗神</t>
        </is>
      </c>
      <c r="J685" s="130" t="n"/>
      <c r="K685" s="36" t="inlineStr">
        <is>
          <t>25/06/19期仙化手枪</t>
        </is>
      </c>
      <c r="L685" s="162" t="n"/>
    </row>
    <row r="686" ht="24" customHeight="1">
      <c r="A686" s="47" t="inlineStr">
        <is>
          <t>25/09/18期仙化长矛</t>
        </is>
      </c>
      <c r="B686" s="136" t="n"/>
      <c r="C686" s="42" t="inlineStr">
        <is>
          <t>25/11/20期仙化菜刀</t>
        </is>
      </c>
      <c r="D686" s="136" t="n"/>
      <c r="E686" s="42" t="inlineStr">
        <is>
          <t>26/01/29期仙化机枪</t>
        </is>
      </c>
      <c r="F686" s="136" t="n"/>
      <c r="G686" s="42" t="inlineStr">
        <is>
          <t>26/03/26期仙化斗神</t>
        </is>
      </c>
      <c r="H686" s="136" t="n"/>
      <c r="I686" s="48" t="inlineStr">
        <is>
          <t>x</t>
        </is>
      </c>
      <c r="J686" s="136" t="n"/>
      <c r="K686" s="539" t="inlineStr">
        <is>
          <t>x</t>
        </is>
      </c>
      <c r="L686" s="190" t="n"/>
    </row>
    <row r="687" ht="24" customHeight="1">
      <c r="A687" s="360" t="inlineStr"/>
    </row>
    <row r="688" ht="24" customHeight="1">
      <c r="A688" s="1" t="inlineStr">
        <is>
          <t>斗境探秘每日奖励</t>
        </is>
      </c>
      <c r="B688" s="4" t="n"/>
      <c r="C688" s="308" t="inlineStr">
        <is>
          <t>斗境探秘每日奖励</t>
        </is>
      </c>
      <c r="D688" s="203" t="n"/>
      <c r="E688" s="1" t="inlineStr">
        <is>
          <t>斗境探秘每日奖励</t>
        </is>
      </c>
      <c r="F688" s="4" t="n"/>
      <c r="G688" s="1" t="inlineStr">
        <is>
          <t>斗境探秘每日奖励</t>
        </is>
      </c>
      <c r="H688" s="4" t="n"/>
      <c r="I688" s="1" t="inlineStr">
        <is>
          <t>斗境探秘每日奖励</t>
        </is>
      </c>
      <c r="J688" s="4" t="n"/>
      <c r="K688" s="152" t="inlineStr">
        <is>
          <t>斗境探秘每日奖励</t>
        </is>
      </c>
      <c r="L688" s="57" t="n"/>
    </row>
    <row r="689" ht="24" customHeight="1">
      <c r="A689" s="196" t="inlineStr">
        <is>
          <t>第 1 天：淬火结晶*1</t>
        </is>
      </c>
      <c r="B689" s="171" t="n"/>
      <c r="C689" s="540" t="inlineStr">
        <is>
          <t>第 8 天：帮派银币*200</t>
        </is>
      </c>
      <c r="D689" s="455" t="n"/>
      <c r="E689" s="541" t="inlineStr">
        <is>
          <t>第15天：源质合金*2</t>
        </is>
      </c>
      <c r="F689" s="461" t="n"/>
      <c r="G689" s="541" t="inlineStr">
        <is>
          <t>第22天：帮派银币*300</t>
        </is>
      </c>
      <c r="H689" s="461" t="n"/>
      <c r="I689" s="196" t="inlineStr">
        <is>
          <t>第29天：帮派银币*300</t>
        </is>
      </c>
      <c r="J689" s="171" t="n"/>
      <c r="K689" s="542" t="inlineStr">
        <is>
          <t>第36天：帮派银币*400</t>
        </is>
      </c>
      <c r="L689" s="159" t="n"/>
    </row>
    <row r="690" ht="24" customHeight="1">
      <c r="A690" s="188" t="inlineStr">
        <is>
          <t>第 2 天：问道石*3</t>
        </is>
      </c>
      <c r="B690" s="162" t="n"/>
      <c r="C690" s="543" t="inlineStr">
        <is>
          <t>第 9 天：帮派银币*200</t>
        </is>
      </c>
      <c r="D690" s="315" t="n"/>
      <c r="E690" s="544" t="inlineStr">
        <is>
          <t>第16天：帮派银币*200</t>
        </is>
      </c>
      <c r="F690" s="315" t="n"/>
      <c r="G690" s="544" t="inlineStr">
        <is>
          <t>第23天：问道石*3</t>
        </is>
      </c>
      <c r="H690" s="315" t="n"/>
      <c r="I690" s="188" t="inlineStr">
        <is>
          <t>第30天：帮派银币*300</t>
        </is>
      </c>
      <c r="J690" s="162" t="n"/>
      <c r="K690" s="172" t="inlineStr">
        <is>
          <t>第37天：帮派银币*400</t>
        </is>
      </c>
      <c r="L690" s="162" t="n"/>
    </row>
    <row r="691" ht="24" customHeight="1">
      <c r="A691" s="188" t="inlineStr">
        <is>
          <t>第 3 天：凡品宝匣*10</t>
        </is>
      </c>
      <c r="B691" s="162" t="n"/>
      <c r="C691" s="543" t="inlineStr">
        <is>
          <t>第10天：帮派银币*200</t>
        </is>
      </c>
      <c r="D691" s="315" t="n"/>
      <c r="E691" s="544" t="inlineStr">
        <is>
          <t>第17天：还童卷轴*1</t>
        </is>
      </c>
      <c r="F691" s="315" t="n"/>
      <c r="G691" s="544" t="inlineStr">
        <is>
          <t>第24天：帮派银币*300</t>
        </is>
      </c>
      <c r="H691" s="315" t="n"/>
      <c r="I691" s="188" t="inlineStr">
        <is>
          <t>第31天：玄铁令*2</t>
        </is>
      </c>
      <c r="J691" s="162" t="n"/>
      <c r="K691" s="172" t="inlineStr">
        <is>
          <t>第38天：帮派银币*400</t>
        </is>
      </c>
      <c r="L691" s="162" t="n"/>
    </row>
    <row r="692" ht="24" customHeight="1">
      <c r="A692" s="188" t="inlineStr">
        <is>
          <t>第 4 天：帮派银币*200</t>
        </is>
      </c>
      <c r="B692" s="162" t="n"/>
      <c r="C692" s="543" t="inlineStr">
        <is>
          <t>第11天：淬火结晶*1</t>
        </is>
      </c>
      <c r="D692" s="315" t="n"/>
      <c r="E692" s="544" t="inlineStr">
        <is>
          <t>第18天：斗神符*1</t>
        </is>
      </c>
      <c r="F692" s="315" t="n"/>
      <c r="G692" s="544" t="inlineStr">
        <is>
          <t>第25天：凡品宝匣*10</t>
        </is>
      </c>
      <c r="H692" s="315" t="n"/>
      <c r="I692" s="188" t="inlineStr">
        <is>
          <t>第32天：年兽大人5天*1</t>
        </is>
      </c>
      <c r="J692" s="162" t="n"/>
      <c r="K692" s="172" t="inlineStr">
        <is>
          <t>第39天：还童卷轴*1</t>
        </is>
      </c>
      <c r="L692" s="162" t="n"/>
    </row>
    <row r="693" ht="24" customHeight="1">
      <c r="A693" s="188" t="inlineStr">
        <is>
          <t>第 5 天：帮派银币*200</t>
        </is>
      </c>
      <c r="B693" s="162" t="n"/>
      <c r="C693" s="543" t="inlineStr">
        <is>
          <t>第12天：帮派银币*200</t>
        </is>
      </c>
      <c r="D693" s="315" t="n"/>
      <c r="E693" s="544" t="inlineStr">
        <is>
          <t>第19天：帮派银币*200</t>
        </is>
      </c>
      <c r="F693" s="315" t="n"/>
      <c r="G693" s="544" t="inlineStr">
        <is>
          <t>第26天：帮派银币*300</t>
        </is>
      </c>
      <c r="H693" s="315" t="n"/>
      <c r="I693" s="188" t="inlineStr">
        <is>
          <t>第33天：帮派银币*400</t>
        </is>
      </c>
      <c r="J693" s="162" t="n"/>
      <c r="K693" s="172" t="inlineStr">
        <is>
          <t>第40天：帮派银币*500</t>
        </is>
      </c>
      <c r="L693" s="162" t="n"/>
    </row>
    <row r="694" ht="24" customHeight="1">
      <c r="A694" s="188" t="inlineStr">
        <is>
          <t>第 6 天：帮派银币*200</t>
        </is>
      </c>
      <c r="B694" s="162" t="n"/>
      <c r="C694" s="543" t="inlineStr">
        <is>
          <t>第13天：问道石*3</t>
        </is>
      </c>
      <c r="D694" s="315" t="n"/>
      <c r="E694" s="544" t="inlineStr">
        <is>
          <t>第20天：帮派银币*200</t>
        </is>
      </c>
      <c r="F694" s="315" t="n"/>
      <c r="G694" s="544" t="inlineStr">
        <is>
          <t>第27天：帮派银币*300</t>
        </is>
      </c>
      <c r="H694" s="315" t="n"/>
      <c r="I694" s="188" t="inlineStr">
        <is>
          <t>第34天：帮派银币*400</t>
        </is>
      </c>
      <c r="J694" s="162" t="n"/>
      <c r="K694" s="172" t="inlineStr">
        <is>
          <t>第41天：斗神符*1</t>
        </is>
      </c>
      <c r="L694" s="162" t="n"/>
    </row>
    <row r="695" ht="24" customHeight="1">
      <c r="A695" s="192" t="inlineStr">
        <is>
          <t>第 7 天：还魂丹*20</t>
        </is>
      </c>
      <c r="B695" s="168" t="n"/>
      <c r="C695" s="545" t="inlineStr">
        <is>
          <t>第14天：帮派银币*200</t>
        </is>
      </c>
      <c r="D695" s="459" t="n"/>
      <c r="E695" s="546" t="inlineStr">
        <is>
          <t>第21天：补阙粉尘*2</t>
        </is>
      </c>
      <c r="F695" s="463" t="n"/>
      <c r="G695" s="546" t="inlineStr">
        <is>
          <t>第28天：源质合金*2</t>
        </is>
      </c>
      <c r="H695" s="463" t="n"/>
      <c r="I695" s="192" t="inlineStr">
        <is>
          <t>第35天：免战牌*5</t>
        </is>
      </c>
      <c r="J695" s="168" t="n"/>
      <c r="K695" s="357" t="inlineStr">
        <is>
          <t>第42天：补阙粉尘*2</t>
        </is>
      </c>
      <c r="L695" s="195" t="n"/>
    </row>
    <row r="696" ht="24" customHeight="1">
      <c r="A696" s="547" t="inlineStr">
        <is>
          <t>累计 3 天：补阙粉尘*3</t>
        </is>
      </c>
      <c r="B696" s="3" t="n"/>
      <c r="C696" s="3" t="n"/>
      <c r="D696" s="548" t="inlineStr">
        <is>
          <t>累计14天：玄品宝匣*5</t>
        </is>
      </c>
      <c r="E696" s="59" t="n"/>
      <c r="F696" s="303" t="n"/>
      <c r="G696" s="548" t="inlineStr">
        <is>
          <t>累计28天：地品宝匣*3</t>
        </is>
      </c>
      <c r="H696" s="59" t="n"/>
      <c r="I696" s="303" t="n"/>
      <c r="J696" s="548" t="inlineStr">
        <is>
          <t>累计37天：Ⅴ碎片礼盒*2</t>
        </is>
      </c>
      <c r="K696" s="59" t="n"/>
      <c r="L696" s="303" t="n"/>
    </row>
    <row r="697" ht="24" customHeight="1">
      <c r="A697" s="549" t="inlineStr">
        <is>
          <t>累计 6 天：问道石*5</t>
        </is>
      </c>
      <c r="B697" s="194" t="n"/>
      <c r="C697" s="194" t="n"/>
      <c r="D697" s="550" t="inlineStr">
        <is>
          <t>累计19天：淬火结晶*8</t>
        </is>
      </c>
      <c r="E697" s="167" t="n"/>
      <c r="F697" s="318" t="n"/>
      <c r="G697" s="550" t="inlineStr">
        <is>
          <t>累计32天：Ⅴ级万能碎片*2</t>
        </is>
      </c>
      <c r="H697" s="167" t="n"/>
      <c r="I697" s="318" t="n"/>
      <c r="J697" s="550" t="inlineStr">
        <is>
          <t>累计42天：天品宝匣*2</t>
        </is>
      </c>
      <c r="K697" s="167" t="n"/>
      <c r="L697" s="318" t="n"/>
    </row>
    <row r="698" ht="24" customHeight="1">
      <c r="A698" s="551" t="inlineStr">
        <is>
          <t>累计10天：帮派银币*500</t>
        </is>
      </c>
      <c r="B698" s="135" t="n"/>
      <c r="C698" s="135" t="n"/>
      <c r="D698" s="546" t="inlineStr">
        <is>
          <t>累计24天：源质合金*5</t>
        </is>
      </c>
      <c r="E698" s="135" t="n"/>
      <c r="F698" s="463" t="n"/>
      <c r="G698" s="546" t="inlineStr">
        <is>
          <t>累计35天：Ⅴ碎片礼盒*2</t>
        </is>
      </c>
      <c r="H698" s="135" t="n"/>
      <c r="I698" s="463" t="n"/>
      <c r="J698" s="546" t="inlineStr"/>
      <c r="K698" s="135" t="n"/>
      <c r="L698" s="463" t="n"/>
    </row>
    <row r="699" ht="24" customHeight="1">
      <c r="A699" s="523" t="inlineStr"/>
    </row>
    <row r="700" ht="24" customHeight="1">
      <c r="A700" s="1" t="inlineStr">
        <is>
          <t>大侠回归</t>
        </is>
      </c>
      <c r="B700" s="2" t="inlineStr">
        <is>
          <t>条件</t>
        </is>
      </c>
      <c r="C700" s="376" t="inlineStr">
        <is>
          <t>奖励（活动持续5~7周，每期奖励可能有变化，仅记录最近一期内容）</t>
        </is>
      </c>
      <c r="D700" s="3" t="n"/>
      <c r="E700" s="3" t="n"/>
      <c r="F700" s="3" t="n"/>
      <c r="G700" s="3" t="n"/>
      <c r="H700" s="3" t="n"/>
      <c r="I700" s="3" t="n"/>
      <c r="J700" s="3" t="n"/>
      <c r="K700" s="3" t="n"/>
      <c r="L700" s="474" t="n"/>
    </row>
    <row r="701" ht="24" customHeight="1">
      <c r="A701" s="27" t="inlineStr">
        <is>
          <t>累计登录</t>
        </is>
      </c>
      <c r="B701" s="401" t="inlineStr">
        <is>
          <t xml:space="preserve"> 1 天</t>
        </is>
      </c>
      <c r="C701" s="196" t="inlineStr">
        <is>
          <t>大体力*2，经验药水*2，黄金卷轴*2，传功符*10，淬火结晶*2，侠士手记*2</t>
        </is>
      </c>
      <c r="D701" s="123" t="n"/>
      <c r="E701" s="123" t="n"/>
      <c r="F701" s="123" t="n"/>
      <c r="G701" s="123" t="n"/>
      <c r="H701" s="123" t="n"/>
      <c r="I701" s="123" t="n"/>
      <c r="J701" s="123" t="n"/>
      <c r="K701" s="123" t="n"/>
      <c r="L701" s="171" t="n"/>
    </row>
    <row r="702" ht="24" customHeight="1">
      <c r="A702" s="494" t="n"/>
      <c r="B702" s="178" t="inlineStr">
        <is>
          <t xml:space="preserve"> 3 天</t>
        </is>
      </c>
      <c r="C702" s="188" t="inlineStr">
        <is>
          <t>大体力*5，经验药水*5，传功符*30，真黄金卷轴*4，熔炼乌金*4，侠士修身录*4</t>
        </is>
      </c>
      <c r="D702" s="129" t="n"/>
      <c r="E702" s="129" t="n"/>
      <c r="F702" s="129" t="n"/>
      <c r="G702" s="129" t="n"/>
      <c r="H702" s="129" t="n"/>
      <c r="I702" s="129" t="n"/>
      <c r="J702" s="129" t="n"/>
      <c r="K702" s="129" t="n"/>
      <c r="L702" s="162" t="n"/>
    </row>
    <row r="703" ht="24" customHeight="1">
      <c r="A703" s="494" t="n"/>
      <c r="B703" s="178" t="inlineStr">
        <is>
          <t xml:space="preserve"> 7 天</t>
        </is>
      </c>
      <c r="C703" s="188" t="inlineStr">
        <is>
          <t>大经验药水*3，真体力*6，悟性丹*20，还童卷轴*10，传功符*50，钻石*100</t>
        </is>
      </c>
      <c r="D703" s="129" t="n"/>
      <c r="E703" s="129" t="n"/>
      <c r="F703" s="129" t="n"/>
      <c r="G703" s="129" t="n"/>
      <c r="H703" s="129" t="n"/>
      <c r="I703" s="129" t="n"/>
      <c r="J703" s="129" t="n"/>
      <c r="K703" s="129" t="n"/>
      <c r="L703" s="162" t="n"/>
    </row>
    <row r="704" ht="24" customHeight="1">
      <c r="A704" s="494" t="n"/>
      <c r="B704" s="552" t="inlineStr">
        <is>
          <t xml:space="preserve"> 12 天</t>
        </is>
      </c>
      <c r="C704" s="188" t="inlineStr">
        <is>
          <t>大经验药水*6，真体力*10，还童天书*8，侠士修身录*12，问道石*25，易经八卦*25</t>
        </is>
      </c>
      <c r="D704" s="129" t="n"/>
      <c r="E704" s="129" t="n"/>
      <c r="F704" s="129" t="n"/>
      <c r="G704" s="129" t="n"/>
      <c r="H704" s="129" t="n"/>
      <c r="I704" s="129" t="n"/>
      <c r="J704" s="129" t="n"/>
      <c r="K704" s="129" t="n"/>
      <c r="L704" s="162" t="n"/>
    </row>
    <row r="705" ht="24" customHeight="1">
      <c r="A705" s="494" t="n"/>
      <c r="B705" s="552" t="inlineStr">
        <is>
          <t>20天</t>
        </is>
      </c>
      <c r="C705" s="188" t="inlineStr">
        <is>
          <t>双倍经验药水*6，挑战书*20，熔炼乌金*20，侠士手记*15，问道石*30，中瓶装体力精华药剂*10</t>
        </is>
      </c>
      <c r="D705" s="129" t="n"/>
      <c r="E705" s="129" t="n"/>
      <c r="F705" s="129" t="n"/>
      <c r="G705" s="129" t="n"/>
      <c r="H705" s="129" t="n"/>
      <c r="I705" s="129" t="n"/>
      <c r="J705" s="129" t="n"/>
      <c r="K705" s="129" t="n"/>
      <c r="L705" s="162" t="n"/>
    </row>
    <row r="706" ht="24" customHeight="1">
      <c r="A706" s="553" t="n"/>
      <c r="B706" s="554" t="inlineStr">
        <is>
          <t>30天</t>
        </is>
      </c>
      <c r="C706" s="193" t="inlineStr">
        <is>
          <t>双倍经验药水*6，斗神符*15，淬火结晶*20，钻石*300，舆图*13，大瓶装体力精华药剂*10</t>
        </is>
      </c>
      <c r="D706" s="194" t="n"/>
      <c r="E706" s="194" t="n"/>
      <c r="F706" s="194" t="n"/>
      <c r="G706" s="194" t="n"/>
      <c r="H706" s="194" t="n"/>
      <c r="I706" s="194" t="n"/>
      <c r="J706" s="194" t="n"/>
      <c r="K706" s="194" t="n"/>
      <c r="L706" s="195" t="n"/>
    </row>
    <row r="707" ht="24" customHeight="1">
      <c r="A707" s="27" t="inlineStr">
        <is>
          <t>累计活跃</t>
        </is>
      </c>
      <c r="B707" s="401" t="inlineStr">
        <is>
          <t xml:space="preserve"> 80 点</t>
        </is>
      </c>
      <c r="C707" s="196" t="inlineStr">
        <is>
          <t>大体力*2，经验药水*2，黄金卷轴*2，传功符*10，淬火结晶*2，侠士手记*2</t>
        </is>
      </c>
      <c r="D707" s="123" t="n"/>
      <c r="E707" s="123" t="n"/>
      <c r="F707" s="123" t="n"/>
      <c r="G707" s="123" t="n"/>
      <c r="H707" s="123" t="n"/>
      <c r="I707" s="123" t="n"/>
      <c r="J707" s="123" t="n"/>
      <c r="K707" s="123" t="n"/>
      <c r="L707" s="171" t="n"/>
    </row>
    <row r="708" ht="24" customHeight="1">
      <c r="A708" s="494" t="n"/>
      <c r="B708" s="178" t="inlineStr">
        <is>
          <t>240点</t>
        </is>
      </c>
      <c r="C708" s="188" t="inlineStr">
        <is>
          <t>大体力*5，经验药水*5，传功符*30，真黄金卷轴*4，熔炼乌金*4，侠士修身录*4</t>
        </is>
      </c>
      <c r="D708" s="129" t="n"/>
      <c r="E708" s="129" t="n"/>
      <c r="F708" s="129" t="n"/>
      <c r="G708" s="129" t="n"/>
      <c r="H708" s="129" t="n"/>
      <c r="I708" s="129" t="n"/>
      <c r="J708" s="129" t="n"/>
      <c r="K708" s="129" t="n"/>
      <c r="L708" s="162" t="n"/>
    </row>
    <row r="709" ht="24" customHeight="1">
      <c r="A709" s="494" t="n"/>
      <c r="B709" s="178" t="inlineStr">
        <is>
          <t>560点</t>
        </is>
      </c>
      <c r="C709" s="188" t="inlineStr">
        <is>
          <t>大经验药水*3，真体力*6，悟性丹*20，还童卷轴*10，传功符*50，钻石*100</t>
        </is>
      </c>
      <c r="D709" s="129" t="n"/>
      <c r="E709" s="129" t="n"/>
      <c r="F709" s="129" t="n"/>
      <c r="G709" s="129" t="n"/>
      <c r="H709" s="129" t="n"/>
      <c r="I709" s="129" t="n"/>
      <c r="J709" s="129" t="n"/>
      <c r="K709" s="129" t="n"/>
      <c r="L709" s="162" t="n"/>
    </row>
    <row r="710" ht="24" customHeight="1">
      <c r="A710" s="494" t="n"/>
      <c r="B710" s="178" t="inlineStr">
        <is>
          <t>960点</t>
        </is>
      </c>
      <c r="C710" s="188" t="inlineStr">
        <is>
          <t>大经验药水*6，真体力*10，还童天书*8，侠士修身录*12，问道石*25，黄帝内经*25</t>
        </is>
      </c>
      <c r="D710" s="129" t="n"/>
      <c r="E710" s="129" t="n"/>
      <c r="F710" s="129" t="n"/>
      <c r="G710" s="129" t="n"/>
      <c r="H710" s="129" t="n"/>
      <c r="I710" s="129" t="n"/>
      <c r="J710" s="129" t="n"/>
      <c r="K710" s="129" t="n"/>
      <c r="L710" s="162" t="n"/>
    </row>
    <row r="711" ht="24" customHeight="1">
      <c r="A711" s="494" t="n"/>
      <c r="B711" s="178" t="inlineStr">
        <is>
          <t>1440点</t>
        </is>
      </c>
      <c r="C711" s="188" t="inlineStr">
        <is>
          <t>双倍经验药水*6，挑战书*20，熔炼乌金*20，侠士手记*15，问道石*30，中瓶装体力精华药剂*10</t>
        </is>
      </c>
      <c r="D711" s="129" t="n"/>
      <c r="E711" s="129" t="n"/>
      <c r="F711" s="129" t="n"/>
      <c r="G711" s="129" t="n"/>
      <c r="H711" s="129" t="n"/>
      <c r="I711" s="129" t="n"/>
      <c r="J711" s="129" t="n"/>
      <c r="K711" s="129" t="n"/>
      <c r="L711" s="162" t="n"/>
    </row>
    <row r="712" ht="24" customHeight="1">
      <c r="A712" s="553" t="n"/>
      <c r="B712" s="519" t="inlineStr">
        <is>
          <t>2000点</t>
        </is>
      </c>
      <c r="C712" s="189" t="inlineStr">
        <is>
          <t>双倍经验药水*6，斗神符*15，淬火结晶*20，钻石*300，舆图*13，大瓶装体力精华药剂*10</t>
        </is>
      </c>
      <c r="D712" s="135" t="n"/>
      <c r="E712" s="135" t="n"/>
      <c r="F712" s="135" t="n"/>
      <c r="G712" s="135" t="n"/>
      <c r="H712" s="135" t="n"/>
      <c r="I712" s="135" t="n"/>
      <c r="J712" s="135" t="n"/>
      <c r="K712" s="135" t="n"/>
      <c r="L712" s="190" t="n"/>
    </row>
    <row r="713" ht="24" customHeight="1">
      <c r="A713" s="555" t="inlineStr">
        <is>
          <t>累计消耗</t>
        </is>
      </c>
      <c r="B713" s="556" t="inlineStr">
        <is>
          <t xml:space="preserve"> 1 鹅币</t>
        </is>
      </c>
      <c r="C713" s="185" t="inlineStr">
        <is>
          <t>大体力*4，经验药水*4，黄金卷轴*4，传功符*20，淬火结晶*4，侠士手记*4</t>
        </is>
      </c>
      <c r="D713" s="111" t="n"/>
      <c r="E713" s="111" t="n"/>
      <c r="F713" s="111" t="n"/>
      <c r="G713" s="111" t="n"/>
      <c r="H713" s="111" t="n"/>
      <c r="I713" s="111" t="n"/>
      <c r="J713" s="111" t="n"/>
      <c r="K713" s="111" t="n"/>
      <c r="L713" s="186" t="n"/>
    </row>
    <row r="714" ht="24" customHeight="1">
      <c r="A714" s="494" t="n"/>
      <c r="B714" s="178" t="inlineStr">
        <is>
          <t xml:space="preserve"> 5 鹅币</t>
        </is>
      </c>
      <c r="C714" s="188" t="inlineStr">
        <is>
          <t>大体力*10，经验药水*10，传功符*60，真黄金卷轴*8，熔炼乌金*8，侠士修身录*8</t>
        </is>
      </c>
      <c r="D714" s="129" t="n"/>
      <c r="E714" s="129" t="n"/>
      <c r="F714" s="129" t="n"/>
      <c r="G714" s="129" t="n"/>
      <c r="H714" s="129" t="n"/>
      <c r="I714" s="129" t="n"/>
      <c r="J714" s="129" t="n"/>
      <c r="K714" s="129" t="n"/>
      <c r="L714" s="162" t="n"/>
    </row>
    <row r="715" ht="24" customHeight="1">
      <c r="A715" s="494" t="n"/>
      <c r="B715" s="552" t="inlineStr">
        <is>
          <t>10鹅币</t>
        </is>
      </c>
      <c r="C715" s="188" t="inlineStr">
        <is>
          <t>大经验药水*6，真体力*12，悟性丹*40，还童卷轴*20，传功符*100，钻石*200</t>
        </is>
      </c>
      <c r="D715" s="129" t="n"/>
      <c r="E715" s="129" t="n"/>
      <c r="F715" s="129" t="n"/>
      <c r="G715" s="129" t="n"/>
      <c r="H715" s="129" t="n"/>
      <c r="I715" s="129" t="n"/>
      <c r="J715" s="129" t="n"/>
      <c r="K715" s="129" t="n"/>
      <c r="L715" s="162" t="n"/>
    </row>
    <row r="716" ht="24" customHeight="1">
      <c r="A716" s="494" t="n"/>
      <c r="B716" s="552" t="inlineStr">
        <is>
          <t>20鹅币</t>
        </is>
      </c>
      <c r="C716" s="188" t="inlineStr">
        <is>
          <t>大经验药水*12，真体力*20，还童天书*16，侠士修身录*24，问道石*50，九章算术*50</t>
        </is>
      </c>
      <c r="D716" s="129" t="n"/>
      <c r="E716" s="129" t="n"/>
      <c r="F716" s="129" t="n"/>
      <c r="G716" s="129" t="n"/>
      <c r="H716" s="129" t="n"/>
      <c r="I716" s="129" t="n"/>
      <c r="J716" s="129" t="n"/>
      <c r="K716" s="129" t="n"/>
      <c r="L716" s="162" t="n"/>
    </row>
    <row r="717" ht="24" customHeight="1">
      <c r="A717" s="494" t="n"/>
      <c r="B717" s="552" t="inlineStr">
        <is>
          <t>35鹅币</t>
        </is>
      </c>
      <c r="C717" s="188" t="inlineStr">
        <is>
          <t>双倍经验药水*12，挑战书*40，熔炼乌金*40，侠士手记*30，问道石*60，中瓶装体力精华药剂*20</t>
        </is>
      </c>
      <c r="D717" s="129" t="n"/>
      <c r="E717" s="129" t="n"/>
      <c r="F717" s="129" t="n"/>
      <c r="G717" s="129" t="n"/>
      <c r="H717" s="129" t="n"/>
      <c r="I717" s="129" t="n"/>
      <c r="J717" s="129" t="n"/>
      <c r="K717" s="129" t="n"/>
      <c r="L717" s="162" t="n"/>
    </row>
    <row r="718" ht="24" customHeight="1">
      <c r="A718" s="553" t="n"/>
      <c r="B718" s="557" t="inlineStr">
        <is>
          <t>60鹅币</t>
        </is>
      </c>
      <c r="C718" s="189" t="inlineStr">
        <is>
          <t>双倍经验药水*12，斗神符*30，淬火结晶*40，钻石*600，舆图*26，大瓶装体力精华药剂*20</t>
        </is>
      </c>
      <c r="D718" s="135" t="n"/>
      <c r="E718" s="135" t="n"/>
      <c r="F718" s="135" t="n"/>
      <c r="G718" s="135" t="n"/>
      <c r="H718" s="135" t="n"/>
      <c r="I718" s="135" t="n"/>
      <c r="J718" s="135" t="n"/>
      <c r="K718" s="135" t="n"/>
      <c r="L718" s="190" t="n"/>
    </row>
    <row r="719" ht="24" customHeight="1">
      <c r="A719" s="360" t="inlineStr"/>
    </row>
    <row r="720" ht="24" customHeight="1">
      <c r="A720" s="308" t="inlineStr">
        <is>
          <t>宝典等级</t>
        </is>
      </c>
      <c r="B720" s="362" t="inlineStr">
        <is>
          <t>升级积分</t>
        </is>
      </c>
      <c r="C720" s="362" t="inlineStr">
        <is>
          <t>普通奖励（活动持续24天）</t>
        </is>
      </c>
      <c r="D720" s="56" t="n"/>
      <c r="E720" s="56" t="n"/>
      <c r="F720" s="56" t="n"/>
      <c r="G720" s="203" t="n"/>
      <c r="H720" s="153" t="inlineStr">
        <is>
          <t>豪华奖励（68鹅币解锁）</t>
        </is>
      </c>
      <c r="I720" s="56" t="n"/>
      <c r="J720" s="56" t="n"/>
      <c r="K720" s="56" t="n"/>
      <c r="L720" s="57" t="n"/>
    </row>
    <row r="721" ht="24" customHeight="1">
      <c r="A721" s="558" t="inlineStr">
        <is>
          <t xml:space="preserve">LV 0 </t>
        </is>
      </c>
      <c r="B721" s="156" t="inlineStr">
        <is>
          <t>1000</t>
        </is>
      </c>
      <c r="C721" s="559" t="inlineStr">
        <is>
          <t>x</t>
        </is>
      </c>
      <c r="D721" s="158" t="n"/>
      <c r="E721" s="158" t="n"/>
      <c r="F721" s="158" t="n"/>
      <c r="G721" s="320" t="n"/>
      <c r="H721" s="560" t="inlineStr">
        <is>
          <t>x</t>
        </is>
      </c>
      <c r="I721" s="158" t="n"/>
      <c r="J721" s="158" t="n"/>
      <c r="K721" s="158" t="n"/>
      <c r="L721" s="159" t="n"/>
    </row>
    <row r="722" ht="24" customHeight="1">
      <c r="A722" s="82" t="inlineStr">
        <is>
          <t xml:space="preserve">LV 1 </t>
        </is>
      </c>
      <c r="B722" s="36" t="inlineStr">
        <is>
          <t>2000</t>
        </is>
      </c>
      <c r="C722" s="350" t="inlineStr">
        <is>
          <t>黄金卷轴*5，神将碎片宝箱*1</t>
        </is>
      </c>
      <c r="D722" s="129" t="n"/>
      <c r="E722" s="129" t="n"/>
      <c r="F722" s="129" t="n"/>
      <c r="G722" s="130" t="n"/>
      <c r="H722" s="306" t="inlineStr">
        <is>
          <t>黄金卷轴*10，神将碎片宝箱*2</t>
        </is>
      </c>
      <c r="I722" s="129" t="n"/>
      <c r="J722" s="129" t="n"/>
      <c r="K722" s="129" t="n"/>
      <c r="L722" s="162" t="n"/>
    </row>
    <row r="723" ht="24" customHeight="1">
      <c r="A723" s="82" t="inlineStr">
        <is>
          <t xml:space="preserve">LV 2 </t>
        </is>
      </c>
      <c r="B723" s="36" t="inlineStr">
        <is>
          <t>3000</t>
        </is>
      </c>
      <c r="C723" s="350" t="inlineStr">
        <is>
          <t>真黄金卷轴*10，神将碎片宝箱*2</t>
        </is>
      </c>
      <c r="D723" s="129" t="n"/>
      <c r="E723" s="129" t="n"/>
      <c r="F723" s="129" t="n"/>
      <c r="G723" s="130" t="n"/>
      <c r="H723" s="306" t="inlineStr">
        <is>
          <t>Ⅴ级万能碎片*2</t>
        </is>
      </c>
      <c r="I723" s="129" t="n"/>
      <c r="J723" s="129" t="n"/>
      <c r="K723" s="129" t="n"/>
      <c r="L723" s="162" t="n"/>
    </row>
    <row r="724" ht="24" customHeight="1">
      <c r="A724" s="82" t="inlineStr">
        <is>
          <t xml:space="preserve">LV 3 </t>
        </is>
      </c>
      <c r="B724" s="36" t="inlineStr">
        <is>
          <t>5000</t>
        </is>
      </c>
      <c r="C724" s="350" t="inlineStr">
        <is>
          <t>灵兽碎片礼包*1（随机灵兽碎片*20）</t>
        </is>
      </c>
      <c r="D724" s="129" t="n"/>
      <c r="E724" s="129" t="n"/>
      <c r="F724" s="129" t="n"/>
      <c r="G724" s="130" t="n"/>
      <c r="H724" s="306" t="inlineStr">
        <is>
          <t>3级星石礼盒*2</t>
        </is>
      </c>
      <c r="I724" s="129" t="n"/>
      <c r="J724" s="129" t="n"/>
      <c r="K724" s="129" t="n"/>
      <c r="L724" s="162" t="n"/>
    </row>
    <row r="725" ht="24" customHeight="1">
      <c r="A725" s="82" t="inlineStr">
        <is>
          <t xml:space="preserve">LV 4 </t>
        </is>
      </c>
      <c r="B725" s="36" t="inlineStr">
        <is>
          <t>8000</t>
        </is>
      </c>
      <c r="C725" s="350" t="inlineStr">
        <is>
          <t>3级星石礼盒*2</t>
        </is>
      </c>
      <c r="D725" s="129" t="n"/>
      <c r="E725" s="129" t="n"/>
      <c r="F725" s="129" t="n"/>
      <c r="G725" s="130" t="n"/>
      <c r="H725" s="306" t="inlineStr">
        <is>
          <t>风月符石碎片珍藏*2</t>
        </is>
      </c>
      <c r="I725" s="129" t="n"/>
      <c r="J725" s="129" t="n"/>
      <c r="K725" s="129" t="n"/>
      <c r="L725" s="162" t="n"/>
    </row>
    <row r="726" ht="24" customHeight="1">
      <c r="A726" s="82" t="inlineStr">
        <is>
          <t xml:space="preserve">LV 5 </t>
        </is>
      </c>
      <c r="B726" s="36" t="inlineStr">
        <is>
          <t>12000</t>
        </is>
      </c>
      <c r="C726" s="350" t="inlineStr">
        <is>
          <t>真黄金卷轴*50，神将碎片宝箱*4</t>
        </is>
      </c>
      <c r="D726" s="129" t="n"/>
      <c r="E726" s="129" t="n"/>
      <c r="F726" s="129" t="n"/>
      <c r="G726" s="130" t="n"/>
      <c r="H726" s="306" t="inlineStr">
        <is>
          <t>真黄金卷轴*50，神将碎片宝箱*4</t>
        </is>
      </c>
      <c r="I726" s="129" t="n"/>
      <c r="J726" s="129" t="n"/>
      <c r="K726" s="129" t="n"/>
      <c r="L726" s="162" t="n"/>
    </row>
    <row r="727" ht="24" customHeight="1">
      <c r="A727" s="82" t="inlineStr">
        <is>
          <t xml:space="preserve">LV 6 </t>
        </is>
      </c>
      <c r="B727" s="36" t="inlineStr">
        <is>
          <t>15000</t>
        </is>
      </c>
      <c r="C727" s="350" t="inlineStr">
        <is>
          <t>灵兽碎片礼包*2，淬火结晶*50</t>
        </is>
      </c>
      <c r="D727" s="129" t="n"/>
      <c r="E727" s="129" t="n"/>
      <c r="F727" s="129" t="n"/>
      <c r="G727" s="130" t="n"/>
      <c r="H727" s="306" t="inlineStr">
        <is>
          <t>怒焰符石碎片珍藏*2</t>
        </is>
      </c>
      <c r="I727" s="129" t="n"/>
      <c r="J727" s="129" t="n"/>
      <c r="K727" s="129" t="n"/>
      <c r="L727" s="162" t="n"/>
    </row>
    <row r="728" ht="24" customHeight="1">
      <c r="A728" s="82" t="inlineStr">
        <is>
          <t xml:space="preserve">LV 7 </t>
        </is>
      </c>
      <c r="B728" s="36" t="inlineStr">
        <is>
          <t>20000</t>
        </is>
      </c>
      <c r="C728" s="350" t="inlineStr">
        <is>
          <t>4级狂暴石*1</t>
        </is>
      </c>
      <c r="D728" s="129" t="n"/>
      <c r="E728" s="129" t="n"/>
      <c r="F728" s="129" t="n"/>
      <c r="G728" s="130" t="n"/>
      <c r="H728" s="306" t="inlineStr">
        <is>
          <t>灵兽碎片礼包*2，淬火结晶*50</t>
        </is>
      </c>
      <c r="I728" s="129" t="n"/>
      <c r="J728" s="129" t="n"/>
      <c r="K728" s="129" t="n"/>
      <c r="L728" s="162" t="n"/>
    </row>
    <row r="729" ht="24" customHeight="1">
      <c r="A729" s="82" t="inlineStr">
        <is>
          <t xml:space="preserve">LV 8 </t>
        </is>
      </c>
      <c r="B729" s="36" t="inlineStr">
        <is>
          <t>30000</t>
        </is>
      </c>
      <c r="C729" s="350" t="inlineStr">
        <is>
          <t>4级神愈石*1</t>
        </is>
      </c>
      <c r="D729" s="129" t="n"/>
      <c r="E729" s="129" t="n"/>
      <c r="F729" s="129" t="n"/>
      <c r="G729" s="130" t="n"/>
      <c r="H729" s="306" t="inlineStr">
        <is>
          <t>泯灭·黑炎Ⅴ碎片*2，洞悉·黑炎Ⅴ碎片*2，终结·黑炎Ⅴ碎片*2</t>
        </is>
      </c>
      <c r="I729" s="129" t="n"/>
      <c r="J729" s="129" t="n"/>
      <c r="K729" s="129" t="n"/>
      <c r="L729" s="162" t="n"/>
    </row>
    <row r="730" ht="24" customHeight="1">
      <c r="A730" s="82" t="inlineStr">
        <is>
          <t xml:space="preserve">LV 9 </t>
        </is>
      </c>
      <c r="B730" s="36" t="inlineStr">
        <is>
          <t>40000</t>
        </is>
      </c>
      <c r="C730" s="350" t="inlineStr">
        <is>
          <t>境界丹*100，真黄金卷轴*100，神将碎片宝箱*10</t>
        </is>
      </c>
      <c r="D730" s="129" t="n"/>
      <c r="E730" s="129" t="n"/>
      <c r="F730" s="129" t="n"/>
      <c r="G730" s="130" t="n"/>
      <c r="H730" s="306" t="inlineStr">
        <is>
          <t>4级神愈石*1</t>
        </is>
      </c>
      <c r="I730" s="129" t="n"/>
      <c r="J730" s="129" t="n"/>
      <c r="K730" s="129" t="n"/>
      <c r="L730" s="162" t="n"/>
    </row>
    <row r="731" ht="24" customHeight="1">
      <c r="A731" s="34" t="inlineStr">
        <is>
          <t>LV10</t>
        </is>
      </c>
      <c r="B731" s="36" t="inlineStr">
        <is>
          <t>50000</t>
        </is>
      </c>
      <c r="C731" s="350" t="inlineStr">
        <is>
          <t>灵兽碎片礼包*5，神魔残卷*100，突破石*100</t>
        </is>
      </c>
      <c r="D731" s="129" t="n"/>
      <c r="E731" s="129" t="n"/>
      <c r="F731" s="129" t="n"/>
      <c r="G731" s="130" t="n"/>
      <c r="H731" s="306" t="inlineStr">
        <is>
          <t>落星符石碎片珍藏*2</t>
        </is>
      </c>
      <c r="I731" s="129" t="n"/>
      <c r="J731" s="129" t="n"/>
      <c r="K731" s="129" t="n"/>
      <c r="L731" s="162" t="n"/>
    </row>
    <row r="732" ht="24" customHeight="1">
      <c r="A732" s="34" t="inlineStr">
        <is>
          <t>LV11</t>
        </is>
      </c>
      <c r="B732" s="36" t="inlineStr">
        <is>
          <t>80000</t>
        </is>
      </c>
      <c r="C732" s="350" t="inlineStr">
        <is>
          <t>闪耀·闪光Ⅴ碎片*10，破坏·闪光Ⅴ碎片*10</t>
        </is>
      </c>
      <c r="D732" s="129" t="n"/>
      <c r="E732" s="129" t="n"/>
      <c r="F732" s="129" t="n"/>
      <c r="G732" s="130" t="n"/>
      <c r="H732" s="306" t="inlineStr">
        <is>
          <t>灵兽碎片礼包*5，神魔残卷*100，突破石*100</t>
        </is>
      </c>
      <c r="I732" s="129" t="n"/>
      <c r="J732" s="129" t="n"/>
      <c r="K732" s="129" t="n"/>
      <c r="L732" s="162" t="n"/>
    </row>
    <row r="733" ht="24" customHeight="1">
      <c r="A733" s="34" t="inlineStr">
        <is>
          <t>LV12</t>
        </is>
      </c>
      <c r="B733" s="36" t="inlineStr">
        <is>
          <t>100000</t>
        </is>
      </c>
      <c r="C733" s="350" t="inlineStr">
        <is>
          <t>淬火结晶*300，熔炼乌金*300，神将碎片宝箱*20</t>
        </is>
      </c>
      <c r="D733" s="129" t="n"/>
      <c r="E733" s="129" t="n"/>
      <c r="F733" s="129" t="n"/>
      <c r="G733" s="130" t="n"/>
      <c r="H733" s="306" t="inlineStr">
        <is>
          <t>神将机甲/武圣关羽碎片*50，Ⅴ级万能碎片*10</t>
        </is>
      </c>
      <c r="I733" s="129" t="n"/>
      <c r="J733" s="129" t="n"/>
      <c r="K733" s="129" t="n"/>
      <c r="L733" s="162" t="n"/>
    </row>
    <row r="734" ht="24" customHeight="1">
      <c r="A734" s="34" t="inlineStr">
        <is>
          <t>LV13</t>
        </is>
      </c>
      <c r="B734" s="36" t="inlineStr">
        <is>
          <t>150000</t>
        </is>
      </c>
      <c r="C734" s="350" t="inlineStr">
        <is>
          <t>5级狂暴石*1，5级神愈石*1</t>
        </is>
      </c>
      <c r="D734" s="129" t="n"/>
      <c r="E734" s="129" t="n"/>
      <c r="F734" s="129" t="n"/>
      <c r="G734" s="130" t="n"/>
      <c r="H734" s="306" t="inlineStr">
        <is>
          <t>境界丹*100，真黄金卷轴*100，神将碎片宝箱*10</t>
        </is>
      </c>
      <c r="I734" s="129" t="n"/>
      <c r="J734" s="129" t="n"/>
      <c r="K734" s="129" t="n"/>
      <c r="L734" s="162" t="n"/>
    </row>
    <row r="735" ht="24" customHeight="1">
      <c r="A735" s="34" t="inlineStr">
        <is>
          <t>LV14</t>
        </is>
      </c>
      <c r="B735" s="36" t="inlineStr">
        <is>
          <t>250000</t>
        </is>
      </c>
      <c r="C735" s="350" t="inlineStr">
        <is>
          <t>境界丹*500，修为丹*500</t>
        </is>
      </c>
      <c r="D735" s="129" t="n"/>
      <c r="E735" s="129" t="n"/>
      <c r="F735" s="129" t="n"/>
      <c r="G735" s="130" t="n"/>
      <c r="H735" s="306" t="inlineStr">
        <is>
          <t>神将机甲/武圣关羽碎片*100，神将沙漏*500</t>
        </is>
      </c>
      <c r="I735" s="129" t="n"/>
      <c r="J735" s="129" t="n"/>
      <c r="K735" s="129" t="n"/>
      <c r="L735" s="162" t="n"/>
    </row>
    <row r="736" ht="24" customHeight="1">
      <c r="A736" s="47" t="inlineStr">
        <is>
          <t>LV15</t>
        </is>
      </c>
      <c r="B736" s="539" t="inlineStr">
        <is>
          <t>x</t>
        </is>
      </c>
      <c r="C736" s="352" t="inlineStr">
        <is>
          <t>神佑·赤焰Ⅴ*1，熔炼乌金*1000，神将碎片宝箱*100</t>
        </is>
      </c>
      <c r="D736" s="135" t="n"/>
      <c r="E736" s="135" t="n"/>
      <c r="F736" s="135" t="n"/>
      <c r="G736" s="136" t="n"/>
      <c r="H736" s="561" t="inlineStr">
        <is>
          <t>x</t>
        </is>
      </c>
      <c r="I736" s="135" t="n"/>
      <c r="J736" s="135" t="n"/>
      <c r="K736" s="135" t="n"/>
      <c r="L736" s="190" t="n"/>
    </row>
    <row r="737" ht="24" customHeight="1">
      <c r="A737" s="52" t="inlineStr">
        <is>
          <t>至尊礼盒A</t>
        </is>
      </c>
      <c r="B737" s="156" t="inlineStr">
        <is>
          <t>2580</t>
        </is>
      </c>
      <c r="C737" s="542" t="inlineStr">
        <is>
          <t>售价128鹅币，内含：Ⅴ级万能碎片*1，神将沙漏*5，淬火结晶*50，熔炼乌金*50（材料总估价80鹅币）</t>
        </is>
      </c>
      <c r="D737" s="158" t="n"/>
      <c r="E737" s="158" t="n"/>
      <c r="F737" s="158" t="n"/>
      <c r="G737" s="158" t="n"/>
      <c r="H737" s="158" t="n"/>
      <c r="I737" s="158" t="n"/>
      <c r="J737" s="158" t="n"/>
      <c r="K737" s="158" t="n"/>
      <c r="L737" s="159" t="n"/>
    </row>
    <row r="738" ht="24" customHeight="1">
      <c r="A738" s="39" t="inlineStr">
        <is>
          <t>至尊礼盒B</t>
        </is>
      </c>
      <c r="B738" s="41" t="inlineStr">
        <is>
          <t>1488</t>
        </is>
      </c>
      <c r="C738" s="357" t="inlineStr">
        <is>
          <t>售价  88鹅币，内含：Ⅴ级万能碎片*1，神将沙漏*5，传说残片*19，神话残片*19，传功符*400（材料总估价78鹅币）</t>
        </is>
      </c>
      <c r="D738" s="194" t="n"/>
      <c r="E738" s="194" t="n"/>
      <c r="F738" s="194" t="n"/>
      <c r="G738" s="194" t="n"/>
      <c r="H738" s="194" t="n"/>
      <c r="I738" s="194" t="n"/>
      <c r="J738" s="194" t="n"/>
      <c r="K738" s="194" t="n"/>
      <c r="L738" s="195" t="n"/>
    </row>
    <row r="739" ht="24" customHeight="1">
      <c r="A739" s="1" t="inlineStr">
        <is>
          <t>宝典任务列表（每日随机5个）</t>
        </is>
      </c>
      <c r="B739" s="3" t="n"/>
      <c r="C739" s="4" t="n"/>
      <c r="D739" s="2" t="inlineStr">
        <is>
          <t>对应任务积分</t>
        </is>
      </c>
      <c r="E739" s="3" t="n"/>
      <c r="F739" s="4" t="n"/>
      <c r="G739" s="562" t="inlineStr">
        <is>
          <t>宝典任务列表（每日随机5个）</t>
        </is>
      </c>
      <c r="H739" s="3" t="n"/>
      <c r="I739" s="120" t="n"/>
      <c r="J739" s="329" t="inlineStr">
        <is>
          <t>对应任务积分</t>
        </is>
      </c>
      <c r="K739" s="3" t="n"/>
      <c r="L739" s="474" t="n"/>
    </row>
    <row r="740" ht="24" customHeight="1">
      <c r="A740" s="175" t="inlineStr">
        <is>
          <t>消耗10/25/50个佣兵天赋丹</t>
        </is>
      </c>
      <c r="B740" s="123" t="n"/>
      <c r="C740" s="124" t="n"/>
      <c r="D740" s="33" t="inlineStr">
        <is>
          <t>200</t>
        </is>
      </c>
      <c r="E740" s="33" t="inlineStr">
        <is>
          <t>500</t>
        </is>
      </c>
      <c r="F740" s="401" t="inlineStr">
        <is>
          <t>1000</t>
        </is>
      </c>
      <c r="G740" s="175" t="inlineStr">
        <is>
          <t>在神匠坊打造1/3/5次符石</t>
        </is>
      </c>
      <c r="H740" s="123" t="n"/>
      <c r="I740" s="124" t="n"/>
      <c r="J740" s="33" t="inlineStr">
        <is>
          <t>60</t>
        </is>
      </c>
      <c r="K740" s="33" t="inlineStr">
        <is>
          <t>180</t>
        </is>
      </c>
      <c r="L740" s="28" t="inlineStr">
        <is>
          <t>300</t>
        </is>
      </c>
    </row>
    <row r="741" ht="24" customHeight="1">
      <c r="A741" s="177" t="inlineStr">
        <is>
          <t>消耗10/25/50个真黄金卷轴</t>
        </is>
      </c>
      <c r="B741" s="129" t="n"/>
      <c r="C741" s="130" t="n"/>
      <c r="D741" s="35" t="inlineStr">
        <is>
          <t>200</t>
        </is>
      </c>
      <c r="E741" s="35" t="inlineStr">
        <is>
          <t>500</t>
        </is>
      </c>
      <c r="F741" s="178" t="inlineStr">
        <is>
          <t>1000</t>
        </is>
      </c>
      <c r="G741" s="177" t="inlineStr">
        <is>
          <t>在招募台招募1/3/5次神将</t>
        </is>
      </c>
      <c r="H741" s="129" t="n"/>
      <c r="I741" s="130" t="n"/>
      <c r="J741" s="35" t="inlineStr">
        <is>
          <t>60</t>
        </is>
      </c>
      <c r="K741" s="35" t="inlineStr">
        <is>
          <t>180</t>
        </is>
      </c>
      <c r="L741" s="36" t="inlineStr">
        <is>
          <t>300</t>
        </is>
      </c>
    </row>
    <row r="742" ht="24" customHeight="1">
      <c r="A742" s="177" t="inlineStr">
        <is>
          <t>消耗10/25/50个黄金卷轴</t>
        </is>
      </c>
      <c r="B742" s="129" t="n"/>
      <c r="C742" s="130" t="n"/>
      <c r="D742" s="35" t="inlineStr">
        <is>
          <t>200</t>
        </is>
      </c>
      <c r="E742" s="35" t="inlineStr">
        <is>
          <t>500</t>
        </is>
      </c>
      <c r="F742" s="178" t="inlineStr">
        <is>
          <t>1000</t>
        </is>
      </c>
      <c r="G742" s="177" t="inlineStr">
        <is>
          <t>增强经脉传功5/10/20次</t>
        </is>
      </c>
      <c r="H742" s="129" t="n"/>
      <c r="I742" s="130" t="n"/>
      <c r="J742" s="35" t="inlineStr">
        <is>
          <t>25</t>
        </is>
      </c>
      <c r="K742" s="35" t="inlineStr">
        <is>
          <t>50</t>
        </is>
      </c>
      <c r="L742" s="36" t="inlineStr">
        <is>
          <t>125</t>
        </is>
      </c>
    </row>
    <row r="743" ht="24" customHeight="1">
      <c r="A743" s="177" t="inlineStr">
        <is>
          <t>消耗10/25/50个淬火结晶</t>
        </is>
      </c>
      <c r="B743" s="129" t="n"/>
      <c r="C743" s="130" t="n"/>
      <c r="D743" s="35" t="inlineStr">
        <is>
          <t>200</t>
        </is>
      </c>
      <c r="E743" s="35" t="inlineStr">
        <is>
          <t>500</t>
        </is>
      </c>
      <c r="F743" s="178" t="inlineStr">
        <is>
          <t>1000</t>
        </is>
      </c>
      <c r="G743" s="177" t="inlineStr">
        <is>
          <t>领取活跃度礼包1/2/3/4次</t>
        </is>
      </c>
      <c r="H743" s="129" t="n"/>
      <c r="I743" s="130" t="n"/>
      <c r="J743" s="35" t="inlineStr">
        <is>
          <t>25</t>
        </is>
      </c>
      <c r="K743" s="35" t="inlineStr">
        <is>
          <t>50/75</t>
        </is>
      </c>
      <c r="L743" s="36" t="inlineStr">
        <is>
          <t>125</t>
        </is>
      </c>
    </row>
    <row r="744" ht="24" customHeight="1">
      <c r="A744" s="177" t="inlineStr">
        <is>
          <t>消耗10/25/50个熔炼乌金</t>
        </is>
      </c>
      <c r="B744" s="129" t="n"/>
      <c r="C744" s="130" t="n"/>
      <c r="D744" s="35" t="inlineStr">
        <is>
          <t>200</t>
        </is>
      </c>
      <c r="E744" s="35" t="inlineStr">
        <is>
          <t>500</t>
        </is>
      </c>
      <c r="F744" s="178" t="inlineStr">
        <is>
          <t>1000</t>
        </is>
      </c>
      <c r="G744" s="177" t="inlineStr">
        <is>
          <t>乐斗好友/陌生人10/20/30/50次</t>
        </is>
      </c>
      <c r="H744" s="129" t="n"/>
      <c r="I744" s="130" t="n"/>
      <c r="J744" s="35" t="inlineStr">
        <is>
          <t>25</t>
        </is>
      </c>
      <c r="K744" s="35" t="inlineStr">
        <is>
          <t>50/75</t>
        </is>
      </c>
      <c r="L744" s="36" t="inlineStr">
        <is>
          <t>125</t>
        </is>
      </c>
    </row>
    <row r="745" ht="24" customHeight="1">
      <c r="A745" s="177" t="inlineStr">
        <is>
          <t>消耗10/25/50个境界丹</t>
        </is>
      </c>
      <c r="B745" s="129" t="n"/>
      <c r="C745" s="130" t="n"/>
      <c r="D745" s="35" t="inlineStr">
        <is>
          <t>200</t>
        </is>
      </c>
      <c r="E745" s="35" t="inlineStr">
        <is>
          <t>500</t>
        </is>
      </c>
      <c r="F745" s="178" t="inlineStr">
        <is>
          <t>1000</t>
        </is>
      </c>
      <c r="G745" s="177" t="inlineStr">
        <is>
          <t>抽取1次紫色/橙色/金色秘宝</t>
        </is>
      </c>
      <c r="H745" s="129" t="n"/>
      <c r="I745" s="130" t="n"/>
      <c r="J745" s="35" t="inlineStr">
        <is>
          <t>25</t>
        </is>
      </c>
      <c r="K745" s="35" t="inlineStr">
        <is>
          <t>125</t>
        </is>
      </c>
      <c r="L745" s="36" t="inlineStr">
        <is>
          <t>250</t>
        </is>
      </c>
    </row>
    <row r="746" ht="24" customHeight="1">
      <c r="A746" s="177" t="inlineStr">
        <is>
          <t>消耗10/25/50个百炼钢</t>
        </is>
      </c>
      <c r="B746" s="129" t="n"/>
      <c r="C746" s="130" t="n"/>
      <c r="D746" s="35" t="inlineStr">
        <is>
          <t>200</t>
        </is>
      </c>
      <c r="E746" s="35" t="inlineStr">
        <is>
          <t>250</t>
        </is>
      </c>
      <c r="F746" s="178" t="inlineStr">
        <is>
          <t>500</t>
        </is>
      </c>
      <c r="G746" s="177" t="inlineStr">
        <is>
          <t>合成1/5/10个任意等级的符石</t>
        </is>
      </c>
      <c r="H746" s="129" t="n"/>
      <c r="I746" s="130" t="n"/>
      <c r="J746" s="35" t="inlineStr">
        <is>
          <t>20</t>
        </is>
      </c>
      <c r="K746" s="35" t="inlineStr">
        <is>
          <t>100</t>
        </is>
      </c>
      <c r="L746" s="36" t="inlineStr">
        <is>
          <t>200</t>
        </is>
      </c>
    </row>
    <row r="747" ht="24" customHeight="1">
      <c r="A747" s="177" t="inlineStr">
        <is>
          <t>成功充能1/3次任意神将</t>
        </is>
      </c>
      <c r="B747" s="129" t="n"/>
      <c r="C747" s="130" t="n"/>
      <c r="D747" s="35" t="inlineStr">
        <is>
          <t>90</t>
        </is>
      </c>
      <c r="E747" s="35" t="inlineStr">
        <is>
          <t>270</t>
        </is>
      </c>
      <c r="F747" s="563" t="inlineStr">
        <is>
          <t>x</t>
        </is>
      </c>
      <c r="G747" s="177" t="inlineStr">
        <is>
          <t>合成1/3/  5个任意等级的星石</t>
        </is>
      </c>
      <c r="H747" s="129" t="n"/>
      <c r="I747" s="130" t="n"/>
      <c r="J747" s="35" t="inlineStr">
        <is>
          <t>20</t>
        </is>
      </c>
      <c r="K747" s="35" t="inlineStr">
        <is>
          <t>60</t>
        </is>
      </c>
      <c r="L747" s="36" t="inlineStr">
        <is>
          <t>100</t>
        </is>
      </c>
    </row>
    <row r="748" ht="24" customHeight="1">
      <c r="A748" s="177" t="inlineStr">
        <is>
          <t>成功充能1/2次时效武器</t>
        </is>
      </c>
      <c r="B748" s="129" t="n"/>
      <c r="C748" s="130" t="n"/>
      <c r="D748" s="35" t="inlineStr">
        <is>
          <t>80</t>
        </is>
      </c>
      <c r="E748" s="35" t="inlineStr">
        <is>
          <t>160</t>
        </is>
      </c>
      <c r="F748" s="563" t="inlineStr">
        <is>
          <t>x</t>
        </is>
      </c>
      <c r="G748" s="177" t="inlineStr">
        <is>
          <t>合成1/3/  5个任意等级的魂珠</t>
        </is>
      </c>
      <c r="H748" s="129" t="n"/>
      <c r="I748" s="130" t="n"/>
      <c r="J748" s="35" t="inlineStr">
        <is>
          <t>20</t>
        </is>
      </c>
      <c r="K748" s="35" t="inlineStr">
        <is>
          <t>60</t>
        </is>
      </c>
      <c r="L748" s="36" t="inlineStr">
        <is>
          <t>100</t>
        </is>
      </c>
    </row>
    <row r="749" ht="24" customHeight="1">
      <c r="A749" s="181" t="inlineStr">
        <is>
          <t>成功提升3/5/10次助阵属性</t>
        </is>
      </c>
      <c r="B749" s="135" t="n"/>
      <c r="C749" s="136" t="n"/>
      <c r="D749" s="42" t="inlineStr">
        <is>
          <t>75</t>
        </is>
      </c>
      <c r="E749" s="42" t="inlineStr">
        <is>
          <t>125</t>
        </is>
      </c>
      <c r="F749" s="404" t="inlineStr">
        <is>
          <t>250</t>
        </is>
      </c>
      <c r="G749" s="181" t="inlineStr">
        <is>
          <t>在派遣中心接受1次S级任务</t>
        </is>
      </c>
      <c r="H749" s="135" t="n"/>
      <c r="I749" s="136" t="n"/>
      <c r="J749" s="42" t="inlineStr">
        <is>
          <t>20</t>
        </is>
      </c>
      <c r="K749" s="48" t="inlineStr">
        <is>
          <t>x</t>
        </is>
      </c>
      <c r="L749" s="539" t="inlineStr">
        <is>
          <t>x</t>
        </is>
      </c>
    </row>
    <row r="750" ht="24" customHeight="1">
      <c r="A750" s="523" t="inlineStr"/>
    </row>
    <row r="751" ht="24" customHeight="1">
      <c r="A751" s="25" t="inlineStr">
        <is>
          <t>客栈对酒奖励池</t>
        </is>
      </c>
      <c r="B751" s="60" t="n"/>
      <c r="C751" s="564" t="inlineStr">
        <is>
          <t>说明：黄酒200斗豆/个，每日80/115活跃可分别领取黄酒*1，每日对酒上限40次</t>
        </is>
      </c>
      <c r="D751" s="3" t="n"/>
      <c r="E751" s="3" t="n"/>
      <c r="F751" s="3" t="n"/>
      <c r="G751" s="3" t="n"/>
      <c r="H751" s="3" t="n"/>
      <c r="I751" s="3" t="n"/>
      <c r="J751" s="3" t="n"/>
      <c r="K751" s="3" t="n"/>
      <c r="L751" s="474" t="n"/>
    </row>
    <row r="752" ht="24" customHeight="1">
      <c r="A752" s="27" t="inlineStr">
        <is>
          <t>侠士手记*1/2/3/4</t>
        </is>
      </c>
      <c r="B752" s="124" t="n"/>
      <c r="C752" s="33" t="inlineStr">
        <is>
          <t>侠士修身录*1/2/4</t>
        </is>
      </c>
      <c r="D752" s="124" t="n"/>
      <c r="E752" s="33" t="inlineStr">
        <is>
          <t>重出江湖令*1/2</t>
        </is>
      </c>
      <c r="F752" s="124" t="n"/>
      <c r="G752" s="33" t="inlineStr">
        <is>
          <t>玄铁令*1/2</t>
        </is>
      </c>
      <c r="H752" s="124" t="n"/>
      <c r="I752" s="33" t="inlineStr">
        <is>
          <t>古玩寻访帖*1/2</t>
        </is>
      </c>
      <c r="J752" s="124" t="n"/>
      <c r="K752" s="33" t="inlineStr">
        <is>
          <t>秘传菜谱*1</t>
        </is>
      </c>
      <c r="L752" s="124" t="n"/>
    </row>
    <row r="753" ht="24" customHeight="1">
      <c r="A753" s="34" t="inlineStr">
        <is>
          <t>柒承碎片*1</t>
        </is>
      </c>
      <c r="B753" s="130" t="n"/>
      <c r="C753" s="35" t="inlineStr">
        <is>
          <t>断亦碎片*1</t>
        </is>
      </c>
      <c r="D753" s="130" t="n"/>
      <c r="E753" s="35" t="inlineStr">
        <is>
          <t>燕青碎片*1/2/5</t>
        </is>
      </c>
      <c r="F753" s="130" t="n"/>
      <c r="G753" s="35" t="inlineStr">
        <is>
          <t>李师师碎片*1/2/5</t>
        </is>
      </c>
      <c r="H753" s="130" t="n"/>
      <c r="I753" s="35" t="inlineStr">
        <is>
          <t>九品芝麻官碎片*2/5</t>
        </is>
      </c>
      <c r="J753" s="130" t="n"/>
      <c r="K753" s="35" t="inlineStr">
        <is>
          <t>圣诞老鹅碎片*1/2</t>
        </is>
      </c>
      <c r="L753" s="130" t="n"/>
    </row>
    <row r="754" ht="24" customHeight="1">
      <c r="A754" s="34" t="inlineStr">
        <is>
          <t>段智兴碎片*1/2</t>
        </is>
      </c>
      <c r="B754" s="130" t="n"/>
      <c r="C754" s="35" t="inlineStr">
        <is>
          <t>欧阳锋碎片*1/2</t>
        </is>
      </c>
      <c r="D754" s="130" t="n"/>
      <c r="E754" s="35" t="inlineStr">
        <is>
          <t>黄药师碎片*1/2</t>
        </is>
      </c>
      <c r="F754" s="130" t="n"/>
      <c r="G754" s="35" t="inlineStr">
        <is>
          <t>杜十三碎片*1/2</t>
        </is>
      </c>
      <c r="H754" s="130" t="n"/>
      <c r="I754" s="35" t="inlineStr">
        <is>
          <t>李光弼碎片*1/2</t>
        </is>
      </c>
      <c r="J754" s="130" t="n"/>
      <c r="K754" s="35" t="inlineStr">
        <is>
          <t>王重阳碎片*1</t>
        </is>
      </c>
      <c r="L754" s="130" t="n"/>
    </row>
    <row r="755" ht="24" customHeight="1">
      <c r="A755" s="47" t="inlineStr">
        <is>
          <t>李莫愁碎片*1</t>
        </is>
      </c>
      <c r="B755" s="136" t="n"/>
      <c r="C755" s="42" t="inlineStr">
        <is>
          <t>林朝英碎片*1</t>
        </is>
      </c>
      <c r="D755" s="136" t="n"/>
      <c r="E755" s="42" t="inlineStr">
        <is>
          <t>王处一碎片*1</t>
        </is>
      </c>
      <c r="F755" s="136" t="n"/>
      <c r="G755" s="48" t="inlineStr">
        <is>
          <t>x</t>
        </is>
      </c>
      <c r="H755" s="136" t="n"/>
      <c r="I755" s="48" t="inlineStr">
        <is>
          <t>x</t>
        </is>
      </c>
      <c r="J755" s="136" t="n"/>
      <c r="K755" s="48" t="inlineStr">
        <is>
          <t>x</t>
        </is>
      </c>
      <c r="L755" s="136" t="n"/>
    </row>
    <row r="756" ht="24" customHeight="1">
      <c r="A756" s="565" t="inlineStr"/>
    </row>
    <row r="757" ht="24" customHeight="1">
      <c r="A757" s="308" t="inlineStr">
        <is>
          <t>九宫宝库奖励池</t>
        </is>
      </c>
      <c r="B757" s="203" t="n"/>
      <c r="C757" s="363" t="inlineStr">
        <is>
          <t>说明：抽奖卡100斗币/张，单轮消耗：255抽奖卡=0+1+2+4+8+16+32+64+128</t>
        </is>
      </c>
      <c r="D757" s="56" t="n"/>
      <c r="E757" s="56" t="n"/>
      <c r="F757" s="56" t="n"/>
      <c r="G757" s="56" t="n"/>
      <c r="H757" s="56" t="n"/>
      <c r="I757" s="56" t="n"/>
      <c r="J757" s="203" t="n"/>
      <c r="K757" s="2" t="inlineStr">
        <is>
          <t>初始轮盘奖励池</t>
        </is>
      </c>
      <c r="L757" s="4" t="n"/>
    </row>
    <row r="758" ht="24" customHeight="1">
      <c r="A758" s="52" t="inlineStr">
        <is>
          <t>2/3/5/10倍暴击</t>
        </is>
      </c>
      <c r="B758" s="320" t="n"/>
      <c r="C758" s="53" t="inlineStr">
        <is>
          <t>传功符*5</t>
        </is>
      </c>
      <c r="D758" s="320" t="n"/>
      <c r="E758" s="566" t="inlineStr">
        <is>
          <t xml:space="preserve">资源补给箱* 1 </t>
        </is>
      </c>
      <c r="F758" s="320" t="n"/>
      <c r="G758" s="53" t="inlineStr">
        <is>
          <t>2级剑君魂珠*1</t>
        </is>
      </c>
      <c r="H758" s="320" t="n"/>
      <c r="I758" s="53" t="inlineStr">
        <is>
          <t>4级剑君魂珠*1</t>
        </is>
      </c>
      <c r="J758" s="320" t="n"/>
      <c r="K758" s="27" t="inlineStr">
        <is>
          <t>时之沙*1</t>
        </is>
      </c>
      <c r="L758" s="124" t="n"/>
    </row>
    <row r="759" ht="24" customHeight="1">
      <c r="A759" s="34" t="inlineStr">
        <is>
          <t>百炼钢*40</t>
        </is>
      </c>
      <c r="B759" s="130" t="n"/>
      <c r="C759" s="35" t="inlineStr">
        <is>
          <t>时之沙*  20</t>
        </is>
      </c>
      <c r="D759" s="130" t="n"/>
      <c r="E759" s="35" t="inlineStr">
        <is>
          <t>资源补给箱*10</t>
        </is>
      </c>
      <c r="F759" s="130" t="n"/>
      <c r="G759" s="35" t="inlineStr">
        <is>
          <t>2级菜菜魂珠*1</t>
        </is>
      </c>
      <c r="H759" s="130" t="n"/>
      <c r="I759" s="35" t="inlineStr">
        <is>
          <t>4级任意魂珠*2</t>
        </is>
      </c>
      <c r="J759" s="130" t="n"/>
      <c r="K759" s="34" t="inlineStr">
        <is>
          <t>夺宝卡*1</t>
        </is>
      </c>
      <c r="L759" s="130" t="n"/>
    </row>
    <row r="760" ht="24" customHeight="1">
      <c r="A760" s="34" t="inlineStr">
        <is>
          <t>百炼钢*80</t>
        </is>
      </c>
      <c r="B760" s="130" t="n"/>
      <c r="C760" s="35" t="inlineStr">
        <is>
          <t>时之沙*120</t>
        </is>
      </c>
      <c r="D760" s="130" t="n"/>
      <c r="E760" s="35" t="inlineStr">
        <is>
          <t>资源补给箱*60</t>
        </is>
      </c>
      <c r="F760" s="130" t="n"/>
      <c r="G760" s="35" t="inlineStr">
        <is>
          <t>2级月璇魂珠*1</t>
        </is>
      </c>
      <c r="H760" s="130" t="n"/>
      <c r="I760" s="35" t="inlineStr">
        <is>
          <t>5级任意魂珠*1</t>
        </is>
      </c>
      <c r="J760" s="130" t="n"/>
      <c r="K760" s="34" t="inlineStr">
        <is>
          <t>神装之灵*5</t>
        </is>
      </c>
      <c r="L760" s="130" t="n"/>
    </row>
    <row r="761" ht="24" customHeight="1">
      <c r="A761" s="82" t="inlineStr">
        <is>
          <t xml:space="preserve">神装之灵* 5 </t>
        </is>
      </c>
      <c r="B761" s="130" t="n"/>
      <c r="C761" s="83" t="inlineStr">
        <is>
          <t xml:space="preserve">武穆遗书* 1 </t>
        </is>
      </c>
      <c r="D761" s="130" t="n"/>
      <c r="E761" s="83" t="inlineStr">
        <is>
          <t xml:space="preserve">徽章符文石* 1 </t>
        </is>
      </c>
      <c r="F761" s="130" t="n"/>
      <c r="G761" s="35" t="inlineStr">
        <is>
          <t>2级血灵魂珠*1</t>
        </is>
      </c>
      <c r="H761" s="130" t="n"/>
      <c r="I761" s="35" t="inlineStr">
        <is>
          <t>斗神符*1</t>
        </is>
      </c>
      <c r="J761" s="130" t="n"/>
      <c r="K761" s="34" t="inlineStr">
        <is>
          <t>武穆遗书*1</t>
        </is>
      </c>
      <c r="L761" s="130" t="n"/>
    </row>
    <row r="762" ht="24" customHeight="1">
      <c r="A762" s="34" t="inlineStr">
        <is>
          <t>神装之灵*10</t>
        </is>
      </c>
      <c r="B762" s="130" t="n"/>
      <c r="C762" s="83" t="inlineStr">
        <is>
          <t xml:space="preserve">武穆遗书* 2 </t>
        </is>
      </c>
      <c r="D762" s="130" t="n"/>
      <c r="E762" s="83" t="inlineStr">
        <is>
          <t xml:space="preserve">徽章符文石* 2 </t>
        </is>
      </c>
      <c r="F762" s="130" t="n"/>
      <c r="G762" s="35" t="inlineStr">
        <is>
          <t>3级教主魂珠*1</t>
        </is>
      </c>
      <c r="H762" s="130" t="n"/>
      <c r="I762" s="35" t="inlineStr">
        <is>
          <t>黄金卷轴*1</t>
        </is>
      </c>
      <c r="J762" s="130" t="n"/>
      <c r="K762" s="34" t="inlineStr">
        <is>
          <t>黄金卷轴*1</t>
        </is>
      </c>
      <c r="L762" s="130" t="n"/>
    </row>
    <row r="763" ht="24" customHeight="1">
      <c r="A763" s="34" t="inlineStr">
        <is>
          <t>神装之灵*20</t>
        </is>
      </c>
      <c r="B763" s="130" t="n"/>
      <c r="C763" s="83" t="inlineStr">
        <is>
          <t xml:space="preserve">武穆遗书* 5 </t>
        </is>
      </c>
      <c r="D763" s="130" t="n"/>
      <c r="E763" s="83" t="inlineStr">
        <is>
          <t xml:space="preserve">徽章符文石* 5 </t>
        </is>
      </c>
      <c r="F763" s="130" t="n"/>
      <c r="G763" s="35" t="inlineStr">
        <is>
          <t>3级菜菜魂珠*1</t>
        </is>
      </c>
      <c r="H763" s="130" t="n"/>
      <c r="I763" s="35" t="inlineStr">
        <is>
          <t>幸运石礼盒*1</t>
        </is>
      </c>
      <c r="J763" s="130" t="n"/>
      <c r="K763" s="34" t="inlineStr">
        <is>
          <t>幸运石礼盒*1</t>
        </is>
      </c>
      <c r="L763" s="130" t="n"/>
    </row>
    <row r="764" ht="24" customHeight="1">
      <c r="A764" s="34" t="inlineStr">
        <is>
          <t>神装之灵*40</t>
        </is>
      </c>
      <c r="B764" s="130" t="n"/>
      <c r="C764" s="35" t="inlineStr">
        <is>
          <t>武穆遗书*20</t>
        </is>
      </c>
      <c r="D764" s="130" t="n"/>
      <c r="E764" s="35" t="inlineStr">
        <is>
          <t>徽章符文石*20</t>
        </is>
      </c>
      <c r="F764" s="130" t="n"/>
      <c r="G764" s="35" t="inlineStr">
        <is>
          <t>3级月璇魂珠*1</t>
        </is>
      </c>
      <c r="H764" s="130" t="n"/>
      <c r="I764" s="483" t="inlineStr">
        <is>
          <t>x</t>
        </is>
      </c>
      <c r="J764" s="130" t="n"/>
      <c r="K764" s="34" t="inlineStr">
        <is>
          <t>灵兽碎片礼包*1</t>
        </is>
      </c>
      <c r="L764" s="130" t="n"/>
    </row>
    <row r="765" ht="24" customHeight="1">
      <c r="A765" s="47" t="inlineStr">
        <is>
          <t>神装之灵*80</t>
        </is>
      </c>
      <c r="B765" s="136" t="n"/>
      <c r="C765" s="42" t="inlineStr">
        <is>
          <t>武穆遗书*40</t>
        </is>
      </c>
      <c r="D765" s="136" t="n"/>
      <c r="E765" s="42" t="inlineStr">
        <is>
          <t>徽章符文石*40</t>
        </is>
      </c>
      <c r="F765" s="136" t="n"/>
      <c r="G765" s="42" t="inlineStr">
        <is>
          <t>3级血灵魂珠*1</t>
        </is>
      </c>
      <c r="H765" s="136" t="n"/>
      <c r="I765" s="48" t="inlineStr">
        <is>
          <t>x</t>
        </is>
      </c>
      <c r="J765" s="136" t="n"/>
      <c r="K765" s="47" t="inlineStr">
        <is>
          <t>宝库钥匙*1</t>
        </is>
      </c>
      <c r="L765" s="136" t="n"/>
    </row>
    <row r="766" ht="24" customHeight="1">
      <c r="A766" s="360" t="inlineStr"/>
    </row>
    <row r="767" ht="24" customHeight="1">
      <c r="A767" s="308" t="inlineStr">
        <is>
          <t>娃娃机奖励池</t>
        </is>
      </c>
      <c r="B767" s="203" t="n"/>
      <c r="C767" s="363" t="inlineStr">
        <is>
          <t>说明：每日首次免费，后续200斗豆/次，全服玩家每次付费可增加斗豆大礼包奖池中5个斗豆</t>
        </is>
      </c>
      <c r="D767" s="56" t="n"/>
      <c r="E767" s="56" t="n"/>
      <c r="F767" s="56" t="n"/>
      <c r="G767" s="56" t="n"/>
      <c r="H767" s="56" t="n"/>
      <c r="I767" s="56" t="n"/>
      <c r="J767" s="56" t="n"/>
      <c r="K767" s="56" t="n"/>
      <c r="L767" s="203" t="n"/>
    </row>
    <row r="768" ht="24" customHeight="1">
      <c r="A768" s="52" t="inlineStr">
        <is>
          <t>神兵原石*1</t>
        </is>
      </c>
      <c r="B768" s="320" t="n"/>
      <c r="C768" s="53" t="inlineStr">
        <is>
          <t>修为丹*1</t>
        </is>
      </c>
      <c r="D768" s="320" t="n"/>
      <c r="E768" s="53" t="inlineStr">
        <is>
          <t>百炼钢*1</t>
        </is>
      </c>
      <c r="F768" s="320" t="n"/>
      <c r="G768" s="53" t="inlineStr">
        <is>
          <t>传功符*15</t>
        </is>
      </c>
      <c r="H768" s="320" t="n"/>
      <c r="I768" s="53" t="inlineStr">
        <is>
          <t>力量洗刷刷*1</t>
        </is>
      </c>
      <c r="J768" s="320" t="n"/>
      <c r="K768" s="156" t="inlineStr">
        <is>
          <t>2级幸运石*1</t>
        </is>
      </c>
      <c r="L768" s="159" t="n"/>
    </row>
    <row r="769" ht="24" customHeight="1">
      <c r="A769" s="34" t="inlineStr">
        <is>
          <t>软猥金丝*1</t>
        </is>
      </c>
      <c r="B769" s="130" t="n"/>
      <c r="C769" s="35" t="inlineStr">
        <is>
          <t>修为丹*2</t>
        </is>
      </c>
      <c r="D769" s="130" t="n"/>
      <c r="E769" s="35" t="inlineStr">
        <is>
          <t>百炼钢*2</t>
        </is>
      </c>
      <c r="F769" s="130" t="n"/>
      <c r="G769" s="35" t="inlineStr">
        <is>
          <t>传功符*25</t>
        </is>
      </c>
      <c r="H769" s="130" t="n"/>
      <c r="I769" s="35" t="inlineStr">
        <is>
          <t>敏捷洗刷刷*1</t>
        </is>
      </c>
      <c r="J769" s="130" t="n"/>
      <c r="K769" s="36" t="inlineStr">
        <is>
          <t>斗豆大礼包*1</t>
        </is>
      </c>
      <c r="L769" s="162" t="n"/>
    </row>
    <row r="770" ht="24" customHeight="1">
      <c r="A770" s="34" t="inlineStr">
        <is>
          <t>凤凰羽毛*1</t>
        </is>
      </c>
      <c r="B770" s="130" t="n"/>
      <c r="C770" s="35" t="inlineStr">
        <is>
          <t>修为丹*3</t>
        </is>
      </c>
      <c r="D770" s="130" t="n"/>
      <c r="E770" s="35" t="inlineStr">
        <is>
          <t>百炼钢*3</t>
        </is>
      </c>
      <c r="F770" s="130" t="n"/>
      <c r="G770" s="35" t="inlineStr">
        <is>
          <t>传功符*30</t>
        </is>
      </c>
      <c r="H770" s="130" t="n"/>
      <c r="I770" s="35" t="inlineStr">
        <is>
          <t>速度洗刷刷*1</t>
        </is>
      </c>
      <c r="J770" s="130" t="n"/>
      <c r="K770" s="445" t="inlineStr">
        <is>
          <t>斗豆大礼包奖励池</t>
        </is>
      </c>
      <c r="L770" s="57" t="n"/>
    </row>
    <row r="771" ht="24" customHeight="1">
      <c r="A771" s="34" t="inlineStr">
        <is>
          <t>潜能果实*1</t>
        </is>
      </c>
      <c r="B771" s="130" t="n"/>
      <c r="C771" s="35" t="inlineStr">
        <is>
          <t>炼气石*1</t>
        </is>
      </c>
      <c r="D771" s="130" t="n"/>
      <c r="E771" s="35" t="inlineStr">
        <is>
          <t>征战书*1</t>
        </is>
      </c>
      <c r="F771" s="130" t="n"/>
      <c r="G771" s="35" t="inlineStr">
        <is>
          <t>四灵魂石*1</t>
        </is>
      </c>
      <c r="H771" s="130" t="n"/>
      <c r="I771" s="176" t="inlineStr">
        <is>
          <t>坚固的砥石*4</t>
        </is>
      </c>
      <c r="J771" s="315" t="n"/>
      <c r="K771" s="364" t="inlineStr">
        <is>
          <t>斗豆*88</t>
        </is>
      </c>
      <c r="L771" s="159" t="n"/>
    </row>
    <row r="772" ht="24" customHeight="1">
      <c r="A772" s="34" t="inlineStr">
        <is>
          <t>上古玉髓*1</t>
        </is>
      </c>
      <c r="B772" s="130" t="n"/>
      <c r="C772" s="35" t="inlineStr">
        <is>
          <t>炼气石*2</t>
        </is>
      </c>
      <c r="D772" s="130" t="n"/>
      <c r="E772" s="35" t="inlineStr">
        <is>
          <t>斗神符*1</t>
        </is>
      </c>
      <c r="F772" s="130" t="n"/>
      <c r="G772" s="35" t="inlineStr">
        <is>
          <t>奥秘元素*1</t>
        </is>
      </c>
      <c r="H772" s="130" t="n"/>
      <c r="I772" s="176" t="inlineStr">
        <is>
          <t>染血的羊皮*4</t>
        </is>
      </c>
      <c r="J772" s="315" t="n"/>
      <c r="K772" s="305" t="inlineStr">
        <is>
          <t>斗豆*100</t>
        </is>
      </c>
      <c r="L772" s="162" t="n"/>
    </row>
    <row r="773" ht="24" customHeight="1">
      <c r="A773" s="34" t="inlineStr">
        <is>
          <t>奔流气息*1</t>
        </is>
      </c>
      <c r="B773" s="130" t="n"/>
      <c r="C773" s="35" t="inlineStr">
        <is>
          <t>境界丹*1</t>
        </is>
      </c>
      <c r="D773" s="130" t="n"/>
      <c r="E773" s="35" t="inlineStr">
        <is>
          <t>菜菜变身卡7天*1</t>
        </is>
      </c>
      <c r="F773" s="130" t="n"/>
      <c r="G773" s="35" t="inlineStr">
        <is>
          <t>1级狂暴石*1</t>
        </is>
      </c>
      <c r="H773" s="130" t="n"/>
      <c r="I773" s="176" t="inlineStr">
        <is>
          <t>稳固的磐石*4</t>
        </is>
      </c>
      <c r="J773" s="315" t="n"/>
      <c r="K773" s="305" t="inlineStr">
        <is>
          <t>斗豆*188</t>
        </is>
      </c>
      <c r="L773" s="162" t="n"/>
    </row>
    <row r="774" ht="24" customHeight="1">
      <c r="A774" s="34" t="inlineStr">
        <is>
          <t>神兵原石*2</t>
        </is>
      </c>
      <c r="B774" s="130" t="n"/>
      <c r="C774" s="35" t="inlineStr">
        <is>
          <t>境界丹*3</t>
        </is>
      </c>
      <c r="D774" s="130" t="n"/>
      <c r="E774" s="35" t="inlineStr">
        <is>
          <t>剑君变身卡7天*1</t>
        </is>
      </c>
      <c r="F774" s="130" t="n"/>
      <c r="G774" s="35" t="inlineStr">
        <is>
          <t>1级神愈石*1</t>
        </is>
      </c>
      <c r="H774" s="130" t="n"/>
      <c r="I774" s="176" t="inlineStr">
        <is>
          <t>沧桑的兽骨*4</t>
        </is>
      </c>
      <c r="J774" s="315" t="n"/>
      <c r="K774" s="305" t="inlineStr">
        <is>
          <t>斗豆*200</t>
        </is>
      </c>
      <c r="L774" s="162" t="n"/>
    </row>
    <row r="775" ht="24" customHeight="1">
      <c r="A775" s="34" t="inlineStr">
        <is>
          <t>软猥金丝*2</t>
        </is>
      </c>
      <c r="B775" s="130" t="n"/>
      <c r="C775" s="35" t="inlineStr">
        <is>
          <t>淬火结晶*1</t>
        </is>
      </c>
      <c r="D775" s="130" t="n"/>
      <c r="E775" s="35" t="inlineStr">
        <is>
          <t>帅帅变身卡7天*1</t>
        </is>
      </c>
      <c r="F775" s="130" t="n"/>
      <c r="G775" s="35" t="inlineStr">
        <is>
          <t>2级玛瑙石*2</t>
        </is>
      </c>
      <c r="H775" s="130" t="n"/>
      <c r="I775" s="176" t="inlineStr">
        <is>
          <t>尖锐的铁器*4</t>
        </is>
      </c>
      <c r="J775" s="315" t="n"/>
      <c r="K775" s="305" t="inlineStr">
        <is>
          <t>斗豆*888</t>
        </is>
      </c>
      <c r="L775" s="162" t="n"/>
    </row>
    <row r="776" ht="24" customHeight="1">
      <c r="A776" s="34" t="inlineStr">
        <is>
          <t>凤凰羽毛*2</t>
        </is>
      </c>
      <c r="B776" s="130" t="n"/>
      <c r="C776" s="35" t="inlineStr">
        <is>
          <t>淬火结晶*3</t>
        </is>
      </c>
      <c r="D776" s="130" t="n"/>
      <c r="E776" s="35" t="inlineStr">
        <is>
          <t>邪神变身卡7天*1</t>
        </is>
      </c>
      <c r="F776" s="130" t="n"/>
      <c r="G776" s="35" t="inlineStr">
        <is>
          <t>2级翡翠石*2</t>
        </is>
      </c>
      <c r="H776" s="130" t="n"/>
      <c r="I776" s="176" t="inlineStr">
        <is>
          <t>三彩水晶石*4</t>
        </is>
      </c>
      <c r="J776" s="315" t="n"/>
      <c r="K776" s="305" t="inlineStr">
        <is>
          <t>斗豆*1000</t>
        </is>
      </c>
      <c r="L776" s="162" t="n"/>
    </row>
    <row r="777" ht="24" customHeight="1">
      <c r="A777" s="34" t="inlineStr">
        <is>
          <t>潜能果实*2</t>
        </is>
      </c>
      <c r="B777" s="130" t="n"/>
      <c r="C777" s="35" t="inlineStr">
        <is>
          <t>神装之灵*1</t>
        </is>
      </c>
      <c r="D777" s="130" t="n"/>
      <c r="E777" s="35" t="inlineStr">
        <is>
          <t>投掷武器符文石*1</t>
        </is>
      </c>
      <c r="F777" s="130" t="n"/>
      <c r="G777" s="35" t="inlineStr">
        <is>
          <t>2级日曜石*2</t>
        </is>
      </c>
      <c r="H777" s="130" t="n"/>
      <c r="I777" s="176" t="inlineStr">
        <is>
          <t>四色补天石*4</t>
        </is>
      </c>
      <c r="J777" s="315" t="n"/>
      <c r="K777" s="305" t="inlineStr">
        <is>
          <t>斗豆*1288</t>
        </is>
      </c>
      <c r="L777" s="162" t="n"/>
    </row>
    <row r="778" ht="24" customHeight="1">
      <c r="A778" s="34" t="inlineStr">
        <is>
          <t>上古玉髓*2</t>
        </is>
      </c>
      <c r="B778" s="130" t="n"/>
      <c r="C778" s="35" t="inlineStr">
        <is>
          <t>神装之灵*3</t>
        </is>
      </c>
      <c r="D778" s="130" t="n"/>
      <c r="E778" s="35" t="inlineStr">
        <is>
          <t>小型武器符文石*1</t>
        </is>
      </c>
      <c r="F778" s="130" t="n"/>
      <c r="G778" s="35" t="inlineStr">
        <is>
          <t>2级月光石*2</t>
        </is>
      </c>
      <c r="H778" s="130" t="n"/>
      <c r="I778" s="176" t="inlineStr">
        <is>
          <t>门派强化书*1</t>
        </is>
      </c>
      <c r="J778" s="315" t="n"/>
      <c r="K778" s="420" t="inlineStr">
        <is>
          <t>斗豆*1888</t>
        </is>
      </c>
      <c r="L778" s="195" t="n"/>
    </row>
    <row r="779" ht="24" customHeight="1">
      <c r="A779" s="34" t="inlineStr">
        <is>
          <t>奔流气息*2</t>
        </is>
      </c>
      <c r="B779" s="130" t="n"/>
      <c r="C779" s="35" t="inlineStr">
        <is>
          <t>真黄金卷轴*1</t>
        </is>
      </c>
      <c r="D779" s="130" t="n"/>
      <c r="E779" s="35" t="inlineStr">
        <is>
          <t>中型武器符文石*1</t>
        </is>
      </c>
      <c r="F779" s="130" t="n"/>
      <c r="G779" s="35" t="inlineStr">
        <is>
          <t>2级迅捷石*2</t>
        </is>
      </c>
      <c r="H779" s="130" t="n"/>
      <c r="I779" s="176" t="inlineStr">
        <is>
          <t>1级菜菜魂珠*1</t>
        </is>
      </c>
      <c r="J779" s="315" t="n"/>
      <c r="K779" s="420" t="inlineStr">
        <is>
          <t>斗豆*8888</t>
        </is>
      </c>
      <c r="L779" s="195" t="n"/>
    </row>
    <row r="780" ht="24" customHeight="1">
      <c r="A780" s="47" t="inlineStr">
        <is>
          <t>黄金卷轴*1</t>
        </is>
      </c>
      <c r="B780" s="136" t="n"/>
      <c r="C780" s="42" t="inlineStr">
        <is>
          <t>真黄金卷轴*3</t>
        </is>
      </c>
      <c r="D780" s="136" t="n"/>
      <c r="E780" s="42" t="inlineStr">
        <is>
          <t>大型武器符文石*1</t>
        </is>
      </c>
      <c r="F780" s="136" t="n"/>
      <c r="G780" s="42" t="inlineStr">
        <is>
          <t>2级紫黑玉*2</t>
        </is>
      </c>
      <c r="H780" s="136" t="n"/>
      <c r="I780" s="180" t="inlineStr">
        <is>
          <t>1级剑君魂珠*1</t>
        </is>
      </c>
      <c r="J780" s="463" t="n"/>
      <c r="K780" s="420" t="inlineStr">
        <is>
          <t>清空全部奖池斗豆</t>
        </is>
      </c>
      <c r="L780" s="195" t="n"/>
    </row>
    <row r="781" ht="24" customHeight="1">
      <c r="A781" s="373" t="inlineStr"/>
      <c r="B781" s="3" t="n"/>
      <c r="C781" s="3" t="n"/>
      <c r="D781" s="3" t="n"/>
      <c r="E781" s="3" t="n"/>
      <c r="F781" s="3" t="n"/>
      <c r="G781" s="3" t="n"/>
      <c r="H781" s="3" t="n"/>
      <c r="I781" s="3" t="n"/>
      <c r="J781" s="3" t="n"/>
      <c r="K781" s="3" t="n"/>
      <c r="L781" s="3" t="n"/>
    </row>
    <row r="782" ht="24" customHeight="1">
      <c r="A782" s="308" t="inlineStr">
        <is>
          <t>刮刮卡奖励池</t>
        </is>
      </c>
      <c r="B782" s="203" t="n"/>
      <c r="C782" s="363" t="inlineStr">
        <is>
          <t>说明：每日20/40/80活跃可分别领取刮刮卡*1，也可400斗豆购买惊喜礼包：熔炼乌金*1+传功符*27+刮刮卡*1</t>
        </is>
      </c>
      <c r="D782" s="56" t="n"/>
      <c r="E782" s="56" t="n"/>
      <c r="F782" s="56" t="n"/>
      <c r="G782" s="56" t="n"/>
      <c r="H782" s="56" t="n"/>
      <c r="I782" s="56" t="n"/>
      <c r="J782" s="56" t="n"/>
      <c r="K782" s="56" t="n"/>
      <c r="L782" s="203" t="n"/>
    </row>
    <row r="783" ht="24" customHeight="1">
      <c r="A783" s="52" t="inlineStr">
        <is>
          <t>1级菜菜魂珠*1</t>
        </is>
      </c>
      <c r="B783" s="320" t="n"/>
      <c r="C783" s="53" t="inlineStr">
        <is>
          <t>菜菜变身卡7天*1</t>
        </is>
      </c>
      <c r="D783" s="320" t="n"/>
      <c r="E783" s="53" t="inlineStr">
        <is>
          <t>大金疮药*1</t>
        </is>
      </c>
      <c r="F783" s="320" t="n"/>
      <c r="G783" s="53" t="inlineStr">
        <is>
          <t>斗神符*1</t>
        </is>
      </c>
      <c r="H783" s="320" t="n"/>
      <c r="I783" s="53" t="inlineStr">
        <is>
          <t>斗神符*10</t>
        </is>
      </c>
      <c r="J783" s="320" t="n"/>
      <c r="K783" s="156" t="inlineStr">
        <is>
          <t>2级幸运石*1</t>
        </is>
      </c>
      <c r="L783" s="159" t="n"/>
    </row>
    <row r="784" ht="24" customHeight="1">
      <c r="A784" s="34" t="inlineStr">
        <is>
          <t>1级剑君魂珠*1</t>
        </is>
      </c>
      <c r="B784" s="130" t="n"/>
      <c r="C784" s="35" t="inlineStr">
        <is>
          <t>剑君变身卡7天*1</t>
        </is>
      </c>
      <c r="D784" s="130" t="n"/>
      <c r="E784" s="35" t="inlineStr">
        <is>
          <t>神兵原石*1</t>
        </is>
      </c>
      <c r="F784" s="130" t="n"/>
      <c r="G784" s="35" t="inlineStr">
        <is>
          <t>境界丹*1</t>
        </is>
      </c>
      <c r="H784" s="130" t="n"/>
      <c r="I784" s="35" t="inlineStr">
        <is>
          <t>境界丹*10</t>
        </is>
      </c>
      <c r="J784" s="130" t="n"/>
      <c r="K784" s="36" t="inlineStr">
        <is>
          <t>闪耀·幽月Ⅴ*1</t>
        </is>
      </c>
      <c r="L784" s="162" t="n"/>
    </row>
    <row r="785" ht="24" customHeight="1">
      <c r="A785" s="34" t="inlineStr">
        <is>
          <t>投掷武器符文石*1</t>
        </is>
      </c>
      <c r="B785" s="130" t="n"/>
      <c r="C785" s="35" t="inlineStr">
        <is>
          <t>修为丹*1</t>
        </is>
      </c>
      <c r="D785" s="130" t="n"/>
      <c r="E785" s="35" t="inlineStr">
        <is>
          <t>软猥金丝*1</t>
        </is>
      </c>
      <c r="F785" s="130" t="n"/>
      <c r="G785" s="35" t="inlineStr">
        <is>
          <t>传功符*15</t>
        </is>
      </c>
      <c r="H785" s="130" t="n"/>
      <c r="I785" s="35" t="inlineStr">
        <is>
          <t>传功符*150</t>
        </is>
      </c>
      <c r="J785" s="130" t="n"/>
      <c r="K785" s="36" t="inlineStr">
        <is>
          <t>泯灭·紫晶Ⅴ*1</t>
        </is>
      </c>
      <c r="L785" s="162" t="n"/>
    </row>
    <row r="786" ht="24" customHeight="1">
      <c r="A786" s="34" t="inlineStr">
        <is>
          <t>小型武器符文石*1</t>
        </is>
      </c>
      <c r="B786" s="130" t="n"/>
      <c r="C786" s="35" t="inlineStr">
        <is>
          <t>炼气石*1</t>
        </is>
      </c>
      <c r="D786" s="130" t="n"/>
      <c r="E786" s="35" t="inlineStr">
        <is>
          <t>凤凰羽毛*1</t>
        </is>
      </c>
      <c r="F786" s="130" t="n"/>
      <c r="G786" s="35" t="inlineStr">
        <is>
          <t>淬火结晶*1</t>
        </is>
      </c>
      <c r="H786" s="130" t="n"/>
      <c r="I786" s="35" t="inlineStr">
        <is>
          <t>淬火结晶*20</t>
        </is>
      </c>
      <c r="J786" s="130" t="n"/>
      <c r="K786" s="36" t="inlineStr">
        <is>
          <t>终结·烟晶Ⅴ*1</t>
        </is>
      </c>
      <c r="L786" s="162" t="n"/>
    </row>
    <row r="787" ht="24" customHeight="1">
      <c r="A787" s="34" t="inlineStr">
        <is>
          <t>中型武器符文石*1</t>
        </is>
      </c>
      <c r="B787" s="130" t="n"/>
      <c r="C787" s="35" t="inlineStr">
        <is>
          <t>百炼钢*1</t>
        </is>
      </c>
      <c r="D787" s="130" t="n"/>
      <c r="E787" s="35" t="inlineStr">
        <is>
          <t>潜能果实*1</t>
        </is>
      </c>
      <c r="F787" s="130" t="n"/>
      <c r="G787" s="35" t="inlineStr">
        <is>
          <t>黄金卷轴*1</t>
        </is>
      </c>
      <c r="H787" s="130" t="n"/>
      <c r="I787" s="35" t="inlineStr">
        <is>
          <t>真黄金卷轴*10</t>
        </is>
      </c>
      <c r="J787" s="130" t="n"/>
      <c r="K787" s="36" t="inlineStr">
        <is>
          <t>神佑·赤焰Ⅴ*1</t>
        </is>
      </c>
      <c r="L787" s="162" t="n"/>
    </row>
    <row r="788" ht="24" customHeight="1">
      <c r="A788" s="47" t="inlineStr">
        <is>
          <t>大型武器符文石*1</t>
        </is>
      </c>
      <c r="B788" s="136" t="n"/>
      <c r="C788" s="42" t="inlineStr">
        <is>
          <t>征战书*1</t>
        </is>
      </c>
      <c r="D788" s="136" t="n"/>
      <c r="E788" s="42" t="inlineStr">
        <is>
          <t>上古玉髓*1</t>
        </is>
      </c>
      <c r="F788" s="136" t="n"/>
      <c r="G788" s="42" t="inlineStr">
        <is>
          <t>5级狂暴石*1</t>
        </is>
      </c>
      <c r="H788" s="136" t="n"/>
      <c r="I788" s="42" t="inlineStr">
        <is>
          <t>5级神愈石*1</t>
        </is>
      </c>
      <c r="J788" s="136" t="n"/>
      <c r="K788" s="31" t="inlineStr">
        <is>
          <t>守护·怒意Ⅴ*1</t>
        </is>
      </c>
      <c r="L788" s="190" t="n"/>
    </row>
    <row r="789" ht="24" customHeight="1">
      <c r="A789" s="360" t="inlineStr"/>
    </row>
    <row r="790" ht="24" customHeight="1">
      <c r="A790" s="308" t="inlineStr">
        <is>
          <t>鹅币返利</t>
        </is>
      </c>
      <c r="B790" s="362" t="inlineStr">
        <is>
          <t>累计兑换</t>
        </is>
      </c>
      <c r="C790" s="362" t="inlineStr">
        <is>
          <t>累计消耗</t>
        </is>
      </c>
      <c r="D790" s="362" t="inlineStr">
        <is>
          <t>可领鹅币</t>
        </is>
      </c>
      <c r="E790" s="362" t="inlineStr">
        <is>
          <t>累计领取</t>
        </is>
      </c>
      <c r="F790" s="362" t="inlineStr">
        <is>
          <t>折算折扣</t>
        </is>
      </c>
      <c r="G790" s="567" t="inlineStr">
        <is>
          <t>0.94</t>
        </is>
      </c>
      <c r="H790" s="362" t="inlineStr">
        <is>
          <t>累计兑换</t>
        </is>
      </c>
      <c r="I790" s="362" t="inlineStr">
        <is>
          <t>累计消耗</t>
        </is>
      </c>
      <c r="J790" s="362" t="inlineStr">
        <is>
          <t>可领鹅币</t>
        </is>
      </c>
      <c r="K790" s="362" t="inlineStr">
        <is>
          <t>累计领取</t>
        </is>
      </c>
      <c r="L790" s="153" t="inlineStr">
        <is>
          <t>折算折扣</t>
        </is>
      </c>
    </row>
    <row r="791" ht="24" customHeight="1">
      <c r="A791" s="468" t="inlineStr">
        <is>
          <t xml:space="preserve">序号 1 </t>
        </is>
      </c>
      <c r="B791" s="313" t="inlineStr">
        <is>
          <t>10</t>
        </is>
      </c>
      <c r="C791" s="313" t="inlineStr">
        <is>
          <t>2</t>
        </is>
      </c>
      <c r="D791" s="313" t="inlineStr">
        <is>
          <t>1</t>
        </is>
      </c>
      <c r="E791" s="313">
        <f>D791</f>
        <v/>
      </c>
      <c r="F791" s="183">
        <f>B791*G790/(B791+E791)</f>
        <v/>
      </c>
      <c r="G791" s="217" t="inlineStr">
        <is>
          <t xml:space="preserve">序号 7 </t>
        </is>
      </c>
      <c r="H791" s="313" t="inlineStr">
        <is>
          <t>1900</t>
        </is>
      </c>
      <c r="I791" s="313" t="inlineStr">
        <is>
          <t>380</t>
        </is>
      </c>
      <c r="J791" s="313" t="inlineStr">
        <is>
          <t>128</t>
        </is>
      </c>
      <c r="K791" s="313">
        <f>E796+J791</f>
        <v/>
      </c>
      <c r="L791" s="197">
        <f>H791*G790/(H791+K791)</f>
        <v/>
      </c>
    </row>
    <row r="792" ht="24" customHeight="1">
      <c r="A792" s="469" t="inlineStr">
        <is>
          <t xml:space="preserve">序号 2 </t>
        </is>
      </c>
      <c r="B792" s="35" t="inlineStr">
        <is>
          <t>40</t>
        </is>
      </c>
      <c r="C792" s="35" t="inlineStr">
        <is>
          <t>8</t>
        </is>
      </c>
      <c r="D792" s="35" t="inlineStr">
        <is>
          <t>3</t>
        </is>
      </c>
      <c r="E792" s="35">
        <f>E791+D792</f>
        <v/>
      </c>
      <c r="F792" s="176">
        <f>B792*G790/(B792+E792)</f>
        <v/>
      </c>
      <c r="G792" s="82" t="inlineStr">
        <is>
          <t xml:space="preserve">序号 8 </t>
        </is>
      </c>
      <c r="H792" s="35" t="inlineStr">
        <is>
          <t>4900</t>
        </is>
      </c>
      <c r="I792" s="35" t="inlineStr">
        <is>
          <t>980</t>
        </is>
      </c>
      <c r="J792" s="35" t="inlineStr">
        <is>
          <t>388</t>
        </is>
      </c>
      <c r="K792" s="35">
        <f>K791+J792</f>
        <v/>
      </c>
      <c r="L792" s="36">
        <f>H792*G790/(H792+K792)</f>
        <v/>
      </c>
    </row>
    <row r="793" ht="24" customHeight="1">
      <c r="A793" s="469" t="inlineStr">
        <is>
          <t xml:space="preserve">序号 3 </t>
        </is>
      </c>
      <c r="B793" s="35" t="inlineStr">
        <is>
          <t>100</t>
        </is>
      </c>
      <c r="C793" s="35" t="inlineStr">
        <is>
          <t>20</t>
        </is>
      </c>
      <c r="D793" s="35" t="inlineStr">
        <is>
          <t>7</t>
        </is>
      </c>
      <c r="E793" s="35">
        <f>E792+D793</f>
        <v/>
      </c>
      <c r="F793" s="176">
        <f>B793*G790/(B793+E793)</f>
        <v/>
      </c>
      <c r="G793" s="82" t="inlineStr">
        <is>
          <t xml:space="preserve">序号 9 </t>
        </is>
      </c>
      <c r="H793" s="35" t="inlineStr">
        <is>
          <t>14900</t>
        </is>
      </c>
      <c r="I793" s="35" t="inlineStr">
        <is>
          <t>2980</t>
        </is>
      </c>
      <c r="J793" s="35" t="inlineStr">
        <is>
          <t>1298</t>
        </is>
      </c>
      <c r="K793" s="35">
        <f>K792+J793</f>
        <v/>
      </c>
      <c r="L793" s="36">
        <f>H793*G790/(H793+K793)</f>
        <v/>
      </c>
    </row>
    <row r="794" ht="24" customHeight="1">
      <c r="A794" s="469" t="inlineStr">
        <is>
          <t xml:space="preserve">序号 4 </t>
        </is>
      </c>
      <c r="B794" s="35" t="inlineStr">
        <is>
          <t>200</t>
        </is>
      </c>
      <c r="C794" s="35" t="inlineStr">
        <is>
          <t>40</t>
        </is>
      </c>
      <c r="D794" s="35" t="inlineStr">
        <is>
          <t>12</t>
        </is>
      </c>
      <c r="E794" s="35">
        <f>E793+D794</f>
        <v/>
      </c>
      <c r="F794" s="176">
        <f>B794*G790/(B794+E794)</f>
        <v/>
      </c>
      <c r="G794" s="34" t="inlineStr">
        <is>
          <t>序号10</t>
        </is>
      </c>
      <c r="H794" s="35" t="inlineStr">
        <is>
          <t>44900</t>
        </is>
      </c>
      <c r="I794" s="35" t="inlineStr">
        <is>
          <t>8980</t>
        </is>
      </c>
      <c r="J794" s="35" t="inlineStr">
        <is>
          <t>4198</t>
        </is>
      </c>
      <c r="K794" s="35">
        <f>K793+J794</f>
        <v/>
      </c>
      <c r="L794" s="36">
        <f>H794*G790/(H794+K794)</f>
        <v/>
      </c>
    </row>
    <row r="795" ht="24" customHeight="1">
      <c r="A795" s="469" t="inlineStr">
        <is>
          <t xml:space="preserve">序号 5 </t>
        </is>
      </c>
      <c r="B795" s="35" t="inlineStr">
        <is>
          <t>400</t>
        </is>
      </c>
      <c r="C795" s="35" t="inlineStr">
        <is>
          <t>80</t>
        </is>
      </c>
      <c r="D795" s="35" t="inlineStr">
        <is>
          <t>24</t>
        </is>
      </c>
      <c r="E795" s="35">
        <f>E794+D795</f>
        <v/>
      </c>
      <c r="F795" s="176">
        <f>B795*G790/(B795+E795)</f>
        <v/>
      </c>
      <c r="G795" s="34" t="inlineStr">
        <is>
          <t>序号11</t>
        </is>
      </c>
      <c r="H795" s="35" t="inlineStr">
        <is>
          <t>104900</t>
        </is>
      </c>
      <c r="I795" s="35" t="inlineStr">
        <is>
          <t>20980</t>
        </is>
      </c>
      <c r="J795" s="35" t="inlineStr">
        <is>
          <t>8888</t>
        </is>
      </c>
      <c r="K795" s="35">
        <f>K794+J795</f>
        <v/>
      </c>
      <c r="L795" s="36">
        <f>H795*G790/(H795+K795)</f>
        <v/>
      </c>
    </row>
    <row r="796" ht="24" customHeight="1">
      <c r="A796" s="89" t="inlineStr">
        <is>
          <t xml:space="preserve">序号 6 </t>
        </is>
      </c>
      <c r="B796" s="42" t="inlineStr">
        <is>
          <t>900</t>
        </is>
      </c>
      <c r="C796" s="42" t="inlineStr">
        <is>
          <t>180</t>
        </is>
      </c>
      <c r="D796" s="42" t="inlineStr">
        <is>
          <t>60</t>
        </is>
      </c>
      <c r="E796" s="42">
        <f>E795+D796</f>
        <v/>
      </c>
      <c r="F796" s="180">
        <f>B796*G790/(B796+E796)</f>
        <v/>
      </c>
      <c r="G796" s="47" t="inlineStr">
        <is>
          <t>序号12</t>
        </is>
      </c>
      <c r="H796" s="42" t="inlineStr">
        <is>
          <t>204900</t>
        </is>
      </c>
      <c r="I796" s="42" t="inlineStr">
        <is>
          <t>40980</t>
        </is>
      </c>
      <c r="J796" s="42" t="inlineStr">
        <is>
          <t>15688</t>
        </is>
      </c>
      <c r="K796" s="42">
        <f>K795+J796</f>
        <v/>
      </c>
      <c r="L796" s="31">
        <f>H796*G790/(H796+K796)</f>
        <v/>
      </c>
    </row>
    <row r="797" ht="24" customHeight="1">
      <c r="A797" s="565" t="inlineStr"/>
    </row>
    <row r="798" ht="24" customHeight="1">
      <c r="A798" s="118" t="inlineStr">
        <is>
          <t>年兽名称</t>
        </is>
      </c>
      <c r="B798" s="96" t="inlineStr">
        <is>
          <t>技能名称</t>
        </is>
      </c>
      <c r="C798" s="568" t="inlineStr">
        <is>
          <t>年兽特性（蛇年年兽年初和年末出现时特性有区别，故列出前后两版）</t>
        </is>
      </c>
      <c r="D798" s="3" t="n"/>
      <c r="E798" s="3" t="n"/>
      <c r="F798" s="3" t="n"/>
      <c r="G798" s="3" t="n"/>
      <c r="H798" s="3" t="n"/>
      <c r="I798" s="3" t="n"/>
      <c r="J798" s="3" t="n"/>
      <c r="K798" s="3" t="n"/>
      <c r="L798" s="474" t="n"/>
    </row>
    <row r="799" ht="24" customHeight="1">
      <c r="A799" s="61" t="inlineStr">
        <is>
          <t>鼠年年兽</t>
        </is>
      </c>
      <c r="B799" s="569" t="inlineStr">
        <is>
          <t>断魂一刹</t>
        </is>
      </c>
      <c r="C799" s="175" t="inlineStr">
        <is>
          <t>新春鞭炮10000点真实伤害，承受空手伤害增加100%，承受小型武器伤害增加100%，承受大型武器伤害减免90%。</t>
        </is>
      </c>
      <c r="D799" s="123" t="n"/>
      <c r="E799" s="123" t="n"/>
      <c r="F799" s="123" t="n"/>
      <c r="G799" s="123" t="n"/>
      <c r="H799" s="123" t="n"/>
      <c r="I799" s="123" t="n"/>
      <c r="J799" s="123" t="n"/>
      <c r="K799" s="123" t="n"/>
      <c r="L799" s="124" t="n"/>
    </row>
    <row r="800" ht="24" customHeight="1">
      <c r="A800" s="85" t="inlineStr">
        <is>
          <t>牛年年兽</t>
        </is>
      </c>
      <c r="B800" s="255" t="inlineStr">
        <is>
          <t>地崩山摧</t>
        </is>
      </c>
      <c r="C800" s="177" t="inlineStr">
        <is>
          <t>新春鞭炮10000点真实伤害，免疫空手伤害，承受武器伤害减免50%，承受主动技能伤害增加50%。</t>
        </is>
      </c>
      <c r="D800" s="129" t="n"/>
      <c r="E800" s="129" t="n"/>
      <c r="F800" s="129" t="n"/>
      <c r="G800" s="129" t="n"/>
      <c r="H800" s="129" t="n"/>
      <c r="I800" s="129" t="n"/>
      <c r="J800" s="129" t="n"/>
      <c r="K800" s="129" t="n"/>
      <c r="L800" s="130" t="n"/>
    </row>
    <row r="801" ht="24" customHeight="1">
      <c r="A801" s="85" t="inlineStr">
        <is>
          <t>虎年年兽</t>
        </is>
      </c>
      <c r="B801" s="255" t="inlineStr">
        <is>
          <t>虎啸山林</t>
        </is>
      </c>
      <c r="C801" s="177" t="inlineStr">
        <is>
          <t>新春鞭炮10000点真实伤害，免疫技能伤害，承受中型、投掷武器伤害增加80%，承受大型武器伤害减免50%。</t>
        </is>
      </c>
      <c r="D801" s="129" t="n"/>
      <c r="E801" s="129" t="n"/>
      <c r="F801" s="129" t="n"/>
      <c r="G801" s="129" t="n"/>
      <c r="H801" s="129" t="n"/>
      <c r="I801" s="129" t="n"/>
      <c r="J801" s="129" t="n"/>
      <c r="K801" s="129" t="n"/>
      <c r="L801" s="130" t="n"/>
    </row>
    <row r="802" ht="24" customHeight="1">
      <c r="A802" s="85" t="inlineStr">
        <is>
          <t>兔年年兽</t>
        </is>
      </c>
      <c r="B802" s="255" t="inlineStr">
        <is>
          <t>兔缺乌沉</t>
        </is>
      </c>
      <c r="C802" s="177" t="inlineStr">
        <is>
          <t>新春鞭炮16666点真实伤害，承受武器伤害减免30%，承受主动技能伤害减免70%，承受空手伤害减免50%。</t>
        </is>
      </c>
      <c r="D802" s="129" t="n"/>
      <c r="E802" s="129" t="n"/>
      <c r="F802" s="129" t="n"/>
      <c r="G802" s="129" t="n"/>
      <c r="H802" s="129" t="n"/>
      <c r="I802" s="129" t="n"/>
      <c r="J802" s="129" t="n"/>
      <c r="K802" s="129" t="n"/>
      <c r="L802" s="130" t="n"/>
    </row>
    <row r="803" ht="24" customHeight="1">
      <c r="A803" s="85" t="inlineStr">
        <is>
          <t>龙年年兽</t>
        </is>
      </c>
      <c r="B803" s="255" t="inlineStr">
        <is>
          <t>跃龙在渊</t>
        </is>
      </c>
      <c r="C803" s="177" t="inlineStr">
        <is>
          <t>新春鞭炮15888点真实伤害，承受投掷武器伤害增加20%，承受大型、中型、小型武器伤害减免32%。</t>
        </is>
      </c>
      <c r="D803" s="129" t="n"/>
      <c r="E803" s="129" t="n"/>
      <c r="F803" s="129" t="n"/>
      <c r="G803" s="129" t="n"/>
      <c r="H803" s="129" t="n"/>
      <c r="I803" s="129" t="n"/>
      <c r="J803" s="129" t="n"/>
      <c r="K803" s="129" t="n"/>
      <c r="L803" s="130" t="n"/>
    </row>
    <row r="804" ht="24" customHeight="1">
      <c r="A804" s="85" t="inlineStr">
        <is>
          <t>蛇年年兽</t>
        </is>
      </c>
      <c r="B804" s="255" t="inlineStr">
        <is>
          <t>潜蛇毋用</t>
        </is>
      </c>
      <c r="C804" s="177" t="inlineStr">
        <is>
          <t>新春鞭炮16888点真实伤害，承受主动技能伤害减免60%，承受大型中型小型武器伤害增加50%，承受空手减免50%。</t>
        </is>
      </c>
      <c r="D804" s="129" t="n"/>
      <c r="E804" s="129" t="n"/>
      <c r="F804" s="129" t="n"/>
      <c r="G804" s="129" t="n"/>
      <c r="H804" s="129" t="n"/>
      <c r="I804" s="129" t="n"/>
      <c r="J804" s="129" t="n"/>
      <c r="K804" s="129" t="n"/>
      <c r="L804" s="130" t="n"/>
    </row>
    <row r="805" ht="24" customHeight="1">
      <c r="A805" s="85" t="inlineStr">
        <is>
          <t>蛇年年兽</t>
        </is>
      </c>
      <c r="B805" s="255" t="inlineStr">
        <is>
          <t>潜蛇毋用</t>
        </is>
      </c>
      <c r="C805" s="177" t="inlineStr">
        <is>
          <t>新春鞭炮15888点真实伤害，承受投掷/大型武器伤害增加35%，承受中型/小型武器伤害减免35%，承受空手减免50%。</t>
        </is>
      </c>
      <c r="D805" s="129" t="n"/>
      <c r="E805" s="129" t="n"/>
      <c r="F805" s="129" t="n"/>
      <c r="G805" s="129" t="n"/>
      <c r="H805" s="129" t="n"/>
      <c r="I805" s="129" t="n"/>
      <c r="J805" s="129" t="n"/>
      <c r="K805" s="129" t="n"/>
      <c r="L805" s="130" t="n"/>
    </row>
    <row r="806" ht="24" customHeight="1">
      <c r="A806" s="256" t="inlineStr">
        <is>
          <t>马年年兽</t>
        </is>
      </c>
      <c r="B806" s="570" t="inlineStr">
        <is>
          <t>万马奔腾</t>
        </is>
      </c>
      <c r="C806" s="181" t="inlineStr">
        <is>
          <t>新春鞭炮18888点真实伤害，承受投掷武器伤害增加50%，承受大型/中型/小型武器伤害减免35%，承受空手减免50%。</t>
        </is>
      </c>
      <c r="D806" s="135" t="n"/>
      <c r="E806" s="135" t="n"/>
      <c r="F806" s="135" t="n"/>
      <c r="G806" s="135" t="n"/>
      <c r="H806" s="135" t="n"/>
      <c r="I806" s="135" t="n"/>
      <c r="J806" s="135" t="n"/>
      <c r="K806" s="135" t="n"/>
      <c r="L806" s="136" t="n"/>
    </row>
    <row r="807" ht="24" customHeight="1">
      <c r="A807" s="279" t="inlineStr">
        <is>
          <t>刷新武技依次消耗100/150/200/300/400/500/650/800/1000/1200斗豆；鼓舞依次消耗100/200/500/1000/2000斗豆，增伤10/15/18/20/30%</t>
        </is>
      </c>
      <c r="B807" s="56" t="n"/>
      <c r="C807" s="56" t="n"/>
      <c r="D807" s="56" t="n"/>
      <c r="E807" s="56" t="n"/>
      <c r="F807" s="56" t="n"/>
      <c r="G807" s="56" t="n"/>
      <c r="H807" s="56" t="n"/>
      <c r="I807" s="56" t="n"/>
      <c r="J807" s="56" t="n"/>
      <c r="K807" s="56" t="n"/>
      <c r="L807" s="56" t="n"/>
    </row>
    <row r="808" ht="24" customHeight="1">
      <c r="A808" s="389" t="inlineStr">
        <is>
          <t>伤害排名</t>
        </is>
      </c>
      <c r="B808" s="118" t="inlineStr">
        <is>
          <t>截榜数值</t>
        </is>
      </c>
      <c r="C808" s="571" t="inlineStr">
        <is>
          <t>奖励（此处排行榜神将包括吕布/关羽/盘古/机甲，非排行榜神将包括雷神/海王/灭世/女帝/死神/死骑）</t>
        </is>
      </c>
      <c r="D808" s="3" t="n"/>
      <c r="E808" s="3" t="n"/>
      <c r="F808" s="3" t="n"/>
      <c r="G808" s="3" t="n"/>
      <c r="H808" s="3" t="n"/>
      <c r="I808" s="3" t="n"/>
      <c r="J808" s="3" t="n"/>
      <c r="K808" s="3" t="n"/>
      <c r="L808" s="474" t="n"/>
    </row>
    <row r="809" ht="24" customHeight="1">
      <c r="A809" s="572" t="inlineStr">
        <is>
          <t>1</t>
        </is>
      </c>
      <c r="B809" s="573" t="inlineStr">
        <is>
          <t>325996626</t>
        </is>
      </c>
      <c r="C809" s="574" t="inlineStr">
        <is>
          <t>Ⅴ级传说卷轴（可兑换往期的排行榜神将碎片*666）*1，佣兵年兽大人 永 久 ，Ⅴ级万能碎片*151，灵慧之书*299</t>
        </is>
      </c>
      <c r="D809" s="123" t="n"/>
      <c r="E809" s="123" t="n"/>
      <c r="F809" s="123" t="n"/>
      <c r="G809" s="123" t="n"/>
      <c r="H809" s="123" t="n"/>
      <c r="I809" s="123" t="n"/>
      <c r="J809" s="123" t="n"/>
      <c r="K809" s="123" t="n"/>
      <c r="L809" s="171" t="n"/>
    </row>
    <row r="810" ht="24" customHeight="1">
      <c r="A810" s="107" t="inlineStr">
        <is>
          <t>2</t>
        </is>
      </c>
      <c r="B810" s="575" t="inlineStr">
        <is>
          <t>314955403</t>
        </is>
      </c>
      <c r="C810" s="576" t="inlineStr">
        <is>
          <t>Ⅳ级传说卷轴（可兑换往期的排行榜神将碎片*444）*1，佣兵年兽大人360天，Ⅴ级万能碎片*129，神将沙漏*199</t>
        </is>
      </c>
      <c r="D810" s="129" t="n"/>
      <c r="E810" s="129" t="n"/>
      <c r="F810" s="129" t="n"/>
      <c r="G810" s="129" t="n"/>
      <c r="H810" s="129" t="n"/>
      <c r="I810" s="129" t="n"/>
      <c r="J810" s="129" t="n"/>
      <c r="K810" s="129" t="n"/>
      <c r="L810" s="162" t="n"/>
    </row>
    <row r="811" ht="24" customHeight="1">
      <c r="A811" s="107" t="inlineStr">
        <is>
          <t>3~5</t>
        </is>
      </c>
      <c r="B811" s="575" t="inlineStr">
        <is>
          <t>170103440</t>
        </is>
      </c>
      <c r="C811" s="576" t="inlineStr">
        <is>
          <t>Ⅲ级传说卷轴（可兑换往期的排行榜神将碎片*333）*1，佣兵年兽大人180天，Ⅴ级万能碎片*108，神将沙漏*159</t>
        </is>
      </c>
      <c r="D811" s="129" t="n"/>
      <c r="E811" s="129" t="n"/>
      <c r="F811" s="129" t="n"/>
      <c r="G811" s="129" t="n"/>
      <c r="H811" s="129" t="n"/>
      <c r="I811" s="129" t="n"/>
      <c r="J811" s="129" t="n"/>
      <c r="K811" s="129" t="n"/>
      <c r="L811" s="162" t="n"/>
    </row>
    <row r="812" ht="24" customHeight="1">
      <c r="A812" s="107" t="inlineStr">
        <is>
          <t>6~10</t>
        </is>
      </c>
      <c r="B812" s="575" t="inlineStr">
        <is>
          <t>122629244</t>
        </is>
      </c>
      <c r="C812" s="576" t="inlineStr">
        <is>
          <t>Ⅱ级传说卷轴（可兑换往期的排行榜神将碎片*266）*1，佣兵年兽大人 90 天，Ⅴ级万能碎片* 99 ，神将沙漏*129</t>
        </is>
      </c>
      <c r="D812" s="129" t="n"/>
      <c r="E812" s="129" t="n"/>
      <c r="F812" s="129" t="n"/>
      <c r="G812" s="129" t="n"/>
      <c r="H812" s="129" t="n"/>
      <c r="I812" s="129" t="n"/>
      <c r="J812" s="129" t="n"/>
      <c r="K812" s="129" t="n"/>
      <c r="L812" s="162" t="n"/>
    </row>
    <row r="813" ht="24" customHeight="1">
      <c r="A813" s="107" t="inlineStr">
        <is>
          <t>11~50</t>
        </is>
      </c>
      <c r="B813" s="575" t="inlineStr">
        <is>
          <t>69684125</t>
        </is>
      </c>
      <c r="C813" s="576" t="inlineStr">
        <is>
          <t>Ⅰ级传说卷轴（可兑换往期的排行榜神将碎片*166）*1，佣兵年兽大人 60 天，Ⅴ级万能碎片* 88 ，神将沙漏*109</t>
        </is>
      </c>
      <c r="D813" s="129" t="n"/>
      <c r="E813" s="129" t="n"/>
      <c r="F813" s="129" t="n"/>
      <c r="G813" s="129" t="n"/>
      <c r="H813" s="129" t="n"/>
      <c r="I813" s="129" t="n"/>
      <c r="J813" s="129" t="n"/>
      <c r="K813" s="129" t="n"/>
      <c r="L813" s="162" t="n"/>
    </row>
    <row r="814" ht="24" customHeight="1">
      <c r="A814" s="107" t="inlineStr">
        <is>
          <t>51~200</t>
        </is>
      </c>
      <c r="B814" s="575" t="inlineStr">
        <is>
          <t>41331448</t>
        </is>
      </c>
      <c r="C814" s="576" t="inlineStr">
        <is>
          <t>Ⅴ级史诗卷轴（可兑换往期非排行榜神将碎片*148）*1，佣兵年兽大人 45 天，Ⅴ级万能碎片* 69 ，神将沙漏*99</t>
        </is>
      </c>
      <c r="D814" s="129" t="n"/>
      <c r="E814" s="129" t="n"/>
      <c r="F814" s="129" t="n"/>
      <c r="G814" s="129" t="n"/>
      <c r="H814" s="129" t="n"/>
      <c r="I814" s="129" t="n"/>
      <c r="J814" s="129" t="n"/>
      <c r="K814" s="129" t="n"/>
      <c r="L814" s="162" t="n"/>
    </row>
    <row r="815" ht="24" customHeight="1">
      <c r="A815" s="107" t="inlineStr">
        <is>
          <t>201~500</t>
        </is>
      </c>
      <c r="B815" s="575" t="inlineStr">
        <is>
          <t>31360923</t>
        </is>
      </c>
      <c r="C815" s="576" t="inlineStr">
        <is>
          <t>Ⅳ级史诗卷轴（可兑换往期非排行榜神将碎片*128）*1，佣兵年兽大人 30 天，Ⅴ级万能碎片* 48 ，神将沙漏*79</t>
        </is>
      </c>
      <c r="D815" s="129" t="n"/>
      <c r="E815" s="129" t="n"/>
      <c r="F815" s="129" t="n"/>
      <c r="G815" s="129" t="n"/>
      <c r="H815" s="129" t="n"/>
      <c r="I815" s="129" t="n"/>
      <c r="J815" s="129" t="n"/>
      <c r="K815" s="129" t="n"/>
      <c r="L815" s="162" t="n"/>
    </row>
    <row r="816" ht="24" customHeight="1">
      <c r="A816" s="107" t="inlineStr">
        <is>
          <t>501~1000</t>
        </is>
      </c>
      <c r="B816" s="575" t="inlineStr">
        <is>
          <t>25513538</t>
        </is>
      </c>
      <c r="C816" s="576" t="inlineStr">
        <is>
          <t>Ⅲ级史诗卷轴（可兑换往期非排行榜神将碎片* 99 ）*1，佣兵年兽大人 15 天，Ⅴ级万能碎片* 36 ，神将沙漏*59</t>
        </is>
      </c>
      <c r="D816" s="129" t="n"/>
      <c r="E816" s="129" t="n"/>
      <c r="F816" s="129" t="n"/>
      <c r="G816" s="129" t="n"/>
      <c r="H816" s="129" t="n"/>
      <c r="I816" s="129" t="n"/>
      <c r="J816" s="129" t="n"/>
      <c r="K816" s="129" t="n"/>
      <c r="L816" s="162" t="n"/>
    </row>
    <row r="817" ht="24" customHeight="1">
      <c r="A817" s="107" t="inlineStr">
        <is>
          <t>1000~2500</t>
        </is>
      </c>
      <c r="B817" s="575" t="inlineStr">
        <is>
          <t>17521833</t>
        </is>
      </c>
      <c r="C817" s="576" t="inlineStr">
        <is>
          <t>Ⅱ级史诗卷轴（可兑换往期非排行榜神将碎片* 88 ）*1，佣兵年兽大人 10 天，Ⅴ级万能碎片* 28 ，神将沙漏*39</t>
        </is>
      </c>
      <c r="D817" s="129" t="n"/>
      <c r="E817" s="129" t="n"/>
      <c r="F817" s="129" t="n"/>
      <c r="G817" s="129" t="n"/>
      <c r="H817" s="129" t="n"/>
      <c r="I817" s="129" t="n"/>
      <c r="J817" s="129" t="n"/>
      <c r="K817" s="129" t="n"/>
      <c r="L817" s="162" t="n"/>
    </row>
    <row r="818" ht="24" customHeight="1">
      <c r="A818" s="108" t="inlineStr">
        <is>
          <t>2501~5000</t>
        </is>
      </c>
      <c r="B818" s="577" t="inlineStr">
        <is>
          <t>12195631</t>
        </is>
      </c>
      <c r="C818" s="578" t="inlineStr">
        <is>
          <t>Ⅰ级史诗卷轴（可兑换往期非排行榜神将碎片* 33 ）*2，佣兵年兽大人  5  天，Ⅴ级万能碎片* 16 ，神将沙漏*19</t>
        </is>
      </c>
      <c r="D818" s="135" t="n"/>
      <c r="E818" s="135" t="n"/>
      <c r="F818" s="135" t="n"/>
      <c r="G818" s="135" t="n"/>
      <c r="H818" s="135" t="n"/>
      <c r="I818" s="135" t="n"/>
      <c r="J818" s="135" t="n"/>
      <c r="K818" s="135" t="n"/>
      <c r="L818" s="190" t="n"/>
    </row>
    <row r="819" ht="24" customHeight="1">
      <c r="A819" s="151" t="inlineStr"/>
    </row>
    <row r="820" ht="24" customHeight="1">
      <c r="A820" s="202" t="inlineStr">
        <is>
          <t>返利排行</t>
        </is>
      </c>
      <c r="B820" s="227" t="inlineStr">
        <is>
          <t>限定奖励</t>
        </is>
      </c>
      <c r="C820" s="96" t="inlineStr">
        <is>
          <t>第1名</t>
        </is>
      </c>
      <c r="D820" s="96" t="inlineStr">
        <is>
          <t>第2名</t>
        </is>
      </c>
      <c r="E820" s="96" t="inlineStr">
        <is>
          <t>第3名</t>
        </is>
      </c>
      <c r="F820" s="96" t="inlineStr">
        <is>
          <t>第4名</t>
        </is>
      </c>
      <c r="G820" s="96" t="inlineStr">
        <is>
          <t>第5名</t>
        </is>
      </c>
      <c r="H820" s="96" t="inlineStr">
        <is>
          <t>第6名</t>
        </is>
      </c>
      <c r="I820" s="96" t="inlineStr">
        <is>
          <t>第7名</t>
        </is>
      </c>
      <c r="J820" s="96" t="inlineStr">
        <is>
          <t>第8名</t>
        </is>
      </c>
      <c r="K820" s="96" t="inlineStr">
        <is>
          <t>第9名</t>
        </is>
      </c>
      <c r="L820" s="311" t="inlineStr">
        <is>
          <t>第10名</t>
        </is>
      </c>
    </row>
    <row r="821" ht="24" customHeight="1">
      <c r="A821" s="579" t="inlineStr">
        <is>
          <t>18年春节</t>
        </is>
      </c>
      <c r="B821" s="580" t="inlineStr">
        <is>
          <t>神器符石
（后均含）</t>
        </is>
      </c>
      <c r="C821" s="572" t="inlineStr">
        <is>
          <t>勇往直前</t>
        </is>
      </c>
      <c r="D821" s="100" t="inlineStr">
        <is>
          <t>毅宝宝</t>
        </is>
      </c>
      <c r="E821" s="100" t="inlineStr">
        <is>
          <t>霸者之王</t>
        </is>
      </c>
      <c r="F821" s="100" t="inlineStr">
        <is>
          <t>青衣谣</t>
        </is>
      </c>
      <c r="G821" s="100" t="inlineStr">
        <is>
          <t>一壶乌龙茶</t>
        </is>
      </c>
      <c r="H821" s="100" t="inlineStr">
        <is>
          <t>永远的痛</t>
        </is>
      </c>
      <c r="I821" s="100" t="inlineStr">
        <is>
          <t>逍遥子</t>
        </is>
      </c>
      <c r="J821" s="100" t="inlineStr">
        <is>
          <t>北城荒</t>
        </is>
      </c>
      <c r="K821" s="100" t="inlineStr">
        <is>
          <t>勿斗笨猪</t>
        </is>
      </c>
      <c r="L821" s="101" t="inlineStr">
        <is>
          <t>小灰灰</t>
        </is>
      </c>
    </row>
    <row r="822" ht="24" customHeight="1">
      <c r="A822" s="553" t="n"/>
      <c r="B822" s="535" t="n"/>
      <c r="C822" s="581" t="inlineStr">
        <is>
          <t>9132700</t>
        </is>
      </c>
      <c r="D822" s="582" t="inlineStr">
        <is>
          <t>9123455</t>
        </is>
      </c>
      <c r="E822" s="582" t="inlineStr">
        <is>
          <t>8725000</t>
        </is>
      </c>
      <c r="F822" s="582" t="inlineStr">
        <is>
          <t>8400000</t>
        </is>
      </c>
      <c r="G822" s="582" t="inlineStr">
        <is>
          <t>8050000</t>
        </is>
      </c>
      <c r="H822" s="582" t="inlineStr">
        <is>
          <t>7732499</t>
        </is>
      </c>
      <c r="I822" s="582" t="inlineStr">
        <is>
          <t>7642763</t>
        </is>
      </c>
      <c r="J822" s="582" t="inlineStr">
        <is>
          <t>7400000</t>
        </is>
      </c>
      <c r="K822" s="582" t="inlineStr">
        <is>
          <t>7276300</t>
        </is>
      </c>
      <c r="L822" s="583" t="inlineStr">
        <is>
          <t>7227888</t>
        </is>
      </c>
    </row>
    <row r="823" ht="24" customHeight="1">
      <c r="A823" s="584" t="inlineStr">
        <is>
          <t>18年周年</t>
        </is>
      </c>
      <c r="B823" s="585" t="inlineStr">
        <is>
          <t>神将吕布</t>
        </is>
      </c>
      <c r="C823" s="107" t="inlineStr">
        <is>
          <t>鱼子</t>
        </is>
      </c>
      <c r="D823" s="103" t="inlineStr">
        <is>
          <t>随意</t>
        </is>
      </c>
      <c r="E823" s="103" t="inlineStr">
        <is>
          <t>A</t>
        </is>
      </c>
      <c r="F823" s="586" t="inlineStr">
        <is>
          <t>献给未来的回忆</t>
        </is>
      </c>
      <c r="G823" s="103" t="inlineStr">
        <is>
          <t>牧尘</t>
        </is>
      </c>
      <c r="H823" s="103" t="inlineStr">
        <is>
          <t>幻</t>
        </is>
      </c>
      <c r="I823" s="103" t="inlineStr">
        <is>
          <t>腾龙</t>
        </is>
      </c>
      <c r="J823" s="103" t="inlineStr">
        <is>
          <t>李</t>
        </is>
      </c>
      <c r="K823" s="103" t="inlineStr">
        <is>
          <t>梦儿</t>
        </is>
      </c>
      <c r="L823" s="106" t="inlineStr">
        <is>
          <t>勇往直前</t>
        </is>
      </c>
    </row>
    <row r="824" ht="24" customHeight="1">
      <c r="A824" s="553" t="n"/>
      <c r="B824" s="535" t="n"/>
      <c r="C824" s="581" t="inlineStr">
        <is>
          <t>38010000</t>
        </is>
      </c>
      <c r="D824" s="582" t="inlineStr">
        <is>
          <t>24888888</t>
        </is>
      </c>
      <c r="E824" s="582" t="inlineStr">
        <is>
          <t>21998888</t>
        </is>
      </c>
      <c r="F824" s="582" t="inlineStr">
        <is>
          <t>21938500</t>
        </is>
      </c>
      <c r="G824" s="582" t="inlineStr">
        <is>
          <t>21888889</t>
        </is>
      </c>
      <c r="H824" s="582" t="inlineStr">
        <is>
          <t>20900000</t>
        </is>
      </c>
      <c r="I824" s="582" t="inlineStr">
        <is>
          <t>20829300</t>
        </is>
      </c>
      <c r="J824" s="582" t="inlineStr">
        <is>
          <t>20016800</t>
        </is>
      </c>
      <c r="K824" s="582" t="inlineStr">
        <is>
          <t>18641105</t>
        </is>
      </c>
      <c r="L824" s="583" t="inlineStr">
        <is>
          <t>18529699</t>
        </is>
      </c>
    </row>
    <row r="825" ht="24" customHeight="1">
      <c r="A825" s="584" t="inlineStr">
        <is>
          <t>18年金秋</t>
        </is>
      </c>
      <c r="B825" s="585" t="inlineStr">
        <is>
          <t>神将关羽</t>
        </is>
      </c>
      <c r="C825" s="107" t="inlineStr">
        <is>
          <t>鱼子</t>
        </is>
      </c>
      <c r="D825" s="103" t="inlineStr">
        <is>
          <t>神秘</t>
        </is>
      </c>
      <c r="E825" s="103" t="inlineStr">
        <is>
          <t>K</t>
        </is>
      </c>
      <c r="F825" s="103" t="inlineStr">
        <is>
          <t>印迹</t>
        </is>
      </c>
      <c r="G825" s="103" t="inlineStr">
        <is>
          <t>工号0313</t>
        </is>
      </c>
      <c r="H825" s="103" t="inlineStr">
        <is>
          <t>霸者之王</t>
        </is>
      </c>
      <c r="I825" s="103" t="inlineStr">
        <is>
          <t>碧海潮生曲</t>
        </is>
      </c>
      <c r="J825" s="103" t="inlineStr">
        <is>
          <t>星熠</t>
        </is>
      </c>
      <c r="K825" s="103" t="inlineStr">
        <is>
          <t>东邪</t>
        </is>
      </c>
      <c r="L825" s="106" t="inlineStr">
        <is>
          <t>深海孤独</t>
        </is>
      </c>
    </row>
    <row r="826" ht="24" customHeight="1">
      <c r="A826" s="553" t="n"/>
      <c r="B826" s="535" t="n"/>
      <c r="C826" s="587" t="inlineStr">
        <is>
          <t>19600099</t>
        </is>
      </c>
      <c r="D826" s="588" t="inlineStr">
        <is>
          <t>16450000</t>
        </is>
      </c>
      <c r="E826" s="588" t="inlineStr">
        <is>
          <t>15750600</t>
        </is>
      </c>
      <c r="F826" s="588" t="inlineStr">
        <is>
          <t>11411110</t>
        </is>
      </c>
      <c r="G826" s="588" t="inlineStr">
        <is>
          <t>9888888</t>
        </is>
      </c>
      <c r="H826" s="588" t="inlineStr">
        <is>
          <t>8988888</t>
        </is>
      </c>
      <c r="I826" s="588" t="inlineStr">
        <is>
          <t>8899999</t>
        </is>
      </c>
      <c r="J826" s="588" t="inlineStr">
        <is>
          <t>7095800</t>
        </is>
      </c>
      <c r="K826" s="588" t="inlineStr">
        <is>
          <t>7008400</t>
        </is>
      </c>
      <c r="L826" s="589" t="inlineStr">
        <is>
          <t>4490900</t>
        </is>
      </c>
    </row>
    <row r="827" ht="24" customHeight="1">
      <c r="A827" s="579" t="inlineStr">
        <is>
          <t>19年春节</t>
        </is>
      </c>
      <c r="B827" s="580" t="inlineStr">
        <is>
          <t>神将海王</t>
        </is>
      </c>
      <c r="C827" s="572" t="inlineStr">
        <is>
          <t>霸者之王</t>
        </is>
      </c>
      <c r="D827" s="100" t="inlineStr">
        <is>
          <t>鱼子</t>
        </is>
      </c>
      <c r="E827" s="100" t="inlineStr">
        <is>
          <t>随意</t>
        </is>
      </c>
      <c r="F827" s="100" t="inlineStr">
        <is>
          <t>工号0313</t>
        </is>
      </c>
      <c r="G827" s="100" t="inlineStr">
        <is>
          <t>勇往直前</t>
        </is>
      </c>
      <c r="H827" s="100" t="inlineStr">
        <is>
          <t>枫楼</t>
        </is>
      </c>
      <c r="I827" s="100" t="inlineStr">
        <is>
          <t>神秘</t>
        </is>
      </c>
      <c r="J827" s="100" t="inlineStr">
        <is>
          <t>工号0122</t>
        </is>
      </c>
      <c r="K827" s="100" t="inlineStr">
        <is>
          <t>苏州尊庭家具</t>
        </is>
      </c>
      <c r="L827" s="101" t="inlineStr">
        <is>
          <t>K</t>
        </is>
      </c>
    </row>
    <row r="828" ht="24" customHeight="1">
      <c r="A828" s="553" t="n"/>
      <c r="B828" s="535" t="n"/>
      <c r="C828" s="581" t="inlineStr">
        <is>
          <t>13988888</t>
        </is>
      </c>
      <c r="D828" s="582" t="inlineStr">
        <is>
          <t>11933333</t>
        </is>
      </c>
      <c r="E828" s="582" t="inlineStr">
        <is>
          <t>9888889</t>
        </is>
      </c>
      <c r="F828" s="582" t="inlineStr">
        <is>
          <t>9888888</t>
        </is>
      </c>
      <c r="G828" s="582" t="inlineStr">
        <is>
          <t>9660388</t>
        </is>
      </c>
      <c r="H828" s="582" t="inlineStr">
        <is>
          <t>9312388</t>
        </is>
      </c>
      <c r="I828" s="582" t="inlineStr">
        <is>
          <t>9149700</t>
        </is>
      </c>
      <c r="J828" s="582" t="inlineStr">
        <is>
          <t>9062000</t>
        </is>
      </c>
      <c r="K828" s="582" t="inlineStr">
        <is>
          <t>8888888</t>
        </is>
      </c>
      <c r="L828" s="583" t="inlineStr">
        <is>
          <t>7705000</t>
        </is>
      </c>
    </row>
    <row r="829" ht="24" customHeight="1">
      <c r="A829" s="584" t="inlineStr">
        <is>
          <t>19年周年</t>
        </is>
      </c>
      <c r="B829" s="255" t="inlineStr">
        <is>
          <t>烟雨影舞</t>
        </is>
      </c>
      <c r="C829" s="107" t="inlineStr">
        <is>
          <t>神秘</t>
        </is>
      </c>
      <c r="D829" s="103" t="inlineStr">
        <is>
          <t>印迹</t>
        </is>
      </c>
      <c r="E829" s="103" t="inlineStr">
        <is>
          <t>工号0122</t>
        </is>
      </c>
      <c r="F829" s="103" t="inlineStr">
        <is>
          <t>TLX</t>
        </is>
      </c>
      <c r="G829" s="103" t="inlineStr">
        <is>
          <t>霸者之王</t>
        </is>
      </c>
      <c r="H829" s="103" t="inlineStr">
        <is>
          <t>永远的痛</t>
        </is>
      </c>
      <c r="I829" s="103" t="inlineStr">
        <is>
          <t>勇往直前</t>
        </is>
      </c>
      <c r="J829" s="103" t="inlineStr">
        <is>
          <t>东邪</t>
        </is>
      </c>
      <c r="K829" s="103" t="inlineStr">
        <is>
          <t>工号0313</t>
        </is>
      </c>
      <c r="L829" s="106" t="inlineStr">
        <is>
          <t>随意</t>
        </is>
      </c>
    </row>
    <row r="830" ht="24" customHeight="1">
      <c r="A830" s="553" t="n"/>
      <c r="B830" s="255" t="inlineStr">
        <is>
          <t>神将盘古</t>
        </is>
      </c>
      <c r="C830" s="581" t="inlineStr">
        <is>
          <t>26305501</t>
        </is>
      </c>
      <c r="D830" s="582" t="inlineStr">
        <is>
          <t>22622120</t>
        </is>
      </c>
      <c r="E830" s="582" t="inlineStr">
        <is>
          <t>20852599</t>
        </is>
      </c>
      <c r="F830" s="582" t="inlineStr">
        <is>
          <t>18951100</t>
        </is>
      </c>
      <c r="G830" s="582" t="inlineStr">
        <is>
          <t>18737500</t>
        </is>
      </c>
      <c r="H830" s="582" t="inlineStr">
        <is>
          <t>18200000</t>
        </is>
      </c>
      <c r="I830" s="582" t="inlineStr">
        <is>
          <t>18032900</t>
        </is>
      </c>
      <c r="J830" s="582" t="inlineStr">
        <is>
          <t>17100000</t>
        </is>
      </c>
      <c r="K830" s="582" t="inlineStr">
        <is>
          <t>16999999</t>
        </is>
      </c>
      <c r="L830" s="583" t="inlineStr">
        <is>
          <t>16099999</t>
        </is>
      </c>
    </row>
    <row r="831" ht="24" customHeight="1">
      <c r="A831" s="584" t="inlineStr">
        <is>
          <t>19年金秋</t>
        </is>
      </c>
      <c r="B831" s="255" t="inlineStr">
        <is>
          <t>神将机甲</t>
        </is>
      </c>
      <c r="C831" s="107" t="inlineStr">
        <is>
          <t>霸者之王</t>
        </is>
      </c>
      <c r="D831" s="103" t="inlineStr">
        <is>
          <t>工号0313</t>
        </is>
      </c>
      <c r="E831" s="103" t="inlineStr">
        <is>
          <t>逍遥</t>
        </is>
      </c>
      <c r="F831" s="103" t="inlineStr">
        <is>
          <t>工号0122</t>
        </is>
      </c>
      <c r="G831" s="103" t="inlineStr">
        <is>
          <t>超凡树</t>
        </is>
      </c>
      <c r="H831" s="103" t="inlineStr">
        <is>
          <t>飘逸</t>
        </is>
      </c>
      <c r="I831" s="103" t="inlineStr">
        <is>
          <t>印迹</t>
        </is>
      </c>
      <c r="J831" s="103" t="inlineStr">
        <is>
          <t>圣剑大帝</t>
        </is>
      </c>
      <c r="K831" s="103" t="inlineStr">
        <is>
          <t>李</t>
        </is>
      </c>
      <c r="L831" s="106" t="inlineStr">
        <is>
          <t>永远的痛</t>
        </is>
      </c>
    </row>
    <row r="832" ht="24" customHeight="1">
      <c r="A832" s="553" t="n"/>
      <c r="B832" s="535" t="n"/>
      <c r="C832" s="590" t="inlineStr">
        <is>
          <t>14499999</t>
        </is>
      </c>
      <c r="D832" s="591" t="inlineStr">
        <is>
          <t>12399999</t>
        </is>
      </c>
      <c r="E832" s="591" t="inlineStr">
        <is>
          <t>7999999</t>
        </is>
      </c>
      <c r="F832" s="591" t="inlineStr">
        <is>
          <t>7841000</t>
        </is>
      </c>
      <c r="G832" s="591" t="inlineStr">
        <is>
          <t>7149999</t>
        </is>
      </c>
      <c r="H832" s="591" t="inlineStr">
        <is>
          <t>7000000</t>
        </is>
      </c>
      <c r="I832" s="591" t="inlineStr">
        <is>
          <t>6743210</t>
        </is>
      </c>
      <c r="J832" s="591" t="inlineStr">
        <is>
          <t>6699999</t>
        </is>
      </c>
      <c r="K832" s="591" t="inlineStr">
        <is>
          <t>6549999</t>
        </is>
      </c>
      <c r="L832" s="592" t="inlineStr">
        <is>
          <t>6300000</t>
        </is>
      </c>
    </row>
    <row r="833" ht="24" customHeight="1">
      <c r="A833" s="579" t="inlineStr">
        <is>
          <t>20年春节</t>
        </is>
      </c>
      <c r="B833" s="593" t="inlineStr">
        <is>
          <t>关羽碎片</t>
        </is>
      </c>
      <c r="C833" s="594" t="inlineStr">
        <is>
          <t>小雨哥</t>
        </is>
      </c>
      <c r="D833" s="595" t="inlineStr">
        <is>
          <t>霸者之王</t>
        </is>
      </c>
      <c r="E833" s="595" t="inlineStr">
        <is>
          <t>李</t>
        </is>
      </c>
      <c r="F833" s="595" t="inlineStr">
        <is>
          <t>工号0122</t>
        </is>
      </c>
      <c r="G833" s="595" t="inlineStr">
        <is>
          <t>永远的痛</t>
        </is>
      </c>
      <c r="H833" s="595" t="inlineStr">
        <is>
          <t>工号0313</t>
        </is>
      </c>
      <c r="I833" s="595" t="inlineStr">
        <is>
          <t>飘逸</t>
        </is>
      </c>
      <c r="J833" s="595" t="inlineStr">
        <is>
          <t>唯一意</t>
        </is>
      </c>
      <c r="K833" s="595" t="inlineStr">
        <is>
          <t>TLX</t>
        </is>
      </c>
      <c r="L833" s="596" t="inlineStr">
        <is>
          <t>天下无烟</t>
        </is>
      </c>
    </row>
    <row r="834" ht="24" customHeight="1">
      <c r="A834" s="553" t="n"/>
      <c r="B834" s="597" t="n"/>
      <c r="C834" s="598" t="inlineStr">
        <is>
          <t>52577450</t>
        </is>
      </c>
      <c r="D834" s="582" t="inlineStr">
        <is>
          <t>13398500</t>
        </is>
      </c>
      <c r="E834" s="582" t="inlineStr">
        <is>
          <t>10867000</t>
        </is>
      </c>
      <c r="F834" s="582" t="inlineStr">
        <is>
          <t>10251090</t>
        </is>
      </c>
      <c r="G834" s="582" t="inlineStr">
        <is>
          <t>10250000</t>
        </is>
      </c>
      <c r="H834" s="582" t="inlineStr">
        <is>
          <t>9999990</t>
        </is>
      </c>
      <c r="I834" s="582" t="inlineStr">
        <is>
          <t>5609000</t>
        </is>
      </c>
      <c r="J834" s="582" t="inlineStr">
        <is>
          <t>5596300</t>
        </is>
      </c>
      <c r="K834" s="582" t="inlineStr">
        <is>
          <t>5517700</t>
        </is>
      </c>
      <c r="L834" s="583" t="inlineStr">
        <is>
          <t>5002400</t>
        </is>
      </c>
    </row>
    <row r="835" ht="24" customHeight="1">
      <c r="A835" s="584" t="inlineStr">
        <is>
          <t>20年周年</t>
        </is>
      </c>
      <c r="B835" s="236" t="inlineStr">
        <is>
          <t>御龙飘逸</t>
        </is>
      </c>
      <c r="C835" s="599" t="inlineStr">
        <is>
          <t>飘逸</t>
        </is>
      </c>
      <c r="D835" s="103" t="inlineStr">
        <is>
          <t>Hero</t>
        </is>
      </c>
      <c r="E835" s="103" t="inlineStr">
        <is>
          <t>陰差陽錯</t>
        </is>
      </c>
      <c r="F835" s="103" t="inlineStr">
        <is>
          <t>霸者之王</t>
        </is>
      </c>
      <c r="G835" s="103" t="inlineStr">
        <is>
          <t>圣剑大帝</t>
        </is>
      </c>
      <c r="H835" s="103" t="inlineStr">
        <is>
          <t>小雨哥</t>
        </is>
      </c>
      <c r="I835" s="103" t="inlineStr">
        <is>
          <t>李</t>
        </is>
      </c>
      <c r="J835" s="103" t="inlineStr">
        <is>
          <t>工号0313</t>
        </is>
      </c>
      <c r="K835" s="103" t="inlineStr">
        <is>
          <t>工号0122</t>
        </is>
      </c>
      <c r="L835" s="106" t="inlineStr">
        <is>
          <t>永远的痛</t>
        </is>
      </c>
    </row>
    <row r="836" ht="24" customHeight="1">
      <c r="A836" s="553" t="n"/>
      <c r="B836" s="236" t="inlineStr">
        <is>
          <t>神将杨玉环</t>
        </is>
      </c>
      <c r="C836" s="598" t="inlineStr">
        <is>
          <t>22026000</t>
        </is>
      </c>
      <c r="D836" s="582" t="inlineStr">
        <is>
          <t>18406500</t>
        </is>
      </c>
      <c r="E836" s="582" t="inlineStr">
        <is>
          <t>17710000</t>
        </is>
      </c>
      <c r="F836" s="582" t="inlineStr">
        <is>
          <t>17571000</t>
        </is>
      </c>
      <c r="G836" s="582" t="inlineStr">
        <is>
          <t>17199990</t>
        </is>
      </c>
      <c r="H836" s="582" t="inlineStr">
        <is>
          <t>17101000</t>
        </is>
      </c>
      <c r="I836" s="582" t="inlineStr">
        <is>
          <t>16723000</t>
        </is>
      </c>
      <c r="J836" s="582" t="inlineStr">
        <is>
          <t>16666660</t>
        </is>
      </c>
      <c r="K836" s="582" t="inlineStr">
        <is>
          <t>14887000</t>
        </is>
      </c>
      <c r="L836" s="583" t="inlineStr">
        <is>
          <t>13570000</t>
        </is>
      </c>
    </row>
    <row r="837" ht="24" customHeight="1">
      <c r="A837" s="584" t="inlineStr">
        <is>
          <t>20年金秋</t>
        </is>
      </c>
      <c r="B837" s="236" t="inlineStr">
        <is>
          <t>神将小丑</t>
        </is>
      </c>
      <c r="C837" s="599" t="inlineStr">
        <is>
          <t>工号0122</t>
        </is>
      </c>
      <c r="D837" s="103" t="inlineStr">
        <is>
          <t>霸者之王</t>
        </is>
      </c>
      <c r="E837" s="103" t="inlineStr">
        <is>
          <t>工号0313</t>
        </is>
      </c>
      <c r="F837" s="103" t="inlineStr">
        <is>
          <t>永远的痛</t>
        </is>
      </c>
      <c r="G837" s="103" t="inlineStr">
        <is>
          <t>李</t>
        </is>
      </c>
      <c r="H837" s="103" t="inlineStr">
        <is>
          <t>江边渔火</t>
        </is>
      </c>
      <c r="I837" s="103" t="inlineStr">
        <is>
          <t>飘逸</t>
        </is>
      </c>
      <c r="J837" s="103" t="inlineStr">
        <is>
          <t>陰差陽錯</t>
        </is>
      </c>
      <c r="K837" s="103" t="inlineStr">
        <is>
          <t>卖鹅</t>
        </is>
      </c>
      <c r="L837" s="106" t="inlineStr">
        <is>
          <t>花若怜牛逼</t>
        </is>
      </c>
    </row>
    <row r="838" ht="24" customHeight="1">
      <c r="A838" s="553" t="n"/>
      <c r="B838" s="597" t="n"/>
      <c r="C838" s="600" t="inlineStr">
        <is>
          <t>11458700</t>
        </is>
      </c>
      <c r="D838" s="591" t="inlineStr">
        <is>
          <t>10243000</t>
        </is>
      </c>
      <c r="E838" s="591" t="inlineStr">
        <is>
          <t>10026000</t>
        </is>
      </c>
      <c r="F838" s="591" t="inlineStr">
        <is>
          <t>10004900</t>
        </is>
      </c>
      <c r="G838" s="591" t="inlineStr">
        <is>
          <t>6016900</t>
        </is>
      </c>
      <c r="H838" s="591" t="inlineStr">
        <is>
          <t>4741000</t>
        </is>
      </c>
      <c r="I838" s="591" t="inlineStr">
        <is>
          <t>4703000</t>
        </is>
      </c>
      <c r="J838" s="591" t="inlineStr">
        <is>
          <t>4615500</t>
        </is>
      </c>
      <c r="K838" s="591" t="inlineStr">
        <is>
          <t>4350000</t>
        </is>
      </c>
      <c r="L838" s="592" t="inlineStr">
        <is>
          <t>4300000</t>
        </is>
      </c>
    </row>
    <row r="839" ht="24" customHeight="1">
      <c r="A839" s="601" t="inlineStr">
        <is>
          <t>21年春节</t>
        </is>
      </c>
      <c r="B839" s="602" t="inlineStr">
        <is>
          <t>大秦永弘</t>
        </is>
      </c>
      <c r="C839" s="594" t="inlineStr">
        <is>
          <t>永远的痛</t>
        </is>
      </c>
      <c r="D839" s="595" t="inlineStr">
        <is>
          <t>印迹</t>
        </is>
      </c>
      <c r="E839" s="595" t="inlineStr">
        <is>
          <t>霸者之王</t>
        </is>
      </c>
      <c r="F839" s="595" t="inlineStr">
        <is>
          <t>李</t>
        </is>
      </c>
      <c r="G839" s="595" t="inlineStr">
        <is>
          <t>飘逸</t>
        </is>
      </c>
      <c r="H839" s="595" t="inlineStr">
        <is>
          <t>A</t>
        </is>
      </c>
      <c r="I839" s="595" t="inlineStr">
        <is>
          <t>工号0122</t>
        </is>
      </c>
      <c r="J839" s="595" t="inlineStr">
        <is>
          <t>剑仙昊天</t>
        </is>
      </c>
      <c r="K839" s="595" t="inlineStr">
        <is>
          <t>工号0313</t>
        </is>
      </c>
      <c r="L839" s="596" t="inlineStr">
        <is>
          <t>火凤凰</t>
        </is>
      </c>
    </row>
    <row r="840" ht="24" customHeight="1">
      <c r="A840" s="16" t="n"/>
      <c r="B840" s="416" t="n"/>
      <c r="C840" s="598" t="inlineStr">
        <is>
          <t>22000090</t>
        </is>
      </c>
      <c r="D840" s="582" t="inlineStr">
        <is>
          <t>11313210</t>
        </is>
      </c>
      <c r="E840" s="582" t="inlineStr">
        <is>
          <t>10016100</t>
        </is>
      </c>
      <c r="F840" s="582" t="inlineStr">
        <is>
          <t>7188500</t>
        </is>
      </c>
      <c r="G840" s="582" t="inlineStr">
        <is>
          <t>7188500</t>
        </is>
      </c>
      <c r="H840" s="582" t="inlineStr">
        <is>
          <t>6698600</t>
        </is>
      </c>
      <c r="I840" s="582" t="inlineStr">
        <is>
          <t>6619000</t>
        </is>
      </c>
      <c r="J840" s="582" t="inlineStr">
        <is>
          <t>6418000</t>
        </is>
      </c>
      <c r="K840" s="582" t="inlineStr">
        <is>
          <t>6152000</t>
        </is>
      </c>
      <c r="L840" s="583" t="inlineStr">
        <is>
          <t>6037680</t>
        </is>
      </c>
    </row>
    <row r="841" ht="24" customHeight="1">
      <c r="A841" s="603" t="inlineStr">
        <is>
          <t>21年周年</t>
        </is>
      </c>
      <c r="B841" s="236" t="inlineStr">
        <is>
          <t>诗祺似幻</t>
        </is>
      </c>
      <c r="C841" s="599" t="inlineStr">
        <is>
          <t>幻</t>
        </is>
      </c>
      <c r="D841" s="103" t="inlineStr">
        <is>
          <t>霸者之王</t>
        </is>
      </c>
      <c r="E841" s="103" t="inlineStr">
        <is>
          <t>永远的痛</t>
        </is>
      </c>
      <c r="F841" s="103" t="inlineStr">
        <is>
          <t>陰差陽錯</t>
        </is>
      </c>
      <c r="G841" s="103" t="inlineStr">
        <is>
          <t>印迹</t>
        </is>
      </c>
      <c r="H841" s="103" t="inlineStr">
        <is>
          <t>李</t>
        </is>
      </c>
      <c r="I841" s="103" t="inlineStr">
        <is>
          <t>飘逸</t>
        </is>
      </c>
      <c r="J841" s="103" t="inlineStr">
        <is>
          <t>萌小鹿</t>
        </is>
      </c>
      <c r="K841" s="103" t="inlineStr">
        <is>
          <t>工号0122</t>
        </is>
      </c>
      <c r="L841" s="106" t="inlineStr">
        <is>
          <t>工号0313</t>
        </is>
      </c>
    </row>
    <row r="842" ht="24" customHeight="1">
      <c r="A842" s="16" t="n"/>
      <c r="B842" s="236" t="inlineStr">
        <is>
          <t>神将帝辛</t>
        </is>
      </c>
      <c r="C842" s="598" t="inlineStr">
        <is>
          <t>60500000</t>
        </is>
      </c>
      <c r="D842" s="582" t="inlineStr">
        <is>
          <t>60417250</t>
        </is>
      </c>
      <c r="E842" s="582" t="inlineStr">
        <is>
          <t>23333330</t>
        </is>
      </c>
      <c r="F842" s="582" t="inlineStr">
        <is>
          <t>21424900</t>
        </is>
      </c>
      <c r="G842" s="582" t="inlineStr">
        <is>
          <t>20404000</t>
        </is>
      </c>
      <c r="H842" s="582" t="inlineStr">
        <is>
          <t>19839000</t>
        </is>
      </c>
      <c r="I842" s="582" t="inlineStr">
        <is>
          <t>19291100</t>
        </is>
      </c>
      <c r="J842" s="582" t="inlineStr">
        <is>
          <t>17756660</t>
        </is>
      </c>
      <c r="K842" s="582" t="inlineStr">
        <is>
          <t>17516300</t>
        </is>
      </c>
      <c r="L842" s="583" t="inlineStr">
        <is>
          <t>15562100</t>
        </is>
      </c>
    </row>
    <row r="843" ht="24" customHeight="1">
      <c r="A843" s="584" t="inlineStr">
        <is>
          <t>21年金秋</t>
        </is>
      </c>
      <c r="B843" s="78" t="inlineStr">
        <is>
          <t>神将嬴政</t>
        </is>
      </c>
      <c r="C843" s="599" t="inlineStr">
        <is>
          <t>小白</t>
        </is>
      </c>
      <c r="D843" s="103" t="inlineStr">
        <is>
          <t>工号0122</t>
        </is>
      </c>
      <c r="E843" s="103" t="inlineStr">
        <is>
          <t>Chy</t>
        </is>
      </c>
      <c r="F843" s="103" t="inlineStr">
        <is>
          <t>永远的痛</t>
        </is>
      </c>
      <c r="G843" s="103" t="inlineStr">
        <is>
          <t>Rey</t>
        </is>
      </c>
      <c r="H843" s="103" t="inlineStr">
        <is>
          <t>霸者之王</t>
        </is>
      </c>
      <c r="I843" s="103" t="inlineStr">
        <is>
          <t>陰差陽錯</t>
        </is>
      </c>
      <c r="J843" s="103" t="inlineStr">
        <is>
          <t>A</t>
        </is>
      </c>
      <c r="K843" s="103" t="inlineStr">
        <is>
          <t>工号0313</t>
        </is>
      </c>
      <c r="L843" s="106" t="inlineStr">
        <is>
          <t>逗逼战斗鸡</t>
        </is>
      </c>
    </row>
    <row r="844" ht="24" customHeight="1">
      <c r="A844" s="553" t="n"/>
      <c r="B844" s="416" t="n"/>
      <c r="C844" s="604" t="inlineStr">
        <is>
          <t>12438100</t>
        </is>
      </c>
      <c r="D844" s="588" t="inlineStr">
        <is>
          <t>10754510</t>
        </is>
      </c>
      <c r="E844" s="588" t="inlineStr">
        <is>
          <t>6026000</t>
        </is>
      </c>
      <c r="F844" s="588" t="inlineStr">
        <is>
          <t>6000000</t>
        </is>
      </c>
      <c r="G844" s="588" t="inlineStr">
        <is>
          <t>5291900</t>
        </is>
      </c>
      <c r="H844" s="588" t="inlineStr">
        <is>
          <t>4000510</t>
        </is>
      </c>
      <c r="I844" s="588" t="inlineStr">
        <is>
          <t>2299990</t>
        </is>
      </c>
      <c r="J844" s="588" t="inlineStr">
        <is>
          <t>2124400</t>
        </is>
      </c>
      <c r="K844" s="588" t="inlineStr">
        <is>
          <t>2123320</t>
        </is>
      </c>
      <c r="L844" s="589" t="inlineStr">
        <is>
          <t>2123310</t>
        </is>
      </c>
    </row>
    <row r="845" ht="24" customHeight="1">
      <c r="A845" s="605" t="inlineStr">
        <is>
          <t>22年春节</t>
        </is>
      </c>
      <c r="B845" s="569" t="inlineStr">
        <is>
          <t>霸者之印</t>
        </is>
      </c>
      <c r="C845" s="572" t="inlineStr">
        <is>
          <t>霸者之王</t>
        </is>
      </c>
      <c r="D845" s="100" t="inlineStr">
        <is>
          <t>李</t>
        </is>
      </c>
      <c r="E845" s="100" t="inlineStr">
        <is>
          <t>永远的痛</t>
        </is>
      </c>
      <c r="F845" s="100" t="inlineStr">
        <is>
          <t>工号0122</t>
        </is>
      </c>
      <c r="G845" s="100" t="inlineStr">
        <is>
          <t>巴索罗米·熊</t>
        </is>
      </c>
      <c r="H845" s="100" t="inlineStr">
        <is>
          <t>Chy</t>
        </is>
      </c>
      <c r="I845" s="100" t="inlineStr">
        <is>
          <t>飘逸</t>
        </is>
      </c>
      <c r="J845" s="100" t="inlineStr">
        <is>
          <t>幻</t>
        </is>
      </c>
      <c r="K845" s="100" t="inlineStr">
        <is>
          <t>工号0313</t>
        </is>
      </c>
      <c r="L845" s="606" t="inlineStr">
        <is>
          <t>画个问号给明天</t>
        </is>
      </c>
    </row>
    <row r="846" ht="24" customHeight="1">
      <c r="A846" s="553" t="n"/>
      <c r="B846" s="255" t="inlineStr">
        <is>
          <t>神将鹅卡西</t>
        </is>
      </c>
      <c r="C846" s="581" t="inlineStr">
        <is>
          <t>20390600</t>
        </is>
      </c>
      <c r="D846" s="582" t="inlineStr">
        <is>
          <t>15171700</t>
        </is>
      </c>
      <c r="E846" s="582" t="inlineStr">
        <is>
          <t>10399000</t>
        </is>
      </c>
      <c r="F846" s="582" t="inlineStr">
        <is>
          <t>10005500</t>
        </is>
      </c>
      <c r="G846" s="582" t="inlineStr">
        <is>
          <t>5700000</t>
        </is>
      </c>
      <c r="H846" s="582" t="inlineStr">
        <is>
          <t>5556000</t>
        </is>
      </c>
      <c r="I846" s="582" t="inlineStr">
        <is>
          <t>5209020</t>
        </is>
      </c>
      <c r="J846" s="582" t="inlineStr">
        <is>
          <t>5006010</t>
        </is>
      </c>
      <c r="K846" s="582" t="inlineStr">
        <is>
          <t>5006010</t>
        </is>
      </c>
      <c r="L846" s="583" t="inlineStr">
        <is>
          <t>5006000</t>
        </is>
      </c>
    </row>
    <row r="847" ht="24" customHeight="1">
      <c r="A847" s="603" t="inlineStr">
        <is>
          <t>22年周年</t>
        </is>
      </c>
      <c r="B847" s="255" t="inlineStr">
        <is>
          <t>君临天下</t>
        </is>
      </c>
      <c r="C847" s="107" t="inlineStr">
        <is>
          <t>工号0122</t>
        </is>
      </c>
      <c r="D847" s="103" t="inlineStr">
        <is>
          <t>麥蔸</t>
        </is>
      </c>
      <c r="E847" s="586" t="inlineStr">
        <is>
          <t>画个问号给明天</t>
        </is>
      </c>
      <c r="F847" s="103" t="inlineStr">
        <is>
          <t>飘逸</t>
        </is>
      </c>
      <c r="G847" s="103" t="inlineStr">
        <is>
          <t>鹿汐汐</t>
        </is>
      </c>
      <c r="H847" s="103" t="inlineStr">
        <is>
          <t>霸者之王</t>
        </is>
      </c>
      <c r="I847" s="103" t="inlineStr">
        <is>
          <t>永远的痛</t>
        </is>
      </c>
      <c r="J847" s="103" t="inlineStr">
        <is>
          <t>李</t>
        </is>
      </c>
      <c r="K847" s="103" t="inlineStr">
        <is>
          <t>工号0313</t>
        </is>
      </c>
      <c r="L847" s="106" t="inlineStr">
        <is>
          <t>红袖添香</t>
        </is>
      </c>
    </row>
    <row r="848" ht="24" customHeight="1">
      <c r="A848" s="16" t="n"/>
      <c r="B848" s="255" t="inlineStr">
        <is>
          <t>神将猎魔人</t>
        </is>
      </c>
      <c r="C848" s="581" t="inlineStr">
        <is>
          <t>20888880</t>
        </is>
      </c>
      <c r="D848" s="582" t="inlineStr">
        <is>
          <t>16081000</t>
        </is>
      </c>
      <c r="E848" s="582" t="inlineStr">
        <is>
          <t>13000010</t>
        </is>
      </c>
      <c r="F848" s="582" t="inlineStr">
        <is>
          <t>12016700</t>
        </is>
      </c>
      <c r="G848" s="582" t="inlineStr">
        <is>
          <t>10600000</t>
        </is>
      </c>
      <c r="H848" s="582" t="inlineStr">
        <is>
          <t>10341000</t>
        </is>
      </c>
      <c r="I848" s="582" t="inlineStr">
        <is>
          <t>10211500</t>
        </is>
      </c>
      <c r="J848" s="582" t="inlineStr">
        <is>
          <t>10027000</t>
        </is>
      </c>
      <c r="K848" s="582" t="inlineStr">
        <is>
          <t>10026000</t>
        </is>
      </c>
      <c r="L848" s="583" t="inlineStr">
        <is>
          <t>10006050</t>
        </is>
      </c>
    </row>
    <row r="849" ht="24" customHeight="1">
      <c r="A849" s="584" t="inlineStr">
        <is>
          <t>22年金秋</t>
        </is>
      </c>
      <c r="B849" s="607" t="inlineStr">
        <is>
          <t>神将圣骑士</t>
        </is>
      </c>
      <c r="C849" s="107" t="inlineStr">
        <is>
          <t>工号0122</t>
        </is>
      </c>
      <c r="D849" s="103" t="inlineStr">
        <is>
          <t>顾周周</t>
        </is>
      </c>
      <c r="E849" s="103" t="inlineStr">
        <is>
          <t>剑仙昊天</t>
        </is>
      </c>
      <c r="F849" s="103" t="inlineStr">
        <is>
          <t>永远的痛</t>
        </is>
      </c>
      <c r="G849" s="103" t="inlineStr">
        <is>
          <t>飘逸</t>
        </is>
      </c>
      <c r="H849" s="103" t="inlineStr">
        <is>
          <t>麥蔸</t>
        </is>
      </c>
      <c r="I849" s="103" t="inlineStr">
        <is>
          <t>霸者之王</t>
        </is>
      </c>
      <c r="J849" s="103" t="inlineStr">
        <is>
          <t>风起雨落</t>
        </is>
      </c>
      <c r="K849" s="103" t="inlineStr">
        <is>
          <t>工号0313</t>
        </is>
      </c>
      <c r="L849" s="106" t="inlineStr">
        <is>
          <t>李</t>
        </is>
      </c>
    </row>
    <row r="850" ht="24" customHeight="1">
      <c r="A850" s="553" t="n"/>
      <c r="B850" s="534" t="n"/>
      <c r="C850" s="587" t="inlineStr">
        <is>
          <t>10652000</t>
        </is>
      </c>
      <c r="D850" s="588" t="inlineStr">
        <is>
          <t>6289300</t>
        </is>
      </c>
      <c r="E850" s="588" t="inlineStr">
        <is>
          <t>4962500</t>
        </is>
      </c>
      <c r="F850" s="588" t="inlineStr">
        <is>
          <t>4913500</t>
        </is>
      </c>
      <c r="G850" s="588" t="inlineStr">
        <is>
          <t>4021500</t>
        </is>
      </c>
      <c r="H850" s="588" t="inlineStr">
        <is>
          <t>3855600</t>
        </is>
      </c>
      <c r="I850" s="588" t="inlineStr">
        <is>
          <t>3417900</t>
        </is>
      </c>
      <c r="J850" s="588" t="inlineStr">
        <is>
          <t>2962260</t>
        </is>
      </c>
      <c r="K850" s="588" t="inlineStr">
        <is>
          <t>2867710</t>
        </is>
      </c>
      <c r="L850" s="589" t="inlineStr">
        <is>
          <t>2867700</t>
        </is>
      </c>
    </row>
    <row r="851" ht="24" customHeight="1">
      <c r="A851" s="605" t="inlineStr">
        <is>
          <t>23年春节</t>
        </is>
      </c>
      <c r="B851" s="569" t="inlineStr">
        <is>
          <t>卯兔富豪</t>
        </is>
      </c>
      <c r="C851" s="572" t="inlineStr">
        <is>
          <t>顾周周</t>
        </is>
      </c>
      <c r="D851" s="608" t="inlineStr">
        <is>
          <t>永远的痛</t>
        </is>
      </c>
      <c r="E851" s="608" t="inlineStr">
        <is>
          <t>剑仙昊天</t>
        </is>
      </c>
      <c r="F851" s="608" t="inlineStr">
        <is>
          <t>酷男孩</t>
        </is>
      </c>
      <c r="G851" s="608" t="inlineStr">
        <is>
          <t>霸者之王</t>
        </is>
      </c>
      <c r="H851" s="608" t="inlineStr">
        <is>
          <t>工号0122</t>
        </is>
      </c>
      <c r="I851" s="608" t="inlineStr">
        <is>
          <t>飘逸</t>
        </is>
      </c>
      <c r="J851" s="608" t="inlineStr">
        <is>
          <t>李</t>
        </is>
      </c>
      <c r="K851" s="608" t="inlineStr">
        <is>
          <t>长风</t>
        </is>
      </c>
      <c r="L851" s="609" t="inlineStr">
        <is>
          <t>工号0313</t>
        </is>
      </c>
    </row>
    <row r="852" ht="24" customHeight="1">
      <c r="A852" s="553" t="n"/>
      <c r="B852" s="255" t="inlineStr">
        <is>
          <t>神将游侠</t>
        </is>
      </c>
      <c r="C852" s="581" t="inlineStr">
        <is>
          <t>23115000</t>
        </is>
      </c>
      <c r="D852" s="598" t="inlineStr">
        <is>
          <t>22985080</t>
        </is>
      </c>
      <c r="E852" s="598" t="inlineStr">
        <is>
          <t>22949890</t>
        </is>
      </c>
      <c r="F852" s="598" t="inlineStr">
        <is>
          <t>21916800</t>
        </is>
      </c>
      <c r="G852" s="598" t="inlineStr">
        <is>
          <t>21384500</t>
        </is>
      </c>
      <c r="H852" s="598" t="inlineStr">
        <is>
          <t>21234590</t>
        </is>
      </c>
      <c r="I852" s="598" t="inlineStr">
        <is>
          <t>21102000</t>
        </is>
      </c>
      <c r="J852" s="598" t="inlineStr">
        <is>
          <t>20088500</t>
        </is>
      </c>
      <c r="K852" s="598" t="inlineStr">
        <is>
          <t>20032020</t>
        </is>
      </c>
      <c r="L852" s="610" t="inlineStr">
        <is>
          <t>13402810</t>
        </is>
      </c>
    </row>
    <row r="853" ht="24" customHeight="1">
      <c r="A853" s="584" t="inlineStr">
        <is>
          <t>23年周年</t>
        </is>
      </c>
      <c r="B853" s="255" t="inlineStr">
        <is>
          <t>弘远神枪</t>
        </is>
      </c>
      <c r="C853" s="107" t="inlineStr">
        <is>
          <t>永远的痛</t>
        </is>
      </c>
      <c r="D853" s="103" t="inlineStr">
        <is>
          <t>月半树</t>
        </is>
      </c>
      <c r="E853" s="103" t="inlineStr">
        <is>
          <t>酷男孩</t>
        </is>
      </c>
      <c r="F853" s="103" t="inlineStr">
        <is>
          <t>霸者之王</t>
        </is>
      </c>
      <c r="G853" s="103" t="inlineStr">
        <is>
          <t>顾周周</t>
        </is>
      </c>
      <c r="H853" s="103" t="inlineStr">
        <is>
          <t>西风的话</t>
        </is>
      </c>
      <c r="I853" s="103" t="inlineStr">
        <is>
          <t>鹿汐汐</t>
        </is>
      </c>
      <c r="J853" s="103" t="inlineStr">
        <is>
          <t>工号0313</t>
        </is>
      </c>
      <c r="K853" s="103" t="inlineStr">
        <is>
          <t>工号0122</t>
        </is>
      </c>
      <c r="L853" s="106" t="inlineStr">
        <is>
          <t>九个太阳</t>
        </is>
      </c>
    </row>
    <row r="854" ht="24" customHeight="1">
      <c r="A854" s="553" t="n"/>
      <c r="B854" s="255" t="inlineStr">
        <is>
          <t>霸天鼠魂晶</t>
        </is>
      </c>
      <c r="C854" s="581" t="inlineStr">
        <is>
          <t>32200100</t>
        </is>
      </c>
      <c r="D854" s="582" t="inlineStr">
        <is>
          <t>32200000</t>
        </is>
      </c>
      <c r="E854" s="582" t="inlineStr">
        <is>
          <t>19766600</t>
        </is>
      </c>
      <c r="F854" s="582" t="inlineStr">
        <is>
          <t>16315000</t>
        </is>
      </c>
      <c r="G854" s="582" t="inlineStr">
        <is>
          <t>13002300</t>
        </is>
      </c>
      <c r="H854" s="582" t="inlineStr">
        <is>
          <t>11368510</t>
        </is>
      </c>
      <c r="I854" s="582" t="inlineStr">
        <is>
          <t>10399900</t>
        </is>
      </c>
      <c r="J854" s="582" t="inlineStr">
        <is>
          <t>10018200</t>
        </is>
      </c>
      <c r="K854" s="582" t="inlineStr">
        <is>
          <t>10018100</t>
        </is>
      </c>
      <c r="L854" s="583" t="inlineStr">
        <is>
          <t>6654800</t>
        </is>
      </c>
    </row>
    <row r="855" ht="24" customHeight="1">
      <c r="A855" s="584" t="inlineStr">
        <is>
          <t>23年金秋</t>
        </is>
      </c>
      <c r="B855" s="255" t="inlineStr">
        <is>
          <t>盘古碎片</t>
        </is>
      </c>
      <c r="C855" s="107" t="inlineStr">
        <is>
          <t>霸者之王</t>
        </is>
      </c>
      <c r="D855" s="103" t="inlineStr">
        <is>
          <t>永远的痛</t>
        </is>
      </c>
      <c r="E855" s="103" t="inlineStr">
        <is>
          <t>万事如意</t>
        </is>
      </c>
      <c r="F855" s="103" t="inlineStr">
        <is>
          <t>顾周周</t>
        </is>
      </c>
      <c r="G855" s="103" t="inlineStr">
        <is>
          <t>酷男孩</t>
        </is>
      </c>
      <c r="H855" s="103" t="inlineStr">
        <is>
          <t>月半树</t>
        </is>
      </c>
      <c r="I855" s="103" t="inlineStr">
        <is>
          <t>工号0122</t>
        </is>
      </c>
      <c r="J855" s="586" t="inlineStr">
        <is>
          <t>画个问号给明天</t>
        </is>
      </c>
      <c r="K855" s="103" t="inlineStr">
        <is>
          <t>长风</t>
        </is>
      </c>
      <c r="L855" s="106" t="inlineStr">
        <is>
          <t>工号0313</t>
        </is>
      </c>
    </row>
    <row r="856" ht="24" customHeight="1">
      <c r="A856" s="553" t="n"/>
      <c r="B856" s="607" t="inlineStr">
        <is>
          <t>手枪魂晶</t>
        </is>
      </c>
      <c r="C856" s="587" t="inlineStr">
        <is>
          <t>19024500</t>
        </is>
      </c>
      <c r="D856" s="588" t="inlineStr">
        <is>
          <t>13200500</t>
        </is>
      </c>
      <c r="E856" s="588" t="inlineStr">
        <is>
          <t>11323680</t>
        </is>
      </c>
      <c r="F856" s="588" t="inlineStr">
        <is>
          <t>11208990</t>
        </is>
      </c>
      <c r="G856" s="588" t="inlineStr">
        <is>
          <t>7834400</t>
        </is>
      </c>
      <c r="H856" s="588" t="inlineStr">
        <is>
          <t>7235500</t>
        </is>
      </c>
      <c r="I856" s="588" t="inlineStr">
        <is>
          <t>5515000</t>
        </is>
      </c>
      <c r="J856" s="588" t="inlineStr">
        <is>
          <t>4674700</t>
        </is>
      </c>
      <c r="K856" s="588" t="inlineStr">
        <is>
          <t>4168000</t>
        </is>
      </c>
      <c r="L856" s="589" t="inlineStr">
        <is>
          <t>2888800</t>
        </is>
      </c>
    </row>
    <row r="857" ht="24" customHeight="1">
      <c r="A857" s="605" t="inlineStr">
        <is>
          <t>24年春节</t>
        </is>
      </c>
      <c r="B857" s="569" t="inlineStr">
        <is>
          <t>辰龙富豪</t>
        </is>
      </c>
      <c r="C857" s="572" t="inlineStr">
        <is>
          <t>霸者之王</t>
        </is>
      </c>
      <c r="D857" s="100" t="inlineStr">
        <is>
          <t>永远的痛</t>
        </is>
      </c>
      <c r="E857" s="100" t="inlineStr">
        <is>
          <t>月半树</t>
        </is>
      </c>
      <c r="F857" s="100" t="inlineStr">
        <is>
          <t>工头</t>
        </is>
      </c>
      <c r="G857" s="100" t="inlineStr">
        <is>
          <t>期待来临</t>
        </is>
      </c>
      <c r="H857" s="100" t="inlineStr">
        <is>
          <t>活着奋斗</t>
        </is>
      </c>
      <c r="I857" s="100" t="inlineStr">
        <is>
          <t>守将程关大侠</t>
        </is>
      </c>
      <c r="J857" s="100" t="inlineStr">
        <is>
          <t>酷男孩</t>
        </is>
      </c>
      <c r="K857" s="611" t="inlineStr">
        <is>
          <t>画个问号给明天</t>
        </is>
      </c>
      <c r="L857" s="101" t="inlineStr">
        <is>
          <t>工号0313</t>
        </is>
      </c>
    </row>
    <row r="858" ht="24" customHeight="1">
      <c r="A858" s="553" t="n"/>
      <c r="B858" s="255" t="inlineStr">
        <is>
          <t>雷神魂晶</t>
        </is>
      </c>
      <c r="C858" s="612" t="inlineStr">
        <is>
          <t>68528800</t>
        </is>
      </c>
      <c r="D858" s="613" t="inlineStr">
        <is>
          <t>44994800</t>
        </is>
      </c>
      <c r="E858" s="613" t="inlineStr">
        <is>
          <t>18016000</t>
        </is>
      </c>
      <c r="F858" s="613" t="inlineStr">
        <is>
          <t>14811900</t>
        </is>
      </c>
      <c r="G858" s="613" t="inlineStr">
        <is>
          <t>14067000</t>
        </is>
      </c>
      <c r="H858" s="613" t="inlineStr">
        <is>
          <t>10373690</t>
        </is>
      </c>
      <c r="I858" s="613" t="inlineStr">
        <is>
          <t>10033400</t>
        </is>
      </c>
      <c r="J858" s="613" t="inlineStr">
        <is>
          <t>9038800</t>
        </is>
      </c>
      <c r="K858" s="613" t="inlineStr">
        <is>
          <t>7330600</t>
        </is>
      </c>
      <c r="L858" s="614" t="inlineStr">
        <is>
          <t>6000680</t>
        </is>
      </c>
    </row>
    <row r="859" ht="24" customHeight="1">
      <c r="A859" s="584" t="inlineStr">
        <is>
          <t>24年周年</t>
        </is>
      </c>
      <c r="B859" s="255" t="inlineStr">
        <is>
          <t>定制头像</t>
        </is>
      </c>
      <c r="C859" s="107" t="inlineStr">
        <is>
          <t>霸者之王</t>
        </is>
      </c>
      <c r="D859" s="103" t="inlineStr">
        <is>
          <t>永远的痛</t>
        </is>
      </c>
      <c r="E859" s="103" t="inlineStr">
        <is>
          <t>枫秀</t>
        </is>
      </c>
      <c r="F859" s="103" t="inlineStr">
        <is>
          <t>月半树</t>
        </is>
      </c>
      <c r="G859" s="103" t="inlineStr">
        <is>
          <t>恩西姐姐</t>
        </is>
      </c>
      <c r="H859" s="103" t="inlineStr">
        <is>
          <t>狠人大帝</t>
        </is>
      </c>
      <c r="I859" s="103" t="inlineStr">
        <is>
          <t>万事如意</t>
        </is>
      </c>
      <c r="J859" s="103" t="inlineStr">
        <is>
          <t>。。。</t>
        </is>
      </c>
      <c r="K859" s="103" t="inlineStr">
        <is>
          <t>鹿汐汐</t>
        </is>
      </c>
      <c r="L859" s="106" t="inlineStr">
        <is>
          <t>听Fen9</t>
        </is>
      </c>
    </row>
    <row r="860" ht="24" customHeight="1">
      <c r="A860" s="553" t="n"/>
      <c r="B860" s="255" t="inlineStr">
        <is>
          <t>贯星魂晶</t>
        </is>
      </c>
      <c r="C860" s="612" t="inlineStr">
        <is>
          <t>40114000</t>
        </is>
      </c>
      <c r="D860" s="613" t="inlineStr">
        <is>
          <t>35000100</t>
        </is>
      </c>
      <c r="E860" s="613" t="inlineStr">
        <is>
          <t>20077280</t>
        </is>
      </c>
      <c r="F860" s="613" t="inlineStr">
        <is>
          <t>15000300</t>
        </is>
      </c>
      <c r="G860" s="613" t="inlineStr">
        <is>
          <t>15000200</t>
        </is>
      </c>
      <c r="H860" s="613" t="inlineStr">
        <is>
          <t>15000100</t>
        </is>
      </c>
      <c r="I860" s="613" t="inlineStr">
        <is>
          <t>14813500</t>
        </is>
      </c>
      <c r="J860" s="613" t="inlineStr">
        <is>
          <t>12333690</t>
        </is>
      </c>
      <c r="K860" s="613" t="inlineStr">
        <is>
          <t>10000100</t>
        </is>
      </c>
      <c r="L860" s="614" t="inlineStr">
        <is>
          <t>8932500</t>
        </is>
      </c>
    </row>
    <row r="861" ht="24" customHeight="1">
      <c r="A861" s="584" t="inlineStr">
        <is>
          <t>24年金秋</t>
        </is>
      </c>
      <c r="B861" s="255" t="inlineStr">
        <is>
          <t>杨玉环碎片</t>
        </is>
      </c>
      <c r="C861" s="107" t="inlineStr">
        <is>
          <t>ice</t>
        </is>
      </c>
      <c r="D861" s="103" t="inlineStr">
        <is>
          <t>霸者之王</t>
        </is>
      </c>
      <c r="E861" s="103" t="inlineStr">
        <is>
          <t>永远的痛</t>
        </is>
      </c>
      <c r="F861" s="103" t="inlineStr">
        <is>
          <t>万事如意</t>
        </is>
      </c>
      <c r="G861" s="103" t="inlineStr">
        <is>
          <t>九个太阳</t>
        </is>
      </c>
      <c r="H861" s="103" t="inlineStr">
        <is>
          <t>刀哥</t>
        </is>
      </c>
      <c r="I861" s="103" t="inlineStr">
        <is>
          <t>听Fen9</t>
        </is>
      </c>
      <c r="J861" s="103" t="inlineStr">
        <is>
          <t>月半树</t>
        </is>
      </c>
      <c r="K861" s="103" t="inlineStr">
        <is>
          <t>半夏微凉</t>
        </is>
      </c>
      <c r="L861" s="106" t="inlineStr">
        <is>
          <t>。。。</t>
        </is>
      </c>
    </row>
    <row r="862" ht="24" customHeight="1">
      <c r="A862" s="553" t="n"/>
      <c r="B862" s="570" t="inlineStr">
        <is>
          <t>鬼鳍魂晶</t>
        </is>
      </c>
      <c r="C862" s="615" t="inlineStr">
        <is>
          <t>14999900</t>
        </is>
      </c>
      <c r="D862" s="616" t="inlineStr">
        <is>
          <t>10809400</t>
        </is>
      </c>
      <c r="E862" s="616" t="inlineStr">
        <is>
          <t>8000000</t>
        </is>
      </c>
      <c r="F862" s="616" t="inlineStr">
        <is>
          <t>6358440</t>
        </is>
      </c>
      <c r="G862" s="616" t="inlineStr">
        <is>
          <t>4537400</t>
        </is>
      </c>
      <c r="H862" s="616" t="inlineStr">
        <is>
          <t>4398900</t>
        </is>
      </c>
      <c r="I862" s="616" t="inlineStr">
        <is>
          <t>3224700</t>
        </is>
      </c>
      <c r="J862" s="616" t="inlineStr">
        <is>
          <t>3066120</t>
        </is>
      </c>
      <c r="K862" s="616" t="inlineStr">
        <is>
          <t>2489000</t>
        </is>
      </c>
      <c r="L862" s="617" t="inlineStr">
        <is>
          <t>2296600</t>
        </is>
      </c>
    </row>
    <row r="863" ht="24" customHeight="1">
      <c r="A863" s="605" t="inlineStr">
        <is>
          <t>25年春节</t>
        </is>
      </c>
      <c r="B863" s="569" t="inlineStr">
        <is>
          <t>巳蛇富豪</t>
        </is>
      </c>
      <c r="C863" s="572" t="inlineStr">
        <is>
          <t>霸者之王</t>
        </is>
      </c>
      <c r="D863" s="100" t="inlineStr">
        <is>
          <t>永远的痛</t>
        </is>
      </c>
      <c r="E863" s="100" t="inlineStr">
        <is>
          <t>ice</t>
        </is>
      </c>
      <c r="F863" s="100" t="inlineStr">
        <is>
          <t>狠人大帝</t>
        </is>
      </c>
      <c r="G863" s="611" t="inlineStr">
        <is>
          <t>白嫖★经验宝宝</t>
        </is>
      </c>
      <c r="H863" s="100" t="inlineStr">
        <is>
          <t>A</t>
        </is>
      </c>
      <c r="I863" s="100" t="inlineStr">
        <is>
          <t>万事如意</t>
        </is>
      </c>
      <c r="J863" s="100" t="inlineStr">
        <is>
          <t>月半树</t>
        </is>
      </c>
      <c r="K863" s="611" t="inlineStr">
        <is>
          <t>。。。</t>
        </is>
      </c>
      <c r="L863" s="101" t="inlineStr">
        <is>
          <t>刀哥</t>
        </is>
      </c>
    </row>
    <row r="864" ht="24" customHeight="1">
      <c r="A864" s="553" t="n"/>
      <c r="B864" s="255" t="inlineStr">
        <is>
          <t>神剑魂晶</t>
        </is>
      </c>
      <c r="C864" s="612" t="inlineStr">
        <is>
          <t>25188800</t>
        </is>
      </c>
      <c r="D864" s="613" t="inlineStr">
        <is>
          <t>14511000</t>
        </is>
      </c>
      <c r="E864" s="613" t="inlineStr">
        <is>
          <t>14055500</t>
        </is>
      </c>
      <c r="F864" s="613" t="inlineStr">
        <is>
          <t>12790500</t>
        </is>
      </c>
      <c r="G864" s="613" t="inlineStr">
        <is>
          <t>12708300</t>
        </is>
      </c>
      <c r="H864" s="613" t="inlineStr">
        <is>
          <t>12551500</t>
        </is>
      </c>
      <c r="I864" s="613" t="inlineStr">
        <is>
          <t>11452400</t>
        </is>
      </c>
      <c r="J864" s="613" t="inlineStr">
        <is>
          <t>11046500</t>
        </is>
      </c>
      <c r="K864" s="613" t="inlineStr">
        <is>
          <t>7013300</t>
        </is>
      </c>
      <c r="L864" s="614" t="inlineStr">
        <is>
          <t>6015500</t>
        </is>
      </c>
    </row>
    <row r="865" ht="24" customHeight="1">
      <c r="A865" s="584" t="inlineStr">
        <is>
          <t>25年周年</t>
        </is>
      </c>
      <c r="B865" s="255" t="inlineStr">
        <is>
          <t>定制头像</t>
        </is>
      </c>
      <c r="C865" s="107" t="inlineStr">
        <is>
          <t>霸者之王</t>
        </is>
      </c>
      <c r="D865" s="103" t="inlineStr">
        <is>
          <t>永远的痛</t>
        </is>
      </c>
      <c r="E865" s="103" t="inlineStr">
        <is>
          <t>韩立</t>
        </is>
      </c>
      <c r="F865" s="103" t="inlineStr">
        <is>
          <t>A</t>
        </is>
      </c>
      <c r="G865" s="103" t="inlineStr">
        <is>
          <t>月半树</t>
        </is>
      </c>
      <c r="H865" s="586" t="inlineStr">
        <is>
          <t>白嫖★经验宝宝</t>
        </is>
      </c>
      <c r="I865" s="103" t="inlineStr">
        <is>
          <t>万事如意</t>
        </is>
      </c>
      <c r="J865" s="103" t="inlineStr">
        <is>
          <t>听Fen9</t>
        </is>
      </c>
      <c r="K865" s="103" t="inlineStr">
        <is>
          <t>。。。</t>
        </is>
      </c>
      <c r="L865" s="106" t="inlineStr">
        <is>
          <t>九个太阳</t>
        </is>
      </c>
    </row>
    <row r="866" ht="24" customHeight="1">
      <c r="A866" s="553" t="n"/>
      <c r="B866" s="255" t="inlineStr">
        <is>
          <t>佛跳墙魂晶</t>
        </is>
      </c>
      <c r="C866" s="612" t="inlineStr">
        <is>
          <t>31168800</t>
        </is>
      </c>
      <c r="D866" s="613" t="inlineStr">
        <is>
          <t>16014500</t>
        </is>
      </c>
      <c r="E866" s="613" t="inlineStr">
        <is>
          <t>14298780</t>
        </is>
      </c>
      <c r="F866" s="613" t="inlineStr">
        <is>
          <t>14002000</t>
        </is>
      </c>
      <c r="G866" s="613" t="inlineStr">
        <is>
          <t>13501520</t>
        </is>
      </c>
      <c r="H866" s="613" t="inlineStr">
        <is>
          <t>13027100</t>
        </is>
      </c>
      <c r="I866" s="613" t="inlineStr">
        <is>
          <t>12300310</t>
        </is>
      </c>
      <c r="J866" s="613" t="inlineStr">
        <is>
          <t>10561350</t>
        </is>
      </c>
      <c r="K866" s="613" t="inlineStr">
        <is>
          <t>10442800</t>
        </is>
      </c>
      <c r="L866" s="614" t="inlineStr">
        <is>
          <t>10171500</t>
        </is>
      </c>
    </row>
    <row r="867" ht="24" customHeight="1">
      <c r="A867" s="584" t="inlineStr">
        <is>
          <t>25年金秋
新金秋富豪</t>
        </is>
      </c>
      <c r="B867" s="255" t="inlineStr">
        <is>
          <t>鹅卡西碎片</t>
        </is>
      </c>
      <c r="C867" s="107" t="inlineStr">
        <is>
          <t>霸者之王</t>
        </is>
      </c>
      <c r="D867" s="103" t="inlineStr">
        <is>
          <t>听Fen9</t>
        </is>
      </c>
      <c r="E867" s="103" t="inlineStr">
        <is>
          <t>月半树</t>
        </is>
      </c>
      <c r="F867" s="103" t="inlineStr">
        <is>
          <t>狠人大帝</t>
        </is>
      </c>
      <c r="G867" s="103" t="inlineStr">
        <is>
          <t>万事如意</t>
        </is>
      </c>
      <c r="H867" s="103" t="inlineStr">
        <is>
          <t>恬</t>
        </is>
      </c>
      <c r="I867" s="103" t="inlineStr">
        <is>
          <t>九个太阳</t>
        </is>
      </c>
      <c r="J867" s="103" t="inlineStr">
        <is>
          <t>永远的痛</t>
        </is>
      </c>
      <c r="K867" s="103" t="inlineStr">
        <is>
          <t>。。。</t>
        </is>
      </c>
      <c r="L867" s="106" t="inlineStr">
        <is>
          <t>小珊瑚</t>
        </is>
      </c>
    </row>
    <row r="868" ht="24" customHeight="1">
      <c r="A868" s="553" t="n"/>
      <c r="B868" s="607" t="inlineStr">
        <is>
          <t>青龙魂晶</t>
        </is>
      </c>
      <c r="C868" s="618" t="inlineStr">
        <is>
          <t>10688800</t>
        </is>
      </c>
      <c r="D868" s="619" t="inlineStr">
        <is>
          <t>6033800</t>
        </is>
      </c>
      <c r="E868" s="619" t="inlineStr">
        <is>
          <t>6001000</t>
        </is>
      </c>
      <c r="F868" s="619" t="inlineStr">
        <is>
          <t>5807400</t>
        </is>
      </c>
      <c r="G868" s="619" t="inlineStr">
        <is>
          <t>5590420</t>
        </is>
      </c>
      <c r="H868" s="619" t="inlineStr">
        <is>
          <t>5301900</t>
        </is>
      </c>
      <c r="I868" s="619" t="inlineStr">
        <is>
          <t>5155500</t>
        </is>
      </c>
      <c r="J868" s="619" t="inlineStr">
        <is>
          <t>5015000</t>
        </is>
      </c>
      <c r="K868" s="619" t="inlineStr">
        <is>
          <t>4531300</t>
        </is>
      </c>
      <c r="L868" s="620" t="inlineStr">
        <is>
          <t>4209000</t>
        </is>
      </c>
    </row>
    <row r="869" ht="24" customHeight="1">
      <c r="A869" s="605" t="inlineStr">
        <is>
          <t>26年春节</t>
        </is>
      </c>
      <c r="B869" s="569" t="inlineStr">
        <is>
          <t>午马富豪</t>
        </is>
      </c>
      <c r="C869" s="572" t="inlineStr">
        <is>
          <t>依旧</t>
        </is>
      </c>
      <c r="D869" s="100" t="inlineStr">
        <is>
          <t>霸者之王</t>
        </is>
      </c>
      <c r="E869" s="100" t="inlineStr">
        <is>
          <t>永远的痛</t>
        </is>
      </c>
      <c r="F869" s="100" t="inlineStr">
        <is>
          <t>月半树</t>
        </is>
      </c>
      <c r="G869" s="100" t="inlineStr">
        <is>
          <t>依旧</t>
        </is>
      </c>
      <c r="H869" s="100" t="inlineStr">
        <is>
          <t>九个太阳</t>
        </is>
      </c>
      <c r="I869" s="100" t="inlineStr">
        <is>
          <t>万事如意</t>
        </is>
      </c>
      <c r="J869" s="611" t="inlineStr">
        <is>
          <t>白嫖★经验宝宝</t>
        </is>
      </c>
      <c r="K869" s="100" t="inlineStr">
        <is>
          <t>。。。</t>
        </is>
      </c>
      <c r="L869" s="101" t="inlineStr">
        <is>
          <t>执战逍遥</t>
        </is>
      </c>
    </row>
    <row r="870" ht="24" customHeight="1">
      <c r="A870" s="553" t="n"/>
      <c r="B870" s="255" t="inlineStr">
        <is>
          <t>福马鹅碎片</t>
        </is>
      </c>
      <c r="C870" s="612" t="inlineStr">
        <is>
          <t>41595500</t>
        </is>
      </c>
      <c r="D870" s="613" t="inlineStr">
        <is>
          <t>17088800</t>
        </is>
      </c>
      <c r="E870" s="613" t="inlineStr">
        <is>
          <t>12888800</t>
        </is>
      </c>
      <c r="F870" s="613" t="inlineStr">
        <is>
          <t>10700300</t>
        </is>
      </c>
      <c r="G870" s="613" t="inlineStr">
        <is>
          <t>10691200</t>
        </is>
      </c>
      <c r="H870" s="613" t="inlineStr">
        <is>
          <t>8301510</t>
        </is>
      </c>
      <c r="I870" s="613" t="inlineStr">
        <is>
          <t>7145500</t>
        </is>
      </c>
      <c r="J870" s="613" t="inlineStr">
        <is>
          <t>7032800</t>
        </is>
      </c>
      <c r="K870" s="613" t="inlineStr">
        <is>
          <t>6339700</t>
        </is>
      </c>
      <c r="L870" s="614" t="inlineStr">
        <is>
          <t>6088800</t>
        </is>
      </c>
    </row>
    <row r="871" ht="24" customHeight="1">
      <c r="A871" s="584" t="inlineStr">
        <is>
          <t>26年周年</t>
        </is>
      </c>
      <c r="B871" s="255" t="inlineStr">
        <is>
          <t>珍藏头像</t>
        </is>
      </c>
      <c r="C871" s="107" t="inlineStr">
        <is>
          <t>依旧</t>
        </is>
      </c>
      <c r="D871" s="103" t="inlineStr">
        <is>
          <t>霸者之王</t>
        </is>
      </c>
      <c r="E871" s="103" t="inlineStr">
        <is>
          <t>狠人大帝</t>
        </is>
      </c>
      <c r="F871" s="103" t="inlineStr">
        <is>
          <t>丧★奥德彪</t>
        </is>
      </c>
      <c r="G871" s="103" t="inlineStr">
        <is>
          <t>永远的痛</t>
        </is>
      </c>
      <c r="H871" s="103" t="inlineStr">
        <is>
          <t>霸者之剑</t>
        </is>
      </c>
      <c r="I871" s="103" t="inlineStr">
        <is>
          <t>。。。</t>
        </is>
      </c>
      <c r="J871" s="103" t="inlineStr">
        <is>
          <t>☆小过鹅</t>
        </is>
      </c>
      <c r="K871" s="103" t="inlineStr">
        <is>
          <t>万事如意</t>
        </is>
      </c>
      <c r="L871" s="106" t="inlineStr">
        <is>
          <t>九个太阳</t>
        </is>
      </c>
    </row>
    <row r="872" ht="24" customHeight="1">
      <c r="A872" s="553" t="n"/>
      <c r="B872" s="570" t="inlineStr">
        <is>
          <t>武阶材料</t>
        </is>
      </c>
      <c r="C872" s="615" t="inlineStr">
        <is>
          <t>43010400</t>
        </is>
      </c>
      <c r="D872" s="616" t="inlineStr">
        <is>
          <t>28300200</t>
        </is>
      </c>
      <c r="E872" s="616" t="inlineStr">
        <is>
          <t>11240130</t>
        </is>
      </c>
      <c r="F872" s="616" t="inlineStr">
        <is>
          <t>10666620</t>
        </is>
      </c>
      <c r="G872" s="616" t="inlineStr">
        <is>
          <t>10634000</t>
        </is>
      </c>
      <c r="H872" s="616" t="inlineStr">
        <is>
          <t>10200000</t>
        </is>
      </c>
      <c r="I872" s="616" t="inlineStr">
        <is>
          <t>7982000</t>
        </is>
      </c>
      <c r="J872" s="616" t="inlineStr">
        <is>
          <t>7391600</t>
        </is>
      </c>
      <c r="K872" s="616" t="inlineStr">
        <is>
          <t>7009570</t>
        </is>
      </c>
      <c r="L872" s="617" t="inlineStr">
        <is>
          <t>7000000</t>
        </is>
      </c>
    </row>
    <row r="873" ht="24" customHeight="1">
      <c r="A873" s="565" t="inlineStr"/>
    </row>
    <row r="874" ht="24" customHeight="1">
      <c r="A874" s="24" t="inlineStr">
        <is>
          <t>日期</t>
        </is>
      </c>
      <c r="B874" s="386" t="inlineStr">
        <is>
          <t>兑换码</t>
        </is>
      </c>
      <c r="C874" s="24" t="inlineStr">
        <is>
          <t>奖励（每期兑换码均有时效，请留意当期公告，过期后无法再使用）</t>
        </is>
      </c>
      <c r="D874" s="56" t="n"/>
      <c r="E874" s="56" t="n"/>
      <c r="F874" s="56" t="n"/>
      <c r="G874" s="56" t="n"/>
      <c r="H874" s="56" t="n"/>
      <c r="I874" s="56" t="n"/>
      <c r="J874" s="56" t="n"/>
      <c r="K874" s="56" t="n"/>
      <c r="L874" s="56" t="n"/>
    </row>
    <row r="875" ht="24" customHeight="1">
      <c r="A875" s="319" t="inlineStr">
        <is>
          <t>26/06/11</t>
        </is>
      </c>
      <c r="B875" s="75" t="inlineStr">
        <is>
          <t>161616</t>
        </is>
      </c>
      <c r="C875" s="621" t="inlineStr">
        <is>
          <t>启职信物礼包*1(随机斧王/枪皇/剑仙/箭神信物*50)，周年福袋*6,，传功符*188，淬火结晶*88，黄金卷轴*88，
真黄金卷轴*88，补阙粉尘*88，熔炼乌金*88，Ⅴ级万能碎片*6，斗灵石-空*88，问道石*88，鉴宝真炎*66，
斗神符*38，化境符*36，河图洛书*66，易经八卦*66，黄帝内经*66，佣兵天赋丹*26，侠士手记*88，侠士修身录*88</t>
        </is>
      </c>
      <c r="L875" s="504" t="n"/>
    </row>
    <row r="876" ht="24" customHeight="1">
      <c r="A876" s="494" t="n"/>
      <c r="B876" s="416" t="n"/>
      <c r="L876" s="504" t="n"/>
    </row>
    <row r="877" ht="24" customHeight="1">
      <c r="A877" s="553" t="n"/>
      <c r="B877" s="597" t="n"/>
      <c r="C877" s="158" t="n"/>
      <c r="D877" s="158" t="n"/>
      <c r="E877" s="158" t="n"/>
      <c r="F877" s="158" t="n"/>
      <c r="G877" s="158" t="n"/>
      <c r="H877" s="158" t="n"/>
      <c r="I877" s="158" t="n"/>
      <c r="J877" s="158" t="n"/>
      <c r="K877" s="158" t="n"/>
      <c r="L877" s="320" t="n"/>
    </row>
    <row r="878" ht="24" customHeight="1">
      <c r="A878" s="319" t="inlineStr">
        <is>
          <t>26/05/01</t>
        </is>
      </c>
      <c r="B878" s="75" t="inlineStr">
        <is>
          <t>265151</t>
        </is>
      </c>
      <c r="C878" s="621" t="inlineStr">
        <is>
          <t>传功符*188，三级星石礼盒*6，淬火结晶*68，黄金卷轴*68，真黄金卷轴*38，补阙粉尘*58，熔炼乌金*38，
Ⅴ级万能碎片*5，斗灵石-空*68，问道石*68，舆图*18，鉴宝真炎*28，斗神符*38，化境符*28，河图洛书*58，
易经八卦*48，黄帝内经*38，佣兵天赋丹*18，侠士手记*58，侠士修身录*58，天蓬碎片*2，龙岛主碎片*2，
龙脊魂晶*5，鹅逍遥碎片*2，鹅灵儿碎片*2</t>
        </is>
      </c>
      <c r="L878" s="504" t="n"/>
    </row>
    <row r="879" ht="24" customHeight="1">
      <c r="A879" s="494" t="n"/>
      <c r="B879" s="416" t="n"/>
      <c r="L879" s="504" t="n"/>
    </row>
    <row r="880" ht="24" customHeight="1">
      <c r="A880" s="553" t="n"/>
      <c r="B880" s="597" t="n"/>
      <c r="C880" s="158" t="n"/>
      <c r="D880" s="158" t="n"/>
      <c r="E880" s="158" t="n"/>
      <c r="F880" s="158" t="n"/>
      <c r="G880" s="158" t="n"/>
      <c r="H880" s="158" t="n"/>
      <c r="I880" s="158" t="n"/>
      <c r="J880" s="158" t="n"/>
      <c r="K880" s="158" t="n"/>
      <c r="L880" s="320" t="n"/>
    </row>
    <row r="881" ht="24" customHeight="1">
      <c r="A881" s="85" t="inlineStr">
        <is>
          <t>26/02/05</t>
        </is>
      </c>
      <c r="B881" s="236" t="inlineStr">
        <is>
          <t>260205</t>
        </is>
      </c>
      <c r="C881" s="622" t="inlineStr">
        <is>
          <t>传功符*188，三等武林宝箱*6，三级星石礼盒*6，淬火结晶*88，黄金卷轴*58，真黄金卷轴*38，补阙粉尘*58，
熔炼乌金*38，源质合金*28，斗灵石-空*68，问道石*68，舆图*18，鉴宝真炎*28，斗神符*38，化境符*28，
易经八卦*28，黄帝内经*28，佣兵天赋丹*18，还童卷轴*28，侠士手记*58，侠士修身录*58，太玄经*28，
斗酒僧碎片*2，木岛主碎片*2，板砖魂晶*5</t>
        </is>
      </c>
      <c r="D881" s="194" t="n"/>
      <c r="E881" s="194" t="n"/>
      <c r="F881" s="194" t="n"/>
      <c r="G881" s="194" t="n"/>
      <c r="H881" s="194" t="n"/>
      <c r="I881" s="194" t="n"/>
      <c r="J881" s="194" t="n"/>
      <c r="K881" s="194" t="n"/>
      <c r="L881" s="410" t="n"/>
    </row>
    <row r="882" ht="24" customHeight="1">
      <c r="A882" s="494" t="n"/>
      <c r="B882" s="416" t="n"/>
      <c r="L882" s="504" t="n"/>
    </row>
    <row r="883" ht="24" customHeight="1">
      <c r="A883" s="553" t="n"/>
      <c r="B883" s="597" t="n"/>
      <c r="C883" s="158" t="n"/>
      <c r="D883" s="158" t="n"/>
      <c r="E883" s="158" t="n"/>
      <c r="F883" s="158" t="n"/>
      <c r="G883" s="158" t="n"/>
      <c r="H883" s="158" t="n"/>
      <c r="I883" s="158" t="n"/>
      <c r="J883" s="158" t="n"/>
      <c r="K883" s="158" t="n"/>
      <c r="L883" s="320" t="n"/>
    </row>
    <row r="884" ht="24" customHeight="1">
      <c r="A884" s="85" t="inlineStr">
        <is>
          <t>25/12/04</t>
        </is>
      </c>
      <c r="B884" s="236" t="inlineStr">
        <is>
          <t>260101</t>
        </is>
      </c>
      <c r="C884" s="622" t="inlineStr">
        <is>
          <t>神武馥息*20，灵韵馥息*20，源质合金*20，淬火结晶*20，熔炼乌金*20，补阙粉尘*100，舆图*10，问道石*20，
传功符*200，黄金卷轴*25，真黄金卷轴*25，玄铁令*10，鉴宝真炎*20，黄帝内经*10，悟性丹*20，还童卷轴*10，
侠士手记*20，侠士修身录*10，张三丰碎片*5，齐天大圣碎片*5，蛇矛魂晶*5</t>
        </is>
      </c>
      <c r="D884" s="194" t="n"/>
      <c r="E884" s="194" t="n"/>
      <c r="F884" s="194" t="n"/>
      <c r="G884" s="194" t="n"/>
      <c r="H884" s="194" t="n"/>
      <c r="I884" s="194" t="n"/>
      <c r="J884" s="194" t="n"/>
      <c r="K884" s="194" t="n"/>
      <c r="L884" s="410" t="n"/>
    </row>
    <row r="885" ht="24" customHeight="1">
      <c r="A885" s="494" t="n"/>
      <c r="B885" s="416" t="n"/>
      <c r="L885" s="504" t="n"/>
    </row>
    <row r="886" ht="24" customHeight="1">
      <c r="A886" s="553" t="n"/>
      <c r="B886" s="597" t="n"/>
      <c r="C886" s="158" t="n"/>
      <c r="D886" s="158" t="n"/>
      <c r="E886" s="158" t="n"/>
      <c r="F886" s="158" t="n"/>
      <c r="G886" s="158" t="n"/>
      <c r="H886" s="158" t="n"/>
      <c r="I886" s="158" t="n"/>
      <c r="J886" s="158" t="n"/>
      <c r="K886" s="158" t="n"/>
      <c r="L886" s="320" t="n"/>
    </row>
    <row r="887" ht="24" customHeight="1">
      <c r="A887" s="85" t="inlineStr">
        <is>
          <t>25/09/25</t>
        </is>
      </c>
      <c r="B887" s="236" t="inlineStr">
        <is>
          <t>251001</t>
        </is>
      </c>
      <c r="C887" s="622" t="inlineStr">
        <is>
          <t xml:space="preserve">玲珑制作书*1，传功符*80，黄金卷轴*30，真黄金卷轴*20，补阙粉尘*30，淬火结晶*30，熔炼乌金*30，源质合金*20，
神武馥息*10，灵韵馥息*10，问道石*20，舆图*10，太玄经*20，鉴宝真炎*20，斗神符*10，化境符*20，黄帝内经*30，
佣兵天赋丹*10，还童卷轴*20，侠士手记*20，侠士修身录*10，洪七公碎片*5，木岛主碎片*1，星杖魂晶*5	</t>
        </is>
      </c>
      <c r="D887" s="194" t="n"/>
      <c r="E887" s="194" t="n"/>
      <c r="F887" s="194" t="n"/>
      <c r="G887" s="194" t="n"/>
      <c r="H887" s="194" t="n"/>
      <c r="I887" s="194" t="n"/>
      <c r="J887" s="194" t="n"/>
      <c r="K887" s="194" t="n"/>
      <c r="L887" s="410" t="n"/>
    </row>
    <row r="888" ht="24" customHeight="1">
      <c r="A888" s="494" t="n"/>
      <c r="B888" s="416" t="n"/>
      <c r="L888" s="504" t="n"/>
    </row>
    <row r="889" ht="24" customHeight="1">
      <c r="A889" s="553" t="n"/>
      <c r="B889" s="597" t="n"/>
      <c r="C889" s="158" t="n"/>
      <c r="D889" s="158" t="n"/>
      <c r="E889" s="158" t="n"/>
      <c r="F889" s="158" t="n"/>
      <c r="G889" s="158" t="n"/>
      <c r="H889" s="158" t="n"/>
      <c r="I889" s="158" t="n"/>
      <c r="J889" s="158" t="n"/>
      <c r="K889" s="158" t="n"/>
      <c r="L889" s="320" t="n"/>
    </row>
    <row r="890" ht="24" customHeight="1">
      <c r="A890" s="85" t="inlineStr">
        <is>
          <t>25/08/07</t>
        </is>
      </c>
      <c r="B890" s="236" t="inlineStr">
        <is>
          <t>158158</t>
        </is>
      </c>
      <c r="C890" s="622" t="inlineStr">
        <is>
          <t>神武馥息*20，灵韵馥息*20，源质合金*20，淬火结晶*20，熔炼乌金*20，补阙粉尘*66，舆图*10，问道石*10，
传功符*66，黄金卷轴*25，真黄金卷轴*25，玄铁令*10，鉴宝真炎*10，黄帝内经*10，悟性丹*20，还童卷轴*10，
侠士手记*10，侠士修身录*10</t>
        </is>
      </c>
      <c r="D890" s="194" t="n"/>
      <c r="E890" s="194" t="n"/>
      <c r="F890" s="194" t="n"/>
      <c r="G890" s="194" t="n"/>
      <c r="H890" s="194" t="n"/>
      <c r="I890" s="194" t="n"/>
      <c r="J890" s="194" t="n"/>
      <c r="K890" s="194" t="n"/>
      <c r="L890" s="410" t="n"/>
    </row>
    <row r="891" ht="24" customHeight="1">
      <c r="A891" s="494" t="n"/>
      <c r="B891" s="416" t="n"/>
      <c r="L891" s="504" t="n"/>
    </row>
    <row r="892" ht="24" customHeight="1">
      <c r="A892" s="553" t="n"/>
      <c r="B892" s="597" t="n"/>
      <c r="C892" s="158" t="n"/>
      <c r="D892" s="158" t="n"/>
      <c r="E892" s="158" t="n"/>
      <c r="F892" s="158" t="n"/>
      <c r="G892" s="158" t="n"/>
      <c r="H892" s="158" t="n"/>
      <c r="I892" s="158" t="n"/>
      <c r="J892" s="158" t="n"/>
      <c r="K892" s="158" t="n"/>
      <c r="L892" s="320" t="n"/>
    </row>
    <row r="893" ht="24" customHeight="1">
      <c r="A893" s="85" t="inlineStr">
        <is>
          <t>25/05/29</t>
        </is>
      </c>
      <c r="B893" s="236" t="inlineStr">
        <is>
          <t>875578</t>
        </is>
      </c>
      <c r="C893" s="622" t="inlineStr">
        <is>
          <t>昆仑制作书*1，史诗残片*88，传说残片*77，黄金卷轴*50，真黄金卷轴*50，问道石*30，悟性丹*20，还童天书*10，
黄帝内经*33，舆图*20，太玄经*33，熔炼乌金*30，三级星石礼盒*20，重出江湖令*5，鉴宝真炎*33，侠士修身录*66，
侠士手记*88，Ⅴ碎片礼盒*3，Ⅴ级万能碎片*5，淬火结晶*166，仙侠盲盒*1</t>
        </is>
      </c>
      <c r="D893" s="194" t="n"/>
      <c r="E893" s="194" t="n"/>
      <c r="F893" s="194" t="n"/>
      <c r="G893" s="194" t="n"/>
      <c r="H893" s="194" t="n"/>
      <c r="I893" s="194" t="n"/>
      <c r="J893" s="194" t="n"/>
      <c r="K893" s="194" t="n"/>
      <c r="L893" s="410" t="n"/>
    </row>
    <row r="894" ht="24" customHeight="1">
      <c r="A894" s="494" t="n"/>
      <c r="B894" s="416" t="n"/>
      <c r="L894" s="504" t="n"/>
    </row>
    <row r="895" ht="24" customHeight="1">
      <c r="A895" s="553" t="n"/>
      <c r="B895" s="597" t="n"/>
      <c r="C895" s="158" t="n"/>
      <c r="D895" s="158" t="n"/>
      <c r="E895" s="158" t="n"/>
      <c r="F895" s="158" t="n"/>
      <c r="G895" s="158" t="n"/>
      <c r="H895" s="158" t="n"/>
      <c r="I895" s="158" t="n"/>
      <c r="J895" s="158" t="n"/>
      <c r="K895" s="158" t="n"/>
      <c r="L895" s="320" t="n"/>
    </row>
    <row r="896" ht="24" customHeight="1">
      <c r="A896" s="85" t="inlineStr">
        <is>
          <t>25/04/03</t>
        </is>
      </c>
      <c r="B896" s="236" t="inlineStr">
        <is>
          <t>012526</t>
        </is>
      </c>
      <c r="C896" s="622" t="inlineStr">
        <is>
          <t>神武馥息*21，灵韵馥息*21，淬火结晶*36，舆图*10，问道石*20，传功符*88，黄金卷轴*32，真黄金卷轴*32，
鉴宝真炎*10，黄帝内经*20，补阙粉尘*20，源质合金*15，悟性丹*30，还童卷轴*8，侠士手记*20，
侠士修身录*10，Ⅴ级万能碎片*1</t>
        </is>
      </c>
      <c r="D896" s="194" t="n"/>
      <c r="E896" s="194" t="n"/>
      <c r="F896" s="194" t="n"/>
      <c r="G896" s="194" t="n"/>
      <c r="H896" s="194" t="n"/>
      <c r="I896" s="194" t="n"/>
      <c r="J896" s="194" t="n"/>
      <c r="K896" s="194" t="n"/>
      <c r="L896" s="410" t="n"/>
    </row>
    <row r="897" ht="24" customHeight="1">
      <c r="A897" s="494" t="n"/>
      <c r="B897" s="416" t="n"/>
      <c r="L897" s="504" t="n"/>
    </row>
    <row r="898" ht="24" customHeight="1">
      <c r="A898" s="553" t="n"/>
      <c r="B898" s="597" t="n"/>
      <c r="C898" s="158" t="n"/>
      <c r="D898" s="158" t="n"/>
      <c r="E898" s="158" t="n"/>
      <c r="F898" s="158" t="n"/>
      <c r="G898" s="158" t="n"/>
      <c r="H898" s="158" t="n"/>
      <c r="I898" s="158" t="n"/>
      <c r="J898" s="158" t="n"/>
      <c r="K898" s="158" t="n"/>
      <c r="L898" s="320" t="n"/>
    </row>
    <row r="899" ht="24" customHeight="1">
      <c r="A899" s="85" t="inlineStr">
        <is>
          <t>25/02/20</t>
        </is>
      </c>
      <c r="B899" s="236" t="inlineStr">
        <is>
          <t>771177</t>
        </is>
      </c>
      <c r="C899" s="622" t="inlineStr">
        <is>
          <t>昆仑制作书*1，神武馥息*20，灵韵馥息*20，淬火结晶*36，舆图*10，问道石*20，传功符*88，黄金卷轴*32，
真黄金卷轴*32，玄铁令*8，竞技场入场券*10，黄帝内经*22，补阙粉尘*22，源质合金*18，悟性丹*18，
还童卷轴*8，侠士手记*20，侠士修身录*10，木岛主碎片*1</t>
        </is>
      </c>
      <c r="D899" s="194" t="n"/>
      <c r="E899" s="194" t="n"/>
      <c r="F899" s="194" t="n"/>
      <c r="G899" s="194" t="n"/>
      <c r="H899" s="194" t="n"/>
      <c r="I899" s="194" t="n"/>
      <c r="J899" s="194" t="n"/>
      <c r="K899" s="194" t="n"/>
      <c r="L899" s="410" t="n"/>
    </row>
    <row r="900" ht="24" customHeight="1">
      <c r="A900" s="494" t="n"/>
      <c r="B900" s="416" t="n"/>
      <c r="L900" s="504" t="n"/>
    </row>
    <row r="901" ht="24" customHeight="1">
      <c r="A901" s="553" t="n"/>
      <c r="B901" s="597" t="n"/>
      <c r="C901" s="158" t="n"/>
      <c r="D901" s="158" t="n"/>
      <c r="E901" s="158" t="n"/>
      <c r="F901" s="158" t="n"/>
      <c r="G901" s="158" t="n"/>
      <c r="H901" s="158" t="n"/>
      <c r="I901" s="158" t="n"/>
      <c r="J901" s="158" t="n"/>
      <c r="K901" s="158" t="n"/>
      <c r="L901" s="320" t="n"/>
    </row>
    <row r="902" ht="24" customHeight="1">
      <c r="A902" s="85" t="inlineStr">
        <is>
          <t>25/01/16</t>
        </is>
      </c>
      <c r="B902" s="236" t="inlineStr">
        <is>
          <t>915915</t>
        </is>
      </c>
      <c r="C902" s="622" t="inlineStr">
        <is>
          <t>淬火结晶*134，三等武林宝箱*6，3级星石礼盒*6，斗灵石-空*68，太玄经*28，传功符*276，熔炼乌金*28，
黄帝内经*38，补阙粉尘*36，源质合金*36，钻石*188，斗神符*94，舆图*28，问道石*86，还童卷轴*28，
还童天书*6，玄铁令*8，论剑入场券*18，侠士手记*56，侠士修身录*41，斗酒僧碎片*1，王重阳碎片*1</t>
        </is>
      </c>
      <c r="D902" s="194" t="n"/>
      <c r="E902" s="194" t="n"/>
      <c r="F902" s="194" t="n"/>
      <c r="G902" s="194" t="n"/>
      <c r="H902" s="194" t="n"/>
      <c r="I902" s="194" t="n"/>
      <c r="J902" s="194" t="n"/>
      <c r="K902" s="194" t="n"/>
      <c r="L902" s="410" t="n"/>
    </row>
    <row r="903" ht="24" customHeight="1">
      <c r="A903" s="494" t="n"/>
      <c r="B903" s="416" t="n"/>
      <c r="L903" s="504" t="n"/>
    </row>
    <row r="904" ht="24" customHeight="1">
      <c r="A904" s="553" t="n"/>
      <c r="B904" s="597" t="n"/>
      <c r="C904" s="158" t="n"/>
      <c r="D904" s="158" t="n"/>
      <c r="E904" s="158" t="n"/>
      <c r="F904" s="158" t="n"/>
      <c r="G904" s="158" t="n"/>
      <c r="H904" s="158" t="n"/>
      <c r="I904" s="158" t="n"/>
      <c r="J904" s="158" t="n"/>
      <c r="K904" s="158" t="n"/>
      <c r="L904" s="320" t="n"/>
    </row>
    <row r="905" ht="24" customHeight="1">
      <c r="A905" s="85" t="inlineStr">
        <is>
          <t>24/11/14</t>
        </is>
      </c>
      <c r="B905" s="236" t="inlineStr">
        <is>
          <t>294111</t>
        </is>
      </c>
      <c r="C905" s="622" t="inlineStr">
        <is>
          <t>淬火结晶*28，二等武林宝箱*2，3级星石礼盒*2，斗灵石-空*18，舆图*3，问道石*10，钻石26，斗神符*6，
许愿卡*1，玄铁令*5，论剑入场券*5，侠士手记*12，侠士修身录*12，王处一碎片*1，帮派银币*5688</t>
        </is>
      </c>
      <c r="D905" s="194" t="n"/>
      <c r="E905" s="194" t="n"/>
      <c r="F905" s="194" t="n"/>
      <c r="G905" s="194" t="n"/>
      <c r="H905" s="194" t="n"/>
      <c r="I905" s="194" t="n"/>
      <c r="J905" s="194" t="n"/>
      <c r="K905" s="194" t="n"/>
      <c r="L905" s="410" t="n"/>
    </row>
    <row r="906" ht="24" customHeight="1">
      <c r="A906" s="494" t="n"/>
      <c r="B906" s="416" t="n"/>
      <c r="L906" s="504" t="n"/>
    </row>
    <row r="907" ht="24" customHeight="1">
      <c r="A907" s="553" t="n"/>
      <c r="B907" s="597" t="n"/>
      <c r="C907" s="158" t="n"/>
      <c r="D907" s="158" t="n"/>
      <c r="E907" s="158" t="n"/>
      <c r="F907" s="158" t="n"/>
      <c r="G907" s="158" t="n"/>
      <c r="H907" s="158" t="n"/>
      <c r="I907" s="158" t="n"/>
      <c r="J907" s="158" t="n"/>
      <c r="K907" s="158" t="n"/>
      <c r="L907" s="320" t="n"/>
    </row>
    <row r="908" ht="24" customHeight="1">
      <c r="A908" s="85" t="inlineStr">
        <is>
          <t>24/09/26</t>
        </is>
      </c>
      <c r="B908" s="236" t="inlineStr">
        <is>
          <t>101101</t>
        </is>
      </c>
      <c r="C908" s="622" t="inlineStr">
        <is>
          <t>古琴制作书*1，淬火结晶*66，舆图*10，问道石*20，传功符*88，熔炼乌金*12，黄金卷轴*32，真黄金卷轴*32，
太玄经*20，鉴宝真炎*10，斗神符*8，化境符*50，黄帝内经*22，补阙粉尘*22，源质合金*18，佣兵天赋丹*8，
还童卷轴*8，神将沙漏*18，斗酒僧碎片*1，侠士手记*24，侠士修身录*12，海王魂晶*5</t>
        </is>
      </c>
      <c r="D908" s="194" t="n"/>
      <c r="E908" s="194" t="n"/>
      <c r="F908" s="194" t="n"/>
      <c r="G908" s="194" t="n"/>
      <c r="H908" s="194" t="n"/>
      <c r="I908" s="194" t="n"/>
      <c r="J908" s="194" t="n"/>
      <c r="K908" s="194" t="n"/>
      <c r="L908" s="410" t="n"/>
    </row>
    <row r="909" ht="24" customHeight="1">
      <c r="A909" s="494" t="n"/>
      <c r="B909" s="416" t="n"/>
      <c r="L909" s="504" t="n"/>
    </row>
    <row r="910" ht="24" customHeight="1">
      <c r="A910" s="553" t="n"/>
      <c r="B910" s="597" t="n"/>
      <c r="C910" s="158" t="n"/>
      <c r="D910" s="158" t="n"/>
      <c r="E910" s="158" t="n"/>
      <c r="F910" s="158" t="n"/>
      <c r="G910" s="158" t="n"/>
      <c r="H910" s="158" t="n"/>
      <c r="I910" s="158" t="n"/>
      <c r="J910" s="158" t="n"/>
      <c r="K910" s="158" t="n"/>
      <c r="L910" s="320" t="n"/>
    </row>
    <row r="911" ht="24" customHeight="1">
      <c r="A911" s="85" t="inlineStr">
        <is>
          <t>24/08/01</t>
        </is>
      </c>
      <c r="B911" s="236" t="inlineStr">
        <is>
          <t>616818</t>
        </is>
      </c>
      <c r="C911" s="622" t="inlineStr">
        <is>
          <t>炫玉制作书*1，淬火结晶*36，熔炼乌金*28，黄金卷轴*28，真黄金卷轴*28，鉴宝真炎*8，玄铁令*8，斗神符*8，
悟性丹*24，还童卷轴*15，免战牌*12，神将李白碎片*12，还童天书*3，张三丰碎片*1，奇异的画笔*32，
黄帝内经*32，源质合金*18，侠士手记*24</t>
        </is>
      </c>
      <c r="D911" s="194" t="n"/>
      <c r="E911" s="194" t="n"/>
      <c r="F911" s="194" t="n"/>
      <c r="G911" s="194" t="n"/>
      <c r="H911" s="194" t="n"/>
      <c r="I911" s="194" t="n"/>
      <c r="J911" s="194" t="n"/>
      <c r="K911" s="194" t="n"/>
      <c r="L911" s="410" t="n"/>
    </row>
    <row r="912" ht="24" customHeight="1">
      <c r="A912" s="494" t="n"/>
      <c r="B912" s="416" t="n"/>
      <c r="L912" s="504" t="n"/>
    </row>
    <row r="913" ht="24" customHeight="1">
      <c r="A913" s="553" t="n"/>
      <c r="B913" s="597" t="n"/>
      <c r="C913" s="158" t="n"/>
      <c r="D913" s="158" t="n"/>
      <c r="E913" s="158" t="n"/>
      <c r="F913" s="158" t="n"/>
      <c r="G913" s="158" t="n"/>
      <c r="H913" s="158" t="n"/>
      <c r="I913" s="158" t="n"/>
      <c r="J913" s="158" t="n"/>
      <c r="K913" s="158" t="n"/>
      <c r="L913" s="320" t="n"/>
    </row>
    <row r="914" ht="24" customHeight="1">
      <c r="A914" s="85" t="inlineStr">
        <is>
          <t>24/05/30</t>
        </is>
      </c>
      <c r="B914" s="236" t="inlineStr">
        <is>
          <t>888814</t>
        </is>
      </c>
      <c r="C914" s="622" t="inlineStr">
        <is>
          <t>定海制作书*1，莲台制作书*1，乐斗忍者碎片*18，锦鲤仙人碎片*28，斗神符*6，3级星石礼盒*5，侠士手记*24，
侠士修身录*24，重出江湖令*1，欧阳锋碎片*18，Ⅴ碎片礼盒*1，洪七公碎片*18，王重阳碎片*1，补阙粉尘*66，
源质合金*33，黄金卷轴*88，仙侠盲盒*1</t>
        </is>
      </c>
      <c r="D914" s="194" t="n"/>
      <c r="E914" s="194" t="n"/>
      <c r="F914" s="194" t="n"/>
      <c r="G914" s="194" t="n"/>
      <c r="H914" s="194" t="n"/>
      <c r="I914" s="194" t="n"/>
      <c r="J914" s="194" t="n"/>
      <c r="K914" s="194" t="n"/>
      <c r="L914" s="410" t="n"/>
    </row>
    <row r="915" ht="24" customHeight="1">
      <c r="A915" s="494" t="n"/>
      <c r="B915" s="416" t="n"/>
      <c r="L915" s="504" t="n"/>
    </row>
    <row r="916" ht="24" customHeight="1">
      <c r="A916" s="553" t="n"/>
      <c r="B916" s="597" t="n"/>
      <c r="C916" s="158" t="n"/>
      <c r="D916" s="158" t="n"/>
      <c r="E916" s="158" t="n"/>
      <c r="F916" s="158" t="n"/>
      <c r="G916" s="158" t="n"/>
      <c r="H916" s="158" t="n"/>
      <c r="I916" s="158" t="n"/>
      <c r="J916" s="158" t="n"/>
      <c r="K916" s="158" t="n"/>
      <c r="L916" s="320" t="n"/>
    </row>
    <row r="917" ht="24" customHeight="1">
      <c r="A917" s="85" t="inlineStr">
        <is>
          <t>24/04/18</t>
        </is>
      </c>
      <c r="B917" s="236" t="inlineStr">
        <is>
          <t>515151</t>
        </is>
      </c>
      <c r="C917" s="622" t="inlineStr">
        <is>
          <t>淬火结晶*48，熔炼乌金*38，黄金卷轴*28，太玄经*18，鉴宝真炎*8，玄铁令*8，斗神符*8，悟性丹*18，
还童卷轴*18，杜十三碎片*18，熊猫潘达碎片*18，钻石*28，零经验药水*2，免战牌*6，神将李白碎片*8，
还童天书*4，张三丰碎片*1，帮派银币*5678</t>
        </is>
      </c>
      <c r="D917" s="194" t="n"/>
      <c r="E917" s="194" t="n"/>
      <c r="F917" s="194" t="n"/>
      <c r="G917" s="194" t="n"/>
      <c r="H917" s="194" t="n"/>
      <c r="I917" s="194" t="n"/>
      <c r="J917" s="194" t="n"/>
      <c r="K917" s="194" t="n"/>
      <c r="L917" s="410" t="n"/>
    </row>
    <row r="918" ht="24" customHeight="1">
      <c r="A918" s="494" t="n"/>
      <c r="B918" s="416" t="n"/>
      <c r="L918" s="504" t="n"/>
    </row>
    <row r="919" ht="24" customHeight="1">
      <c r="A919" s="553" t="n"/>
      <c r="B919" s="597" t="n"/>
      <c r="C919" s="158" t="n"/>
      <c r="D919" s="158" t="n"/>
      <c r="E919" s="158" t="n"/>
      <c r="F919" s="158" t="n"/>
      <c r="G919" s="158" t="n"/>
      <c r="H919" s="158" t="n"/>
      <c r="I919" s="158" t="n"/>
      <c r="J919" s="158" t="n"/>
      <c r="K919" s="158" t="n"/>
      <c r="L919" s="320" t="n"/>
    </row>
    <row r="920" ht="24" customHeight="1">
      <c r="A920" s="85" t="inlineStr">
        <is>
          <t>24/02/01</t>
        </is>
      </c>
      <c r="B920" s="236" t="inlineStr">
        <is>
          <t>240201</t>
        </is>
      </c>
      <c r="C920" s="622" t="inlineStr">
        <is>
          <t>莲台制作书*1，熔炼乌金*18，玄铁令*8，斗神符*6，悟性丹*10，还童卷轴*10，补阙粉尘*18，源质合金*18，
杜十三碎片*20，李光弼碎片*20，钻石*24，黄金卷轴*36，三等武林宝箱*3，零经验药水*2，免战牌*7，
Ⅴ级万能碎片*1</t>
        </is>
      </c>
      <c r="D920" s="194" t="n"/>
      <c r="E920" s="194" t="n"/>
      <c r="F920" s="194" t="n"/>
      <c r="G920" s="194" t="n"/>
      <c r="H920" s="194" t="n"/>
      <c r="I920" s="194" t="n"/>
      <c r="J920" s="194" t="n"/>
      <c r="K920" s="194" t="n"/>
      <c r="L920" s="410" t="n"/>
    </row>
    <row r="921" ht="24" customHeight="1">
      <c r="A921" s="494" t="n"/>
      <c r="B921" s="416" t="n"/>
      <c r="L921" s="504" t="n"/>
    </row>
    <row r="922" ht="24" customHeight="1">
      <c r="A922" s="553" t="n"/>
      <c r="B922" s="597" t="n"/>
      <c r="C922" s="158" t="n"/>
      <c r="D922" s="158" t="n"/>
      <c r="E922" s="158" t="n"/>
      <c r="F922" s="158" t="n"/>
      <c r="G922" s="158" t="n"/>
      <c r="H922" s="158" t="n"/>
      <c r="I922" s="158" t="n"/>
      <c r="J922" s="158" t="n"/>
      <c r="K922" s="158" t="n"/>
      <c r="L922" s="320" t="n"/>
    </row>
    <row r="923" ht="24" customHeight="1">
      <c r="A923" s="85" t="inlineStr">
        <is>
          <t>23/12/21</t>
        </is>
      </c>
      <c r="B923" s="236" t="inlineStr">
        <is>
          <t>001100</t>
        </is>
      </c>
      <c r="C923" s="622" t="inlineStr">
        <is>
          <t>淬火结晶*108，问道石*66，熔炼乌金*48，玄铁令*6，斗神符*12，化境符*36，悟性丹*18，还童卷轴*18，
神将李白碎片*6，张三丰碎片*1，补阙粉尘*18，源质合金*18，钻石*36，黄金卷轴*48，四等武林宝箱*4</t>
        </is>
      </c>
      <c r="D923" s="194" t="n"/>
      <c r="E923" s="194" t="n"/>
      <c r="F923" s="194" t="n"/>
      <c r="G923" s="194" t="n"/>
      <c r="H923" s="194" t="n"/>
      <c r="I923" s="194" t="n"/>
      <c r="J923" s="194" t="n"/>
      <c r="K923" s="194" t="n"/>
      <c r="L923" s="410" t="n"/>
    </row>
    <row r="924" ht="24" customHeight="1">
      <c r="A924" s="494" t="n"/>
      <c r="B924" s="416" t="n"/>
      <c r="L924" s="504" t="n"/>
    </row>
    <row r="925" ht="24" customHeight="1">
      <c r="A925" s="553" t="n"/>
      <c r="B925" s="597" t="n"/>
      <c r="C925" s="158" t="n"/>
      <c r="D925" s="158" t="n"/>
      <c r="E925" s="158" t="n"/>
      <c r="F925" s="158" t="n"/>
      <c r="G925" s="158" t="n"/>
      <c r="H925" s="158" t="n"/>
      <c r="I925" s="158" t="n"/>
      <c r="J925" s="158" t="n"/>
      <c r="K925" s="158" t="n"/>
      <c r="L925" s="320" t="n"/>
    </row>
    <row r="926" ht="24" customHeight="1">
      <c r="A926" s="85" t="inlineStr">
        <is>
          <t>23/09/21</t>
        </is>
      </c>
      <c r="B926" s="236" t="inlineStr">
        <is>
          <t>246810</t>
        </is>
      </c>
      <c r="C926" s="622" t="inlineStr">
        <is>
          <t>淬火结晶*66，熔炼乌金*28，斗灵石空*28，悟性丹*18，还童卷轴*18，神将李白碎片*3，王处一碎片*1，
补阙粉尘*18，源质合金*18，钻石*36，黄金卷轴*66，四等武林宝箱*5，真黄金卷轴*25，气魄之书*25，
英魄之书*25，中枢之书*25，灵慧之书*25</t>
        </is>
      </c>
      <c r="D926" s="194" t="n"/>
      <c r="E926" s="194" t="n"/>
      <c r="F926" s="194" t="n"/>
      <c r="G926" s="194" t="n"/>
      <c r="H926" s="194" t="n"/>
      <c r="I926" s="194" t="n"/>
      <c r="J926" s="194" t="n"/>
      <c r="K926" s="194" t="n"/>
      <c r="L926" s="410" t="n"/>
    </row>
    <row r="927" ht="24" customHeight="1">
      <c r="A927" s="494" t="n"/>
      <c r="B927" s="416" t="n"/>
      <c r="L927" s="504" t="n"/>
    </row>
    <row r="928" ht="24" customHeight="1">
      <c r="A928" s="553" t="n"/>
      <c r="B928" s="597" t="n"/>
      <c r="C928" s="158" t="n"/>
      <c r="D928" s="158" t="n"/>
      <c r="E928" s="158" t="n"/>
      <c r="F928" s="158" t="n"/>
      <c r="G928" s="158" t="n"/>
      <c r="H928" s="158" t="n"/>
      <c r="I928" s="158" t="n"/>
      <c r="J928" s="158" t="n"/>
      <c r="K928" s="158" t="n"/>
      <c r="L928" s="320" t="n"/>
    </row>
    <row r="929" ht="24" customHeight="1">
      <c r="A929" s="85" t="inlineStr">
        <is>
          <t>23/08/03</t>
        </is>
      </c>
      <c r="B929" s="236" t="inlineStr">
        <is>
          <t>230803</t>
        </is>
      </c>
      <c r="C929" s="622" t="inlineStr">
        <is>
          <t>应龙制作书*1，淬火结晶*36，真黄金卷轴*24，神魔残卷*12，突破石*12，还童卷轴*12，悟性丹*20，
重出江湖令*1，魂珠碎片宝箱*18，神将碎片宝箱*5</t>
        </is>
      </c>
      <c r="D929" s="194" t="n"/>
      <c r="E929" s="194" t="n"/>
      <c r="F929" s="194" t="n"/>
      <c r="G929" s="194" t="n"/>
      <c r="H929" s="194" t="n"/>
      <c r="I929" s="194" t="n"/>
      <c r="J929" s="194" t="n"/>
      <c r="K929" s="194" t="n"/>
      <c r="L929" s="410" t="n"/>
    </row>
    <row r="930" ht="24" customHeight="1">
      <c r="A930" s="553" t="n"/>
      <c r="B930" s="597" t="n"/>
      <c r="C930" s="158" t="n"/>
      <c r="D930" s="158" t="n"/>
      <c r="E930" s="158" t="n"/>
      <c r="F930" s="158" t="n"/>
      <c r="G930" s="158" t="n"/>
      <c r="H930" s="158" t="n"/>
      <c r="I930" s="158" t="n"/>
      <c r="J930" s="158" t="n"/>
      <c r="K930" s="158" t="n"/>
      <c r="L930" s="320" t="n"/>
    </row>
    <row r="931" ht="24" customHeight="1">
      <c r="A931" s="85" t="inlineStr">
        <is>
          <t>23/06/01</t>
        </is>
      </c>
      <c r="B931" s="236" t="inlineStr">
        <is>
          <t>666613</t>
        </is>
      </c>
      <c r="C931" s="622" t="inlineStr">
        <is>
          <t>混元制作书*1，淬火结晶*111，3级星石礼盒*6，侠士手记*23，侠士修身录*23，悟性丹*23，还童卷轴*23，
神将李白碎片*3，Ⅴ级碎片礼盒*1，林朝英碎片*1，王重阳碎片*1，补阙粉尘*72，钻石*33，黄金卷轴*99</t>
        </is>
      </c>
      <c r="D931" s="194" t="n"/>
      <c r="E931" s="194" t="n"/>
      <c r="F931" s="194" t="n"/>
      <c r="G931" s="194" t="n"/>
      <c r="H931" s="194" t="n"/>
      <c r="I931" s="194" t="n"/>
      <c r="J931" s="194" t="n"/>
      <c r="K931" s="194" t="n"/>
      <c r="L931" s="410" t="n"/>
    </row>
    <row r="932" ht="24" customHeight="1">
      <c r="A932" s="553" t="n"/>
      <c r="B932" s="597" t="n"/>
      <c r="C932" s="158" t="n"/>
      <c r="D932" s="158" t="n"/>
      <c r="E932" s="158" t="n"/>
      <c r="F932" s="158" t="n"/>
      <c r="G932" s="158" t="n"/>
      <c r="H932" s="158" t="n"/>
      <c r="I932" s="158" t="n"/>
      <c r="J932" s="158" t="n"/>
      <c r="K932" s="158" t="n"/>
      <c r="L932" s="320" t="n"/>
    </row>
    <row r="933" ht="24" customHeight="1">
      <c r="A933" s="85" t="inlineStr">
        <is>
          <t>23/02/09</t>
        </is>
      </c>
      <c r="B933" s="236" t="inlineStr">
        <is>
          <t>866668</t>
        </is>
      </c>
      <c r="C933" s="622" t="inlineStr">
        <is>
          <t>三等武林宝箱*2，二等武林宝箱*3，一等武林宝箱*4，玄铁令*5，论剑入场券*6，化境符*24，淬火结晶*24，
钻石*24</t>
        </is>
      </c>
      <c r="D933" s="194" t="n"/>
      <c r="E933" s="194" t="n"/>
      <c r="F933" s="194" t="n"/>
      <c r="G933" s="194" t="n"/>
      <c r="H933" s="194" t="n"/>
      <c r="I933" s="194" t="n"/>
      <c r="J933" s="194" t="n"/>
      <c r="K933" s="194" t="n"/>
      <c r="L933" s="410" t="n"/>
    </row>
    <row r="934" ht="24" customHeight="1">
      <c r="A934" s="553" t="n"/>
      <c r="B934" s="597" t="n"/>
      <c r="C934" s="158" t="n"/>
      <c r="D934" s="158" t="n"/>
      <c r="E934" s="158" t="n"/>
      <c r="F934" s="158" t="n"/>
      <c r="G934" s="158" t="n"/>
      <c r="H934" s="158" t="n"/>
      <c r="I934" s="158" t="n"/>
      <c r="J934" s="158" t="n"/>
      <c r="K934" s="158" t="n"/>
      <c r="L934" s="320" t="n"/>
    </row>
    <row r="935" ht="24" customHeight="1">
      <c r="A935" s="85" t="inlineStr">
        <is>
          <t>22/12/29</t>
        </is>
      </c>
      <c r="B935" s="236" t="inlineStr">
        <is>
          <t>232323</t>
        </is>
      </c>
      <c r="C935" s="622" t="inlineStr">
        <is>
          <t>淬火结晶*101，问道石*99，熔炼乌金*36，玄铁令*8，斗神符*6，黄金卷轴*48，化境符*36，3级星石礼盒*6，
侠士手记*24，侠士修身录*36，修炼玉*36</t>
        </is>
      </c>
      <c r="D935" s="194" t="n"/>
      <c r="E935" s="194" t="n"/>
      <c r="F935" s="194" t="n"/>
      <c r="G935" s="194" t="n"/>
      <c r="H935" s="194" t="n"/>
      <c r="I935" s="194" t="n"/>
      <c r="J935" s="194" t="n"/>
      <c r="K935" s="194" t="n"/>
      <c r="L935" s="410" t="n"/>
    </row>
    <row r="936" ht="24" customHeight="1">
      <c r="A936" s="553" t="n"/>
      <c r="B936" s="597" t="n"/>
      <c r="C936" s="158" t="n"/>
      <c r="D936" s="158" t="n"/>
      <c r="E936" s="158" t="n"/>
      <c r="F936" s="158" t="n"/>
      <c r="G936" s="158" t="n"/>
      <c r="H936" s="158" t="n"/>
      <c r="I936" s="158" t="n"/>
      <c r="J936" s="158" t="n"/>
      <c r="K936" s="158" t="n"/>
      <c r="L936" s="320" t="n"/>
    </row>
    <row r="937" ht="24" customHeight="1">
      <c r="A937" s="85" t="inlineStr">
        <is>
          <t>22/11/10</t>
        </is>
      </c>
      <c r="B937" s="236" t="inlineStr">
        <is>
          <t>221111</t>
        </is>
      </c>
      <c r="C937" s="622" t="inlineStr">
        <is>
          <t>淬火结晶*48，玄铁令*6，斗神符*6，黄金卷轴*16，还童天书*8，黄帝内经*16，化境符*36，神将李白碎片*6，
竞技场入场券*10</t>
        </is>
      </c>
      <c r="D937" s="194" t="n"/>
      <c r="E937" s="194" t="n"/>
      <c r="F937" s="194" t="n"/>
      <c r="G937" s="194" t="n"/>
      <c r="H937" s="194" t="n"/>
      <c r="I937" s="194" t="n"/>
      <c r="J937" s="194" t="n"/>
      <c r="K937" s="194" t="n"/>
      <c r="L937" s="410" t="n"/>
    </row>
    <row r="938" ht="24" customHeight="1">
      <c r="A938" s="553" t="n"/>
      <c r="B938" s="597" t="n"/>
      <c r="C938" s="158" t="n"/>
      <c r="D938" s="158" t="n"/>
      <c r="E938" s="158" t="n"/>
      <c r="F938" s="158" t="n"/>
      <c r="G938" s="158" t="n"/>
      <c r="H938" s="158" t="n"/>
      <c r="I938" s="158" t="n"/>
      <c r="J938" s="158" t="n"/>
      <c r="K938" s="158" t="n"/>
      <c r="L938" s="320" t="n"/>
    </row>
    <row r="939" ht="24" customHeight="1">
      <c r="A939" s="85" t="inlineStr">
        <is>
          <t>22/09/22</t>
        </is>
      </c>
      <c r="B939" s="236" t="inlineStr">
        <is>
          <t>221001</t>
        </is>
      </c>
      <c r="C939" s="622" t="inlineStr">
        <is>
          <t>淬火结晶*20，神将李白碎片*18，精魄之书*18，黄金卷轴*26，中体力*18，化境符*18，易经八卦*32，
还童天书*8，问道石*28</t>
        </is>
      </c>
      <c r="D939" s="194" t="n"/>
      <c r="E939" s="194" t="n"/>
      <c r="F939" s="194" t="n"/>
      <c r="G939" s="194" t="n"/>
      <c r="H939" s="194" t="n"/>
      <c r="I939" s="194" t="n"/>
      <c r="J939" s="194" t="n"/>
      <c r="K939" s="194" t="n"/>
      <c r="L939" s="410" t="n"/>
    </row>
    <row r="940" ht="24" customHeight="1">
      <c r="A940" s="553" t="n"/>
      <c r="B940" s="597" t="n"/>
      <c r="C940" s="158" t="n"/>
      <c r="D940" s="158" t="n"/>
      <c r="E940" s="158" t="n"/>
      <c r="F940" s="158" t="n"/>
      <c r="G940" s="158" t="n"/>
      <c r="H940" s="158" t="n"/>
      <c r="I940" s="158" t="n"/>
      <c r="J940" s="158" t="n"/>
      <c r="K940" s="158" t="n"/>
      <c r="L940" s="320" t="n"/>
    </row>
    <row r="941" ht="24" customHeight="1">
      <c r="A941" s="85" t="inlineStr">
        <is>
          <t>22/08/18</t>
        </is>
      </c>
      <c r="B941" s="236" t="inlineStr">
        <is>
          <t>220824</t>
        </is>
      </c>
      <c r="C941" s="622" t="inlineStr">
        <is>
          <t>淬火结晶*36，斗灵石空*36，黄金卷轴*36，御魂丹-命*24，中体力*10，玄铁令*4，斗神符*2，重出江湖令*1</t>
        </is>
      </c>
      <c r="D941" s="194" t="n"/>
      <c r="E941" s="194" t="n"/>
      <c r="F941" s="194" t="n"/>
      <c r="G941" s="194" t="n"/>
      <c r="H941" s="194" t="n"/>
      <c r="I941" s="194" t="n"/>
      <c r="J941" s="194" t="n"/>
      <c r="K941" s="194" t="n"/>
      <c r="L941" s="410" t="n"/>
    </row>
    <row r="942" ht="24" customHeight="1">
      <c r="A942" s="553" t="n"/>
      <c r="B942" s="597" t="n"/>
      <c r="C942" s="158" t="n"/>
      <c r="D942" s="158" t="n"/>
      <c r="E942" s="158" t="n"/>
      <c r="F942" s="158" t="n"/>
      <c r="G942" s="158" t="n"/>
      <c r="H942" s="158" t="n"/>
      <c r="I942" s="158" t="n"/>
      <c r="J942" s="158" t="n"/>
      <c r="K942" s="158" t="n"/>
      <c r="L942" s="320" t="n"/>
    </row>
    <row r="943" ht="24" customHeight="1">
      <c r="A943" s="85" t="inlineStr">
        <is>
          <t>22/07/07</t>
        </is>
      </c>
      <c r="B943" s="236" t="inlineStr">
        <is>
          <t>123321</t>
        </is>
      </c>
      <c r="C943" s="622" t="inlineStr">
        <is>
          <t>淬火结晶*12，问道石*12，重出江湖令*1，玄铁令*2，斗灵石空*12，御魂丹-地*12，变身卡7天体验包*1，
斗神符*2，奇异的画笔*12</t>
        </is>
      </c>
      <c r="D943" s="194" t="n"/>
      <c r="E943" s="194" t="n"/>
      <c r="F943" s="194" t="n"/>
      <c r="G943" s="194" t="n"/>
      <c r="H943" s="194" t="n"/>
      <c r="I943" s="194" t="n"/>
      <c r="J943" s="194" t="n"/>
      <c r="K943" s="194" t="n"/>
      <c r="L943" s="410" t="n"/>
    </row>
    <row r="944" ht="24" customHeight="1">
      <c r="A944" s="553" t="n"/>
      <c r="B944" s="597" t="n"/>
      <c r="C944" s="158" t="n"/>
      <c r="D944" s="158" t="n"/>
      <c r="E944" s="158" t="n"/>
      <c r="F944" s="158" t="n"/>
      <c r="G944" s="158" t="n"/>
      <c r="H944" s="158" t="n"/>
      <c r="I944" s="158" t="n"/>
      <c r="J944" s="158" t="n"/>
      <c r="K944" s="158" t="n"/>
      <c r="L944" s="320" t="n"/>
    </row>
    <row r="945" ht="24" customHeight="1">
      <c r="A945" s="85" t="inlineStr">
        <is>
          <t>22/05/12</t>
        </is>
      </c>
      <c r="B945" s="236" t="inlineStr">
        <is>
          <t>001200</t>
        </is>
      </c>
      <c r="C945" s="622" t="inlineStr">
        <is>
          <t>林朝英碎片*1，五星许愿卡碎片*2，淬火结晶*12，重出江湖令*1，玄铁令*2，化境符*12，熔炉之魂*12，
锻造石*12，大型武器符咒*12，中型武器符咒*12，小型武器符咒*12，投掷武器符咒*12，斗灵石空*12</t>
        </is>
      </c>
      <c r="D945" s="194" t="n"/>
      <c r="E945" s="194" t="n"/>
      <c r="F945" s="194" t="n"/>
      <c r="G945" s="194" t="n"/>
      <c r="H945" s="194" t="n"/>
      <c r="I945" s="194" t="n"/>
      <c r="J945" s="194" t="n"/>
      <c r="K945" s="194" t="n"/>
      <c r="L945" s="410" t="n"/>
    </row>
    <row r="946" ht="24" customHeight="1">
      <c r="A946" s="553" t="n"/>
      <c r="B946" s="597" t="n"/>
      <c r="C946" s="158" t="n"/>
      <c r="D946" s="158" t="n"/>
      <c r="E946" s="158" t="n"/>
      <c r="F946" s="158" t="n"/>
      <c r="G946" s="158" t="n"/>
      <c r="H946" s="158" t="n"/>
      <c r="I946" s="158" t="n"/>
      <c r="J946" s="158" t="n"/>
      <c r="K946" s="158" t="n"/>
      <c r="L946" s="320" t="n"/>
    </row>
    <row r="947" ht="24" customHeight="1">
      <c r="A947" s="85" t="inlineStr">
        <is>
          <t>22/04/14</t>
        </is>
      </c>
      <c r="B947" s="236" t="inlineStr">
        <is>
          <t>120012</t>
        </is>
      </c>
      <c r="C947" s="622" t="inlineStr">
        <is>
          <t>五星许愿卡碎片*4，淬火结晶*10，黄金卷轴*20，重出江湖令*2，玄铁令*2，小金猪*5，柒承碎片*20，
突破石*10，神魔残卷*10</t>
        </is>
      </c>
      <c r="D947" s="194" t="n"/>
      <c r="E947" s="194" t="n"/>
      <c r="F947" s="194" t="n"/>
      <c r="G947" s="194" t="n"/>
      <c r="H947" s="194" t="n"/>
      <c r="I947" s="194" t="n"/>
      <c r="J947" s="194" t="n"/>
      <c r="K947" s="194" t="n"/>
      <c r="L947" s="410" t="n"/>
    </row>
    <row r="948" ht="24" customHeight="1">
      <c r="A948" s="553" t="n"/>
      <c r="B948" s="597" t="n"/>
      <c r="C948" s="158" t="n"/>
      <c r="D948" s="158" t="n"/>
      <c r="E948" s="158" t="n"/>
      <c r="F948" s="158" t="n"/>
      <c r="G948" s="158" t="n"/>
      <c r="H948" s="158" t="n"/>
      <c r="I948" s="158" t="n"/>
      <c r="J948" s="158" t="n"/>
      <c r="K948" s="158" t="n"/>
      <c r="L948" s="320" t="n"/>
    </row>
    <row r="949" ht="24" customHeight="1">
      <c r="A949" s="85" t="inlineStr">
        <is>
          <t>22/02/24</t>
        </is>
      </c>
      <c r="B949" s="236" t="inlineStr">
        <is>
          <t>202298</t>
        </is>
      </c>
      <c r="C949" s="622" t="inlineStr">
        <is>
          <t>许愿卡*2，斗灵石空*66，淬火结晶*55，真黄金卷轴*44，侠士手记*33，熔炼乌金*22，修炼玉*11，
玄铁令*2，大宴香炉*3</t>
        </is>
      </c>
      <c r="D949" s="194" t="n"/>
      <c r="E949" s="194" t="n"/>
      <c r="F949" s="194" t="n"/>
      <c r="G949" s="194" t="n"/>
      <c r="H949" s="194" t="n"/>
      <c r="I949" s="194" t="n"/>
      <c r="J949" s="194" t="n"/>
      <c r="K949" s="194" t="n"/>
      <c r="L949" s="410" t="n"/>
    </row>
    <row r="950" ht="24" customHeight="1">
      <c r="A950" s="553" t="n"/>
      <c r="B950" s="597" t="n"/>
      <c r="C950" s="158" t="n"/>
      <c r="D950" s="158" t="n"/>
      <c r="E950" s="158" t="n"/>
      <c r="F950" s="158" t="n"/>
      <c r="G950" s="158" t="n"/>
      <c r="H950" s="158" t="n"/>
      <c r="I950" s="158" t="n"/>
      <c r="J950" s="158" t="n"/>
      <c r="K950" s="158" t="n"/>
      <c r="L950" s="320" t="n"/>
    </row>
    <row r="951" ht="24" customHeight="1">
      <c r="A951" s="85" t="inlineStr">
        <is>
          <t>21/11/18</t>
        </is>
      </c>
      <c r="B951" s="236" t="inlineStr">
        <is>
          <t>202299</t>
        </is>
      </c>
      <c r="C951" s="622" t="inlineStr">
        <is>
          <t>炫玉制作书*1，淬火结晶*166，3级星石礼盒*20，黄药师碎片*10，段智兴碎片*10，欧阳锋碎片*10，洪七公碎片*10，
李师师碎片*20，侠士手记*66，侠士修身录*33，真黄金卷轴*25，神将李白碎片*25，Ⅴ级万能碎片*15</t>
        </is>
      </c>
      <c r="D951" s="194" t="n"/>
      <c r="E951" s="194" t="n"/>
      <c r="F951" s="194" t="n"/>
      <c r="G951" s="194" t="n"/>
      <c r="H951" s="194" t="n"/>
      <c r="I951" s="194" t="n"/>
      <c r="J951" s="194" t="n"/>
      <c r="K951" s="194" t="n"/>
      <c r="L951" s="410" t="n"/>
    </row>
    <row r="952" ht="24" customHeight="1">
      <c r="A952" s="553" t="n"/>
      <c r="B952" s="597" t="n"/>
      <c r="C952" s="158" t="n"/>
      <c r="D952" s="158" t="n"/>
      <c r="E952" s="158" t="n"/>
      <c r="F952" s="158" t="n"/>
      <c r="G952" s="158" t="n"/>
      <c r="H952" s="158" t="n"/>
      <c r="I952" s="158" t="n"/>
      <c r="J952" s="158" t="n"/>
      <c r="K952" s="158" t="n"/>
      <c r="L952" s="320" t="n"/>
    </row>
    <row r="953" ht="24" customHeight="1">
      <c r="A953" s="85" t="inlineStr">
        <is>
          <t>21/10/14</t>
        </is>
      </c>
      <c r="B953" s="236" t="inlineStr">
        <is>
          <t>349911</t>
        </is>
      </c>
      <c r="C953" s="622" t="inlineStr">
        <is>
          <t>侠士修身录*20，突飞令*10，悟性丹*20，还童卷轴*20，俊猴王变身卡7天*1，门派战书*5，神将李白碎片*10</t>
        </is>
      </c>
      <c r="D953" s="194" t="n"/>
      <c r="E953" s="194" t="n"/>
      <c r="F953" s="194" t="n"/>
      <c r="G953" s="194" t="n"/>
      <c r="H953" s="194" t="n"/>
      <c r="I953" s="194" t="n"/>
      <c r="J953" s="194" t="n"/>
      <c r="K953" s="194" t="n"/>
      <c r="L953" s="410" t="n"/>
    </row>
    <row r="954" ht="24" customHeight="1">
      <c r="A954" s="553" t="n"/>
      <c r="B954" s="597" t="n"/>
      <c r="C954" s="158" t="n"/>
      <c r="D954" s="158" t="n"/>
      <c r="E954" s="158" t="n"/>
      <c r="F954" s="158" t="n"/>
      <c r="G954" s="158" t="n"/>
      <c r="H954" s="158" t="n"/>
      <c r="I954" s="158" t="n"/>
      <c r="J954" s="158" t="n"/>
      <c r="K954" s="158" t="n"/>
      <c r="L954" s="320" t="n"/>
    </row>
    <row r="955" ht="24" customHeight="1">
      <c r="A955" s="85" t="inlineStr">
        <is>
          <t>21/09/02</t>
        </is>
      </c>
      <c r="B955" s="236" t="inlineStr">
        <is>
          <t>980727</t>
        </is>
      </c>
      <c r="C955" s="622" t="inlineStr">
        <is>
          <t>侠士手记*20，黄金卷轴*15，真黄金卷轴*15，境界丹*15，江南大叔变身卡7天*1，玄铁令*2</t>
        </is>
      </c>
      <c r="D955" s="194" t="n"/>
      <c r="E955" s="194" t="n"/>
      <c r="F955" s="194" t="n"/>
      <c r="G955" s="194" t="n"/>
      <c r="H955" s="194" t="n"/>
      <c r="I955" s="194" t="n"/>
      <c r="J955" s="194" t="n"/>
      <c r="K955" s="194" t="n"/>
      <c r="L955" s="410" t="n"/>
    </row>
    <row r="956" ht="24" customHeight="1">
      <c r="A956" s="553" t="n"/>
      <c r="B956" s="597" t="n"/>
      <c r="C956" s="158" t="n"/>
      <c r="D956" s="158" t="n"/>
      <c r="E956" s="158" t="n"/>
      <c r="F956" s="158" t="n"/>
      <c r="G956" s="158" t="n"/>
      <c r="H956" s="158" t="n"/>
      <c r="I956" s="158" t="n"/>
      <c r="J956" s="158" t="n"/>
      <c r="K956" s="158" t="n"/>
      <c r="L956" s="320" t="n"/>
    </row>
    <row r="957" ht="24" customHeight="1">
      <c r="A957" s="85" t="inlineStr">
        <is>
          <t>21/07/22</t>
        </is>
      </c>
      <c r="B957" s="236" t="inlineStr">
        <is>
          <t>258778</t>
        </is>
      </c>
      <c r="C957" s="622" t="inlineStr">
        <is>
          <t>神将李白碎片*20，问道石*6，淬火结晶*6，百炼钢*6，斗灵石空*10，黄金卷轴*6，九花玉露丸*1，小王子变身卡30天*1</t>
        </is>
      </c>
      <c r="D957" s="194" t="n"/>
      <c r="E957" s="194" t="n"/>
      <c r="F957" s="194" t="n"/>
      <c r="G957" s="194" t="n"/>
      <c r="H957" s="194" t="n"/>
      <c r="I957" s="194" t="n"/>
      <c r="J957" s="194" t="n"/>
      <c r="K957" s="194" t="n"/>
      <c r="L957" s="410" t="n"/>
    </row>
    <row r="958" ht="24" customHeight="1">
      <c r="A958" s="553" t="n"/>
      <c r="B958" s="597" t="n"/>
      <c r="C958" s="158" t="n"/>
      <c r="D958" s="158" t="n"/>
      <c r="E958" s="158" t="n"/>
      <c r="F958" s="158" t="n"/>
      <c r="G958" s="158" t="n"/>
      <c r="H958" s="158" t="n"/>
      <c r="I958" s="158" t="n"/>
      <c r="J958" s="158" t="n"/>
      <c r="K958" s="158" t="n"/>
      <c r="L958" s="320" t="n"/>
    </row>
    <row r="959" ht="24" customHeight="1">
      <c r="A959" s="85" t="inlineStr">
        <is>
          <t>21/06/10</t>
        </is>
      </c>
      <c r="B959" s="236" t="inlineStr">
        <is>
          <t>115211</t>
        </is>
      </c>
      <c r="C959" s="622" t="inlineStr">
        <is>
          <t>十一年启航，黄金卷轴*5，真黄金卷轴*5，淬火结晶*4，真体力*2</t>
        </is>
      </c>
      <c r="D959" s="194" t="n"/>
      <c r="E959" s="194" t="n"/>
      <c r="F959" s="194" t="n"/>
      <c r="G959" s="194" t="n"/>
      <c r="H959" s="194" t="n"/>
      <c r="I959" s="194" t="n"/>
      <c r="J959" s="194" t="n"/>
      <c r="K959" s="194" t="n"/>
      <c r="L959" s="410" t="n"/>
    </row>
    <row r="960" ht="24" customHeight="1">
      <c r="A960" s="553" t="n"/>
      <c r="B960" s="597" t="n"/>
      <c r="C960" s="158" t="n"/>
      <c r="D960" s="158" t="n"/>
      <c r="E960" s="158" t="n"/>
      <c r="F960" s="158" t="n"/>
      <c r="G960" s="158" t="n"/>
      <c r="H960" s="158" t="n"/>
      <c r="I960" s="158" t="n"/>
      <c r="J960" s="158" t="n"/>
      <c r="K960" s="158" t="n"/>
      <c r="L960" s="320" t="n"/>
    </row>
    <row r="961" ht="24" customHeight="1">
      <c r="A961" s="584" t="inlineStr">
        <is>
          <t>17/10/20
15/03/20</t>
        </is>
      </c>
      <c r="B961" s="236" t="inlineStr">
        <is>
          <t>期间26次</t>
        </is>
      </c>
      <c r="C961" s="623" t="inlineStr">
        <is>
          <t>黄金卷轴*2，神秘精华*2，神兵原石*2，软猥金丝*2，凤凰羽毛*2</t>
        </is>
      </c>
      <c r="D961" s="194" t="n"/>
      <c r="E961" s="194" t="n"/>
      <c r="F961" s="194" t="n"/>
      <c r="G961" s="194" t="n"/>
      <c r="H961" s="194" t="n"/>
      <c r="I961" s="194" t="n"/>
      <c r="J961" s="194" t="n"/>
      <c r="K961" s="194" t="n"/>
      <c r="L961" s="410" t="n"/>
    </row>
    <row r="962" ht="24" customHeight="1">
      <c r="A962" s="553" t="n"/>
      <c r="B962" s="597" t="n"/>
      <c r="C962" s="158" t="n"/>
      <c r="D962" s="158" t="n"/>
      <c r="E962" s="158" t="n"/>
      <c r="F962" s="158" t="n"/>
      <c r="G962" s="158" t="n"/>
      <c r="H962" s="158" t="n"/>
      <c r="I962" s="158" t="n"/>
      <c r="J962" s="158" t="n"/>
      <c r="K962" s="158" t="n"/>
      <c r="L962" s="320" t="n"/>
    </row>
  </sheetData>
  <mergeCells count="1695">
    <mergeCell ref="B482:C484"/>
    <mergeCell ref="C770:D770"/>
    <mergeCell ref="D467:K467"/>
    <mergeCell ref="D442:K442"/>
    <mergeCell ref="A555:B555"/>
    <mergeCell ref="A549:B549"/>
    <mergeCell ref="D130:G130"/>
    <mergeCell ref="G778:H778"/>
    <mergeCell ref="C937:L938"/>
    <mergeCell ref="B953:B954"/>
    <mergeCell ref="D469:K469"/>
    <mergeCell ref="D132:G132"/>
    <mergeCell ref="B668:D668"/>
    <mergeCell ref="J505:K505"/>
    <mergeCell ref="A650:L650"/>
    <mergeCell ref="B823:B824"/>
    <mergeCell ref="D470:K470"/>
    <mergeCell ref="J507:K507"/>
    <mergeCell ref="B825:B826"/>
    <mergeCell ref="G743:I743"/>
    <mergeCell ref="A853:A854"/>
    <mergeCell ref="B663:D663"/>
    <mergeCell ref="A797:L797"/>
    <mergeCell ref="C783:D783"/>
    <mergeCell ref="A334:L334"/>
    <mergeCell ref="A370:L370"/>
    <mergeCell ref="E758:F758"/>
    <mergeCell ref="J648:K648"/>
    <mergeCell ref="C695:D695"/>
    <mergeCell ref="J655:L655"/>
    <mergeCell ref="J647:K647"/>
    <mergeCell ref="B843:B844"/>
    <mergeCell ref="A871:A872"/>
    <mergeCell ref="E759:F759"/>
    <mergeCell ref="J518:K518"/>
    <mergeCell ref="J649:K649"/>
    <mergeCell ref="E761:F761"/>
    <mergeCell ref="J520:K520"/>
    <mergeCell ref="C684:D684"/>
    <mergeCell ref="K768:L768"/>
    <mergeCell ref="A908:A910"/>
    <mergeCell ref="K770:L770"/>
    <mergeCell ref="G242:L242"/>
    <mergeCell ref="G201:H201"/>
    <mergeCell ref="C679:D679"/>
    <mergeCell ref="B618:C618"/>
    <mergeCell ref="B878:B880"/>
    <mergeCell ref="E777:F777"/>
    <mergeCell ref="G535:H535"/>
    <mergeCell ref="J584:J602"/>
    <mergeCell ref="J554:L554"/>
    <mergeCell ref="B620:C620"/>
    <mergeCell ref="J668:L668"/>
    <mergeCell ref="D536:E536"/>
    <mergeCell ref="G537:H537"/>
    <mergeCell ref="D502:E502"/>
    <mergeCell ref="E772:F772"/>
    <mergeCell ref="G530:H530"/>
    <mergeCell ref="A890:A892"/>
    <mergeCell ref="A926:A928"/>
    <mergeCell ref="B615:C615"/>
    <mergeCell ref="C802:L802"/>
    <mergeCell ref="G532:H532"/>
    <mergeCell ref="D438:K438"/>
    <mergeCell ref="E614:E622"/>
    <mergeCell ref="K694:L694"/>
    <mergeCell ref="D440:K440"/>
    <mergeCell ref="G563:H563"/>
    <mergeCell ref="D128:G128"/>
    <mergeCell ref="G742:I742"/>
    <mergeCell ref="D520:E520"/>
    <mergeCell ref="B666:D666"/>
    <mergeCell ref="F371:K371"/>
    <mergeCell ref="B257:L257"/>
    <mergeCell ref="C41:L41"/>
    <mergeCell ref="G739:I739"/>
    <mergeCell ref="D92:E92"/>
    <mergeCell ref="C905:L907"/>
    <mergeCell ref="F379:K379"/>
    <mergeCell ref="C43:L43"/>
    <mergeCell ref="G741:I741"/>
    <mergeCell ref="D309:K309"/>
    <mergeCell ref="D94:E94"/>
    <mergeCell ref="B661:D661"/>
    <mergeCell ref="F372:K372"/>
    <mergeCell ref="C785:D785"/>
    <mergeCell ref="B935:B936"/>
    <mergeCell ref="A7:L7"/>
    <mergeCell ref="A564:B564"/>
    <mergeCell ref="F667:H667"/>
    <mergeCell ref="B669:D669"/>
    <mergeCell ref="D311:K311"/>
    <mergeCell ref="F374:K374"/>
    <mergeCell ref="J610:K610"/>
    <mergeCell ref="C787:D787"/>
    <mergeCell ref="B937:B938"/>
    <mergeCell ref="J618:K618"/>
    <mergeCell ref="C780:D780"/>
    <mergeCell ref="B849:B850"/>
    <mergeCell ref="B961:B962"/>
    <mergeCell ref="H727:L727"/>
    <mergeCell ref="A742:C742"/>
    <mergeCell ref="I117:L117"/>
    <mergeCell ref="C686:D686"/>
    <mergeCell ref="I693:J693"/>
    <mergeCell ref="A687:L687"/>
    <mergeCell ref="J664:L664"/>
    <mergeCell ref="C710:L710"/>
    <mergeCell ref="A760:B760"/>
    <mergeCell ref="J544:K544"/>
    <mergeCell ref="E768:F768"/>
    <mergeCell ref="A762:B762"/>
    <mergeCell ref="B611:C611"/>
    <mergeCell ref="J659:L659"/>
    <mergeCell ref="E770:F770"/>
    <mergeCell ref="K777:L777"/>
    <mergeCell ref="C736:G736"/>
    <mergeCell ref="J86:K86"/>
    <mergeCell ref="I145:L145"/>
    <mergeCell ref="K779:L779"/>
    <mergeCell ref="G683:H683"/>
    <mergeCell ref="G675:H675"/>
    <mergeCell ref="A605:A613"/>
    <mergeCell ref="G554:H554"/>
    <mergeCell ref="D545:E545"/>
    <mergeCell ref="C12:L12"/>
    <mergeCell ref="C767:L767"/>
    <mergeCell ref="A937:A938"/>
    <mergeCell ref="D88:E88"/>
    <mergeCell ref="J110:K110"/>
    <mergeCell ref="D517:E517"/>
    <mergeCell ref="A692:B692"/>
    <mergeCell ref="G676:H676"/>
    <mergeCell ref="C39:L39"/>
    <mergeCell ref="F609:G609"/>
    <mergeCell ref="D90:E90"/>
    <mergeCell ref="D280:K280"/>
    <mergeCell ref="D546:E546"/>
    <mergeCell ref="A694:B694"/>
    <mergeCell ref="C32:L32"/>
    <mergeCell ref="C896:L898"/>
    <mergeCell ref="D696:F696"/>
    <mergeCell ref="H341:I341"/>
    <mergeCell ref="J99:K99"/>
    <mergeCell ref="D548:E548"/>
    <mergeCell ref="F604:G604"/>
    <mergeCell ref="A105:B105"/>
    <mergeCell ref="J101:K101"/>
    <mergeCell ref="D573:E573"/>
    <mergeCell ref="F635:G635"/>
    <mergeCell ref="J100:K100"/>
    <mergeCell ref="G193:L193"/>
    <mergeCell ref="J94:K94"/>
    <mergeCell ref="A713:A718"/>
    <mergeCell ref="I785:J785"/>
    <mergeCell ref="I760:J760"/>
    <mergeCell ref="C50:L50"/>
    <mergeCell ref="C25:L25"/>
    <mergeCell ref="A833:A834"/>
    <mergeCell ref="A100:B100"/>
    <mergeCell ref="C914:L916"/>
    <mergeCell ref="H723:L723"/>
    <mergeCell ref="D530:E530"/>
    <mergeCell ref="I762:J762"/>
    <mergeCell ref="D335:K335"/>
    <mergeCell ref="A102:B102"/>
    <mergeCell ref="H725:L725"/>
    <mergeCell ref="D532:E532"/>
    <mergeCell ref="I689:J689"/>
    <mergeCell ref="J627:K627"/>
    <mergeCell ref="A386:A388"/>
    <mergeCell ref="C78:L78"/>
    <mergeCell ref="G199:H199"/>
    <mergeCell ref="A547:B547"/>
    <mergeCell ref="I684:J684"/>
    <mergeCell ref="A758:B758"/>
    <mergeCell ref="B957:B958"/>
    <mergeCell ref="D346:K346"/>
    <mergeCell ref="A113:B113"/>
    <mergeCell ref="I686:J686"/>
    <mergeCell ref="C712:L712"/>
    <mergeCell ref="D348:K348"/>
    <mergeCell ref="A759:B759"/>
    <mergeCell ref="C705:L705"/>
    <mergeCell ref="J661:L661"/>
    <mergeCell ref="A761:B761"/>
    <mergeCell ref="G224:L224"/>
    <mergeCell ref="G497:G502"/>
    <mergeCell ref="C8:L8"/>
    <mergeCell ref="D276:K276"/>
    <mergeCell ref="A777:B777"/>
    <mergeCell ref="D359:K359"/>
    <mergeCell ref="A683:B683"/>
    <mergeCell ref="A772:B772"/>
    <mergeCell ref="J96:K96"/>
    <mergeCell ref="J90:K90"/>
    <mergeCell ref="A614:A622"/>
    <mergeCell ref="G694:H694"/>
    <mergeCell ref="C21:L21"/>
    <mergeCell ref="D418:K418"/>
    <mergeCell ref="G571:H571"/>
    <mergeCell ref="G565:H565"/>
    <mergeCell ref="F626:G626"/>
    <mergeCell ref="I758:J758"/>
    <mergeCell ref="C23:L23"/>
    <mergeCell ref="A98:B98"/>
    <mergeCell ref="D420:K420"/>
    <mergeCell ref="G695:H695"/>
    <mergeCell ref="F628:G628"/>
    <mergeCell ref="D555:E555"/>
    <mergeCell ref="A947:A948"/>
    <mergeCell ref="J579:K579"/>
    <mergeCell ref="I787:J787"/>
    <mergeCell ref="D291:K291"/>
    <mergeCell ref="D413:K413"/>
    <mergeCell ref="C18:L18"/>
    <mergeCell ref="B263:L263"/>
    <mergeCell ref="E683:F683"/>
    <mergeCell ref="D293:K293"/>
    <mergeCell ref="B613:C613"/>
    <mergeCell ref="A672:D672"/>
    <mergeCell ref="C760:D760"/>
    <mergeCell ref="C74:L74"/>
    <mergeCell ref="A543:B543"/>
    <mergeCell ref="B667:D667"/>
    <mergeCell ref="C931:L932"/>
    <mergeCell ref="A553:B553"/>
    <mergeCell ref="D554:E554"/>
    <mergeCell ref="D581:E581"/>
    <mergeCell ref="F610:G610"/>
    <mergeCell ref="E678:F678"/>
    <mergeCell ref="A545:B545"/>
    <mergeCell ref="F646:G646"/>
    <mergeCell ref="I769:J769"/>
    <mergeCell ref="D317:K317"/>
    <mergeCell ref="G110:H110"/>
    <mergeCell ref="A109:B109"/>
    <mergeCell ref="D136:G136"/>
    <mergeCell ref="F618:G618"/>
    <mergeCell ref="F341:G341"/>
    <mergeCell ref="A538:B538"/>
    <mergeCell ref="D319:K319"/>
    <mergeCell ref="A341:A343"/>
    <mergeCell ref="C701:L701"/>
    <mergeCell ref="A111:B111"/>
    <mergeCell ref="E675:F675"/>
    <mergeCell ref="F641:G641"/>
    <mergeCell ref="J657:L657"/>
    <mergeCell ref="C955:L956"/>
    <mergeCell ref="C703:L703"/>
    <mergeCell ref="A748:C748"/>
    <mergeCell ref="A572:B572"/>
    <mergeCell ref="A566:B566"/>
    <mergeCell ref="C201:D201"/>
    <mergeCell ref="A743:C743"/>
    <mergeCell ref="D596:E596"/>
    <mergeCell ref="A204:H204"/>
    <mergeCell ref="F660:H660"/>
    <mergeCell ref="D363:K363"/>
    <mergeCell ref="I125:L125"/>
    <mergeCell ref="A509:L509"/>
    <mergeCell ref="J522:K522"/>
    <mergeCell ref="I127:L127"/>
    <mergeCell ref="A770:B770"/>
    <mergeCell ref="G241:L241"/>
    <mergeCell ref="J524:K524"/>
    <mergeCell ref="D358:K358"/>
    <mergeCell ref="G777:H777"/>
    <mergeCell ref="A584:B584"/>
    <mergeCell ref="J97:K97"/>
    <mergeCell ref="J667:L667"/>
    <mergeCell ref="D389:K389"/>
    <mergeCell ref="D497:E497"/>
    <mergeCell ref="J519:K519"/>
    <mergeCell ref="J696:L696"/>
    <mergeCell ref="D385:K385"/>
    <mergeCell ref="C14:L14"/>
    <mergeCell ref="C878:L880"/>
    <mergeCell ref="D411:K411"/>
    <mergeCell ref="G534:H534"/>
    <mergeCell ref="J535:K535"/>
    <mergeCell ref="B609:C609"/>
    <mergeCell ref="B619:C619"/>
    <mergeCell ref="G536:H536"/>
    <mergeCell ref="J537:K537"/>
    <mergeCell ref="C734:G734"/>
    <mergeCell ref="B254:L254"/>
    <mergeCell ref="B604:C604"/>
    <mergeCell ref="C727:G727"/>
    <mergeCell ref="B256:L256"/>
    <mergeCell ref="C801:L801"/>
    <mergeCell ref="G740:I740"/>
    <mergeCell ref="C735:G735"/>
    <mergeCell ref="C76:L76"/>
    <mergeCell ref="D315:K315"/>
    <mergeCell ref="D437:K437"/>
    <mergeCell ref="B635:C635"/>
    <mergeCell ref="C729:G729"/>
    <mergeCell ref="A283:L283"/>
    <mergeCell ref="D404:K404"/>
    <mergeCell ref="D429:K429"/>
    <mergeCell ref="F643:G643"/>
    <mergeCell ref="C803:L803"/>
    <mergeCell ref="J563:K563"/>
    <mergeCell ref="C951:L952"/>
    <mergeCell ref="A583:L583"/>
    <mergeCell ref="D310:K310"/>
    <mergeCell ref="D301:L301"/>
    <mergeCell ref="B630:C630"/>
    <mergeCell ref="C953:L954"/>
    <mergeCell ref="G765:H765"/>
    <mergeCell ref="A278:L278"/>
    <mergeCell ref="G547:H547"/>
    <mergeCell ref="A685:B685"/>
    <mergeCell ref="G92:H92"/>
    <mergeCell ref="D455:K455"/>
    <mergeCell ref="A562:B562"/>
    <mergeCell ref="B267:L267"/>
    <mergeCell ref="A598:B598"/>
    <mergeCell ref="D326:K326"/>
    <mergeCell ref="A739:C739"/>
    <mergeCell ref="D457:K457"/>
    <mergeCell ref="D145:G145"/>
    <mergeCell ref="D592:E592"/>
    <mergeCell ref="C814:L814"/>
    <mergeCell ref="J616:K616"/>
    <mergeCell ref="C935:L936"/>
    <mergeCell ref="D450:K450"/>
    <mergeCell ref="C199:D199"/>
    <mergeCell ref="A741:C741"/>
    <mergeCell ref="F664:H664"/>
    <mergeCell ref="D147:G147"/>
    <mergeCell ref="A296:L296"/>
    <mergeCell ref="F658:H658"/>
    <mergeCell ref="A839:A840"/>
    <mergeCell ref="E684:F684"/>
    <mergeCell ref="D452:K452"/>
    <mergeCell ref="A841:A842"/>
    <mergeCell ref="E686:F686"/>
    <mergeCell ref="A580:B580"/>
    <mergeCell ref="J609:K609"/>
    <mergeCell ref="B479:C481"/>
    <mergeCell ref="F659:H659"/>
    <mergeCell ref="A807:L807"/>
    <mergeCell ref="D356:K356"/>
    <mergeCell ref="A582:B582"/>
    <mergeCell ref="C961:L962"/>
    <mergeCell ref="J515:K515"/>
    <mergeCell ref="D468:K468"/>
    <mergeCell ref="A581:B581"/>
    <mergeCell ref="A575:B575"/>
    <mergeCell ref="G779:H779"/>
    <mergeCell ref="D387:K387"/>
    <mergeCell ref="C738:L738"/>
    <mergeCell ref="A577:B577"/>
    <mergeCell ref="D158:G158"/>
    <mergeCell ref="J635:K635"/>
    <mergeCell ref="J629:K629"/>
    <mergeCell ref="C675:D675"/>
    <mergeCell ref="B947:B948"/>
    <mergeCell ref="D382:K382"/>
    <mergeCell ref="D160:G160"/>
    <mergeCell ref="A179:G179"/>
    <mergeCell ref="A896:A898"/>
    <mergeCell ref="D544:E544"/>
    <mergeCell ref="C725:G725"/>
    <mergeCell ref="B631:C631"/>
    <mergeCell ref="D400:K400"/>
    <mergeCell ref="J559:K559"/>
    <mergeCell ref="B884:B886"/>
    <mergeCell ref="K778:L778"/>
    <mergeCell ref="E786:F786"/>
    <mergeCell ref="B626:C626"/>
    <mergeCell ref="E785:F785"/>
    <mergeCell ref="C757:J757"/>
    <mergeCell ref="B628:C628"/>
    <mergeCell ref="E787:F787"/>
    <mergeCell ref="G545:H545"/>
    <mergeCell ref="A681:B681"/>
    <mergeCell ref="G88:H88"/>
    <mergeCell ref="B887:B889"/>
    <mergeCell ref="G90:H90"/>
    <mergeCell ref="C810:L810"/>
    <mergeCell ref="G546:H546"/>
    <mergeCell ref="A676:B676"/>
    <mergeCell ref="D118:G118"/>
    <mergeCell ref="C812:L812"/>
    <mergeCell ref="D448:K448"/>
    <mergeCell ref="B646:C646"/>
    <mergeCell ref="E769:F769"/>
    <mergeCell ref="A837:A838"/>
    <mergeCell ref="D105:E105"/>
    <mergeCell ref="B341:C341"/>
    <mergeCell ref="A551:B551"/>
    <mergeCell ref="G579:H579"/>
    <mergeCell ref="B639:C639"/>
    <mergeCell ref="G573:H573"/>
    <mergeCell ref="F655:H655"/>
    <mergeCell ref="B899:B901"/>
    <mergeCell ref="D107:E107"/>
    <mergeCell ref="A740:C740"/>
    <mergeCell ref="B641:C641"/>
    <mergeCell ref="F657:H657"/>
    <mergeCell ref="F592:G592"/>
    <mergeCell ref="K693:L693"/>
    <mergeCell ref="G747:I747"/>
    <mergeCell ref="B342:C342"/>
    <mergeCell ref="D464:K464"/>
    <mergeCell ref="C959:L960"/>
    <mergeCell ref="D102:E102"/>
    <mergeCell ref="D466:K466"/>
    <mergeCell ref="A314:L314"/>
    <mergeCell ref="J631:K631"/>
    <mergeCell ref="C768:D768"/>
    <mergeCell ref="C762:D762"/>
    <mergeCell ref="J633:K633"/>
    <mergeCell ref="B951:B952"/>
    <mergeCell ref="B945:B946"/>
    <mergeCell ref="J626:K626"/>
    <mergeCell ref="B660:D660"/>
    <mergeCell ref="I690:J690"/>
    <mergeCell ref="K752:L752"/>
    <mergeCell ref="D157:G157"/>
    <mergeCell ref="J628:K628"/>
    <mergeCell ref="K754:L754"/>
    <mergeCell ref="J499:K499"/>
    <mergeCell ref="A851:A852"/>
    <mergeCell ref="G788:H788"/>
    <mergeCell ref="G192:L192"/>
    <mergeCell ref="E755:F755"/>
    <mergeCell ref="C692:D692"/>
    <mergeCell ref="G221:L221"/>
    <mergeCell ref="C694:D694"/>
    <mergeCell ref="J646:K646"/>
    <mergeCell ref="G111:H111"/>
    <mergeCell ref="J341:K341"/>
    <mergeCell ref="D515:E515"/>
    <mergeCell ref="A869:A870"/>
    <mergeCell ref="J641:K641"/>
    <mergeCell ref="A878:A880"/>
    <mergeCell ref="A778:B778"/>
    <mergeCell ref="D419:K419"/>
    <mergeCell ref="B610:C610"/>
    <mergeCell ref="G569:H569"/>
    <mergeCell ref="D505:E505"/>
    <mergeCell ref="D499:E499"/>
    <mergeCell ref="A788:B788"/>
    <mergeCell ref="A951:A952"/>
    <mergeCell ref="K689:L689"/>
    <mergeCell ref="C20:L20"/>
    <mergeCell ref="C884:L886"/>
    <mergeCell ref="A953:A954"/>
    <mergeCell ref="K691:L691"/>
    <mergeCell ref="C22:L22"/>
    <mergeCell ref="F617:G617"/>
    <mergeCell ref="C765:D765"/>
    <mergeCell ref="D98:E98"/>
    <mergeCell ref="G749:I749"/>
    <mergeCell ref="D290:K290"/>
    <mergeCell ref="D127:G127"/>
    <mergeCell ref="K692:L692"/>
    <mergeCell ref="I773:J773"/>
    <mergeCell ref="C38:L38"/>
    <mergeCell ref="B656:D656"/>
    <mergeCell ref="D543:E543"/>
    <mergeCell ref="D518:E518"/>
    <mergeCell ref="B247:L247"/>
    <mergeCell ref="A935:A936"/>
    <mergeCell ref="I775:J775"/>
    <mergeCell ref="B664:D664"/>
    <mergeCell ref="B658:D658"/>
    <mergeCell ref="F645:G645"/>
    <mergeCell ref="C33:L33"/>
    <mergeCell ref="D272:K272"/>
    <mergeCell ref="C776:D776"/>
    <mergeCell ref="C707:L707"/>
    <mergeCell ref="D308:K308"/>
    <mergeCell ref="I770:J770"/>
    <mergeCell ref="A849:A850"/>
    <mergeCell ref="C35:L35"/>
    <mergeCell ref="D274:K274"/>
    <mergeCell ref="B659:D659"/>
    <mergeCell ref="C899:L901"/>
    <mergeCell ref="K673:L675"/>
    <mergeCell ref="A392:A393"/>
    <mergeCell ref="C777:D777"/>
    <mergeCell ref="A961:A962"/>
    <mergeCell ref="D362:K362"/>
    <mergeCell ref="C779:D779"/>
    <mergeCell ref="I672:J672"/>
    <mergeCell ref="A84:L84"/>
    <mergeCell ref="C718:L718"/>
    <mergeCell ref="K763:L763"/>
    <mergeCell ref="K765:L765"/>
    <mergeCell ref="I124:L124"/>
    <mergeCell ref="K758:L758"/>
    <mergeCell ref="I126:L126"/>
    <mergeCell ref="D501:E501"/>
    <mergeCell ref="J656:L656"/>
    <mergeCell ref="D524:E524"/>
    <mergeCell ref="D496:E496"/>
    <mergeCell ref="J658:L658"/>
    <mergeCell ref="I142:L142"/>
    <mergeCell ref="F588:G588"/>
    <mergeCell ref="A785:B785"/>
    <mergeCell ref="K776:L776"/>
    <mergeCell ref="D498:E498"/>
    <mergeCell ref="J112:K112"/>
    <mergeCell ref="K786:L786"/>
    <mergeCell ref="G745:I745"/>
    <mergeCell ref="A787:B787"/>
    <mergeCell ref="G680:H680"/>
    <mergeCell ref="D527:E527"/>
    <mergeCell ref="I137:L137"/>
    <mergeCell ref="G551:H551"/>
    <mergeCell ref="J534:K534"/>
    <mergeCell ref="G682:H682"/>
    <mergeCell ref="K690:L690"/>
    <mergeCell ref="J107:K107"/>
    <mergeCell ref="I139:L139"/>
    <mergeCell ref="D514:E514"/>
    <mergeCell ref="A689:B689"/>
    <mergeCell ref="A86:B86"/>
    <mergeCell ref="D87:E87"/>
    <mergeCell ref="D516:E516"/>
    <mergeCell ref="B245:L245"/>
    <mergeCell ref="C29:L29"/>
    <mergeCell ref="C65:L65"/>
    <mergeCell ref="C893:L895"/>
    <mergeCell ref="A684:B684"/>
    <mergeCell ref="C31:L31"/>
    <mergeCell ref="D511:E511"/>
    <mergeCell ref="A756:L756"/>
    <mergeCell ref="A686:B686"/>
    <mergeCell ref="A750:L750"/>
    <mergeCell ref="C60:L60"/>
    <mergeCell ref="G693:H693"/>
    <mergeCell ref="G190:L190"/>
    <mergeCell ref="L482:L484"/>
    <mergeCell ref="D330:K330"/>
    <mergeCell ref="J606:K606"/>
    <mergeCell ref="C911:L913"/>
    <mergeCell ref="C818:L818"/>
    <mergeCell ref="A479:A481"/>
    <mergeCell ref="C57:L57"/>
    <mergeCell ref="D565:E565"/>
    <mergeCell ref="D108:E108"/>
    <mergeCell ref="I784:J784"/>
    <mergeCell ref="C49:L49"/>
    <mergeCell ref="A99:B99"/>
    <mergeCell ref="H722:L722"/>
    <mergeCell ref="D325:K325"/>
    <mergeCell ref="C42:L42"/>
    <mergeCell ref="H732:L732"/>
    <mergeCell ref="A101:B101"/>
    <mergeCell ref="H724:L724"/>
    <mergeCell ref="G752:H752"/>
    <mergeCell ref="G108:H108"/>
    <mergeCell ref="D327:K327"/>
    <mergeCell ref="J607:K607"/>
    <mergeCell ref="I203:L203"/>
    <mergeCell ref="A383:A385"/>
    <mergeCell ref="B255:L255"/>
    <mergeCell ref="E681:F681"/>
    <mergeCell ref="C75:L75"/>
    <mergeCell ref="G198:H198"/>
    <mergeCell ref="A825:A826"/>
    <mergeCell ref="A757:B757"/>
    <mergeCell ref="C70:L70"/>
    <mergeCell ref="A539:B539"/>
    <mergeCell ref="D345:K345"/>
    <mergeCell ref="D338:K338"/>
    <mergeCell ref="J506:K506"/>
    <mergeCell ref="I133:L133"/>
    <mergeCell ref="D340:K340"/>
    <mergeCell ref="A395:L395"/>
    <mergeCell ref="G678:H678"/>
    <mergeCell ref="J103:K103"/>
    <mergeCell ref="I135:L135"/>
    <mergeCell ref="G673:H673"/>
    <mergeCell ref="A623:A631"/>
    <mergeCell ref="I771:J771"/>
    <mergeCell ref="G762:H762"/>
    <mergeCell ref="G550:H550"/>
    <mergeCell ref="A887:A889"/>
    <mergeCell ref="A769:B769"/>
    <mergeCell ref="K584:L584"/>
    <mergeCell ref="D399:K399"/>
    <mergeCell ref="D507:E507"/>
    <mergeCell ref="D270:K270"/>
    <mergeCell ref="G689:H689"/>
    <mergeCell ref="J550:K550"/>
    <mergeCell ref="G691:H691"/>
    <mergeCell ref="B617:C617"/>
    <mergeCell ref="A641:A649"/>
    <mergeCell ref="J89:K89"/>
    <mergeCell ref="D567:E567"/>
    <mergeCell ref="J553:L553"/>
    <mergeCell ref="I755:J755"/>
    <mergeCell ref="C816:L816"/>
    <mergeCell ref="D569:E569"/>
    <mergeCell ref="G692:H692"/>
    <mergeCell ref="F625:G625"/>
    <mergeCell ref="D106:E106"/>
    <mergeCell ref="J576:K576"/>
    <mergeCell ref="C939:L940"/>
    <mergeCell ref="J113:K113"/>
    <mergeCell ref="D323:K323"/>
    <mergeCell ref="A96:B96"/>
    <mergeCell ref="I786:J786"/>
    <mergeCell ref="C941:L942"/>
    <mergeCell ref="C811:L811"/>
    <mergeCell ref="E690:F690"/>
    <mergeCell ref="G106:H106"/>
    <mergeCell ref="J571:K571"/>
    <mergeCell ref="B645:C645"/>
    <mergeCell ref="G105:H105"/>
    <mergeCell ref="D551:E551"/>
    <mergeCell ref="J573:K573"/>
    <mergeCell ref="G107:H107"/>
    <mergeCell ref="A552:B552"/>
    <mergeCell ref="D133:G133"/>
    <mergeCell ref="D580:E580"/>
    <mergeCell ref="C66:L66"/>
    <mergeCell ref="A535:B535"/>
    <mergeCell ref="I623:I631"/>
    <mergeCell ref="A108:B108"/>
    <mergeCell ref="D582:E582"/>
    <mergeCell ref="C68:L68"/>
    <mergeCell ref="A537:B537"/>
    <mergeCell ref="D465:K465"/>
    <mergeCell ref="B914:B916"/>
    <mergeCell ref="A495:L495"/>
    <mergeCell ref="A180:L180"/>
    <mergeCell ref="J502:K502"/>
    <mergeCell ref="E674:F674"/>
    <mergeCell ref="D336:K336"/>
    <mergeCell ref="J501:K501"/>
    <mergeCell ref="K598:L598"/>
    <mergeCell ref="J503:K503"/>
    <mergeCell ref="A563:B563"/>
    <mergeCell ref="I641:I649"/>
    <mergeCell ref="B917:B919"/>
    <mergeCell ref="D178:E178"/>
    <mergeCell ref="D146:G146"/>
    <mergeCell ref="A565:B565"/>
    <mergeCell ref="H162:L162"/>
    <mergeCell ref="C681:D681"/>
    <mergeCell ref="D364:K364"/>
    <mergeCell ref="J644:K644"/>
    <mergeCell ref="B485:C488"/>
    <mergeCell ref="J521:K521"/>
    <mergeCell ref="J643:K643"/>
    <mergeCell ref="B839:B840"/>
    <mergeCell ref="C683:D683"/>
    <mergeCell ref="A867:A868"/>
    <mergeCell ref="D355:K355"/>
    <mergeCell ref="J514:K514"/>
    <mergeCell ref="J645:K645"/>
    <mergeCell ref="G776:H776"/>
    <mergeCell ref="A503:A508"/>
    <mergeCell ref="J516:K516"/>
    <mergeCell ref="A561:L561"/>
    <mergeCell ref="J574:K574"/>
    <mergeCell ref="H592:I592"/>
    <mergeCell ref="D408:K408"/>
    <mergeCell ref="D383:K383"/>
    <mergeCell ref="G531:H531"/>
    <mergeCell ref="E773:F773"/>
    <mergeCell ref="J567:K567"/>
    <mergeCell ref="E775:F775"/>
    <mergeCell ref="D410:K410"/>
    <mergeCell ref="G533:H533"/>
    <mergeCell ref="A893:A895"/>
    <mergeCell ref="J569:K569"/>
    <mergeCell ref="D433:J433"/>
    <mergeCell ref="B253:L253"/>
    <mergeCell ref="D312:K312"/>
    <mergeCell ref="D434:K434"/>
    <mergeCell ref="C693:D693"/>
    <mergeCell ref="D131:G131"/>
    <mergeCell ref="C800:L800"/>
    <mergeCell ref="A432:L432"/>
    <mergeCell ref="A917:A919"/>
    <mergeCell ref="D436:K436"/>
    <mergeCell ref="D124:G124"/>
    <mergeCell ref="D307:K307"/>
    <mergeCell ref="B627:C627"/>
    <mergeCell ref="D126:G126"/>
    <mergeCell ref="D89:E89"/>
    <mergeCell ref="D300:L300"/>
    <mergeCell ref="B629:C629"/>
    <mergeCell ref="E788:F788"/>
    <mergeCell ref="A559:B559"/>
    <mergeCell ref="G763:H763"/>
    <mergeCell ref="F178:G178"/>
    <mergeCell ref="A485:A488"/>
    <mergeCell ref="D142:G142"/>
    <mergeCell ref="J613:K613"/>
    <mergeCell ref="B931:B932"/>
    <mergeCell ref="A677:B677"/>
    <mergeCell ref="D447:K447"/>
    <mergeCell ref="A560:B560"/>
    <mergeCell ref="G758:H758"/>
    <mergeCell ref="D144:G144"/>
    <mergeCell ref="D360:K360"/>
    <mergeCell ref="B933:B934"/>
    <mergeCell ref="D449:K449"/>
    <mergeCell ref="F665:H665"/>
    <mergeCell ref="J614:K614"/>
    <mergeCell ref="J608:K608"/>
    <mergeCell ref="G183:L183"/>
    <mergeCell ref="F656:H656"/>
    <mergeCell ref="D139:G139"/>
    <mergeCell ref="A831:A832"/>
    <mergeCell ref="C778:D778"/>
    <mergeCell ref="G185:L185"/>
    <mergeCell ref="G748:I748"/>
    <mergeCell ref="D739:F739"/>
    <mergeCell ref="C682:D682"/>
    <mergeCell ref="E771:F771"/>
    <mergeCell ref="E765:F765"/>
    <mergeCell ref="J525:K525"/>
    <mergeCell ref="A884:A886"/>
    <mergeCell ref="C722:G722"/>
    <mergeCell ref="C737:L737"/>
    <mergeCell ref="K773:L773"/>
    <mergeCell ref="C732:G732"/>
    <mergeCell ref="I141:L141"/>
    <mergeCell ref="C724:G724"/>
    <mergeCell ref="K775:L775"/>
    <mergeCell ref="C723:G723"/>
    <mergeCell ref="I143:L143"/>
    <mergeCell ref="J558:K558"/>
    <mergeCell ref="J551:K551"/>
    <mergeCell ref="B625:C625"/>
    <mergeCell ref="A939:A940"/>
    <mergeCell ref="E784:F784"/>
    <mergeCell ref="A273:L273"/>
    <mergeCell ref="G542:H542"/>
    <mergeCell ref="A933:A934"/>
    <mergeCell ref="G552:H552"/>
    <mergeCell ref="G544:H544"/>
    <mergeCell ref="F605:G605"/>
    <mergeCell ref="D86:E86"/>
    <mergeCell ref="G543:H543"/>
    <mergeCell ref="A690:B690"/>
    <mergeCell ref="K672:L672"/>
    <mergeCell ref="A224:F224"/>
    <mergeCell ref="D443:K443"/>
    <mergeCell ref="F607:G607"/>
    <mergeCell ref="G754:H754"/>
    <mergeCell ref="J95:K95"/>
    <mergeCell ref="B929:B930"/>
    <mergeCell ref="A899:A901"/>
    <mergeCell ref="A675:B675"/>
    <mergeCell ref="D445:K445"/>
    <mergeCell ref="G568:H568"/>
    <mergeCell ref="J640:K640"/>
    <mergeCell ref="D531:E531"/>
    <mergeCell ref="D141:G141"/>
    <mergeCell ref="G570:H570"/>
    <mergeCell ref="G113:H113"/>
    <mergeCell ref="G231:G234"/>
    <mergeCell ref="E623:E631"/>
    <mergeCell ref="G181:L181"/>
    <mergeCell ref="D560:E560"/>
    <mergeCell ref="C46:L46"/>
    <mergeCell ref="A829:A830"/>
    <mergeCell ref="D526:E526"/>
    <mergeCell ref="F378:K378"/>
    <mergeCell ref="D562:E562"/>
    <mergeCell ref="C48:L48"/>
    <mergeCell ref="G746:I746"/>
    <mergeCell ref="D99:E99"/>
    <mergeCell ref="H721:L721"/>
    <mergeCell ref="D528:E528"/>
    <mergeCell ref="D101:E101"/>
    <mergeCell ref="L341:L343"/>
    <mergeCell ref="E641:E649"/>
    <mergeCell ref="I685:J685"/>
    <mergeCell ref="A847:A848"/>
    <mergeCell ref="C673:D673"/>
    <mergeCell ref="J625:K625"/>
    <mergeCell ref="B943:B944"/>
    <mergeCell ref="C706:L706"/>
    <mergeCell ref="J662:L662"/>
    <mergeCell ref="I688:J688"/>
    <mergeCell ref="C708:L708"/>
    <mergeCell ref="K679:L682"/>
    <mergeCell ref="K771:L771"/>
    <mergeCell ref="G191:L191"/>
    <mergeCell ref="A699:L699"/>
    <mergeCell ref="C691:D691"/>
    <mergeCell ref="G184:L184"/>
    <mergeCell ref="J496:K496"/>
    <mergeCell ref="G222:L222"/>
    <mergeCell ref="J557:L557"/>
    <mergeCell ref="A773:B773"/>
    <mergeCell ref="A767:B767"/>
    <mergeCell ref="K764:L764"/>
    <mergeCell ref="J552:L552"/>
    <mergeCell ref="A775:B775"/>
    <mergeCell ref="J91:K91"/>
    <mergeCell ref="A114:L114"/>
    <mergeCell ref="A412:L412"/>
    <mergeCell ref="A768:B768"/>
    <mergeCell ref="K784:L784"/>
    <mergeCell ref="G566:H566"/>
    <mergeCell ref="G690:H690"/>
    <mergeCell ref="I752:J752"/>
    <mergeCell ref="C17:L17"/>
    <mergeCell ref="C881:L883"/>
    <mergeCell ref="G567:H567"/>
    <mergeCell ref="D522:E522"/>
    <mergeCell ref="A707:A712"/>
    <mergeCell ref="I754:J754"/>
    <mergeCell ref="D552:E552"/>
    <mergeCell ref="C19:L19"/>
    <mergeCell ref="F614:G614"/>
    <mergeCell ref="D95:E95"/>
    <mergeCell ref="F624:G624"/>
    <mergeCell ref="A943:A944"/>
    <mergeCell ref="C755:D755"/>
    <mergeCell ref="F616:G616"/>
    <mergeCell ref="D97:E97"/>
    <mergeCell ref="D287:K287"/>
    <mergeCell ref="D553:E553"/>
    <mergeCell ref="J104:K104"/>
    <mergeCell ref="C763:D763"/>
    <mergeCell ref="A945:A946"/>
    <mergeCell ref="A344:L344"/>
    <mergeCell ref="F613:G613"/>
    <mergeCell ref="E672:H672"/>
    <mergeCell ref="J105:K105"/>
    <mergeCell ref="A766:L766"/>
    <mergeCell ref="C758:D758"/>
    <mergeCell ref="C702:L702"/>
    <mergeCell ref="A112:B112"/>
    <mergeCell ref="A541:B541"/>
    <mergeCell ref="D542:E542"/>
    <mergeCell ref="F642:G642"/>
    <mergeCell ref="B665:D665"/>
    <mergeCell ref="C704:L704"/>
    <mergeCell ref="G580:H580"/>
    <mergeCell ref="D579:E579"/>
    <mergeCell ref="F608:G608"/>
    <mergeCell ref="A534:B534"/>
    <mergeCell ref="D535:E535"/>
    <mergeCell ref="F644:G644"/>
    <mergeCell ref="A107:B107"/>
    <mergeCell ref="H730:L730"/>
    <mergeCell ref="A536:B536"/>
    <mergeCell ref="D117:G117"/>
    <mergeCell ref="F637:G637"/>
    <mergeCell ref="A567:B567"/>
    <mergeCell ref="D568:E568"/>
    <mergeCell ref="G188:L188"/>
    <mergeCell ref="G182:L182"/>
    <mergeCell ref="K155:L155"/>
    <mergeCell ref="D563:E563"/>
    <mergeCell ref="E689:F689"/>
    <mergeCell ref="J671:L671"/>
    <mergeCell ref="A771:B771"/>
    <mergeCell ref="I691:J691"/>
    <mergeCell ref="F627:G627"/>
    <mergeCell ref="C717:L717"/>
    <mergeCell ref="I121:L121"/>
    <mergeCell ref="D353:K353"/>
    <mergeCell ref="H596:I596"/>
    <mergeCell ref="K755:L755"/>
    <mergeCell ref="D361:K361"/>
    <mergeCell ref="I123:L123"/>
    <mergeCell ref="K757:L757"/>
    <mergeCell ref="D354:K354"/>
    <mergeCell ref="J93:K93"/>
    <mergeCell ref="J670:L670"/>
    <mergeCell ref="J697:L697"/>
    <mergeCell ref="C13:L13"/>
    <mergeCell ref="J663:L663"/>
    <mergeCell ref="C15:L15"/>
    <mergeCell ref="A776:B776"/>
    <mergeCell ref="J665:L665"/>
    <mergeCell ref="K783:L783"/>
    <mergeCell ref="A784:B784"/>
    <mergeCell ref="G677:H677"/>
    <mergeCell ref="C10:L10"/>
    <mergeCell ref="I134:L134"/>
    <mergeCell ref="D285:K285"/>
    <mergeCell ref="J531:K531"/>
    <mergeCell ref="B605:C605"/>
    <mergeCell ref="J533:K533"/>
    <mergeCell ref="B607:C607"/>
    <mergeCell ref="C730:G730"/>
    <mergeCell ref="G582:L582"/>
    <mergeCell ref="G674:H674"/>
    <mergeCell ref="C890:L892"/>
    <mergeCell ref="B252:L252"/>
    <mergeCell ref="F640:G640"/>
    <mergeCell ref="I763:J763"/>
    <mergeCell ref="C72:L72"/>
    <mergeCell ref="C28:L28"/>
    <mergeCell ref="D425:K425"/>
    <mergeCell ref="F633:G633"/>
    <mergeCell ref="I765:J765"/>
    <mergeCell ref="C30:L30"/>
    <mergeCell ref="D427:K427"/>
    <mergeCell ref="G87:H87"/>
    <mergeCell ref="D306:K306"/>
    <mergeCell ref="L479:L481"/>
    <mergeCell ref="G761:H761"/>
    <mergeCell ref="G95:H95"/>
    <mergeCell ref="G89:H89"/>
    <mergeCell ref="D299:L299"/>
    <mergeCell ref="C54:L54"/>
    <mergeCell ref="A905:A907"/>
    <mergeCell ref="A477:L477"/>
    <mergeCell ref="D451:K451"/>
    <mergeCell ref="D559:E559"/>
    <mergeCell ref="E685:F685"/>
    <mergeCell ref="C56:L56"/>
    <mergeCell ref="D322:K322"/>
    <mergeCell ref="D453:K453"/>
    <mergeCell ref="B902:B904"/>
    <mergeCell ref="B265:L265"/>
    <mergeCell ref="D588:E588"/>
    <mergeCell ref="I776:J776"/>
    <mergeCell ref="D143:G143"/>
    <mergeCell ref="F654:H654"/>
    <mergeCell ref="E680:F680"/>
    <mergeCell ref="C933:L934"/>
    <mergeCell ref="F662:H662"/>
    <mergeCell ref="E688:F688"/>
    <mergeCell ref="A923:A925"/>
    <mergeCell ref="E682:F682"/>
    <mergeCell ref="F648:G648"/>
    <mergeCell ref="J605:K605"/>
    <mergeCell ref="G774:H774"/>
    <mergeCell ref="D584:I584"/>
    <mergeCell ref="G773:H773"/>
    <mergeCell ref="A578:B578"/>
    <mergeCell ref="D159:G159"/>
    <mergeCell ref="G775:H775"/>
    <mergeCell ref="A579:B579"/>
    <mergeCell ref="A573:B573"/>
    <mergeCell ref="D154:G154"/>
    <mergeCell ref="A819:L819"/>
    <mergeCell ref="K597:L597"/>
    <mergeCell ref="D368:K368"/>
    <mergeCell ref="B821:B822"/>
    <mergeCell ref="D156:G156"/>
    <mergeCell ref="E693:F693"/>
    <mergeCell ref="J504:K504"/>
    <mergeCell ref="C726:G726"/>
    <mergeCell ref="C728:G728"/>
    <mergeCell ref="C721:G721"/>
    <mergeCell ref="D396:K396"/>
    <mergeCell ref="D398:K398"/>
    <mergeCell ref="D391:K391"/>
    <mergeCell ref="G91:H91"/>
    <mergeCell ref="I605:I613"/>
    <mergeCell ref="C782:L782"/>
    <mergeCell ref="G85:H85"/>
    <mergeCell ref="B266:L266"/>
    <mergeCell ref="B624:C624"/>
    <mergeCell ref="G541:H541"/>
    <mergeCell ref="J542:K542"/>
    <mergeCell ref="B616:C616"/>
    <mergeCell ref="G697:I697"/>
    <mergeCell ref="B268:L268"/>
    <mergeCell ref="A221:F221"/>
    <mergeCell ref="D318:K318"/>
    <mergeCell ref="G86:H86"/>
    <mergeCell ref="B261:L261"/>
    <mergeCell ref="C806:L806"/>
    <mergeCell ref="A698:C698"/>
    <mergeCell ref="C81:L81"/>
    <mergeCell ref="A223:F223"/>
    <mergeCell ref="D320:K320"/>
    <mergeCell ref="A87:B87"/>
    <mergeCell ref="C808:L808"/>
    <mergeCell ref="D409:K409"/>
    <mergeCell ref="D444:K444"/>
    <mergeCell ref="J568:K568"/>
    <mergeCell ref="B642:C642"/>
    <mergeCell ref="B893:B895"/>
    <mergeCell ref="A89:B89"/>
    <mergeCell ref="G559:H559"/>
    <mergeCell ref="D321:K321"/>
    <mergeCell ref="J570:K570"/>
    <mergeCell ref="B644:C644"/>
    <mergeCell ref="D103:E103"/>
    <mergeCell ref="G104:H104"/>
    <mergeCell ref="B643:C643"/>
    <mergeCell ref="B637:C637"/>
    <mergeCell ref="C63:L63"/>
    <mergeCell ref="G560:H560"/>
    <mergeCell ref="A914:A916"/>
    <mergeCell ref="A542:B542"/>
    <mergeCell ref="G771:H771"/>
    <mergeCell ref="F375:K375"/>
    <mergeCell ref="G99:H99"/>
    <mergeCell ref="D462:K462"/>
    <mergeCell ref="B911:B913"/>
    <mergeCell ref="A569:B569"/>
    <mergeCell ref="A544:B544"/>
    <mergeCell ref="D125:G125"/>
    <mergeCell ref="D333:K333"/>
    <mergeCell ref="A746:C746"/>
    <mergeCell ref="D152:G152"/>
    <mergeCell ref="D305:K305"/>
    <mergeCell ref="J623:K623"/>
    <mergeCell ref="B941:B942"/>
    <mergeCell ref="D463:K463"/>
    <mergeCell ref="F671:H671"/>
    <mergeCell ref="J500:K500"/>
    <mergeCell ref="E691:F691"/>
    <mergeCell ref="J624:K624"/>
    <mergeCell ref="G755:H755"/>
    <mergeCell ref="G784:H784"/>
    <mergeCell ref="A357:L357"/>
    <mergeCell ref="B959:B960"/>
    <mergeCell ref="C874:L874"/>
    <mergeCell ref="D475:K475"/>
    <mergeCell ref="C688:D688"/>
    <mergeCell ref="J342:K342"/>
    <mergeCell ref="G786:H786"/>
    <mergeCell ref="A875:A877"/>
    <mergeCell ref="E753:F753"/>
    <mergeCell ref="C680:D680"/>
    <mergeCell ref="C751:L751"/>
    <mergeCell ref="C690:D690"/>
    <mergeCell ref="E752:F752"/>
    <mergeCell ref="D343:E343"/>
    <mergeCell ref="J642:K642"/>
    <mergeCell ref="H179:L179"/>
    <mergeCell ref="E754:F754"/>
    <mergeCell ref="J513:K513"/>
    <mergeCell ref="A865:A866"/>
    <mergeCell ref="B831:B832"/>
    <mergeCell ref="A859:A860"/>
    <mergeCell ref="C677:D677"/>
    <mergeCell ref="J637:K637"/>
    <mergeCell ref="D405:K405"/>
    <mergeCell ref="A949:A950"/>
    <mergeCell ref="J564:K564"/>
    <mergeCell ref="C674:D674"/>
    <mergeCell ref="I116:L116"/>
    <mergeCell ref="D407:K407"/>
    <mergeCell ref="J566:K566"/>
    <mergeCell ref="C929:L930"/>
    <mergeCell ref="J109:K109"/>
    <mergeCell ref="B633:C633"/>
    <mergeCell ref="B608:C608"/>
    <mergeCell ref="G744:I744"/>
    <mergeCell ref="A786:B786"/>
    <mergeCell ref="D242:F242"/>
    <mergeCell ref="C761:D761"/>
    <mergeCell ref="A540:B540"/>
    <mergeCell ref="D121:G121"/>
    <mergeCell ref="K695:L695"/>
    <mergeCell ref="G97:H97"/>
    <mergeCell ref="D435:K435"/>
    <mergeCell ref="D123:G123"/>
    <mergeCell ref="K688:L688"/>
    <mergeCell ref="C957:L958"/>
    <mergeCell ref="D428:K428"/>
    <mergeCell ref="B244:L244"/>
    <mergeCell ref="C34:L34"/>
    <mergeCell ref="F631:G631"/>
    <mergeCell ref="D112:E112"/>
    <mergeCell ref="B654:D654"/>
    <mergeCell ref="B662:D662"/>
    <mergeCell ref="B648:C648"/>
    <mergeCell ref="B655:D655"/>
    <mergeCell ref="C774:D774"/>
    <mergeCell ref="D134:G134"/>
    <mergeCell ref="C773:D773"/>
    <mergeCell ref="B657:D657"/>
    <mergeCell ref="J638:K638"/>
    <mergeCell ref="C775:D775"/>
    <mergeCell ref="D472:K472"/>
    <mergeCell ref="A855:A856"/>
    <mergeCell ref="B923:B925"/>
    <mergeCell ref="A863:A864"/>
    <mergeCell ref="D288:K288"/>
    <mergeCell ref="C714:L714"/>
    <mergeCell ref="A857:A858"/>
    <mergeCell ref="K759:L759"/>
    <mergeCell ref="C716:L716"/>
    <mergeCell ref="K761:L761"/>
    <mergeCell ref="I122:L122"/>
    <mergeCell ref="C788:D788"/>
    <mergeCell ref="A755:B755"/>
    <mergeCell ref="H588:I588"/>
    <mergeCell ref="J652:L652"/>
    <mergeCell ref="E763:F763"/>
    <mergeCell ref="G528:L528"/>
    <mergeCell ref="J654:L654"/>
    <mergeCell ref="I138:L138"/>
    <mergeCell ref="K772:L772"/>
    <mergeCell ref="E605:E613"/>
    <mergeCell ref="I140:L140"/>
    <mergeCell ref="K774:L774"/>
    <mergeCell ref="J556:L556"/>
    <mergeCell ref="B622:C622"/>
    <mergeCell ref="G539:H539"/>
    <mergeCell ref="D303:L303"/>
    <mergeCell ref="D510:E510"/>
    <mergeCell ref="G549:H549"/>
    <mergeCell ref="D540:E540"/>
    <mergeCell ref="D512:E512"/>
    <mergeCell ref="D506:E506"/>
    <mergeCell ref="E776:F776"/>
    <mergeCell ref="A931:A932"/>
    <mergeCell ref="D85:E85"/>
    <mergeCell ref="A680:B680"/>
    <mergeCell ref="D541:E541"/>
    <mergeCell ref="J92:K92"/>
    <mergeCell ref="C27:L27"/>
    <mergeCell ref="A682:B682"/>
    <mergeCell ref="J698:L698"/>
    <mergeCell ref="C920:L922"/>
    <mergeCell ref="B875:B877"/>
    <mergeCell ref="J87:K87"/>
    <mergeCell ref="C771:D771"/>
    <mergeCell ref="A482:A484"/>
    <mergeCell ref="B259:L259"/>
    <mergeCell ref="I780:J780"/>
    <mergeCell ref="J604:K604"/>
    <mergeCell ref="C45:L45"/>
    <mergeCell ref="D284:K284"/>
    <mergeCell ref="A95:B95"/>
    <mergeCell ref="D525:E525"/>
    <mergeCell ref="C47:L47"/>
    <mergeCell ref="B671:D671"/>
    <mergeCell ref="C902:L904"/>
    <mergeCell ref="D313:K313"/>
    <mergeCell ref="A97:B97"/>
    <mergeCell ref="K676:L678"/>
    <mergeCell ref="F376:K376"/>
    <mergeCell ref="H720:L720"/>
    <mergeCell ref="A693:B693"/>
    <mergeCell ref="C40:L40"/>
    <mergeCell ref="D279:K279"/>
    <mergeCell ref="B949:B950"/>
    <mergeCell ref="B251:L251"/>
    <mergeCell ref="C71:L71"/>
    <mergeCell ref="C784:D784"/>
    <mergeCell ref="A751:B751"/>
    <mergeCell ref="C786:D786"/>
    <mergeCell ref="A753:B753"/>
    <mergeCell ref="A752:B752"/>
    <mergeCell ref="H731:L731"/>
    <mergeCell ref="I136:L136"/>
    <mergeCell ref="A754:B754"/>
    <mergeCell ref="I129:L129"/>
    <mergeCell ref="A747:C747"/>
    <mergeCell ref="I131:L131"/>
    <mergeCell ref="A764:B764"/>
    <mergeCell ref="D508:E508"/>
    <mergeCell ref="D271:K271"/>
    <mergeCell ref="J88:K88"/>
    <mergeCell ref="A929:A930"/>
    <mergeCell ref="C887:L889"/>
    <mergeCell ref="D503:E503"/>
    <mergeCell ref="A678:B678"/>
    <mergeCell ref="J546:K546"/>
    <mergeCell ref="G556:H556"/>
    <mergeCell ref="L489:L494"/>
    <mergeCell ref="J548:K548"/>
    <mergeCell ref="J85:K85"/>
    <mergeCell ref="I144:L144"/>
    <mergeCell ref="G564:H564"/>
    <mergeCell ref="A289:L289"/>
    <mergeCell ref="G558:H558"/>
    <mergeCell ref="J541:K541"/>
    <mergeCell ref="C16:L16"/>
    <mergeCell ref="A91:B91"/>
    <mergeCell ref="G688:H688"/>
    <mergeCell ref="D521:E521"/>
    <mergeCell ref="F621:G621"/>
    <mergeCell ref="A632:A640"/>
    <mergeCell ref="I753:J753"/>
    <mergeCell ref="C9:L9"/>
    <mergeCell ref="J572:K572"/>
    <mergeCell ref="A93:B93"/>
    <mergeCell ref="A697:C697"/>
    <mergeCell ref="D698:F698"/>
    <mergeCell ref="F623:G623"/>
    <mergeCell ref="H343:I343"/>
    <mergeCell ref="D550:E550"/>
    <mergeCell ref="C36:L36"/>
    <mergeCell ref="C11:L11"/>
    <mergeCell ref="D286:K286"/>
    <mergeCell ref="J111:K111"/>
    <mergeCell ref="G503:G508"/>
    <mergeCell ref="A691:B691"/>
    <mergeCell ref="C799:L799"/>
    <mergeCell ref="C67:L67"/>
    <mergeCell ref="G195:L195"/>
    <mergeCell ref="D547:E547"/>
    <mergeCell ref="C69:L69"/>
    <mergeCell ref="D281:K281"/>
    <mergeCell ref="D577:E577"/>
    <mergeCell ref="F639:G639"/>
    <mergeCell ref="G103:H103"/>
    <mergeCell ref="D549:E549"/>
    <mergeCell ref="D576:E576"/>
    <mergeCell ref="C62:L62"/>
    <mergeCell ref="A531:B531"/>
    <mergeCell ref="E673:F673"/>
    <mergeCell ref="I764:J764"/>
    <mergeCell ref="C926:L928"/>
    <mergeCell ref="D337:K337"/>
    <mergeCell ref="A104:B104"/>
    <mergeCell ref="F342:G342"/>
    <mergeCell ref="C949:L950"/>
    <mergeCell ref="D426:K426"/>
    <mergeCell ref="D578:E578"/>
    <mergeCell ref="C64:L64"/>
    <mergeCell ref="A533:B533"/>
    <mergeCell ref="F634:G634"/>
    <mergeCell ref="D339:K339"/>
    <mergeCell ref="F606:G606"/>
    <mergeCell ref="A106:B106"/>
    <mergeCell ref="H729:L729"/>
    <mergeCell ref="D116:G116"/>
    <mergeCell ref="D332:K332"/>
    <mergeCell ref="A476:L476"/>
    <mergeCell ref="C82:L82"/>
    <mergeCell ref="A389:A391"/>
    <mergeCell ref="D350:K350"/>
    <mergeCell ref="I632:I640"/>
    <mergeCell ref="C83:L83"/>
    <mergeCell ref="I120:L120"/>
    <mergeCell ref="D352:K352"/>
    <mergeCell ref="C198:D198"/>
    <mergeCell ref="D474:K474"/>
    <mergeCell ref="A529:L529"/>
    <mergeCell ref="A763:B763"/>
    <mergeCell ref="J517:K517"/>
    <mergeCell ref="D351:K351"/>
    <mergeCell ref="J510:K510"/>
    <mergeCell ref="A489:A494"/>
    <mergeCell ref="B837:B838"/>
    <mergeCell ref="G772:H772"/>
    <mergeCell ref="I115:L115"/>
    <mergeCell ref="J660:L660"/>
    <mergeCell ref="J512:K512"/>
    <mergeCell ref="A783:B783"/>
    <mergeCell ref="F619:G619"/>
    <mergeCell ref="I778:J778"/>
    <mergeCell ref="D282:K282"/>
    <mergeCell ref="B248:L248"/>
    <mergeCell ref="D275:K275"/>
    <mergeCell ref="D406:K406"/>
    <mergeCell ref="J530:K530"/>
    <mergeCell ref="D277:K277"/>
    <mergeCell ref="J532:K532"/>
    <mergeCell ref="B249:L249"/>
    <mergeCell ref="D572:E572"/>
    <mergeCell ref="C689:D689"/>
    <mergeCell ref="A873:L873"/>
    <mergeCell ref="A920:A922"/>
    <mergeCell ref="D422:K422"/>
    <mergeCell ref="D574:E574"/>
    <mergeCell ref="F630:G630"/>
    <mergeCell ref="B881:B883"/>
    <mergeCell ref="D424:K424"/>
    <mergeCell ref="E783:F783"/>
    <mergeCell ref="F632:G632"/>
    <mergeCell ref="D122:G122"/>
    <mergeCell ref="D295:K295"/>
    <mergeCell ref="D417:K417"/>
    <mergeCell ref="E695:F695"/>
    <mergeCell ref="A103:B103"/>
    <mergeCell ref="A902:A904"/>
    <mergeCell ref="D597:I597"/>
    <mergeCell ref="D556:E556"/>
    <mergeCell ref="J578:K578"/>
    <mergeCell ref="G759:H759"/>
    <mergeCell ref="D298:L298"/>
    <mergeCell ref="G753:H753"/>
    <mergeCell ref="I788:J788"/>
    <mergeCell ref="G112:H112"/>
    <mergeCell ref="A674:B674"/>
    <mergeCell ref="A557:B557"/>
    <mergeCell ref="D138:G138"/>
    <mergeCell ref="B262:L262"/>
    <mergeCell ref="D558:E558"/>
    <mergeCell ref="D140:G140"/>
    <mergeCell ref="C79:L79"/>
    <mergeCell ref="F651:H651"/>
    <mergeCell ref="C809:L809"/>
    <mergeCell ref="C73:L73"/>
    <mergeCell ref="E677:F677"/>
    <mergeCell ref="J611:K611"/>
    <mergeCell ref="F653:H653"/>
    <mergeCell ref="D347:K347"/>
    <mergeCell ref="E679:F679"/>
    <mergeCell ref="F652:H652"/>
    <mergeCell ref="D135:G135"/>
    <mergeCell ref="D349:K349"/>
    <mergeCell ref="A197:L197"/>
    <mergeCell ref="J508:K508"/>
    <mergeCell ref="A568:B568"/>
    <mergeCell ref="A821:A822"/>
    <mergeCell ref="A576:B576"/>
    <mergeCell ref="A570:B570"/>
    <mergeCell ref="J622:K622"/>
    <mergeCell ref="D153:G153"/>
    <mergeCell ref="D369:K369"/>
    <mergeCell ref="A571:B571"/>
    <mergeCell ref="J526:K526"/>
    <mergeCell ref="A203:H203"/>
    <mergeCell ref="D393:K393"/>
    <mergeCell ref="J523:K523"/>
    <mergeCell ref="C720:G720"/>
    <mergeCell ref="E779:F779"/>
    <mergeCell ref="A243:L243"/>
    <mergeCell ref="D388:K388"/>
    <mergeCell ref="J547:K547"/>
    <mergeCell ref="B621:C621"/>
    <mergeCell ref="E780:F780"/>
    <mergeCell ref="D415:K415"/>
    <mergeCell ref="D390:K390"/>
    <mergeCell ref="G538:H538"/>
    <mergeCell ref="J539:K539"/>
    <mergeCell ref="E774:F774"/>
    <mergeCell ref="J549:K549"/>
    <mergeCell ref="B623:C623"/>
    <mergeCell ref="B606:C606"/>
    <mergeCell ref="G540:H540"/>
    <mergeCell ref="D446:K446"/>
    <mergeCell ref="B258:L258"/>
    <mergeCell ref="D439:K439"/>
    <mergeCell ref="C731:G731"/>
    <mergeCell ref="B260:L260"/>
    <mergeCell ref="C805:L805"/>
    <mergeCell ref="C44:L44"/>
    <mergeCell ref="C80:L80"/>
    <mergeCell ref="A222:F222"/>
    <mergeCell ref="D441:K441"/>
    <mergeCell ref="B890:B892"/>
    <mergeCell ref="J636:K636"/>
    <mergeCell ref="A673:B673"/>
    <mergeCell ref="E764:F764"/>
    <mergeCell ref="D100:E100"/>
    <mergeCell ref="B634:C634"/>
    <mergeCell ref="D523:E523"/>
    <mergeCell ref="E676:F676"/>
    <mergeCell ref="A911:A913"/>
    <mergeCell ref="A861:A862"/>
    <mergeCell ref="G768:H768"/>
    <mergeCell ref="F380:K380"/>
    <mergeCell ref="D459:K459"/>
    <mergeCell ref="C908:L910"/>
    <mergeCell ref="B920:B922"/>
    <mergeCell ref="G770:H770"/>
    <mergeCell ref="D461:K461"/>
    <mergeCell ref="D155:G155"/>
    <mergeCell ref="D149:G149"/>
    <mergeCell ref="J620:K620"/>
    <mergeCell ref="B178:C178"/>
    <mergeCell ref="D460:K460"/>
    <mergeCell ref="F668:H668"/>
    <mergeCell ref="F377:K377"/>
    <mergeCell ref="D151:G151"/>
    <mergeCell ref="J497:K497"/>
    <mergeCell ref="A843:A844"/>
    <mergeCell ref="B478:C478"/>
    <mergeCell ref="D150:G150"/>
    <mergeCell ref="J621:K621"/>
    <mergeCell ref="E632:E640"/>
    <mergeCell ref="B939:B940"/>
    <mergeCell ref="J615:K615"/>
    <mergeCell ref="A845:A846"/>
    <mergeCell ref="D113:E113"/>
    <mergeCell ref="H735:L735"/>
    <mergeCell ref="F663:H663"/>
    <mergeCell ref="A781:L781"/>
    <mergeCell ref="C685:D685"/>
    <mergeCell ref="A745:C745"/>
    <mergeCell ref="G187:L187"/>
    <mergeCell ref="D384:K384"/>
    <mergeCell ref="J639:K639"/>
    <mergeCell ref="A497:A502"/>
    <mergeCell ref="D386:K386"/>
    <mergeCell ref="J545:K545"/>
    <mergeCell ref="E778:F778"/>
    <mergeCell ref="J634:K634"/>
    <mergeCell ref="K785:L785"/>
    <mergeCell ref="K760:L760"/>
    <mergeCell ref="A765:B765"/>
    <mergeCell ref="K787:L787"/>
    <mergeCell ref="J540:L540"/>
    <mergeCell ref="K780:L780"/>
    <mergeCell ref="G562:H562"/>
    <mergeCell ref="D397:K397"/>
    <mergeCell ref="D96:E96"/>
    <mergeCell ref="J565:K565"/>
    <mergeCell ref="G101:H101"/>
    <mergeCell ref="B632:C632"/>
    <mergeCell ref="K684:L684"/>
    <mergeCell ref="D91:E91"/>
    <mergeCell ref="D430:K430"/>
    <mergeCell ref="A695:B695"/>
    <mergeCell ref="D241:F241"/>
    <mergeCell ref="K686:L686"/>
    <mergeCell ref="F612:G612"/>
    <mergeCell ref="D93:E93"/>
    <mergeCell ref="D697:F697"/>
    <mergeCell ref="D120:G120"/>
    <mergeCell ref="A603:L603"/>
    <mergeCell ref="H342:I342"/>
    <mergeCell ref="K685:L685"/>
    <mergeCell ref="C759:D759"/>
    <mergeCell ref="A941:A942"/>
    <mergeCell ref="C753:D753"/>
    <mergeCell ref="A304:L304"/>
    <mergeCell ref="B343:C343"/>
    <mergeCell ref="G581:H581"/>
    <mergeCell ref="G575:H575"/>
    <mergeCell ref="I768:J768"/>
    <mergeCell ref="J617:K617"/>
    <mergeCell ref="C754:D754"/>
    <mergeCell ref="D109:E109"/>
    <mergeCell ref="B651:D651"/>
    <mergeCell ref="G186:L186"/>
    <mergeCell ref="D538:E538"/>
    <mergeCell ref="G577:H577"/>
    <mergeCell ref="F638:G638"/>
    <mergeCell ref="J619:K619"/>
    <mergeCell ref="C769:D769"/>
    <mergeCell ref="C700:L700"/>
    <mergeCell ref="A110:B110"/>
    <mergeCell ref="D111:E111"/>
    <mergeCell ref="G576:H576"/>
    <mergeCell ref="B653:D653"/>
    <mergeCell ref="H733:L733"/>
    <mergeCell ref="A959:A960"/>
    <mergeCell ref="F596:G596"/>
    <mergeCell ref="C53:L53"/>
    <mergeCell ref="B652:D652"/>
    <mergeCell ref="D104:E104"/>
    <mergeCell ref="C917:L919"/>
    <mergeCell ref="G578:H578"/>
    <mergeCell ref="H726:L726"/>
    <mergeCell ref="D533:E533"/>
    <mergeCell ref="C764:D764"/>
    <mergeCell ref="A324:L324"/>
    <mergeCell ref="B833:B834"/>
    <mergeCell ref="H728:L728"/>
    <mergeCell ref="D564:E564"/>
    <mergeCell ref="C772:D772"/>
    <mergeCell ref="A162:G162"/>
    <mergeCell ref="J666:L666"/>
    <mergeCell ref="B955:B956"/>
    <mergeCell ref="I692:J692"/>
    <mergeCell ref="F622:G622"/>
    <mergeCell ref="G200:H200"/>
    <mergeCell ref="J630:K630"/>
    <mergeCell ref="I694:J694"/>
    <mergeCell ref="G202:H202"/>
    <mergeCell ref="A550:B550"/>
    <mergeCell ref="I783:J783"/>
    <mergeCell ref="J632:K632"/>
    <mergeCell ref="I118:L118"/>
    <mergeCell ref="C713:L713"/>
    <mergeCell ref="J669:L669"/>
    <mergeCell ref="I695:J695"/>
    <mergeCell ref="C715:L715"/>
    <mergeCell ref="G196:L196"/>
    <mergeCell ref="I119:L119"/>
    <mergeCell ref="A381:L381"/>
    <mergeCell ref="K753:L753"/>
    <mergeCell ref="J343:K343"/>
    <mergeCell ref="E760:F760"/>
    <mergeCell ref="A779:B779"/>
    <mergeCell ref="J651:L651"/>
    <mergeCell ref="D367:K367"/>
    <mergeCell ref="D519:E519"/>
    <mergeCell ref="C875:L877"/>
    <mergeCell ref="K769:L769"/>
    <mergeCell ref="J653:L653"/>
    <mergeCell ref="A780:B780"/>
    <mergeCell ref="A774:B774"/>
    <mergeCell ref="I130:L130"/>
    <mergeCell ref="D421:K421"/>
    <mergeCell ref="A782:B782"/>
    <mergeCell ref="I132:L132"/>
    <mergeCell ref="D423:K423"/>
    <mergeCell ref="J102:K102"/>
    <mergeCell ref="A719:L719"/>
    <mergeCell ref="G572:H572"/>
    <mergeCell ref="F636:G636"/>
    <mergeCell ref="I759:J759"/>
    <mergeCell ref="A955:A956"/>
    <mergeCell ref="C24:L24"/>
    <mergeCell ref="G574:H574"/>
    <mergeCell ref="D504:E504"/>
    <mergeCell ref="A679:B679"/>
    <mergeCell ref="A957:A958"/>
    <mergeCell ref="C26:L26"/>
    <mergeCell ref="D292:K292"/>
    <mergeCell ref="D302:L302"/>
    <mergeCell ref="C55:L55"/>
    <mergeCell ref="D294:K294"/>
    <mergeCell ref="B614:C614"/>
    <mergeCell ref="G227:G230"/>
    <mergeCell ref="I777:J777"/>
    <mergeCell ref="B926:B928"/>
    <mergeCell ref="A92:B92"/>
    <mergeCell ref="A546:B546"/>
    <mergeCell ref="C52:L52"/>
    <mergeCell ref="F647:G647"/>
    <mergeCell ref="B670:D670"/>
    <mergeCell ref="D598:I598"/>
    <mergeCell ref="I779:J779"/>
    <mergeCell ref="C709:L709"/>
    <mergeCell ref="A94:B94"/>
    <mergeCell ref="A548:B548"/>
    <mergeCell ref="D129:G129"/>
    <mergeCell ref="F649:G649"/>
    <mergeCell ref="I772:J772"/>
    <mergeCell ref="C798:L798"/>
    <mergeCell ref="C37:L37"/>
    <mergeCell ref="C711:L711"/>
    <mergeCell ref="I774:J774"/>
    <mergeCell ref="A823:A824"/>
    <mergeCell ref="I204:L204"/>
    <mergeCell ref="A789:L789"/>
    <mergeCell ref="B250:L250"/>
    <mergeCell ref="G223:L223"/>
    <mergeCell ref="A574:B574"/>
    <mergeCell ref="C947:L948"/>
    <mergeCell ref="D365:K365"/>
    <mergeCell ref="F670:H670"/>
    <mergeCell ref="L485:L488"/>
    <mergeCell ref="D366:K366"/>
    <mergeCell ref="G760:H760"/>
    <mergeCell ref="I128:L128"/>
    <mergeCell ref="K762:L762"/>
    <mergeCell ref="J98:K98"/>
    <mergeCell ref="G783:H783"/>
    <mergeCell ref="J527:K527"/>
    <mergeCell ref="D534:E534"/>
    <mergeCell ref="D392:K392"/>
    <mergeCell ref="D500:E500"/>
    <mergeCell ref="K788:L788"/>
    <mergeCell ref="J543:K543"/>
    <mergeCell ref="D394:K394"/>
    <mergeCell ref="A225:L225"/>
    <mergeCell ref="I761:J761"/>
    <mergeCell ref="C51:L51"/>
    <mergeCell ref="G684:H684"/>
    <mergeCell ref="J538:K538"/>
    <mergeCell ref="G686:H686"/>
    <mergeCell ref="B612:C612"/>
    <mergeCell ref="A701:A706"/>
    <mergeCell ref="A88:B88"/>
    <mergeCell ref="B264:L264"/>
    <mergeCell ref="G685:H685"/>
    <mergeCell ref="G679:H679"/>
    <mergeCell ref="A90:B90"/>
    <mergeCell ref="F620:G620"/>
    <mergeCell ref="C77:L77"/>
    <mergeCell ref="D316:K316"/>
    <mergeCell ref="B896:B898"/>
    <mergeCell ref="C804:L804"/>
    <mergeCell ref="D557:E557"/>
    <mergeCell ref="J108:K108"/>
    <mergeCell ref="A696:C696"/>
    <mergeCell ref="D513:E513"/>
    <mergeCell ref="A454:L454"/>
    <mergeCell ref="B638:C638"/>
    <mergeCell ref="A85:B85"/>
    <mergeCell ref="G555:H555"/>
    <mergeCell ref="B489:C494"/>
    <mergeCell ref="F615:G615"/>
    <mergeCell ref="B246:L246"/>
    <mergeCell ref="B640:C640"/>
    <mergeCell ref="G557:H557"/>
    <mergeCell ref="G100:H100"/>
    <mergeCell ref="I614:I622"/>
    <mergeCell ref="G194:L194"/>
    <mergeCell ref="G94:H94"/>
    <mergeCell ref="G698:I698"/>
    <mergeCell ref="C59:L59"/>
    <mergeCell ref="C923:L925"/>
    <mergeCell ref="G102:H102"/>
    <mergeCell ref="D539:E539"/>
    <mergeCell ref="D575:E575"/>
    <mergeCell ref="C61:L61"/>
    <mergeCell ref="A530:B530"/>
    <mergeCell ref="I683:L683"/>
    <mergeCell ref="C943:L944"/>
    <mergeCell ref="A688:B688"/>
    <mergeCell ref="D458:K458"/>
    <mergeCell ref="G189:L189"/>
    <mergeCell ref="H734:L734"/>
    <mergeCell ref="A749:C749"/>
    <mergeCell ref="F666:H666"/>
    <mergeCell ref="E692:F692"/>
    <mergeCell ref="A532:B532"/>
    <mergeCell ref="D329:K329"/>
    <mergeCell ref="C200:D200"/>
    <mergeCell ref="F373:K373"/>
    <mergeCell ref="C752:D752"/>
    <mergeCell ref="H736:L736"/>
    <mergeCell ref="D148:G148"/>
    <mergeCell ref="C817:L817"/>
    <mergeCell ref="D570:E570"/>
    <mergeCell ref="D115:G115"/>
    <mergeCell ref="D331:K331"/>
    <mergeCell ref="C202:D202"/>
    <mergeCell ref="A744:C744"/>
    <mergeCell ref="F661:H661"/>
    <mergeCell ref="A556:B556"/>
    <mergeCell ref="G785:H785"/>
    <mergeCell ref="F669:H669"/>
    <mergeCell ref="J498:K498"/>
    <mergeCell ref="J612:K612"/>
    <mergeCell ref="A558:B558"/>
    <mergeCell ref="A827:A828"/>
    <mergeCell ref="G787:H787"/>
    <mergeCell ref="A835:A836"/>
    <mergeCell ref="G780:H780"/>
    <mergeCell ref="D471:K471"/>
    <mergeCell ref="F343:G343"/>
    <mergeCell ref="K602:L602"/>
    <mergeCell ref="C676:D676"/>
    <mergeCell ref="D473:K473"/>
    <mergeCell ref="D161:G161"/>
    <mergeCell ref="C678:D678"/>
    <mergeCell ref="G769:H769"/>
    <mergeCell ref="B827:B828"/>
    <mergeCell ref="D341:E341"/>
    <mergeCell ref="G681:H681"/>
    <mergeCell ref="J536:K536"/>
    <mergeCell ref="J511:K511"/>
    <mergeCell ref="C733:G733"/>
    <mergeCell ref="A602:B602"/>
    <mergeCell ref="G764:H764"/>
    <mergeCell ref="C584:C602"/>
    <mergeCell ref="D342:E342"/>
    <mergeCell ref="D402:K402"/>
    <mergeCell ref="D401:K401"/>
    <mergeCell ref="J560:K560"/>
    <mergeCell ref="A597:B597"/>
    <mergeCell ref="D403:K403"/>
    <mergeCell ref="J106:K106"/>
    <mergeCell ref="E762:F762"/>
    <mergeCell ref="F611:G611"/>
    <mergeCell ref="J562:K562"/>
    <mergeCell ref="B636:C636"/>
    <mergeCell ref="G553:H553"/>
    <mergeCell ref="G96:H96"/>
    <mergeCell ref="J739:L739"/>
    <mergeCell ref="J555:L555"/>
    <mergeCell ref="A881:A883"/>
    <mergeCell ref="G98:H98"/>
    <mergeCell ref="G696:I696"/>
    <mergeCell ref="D571:E571"/>
    <mergeCell ref="G548:H548"/>
    <mergeCell ref="D537:E537"/>
    <mergeCell ref="A269:L269"/>
    <mergeCell ref="F629:G629"/>
    <mergeCell ref="J580:K580"/>
    <mergeCell ref="G93:H93"/>
    <mergeCell ref="D431:K431"/>
    <mergeCell ref="D456:K456"/>
    <mergeCell ref="B905:B907"/>
    <mergeCell ref="D119:G119"/>
    <mergeCell ref="D566:E566"/>
    <mergeCell ref="C58:L58"/>
    <mergeCell ref="D414:K414"/>
    <mergeCell ref="C813:L813"/>
    <mergeCell ref="B647:C647"/>
    <mergeCell ref="C945:L946"/>
    <mergeCell ref="C815:L815"/>
    <mergeCell ref="D416:K416"/>
    <mergeCell ref="J581:K581"/>
    <mergeCell ref="E694:F694"/>
    <mergeCell ref="J575:K575"/>
    <mergeCell ref="D297:J297"/>
    <mergeCell ref="B649:C649"/>
    <mergeCell ref="G109:H109"/>
    <mergeCell ref="D328:K328"/>
    <mergeCell ref="A554:B554"/>
    <mergeCell ref="B908:B910"/>
    <mergeCell ref="J577:K577"/>
    <mergeCell ref="D110:E110"/>
    <mergeCell ref="D137:G137"/>
  </mergeCells>
  <hyperlinks>
    <hyperlink xmlns:r="http://schemas.openxmlformats.org/officeDocument/2006/relationships" ref="A1" r:id="rId1"/>
    <hyperlink xmlns:r="http://schemas.openxmlformats.org/officeDocument/2006/relationships" ref="B1" r:id="rId2"/>
    <hyperlink xmlns:r="http://schemas.openxmlformats.org/officeDocument/2006/relationships" ref="C1" r:id="rId3"/>
    <hyperlink xmlns:r="http://schemas.openxmlformats.org/officeDocument/2006/relationships" ref="D1" r:id="rId4"/>
    <hyperlink xmlns:r="http://schemas.openxmlformats.org/officeDocument/2006/relationships" ref="E1" r:id="rId5"/>
    <hyperlink xmlns:r="http://schemas.openxmlformats.org/officeDocument/2006/relationships" ref="F1" r:id="rId6"/>
    <hyperlink xmlns:r="http://schemas.openxmlformats.org/officeDocument/2006/relationships" ref="G1" r:id="rId7"/>
    <hyperlink xmlns:r="http://schemas.openxmlformats.org/officeDocument/2006/relationships" ref="H1" r:id="rId8"/>
    <hyperlink xmlns:r="http://schemas.openxmlformats.org/officeDocument/2006/relationships" ref="I1" r:id="rId9"/>
    <hyperlink xmlns:r="http://schemas.openxmlformats.org/officeDocument/2006/relationships" ref="J1" r:id="rId10"/>
    <hyperlink xmlns:r="http://schemas.openxmlformats.org/officeDocument/2006/relationships" ref="K1" r:id="rId11"/>
    <hyperlink xmlns:r="http://schemas.openxmlformats.org/officeDocument/2006/relationships" ref="A2" r:id="rId12"/>
    <hyperlink xmlns:r="http://schemas.openxmlformats.org/officeDocument/2006/relationships" ref="B2" r:id="rId13"/>
    <hyperlink xmlns:r="http://schemas.openxmlformats.org/officeDocument/2006/relationships" ref="C2" r:id="rId14"/>
    <hyperlink xmlns:r="http://schemas.openxmlformats.org/officeDocument/2006/relationships" ref="D2" r:id="rId15"/>
    <hyperlink xmlns:r="http://schemas.openxmlformats.org/officeDocument/2006/relationships" ref="E2" r:id="rId16"/>
    <hyperlink xmlns:r="http://schemas.openxmlformats.org/officeDocument/2006/relationships" ref="F2" r:id="rId17"/>
    <hyperlink xmlns:r="http://schemas.openxmlformats.org/officeDocument/2006/relationships" ref="G2" r:id="rId18"/>
    <hyperlink xmlns:r="http://schemas.openxmlformats.org/officeDocument/2006/relationships" ref="H2" r:id="rId19"/>
    <hyperlink xmlns:r="http://schemas.openxmlformats.org/officeDocument/2006/relationships" ref="I2" r:id="rId20"/>
    <hyperlink xmlns:r="http://schemas.openxmlformats.org/officeDocument/2006/relationships" ref="J2" r:id="rId21"/>
    <hyperlink xmlns:r="http://schemas.openxmlformats.org/officeDocument/2006/relationships" ref="K2" r:id="rId22"/>
    <hyperlink xmlns:r="http://schemas.openxmlformats.org/officeDocument/2006/relationships" ref="L2" r:id="rId23"/>
    <hyperlink xmlns:r="http://schemas.openxmlformats.org/officeDocument/2006/relationships" ref="A3" r:id="rId24"/>
    <hyperlink xmlns:r="http://schemas.openxmlformats.org/officeDocument/2006/relationships" ref="B3" r:id="rId25"/>
    <hyperlink xmlns:r="http://schemas.openxmlformats.org/officeDocument/2006/relationships" ref="C3" r:id="rId26"/>
    <hyperlink xmlns:r="http://schemas.openxmlformats.org/officeDocument/2006/relationships" ref="D3" r:id="rId27"/>
    <hyperlink xmlns:r="http://schemas.openxmlformats.org/officeDocument/2006/relationships" ref="E3" r:id="rId28"/>
    <hyperlink xmlns:r="http://schemas.openxmlformats.org/officeDocument/2006/relationships" ref="F3" r:id="rId29"/>
    <hyperlink xmlns:r="http://schemas.openxmlformats.org/officeDocument/2006/relationships" ref="G3" r:id="rId30"/>
    <hyperlink xmlns:r="http://schemas.openxmlformats.org/officeDocument/2006/relationships" ref="H3" r:id="rId31"/>
    <hyperlink xmlns:r="http://schemas.openxmlformats.org/officeDocument/2006/relationships" ref="I3" r:id="rId32"/>
    <hyperlink xmlns:r="http://schemas.openxmlformats.org/officeDocument/2006/relationships" ref="J3" r:id="rId33"/>
    <hyperlink xmlns:r="http://schemas.openxmlformats.org/officeDocument/2006/relationships" ref="K3" r:id="rId34"/>
    <hyperlink xmlns:r="http://schemas.openxmlformats.org/officeDocument/2006/relationships" ref="L3" r:id="rId35"/>
    <hyperlink xmlns:r="http://schemas.openxmlformats.org/officeDocument/2006/relationships" ref="A4" r:id="rId36"/>
    <hyperlink xmlns:r="http://schemas.openxmlformats.org/officeDocument/2006/relationships" ref="B4" r:id="rId37"/>
    <hyperlink xmlns:r="http://schemas.openxmlformats.org/officeDocument/2006/relationships" ref="C4" r:id="rId38"/>
    <hyperlink xmlns:r="http://schemas.openxmlformats.org/officeDocument/2006/relationships" ref="D4" r:id="rId39"/>
    <hyperlink xmlns:r="http://schemas.openxmlformats.org/officeDocument/2006/relationships" ref="E4" r:id="rId40"/>
    <hyperlink xmlns:r="http://schemas.openxmlformats.org/officeDocument/2006/relationships" ref="F4" r:id="rId41"/>
    <hyperlink xmlns:r="http://schemas.openxmlformats.org/officeDocument/2006/relationships" ref="G4" r:id="rId42"/>
    <hyperlink xmlns:r="http://schemas.openxmlformats.org/officeDocument/2006/relationships" ref="H4" r:id="rId43"/>
    <hyperlink xmlns:r="http://schemas.openxmlformats.org/officeDocument/2006/relationships" ref="I4" r:id="rId44"/>
    <hyperlink xmlns:r="http://schemas.openxmlformats.org/officeDocument/2006/relationships" ref="J4" r:id="rId45"/>
    <hyperlink xmlns:r="http://schemas.openxmlformats.org/officeDocument/2006/relationships" ref="K4" r:id="rId46"/>
    <hyperlink xmlns:r="http://schemas.openxmlformats.org/officeDocument/2006/relationships" ref="L4" r:id="rId47"/>
    <hyperlink xmlns:r="http://schemas.openxmlformats.org/officeDocument/2006/relationships" ref="A5" r:id="rId48"/>
    <hyperlink xmlns:r="http://schemas.openxmlformats.org/officeDocument/2006/relationships" ref="B5" r:id="rId49"/>
    <hyperlink xmlns:r="http://schemas.openxmlformats.org/officeDocument/2006/relationships" ref="C5" r:id="rId50"/>
    <hyperlink xmlns:r="http://schemas.openxmlformats.org/officeDocument/2006/relationships" ref="D5" r:id="rId51"/>
    <hyperlink xmlns:r="http://schemas.openxmlformats.org/officeDocument/2006/relationships" ref="E5" r:id="rId52"/>
    <hyperlink xmlns:r="http://schemas.openxmlformats.org/officeDocument/2006/relationships" ref="F5" r:id="rId53"/>
    <hyperlink xmlns:r="http://schemas.openxmlformats.org/officeDocument/2006/relationships" ref="G5" r:id="rId54"/>
    <hyperlink xmlns:r="http://schemas.openxmlformats.org/officeDocument/2006/relationships" ref="H5" r:id="rId55"/>
    <hyperlink xmlns:r="http://schemas.openxmlformats.org/officeDocument/2006/relationships" ref="I5" r:id="rId56"/>
    <hyperlink xmlns:r="http://schemas.openxmlformats.org/officeDocument/2006/relationships" ref="J5" r:id="rId57"/>
    <hyperlink xmlns:r="http://schemas.openxmlformats.org/officeDocument/2006/relationships" ref="K5" r:id="rId58"/>
    <hyperlink xmlns:r="http://schemas.openxmlformats.org/officeDocument/2006/relationships" ref="L5" r:id="rId59"/>
    <hyperlink xmlns:r="http://schemas.openxmlformats.org/officeDocument/2006/relationships" ref="A6" r:id="rId60"/>
    <hyperlink xmlns:r="http://schemas.openxmlformats.org/officeDocument/2006/relationships" ref="B6" r:id="rId61"/>
    <hyperlink xmlns:r="http://schemas.openxmlformats.org/officeDocument/2006/relationships" ref="C6" r:id="rId62"/>
    <hyperlink xmlns:r="http://schemas.openxmlformats.org/officeDocument/2006/relationships" ref="D6" r:id="rId6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65"/>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s>
  <sheetData>
    <row r="1" ht="24" customHeight="1">
      <c r="A1" s="624" t="inlineStr">
        <is>
          <t>侠士综合</t>
        </is>
      </c>
      <c r="B1" s="625" t="inlineStr">
        <is>
          <t>名词解释</t>
        </is>
      </c>
      <c r="C1" s="626" t="inlineStr">
        <is>
          <t>技能等级</t>
        </is>
      </c>
      <c r="D1" s="626" t="inlineStr">
        <is>
          <t>论剑组合</t>
        </is>
      </c>
      <c r="E1" s="626" t="inlineStr">
        <is>
          <t>领奖奇遇</t>
        </is>
      </c>
      <c r="F1" s="626" t="inlineStr">
        <is>
          <t>升级属性</t>
        </is>
      </c>
      <c r="G1" s="626" t="inlineStr">
        <is>
          <t>食珍录</t>
        </is>
      </c>
      <c r="H1" s="627" t="inlineStr">
        <is>
          <t>古玩赏</t>
        </is>
      </c>
      <c r="I1" s="624" t="inlineStr">
        <is>
          <t>见闻志</t>
        </is>
      </c>
      <c r="K1" s="202" t="inlineStr">
        <is>
          <t>阴属性</t>
        </is>
      </c>
      <c r="L1" s="628" t="inlineStr">
        <is>
          <t>阳属性</t>
        </is>
      </c>
    </row>
    <row r="2" ht="24" customHeight="1">
      <c r="A2" s="629" t="inlineStr">
        <is>
          <t>金属性</t>
        </is>
      </c>
      <c r="B2" s="630" t="inlineStr">
        <is>
          <t>柒承</t>
        </is>
      </c>
      <c r="C2" s="631" t="inlineStr">
        <is>
          <t>段智兴</t>
        </is>
      </c>
      <c r="D2" s="631" t="inlineStr">
        <is>
          <t>杨过</t>
        </is>
      </c>
      <c r="E2" s="631" t="inlineStr">
        <is>
          <t>金轮法王</t>
        </is>
      </c>
      <c r="F2" s="631" t="inlineStr">
        <is>
          <t>王处一</t>
        </is>
      </c>
      <c r="G2" s="632" t="inlineStr">
        <is>
          <t>胡斐</t>
        </is>
      </c>
      <c r="H2" s="633" t="inlineStr">
        <is>
          <t>x</t>
        </is>
      </c>
      <c r="I2" s="633" t="inlineStr">
        <is>
          <t>x</t>
        </is>
      </c>
      <c r="J2" s="634" t="inlineStr">
        <is>
          <t>x</t>
        </is>
      </c>
      <c r="K2" s="635" t="inlineStr">
        <is>
          <t>x</t>
        </is>
      </c>
      <c r="L2" s="636" t="inlineStr">
        <is>
          <t>鹅晓峰</t>
        </is>
      </c>
    </row>
    <row r="3" ht="24" customHeight="1">
      <c r="A3" s="637" t="inlineStr">
        <is>
          <t>木属性</t>
        </is>
      </c>
      <c r="B3" s="638" t="inlineStr">
        <is>
          <t>九品芝麻官</t>
        </is>
      </c>
      <c r="C3" s="639" t="inlineStr">
        <is>
          <t>黄药师</t>
        </is>
      </c>
      <c r="D3" s="639" t="inlineStr">
        <is>
          <t>林朝英</t>
        </is>
      </c>
      <c r="E3" s="639" t="inlineStr">
        <is>
          <t>周伯通</t>
        </is>
      </c>
      <c r="F3" s="639" t="inlineStr">
        <is>
          <t>周芷若</t>
        </is>
      </c>
      <c r="G3" s="639" t="inlineStr">
        <is>
          <t>行者鹅</t>
        </is>
      </c>
      <c r="H3" s="640" t="inlineStr">
        <is>
          <t>木岛主</t>
        </is>
      </c>
      <c r="I3" s="640" t="inlineStr">
        <is>
          <t>鹅乔峰</t>
        </is>
      </c>
      <c r="J3" s="641" t="inlineStr">
        <is>
          <t>x</t>
        </is>
      </c>
      <c r="K3" s="642" t="inlineStr">
        <is>
          <t>x</t>
        </is>
      </c>
      <c r="L3" s="643" t="inlineStr">
        <is>
          <t>x</t>
        </is>
      </c>
    </row>
    <row r="4" ht="24" customHeight="1">
      <c r="A4" s="637" t="inlineStr">
        <is>
          <t>土属性</t>
        </is>
      </c>
      <c r="B4" s="638" t="inlineStr">
        <is>
          <t>李师师</t>
        </is>
      </c>
      <c r="C4" s="639" t="inlineStr">
        <is>
          <t>圣诞老鹅</t>
        </is>
      </c>
      <c r="D4" s="639" t="inlineStr">
        <is>
          <t>杜十三</t>
        </is>
      </c>
      <c r="E4" s="639" t="inlineStr">
        <is>
          <t>李莫愁</t>
        </is>
      </c>
      <c r="F4" s="639" t="inlineStr">
        <is>
          <t>梅超风</t>
        </is>
      </c>
      <c r="G4" s="640" t="inlineStr">
        <is>
          <t>石破天</t>
        </is>
      </c>
      <c r="H4" s="640" t="inlineStr">
        <is>
          <t>发财鹅</t>
        </is>
      </c>
      <c r="I4" s="644" t="inlineStr">
        <is>
          <t>x</t>
        </is>
      </c>
      <c r="J4" s="641" t="inlineStr">
        <is>
          <t>x</t>
        </is>
      </c>
      <c r="K4" s="642" t="inlineStr">
        <is>
          <t>x</t>
        </is>
      </c>
      <c r="L4" s="643" t="inlineStr">
        <is>
          <t>x</t>
        </is>
      </c>
    </row>
    <row r="5" ht="24" customHeight="1">
      <c r="A5" s="637" t="inlineStr">
        <is>
          <t>水属性</t>
        </is>
      </c>
      <c r="B5" s="638" t="inlineStr">
        <is>
          <t>断亦</t>
        </is>
      </c>
      <c r="C5" s="639" t="inlineStr">
        <is>
          <t>王重阳</t>
        </is>
      </c>
      <c r="D5" s="639" t="inlineStr">
        <is>
          <t>欧阳锋</t>
        </is>
      </c>
      <c r="E5" s="639" t="inlineStr">
        <is>
          <t>小龙女</t>
        </is>
      </c>
      <c r="F5" s="639" t="inlineStr">
        <is>
          <t>郭襄</t>
        </is>
      </c>
      <c r="G5" s="639" t="inlineStr">
        <is>
          <t>龙岛主</t>
        </is>
      </c>
      <c r="H5" s="639" t="inlineStr">
        <is>
          <t>笑红尘</t>
        </is>
      </c>
      <c r="I5" s="640" t="inlineStr">
        <is>
          <t>越女鹅</t>
        </is>
      </c>
      <c r="J5" s="641" t="inlineStr">
        <is>
          <t>x</t>
        </is>
      </c>
      <c r="K5" s="642" t="inlineStr">
        <is>
          <t>x</t>
        </is>
      </c>
      <c r="L5" s="643" t="inlineStr">
        <is>
          <t>x</t>
        </is>
      </c>
    </row>
    <row r="6" ht="24" customHeight="1">
      <c r="A6" s="645" t="inlineStr">
        <is>
          <t>火属性</t>
        </is>
      </c>
      <c r="B6" s="646" t="inlineStr">
        <is>
          <t>燕青</t>
        </is>
      </c>
      <c r="C6" s="647" t="inlineStr">
        <is>
          <t>洪七公</t>
        </is>
      </c>
      <c r="D6" s="647" t="inlineStr">
        <is>
          <t>李光弼</t>
        </is>
      </c>
      <c r="E6" s="647" t="inlineStr">
        <is>
          <t>郭靖</t>
        </is>
      </c>
      <c r="F6" s="647" t="inlineStr">
        <is>
          <t>张无忌</t>
        </is>
      </c>
      <c r="G6" s="647" t="inlineStr">
        <is>
          <t>张三丰</t>
        </is>
      </c>
      <c r="H6" s="647" t="inlineStr">
        <is>
          <t>斗酒僧</t>
        </is>
      </c>
      <c r="I6" s="648" t="inlineStr">
        <is>
          <t>福马鹅</t>
        </is>
      </c>
      <c r="J6" s="649" t="inlineStr">
        <is>
          <t>x</t>
        </is>
      </c>
      <c r="K6" s="650" t="inlineStr">
        <is>
          <t>x</t>
        </is>
      </c>
      <c r="L6" s="651" t="inlineStr">
        <is>
          <t>x</t>
        </is>
      </c>
    </row>
    <row r="7" ht="24" customHeight="1">
      <c r="A7" s="652" t="inlineStr"/>
    </row>
    <row r="8" ht="24" customHeight="1">
      <c r="A8" s="118" t="inlineStr">
        <is>
          <t>名称</t>
        </is>
      </c>
      <c r="B8" s="653" t="inlineStr">
        <is>
          <t>相关概念及规则说明</t>
        </is>
      </c>
      <c r="C8" s="3" t="n"/>
      <c r="D8" s="3" t="n"/>
      <c r="E8" s="3" t="n"/>
      <c r="F8" s="3" t="n"/>
      <c r="G8" s="3" t="n"/>
      <c r="H8" s="3" t="n"/>
      <c r="I8" s="3" t="n"/>
      <c r="J8" s="3" t="n"/>
      <c r="K8" s="3" t="n"/>
      <c r="L8" s="3" t="n"/>
    </row>
    <row r="9" ht="24" customHeight="1">
      <c r="A9" s="654" t="inlineStr">
        <is>
          <t>五行克制</t>
        </is>
      </c>
      <c r="B9" s="605" t="inlineStr">
        <is>
          <t>攻击被克制属性的侠士时，增加20%伤害。克制顺序为：金克木，木克土，土克水，水克火，火克金。</t>
        </is>
      </c>
      <c r="C9" s="123" t="n"/>
      <c r="D9" s="123" t="n"/>
      <c r="E9" s="123" t="n"/>
      <c r="F9" s="123" t="n"/>
      <c r="G9" s="123" t="n"/>
      <c r="H9" s="123" t="n"/>
      <c r="I9" s="123" t="n"/>
      <c r="J9" s="123" t="n"/>
      <c r="K9" s="123" t="n"/>
      <c r="L9" s="124" t="n"/>
    </row>
    <row r="10" ht="24" customHeight="1">
      <c r="A10" s="603" t="inlineStr">
        <is>
          <t>阴阳克制</t>
        </is>
      </c>
      <c r="B10" s="584" t="inlineStr">
        <is>
          <t>阳克阴，阳克金火，阳弱克土；阴克阳，阴克木水，阳弱克土。弱克只增加10%伤害.</t>
        </is>
      </c>
      <c r="C10" s="129" t="n"/>
      <c r="D10" s="129" t="n"/>
      <c r="E10" s="129" t="n"/>
      <c r="F10" s="129" t="n"/>
      <c r="G10" s="129" t="n"/>
      <c r="H10" s="129" t="n"/>
      <c r="I10" s="129" t="n"/>
      <c r="J10" s="129" t="n"/>
      <c r="K10" s="129" t="n"/>
      <c r="L10" s="130" t="n"/>
    </row>
    <row r="11" ht="24" customHeight="1">
      <c r="A11" s="603" t="inlineStr">
        <is>
          <t>初始属性</t>
        </is>
      </c>
      <c r="B11" s="584" t="inlineStr">
        <is>
          <t>1级侠士初始属性或满级侠士生命若与表内侠士资料不一致，原因是武技栏已有属性技能提供了加成。</t>
        </is>
      </c>
      <c r="C11" s="129" t="n"/>
      <c r="D11" s="129" t="n"/>
      <c r="E11" s="129" t="n"/>
      <c r="F11" s="129" t="n"/>
      <c r="G11" s="129" t="n"/>
      <c r="H11" s="129" t="n"/>
      <c r="I11" s="129" t="n"/>
      <c r="J11" s="129" t="n"/>
      <c r="K11" s="129" t="n"/>
      <c r="L11" s="130" t="n"/>
    </row>
    <row r="12" ht="24" customHeight="1">
      <c r="A12" s="603" t="inlineStr">
        <is>
          <t>侠士职业</t>
        </is>
      </c>
      <c r="B12" s="584" t="inlineStr">
        <is>
          <t>盾/拳/刀/刺/剑客分别为生命/力量/敏捷/速度/均衡型侠士，各自偏向更高的生命/力量/敏捷/速度成长或平衡成长。</t>
        </is>
      </c>
      <c r="C12" s="129" t="n"/>
      <c r="D12" s="129" t="n"/>
      <c r="E12" s="129" t="n"/>
      <c r="F12" s="129" t="n"/>
      <c r="G12" s="129" t="n"/>
      <c r="H12" s="129" t="n"/>
      <c r="I12" s="129" t="n"/>
      <c r="J12" s="129" t="n"/>
      <c r="K12" s="129" t="n"/>
      <c r="L12" s="130" t="n"/>
    </row>
    <row r="13" ht="24" customHeight="1">
      <c r="A13" s="603" t="inlineStr">
        <is>
          <t>成长系数</t>
        </is>
      </c>
      <c r="B13" s="584" t="inlineStr">
        <is>
          <t>不同品级侠士有不同成长系数，同一侠士根据职业不同，不同属性的成长系数也不完全相同。本数据表内仅记录生命成长系数。</t>
        </is>
      </c>
      <c r="C13" s="129" t="n"/>
      <c r="D13" s="129" t="n"/>
      <c r="E13" s="129" t="n"/>
      <c r="F13" s="129" t="n"/>
      <c r="G13" s="129" t="n"/>
      <c r="H13" s="129" t="n"/>
      <c r="I13" s="129" t="n"/>
      <c r="J13" s="129" t="n"/>
      <c r="K13" s="129" t="n"/>
      <c r="L13" s="130" t="n"/>
    </row>
    <row r="14" ht="24" customHeight="1">
      <c r="A14" s="603" t="inlineStr">
        <is>
          <t>属性成长</t>
        </is>
      </c>
      <c r="B14" s="584" t="inlineStr">
        <is>
          <t>侠士在初始属性的基础上，每次升级随机力/速/敏中其二增加1*成长系数（可为相同属性），生命增加5*成长系数。</t>
        </is>
      </c>
      <c r="C14" s="129" t="n"/>
      <c r="D14" s="129" t="n"/>
      <c r="E14" s="129" t="n"/>
      <c r="F14" s="129" t="n"/>
      <c r="G14" s="129" t="n"/>
      <c r="H14" s="129" t="n"/>
      <c r="I14" s="129" t="n"/>
      <c r="J14" s="129" t="n"/>
      <c r="K14" s="129" t="n"/>
      <c r="L14" s="130" t="n"/>
    </row>
    <row r="15" ht="24" customHeight="1">
      <c r="A15" s="603" t="inlineStr">
        <is>
          <t>重出江湖</t>
        </is>
      </c>
      <c r="B15" s="584" t="inlineStr">
        <is>
          <t>消耗重出江湖令，侠士初始属性不变，已有武技种类不变，已解锁武技栏不变。</t>
        </is>
      </c>
      <c r="C15" s="129" t="n"/>
      <c r="D15" s="129" t="n"/>
      <c r="E15" s="129" t="n"/>
      <c r="F15" s="129" t="n"/>
      <c r="G15" s="129" t="n"/>
      <c r="H15" s="129" t="n"/>
      <c r="I15" s="129" t="n"/>
      <c r="J15" s="129" t="n"/>
      <c r="K15" s="129" t="n"/>
      <c r="L15" s="130" t="n"/>
    </row>
    <row r="16" ht="24" customHeight="1">
      <c r="A16" s="603" t="inlineStr">
        <is>
          <t>武技顺序</t>
        </is>
      </c>
      <c r="B16" s="584" t="inlineStr">
        <is>
          <t>当侠士武器技能中存在两个或两个以上技能时，排在可多次触发的技能之后的技能将无法触发。</t>
        </is>
      </c>
      <c r="C16" s="129" t="n"/>
      <c r="D16" s="129" t="n"/>
      <c r="E16" s="129" t="n"/>
      <c r="F16" s="129" t="n"/>
      <c r="G16" s="129" t="n"/>
      <c r="H16" s="129" t="n"/>
      <c r="I16" s="129" t="n"/>
      <c r="J16" s="129" t="n"/>
      <c r="K16" s="129" t="n"/>
      <c r="L16" s="130" t="n"/>
    </row>
    <row r="17" ht="24" customHeight="1">
      <c r="A17" s="603" t="inlineStr">
        <is>
          <t>武技重置</t>
        </is>
      </c>
      <c r="B17" s="584" t="inlineStr">
        <is>
          <t>消耗侠士修身录，建议解锁全5个武技栏后再参考推荐武技重置。</t>
        </is>
      </c>
      <c r="C17" s="129" t="n"/>
      <c r="D17" s="129" t="n"/>
      <c r="E17" s="129" t="n"/>
      <c r="F17" s="129" t="n"/>
      <c r="G17" s="129" t="n"/>
      <c r="H17" s="129" t="n"/>
      <c r="I17" s="129" t="n"/>
      <c r="J17" s="129" t="n"/>
      <c r="K17" s="129" t="n"/>
      <c r="L17" s="130" t="n"/>
    </row>
    <row r="18" ht="24" customHeight="1">
      <c r="A18" s="603" t="inlineStr">
        <is>
          <t>客栈奇遇</t>
        </is>
      </c>
      <c r="B18" s="584" t="inlineStr">
        <is>
          <t>物品交换，特价道具、侠士捣乱。出现时间每日早6点以及晚6点，最多保留2个奇遇。</t>
        </is>
      </c>
      <c r="C18" s="129" t="n"/>
      <c r="D18" s="129" t="n"/>
      <c r="E18" s="129" t="n"/>
      <c r="F18" s="129" t="n"/>
      <c r="G18" s="129" t="n"/>
      <c r="H18" s="129" t="n"/>
      <c r="I18" s="129" t="n"/>
      <c r="J18" s="129" t="n"/>
      <c r="K18" s="129" t="n"/>
      <c r="L18" s="130" t="n"/>
    </row>
    <row r="19" ht="24" customHeight="1">
      <c r="A19" s="393" t="inlineStr">
        <is>
          <t>客栈领奖</t>
        </is>
      </c>
      <c r="B19" s="85" t="inlineStr">
        <is>
          <t>包括住客NPC和食客NPC，不同NPC有不同的奖励配置权重。</t>
        </is>
      </c>
      <c r="C19" s="129" t="n"/>
      <c r="D19" s="129" t="n"/>
      <c r="E19" s="129" t="n"/>
      <c r="F19" s="129" t="n"/>
      <c r="G19" s="129" t="n"/>
      <c r="H19" s="129" t="n"/>
      <c r="I19" s="129" t="n"/>
      <c r="J19" s="129" t="n"/>
      <c r="K19" s="129" t="n"/>
      <c r="L19" s="130" t="n"/>
    </row>
    <row r="20" ht="24" customHeight="1">
      <c r="A20" s="393" t="inlineStr">
        <is>
          <t>住客NPC</t>
        </is>
      </c>
      <c r="B20" s="85" t="inlineStr">
        <is>
          <t>与客栈豪华度有关，领奖时间每日早8点到当日晚8点，过时不候。</t>
        </is>
      </c>
      <c r="C20" s="129" t="n"/>
      <c r="D20" s="129" t="n"/>
      <c r="E20" s="129" t="n"/>
      <c r="F20" s="129" t="n"/>
      <c r="G20" s="129" t="n"/>
      <c r="H20" s="129" t="n"/>
      <c r="I20" s="129" t="n"/>
      <c r="J20" s="129" t="n"/>
      <c r="K20" s="129" t="n"/>
      <c r="L20" s="130" t="n"/>
    </row>
    <row r="21" ht="24" customHeight="1">
      <c r="A21" s="393" t="inlineStr">
        <is>
          <t>食客NPC</t>
        </is>
      </c>
      <c r="B21" s="85" t="inlineStr">
        <is>
          <t>与菜谱熟练度有关，领奖时间每日晚8点到次日早8点，过时不候。</t>
        </is>
      </c>
      <c r="C21" s="129" t="n"/>
      <c r="D21" s="129" t="n"/>
      <c r="E21" s="129" t="n"/>
      <c r="F21" s="129" t="n"/>
      <c r="G21" s="129" t="n"/>
      <c r="H21" s="129" t="n"/>
      <c r="I21" s="129" t="n"/>
      <c r="J21" s="129" t="n"/>
      <c r="K21" s="129" t="n"/>
      <c r="L21" s="130" t="n"/>
    </row>
    <row r="22" ht="24" customHeight="1">
      <c r="A22" s="395" t="inlineStr">
        <is>
          <t>菜谱熟练</t>
        </is>
      </c>
      <c r="B22" s="256" t="inlineStr">
        <is>
          <t>菜谱有隐藏的七维度属性，熟练度升级会影响七维属性，七维属性会影响出现的食客NPC。</t>
        </is>
      </c>
      <c r="C22" s="135" t="n"/>
      <c r="D22" s="135" t="n"/>
      <c r="E22" s="135" t="n"/>
      <c r="F22" s="135" t="n"/>
      <c r="G22" s="135" t="n"/>
      <c r="H22" s="135" t="n"/>
      <c r="I22" s="135" t="n"/>
      <c r="J22" s="135" t="n"/>
      <c r="K22" s="135" t="n"/>
      <c r="L22" s="136" t="n"/>
    </row>
    <row r="23" ht="24" customHeight="1">
      <c r="A23" s="652" t="inlineStr"/>
    </row>
    <row r="24" ht="24" customHeight="1">
      <c r="A24" s="202" t="inlineStr">
        <is>
          <t>技能等级</t>
        </is>
      </c>
      <c r="B24" s="204" t="inlineStr">
        <is>
          <t>LV1</t>
        </is>
      </c>
      <c r="C24" s="204" t="inlineStr">
        <is>
          <t>LV2</t>
        </is>
      </c>
      <c r="D24" s="204" t="inlineStr">
        <is>
          <t>LV3</t>
        </is>
      </c>
      <c r="E24" s="204" t="inlineStr">
        <is>
          <t>LV4</t>
        </is>
      </c>
      <c r="F24" s="204" t="inlineStr">
        <is>
          <t>LV5</t>
        </is>
      </c>
      <c r="H24" s="118" t="inlineStr">
        <is>
          <t>赛季加成</t>
        </is>
      </c>
      <c r="I24" s="96" t="inlineStr">
        <is>
          <t>单同五行</t>
        </is>
      </c>
      <c r="J24" s="96" t="inlineStr">
        <is>
          <t>双同五行</t>
        </is>
      </c>
      <c r="K24" s="311" t="inlineStr">
        <is>
          <t>三同五行</t>
        </is>
      </c>
    </row>
    <row r="25" ht="24" customHeight="1">
      <c r="A25" s="655" t="inlineStr">
        <is>
          <t>常规碎片</t>
        </is>
      </c>
      <c r="B25" s="73" t="inlineStr">
        <is>
          <t>20</t>
        </is>
      </c>
      <c r="C25" s="74" t="inlineStr">
        <is>
          <t>50</t>
        </is>
      </c>
      <c r="D25" s="74" t="inlineStr">
        <is>
          <t>120</t>
        </is>
      </c>
      <c r="E25" s="74" t="inlineStr">
        <is>
          <t>160</t>
        </is>
      </c>
      <c r="F25" s="75" t="inlineStr">
        <is>
          <t>500</t>
        </is>
      </c>
      <c r="H25" s="656" t="inlineStr">
        <is>
          <t>固定五行</t>
        </is>
      </c>
      <c r="I25" s="657" t="inlineStr">
        <is>
          <t>生命8%</t>
        </is>
      </c>
      <c r="J25" s="340" t="inlineStr">
        <is>
          <t>生命10%</t>
        </is>
      </c>
      <c r="K25" s="207" t="inlineStr">
        <is>
          <t>生命12%</t>
        </is>
      </c>
    </row>
    <row r="26" ht="24" customHeight="1">
      <c r="A26" s="266" t="inlineStr">
        <is>
          <t>冠侠碎片</t>
        </is>
      </c>
      <c r="B26" s="132" t="inlineStr">
        <is>
          <t>20</t>
        </is>
      </c>
      <c r="C26" s="86" t="inlineStr">
        <is>
          <t>50</t>
        </is>
      </c>
      <c r="D26" s="86" t="inlineStr">
        <is>
          <t>120</t>
        </is>
      </c>
      <c r="E26" s="86" t="inlineStr">
        <is>
          <t>160</t>
        </is>
      </c>
      <c r="F26" s="236" t="inlineStr">
        <is>
          <t>500</t>
        </is>
      </c>
      <c r="H26" s="414" t="n"/>
      <c r="I26" s="268" t="inlineStr">
        <is>
          <t>力量8%</t>
        </is>
      </c>
      <c r="J26" s="268" t="inlineStr">
        <is>
          <t>力量10%</t>
        </is>
      </c>
      <c r="K26" s="658" t="inlineStr">
        <is>
          <t>力量12%</t>
        </is>
      </c>
    </row>
    <row r="27" ht="24" customHeight="1">
      <c r="A27" s="266" t="inlineStr">
        <is>
          <t>豪侠碎片</t>
        </is>
      </c>
      <c r="B27" s="132" t="inlineStr">
        <is>
          <t>50</t>
        </is>
      </c>
      <c r="C27" s="86" t="inlineStr">
        <is>
          <t>100</t>
        </is>
      </c>
      <c r="D27" s="86" t="inlineStr">
        <is>
          <t>150</t>
        </is>
      </c>
      <c r="E27" s="86" t="inlineStr">
        <is>
          <t>200</t>
        </is>
      </c>
      <c r="F27" s="236" t="inlineStr">
        <is>
          <t>600</t>
        </is>
      </c>
      <c r="H27" s="659" t="inlineStr">
        <is>
          <t>碧水寒潭
水属性</t>
        </is>
      </c>
      <c r="I27" s="73" t="inlineStr">
        <is>
          <t>暴击6%</t>
        </is>
      </c>
      <c r="J27" s="74" t="inlineStr">
        <is>
          <t>暴击12%</t>
        </is>
      </c>
      <c r="K27" s="75" t="inlineStr">
        <is>
          <t>暴击18%</t>
        </is>
      </c>
    </row>
    <row r="28" ht="24" customHeight="1">
      <c r="A28" s="266" t="inlineStr">
        <is>
          <t>福侠碎片</t>
        </is>
      </c>
      <c r="B28" s="132" t="inlineStr">
        <is>
          <t>50</t>
        </is>
      </c>
      <c r="C28" s="86" t="inlineStr">
        <is>
          <t>100</t>
        </is>
      </c>
      <c r="D28" s="86" t="inlineStr">
        <is>
          <t>150</t>
        </is>
      </c>
      <c r="E28" s="86" t="inlineStr">
        <is>
          <t>200</t>
        </is>
      </c>
      <c r="F28" s="236" t="inlineStr">
        <is>
          <t>600</t>
        </is>
      </c>
      <c r="H28" s="414" t="n"/>
      <c r="I28" s="660" t="inlineStr">
        <is>
          <t>速度3%</t>
        </is>
      </c>
      <c r="J28" s="343" t="inlineStr">
        <is>
          <t>速度6%</t>
        </is>
      </c>
      <c r="K28" s="78" t="inlineStr">
        <is>
          <t>速度9%</t>
        </is>
      </c>
    </row>
    <row r="29" ht="24" customHeight="1">
      <c r="A29" s="266" t="inlineStr">
        <is>
          <t>隐侠碎片</t>
        </is>
      </c>
      <c r="B29" s="132" t="inlineStr">
        <is>
          <t>3隐侠贴</t>
        </is>
      </c>
      <c r="C29" s="86" t="inlineStr">
        <is>
          <t>50</t>
        </is>
      </c>
      <c r="H29" s="434" t="inlineStr">
        <is>
          <t>苍林竹海
木属性</t>
        </is>
      </c>
      <c r="I29" s="657" t="inlineStr">
        <is>
          <t>命中6%</t>
        </is>
      </c>
      <c r="J29" s="340" t="inlineStr">
        <is>
          <t>命中12%</t>
        </is>
      </c>
      <c r="K29" s="207" t="inlineStr">
        <is>
          <t>命中18%</t>
        </is>
      </c>
    </row>
    <row r="30" ht="24" customHeight="1">
      <c r="A30" s="307" t="inlineStr">
        <is>
          <t>秘卷技能</t>
        </is>
      </c>
      <c r="B30" s="138" t="inlineStr">
        <is>
          <t>1秘卷</t>
        </is>
      </c>
      <c r="C30" s="139" t="inlineStr">
        <is>
          <t>50</t>
        </is>
      </c>
      <c r="D30" s="139" t="inlineStr">
        <is>
          <t>100</t>
        </is>
      </c>
      <c r="E30" s="139" t="inlineStr">
        <is>
          <t>150</t>
        </is>
      </c>
      <c r="F30" s="290" t="inlineStr">
        <is>
          <t>200</t>
        </is>
      </c>
      <c r="H30" s="414" t="n"/>
      <c r="I30" s="660" t="inlineStr">
        <is>
          <t>速度3%</t>
        </is>
      </c>
      <c r="J30" s="343" t="inlineStr">
        <is>
          <t>速度6%</t>
        </is>
      </c>
      <c r="K30" s="78" t="inlineStr">
        <is>
          <t>速度9%</t>
        </is>
      </c>
    </row>
    <row r="31" ht="24" customHeight="1">
      <c r="A31" s="655" t="inlineStr">
        <is>
          <t>论剑耐久</t>
        </is>
      </c>
      <c r="B31" s="73" t="inlineStr">
        <is>
          <t>10</t>
        </is>
      </c>
      <c r="C31" s="74" t="inlineStr">
        <is>
          <t>15</t>
        </is>
      </c>
      <c r="D31" s="74" t="inlineStr">
        <is>
          <t>20</t>
        </is>
      </c>
      <c r="E31" s="74" t="inlineStr">
        <is>
          <t>25</t>
        </is>
      </c>
      <c r="F31" s="75" t="inlineStr">
        <is>
          <t>30</t>
        </is>
      </c>
      <c r="H31" s="434" t="inlineStr">
        <is>
          <t>烈焰熔谷
火属性</t>
        </is>
      </c>
      <c r="I31" s="80" t="inlineStr">
        <is>
          <t>暴击6%</t>
        </is>
      </c>
      <c r="J31" s="62" t="inlineStr">
        <is>
          <t>暴击12%</t>
        </is>
      </c>
      <c r="K31" s="63" t="inlineStr">
        <is>
          <t>暴击18%</t>
        </is>
      </c>
    </row>
    <row r="32" ht="24" customHeight="1">
      <c r="A32" s="307" t="inlineStr">
        <is>
          <t>每日恢复</t>
        </is>
      </c>
      <c r="B32" s="138" t="inlineStr">
        <is>
          <t>5</t>
        </is>
      </c>
      <c r="C32" s="139" t="inlineStr">
        <is>
          <t>8</t>
        </is>
      </c>
      <c r="D32" s="139" t="inlineStr">
        <is>
          <t>11</t>
        </is>
      </c>
      <c r="E32" s="139" t="inlineStr">
        <is>
          <t>14</t>
        </is>
      </c>
      <c r="F32" s="290" t="inlineStr">
        <is>
          <t>18</t>
        </is>
      </c>
      <c r="H32" s="414" t="n"/>
      <c r="I32" s="138" t="inlineStr">
        <is>
          <t>武伤6%</t>
        </is>
      </c>
      <c r="J32" s="139" t="inlineStr">
        <is>
          <t>武伤12%</t>
        </is>
      </c>
      <c r="K32" s="290" t="inlineStr">
        <is>
          <t>武伤18%</t>
        </is>
      </c>
    </row>
    <row r="33" ht="24" customHeight="1">
      <c r="H33" s="434" t="inlineStr">
        <is>
          <t>金属性</t>
        </is>
      </c>
    </row>
    <row r="34" ht="24" customHeight="1">
      <c r="C34" s="661" t="inlineStr">
        <is>
          <t>单阴阳</t>
        </is>
      </c>
      <c r="D34" s="234" t="inlineStr">
        <is>
          <t>生命10%</t>
        </is>
      </c>
      <c r="E34" s="340" t="inlineStr">
        <is>
          <t>生命12%</t>
        </is>
      </c>
      <c r="F34" s="662" t="inlineStr">
        <is>
          <t>x</t>
        </is>
      </c>
      <c r="H34" s="414" t="n"/>
    </row>
    <row r="35" ht="24" customHeight="1">
      <c r="C35" s="11" t="n"/>
      <c r="D35" s="89" t="inlineStr">
        <is>
          <t>力量10%</t>
        </is>
      </c>
      <c r="E35" s="90" t="inlineStr">
        <is>
          <t>力量12%</t>
        </is>
      </c>
      <c r="F35" s="92" t="inlineStr">
        <is>
          <t>x</t>
        </is>
      </c>
      <c r="H35" s="434" t="inlineStr">
        <is>
          <t>土属性</t>
        </is>
      </c>
    </row>
    <row r="36" ht="24" customHeight="1">
      <c r="H36" s="414" t="n"/>
    </row>
    <row r="37" ht="24" customHeight="1">
      <c r="A37" s="652" t="inlineStr"/>
    </row>
    <row r="38" ht="24" customHeight="1">
      <c r="A38" s="202" t="inlineStr">
        <is>
          <t>食珍录</t>
        </is>
      </c>
      <c r="B38" s="311" t="inlineStr">
        <is>
          <t>激活菜谱</t>
        </is>
      </c>
      <c r="C38" s="311" t="inlineStr">
        <is>
          <t>满级菜谱</t>
        </is>
      </c>
      <c r="D38" s="663" t="inlineStr"/>
      <c r="E38" s="202" t="inlineStr">
        <is>
          <t>奇遇物品交换</t>
        </is>
      </c>
      <c r="F38" s="203" t="n"/>
      <c r="G38" s="227" t="inlineStr">
        <is>
          <t>消耗材料</t>
        </is>
      </c>
      <c r="H38" s="203" t="n"/>
      <c r="I38" s="205" t="inlineStr">
        <is>
          <t>奇遇物品交换</t>
        </is>
      </c>
      <c r="J38" s="203" t="n"/>
      <c r="K38" s="227" t="inlineStr">
        <is>
          <t>消耗材料</t>
        </is>
      </c>
      <c r="L38" s="203" t="n"/>
    </row>
    <row r="39" ht="24" customHeight="1">
      <c r="A39" s="664" t="inlineStr">
        <is>
          <t>白粥</t>
        </is>
      </c>
      <c r="B39" s="252" t="inlineStr">
        <is>
          <t>x</t>
        </is>
      </c>
      <c r="C39" s="63">
        <f>(500+500+1000+2000)/50</f>
        <v/>
      </c>
      <c r="E39" s="319" t="inlineStr">
        <is>
          <t>Ⅴ级万能碎片*1</t>
        </is>
      </c>
      <c r="F39" s="320" t="n"/>
      <c r="G39" s="566" t="inlineStr">
        <is>
          <t>斗灵石-空*66</t>
        </is>
      </c>
      <c r="H39" s="320" t="n"/>
      <c r="I39" s="665" t="inlineStr">
        <is>
          <t>百炼钢*2</t>
        </is>
      </c>
      <c r="J39" s="320" t="n"/>
      <c r="K39" s="666" t="inlineStr">
        <is>
          <t>黄金卷轴*3</t>
        </is>
      </c>
      <c r="L39" s="320" t="n"/>
    </row>
    <row r="40" ht="24" customHeight="1">
      <c r="A40" s="393" t="inlineStr">
        <is>
          <t>蛋炒饭</t>
        </is>
      </c>
      <c r="B40" s="240" t="inlineStr">
        <is>
          <t>x</t>
        </is>
      </c>
      <c r="C40" s="236">
        <f>(500+500+1000+2000)/50</f>
        <v/>
      </c>
      <c r="E40" s="82" t="inlineStr">
        <is>
          <t>斗灵石-空*5</t>
        </is>
      </c>
      <c r="F40" s="130" t="n"/>
      <c r="G40" s="83" t="inlineStr">
        <is>
          <t>门派强化书*2</t>
        </is>
      </c>
      <c r="H40" s="130" t="n"/>
      <c r="I40" s="285" t="inlineStr">
        <is>
          <t>百炼钢*1</t>
        </is>
      </c>
      <c r="J40" s="130" t="n"/>
      <c r="K40" s="87" t="inlineStr">
        <is>
          <t>悟性丹*  6</t>
        </is>
      </c>
      <c r="L40" s="130" t="n"/>
    </row>
    <row r="41" ht="24" customHeight="1">
      <c r="A41" s="393" t="inlineStr">
        <is>
          <t>叫花鸡</t>
        </is>
      </c>
      <c r="B41" s="240" t="inlineStr">
        <is>
          <t>x</t>
        </is>
      </c>
      <c r="C41" s="236">
        <f>(500+500+1000+2000)/50</f>
        <v/>
      </c>
      <c r="E41" s="82" t="inlineStr">
        <is>
          <t>斗灵石-空*5</t>
        </is>
      </c>
      <c r="F41" s="130" t="n"/>
      <c r="G41" s="83" t="inlineStr">
        <is>
          <t>黄金卷轴*2</t>
        </is>
      </c>
      <c r="H41" s="130" t="n"/>
      <c r="I41" s="285" t="inlineStr">
        <is>
          <t>百炼钢*1</t>
        </is>
      </c>
      <c r="J41" s="130" t="n"/>
      <c r="K41" s="87" t="inlineStr">
        <is>
          <t>寻斗符*15</t>
        </is>
      </c>
      <c r="L41" s="130" t="n"/>
    </row>
    <row r="42" ht="24" customHeight="1">
      <c r="A42" s="393" t="inlineStr">
        <is>
          <t>咸菜拼盘</t>
        </is>
      </c>
      <c r="B42" s="240" t="inlineStr">
        <is>
          <t>x</t>
        </is>
      </c>
      <c r="C42" s="236">
        <f>(500+500+1000+2000)/50</f>
        <v/>
      </c>
      <c r="E42" s="85" t="inlineStr">
        <is>
          <t>斗神符*1</t>
        </is>
      </c>
      <c r="F42" s="130" t="n"/>
      <c r="G42" s="86" t="inlineStr">
        <is>
          <t>黄金卷轴*3</t>
        </is>
      </c>
      <c r="H42" s="130" t="n"/>
      <c r="I42" s="285" t="inlineStr">
        <is>
          <t>百炼钢*1</t>
        </is>
      </c>
      <c r="J42" s="130" t="n"/>
      <c r="K42" s="87" t="inlineStr">
        <is>
          <t>还魂丹*30</t>
        </is>
      </c>
      <c r="L42" s="130" t="n"/>
    </row>
    <row r="43" ht="24" customHeight="1">
      <c r="A43" s="395" t="inlineStr">
        <is>
          <t>粗茶</t>
        </is>
      </c>
      <c r="B43" s="667" t="inlineStr">
        <is>
          <t>x</t>
        </is>
      </c>
      <c r="C43" s="290">
        <f>(500+500+1000+2000)/50</f>
        <v/>
      </c>
      <c r="E43" s="82" t="inlineStr">
        <is>
          <t>玄铁令*1</t>
        </is>
      </c>
      <c r="F43" s="130" t="n"/>
      <c r="G43" s="83" t="inlineStr">
        <is>
          <t>挑战书*  2</t>
        </is>
      </c>
      <c r="H43" s="130" t="n"/>
      <c r="I43" s="285" t="inlineStr">
        <is>
          <t>时之沙*2</t>
        </is>
      </c>
      <c r="J43" s="130" t="n"/>
      <c r="K43" s="87" t="inlineStr">
        <is>
          <t>还魂丹*30</t>
        </is>
      </c>
      <c r="L43" s="130" t="n"/>
    </row>
    <row r="44" ht="24" customHeight="1">
      <c r="A44" s="654" t="inlineStr">
        <is>
          <t>浊酒</t>
        </is>
      </c>
      <c r="B44" s="668" t="inlineStr">
        <is>
          <t>20</t>
        </is>
      </c>
      <c r="C44" s="75">
        <f>(800+800+1600+3200)/50</f>
        <v/>
      </c>
      <c r="E44" s="82" t="inlineStr">
        <is>
          <t>淬火结晶*1</t>
        </is>
      </c>
      <c r="F44" s="130" t="n"/>
      <c r="G44" s="83" t="inlineStr">
        <is>
          <t>斗神符*1</t>
        </is>
      </c>
      <c r="H44" s="130" t="n"/>
      <c r="I44" s="285" t="inlineStr">
        <is>
          <t>移魂符*1</t>
        </is>
      </c>
      <c r="J44" s="130" t="n"/>
      <c r="K44" s="87" t="inlineStr">
        <is>
          <t>斗神符*1</t>
        </is>
      </c>
      <c r="L44" s="130" t="n"/>
    </row>
    <row r="45" ht="24" customHeight="1">
      <c r="A45" s="393" t="inlineStr">
        <is>
          <t>麻婆豆腐</t>
        </is>
      </c>
      <c r="B45" s="208" t="inlineStr">
        <is>
          <t>40</t>
        </is>
      </c>
      <c r="C45" s="236">
        <f>(1000+1000+2000+4000)/50</f>
        <v/>
      </c>
      <c r="E45" s="256" t="inlineStr">
        <is>
          <t>易经八卦*1</t>
        </is>
      </c>
      <c r="F45" s="136" t="n"/>
      <c r="G45" s="139" t="inlineStr">
        <is>
          <t>无字天书*1</t>
        </is>
      </c>
      <c r="H45" s="136" t="n"/>
      <c r="I45" s="669" t="inlineStr">
        <is>
          <t>真黄金卷轴*1</t>
        </is>
      </c>
      <c r="J45" s="136" t="n"/>
      <c r="K45" s="91" t="inlineStr">
        <is>
          <t>斗神符*1</t>
        </is>
      </c>
      <c r="L45" s="136" t="n"/>
    </row>
    <row r="46" ht="24" customHeight="1">
      <c r="A46" s="393" t="inlineStr">
        <is>
          <t>陈醋花生米</t>
        </is>
      </c>
      <c r="B46" s="208" t="inlineStr">
        <is>
          <t>60</t>
        </is>
      </c>
      <c r="C46" s="236">
        <f>(1200+1200+2400+4800)/50</f>
        <v/>
      </c>
      <c r="E46" s="118" t="inlineStr">
        <is>
          <t>打尖住店领奖</t>
        </is>
      </c>
      <c r="F46" s="4" t="n"/>
      <c r="G46" s="118" t="inlineStr">
        <is>
          <t>打尖住店领奖</t>
        </is>
      </c>
      <c r="H46" s="4" t="n"/>
      <c r="I46" s="670" t="inlineStr">
        <is>
          <t>奇遇特价道具</t>
        </is>
      </c>
      <c r="J46" s="4" t="n"/>
      <c r="K46" s="96" t="inlineStr">
        <is>
          <t>斗币/斗豆/鹅币</t>
        </is>
      </c>
      <c r="L46" s="4" t="n"/>
    </row>
    <row r="47" ht="24" customHeight="1">
      <c r="A47" s="393" t="inlineStr">
        <is>
          <t>蟹酿橙</t>
        </is>
      </c>
      <c r="B47" s="208" t="inlineStr">
        <is>
          <t>80</t>
        </is>
      </c>
      <c r="C47" s="671">
        <f>(1250+1250+2500+5000)/50</f>
        <v/>
      </c>
      <c r="E47" s="234" t="inlineStr">
        <is>
          <t>淬火结晶*1</t>
        </is>
      </c>
      <c r="F47" s="124" t="n"/>
      <c r="G47" s="340" t="inlineStr">
        <is>
          <t>小体力*3</t>
        </is>
      </c>
      <c r="H47" s="124" t="n"/>
      <c r="I47" s="672" t="inlineStr">
        <is>
          <t>黄药师碎片*1</t>
        </is>
      </c>
      <c r="J47" s="124" t="n"/>
      <c r="K47" s="673" t="inlineStr">
        <is>
          <t>1800/900/4.5</t>
        </is>
      </c>
      <c r="L47" s="124" t="n"/>
    </row>
    <row r="48" ht="24" customHeight="1">
      <c r="A48" s="395" t="inlineStr">
        <is>
          <t>汤浴绣丸</t>
        </is>
      </c>
      <c r="B48" s="674" t="inlineStr">
        <is>
          <t>100</t>
        </is>
      </c>
      <c r="C48" s="236">
        <f>(1400+1400+2800+5600)/50</f>
        <v/>
      </c>
      <c r="E48" s="82" t="inlineStr">
        <is>
          <t>柒承碎片*1</t>
        </is>
      </c>
      <c r="F48" s="130" t="n"/>
      <c r="G48" s="83" t="inlineStr">
        <is>
          <t>中体力*2</t>
        </is>
      </c>
      <c r="H48" s="130" t="n"/>
      <c r="I48" s="285" t="inlineStr">
        <is>
          <t>段智兴碎片*1</t>
        </is>
      </c>
      <c r="J48" s="130" t="n"/>
      <c r="K48" s="284" t="inlineStr">
        <is>
          <t>1800/900/4.5</t>
        </is>
      </c>
      <c r="L48" s="130" t="n"/>
    </row>
    <row r="49" ht="24" customHeight="1">
      <c r="A49" s="654" t="inlineStr">
        <is>
          <t>饺子</t>
        </is>
      </c>
      <c r="B49" s="675" t="inlineStr">
        <is>
          <t>66</t>
        </is>
      </c>
      <c r="C49" s="63">
        <f>(1200+820+2780+4800)/50</f>
        <v/>
      </c>
      <c r="E49" s="82" t="inlineStr">
        <is>
          <t>断亦碎片*1</t>
        </is>
      </c>
      <c r="F49" s="130" t="n"/>
      <c r="G49" s="83" t="inlineStr">
        <is>
          <t>大体力*1</t>
        </is>
      </c>
      <c r="H49" s="130" t="n"/>
      <c r="I49" s="285" t="inlineStr">
        <is>
          <t>洪七公碎片*1</t>
        </is>
      </c>
      <c r="J49" s="130" t="n"/>
      <c r="K49" s="284" t="inlineStr">
        <is>
          <t>1800/900/4.5</t>
        </is>
      </c>
      <c r="L49" s="130" t="n"/>
    </row>
    <row r="50" ht="24" customHeight="1">
      <c r="A50" s="393" t="inlineStr">
        <is>
          <t>清蒸鲈鱼</t>
        </is>
      </c>
      <c r="B50" s="208" t="inlineStr">
        <is>
          <t>66</t>
        </is>
      </c>
      <c r="C50" s="236">
        <f>(1200+820+2780+4800)/50</f>
        <v/>
      </c>
      <c r="E50" s="82" t="inlineStr">
        <is>
          <t>燕青碎片*1</t>
        </is>
      </c>
      <c r="F50" s="130" t="n"/>
      <c r="G50" s="83" t="inlineStr">
        <is>
          <t>真体力*1</t>
        </is>
      </c>
      <c r="H50" s="130" t="n"/>
      <c r="I50" s="285" t="inlineStr">
        <is>
          <t>欧阳锋碎片*1</t>
        </is>
      </c>
      <c r="J50" s="130" t="n"/>
      <c r="K50" s="284" t="inlineStr">
        <is>
          <t xml:space="preserve">1800/900/x   </t>
        </is>
      </c>
      <c r="L50" s="130" t="n"/>
    </row>
    <row r="51" ht="24" customHeight="1">
      <c r="A51" s="393" t="inlineStr">
        <is>
          <t>粽子</t>
        </is>
      </c>
      <c r="B51" s="208" t="inlineStr">
        <is>
          <t>55</t>
        </is>
      </c>
      <c r="C51" s="671">
        <f>(1250+1250+2500+5000)/50</f>
        <v/>
      </c>
      <c r="E51" s="82" t="inlineStr">
        <is>
          <t>李师师碎片*1</t>
        </is>
      </c>
      <c r="F51" s="130" t="n"/>
      <c r="G51" s="83" t="inlineStr">
        <is>
          <t>经验药*1</t>
        </is>
      </c>
      <c r="H51" s="130" t="n"/>
      <c r="I51" s="285" t="inlineStr">
        <is>
          <t>李光弼碎片*1</t>
        </is>
      </c>
      <c r="J51" s="130" t="n"/>
      <c r="K51" s="284" t="inlineStr">
        <is>
          <t>x   /  x  /4</t>
        </is>
      </c>
      <c r="L51" s="130" t="n"/>
    </row>
    <row r="52" ht="24" customHeight="1">
      <c r="A52" s="393" t="inlineStr">
        <is>
          <t>中秋月饼</t>
        </is>
      </c>
      <c r="B52" s="208" t="inlineStr">
        <is>
          <t>60</t>
        </is>
      </c>
      <c r="C52" s="236">
        <f>(1100+900+2000+4000)/50</f>
        <v/>
      </c>
      <c r="E52" s="82" t="inlineStr">
        <is>
          <t>重出江湖令*1</t>
        </is>
      </c>
      <c r="F52" s="130" t="n"/>
      <c r="G52" s="83" t="inlineStr">
        <is>
          <t>大经验药*1</t>
        </is>
      </c>
      <c r="H52" s="130" t="n"/>
      <c r="I52" s="285" t="inlineStr">
        <is>
          <t>杜十三碎片*1</t>
        </is>
      </c>
      <c r="J52" s="130" t="n"/>
      <c r="K52" s="284" t="inlineStr">
        <is>
          <t>x   /  x  /4</t>
        </is>
      </c>
      <c r="L52" s="130" t="n"/>
    </row>
    <row r="53" ht="24" customHeight="1">
      <c r="A53" s="395" t="inlineStr">
        <is>
          <t>岁寒三友</t>
        </is>
      </c>
      <c r="B53" s="676" t="inlineStr">
        <is>
          <t>100</t>
        </is>
      </c>
      <c r="C53" s="677">
        <f>(1250+1250+2700+4800)/50</f>
        <v/>
      </c>
      <c r="E53" s="82" t="inlineStr">
        <is>
          <t>侠士手记*1/2/3</t>
        </is>
      </c>
      <c r="F53" s="130" t="n"/>
      <c r="G53" s="83" t="inlineStr">
        <is>
          <t>零经验药*1</t>
        </is>
      </c>
      <c r="H53" s="130" t="n"/>
      <c r="I53" s="285" t="inlineStr">
        <is>
          <t>圣诞鹅碎片*1</t>
        </is>
      </c>
      <c r="J53" s="130" t="n"/>
      <c r="K53" s="284" t="inlineStr">
        <is>
          <t>x   /  x  /4</t>
        </is>
      </c>
      <c r="L53" s="130" t="n"/>
    </row>
    <row r="54" ht="24" customHeight="1">
      <c r="A54" s="654" t="inlineStr">
        <is>
          <t>翡翠白菜</t>
        </is>
      </c>
      <c r="B54" s="668" t="inlineStr">
        <is>
          <t>88</t>
        </is>
      </c>
      <c r="C54" s="75">
        <f>(1300+1200+2700+5800)/50</f>
        <v/>
      </c>
      <c r="E54" s="82" t="inlineStr">
        <is>
          <t>秘传菜谱*1/2/3</t>
        </is>
      </c>
      <c r="F54" s="130" t="n"/>
      <c r="G54" s="83" t="inlineStr">
        <is>
          <t>神来拳套*2</t>
        </is>
      </c>
      <c r="H54" s="130" t="n"/>
      <c r="I54" s="285" t="inlineStr">
        <is>
          <t>重出江湖令*1</t>
        </is>
      </c>
      <c r="J54" s="130" t="n"/>
      <c r="K54" s="284" t="inlineStr">
        <is>
          <t>x   /  x  /8</t>
        </is>
      </c>
      <c r="L54" s="130" t="n"/>
    </row>
    <row r="55" ht="24" customHeight="1">
      <c r="A55" s="393" t="inlineStr">
        <is>
          <t>蛋黄肉粽</t>
        </is>
      </c>
      <c r="B55" s="208" t="inlineStr">
        <is>
          <t>166</t>
        </is>
      </c>
      <c r="C55" s="236">
        <f>(1400+1400+2800+6400)/50</f>
        <v/>
      </c>
      <c r="E55" s="82" t="inlineStr">
        <is>
          <t>侠士修身录*1/2/3</t>
        </is>
      </c>
      <c r="F55" s="130" t="n"/>
      <c r="G55" s="83" t="inlineStr">
        <is>
          <t>经验药七天*1</t>
        </is>
      </c>
      <c r="H55" s="130" t="n"/>
      <c r="I55" s="285" t="inlineStr">
        <is>
          <t>玄铁令*1</t>
        </is>
      </c>
      <c r="J55" s="130" t="n"/>
      <c r="K55" s="284" t="inlineStr">
        <is>
          <t xml:space="preserve">   x   /  x  /0.8</t>
        </is>
      </c>
      <c r="L55" s="130" t="n"/>
    </row>
    <row r="56" ht="24" customHeight="1">
      <c r="A56" s="393" t="inlineStr">
        <is>
          <t>佛跳墙</t>
        </is>
      </c>
      <c r="B56" s="208" t="inlineStr">
        <is>
          <t>166</t>
        </is>
      </c>
      <c r="C56" s="236">
        <f>(1400+1400+2800+6400)/50</f>
        <v/>
      </c>
      <c r="E56" s="82" t="inlineStr">
        <is>
          <t>古玩寻访帖*1/2/3</t>
        </is>
      </c>
      <c r="F56" s="130" t="n"/>
      <c r="G56" s="83" t="inlineStr">
        <is>
          <t>被动经验药*1</t>
        </is>
      </c>
      <c r="H56" s="130" t="n"/>
      <c r="I56" s="285" t="inlineStr">
        <is>
          <t>侠士手记*2</t>
        </is>
      </c>
      <c r="J56" s="130" t="n"/>
      <c r="K56" s="284" t="inlineStr">
        <is>
          <t xml:space="preserve">   x   /640/3.2</t>
        </is>
      </c>
      <c r="L56" s="130" t="n"/>
    </row>
    <row r="57" ht="24" customHeight="1">
      <c r="A57" s="393" t="inlineStr">
        <is>
          <t>肉蟹煲</t>
        </is>
      </c>
      <c r="B57" s="208" t="inlineStr">
        <is>
          <t>166</t>
        </is>
      </c>
      <c r="C57" s="236">
        <f>(1400+1400+2800+6400)/50</f>
        <v/>
      </c>
      <c r="E57" s="678" t="inlineStr">
        <is>
          <t xml:space="preserve">   x</t>
        </is>
      </c>
      <c r="F57" s="410" t="n"/>
      <c r="G57" s="66" t="inlineStr">
        <is>
          <t xml:space="preserve">   x</t>
        </is>
      </c>
      <c r="H57" s="410" t="n"/>
      <c r="I57" s="679" t="inlineStr">
        <is>
          <t>侠士修身录*2</t>
        </is>
      </c>
      <c r="J57" s="410" t="n"/>
      <c r="K57" s="680" t="inlineStr">
        <is>
          <t xml:space="preserve">   x   /640/3.2</t>
        </is>
      </c>
      <c r="L57" s="410" t="n"/>
    </row>
    <row r="58" ht="24" customHeight="1">
      <c r="A58" s="395" t="inlineStr">
        <is>
          <t>皮蛋豆腐</t>
        </is>
      </c>
      <c r="B58" s="674" t="inlineStr">
        <is>
          <t>166</t>
        </is>
      </c>
      <c r="C58" s="78">
        <f>(1300+1200+2700+5800)/50</f>
        <v/>
      </c>
      <c r="E58" s="202" t="inlineStr">
        <is>
          <t>奇遇寻衅滋事</t>
        </is>
      </c>
      <c r="F58" s="203" t="n"/>
      <c r="G58" s="227" t="inlineStr">
        <is>
          <t>侠士碎片*1</t>
        </is>
      </c>
      <c r="H58" s="203" t="n"/>
      <c r="I58" s="202" t="inlineStr">
        <is>
          <t>奇遇寻衅滋事</t>
        </is>
      </c>
      <c r="J58" s="203" t="n"/>
      <c r="K58" s="227" t="inlineStr">
        <is>
          <t>侠士碎片*1</t>
        </is>
      </c>
      <c r="L58" s="203" t="n"/>
    </row>
    <row r="59" ht="24" customHeight="1">
      <c r="A59" s="654" t="inlineStr">
        <is>
          <t>腊味合蒸</t>
        </is>
      </c>
      <c r="B59" s="675" t="inlineStr">
        <is>
          <t>166</t>
        </is>
      </c>
      <c r="C59" s="63">
        <f>(1300+1200+2700+5800)/50</f>
        <v/>
      </c>
      <c r="E59" s="52" t="inlineStr">
        <is>
          <t>对战侠士柒承</t>
        </is>
      </c>
      <c r="F59" s="320" t="n"/>
      <c r="G59" s="53" t="inlineStr">
        <is>
          <t>战斗胜利/360斗豆</t>
        </is>
      </c>
      <c r="H59" s="320" t="n"/>
      <c r="I59" s="681" t="inlineStr">
        <is>
          <t>对战侠士洪七公</t>
        </is>
      </c>
      <c r="J59" s="504" t="n"/>
      <c r="K59" s="439" t="inlineStr">
        <is>
          <t>战斗胜利/900斗豆</t>
        </is>
      </c>
      <c r="L59" s="125" t="n"/>
    </row>
    <row r="60" ht="24" customHeight="1">
      <c r="A60" s="393" t="inlineStr">
        <is>
          <t>羊方藏鱼</t>
        </is>
      </c>
      <c r="B60" s="208" t="inlineStr">
        <is>
          <t>166</t>
        </is>
      </c>
      <c r="C60" s="236">
        <f>(1400+1400+2800+6400)/50</f>
        <v/>
      </c>
      <c r="E60" s="34" t="inlineStr">
        <is>
          <t>对战侠士断亦</t>
        </is>
      </c>
      <c r="F60" s="130" t="n"/>
      <c r="G60" s="35" t="inlineStr">
        <is>
          <t>战斗胜利/360斗豆</t>
        </is>
      </c>
      <c r="H60" s="130" t="n"/>
      <c r="I60" s="421" t="inlineStr">
        <is>
          <t>对战侠士欧阳锋</t>
        </is>
      </c>
      <c r="J60" s="410" t="n"/>
      <c r="K60" s="41" t="inlineStr">
        <is>
          <t>战斗胜利/900斗豆</t>
        </is>
      </c>
      <c r="L60" s="195" t="n"/>
    </row>
    <row r="61" ht="24" customHeight="1">
      <c r="A61" s="393" t="inlineStr">
        <is>
          <t>马奶酒</t>
        </is>
      </c>
      <c r="B61" s="208" t="inlineStr">
        <is>
          <t>166</t>
        </is>
      </c>
      <c r="C61" s="236">
        <f>(1400+1400+2800+6400)/50</f>
        <v/>
      </c>
      <c r="E61" s="34" t="inlineStr">
        <is>
          <t>对战侠士芝麻官</t>
        </is>
      </c>
      <c r="F61" s="130" t="n"/>
      <c r="G61" s="35" t="inlineStr">
        <is>
          <t>战斗胜利/360斗豆</t>
        </is>
      </c>
      <c r="H61" s="130" t="n"/>
      <c r="I61" s="421" t="inlineStr">
        <is>
          <t>对战侠士圣诞老鹅</t>
        </is>
      </c>
      <c r="J61" s="410" t="n"/>
      <c r="K61" s="41" t="inlineStr">
        <is>
          <t>战斗胜利/900斗豆</t>
        </is>
      </c>
      <c r="L61" s="195" t="n"/>
    </row>
    <row r="62" ht="24" customHeight="1">
      <c r="A62" s="395" t="inlineStr">
        <is>
          <t>烤羊排</t>
        </is>
      </c>
      <c r="B62" s="676" t="inlineStr">
        <is>
          <t>128</t>
        </is>
      </c>
      <c r="C62" s="682">
        <f>(1300+1200+2700+5800)/50</f>
        <v/>
      </c>
      <c r="E62" s="47" t="inlineStr">
        <is>
          <t>对战侠士燕青</t>
        </is>
      </c>
      <c r="F62" s="136" t="n"/>
      <c r="G62" s="42" t="inlineStr">
        <is>
          <t>战斗胜利/540斗豆</t>
        </is>
      </c>
      <c r="H62" s="136" t="n"/>
      <c r="I62" s="368" t="inlineStr">
        <is>
          <t>对战侠士李师师</t>
        </is>
      </c>
      <c r="J62" s="136" t="n"/>
      <c r="K62" s="31" t="inlineStr">
        <is>
          <t>战斗胜利/540斗豆</t>
        </is>
      </c>
      <c r="L62" s="190" t="n"/>
    </row>
    <row r="63" ht="24" customHeight="1">
      <c r="A63" s="652" t="inlineStr"/>
    </row>
    <row r="64" ht="24" customHeight="1">
      <c r="A64" s="202" t="inlineStr">
        <is>
          <t>侠士等级</t>
        </is>
      </c>
      <c r="B64" s="202" t="inlineStr">
        <is>
          <t>1级</t>
        </is>
      </c>
      <c r="C64" s="202" t="inlineStr">
        <is>
          <t>2级</t>
        </is>
      </c>
      <c r="D64" s="202" t="inlineStr">
        <is>
          <t>3级</t>
        </is>
      </c>
      <c r="E64" s="202" t="inlineStr">
        <is>
          <t>4级</t>
        </is>
      </c>
      <c r="F64" s="202" t="inlineStr">
        <is>
          <t>5级</t>
        </is>
      </c>
      <c r="G64" s="202" t="inlineStr">
        <is>
          <t>6级</t>
        </is>
      </c>
      <c r="H64" s="202" t="inlineStr">
        <is>
          <t>7级</t>
        </is>
      </c>
      <c r="I64" s="202" t="inlineStr">
        <is>
          <t>8级</t>
        </is>
      </c>
      <c r="J64" s="202" t="inlineStr">
        <is>
          <t>9级</t>
        </is>
      </c>
      <c r="K64" s="202" t="inlineStr">
        <is>
          <t>10级</t>
        </is>
      </c>
      <c r="L64" s="386" t="inlineStr">
        <is>
          <t>10级效果</t>
        </is>
      </c>
    </row>
    <row r="65" ht="24" customHeight="1">
      <c r="A65" s="655" t="inlineStr">
        <is>
          <t>升级经验</t>
        </is>
      </c>
      <c r="B65" s="683" t="inlineStr">
        <is>
          <t>40</t>
        </is>
      </c>
      <c r="C65" s="566" t="inlineStr">
        <is>
          <t>160</t>
        </is>
      </c>
      <c r="D65" s="566" t="inlineStr">
        <is>
          <t>360</t>
        </is>
      </c>
      <c r="E65" s="566" t="inlineStr">
        <is>
          <t>640</t>
        </is>
      </c>
      <c r="F65" s="566" t="inlineStr">
        <is>
          <t>1000</t>
        </is>
      </c>
      <c r="G65" s="566" t="inlineStr">
        <is>
          <t>1440</t>
        </is>
      </c>
      <c r="H65" s="566" t="inlineStr">
        <is>
          <t>1960</t>
        </is>
      </c>
      <c r="I65" s="566" t="inlineStr">
        <is>
          <t>2560</t>
        </is>
      </c>
      <c r="J65" s="566" t="inlineStr">
        <is>
          <t>3240</t>
        </is>
      </c>
      <c r="K65" s="684" t="inlineStr">
        <is>
          <t>4000</t>
        </is>
      </c>
      <c r="L65" s="685" t="inlineStr">
        <is>
          <t>永久解锁
武技栏4</t>
        </is>
      </c>
    </row>
    <row r="66" ht="24" customHeight="1">
      <c r="A66" s="686" t="inlineStr">
        <is>
          <t>升级手记</t>
        </is>
      </c>
      <c r="B66" s="660" t="inlineStr">
        <is>
          <t>1</t>
        </is>
      </c>
      <c r="C66" s="343" t="inlineStr">
        <is>
          <t>1</t>
        </is>
      </c>
      <c r="D66" s="343" t="inlineStr">
        <is>
          <t>4</t>
        </is>
      </c>
      <c r="E66" s="343" t="inlineStr">
        <is>
          <t>6</t>
        </is>
      </c>
      <c r="F66" s="343" t="inlineStr">
        <is>
          <t>10</t>
        </is>
      </c>
      <c r="G66" s="343" t="inlineStr">
        <is>
          <t>15</t>
        </is>
      </c>
      <c r="H66" s="343" t="inlineStr">
        <is>
          <t>19</t>
        </is>
      </c>
      <c r="I66" s="343" t="inlineStr">
        <is>
          <t>26</t>
        </is>
      </c>
      <c r="J66" s="343" t="inlineStr">
        <is>
          <t>32</t>
        </is>
      </c>
      <c r="K66" s="687" t="inlineStr">
        <is>
          <t>40</t>
        </is>
      </c>
      <c r="L66" s="414" t="n"/>
    </row>
    <row r="67" ht="24" customHeight="1">
      <c r="A67" s="386" t="inlineStr">
        <is>
          <t>侠士等级</t>
        </is>
      </c>
      <c r="B67" s="205" t="inlineStr">
        <is>
          <t>11级</t>
        </is>
      </c>
      <c r="C67" s="688" t="inlineStr">
        <is>
          <t>12级</t>
        </is>
      </c>
      <c r="D67" s="688" t="inlineStr">
        <is>
          <t>13级</t>
        </is>
      </c>
      <c r="E67" s="688" t="inlineStr">
        <is>
          <t>14级</t>
        </is>
      </c>
      <c r="F67" s="688" t="inlineStr">
        <is>
          <t>15级</t>
        </is>
      </c>
      <c r="G67" s="688" t="inlineStr">
        <is>
          <t>16级</t>
        </is>
      </c>
      <c r="H67" s="688" t="inlineStr">
        <is>
          <t>17级</t>
        </is>
      </c>
      <c r="I67" s="688" t="inlineStr">
        <is>
          <t>18级</t>
        </is>
      </c>
      <c r="J67" s="688" t="inlineStr">
        <is>
          <t>19级</t>
        </is>
      </c>
      <c r="K67" s="689" t="inlineStr">
        <is>
          <t>20级</t>
        </is>
      </c>
      <c r="L67" s="386" t="inlineStr">
        <is>
          <t>20级效果</t>
        </is>
      </c>
    </row>
    <row r="68" ht="24" customHeight="1">
      <c r="A68" s="655" t="inlineStr">
        <is>
          <t>升级经验</t>
        </is>
      </c>
      <c r="B68" s="683" t="inlineStr">
        <is>
          <t>4840</t>
        </is>
      </c>
      <c r="C68" s="566" t="inlineStr">
        <is>
          <t>5760</t>
        </is>
      </c>
      <c r="D68" s="566" t="inlineStr">
        <is>
          <t>6760</t>
        </is>
      </c>
      <c r="E68" s="566" t="inlineStr">
        <is>
          <t>7840</t>
        </is>
      </c>
      <c r="F68" s="566" t="inlineStr">
        <is>
          <t>9000</t>
        </is>
      </c>
      <c r="G68" s="566" t="inlineStr">
        <is>
          <t>10240</t>
        </is>
      </c>
      <c r="H68" s="566" t="inlineStr">
        <is>
          <t>11560</t>
        </is>
      </c>
      <c r="I68" s="566" t="inlineStr">
        <is>
          <t>12960</t>
        </is>
      </c>
      <c r="J68" s="566" t="inlineStr">
        <is>
          <t>14440</t>
        </is>
      </c>
      <c r="K68" s="690" t="inlineStr">
        <is>
          <t>总计</t>
        </is>
      </c>
      <c r="L68" s="691" t="inlineStr">
        <is>
          <t>永久解锁
武技栏5</t>
        </is>
      </c>
    </row>
    <row r="69" ht="24" customHeight="1">
      <c r="A69" s="307" t="inlineStr">
        <is>
          <t>升级手记</t>
        </is>
      </c>
      <c r="B69" s="268" t="inlineStr">
        <is>
          <t>49</t>
        </is>
      </c>
      <c r="C69" s="90" t="inlineStr">
        <is>
          <t>57</t>
        </is>
      </c>
      <c r="D69" s="90" t="inlineStr">
        <is>
          <t>68</t>
        </is>
      </c>
      <c r="E69" s="90" t="inlineStr">
        <is>
          <t>78</t>
        </is>
      </c>
      <c r="F69" s="90" t="inlineStr">
        <is>
          <t>90</t>
        </is>
      </c>
      <c r="G69" s="90" t="inlineStr">
        <is>
          <t>103</t>
        </is>
      </c>
      <c r="H69" s="90" t="inlineStr">
        <is>
          <t>115</t>
        </is>
      </c>
      <c r="I69" s="90" t="inlineStr">
        <is>
          <t>130</t>
        </is>
      </c>
      <c r="J69" s="90" t="inlineStr">
        <is>
          <t>144</t>
        </is>
      </c>
      <c r="K69" s="692" t="inlineStr">
        <is>
          <t>988</t>
        </is>
      </c>
      <c r="L69" s="414" t="n"/>
    </row>
    <row r="70" ht="24" customHeight="1">
      <c r="A70" s="693" t="inlineStr">
        <is>
          <t>基础属性</t>
        </is>
      </c>
      <c r="B70" s="694" t="inlineStr">
        <is>
          <t>只有三维</t>
        </is>
      </c>
      <c r="C70" s="695" t="inlineStr">
        <is>
          <t>只有均衡</t>
        </is>
      </c>
      <c r="D70" s="696" t="inlineStr">
        <is>
          <t>前三后均</t>
        </is>
      </c>
      <c r="E70" s="693" t="inlineStr">
        <is>
          <t>前均后三</t>
        </is>
      </c>
      <c r="F70" s="693" t="inlineStr">
        <is>
          <t>备注</t>
        </is>
      </c>
      <c r="G70" s="697" t="inlineStr">
        <is>
          <t>基础属性</t>
        </is>
      </c>
      <c r="H70" s="694" t="inlineStr">
        <is>
          <t>只有三维</t>
        </is>
      </c>
      <c r="I70" s="695" t="inlineStr">
        <is>
          <t>只有均衡</t>
        </is>
      </c>
      <c r="J70" s="696" t="inlineStr">
        <is>
          <t>前三后均</t>
        </is>
      </c>
      <c r="K70" s="693" t="inlineStr">
        <is>
          <t>前均后三</t>
        </is>
      </c>
      <c r="L70" s="693" t="inlineStr">
        <is>
          <t>备注</t>
        </is>
      </c>
    </row>
    <row r="71" ht="24" customHeight="1">
      <c r="A71" s="61" t="inlineStr">
        <is>
          <t>6</t>
        </is>
      </c>
      <c r="B71" s="62">
        <f>A71+ROUNDDOWN(ROUNDDOWN(A71*0.5,0)+3.5,0)</f>
        <v/>
      </c>
      <c r="C71" s="63">
        <f>A71+ROUNDDOWN(ROUNDDOWN(A71*0.2,0)+1,0)</f>
        <v/>
      </c>
      <c r="D71" s="80">
        <f>B71+ROUNDDOWN(ROUNDDOWN(B71*0.2,0)+1,0)</f>
        <v/>
      </c>
      <c r="E71" s="62">
        <f>C71+ROUNDDOWN(ROUNDDOWN(C71*0.5,0)+3.5,0)</f>
        <v/>
      </c>
      <c r="F71" s="662" t="inlineStr">
        <is>
          <t>x</t>
        </is>
      </c>
      <c r="G71" s="61" t="inlineStr">
        <is>
          <t>36</t>
        </is>
      </c>
      <c r="H71" s="62">
        <f>G71+ROUNDDOWN(ROUNDDOWN(G71*0.5,0)+3.5,0)</f>
        <v/>
      </c>
      <c r="I71" s="63">
        <f>G71+ROUNDDOWN(ROUNDDOWN(G71*0.2,0)+1,0)</f>
        <v/>
      </c>
      <c r="J71" s="698">
        <f>H71+ROUNDDOWN(ROUNDDOWN(H71*0.2,0)+1,0)</f>
        <v/>
      </c>
      <c r="K71" s="62">
        <f>I71+ROUNDDOWN(ROUNDDOWN(I71*0.5,0)+3.5,0)</f>
        <v/>
      </c>
      <c r="L71" s="662" t="inlineStr">
        <is>
          <t>x</t>
        </is>
      </c>
    </row>
    <row r="72" ht="24" customHeight="1">
      <c r="A72" s="85" t="inlineStr">
        <is>
          <t>7</t>
        </is>
      </c>
      <c r="B72" s="86">
        <f>A72+ROUNDDOWN(ROUNDDOWN(A72*0.5,0)+3.5,0)</f>
        <v/>
      </c>
      <c r="C72" s="236">
        <f>A72+ROUNDDOWN(ROUNDDOWN(A72*0.2,0)+1,0)</f>
        <v/>
      </c>
      <c r="D72" s="132">
        <f>B72+ROUNDDOWN(ROUNDDOWN(B72*0.2,0)+1,0)</f>
        <v/>
      </c>
      <c r="E72" s="86">
        <f>C72+ROUNDDOWN(ROUNDDOWN(C72*0.5,0)+3.5,0)</f>
        <v/>
      </c>
      <c r="F72" s="88" t="inlineStr">
        <is>
          <t>x</t>
        </is>
      </c>
      <c r="G72" s="85" t="inlineStr">
        <is>
          <t>37</t>
        </is>
      </c>
      <c r="H72" s="86">
        <f>G72+ROUNDDOWN(ROUNDDOWN(G72*0.5,0)+3.5,0)</f>
        <v/>
      </c>
      <c r="I72" s="236">
        <f>G72+ROUNDDOWN(ROUNDDOWN(G72*0.2,0)+1,0)</f>
        <v/>
      </c>
      <c r="J72" s="264">
        <f>H72+ROUNDDOWN(ROUNDDOWN(H72*0.2,0)+1,0)</f>
        <v/>
      </c>
      <c r="K72" s="86">
        <f>I72+ROUNDDOWN(ROUNDDOWN(I72*0.5,0)+3.5,0)</f>
        <v/>
      </c>
      <c r="L72" s="88" t="inlineStr">
        <is>
          <t>x</t>
        </is>
      </c>
    </row>
    <row r="73" ht="24" customHeight="1">
      <c r="A73" s="85" t="inlineStr">
        <is>
          <t>8</t>
        </is>
      </c>
      <c r="B73" s="86">
        <f>A73+ROUNDDOWN(ROUNDDOWN(A73*0.5,0)+3.5,0)</f>
        <v/>
      </c>
      <c r="C73" s="236">
        <f>A73+ROUNDDOWN(ROUNDDOWN(A73*0.2,0)+1,0)</f>
        <v/>
      </c>
      <c r="D73" s="132">
        <f>B73+ROUNDDOWN(ROUNDDOWN(B73*0.2,0)+1,0)</f>
        <v/>
      </c>
      <c r="E73" s="87">
        <f>C73+ROUNDDOWN(ROUNDDOWN(C73*0.5,0)+3.5,0)</f>
        <v/>
      </c>
      <c r="F73" s="236" t="inlineStr">
        <is>
          <t>先三维</t>
        </is>
      </c>
      <c r="G73" s="85" t="inlineStr">
        <is>
          <t>38</t>
        </is>
      </c>
      <c r="H73" s="86">
        <f>G73+ROUNDDOWN(ROUNDDOWN(G73*0.5,0)+3.5,0)</f>
        <v/>
      </c>
      <c r="I73" s="236">
        <f>G73+ROUNDDOWN(ROUNDDOWN(G73*0.2,0)+1,0)</f>
        <v/>
      </c>
      <c r="J73" s="264">
        <f>H73+ROUNDDOWN(ROUNDDOWN(H73*0.2,0)+1,0)</f>
        <v/>
      </c>
      <c r="K73" s="87">
        <f>I73+ROUNDDOWN(ROUNDDOWN(I73*0.5,0)+3.5,0)</f>
        <v/>
      </c>
      <c r="L73" s="236" t="inlineStr">
        <is>
          <t>先三维</t>
        </is>
      </c>
    </row>
    <row r="74" ht="24" customHeight="1">
      <c r="A74" s="85" t="inlineStr">
        <is>
          <t>9</t>
        </is>
      </c>
      <c r="B74" s="86">
        <f>A74+ROUNDDOWN(ROUNDDOWN(A74*0.5,0)+3.5,0)</f>
        <v/>
      </c>
      <c r="C74" s="236">
        <f>A74+ROUNDDOWN(ROUNDDOWN(A74*0.2,0)+1,0)</f>
        <v/>
      </c>
      <c r="D74" s="132">
        <f>B74+ROUNDDOWN(ROUNDDOWN(B74*0.2,0)+1,0)</f>
        <v/>
      </c>
      <c r="E74" s="87">
        <f>C74+ROUNDDOWN(ROUNDDOWN(C74*0.5,0)+3.5,0)</f>
        <v/>
      </c>
      <c r="F74" s="236" t="inlineStr">
        <is>
          <t>先三维</t>
        </is>
      </c>
      <c r="G74" s="85" t="inlineStr">
        <is>
          <t>39</t>
        </is>
      </c>
      <c r="H74" s="86">
        <f>G74+ROUNDDOWN(ROUNDDOWN(G74*0.5,0)+3.5,0)</f>
        <v/>
      </c>
      <c r="I74" s="236">
        <f>G74+ROUNDDOWN(ROUNDDOWN(G74*0.2,0)+1,0)</f>
        <v/>
      </c>
      <c r="J74" s="264">
        <f>H74+ROUNDDOWN(ROUNDDOWN(H74*0.2,0)+1,0)</f>
        <v/>
      </c>
      <c r="K74" s="87">
        <f>I74+ROUNDDOWN(ROUNDDOWN(I74*0.5,0)+3.5,0)</f>
        <v/>
      </c>
      <c r="L74" s="236" t="inlineStr">
        <is>
          <t>先三维</t>
        </is>
      </c>
    </row>
    <row r="75" ht="24" customHeight="1">
      <c r="A75" s="85" t="inlineStr">
        <is>
          <t>10</t>
        </is>
      </c>
      <c r="B75" s="86">
        <f>A75+ROUNDDOWN(ROUNDDOWN(A75*0.5,0)+3.5,0)</f>
        <v/>
      </c>
      <c r="C75" s="236">
        <f>A75+ROUNDDOWN(ROUNDDOWN(A75*0.2,0)+1,0)</f>
        <v/>
      </c>
      <c r="D75" s="132">
        <f>B75+ROUNDDOWN(ROUNDDOWN(B75*0.2,0)+1,0)</f>
        <v/>
      </c>
      <c r="E75" s="86">
        <f>C75+ROUNDDOWN(ROUNDDOWN(C75*0.5,0)+3.5,0)</f>
        <v/>
      </c>
      <c r="F75" s="88" t="inlineStr">
        <is>
          <t>x</t>
        </is>
      </c>
      <c r="G75" s="85" t="inlineStr">
        <is>
          <t>40</t>
        </is>
      </c>
      <c r="H75" s="86">
        <f>G75+ROUNDDOWN(ROUNDDOWN(G75*0.5,0)+3.5,0)</f>
        <v/>
      </c>
      <c r="I75" s="236">
        <f>G75+ROUNDDOWN(ROUNDDOWN(G75*0.2,0)+1,0)</f>
        <v/>
      </c>
      <c r="J75" s="264">
        <f>H75+ROUNDDOWN(ROUNDDOWN(H75*0.2,0)+1,0)</f>
        <v/>
      </c>
      <c r="K75" s="86">
        <f>I75+ROUNDDOWN(ROUNDDOWN(I75*0.5,0)+3.5,0)</f>
        <v/>
      </c>
      <c r="L75" s="88" t="inlineStr">
        <is>
          <t>x</t>
        </is>
      </c>
    </row>
    <row r="76" ht="24" customHeight="1">
      <c r="A76" s="85" t="inlineStr">
        <is>
          <t>11</t>
        </is>
      </c>
      <c r="B76" s="86">
        <f>A76+ROUNDDOWN(ROUNDDOWN(A76*0.5,0)+3.5,0)</f>
        <v/>
      </c>
      <c r="C76" s="236">
        <f>A76+ROUNDDOWN(ROUNDDOWN(A76*0.2,0)+1,0)</f>
        <v/>
      </c>
      <c r="D76" s="285">
        <f>B76+ROUNDDOWN(ROUNDDOWN(B76*0.2,0)+1,0)</f>
        <v/>
      </c>
      <c r="E76" s="86">
        <f>C76+ROUNDDOWN(ROUNDDOWN(C76*0.5,0)+3.5,0)</f>
        <v/>
      </c>
      <c r="F76" s="236" t="inlineStr">
        <is>
          <t>先均衡</t>
        </is>
      </c>
      <c r="G76" s="85" t="inlineStr">
        <is>
          <t>41</t>
        </is>
      </c>
      <c r="H76" s="86">
        <f>G76+ROUNDDOWN(ROUNDDOWN(G76*0.5,0)+3.5,0)</f>
        <v/>
      </c>
      <c r="I76" s="236">
        <f>G76+ROUNDDOWN(ROUNDDOWN(G76*0.2,0)+1,0)</f>
        <v/>
      </c>
      <c r="J76" s="284">
        <f>H76+ROUNDDOWN(ROUNDDOWN(H76*0.2,0)+1,0)</f>
        <v/>
      </c>
      <c r="K76" s="86">
        <f>I76+ROUNDDOWN(ROUNDDOWN(I76*0.5,0)+3.5,0)</f>
        <v/>
      </c>
      <c r="L76" s="236" t="inlineStr">
        <is>
          <t>先均衡</t>
        </is>
      </c>
    </row>
    <row r="77" ht="24" customHeight="1">
      <c r="A77" s="85" t="inlineStr">
        <is>
          <t>12</t>
        </is>
      </c>
      <c r="B77" s="86">
        <f>A77+ROUNDDOWN(ROUNDDOWN(A77*0.5,0)+3.5,0)</f>
        <v/>
      </c>
      <c r="C77" s="236">
        <f>A77+ROUNDDOWN(ROUNDDOWN(A77*0.2,0)+1,0)</f>
        <v/>
      </c>
      <c r="D77" s="132">
        <f>B77+ROUNDDOWN(ROUNDDOWN(B77*0.2,0)+1,0)</f>
        <v/>
      </c>
      <c r="E77" s="87">
        <f>C77+ROUNDDOWN(ROUNDDOWN(C77*0.5,0)+3.5,0)</f>
        <v/>
      </c>
      <c r="F77" s="236" t="inlineStr">
        <is>
          <t>先三维</t>
        </is>
      </c>
      <c r="G77" s="85" t="inlineStr">
        <is>
          <t>42</t>
        </is>
      </c>
      <c r="H77" s="86">
        <f>G77+ROUNDDOWN(ROUNDDOWN(G77*0.5,0)+3.5,0)</f>
        <v/>
      </c>
      <c r="I77" s="236">
        <f>G77+ROUNDDOWN(ROUNDDOWN(G77*0.2,0)+1,0)</f>
        <v/>
      </c>
      <c r="J77" s="264">
        <f>H77+ROUNDDOWN(ROUNDDOWN(H77*0.2,0)+1,0)</f>
        <v/>
      </c>
      <c r="K77" s="87">
        <f>I77+ROUNDDOWN(ROUNDDOWN(I77*0.5,0)+3.5,0)</f>
        <v/>
      </c>
      <c r="L77" s="236" t="inlineStr">
        <is>
          <t>先三维</t>
        </is>
      </c>
    </row>
    <row r="78" ht="24" customHeight="1">
      <c r="A78" s="85" t="inlineStr">
        <is>
          <t>13</t>
        </is>
      </c>
      <c r="B78" s="86">
        <f>A78+ROUNDDOWN(ROUNDDOWN(A78*0.5,0)+3.5,0)</f>
        <v/>
      </c>
      <c r="C78" s="236">
        <f>A78+ROUNDDOWN(ROUNDDOWN(A78*0.2,0)+1,0)</f>
        <v/>
      </c>
      <c r="D78" s="132">
        <f>B78+ROUNDDOWN(ROUNDDOWN(B78*0.2,0)+1,0)</f>
        <v/>
      </c>
      <c r="E78" s="86">
        <f>C78+ROUNDDOWN(ROUNDDOWN(C78*0.5,0)+3.5,0)</f>
        <v/>
      </c>
      <c r="F78" s="88" t="inlineStr">
        <is>
          <t>x</t>
        </is>
      </c>
      <c r="G78" s="85" t="inlineStr">
        <is>
          <t>43</t>
        </is>
      </c>
      <c r="H78" s="86">
        <f>G78+ROUNDDOWN(ROUNDDOWN(G78*0.5,0)+3.5,0)</f>
        <v/>
      </c>
      <c r="I78" s="236">
        <f>G78+ROUNDDOWN(ROUNDDOWN(G78*0.2,0)+1,0)</f>
        <v/>
      </c>
      <c r="J78" s="264">
        <f>H78+ROUNDDOWN(ROUNDDOWN(H78*0.2,0)+1,0)</f>
        <v/>
      </c>
      <c r="K78" s="86">
        <f>I78+ROUNDDOWN(ROUNDDOWN(I78*0.5,0)+3.5,0)</f>
        <v/>
      </c>
      <c r="L78" s="88" t="inlineStr">
        <is>
          <t>x</t>
        </is>
      </c>
    </row>
    <row r="79" ht="24" customHeight="1">
      <c r="A79" s="85" t="inlineStr">
        <is>
          <t>14</t>
        </is>
      </c>
      <c r="B79" s="86">
        <f>A79+ROUNDDOWN(ROUNDDOWN(A79*0.5,0)+3.5,0)</f>
        <v/>
      </c>
      <c r="C79" s="236">
        <f>A79+ROUNDDOWN(ROUNDDOWN(A79*0.2,0)+1,0)</f>
        <v/>
      </c>
      <c r="D79" s="132">
        <f>B79+ROUNDDOWN(ROUNDDOWN(B79*0.2,0)+1,0)</f>
        <v/>
      </c>
      <c r="E79" s="87">
        <f>C79+ROUNDDOWN(ROUNDDOWN(C79*0.5,0)+3.5,0)</f>
        <v/>
      </c>
      <c r="F79" s="236" t="inlineStr">
        <is>
          <t>先三维</t>
        </is>
      </c>
      <c r="G79" s="85" t="inlineStr">
        <is>
          <t>44</t>
        </is>
      </c>
      <c r="H79" s="86">
        <f>G79+ROUNDDOWN(ROUNDDOWN(G79*0.5,0)+3.5,0)</f>
        <v/>
      </c>
      <c r="I79" s="236">
        <f>G79+ROUNDDOWN(ROUNDDOWN(G79*0.2,0)+1,0)</f>
        <v/>
      </c>
      <c r="J79" s="264">
        <f>H79+ROUNDDOWN(ROUNDDOWN(H79*0.2,0)+1,0)</f>
        <v/>
      </c>
      <c r="K79" s="87">
        <f>I79+ROUNDDOWN(ROUNDDOWN(I79*0.5,0)+3.5,0)</f>
        <v/>
      </c>
      <c r="L79" s="236" t="inlineStr">
        <is>
          <t>先三维</t>
        </is>
      </c>
    </row>
    <row r="80" ht="24" customHeight="1">
      <c r="A80" s="256" t="inlineStr">
        <is>
          <t>15</t>
        </is>
      </c>
      <c r="B80" s="139">
        <f>A80+ROUNDDOWN(ROUNDDOWN(A80*0.5,0)+3.5,0)</f>
        <v/>
      </c>
      <c r="C80" s="290">
        <f>A80+ROUNDDOWN(ROUNDDOWN(A80*0.2,0)+1,0)</f>
        <v/>
      </c>
      <c r="D80" s="138">
        <f>B80+ROUNDDOWN(ROUNDDOWN(B80*0.2,0)+1,0)</f>
        <v/>
      </c>
      <c r="E80" s="139">
        <f>C80+ROUNDDOWN(ROUNDDOWN(C80*0.5,0)+3.5,0)</f>
        <v/>
      </c>
      <c r="F80" s="92" t="inlineStr">
        <is>
          <t>x</t>
        </is>
      </c>
      <c r="G80" s="256" t="inlineStr">
        <is>
          <t>45</t>
        </is>
      </c>
      <c r="H80" s="139">
        <f>G80+ROUNDDOWN(ROUNDDOWN(G80*0.5,0)+3.5,0)</f>
        <v/>
      </c>
      <c r="I80" s="290">
        <f>G80+ROUNDDOWN(ROUNDDOWN(G80*0.2,0)+1,0)</f>
        <v/>
      </c>
      <c r="J80" s="699">
        <f>H80+ROUNDDOWN(ROUNDDOWN(H80*0.2,0)+1,0)</f>
        <v/>
      </c>
      <c r="K80" s="139">
        <f>I80+ROUNDDOWN(ROUNDDOWN(I80*0.5,0)+3.5,0)</f>
        <v/>
      </c>
      <c r="L80" s="92" t="inlineStr">
        <is>
          <t>x</t>
        </is>
      </c>
    </row>
    <row r="81" ht="24" customHeight="1">
      <c r="A81" s="61" t="inlineStr">
        <is>
          <t>16</t>
        </is>
      </c>
      <c r="B81" s="62">
        <f>A81+ROUNDDOWN(ROUNDDOWN(A81*0.5,0)+3.5,0)</f>
        <v/>
      </c>
      <c r="C81" s="63">
        <f>A81+ROUNDDOWN(ROUNDDOWN(A81*0.2,0)+1,0)</f>
        <v/>
      </c>
      <c r="D81" s="698">
        <f>B81+ROUNDDOWN(ROUNDDOWN(B81*0.2,0)+1,0)</f>
        <v/>
      </c>
      <c r="E81" s="62">
        <f>C81+ROUNDDOWN(ROUNDDOWN(C81*0.5,0)+3.5,0)</f>
        <v/>
      </c>
      <c r="F81" s="662" t="inlineStr">
        <is>
          <t>x</t>
        </is>
      </c>
      <c r="G81" s="61" t="inlineStr">
        <is>
          <t>46</t>
        </is>
      </c>
      <c r="H81" s="62">
        <f>G81+ROUNDDOWN(ROUNDDOWN(G81*0.5,0)+3.5,0)</f>
        <v/>
      </c>
      <c r="I81" s="63">
        <f>G81+ROUNDDOWN(ROUNDDOWN(G81*0.2,0)+1,0)</f>
        <v/>
      </c>
      <c r="J81" s="698">
        <f>H81+ROUNDDOWN(ROUNDDOWN(H81*0.2,0)+1,0)</f>
        <v/>
      </c>
      <c r="K81" s="62">
        <f>I81+ROUNDDOWN(ROUNDDOWN(I81*0.5,0)+3.5,0)</f>
        <v/>
      </c>
      <c r="L81" s="662" t="inlineStr">
        <is>
          <t>x</t>
        </is>
      </c>
    </row>
    <row r="82" ht="24" customHeight="1">
      <c r="A82" s="85" t="inlineStr">
        <is>
          <t>17</t>
        </is>
      </c>
      <c r="B82" s="86">
        <f>A82+ROUNDDOWN(ROUNDDOWN(A82*0.5,0)+3.5,0)</f>
        <v/>
      </c>
      <c r="C82" s="236">
        <f>A82+ROUNDDOWN(ROUNDDOWN(A82*0.2,0)+1,0)</f>
        <v/>
      </c>
      <c r="D82" s="264">
        <f>B82+ROUNDDOWN(ROUNDDOWN(B82*0.2,0)+1,0)</f>
        <v/>
      </c>
      <c r="E82" s="86">
        <f>C82+ROUNDDOWN(ROUNDDOWN(C82*0.5,0)+3.5,0)</f>
        <v/>
      </c>
      <c r="F82" s="88" t="inlineStr">
        <is>
          <t>x</t>
        </is>
      </c>
      <c r="G82" s="85" t="inlineStr">
        <is>
          <t>47</t>
        </is>
      </c>
      <c r="H82" s="86">
        <f>G82+ROUNDDOWN(ROUNDDOWN(G82*0.5,0)+3.5,0)</f>
        <v/>
      </c>
      <c r="I82" s="236">
        <f>G82+ROUNDDOWN(ROUNDDOWN(G82*0.2,0)+1,0)</f>
        <v/>
      </c>
      <c r="J82" s="264">
        <f>H82+ROUNDDOWN(ROUNDDOWN(H82*0.2,0)+1,0)</f>
        <v/>
      </c>
      <c r="K82" s="86">
        <f>I82+ROUNDDOWN(ROUNDDOWN(I82*0.5,0)+3.5,0)</f>
        <v/>
      </c>
      <c r="L82" s="88" t="inlineStr">
        <is>
          <t>x</t>
        </is>
      </c>
    </row>
    <row r="83" ht="24" customHeight="1">
      <c r="A83" s="85" t="inlineStr">
        <is>
          <t>18</t>
        </is>
      </c>
      <c r="B83" s="86">
        <f>A83+ROUNDDOWN(ROUNDDOWN(A83*0.5,0)+3.5,0)</f>
        <v/>
      </c>
      <c r="C83" s="236">
        <f>A83+ROUNDDOWN(ROUNDDOWN(A83*0.2,0)+1,0)</f>
        <v/>
      </c>
      <c r="D83" s="264">
        <f>B83+ROUNDDOWN(ROUNDDOWN(B83*0.2,0)+1,0)</f>
        <v/>
      </c>
      <c r="E83" s="87">
        <f>C83+ROUNDDOWN(ROUNDDOWN(C83*0.5,0)+3.5,0)</f>
        <v/>
      </c>
      <c r="F83" s="236" t="inlineStr">
        <is>
          <t>先三维</t>
        </is>
      </c>
      <c r="G83" s="85" t="inlineStr">
        <is>
          <t>48</t>
        </is>
      </c>
      <c r="H83" s="86">
        <f>G83+ROUNDDOWN(ROUNDDOWN(G83*0.5,0)+3.5,0)</f>
        <v/>
      </c>
      <c r="I83" s="236">
        <f>G83+ROUNDDOWN(ROUNDDOWN(G83*0.2,0)+1,0)</f>
        <v/>
      </c>
      <c r="J83" s="264">
        <f>H83+ROUNDDOWN(ROUNDDOWN(H83*0.2,0)+1,0)</f>
        <v/>
      </c>
      <c r="K83" s="87">
        <f>I83+ROUNDDOWN(ROUNDDOWN(I83*0.5,0)+3.5,0)</f>
        <v/>
      </c>
      <c r="L83" s="236" t="inlineStr">
        <is>
          <t>先三维</t>
        </is>
      </c>
    </row>
    <row r="84" ht="24" customHeight="1">
      <c r="A84" s="85" t="inlineStr">
        <is>
          <t>19</t>
        </is>
      </c>
      <c r="B84" s="86">
        <f>A84+ROUNDDOWN(ROUNDDOWN(A84*0.5,0)+3.5,0)</f>
        <v/>
      </c>
      <c r="C84" s="236">
        <f>A84+ROUNDDOWN(ROUNDDOWN(A84*0.2,0)+1,0)</f>
        <v/>
      </c>
      <c r="D84" s="264">
        <f>B84+ROUNDDOWN(ROUNDDOWN(B84*0.2,0)+1,0)</f>
        <v/>
      </c>
      <c r="E84" s="87">
        <f>C84+ROUNDDOWN(ROUNDDOWN(C84*0.5,0)+3.5,0)</f>
        <v/>
      </c>
      <c r="F84" s="236" t="inlineStr">
        <is>
          <t>先三维</t>
        </is>
      </c>
      <c r="G84" s="85" t="inlineStr">
        <is>
          <t>49</t>
        </is>
      </c>
      <c r="H84" s="86">
        <f>G84+ROUNDDOWN(ROUNDDOWN(G84*0.5,0)+3.5,0)</f>
        <v/>
      </c>
      <c r="I84" s="236">
        <f>G84+ROUNDDOWN(ROUNDDOWN(G84*0.2,0)+1,0)</f>
        <v/>
      </c>
      <c r="J84" s="264">
        <f>H84+ROUNDDOWN(ROUNDDOWN(H84*0.2,0)+1,0)</f>
        <v/>
      </c>
      <c r="K84" s="87">
        <f>I84+ROUNDDOWN(ROUNDDOWN(I84*0.5,0)+3.5,0)</f>
        <v/>
      </c>
      <c r="L84" s="236" t="inlineStr">
        <is>
          <t>先三维</t>
        </is>
      </c>
    </row>
    <row r="85" ht="24" customHeight="1">
      <c r="A85" s="85" t="inlineStr">
        <is>
          <t>20</t>
        </is>
      </c>
      <c r="B85" s="86">
        <f>A85+ROUNDDOWN(ROUNDDOWN(A85*0.5,0)+3.5,0)</f>
        <v/>
      </c>
      <c r="C85" s="236">
        <f>A85+ROUNDDOWN(ROUNDDOWN(A85*0.2,0)+1,0)</f>
        <v/>
      </c>
      <c r="D85" s="264">
        <f>B85+ROUNDDOWN(ROUNDDOWN(B85*0.2,0)+1,0)</f>
        <v/>
      </c>
      <c r="E85" s="86">
        <f>C85+ROUNDDOWN(ROUNDDOWN(C85*0.5,0)+3.5,0)</f>
        <v/>
      </c>
      <c r="F85" s="88" t="inlineStr">
        <is>
          <t>x</t>
        </is>
      </c>
      <c r="G85" s="85" t="inlineStr">
        <is>
          <t>50</t>
        </is>
      </c>
      <c r="H85" s="86">
        <f>G85+ROUNDDOWN(ROUNDDOWN(G85*0.5,0)+3.5,0)</f>
        <v/>
      </c>
      <c r="I85" s="236">
        <f>G85+ROUNDDOWN(ROUNDDOWN(G85*0.2,0)+1,0)</f>
        <v/>
      </c>
      <c r="J85" s="264">
        <f>H85+ROUNDDOWN(ROUNDDOWN(H85*0.2,0)+1,0)</f>
        <v/>
      </c>
      <c r="K85" s="86">
        <f>I85+ROUNDDOWN(ROUNDDOWN(I85*0.5,0)+3.5,0)</f>
        <v/>
      </c>
      <c r="L85" s="88" t="inlineStr">
        <is>
          <t>x</t>
        </is>
      </c>
    </row>
    <row r="86" ht="24" customHeight="1">
      <c r="A86" s="85" t="inlineStr">
        <is>
          <t>21</t>
        </is>
      </c>
      <c r="B86" s="86">
        <f>A86+ROUNDDOWN(ROUNDDOWN(A86*0.5,0)+3.5,0)</f>
        <v/>
      </c>
      <c r="C86" s="236">
        <f>A86+ROUNDDOWN(ROUNDDOWN(A86*0.2,0)+1,0)</f>
        <v/>
      </c>
      <c r="D86" s="284">
        <f>B86+ROUNDDOWN(ROUNDDOWN(B86*0.2,0)+1,0)</f>
        <v/>
      </c>
      <c r="E86" s="86">
        <f>C86+ROUNDDOWN(ROUNDDOWN(C86*0.5,0)+3.5,0)</f>
        <v/>
      </c>
      <c r="F86" s="236" t="inlineStr">
        <is>
          <t>先均衡</t>
        </is>
      </c>
      <c r="G86" s="85" t="inlineStr">
        <is>
          <t>51</t>
        </is>
      </c>
      <c r="H86" s="86">
        <f>G86+ROUNDDOWN(ROUNDDOWN(G86*0.5,0)+3.5,0)</f>
        <v/>
      </c>
      <c r="I86" s="236">
        <f>G86+ROUNDDOWN(ROUNDDOWN(G86*0.2,0)+1,0)</f>
        <v/>
      </c>
      <c r="J86" s="284">
        <f>H86+ROUNDDOWN(ROUNDDOWN(H86*0.2,0)+1,0)</f>
        <v/>
      </c>
      <c r="K86" s="86">
        <f>I86+ROUNDDOWN(ROUNDDOWN(I86*0.5,0)+3.5,0)</f>
        <v/>
      </c>
      <c r="L86" s="236" t="inlineStr">
        <is>
          <t>先均衡</t>
        </is>
      </c>
    </row>
    <row r="87" ht="24" customHeight="1">
      <c r="A87" s="85" t="inlineStr">
        <is>
          <t>22</t>
        </is>
      </c>
      <c r="B87" s="86">
        <f>A87+ROUNDDOWN(ROUNDDOWN(A87*0.5,0)+3.5,0)</f>
        <v/>
      </c>
      <c r="C87" s="236">
        <f>A87+ROUNDDOWN(ROUNDDOWN(A87*0.2,0)+1,0)</f>
        <v/>
      </c>
      <c r="D87" s="264">
        <f>B87+ROUNDDOWN(ROUNDDOWN(B87*0.2,0)+1,0)</f>
        <v/>
      </c>
      <c r="E87" s="87">
        <f>C87+ROUNDDOWN(ROUNDDOWN(C87*0.5,0)+3.5,0)</f>
        <v/>
      </c>
      <c r="F87" s="236" t="inlineStr">
        <is>
          <t>先三维</t>
        </is>
      </c>
      <c r="G87" s="85" t="inlineStr">
        <is>
          <t>52</t>
        </is>
      </c>
      <c r="H87" s="86">
        <f>G87+ROUNDDOWN(ROUNDDOWN(G87*0.5,0)+3.5,0)</f>
        <v/>
      </c>
      <c r="I87" s="236">
        <f>G87+ROUNDDOWN(ROUNDDOWN(G87*0.2,0)+1,0)</f>
        <v/>
      </c>
      <c r="J87" s="264">
        <f>H87+ROUNDDOWN(ROUNDDOWN(H87*0.2,0)+1,0)</f>
        <v/>
      </c>
      <c r="K87" s="87">
        <f>I87+ROUNDDOWN(ROUNDDOWN(I87*0.5,0)+3.5,0)</f>
        <v/>
      </c>
      <c r="L87" s="236" t="inlineStr">
        <is>
          <t>先三维</t>
        </is>
      </c>
    </row>
    <row r="88" ht="24" customHeight="1">
      <c r="A88" s="85" t="inlineStr">
        <is>
          <t>23</t>
        </is>
      </c>
      <c r="B88" s="86">
        <f>A88+ROUNDDOWN(ROUNDDOWN(A88*0.5,0)+3.5,0)</f>
        <v/>
      </c>
      <c r="C88" s="236">
        <f>A88+ROUNDDOWN(ROUNDDOWN(A88*0.2,0)+1,0)</f>
        <v/>
      </c>
      <c r="D88" s="264">
        <f>B88+ROUNDDOWN(ROUNDDOWN(B88*0.2,0)+1,0)</f>
        <v/>
      </c>
      <c r="E88" s="86">
        <f>C88+ROUNDDOWN(ROUNDDOWN(C88*0.5,0)+3.5,0)</f>
        <v/>
      </c>
      <c r="F88" s="88" t="inlineStr">
        <is>
          <t>x</t>
        </is>
      </c>
      <c r="G88" s="85" t="inlineStr">
        <is>
          <t>53</t>
        </is>
      </c>
      <c r="H88" s="86">
        <f>G88+ROUNDDOWN(ROUNDDOWN(G88*0.5,0)+3.5,0)</f>
        <v/>
      </c>
      <c r="I88" s="236">
        <f>G88+ROUNDDOWN(ROUNDDOWN(G88*0.2,0)+1,0)</f>
        <v/>
      </c>
      <c r="J88" s="264">
        <f>H88+ROUNDDOWN(ROUNDDOWN(H88*0.2,0)+1,0)</f>
        <v/>
      </c>
      <c r="K88" s="86">
        <f>I88+ROUNDDOWN(ROUNDDOWN(I88*0.5,0)+3.5,0)</f>
        <v/>
      </c>
      <c r="L88" s="88" t="inlineStr">
        <is>
          <t>x</t>
        </is>
      </c>
    </row>
    <row r="89" ht="24" customHeight="1">
      <c r="A89" s="85" t="inlineStr">
        <is>
          <t>24</t>
        </is>
      </c>
      <c r="B89" s="86">
        <f>A89+ROUNDDOWN(ROUNDDOWN(A89*0.5,0)+3.5,0)</f>
        <v/>
      </c>
      <c r="C89" s="236">
        <f>A89+ROUNDDOWN(ROUNDDOWN(A89*0.2,0)+1,0)</f>
        <v/>
      </c>
      <c r="D89" s="264">
        <f>B89+ROUNDDOWN(ROUNDDOWN(B89*0.2,0)+1,0)</f>
        <v/>
      </c>
      <c r="E89" s="87">
        <f>C89+ROUNDDOWN(ROUNDDOWN(C89*0.5,0)+3.5,0)</f>
        <v/>
      </c>
      <c r="F89" s="236" t="inlineStr">
        <is>
          <t>先三维</t>
        </is>
      </c>
      <c r="G89" s="85" t="inlineStr">
        <is>
          <t>54</t>
        </is>
      </c>
      <c r="H89" s="86">
        <f>G89+ROUNDDOWN(ROUNDDOWN(G89*0.5,0)+3.5,0)</f>
        <v/>
      </c>
      <c r="I89" s="236">
        <f>G89+ROUNDDOWN(ROUNDDOWN(G89*0.2,0)+1,0)</f>
        <v/>
      </c>
      <c r="J89" s="264">
        <f>H89+ROUNDDOWN(ROUNDDOWN(H89*0.2,0)+1,0)</f>
        <v/>
      </c>
      <c r="K89" s="87">
        <f>I89+ROUNDDOWN(ROUNDDOWN(I89*0.5,0)+3.5,0)</f>
        <v/>
      </c>
      <c r="L89" s="236" t="inlineStr">
        <is>
          <t>先三维</t>
        </is>
      </c>
    </row>
    <row r="90" ht="24" customHeight="1">
      <c r="A90" s="256" t="inlineStr">
        <is>
          <t>25</t>
        </is>
      </c>
      <c r="B90" s="139">
        <f>A90+ROUNDDOWN(ROUNDDOWN(A90*0.5,0)+3.5,0)</f>
        <v/>
      </c>
      <c r="C90" s="290">
        <f>A90+ROUNDDOWN(ROUNDDOWN(A90*0.2,0)+1,0)</f>
        <v/>
      </c>
      <c r="D90" s="699">
        <f>B90+ROUNDDOWN(ROUNDDOWN(B90*0.2,0)+1,0)</f>
        <v/>
      </c>
      <c r="E90" s="139">
        <f>C90+ROUNDDOWN(ROUNDDOWN(C90*0.5,0)+3.5,0)</f>
        <v/>
      </c>
      <c r="F90" s="92" t="inlineStr">
        <is>
          <t>x</t>
        </is>
      </c>
      <c r="G90" s="256" t="inlineStr">
        <is>
          <t>55</t>
        </is>
      </c>
      <c r="H90" s="139">
        <f>G90+ROUNDDOWN(ROUNDDOWN(G90*0.5,0)+3.5,0)</f>
        <v/>
      </c>
      <c r="I90" s="290">
        <f>G90+ROUNDDOWN(ROUNDDOWN(G90*0.2,0)+1,0)</f>
        <v/>
      </c>
      <c r="J90" s="699">
        <f>H90+ROUNDDOWN(ROUNDDOWN(H90*0.2,0)+1,0)</f>
        <v/>
      </c>
      <c r="K90" s="139">
        <f>I90+ROUNDDOWN(ROUNDDOWN(I90*0.5,0)+3.5,0)</f>
        <v/>
      </c>
      <c r="L90" s="92" t="inlineStr">
        <is>
          <t>x</t>
        </is>
      </c>
    </row>
    <row r="91" ht="24" customHeight="1">
      <c r="A91" s="61" t="inlineStr">
        <is>
          <t>26</t>
        </is>
      </c>
      <c r="B91" s="62">
        <f>A91+ROUNDDOWN(ROUNDDOWN(A91*0.5,0)+3.5,0)</f>
        <v/>
      </c>
      <c r="C91" s="63">
        <f>A91+ROUNDDOWN(ROUNDDOWN(A91*0.2,0)+1,0)</f>
        <v/>
      </c>
      <c r="D91" s="698">
        <f>B91+ROUNDDOWN(ROUNDDOWN(B91*0.2,0)+1,0)</f>
        <v/>
      </c>
      <c r="E91" s="62">
        <f>C91+ROUNDDOWN(ROUNDDOWN(C91*0.5,0)+3.5,0)</f>
        <v/>
      </c>
      <c r="F91" s="662" t="inlineStr">
        <is>
          <t>x</t>
        </is>
      </c>
      <c r="G91" s="61" t="inlineStr">
        <is>
          <t>56</t>
        </is>
      </c>
      <c r="H91" s="62">
        <f>G91+ROUNDDOWN(ROUNDDOWN(G91*0.5,0)+3.5,0)</f>
        <v/>
      </c>
      <c r="I91" s="63">
        <f>G91+ROUNDDOWN(ROUNDDOWN(G91*0.2,0)+1,0)</f>
        <v/>
      </c>
      <c r="J91" s="698">
        <f>H91+ROUNDDOWN(ROUNDDOWN(H91*0.2,0)+1,0)</f>
        <v/>
      </c>
      <c r="K91" s="62">
        <f>I91+ROUNDDOWN(ROUNDDOWN(I91*0.5,0)+3.5,0)</f>
        <v/>
      </c>
      <c r="L91" s="662" t="inlineStr">
        <is>
          <t>x</t>
        </is>
      </c>
    </row>
    <row r="92" ht="24" customHeight="1">
      <c r="A92" s="85" t="inlineStr">
        <is>
          <t>27</t>
        </is>
      </c>
      <c r="B92" s="86">
        <f>A92+ROUNDDOWN(ROUNDDOWN(A92*0.5,0)+3.5,0)</f>
        <v/>
      </c>
      <c r="C92" s="236">
        <f>A92+ROUNDDOWN(ROUNDDOWN(A92*0.2,0)+1,0)</f>
        <v/>
      </c>
      <c r="D92" s="264">
        <f>B92+ROUNDDOWN(ROUNDDOWN(B92*0.2,0)+1,0)</f>
        <v/>
      </c>
      <c r="E92" s="86">
        <f>C92+ROUNDDOWN(ROUNDDOWN(C92*0.5,0)+3.5,0)</f>
        <v/>
      </c>
      <c r="F92" s="88" t="inlineStr">
        <is>
          <t>x</t>
        </is>
      </c>
      <c r="G92" s="85" t="inlineStr">
        <is>
          <t>57</t>
        </is>
      </c>
      <c r="H92" s="86">
        <f>G92+ROUNDDOWN(ROUNDDOWN(G92*0.5,0)+3.5,0)</f>
        <v/>
      </c>
      <c r="I92" s="236">
        <f>G92+ROUNDDOWN(ROUNDDOWN(G92*0.2,0)+1,0)</f>
        <v/>
      </c>
      <c r="J92" s="264">
        <f>H92+ROUNDDOWN(ROUNDDOWN(H92*0.2,0)+1,0)</f>
        <v/>
      </c>
      <c r="K92" s="86">
        <f>I92+ROUNDDOWN(ROUNDDOWN(I92*0.5,0)+3.5,0)</f>
        <v/>
      </c>
      <c r="L92" s="88" t="inlineStr">
        <is>
          <t>x</t>
        </is>
      </c>
    </row>
    <row r="93" ht="24" customHeight="1">
      <c r="A93" s="85" t="inlineStr">
        <is>
          <t>28</t>
        </is>
      </c>
      <c r="B93" s="86">
        <f>A93+ROUNDDOWN(ROUNDDOWN(A93*0.5,0)+3.5,0)</f>
        <v/>
      </c>
      <c r="C93" s="236">
        <f>A93+ROUNDDOWN(ROUNDDOWN(A93*0.2,0)+1,0)</f>
        <v/>
      </c>
      <c r="D93" s="264">
        <f>B93+ROUNDDOWN(ROUNDDOWN(B93*0.2,0)+1,0)</f>
        <v/>
      </c>
      <c r="E93" s="87">
        <f>C93+ROUNDDOWN(ROUNDDOWN(C93*0.5,0)+3.5,0)</f>
        <v/>
      </c>
      <c r="F93" s="236" t="inlineStr">
        <is>
          <t>先三维</t>
        </is>
      </c>
      <c r="G93" s="85" t="inlineStr">
        <is>
          <t>58</t>
        </is>
      </c>
      <c r="H93" s="86">
        <f>G93+ROUNDDOWN(ROUNDDOWN(G93*0.5,0)+3.5,0)</f>
        <v/>
      </c>
      <c r="I93" s="236">
        <f>G93+ROUNDDOWN(ROUNDDOWN(G93*0.2,0)+1,0)</f>
        <v/>
      </c>
      <c r="J93" s="264">
        <f>H93+ROUNDDOWN(ROUNDDOWN(H93*0.2,0)+1,0)</f>
        <v/>
      </c>
      <c r="K93" s="87">
        <f>I93+ROUNDDOWN(ROUNDDOWN(I93*0.5,0)+3.5,0)</f>
        <v/>
      </c>
      <c r="L93" s="236" t="inlineStr">
        <is>
          <t>先三维</t>
        </is>
      </c>
    </row>
    <row r="94" ht="24" customHeight="1">
      <c r="A94" s="85" t="inlineStr">
        <is>
          <t>29</t>
        </is>
      </c>
      <c r="B94" s="86">
        <f>A94+ROUNDDOWN(ROUNDDOWN(A94*0.5,0)+3.5,0)</f>
        <v/>
      </c>
      <c r="C94" s="236">
        <f>A94+ROUNDDOWN(ROUNDDOWN(A94*0.2,0)+1,0)</f>
        <v/>
      </c>
      <c r="D94" s="264">
        <f>B94+ROUNDDOWN(ROUNDDOWN(B94*0.2,0)+1,0)</f>
        <v/>
      </c>
      <c r="E94" s="87">
        <f>C94+ROUNDDOWN(ROUNDDOWN(C94*0.5,0)+3.5,0)</f>
        <v/>
      </c>
      <c r="F94" s="236" t="inlineStr">
        <is>
          <t>先三维</t>
        </is>
      </c>
      <c r="G94" s="85" t="inlineStr">
        <is>
          <t>59</t>
        </is>
      </c>
      <c r="H94" s="86">
        <f>G94+ROUNDDOWN(ROUNDDOWN(G94*0.5,0)+3.5,0)</f>
        <v/>
      </c>
      <c r="I94" s="236">
        <f>G94+ROUNDDOWN(ROUNDDOWN(G94*0.2,0)+1,0)</f>
        <v/>
      </c>
      <c r="J94" s="264">
        <f>H94+ROUNDDOWN(ROUNDDOWN(H94*0.2,0)+1,0)</f>
        <v/>
      </c>
      <c r="K94" s="87">
        <f>I94+ROUNDDOWN(ROUNDDOWN(I94*0.5,0)+3.5,0)</f>
        <v/>
      </c>
      <c r="L94" s="236" t="inlineStr">
        <is>
          <t>先三维</t>
        </is>
      </c>
    </row>
    <row r="95" ht="24" customHeight="1">
      <c r="A95" s="85" t="inlineStr">
        <is>
          <t>30</t>
        </is>
      </c>
      <c r="B95" s="86">
        <f>A95+ROUNDDOWN(ROUNDDOWN(A95*0.5,0)+3.5,0)</f>
        <v/>
      </c>
      <c r="C95" s="236">
        <f>A95+ROUNDDOWN(ROUNDDOWN(A95*0.2,0)+1,0)</f>
        <v/>
      </c>
      <c r="D95" s="264">
        <f>B95+ROUNDDOWN(ROUNDDOWN(B95*0.2,0)+1,0)</f>
        <v/>
      </c>
      <c r="E95" s="86">
        <f>C95+ROUNDDOWN(ROUNDDOWN(C95*0.5,0)+3.5,0)</f>
        <v/>
      </c>
      <c r="F95" s="88" t="inlineStr">
        <is>
          <t>x</t>
        </is>
      </c>
      <c r="G95" s="85" t="inlineStr">
        <is>
          <t>60</t>
        </is>
      </c>
      <c r="H95" s="86">
        <f>G95+ROUNDDOWN(ROUNDDOWN(G95*0.5,0)+3.5,0)</f>
        <v/>
      </c>
      <c r="I95" s="236">
        <f>G95+ROUNDDOWN(ROUNDDOWN(G95*0.2,0)+1,0)</f>
        <v/>
      </c>
      <c r="J95" s="264">
        <f>H95+ROUNDDOWN(ROUNDDOWN(H95*0.2,0)+1,0)</f>
        <v/>
      </c>
      <c r="K95" s="86">
        <f>I95+ROUNDDOWN(ROUNDDOWN(I95*0.5,0)+3.5,0)</f>
        <v/>
      </c>
      <c r="L95" s="88" t="inlineStr">
        <is>
          <t>x</t>
        </is>
      </c>
    </row>
    <row r="96" ht="24" customHeight="1">
      <c r="A96" s="85" t="inlineStr">
        <is>
          <t>31</t>
        </is>
      </c>
      <c r="B96" s="86">
        <f>A96+ROUNDDOWN(ROUNDDOWN(A96*0.5,0)+3.5,0)</f>
        <v/>
      </c>
      <c r="C96" s="236">
        <f>A96+ROUNDDOWN(ROUNDDOWN(A96*0.2,0)+1,0)</f>
        <v/>
      </c>
      <c r="D96" s="284">
        <f>B96+ROUNDDOWN(ROUNDDOWN(B96*0.2,0)+1,0)</f>
        <v/>
      </c>
      <c r="E96" s="86">
        <f>C96+ROUNDDOWN(ROUNDDOWN(C96*0.5,0)+3.5,0)</f>
        <v/>
      </c>
      <c r="F96" s="236" t="inlineStr">
        <is>
          <t>先均衡</t>
        </is>
      </c>
      <c r="G96" s="85" t="inlineStr">
        <is>
          <t>61</t>
        </is>
      </c>
      <c r="H96" s="86">
        <f>G96+ROUNDDOWN(ROUNDDOWN(G96*0.5,0)+3.5,0)</f>
        <v/>
      </c>
      <c r="I96" s="236">
        <f>G96+ROUNDDOWN(ROUNDDOWN(G96*0.2,0)+1,0)</f>
        <v/>
      </c>
      <c r="J96" s="284">
        <f>H96+ROUNDDOWN(ROUNDDOWN(H96*0.2,0)+1,0)</f>
        <v/>
      </c>
      <c r="K96" s="86">
        <f>I96+ROUNDDOWN(ROUNDDOWN(I96*0.5,0)+3.5,0)</f>
        <v/>
      </c>
      <c r="L96" s="236" t="inlineStr">
        <is>
          <t>先均衡</t>
        </is>
      </c>
    </row>
    <row r="97" ht="24" customHeight="1">
      <c r="A97" s="85" t="inlineStr">
        <is>
          <t>32</t>
        </is>
      </c>
      <c r="B97" s="86">
        <f>A97+ROUNDDOWN(ROUNDDOWN(A97*0.5,0)+3.5,0)</f>
        <v/>
      </c>
      <c r="C97" s="236">
        <f>A97+ROUNDDOWN(ROUNDDOWN(A97*0.2,0)+1,0)</f>
        <v/>
      </c>
      <c r="D97" s="264">
        <f>B97+ROUNDDOWN(ROUNDDOWN(B97*0.2,0)+1,0)</f>
        <v/>
      </c>
      <c r="E97" s="87">
        <f>C97+ROUNDDOWN(ROUNDDOWN(C97*0.5,0)+3.5,0)</f>
        <v/>
      </c>
      <c r="F97" s="236" t="inlineStr">
        <is>
          <t>先三维</t>
        </is>
      </c>
      <c r="G97" s="85" t="inlineStr">
        <is>
          <t>62</t>
        </is>
      </c>
      <c r="H97" s="86">
        <f>G97+ROUNDDOWN(ROUNDDOWN(G97*0.5,0)+3.5,0)</f>
        <v/>
      </c>
      <c r="I97" s="236">
        <f>G97+ROUNDDOWN(ROUNDDOWN(G97*0.2,0)+1,0)</f>
        <v/>
      </c>
      <c r="J97" s="264">
        <f>H97+ROUNDDOWN(ROUNDDOWN(H97*0.2,0)+1,0)</f>
        <v/>
      </c>
      <c r="K97" s="87">
        <f>I97+ROUNDDOWN(ROUNDDOWN(I97*0.5,0)+3.5,0)</f>
        <v/>
      </c>
      <c r="L97" s="236" t="inlineStr">
        <is>
          <t>先三维</t>
        </is>
      </c>
    </row>
    <row r="98" ht="24" customHeight="1">
      <c r="A98" s="85" t="inlineStr">
        <is>
          <t>33</t>
        </is>
      </c>
      <c r="B98" s="86">
        <f>A98+ROUNDDOWN(ROUNDDOWN(A98*0.5,0)+3.5,0)</f>
        <v/>
      </c>
      <c r="C98" s="236">
        <f>A98+ROUNDDOWN(ROUNDDOWN(A98*0.2,0)+1,0)</f>
        <v/>
      </c>
      <c r="D98" s="264">
        <f>B98+ROUNDDOWN(ROUNDDOWN(B98*0.2,0)+1,0)</f>
        <v/>
      </c>
      <c r="E98" s="86">
        <f>C98+ROUNDDOWN(ROUNDDOWN(C98*0.5,0)+3.5,0)</f>
        <v/>
      </c>
      <c r="F98" s="88" t="inlineStr">
        <is>
          <t>x</t>
        </is>
      </c>
      <c r="G98" s="85" t="inlineStr">
        <is>
          <t>63</t>
        </is>
      </c>
      <c r="H98" s="86">
        <f>G98+ROUNDDOWN(ROUNDDOWN(G98*0.5,0)+3.5,0)</f>
        <v/>
      </c>
      <c r="I98" s="236">
        <f>G98+ROUNDDOWN(ROUNDDOWN(G98*0.2,0)+1,0)</f>
        <v/>
      </c>
      <c r="J98" s="264">
        <f>H98+ROUNDDOWN(ROUNDDOWN(H98*0.2,0)+1,0)</f>
        <v/>
      </c>
      <c r="K98" s="86">
        <f>I98+ROUNDDOWN(ROUNDDOWN(I98*0.5,0)+3.5,0)</f>
        <v/>
      </c>
      <c r="L98" s="88" t="inlineStr">
        <is>
          <t>x</t>
        </is>
      </c>
    </row>
    <row r="99" ht="24" customHeight="1">
      <c r="A99" s="85" t="inlineStr">
        <is>
          <t>34</t>
        </is>
      </c>
      <c r="B99" s="86">
        <f>A99+ROUNDDOWN(ROUNDDOWN(A99*0.5,0)+3.5,0)</f>
        <v/>
      </c>
      <c r="C99" s="236">
        <f>A99+ROUNDDOWN(ROUNDDOWN(A99*0.2,0)+1,0)</f>
        <v/>
      </c>
      <c r="D99" s="264">
        <f>B99+ROUNDDOWN(ROUNDDOWN(B99*0.2,0)+1,0)</f>
        <v/>
      </c>
      <c r="E99" s="87">
        <f>C99+ROUNDDOWN(ROUNDDOWN(C99*0.5,0)+3.5,0)</f>
        <v/>
      </c>
      <c r="F99" s="236" t="inlineStr">
        <is>
          <t>先三维</t>
        </is>
      </c>
      <c r="G99" s="85" t="inlineStr">
        <is>
          <t>64</t>
        </is>
      </c>
      <c r="H99" s="86">
        <f>G99+ROUNDDOWN(ROUNDDOWN(G99*0.5,0)+3.5,0)</f>
        <v/>
      </c>
      <c r="I99" s="236">
        <f>G99+ROUNDDOWN(ROUNDDOWN(G99*0.2,0)+1,0)</f>
        <v/>
      </c>
      <c r="J99" s="264">
        <f>H99+ROUNDDOWN(ROUNDDOWN(H99*0.2,0)+1,0)</f>
        <v/>
      </c>
      <c r="K99" s="87">
        <f>I99+ROUNDDOWN(ROUNDDOWN(I99*0.5,0)+3.5,0)</f>
        <v/>
      </c>
      <c r="L99" s="236" t="inlineStr">
        <is>
          <t>先三维</t>
        </is>
      </c>
    </row>
    <row r="100" ht="24" customHeight="1">
      <c r="A100" s="256" t="inlineStr">
        <is>
          <t>35</t>
        </is>
      </c>
      <c r="B100" s="139">
        <f>A100+ROUNDDOWN(ROUNDDOWN(A100*0.5,0)+3.5,0)</f>
        <v/>
      </c>
      <c r="C100" s="290">
        <f>A100+ROUNDDOWN(ROUNDDOWN(A100*0.2,0)+1,0)</f>
        <v/>
      </c>
      <c r="D100" s="699">
        <f>B100+ROUNDDOWN(ROUNDDOWN(B100*0.2,0)+1,0)</f>
        <v/>
      </c>
      <c r="E100" s="139">
        <f>C100+ROUNDDOWN(ROUNDDOWN(C100*0.5,0)+3.5,0)</f>
        <v/>
      </c>
      <c r="F100" s="92" t="inlineStr">
        <is>
          <t>x</t>
        </is>
      </c>
      <c r="G100" s="256" t="inlineStr">
        <is>
          <t>65</t>
        </is>
      </c>
      <c r="H100" s="139">
        <f>G100+ROUNDDOWN(ROUNDDOWN(G100*0.5,0)+3.5,0)</f>
        <v/>
      </c>
      <c r="I100" s="290">
        <f>G100+ROUNDDOWN(ROUNDDOWN(G100*0.2,0)+1,0)</f>
        <v/>
      </c>
      <c r="J100" s="699">
        <f>H100+ROUNDDOWN(ROUNDDOWN(H100*0.2,0)+1,0)</f>
        <v/>
      </c>
      <c r="K100" s="139">
        <f>I100+ROUNDDOWN(ROUNDDOWN(I100*0.5,0)+3.5,0)</f>
        <v/>
      </c>
      <c r="L100" s="92" t="inlineStr">
        <is>
          <t>x</t>
        </is>
      </c>
    </row>
    <row r="101" ht="24" customHeight="1">
      <c r="A101" s="700" t="inlineStr"/>
      <c r="B101" s="22" t="n"/>
      <c r="C101" s="22" t="n"/>
      <c r="D101" s="22" t="n"/>
      <c r="E101" s="22" t="n"/>
      <c r="F101" s="22" t="n"/>
      <c r="G101" s="22" t="n"/>
      <c r="H101" s="22" t="n"/>
      <c r="I101" s="22" t="n"/>
      <c r="J101" s="22" t="n"/>
      <c r="K101" s="22" t="n"/>
      <c r="L101" s="22" t="n"/>
    </row>
    <row r="102" ht="24" customHeight="1">
      <c r="A102" s="388" t="inlineStr">
        <is>
          <t>桌椅</t>
        </is>
      </c>
      <c r="B102" s="389" t="inlineStr">
        <is>
          <t>激活古玩</t>
        </is>
      </c>
      <c r="C102" s="701" t="inlineStr">
        <is>
          <t>豪华度</t>
        </is>
      </c>
      <c r="D102" s="118" t="inlineStr">
        <is>
          <t>饰品</t>
        </is>
      </c>
      <c r="E102" s="311" t="inlineStr">
        <is>
          <t>激活古玩</t>
        </is>
      </c>
      <c r="F102" s="701" t="inlineStr">
        <is>
          <t>豪华度</t>
        </is>
      </c>
      <c r="G102" s="118" t="inlineStr">
        <is>
          <t>灯笼</t>
        </is>
      </c>
      <c r="H102" s="311" t="inlineStr">
        <is>
          <t>激活古玩</t>
        </is>
      </c>
      <c r="I102" s="701" t="inlineStr">
        <is>
          <t>豪华度</t>
        </is>
      </c>
      <c r="J102" s="118" t="inlineStr">
        <is>
          <t>风格</t>
        </is>
      </c>
      <c r="K102" s="311" t="inlineStr">
        <is>
          <t>激活古玩</t>
        </is>
      </c>
      <c r="L102" s="701" t="inlineStr">
        <is>
          <t>豪华度</t>
        </is>
      </c>
    </row>
    <row r="103" ht="24" customHeight="1">
      <c r="A103" s="654" t="inlineStr">
        <is>
          <t>残破桌椅</t>
        </is>
      </c>
      <c r="B103" s="252" t="inlineStr">
        <is>
          <t>x</t>
        </is>
      </c>
      <c r="C103" s="702" t="inlineStr">
        <is>
          <t>0</t>
        </is>
      </c>
      <c r="D103" s="80" t="inlineStr">
        <is>
          <t>小鸡啄米图</t>
        </is>
      </c>
      <c r="E103" s="253" t="inlineStr">
        <is>
          <t>x</t>
        </is>
      </c>
      <c r="F103" s="703" t="inlineStr">
        <is>
          <t>0</t>
        </is>
      </c>
      <c r="G103" s="61" t="inlineStr">
        <is>
          <t>煤油灯</t>
        </is>
      </c>
      <c r="H103" s="253" t="inlineStr">
        <is>
          <t>x</t>
        </is>
      </c>
      <c r="I103" s="703" t="inlineStr">
        <is>
          <t>0</t>
        </is>
      </c>
      <c r="J103" s="61" t="inlineStr">
        <is>
          <t>破败风格</t>
        </is>
      </c>
      <c r="K103" s="253" t="inlineStr">
        <is>
          <t>x</t>
        </is>
      </c>
      <c r="L103" s="702" t="inlineStr">
        <is>
          <t>0</t>
        </is>
      </c>
    </row>
    <row r="104" ht="24" customHeight="1">
      <c r="A104" s="393" t="inlineStr">
        <is>
          <t>石制桌椅</t>
        </is>
      </c>
      <c r="B104" s="208" t="inlineStr">
        <is>
          <t>30</t>
        </is>
      </c>
      <c r="C104" s="671" t="inlineStr">
        <is>
          <t>30</t>
        </is>
      </c>
      <c r="D104" s="132" t="inlineStr">
        <is>
          <t>装饰挂剑</t>
        </is>
      </c>
      <c r="E104" s="704" t="inlineStr">
        <is>
          <t>30</t>
        </is>
      </c>
      <c r="F104" s="705" t="inlineStr">
        <is>
          <t>30</t>
        </is>
      </c>
      <c r="G104" s="85" t="inlineStr">
        <is>
          <t>灯笼</t>
        </is>
      </c>
      <c r="H104" s="704" t="inlineStr">
        <is>
          <t>30</t>
        </is>
      </c>
      <c r="I104" s="705" t="inlineStr">
        <is>
          <t>30</t>
        </is>
      </c>
      <c r="J104" s="85" t="inlineStr">
        <is>
          <t>朴素风格</t>
        </is>
      </c>
      <c r="K104" s="704" t="inlineStr">
        <is>
          <t>200</t>
        </is>
      </c>
      <c r="L104" s="671" t="inlineStr">
        <is>
          <t>200</t>
        </is>
      </c>
    </row>
    <row r="105" ht="24" customHeight="1">
      <c r="A105" s="393" t="inlineStr">
        <is>
          <t>梨花木桌椅</t>
        </is>
      </c>
      <c r="B105" s="208" t="inlineStr">
        <is>
          <t>60</t>
        </is>
      </c>
      <c r="C105" s="671" t="inlineStr">
        <is>
          <t>60</t>
        </is>
      </c>
      <c r="D105" s="132" t="inlineStr">
        <is>
          <t>春树秋霜图</t>
        </is>
      </c>
      <c r="E105" s="704" t="inlineStr">
        <is>
          <t>60</t>
        </is>
      </c>
      <c r="F105" s="705" t="inlineStr">
        <is>
          <t>60</t>
        </is>
      </c>
      <c r="G105" s="85" t="inlineStr">
        <is>
          <t>莲花灯</t>
        </is>
      </c>
      <c r="H105" s="704" t="inlineStr">
        <is>
          <t>60</t>
        </is>
      </c>
      <c r="I105" s="705" t="inlineStr">
        <is>
          <t>60</t>
        </is>
      </c>
      <c r="J105" s="85" t="inlineStr">
        <is>
          <t>喜庆风格</t>
        </is>
      </c>
      <c r="K105" s="704" t="inlineStr">
        <is>
          <t>400</t>
        </is>
      </c>
      <c r="L105" s="671" t="inlineStr">
        <is>
          <t>400</t>
        </is>
      </c>
    </row>
    <row r="106" ht="24" customHeight="1">
      <c r="A106" s="393" t="inlineStr">
        <is>
          <t>新春桌椅</t>
        </is>
      </c>
      <c r="B106" s="208" t="inlineStr">
        <is>
          <t>60</t>
        </is>
      </c>
      <c r="C106" s="671" t="inlineStr">
        <is>
          <t>66</t>
        </is>
      </c>
      <c r="D106" s="132" t="inlineStr">
        <is>
          <t>新春剪纸</t>
        </is>
      </c>
      <c r="E106" s="704" t="inlineStr">
        <is>
          <t>60</t>
        </is>
      </c>
      <c r="F106" s="705" t="inlineStr">
        <is>
          <t>66</t>
        </is>
      </c>
      <c r="G106" s="85" t="inlineStr">
        <is>
          <t>新春灯笼</t>
        </is>
      </c>
      <c r="H106" s="704" t="inlineStr">
        <is>
          <t>60</t>
        </is>
      </c>
      <c r="I106" s="705" t="inlineStr">
        <is>
          <t>66</t>
        </is>
      </c>
      <c r="J106" s="85" t="inlineStr">
        <is>
          <t>新春风格</t>
        </is>
      </c>
      <c r="K106" s="704" t="inlineStr">
        <is>
          <t>366</t>
        </is>
      </c>
      <c r="L106" s="671" t="inlineStr">
        <is>
          <t>400</t>
        </is>
      </c>
    </row>
    <row r="107" ht="24" customHeight="1">
      <c r="A107" s="706" t="inlineStr">
        <is>
          <t>x</t>
        </is>
      </c>
      <c r="B107" s="707" t="inlineStr">
        <is>
          <t>x</t>
        </is>
      </c>
      <c r="C107" s="88" t="inlineStr">
        <is>
          <t>x</t>
        </is>
      </c>
      <c r="D107" s="132" t="inlineStr">
        <is>
          <t>五帝钱</t>
        </is>
      </c>
      <c r="E107" s="704" t="inlineStr">
        <is>
          <t>60</t>
        </is>
      </c>
      <c r="F107" s="705" t="inlineStr">
        <is>
          <t>66</t>
        </is>
      </c>
      <c r="G107" s="240" t="inlineStr">
        <is>
          <t>x</t>
        </is>
      </c>
      <c r="H107" s="87" t="inlineStr">
        <is>
          <t>x</t>
        </is>
      </c>
      <c r="I107" s="708" t="inlineStr">
        <is>
          <t>x</t>
        </is>
      </c>
      <c r="J107" s="240" t="inlineStr">
        <is>
          <t>x</t>
        </is>
      </c>
      <c r="K107" s="87" t="inlineStr">
        <is>
          <t>x</t>
        </is>
      </c>
      <c r="L107" s="88" t="inlineStr">
        <is>
          <t>x</t>
        </is>
      </c>
    </row>
    <row r="108" ht="24" customHeight="1">
      <c r="A108" s="393" t="inlineStr">
        <is>
          <t>龙傲桌椅</t>
        </is>
      </c>
      <c r="B108" s="208" t="inlineStr">
        <is>
          <t>188</t>
        </is>
      </c>
      <c r="C108" s="671" t="inlineStr">
        <is>
          <t>100</t>
        </is>
      </c>
      <c r="D108" s="132" t="inlineStr">
        <is>
          <t>平安斧</t>
        </is>
      </c>
      <c r="E108" s="704" t="inlineStr">
        <is>
          <t>66</t>
        </is>
      </c>
      <c r="F108" s="705" t="inlineStr">
        <is>
          <t>88</t>
        </is>
      </c>
      <c r="G108" s="85" t="inlineStr">
        <is>
          <t>阁内神灯</t>
        </is>
      </c>
      <c r="H108" s="704" t="inlineStr">
        <is>
          <t>188</t>
        </is>
      </c>
      <c r="I108" s="705" t="inlineStr">
        <is>
          <t>100</t>
        </is>
      </c>
      <c r="J108" s="240" t="inlineStr">
        <is>
          <t>x</t>
        </is>
      </c>
      <c r="K108" s="87" t="inlineStr">
        <is>
          <t>x</t>
        </is>
      </c>
      <c r="L108" s="88" t="inlineStr">
        <is>
          <t>x</t>
        </is>
      </c>
    </row>
    <row r="109" ht="24" customHeight="1">
      <c r="A109" s="393" t="inlineStr">
        <is>
          <t>独山玉桌椅</t>
        </is>
      </c>
      <c r="B109" s="208" t="inlineStr">
        <is>
          <t>199</t>
        </is>
      </c>
      <c r="C109" s="709" t="inlineStr">
        <is>
          <t>101</t>
        </is>
      </c>
      <c r="D109" s="132" t="inlineStr">
        <is>
          <t>长生挂件</t>
        </is>
      </c>
      <c r="E109" s="704" t="inlineStr">
        <is>
          <t>99</t>
        </is>
      </c>
      <c r="F109" s="705" t="inlineStr">
        <is>
          <t>81</t>
        </is>
      </c>
      <c r="G109" s="85" t="inlineStr">
        <is>
          <t>南阳玉灯</t>
        </is>
      </c>
      <c r="H109" s="704" t="inlineStr">
        <is>
          <t>199</t>
        </is>
      </c>
      <c r="I109" s="710" t="inlineStr">
        <is>
          <t>101</t>
        </is>
      </c>
      <c r="J109" s="85" t="inlineStr">
        <is>
          <t>独玉洞天</t>
        </is>
      </c>
      <c r="K109" s="704" t="inlineStr">
        <is>
          <t>888</t>
        </is>
      </c>
      <c r="L109" s="671" t="inlineStr">
        <is>
          <t>668</t>
        </is>
      </c>
    </row>
    <row r="110" ht="24" customHeight="1">
      <c r="A110" s="393" t="inlineStr">
        <is>
          <t>鼠年桌椅</t>
        </is>
      </c>
      <c r="B110" s="208" t="inlineStr">
        <is>
          <t>66</t>
        </is>
      </c>
      <c r="C110" s="671" t="inlineStr">
        <is>
          <t>80</t>
        </is>
      </c>
      <c r="D110" s="132" t="inlineStr">
        <is>
          <t>鼠年挂件</t>
        </is>
      </c>
      <c r="E110" s="704" t="inlineStr">
        <is>
          <t>66</t>
        </is>
      </c>
      <c r="F110" s="705" t="inlineStr">
        <is>
          <t>80</t>
        </is>
      </c>
      <c r="G110" s="85" t="inlineStr">
        <is>
          <t>鼠年灯笼</t>
        </is>
      </c>
      <c r="H110" s="704" t="inlineStr">
        <is>
          <t>66</t>
        </is>
      </c>
      <c r="I110" s="705" t="inlineStr">
        <is>
          <t>80</t>
        </is>
      </c>
      <c r="J110" s="85" t="inlineStr">
        <is>
          <t>鼠年风水阁</t>
        </is>
      </c>
      <c r="K110" s="704" t="inlineStr">
        <is>
          <t>666</t>
        </is>
      </c>
      <c r="L110" s="671" t="inlineStr">
        <is>
          <t>666</t>
        </is>
      </c>
    </row>
    <row r="111" ht="24" customHeight="1">
      <c r="A111" s="393" t="inlineStr">
        <is>
          <t>牛年桌椅</t>
        </is>
      </c>
      <c r="B111" s="208" t="inlineStr">
        <is>
          <t>66</t>
        </is>
      </c>
      <c r="C111" s="671" t="inlineStr">
        <is>
          <t>80</t>
        </is>
      </c>
      <c r="D111" s="132" t="inlineStr">
        <is>
          <t>牛年挂件</t>
        </is>
      </c>
      <c r="E111" s="704" t="inlineStr">
        <is>
          <t>66</t>
        </is>
      </c>
      <c r="F111" s="705" t="inlineStr">
        <is>
          <t>80</t>
        </is>
      </c>
      <c r="G111" s="85" t="inlineStr">
        <is>
          <t>牛年灯笼</t>
        </is>
      </c>
      <c r="H111" s="704" t="inlineStr">
        <is>
          <t>66</t>
        </is>
      </c>
      <c r="I111" s="705" t="inlineStr">
        <is>
          <t>80</t>
        </is>
      </c>
      <c r="J111" s="85" t="inlineStr">
        <is>
          <t>牛年风水阁</t>
        </is>
      </c>
      <c r="K111" s="704" t="inlineStr">
        <is>
          <t>666</t>
        </is>
      </c>
      <c r="L111" s="671" t="inlineStr">
        <is>
          <t>666</t>
        </is>
      </c>
    </row>
    <row r="112" ht="24" customHeight="1">
      <c r="A112" s="393" t="inlineStr">
        <is>
          <t>虎年桌椅</t>
        </is>
      </c>
      <c r="B112" s="208" t="inlineStr">
        <is>
          <t>66</t>
        </is>
      </c>
      <c r="C112" s="671" t="inlineStr">
        <is>
          <t>80</t>
        </is>
      </c>
      <c r="D112" s="132" t="inlineStr">
        <is>
          <t>虎年挂件</t>
        </is>
      </c>
      <c r="E112" s="704" t="inlineStr">
        <is>
          <t>66</t>
        </is>
      </c>
      <c r="F112" s="705" t="inlineStr">
        <is>
          <t>80</t>
        </is>
      </c>
      <c r="G112" s="85" t="inlineStr">
        <is>
          <t>虎年灯笼</t>
        </is>
      </c>
      <c r="H112" s="704" t="inlineStr">
        <is>
          <t>66</t>
        </is>
      </c>
      <c r="I112" s="705" t="inlineStr">
        <is>
          <t>80</t>
        </is>
      </c>
      <c r="J112" s="85" t="inlineStr">
        <is>
          <t>虎年风水阁</t>
        </is>
      </c>
      <c r="K112" s="704" t="inlineStr">
        <is>
          <t>666</t>
        </is>
      </c>
      <c r="L112" s="671" t="inlineStr">
        <is>
          <t>688</t>
        </is>
      </c>
    </row>
    <row r="113" ht="24" customHeight="1">
      <c r="A113" s="393" t="inlineStr">
        <is>
          <t>兔年桌椅</t>
        </is>
      </c>
      <c r="B113" s="208" t="inlineStr">
        <is>
          <t>66</t>
        </is>
      </c>
      <c r="C113" s="671" t="inlineStr">
        <is>
          <t>80</t>
        </is>
      </c>
      <c r="D113" s="132" t="inlineStr">
        <is>
          <t>兔年挂件</t>
        </is>
      </c>
      <c r="E113" s="704" t="inlineStr">
        <is>
          <t>66</t>
        </is>
      </c>
      <c r="F113" s="705" t="inlineStr">
        <is>
          <t>80</t>
        </is>
      </c>
      <c r="G113" s="85" t="inlineStr">
        <is>
          <t>兔年灯笼</t>
        </is>
      </c>
      <c r="H113" s="704" t="inlineStr">
        <is>
          <t>66</t>
        </is>
      </c>
      <c r="I113" s="705" t="inlineStr">
        <is>
          <t>80</t>
        </is>
      </c>
      <c r="J113" s="85" t="inlineStr">
        <is>
          <t>兔年风水阁</t>
        </is>
      </c>
      <c r="K113" s="704" t="inlineStr">
        <is>
          <t>666</t>
        </is>
      </c>
      <c r="L113" s="671" t="inlineStr">
        <is>
          <t>666</t>
        </is>
      </c>
    </row>
    <row r="114" ht="24" customHeight="1">
      <c r="A114" s="393" t="inlineStr">
        <is>
          <t>龙年桌椅</t>
        </is>
      </c>
      <c r="B114" s="208" t="inlineStr">
        <is>
          <t>66</t>
        </is>
      </c>
      <c r="C114" s="671" t="inlineStr">
        <is>
          <t>80</t>
        </is>
      </c>
      <c r="D114" s="132" t="inlineStr">
        <is>
          <t>龙年挂件</t>
        </is>
      </c>
      <c r="E114" s="704" t="inlineStr">
        <is>
          <t>66</t>
        </is>
      </c>
      <c r="F114" s="705" t="inlineStr">
        <is>
          <t>80</t>
        </is>
      </c>
      <c r="G114" s="85" t="inlineStr">
        <is>
          <t>龙年灯笼</t>
        </is>
      </c>
      <c r="H114" s="704" t="inlineStr">
        <is>
          <t>66</t>
        </is>
      </c>
      <c r="I114" s="705" t="inlineStr">
        <is>
          <t>80</t>
        </is>
      </c>
      <c r="J114" s="85" t="inlineStr">
        <is>
          <t>龙年风水阁</t>
        </is>
      </c>
      <c r="K114" s="704" t="inlineStr">
        <is>
          <t>666</t>
        </is>
      </c>
      <c r="L114" s="671" t="inlineStr">
        <is>
          <t>666</t>
        </is>
      </c>
    </row>
    <row r="115" ht="24" customHeight="1">
      <c r="A115" s="393" t="inlineStr">
        <is>
          <t>蛇年桌椅</t>
        </is>
      </c>
      <c r="B115" s="208" t="inlineStr">
        <is>
          <t>68</t>
        </is>
      </c>
      <c r="C115" s="671" t="inlineStr">
        <is>
          <t>88</t>
        </is>
      </c>
      <c r="D115" s="132" t="inlineStr">
        <is>
          <t>蛇年挂件</t>
        </is>
      </c>
      <c r="E115" s="704" t="inlineStr">
        <is>
          <t>88</t>
        </is>
      </c>
      <c r="F115" s="705" t="inlineStr">
        <is>
          <t>88</t>
        </is>
      </c>
      <c r="G115" s="85" t="inlineStr">
        <is>
          <t>蛇年灯笼</t>
        </is>
      </c>
      <c r="H115" s="704" t="inlineStr">
        <is>
          <t>88</t>
        </is>
      </c>
      <c r="I115" s="705" t="inlineStr">
        <is>
          <t>88</t>
        </is>
      </c>
      <c r="J115" s="85" t="inlineStr">
        <is>
          <t>蛇年风水阁</t>
        </is>
      </c>
      <c r="K115" s="704" t="inlineStr">
        <is>
          <t>688</t>
        </is>
      </c>
      <c r="L115" s="671" t="inlineStr">
        <is>
          <t>688</t>
        </is>
      </c>
    </row>
    <row r="116" ht="24" customHeight="1">
      <c r="A116" s="395" t="inlineStr">
        <is>
          <t>马年桌椅</t>
        </is>
      </c>
      <c r="B116" s="676" t="inlineStr">
        <is>
          <t>100</t>
        </is>
      </c>
      <c r="C116" s="677" t="inlineStr">
        <is>
          <t>100</t>
        </is>
      </c>
      <c r="D116" s="138" t="inlineStr">
        <is>
          <t>马年挂件</t>
        </is>
      </c>
      <c r="E116" s="711" t="inlineStr">
        <is>
          <t>100</t>
        </is>
      </c>
      <c r="F116" s="712" t="inlineStr">
        <is>
          <t>100</t>
        </is>
      </c>
      <c r="G116" s="256" t="inlineStr">
        <is>
          <t>马年灯笼</t>
        </is>
      </c>
      <c r="H116" s="711" t="inlineStr">
        <is>
          <t>100</t>
        </is>
      </c>
      <c r="I116" s="713" t="inlineStr">
        <is>
          <t>100</t>
        </is>
      </c>
      <c r="J116" s="256" t="inlineStr">
        <is>
          <t>马年风水阁</t>
        </is>
      </c>
      <c r="K116" s="711" t="inlineStr">
        <is>
          <t>700</t>
        </is>
      </c>
      <c r="L116" s="714" t="inlineStr">
        <is>
          <t>700</t>
        </is>
      </c>
    </row>
    <row r="117" ht="24" customHeight="1">
      <c r="A117" s="715" t="inlineStr"/>
      <c r="B117" s="270" t="n"/>
      <c r="C117" s="270" t="n"/>
      <c r="D117" s="270" t="n"/>
      <c r="E117" s="270" t="n"/>
      <c r="F117" s="270" t="n"/>
      <c r="G117" s="270" t="n"/>
      <c r="H117" s="270" t="n"/>
      <c r="I117" s="270" t="n"/>
      <c r="J117" s="270" t="n"/>
      <c r="K117" s="270" t="n"/>
      <c r="L117" s="270" t="n"/>
    </row>
    <row r="118" ht="24" customHeight="1">
      <c r="A118" s="202" t="inlineStr">
        <is>
          <t>见闻志</t>
        </is>
      </c>
      <c r="B118" s="206" t="inlineStr">
        <is>
          <t>战斗力</t>
        </is>
      </c>
      <c r="C118" s="24" t="inlineStr">
        <is>
          <t>激活条件</t>
        </is>
      </c>
      <c r="D118" s="56" t="n"/>
      <c r="E118" s="56" t="n"/>
      <c r="F118" s="56" t="n"/>
      <c r="G118" s="56" t="n"/>
      <c r="H118" s="716" t="inlineStr">
        <is>
          <t>奖励属性</t>
        </is>
      </c>
      <c r="I118" s="56" t="n"/>
      <c r="J118" s="56" t="n"/>
      <c r="K118" s="56" t="n"/>
      <c r="L118" s="56" t="n"/>
    </row>
    <row r="119" ht="24" customHeight="1">
      <c r="A119" s="717" t="inlineStr">
        <is>
          <t>孤灯挑尽</t>
        </is>
      </c>
      <c r="B119" s="718" t="inlineStr">
        <is>
          <t>0.3</t>
        </is>
      </c>
      <c r="C119" s="719" t="inlineStr">
        <is>
          <t>解锁1套灯笼</t>
        </is>
      </c>
      <c r="D119" s="158" t="n"/>
      <c r="E119" s="158" t="n"/>
      <c r="F119" s="158" t="n"/>
      <c r="G119" s="320" t="n"/>
      <c r="H119" s="719" t="inlineStr">
        <is>
          <t>生命4</t>
        </is>
      </c>
      <c r="I119" s="158" t="n"/>
      <c r="J119" s="158" t="n"/>
      <c r="K119" s="158" t="n"/>
      <c r="L119" s="320" t="n"/>
    </row>
    <row r="120" ht="24" customHeight="1">
      <c r="A120" s="720" t="inlineStr">
        <is>
          <t>张灯结彩</t>
        </is>
      </c>
      <c r="B120" s="721" t="inlineStr">
        <is>
          <t>0.6</t>
        </is>
      </c>
      <c r="C120" s="722" t="inlineStr">
        <is>
          <t>解锁3套灯笼</t>
        </is>
      </c>
      <c r="D120" s="129" t="n"/>
      <c r="E120" s="129" t="n"/>
      <c r="F120" s="129" t="n"/>
      <c r="G120" s="130" t="n"/>
      <c r="H120" s="722" t="inlineStr">
        <is>
          <t>力量2、敏捷2</t>
        </is>
      </c>
      <c r="I120" s="129" t="n"/>
      <c r="J120" s="129" t="n"/>
      <c r="K120" s="129" t="n"/>
      <c r="L120" s="130" t="n"/>
    </row>
    <row r="121" ht="24" customHeight="1">
      <c r="A121" s="723" t="inlineStr">
        <is>
          <t>红红火火</t>
        </is>
      </c>
      <c r="B121" s="724" t="inlineStr">
        <is>
          <t>0.9</t>
        </is>
      </c>
      <c r="C121" s="725" t="inlineStr">
        <is>
          <t>解锁5套灯笼</t>
        </is>
      </c>
      <c r="D121" s="194" t="n"/>
      <c r="E121" s="194" t="n"/>
      <c r="F121" s="194" t="n"/>
      <c r="G121" s="410" t="n"/>
      <c r="H121" s="725" t="inlineStr">
        <is>
          <t>生命4、力量2、敏捷2</t>
        </is>
      </c>
      <c r="I121" s="194" t="n"/>
      <c r="J121" s="194" t="n"/>
      <c r="K121" s="194" t="n"/>
      <c r="L121" s="410" t="n"/>
    </row>
    <row r="122" ht="24" customHeight="1">
      <c r="A122" s="726" t="inlineStr">
        <is>
          <t>一文不值</t>
        </is>
      </c>
      <c r="B122" s="727" t="inlineStr">
        <is>
          <t>0.3</t>
        </is>
      </c>
      <c r="C122" s="728" t="inlineStr">
        <is>
          <t>解锁1套饰品</t>
        </is>
      </c>
      <c r="D122" s="123" t="n"/>
      <c r="E122" s="123" t="n"/>
      <c r="F122" s="123" t="n"/>
      <c r="G122" s="124" t="n"/>
      <c r="H122" s="728" t="inlineStr">
        <is>
          <t>敏捷2</t>
        </is>
      </c>
      <c r="I122" s="123" t="n"/>
      <c r="J122" s="123" t="n"/>
      <c r="K122" s="123" t="n"/>
      <c r="L122" s="124" t="n"/>
    </row>
    <row r="123" ht="24" customHeight="1">
      <c r="A123" s="720" t="inlineStr">
        <is>
          <t>小巧精致</t>
        </is>
      </c>
      <c r="B123" s="721" t="inlineStr">
        <is>
          <t>1</t>
        </is>
      </c>
      <c r="C123" s="722" t="inlineStr">
        <is>
          <t>解锁3套饰品</t>
        </is>
      </c>
      <c r="D123" s="129" t="n"/>
      <c r="E123" s="129" t="n"/>
      <c r="F123" s="129" t="n"/>
      <c r="G123" s="130" t="n"/>
      <c r="H123" s="722" t="inlineStr">
        <is>
          <t>力量2</t>
        </is>
      </c>
      <c r="I123" s="129" t="n"/>
      <c r="J123" s="129" t="n"/>
      <c r="K123" s="129" t="n"/>
      <c r="L123" s="130" t="n"/>
    </row>
    <row r="124" ht="24" customHeight="1">
      <c r="A124" s="723" t="inlineStr">
        <is>
          <t>金钗钿合</t>
        </is>
      </c>
      <c r="B124" s="724" t="inlineStr">
        <is>
          <t>1</t>
        </is>
      </c>
      <c r="C124" s="725" t="inlineStr">
        <is>
          <t>解锁5套饰品</t>
        </is>
      </c>
      <c r="D124" s="194" t="n"/>
      <c r="E124" s="194" t="n"/>
      <c r="F124" s="194" t="n"/>
      <c r="G124" s="410" t="n"/>
      <c r="H124" s="725" t="inlineStr">
        <is>
          <t>速度1、力量2、敏捷2</t>
        </is>
      </c>
      <c r="I124" s="194" t="n"/>
      <c r="J124" s="194" t="n"/>
      <c r="K124" s="194" t="n"/>
      <c r="L124" s="410" t="n"/>
    </row>
    <row r="125" ht="24" customHeight="1">
      <c r="A125" s="726" t="inlineStr">
        <is>
          <t>杯盘狼藉</t>
        </is>
      </c>
      <c r="B125" s="727" t="inlineStr">
        <is>
          <t>0.3</t>
        </is>
      </c>
      <c r="C125" s="728" t="inlineStr">
        <is>
          <t>解锁1套桌椅</t>
        </is>
      </c>
      <c r="D125" s="123" t="n"/>
      <c r="E125" s="123" t="n"/>
      <c r="F125" s="123" t="n"/>
      <c r="G125" s="124" t="n"/>
      <c r="H125" s="728" t="inlineStr">
        <is>
          <t>力量2</t>
        </is>
      </c>
      <c r="I125" s="123" t="n"/>
      <c r="J125" s="123" t="n"/>
      <c r="K125" s="123" t="n"/>
      <c r="L125" s="124" t="n"/>
    </row>
    <row r="126" ht="24" customHeight="1">
      <c r="A126" s="720" t="inlineStr">
        <is>
          <t>窗明几净</t>
        </is>
      </c>
      <c r="B126" s="721" t="inlineStr">
        <is>
          <t>0.3</t>
        </is>
      </c>
      <c r="C126" s="722" t="inlineStr">
        <is>
          <t>解锁3套桌椅</t>
        </is>
      </c>
      <c r="D126" s="129" t="n"/>
      <c r="E126" s="129" t="n"/>
      <c r="F126" s="129" t="n"/>
      <c r="G126" s="130" t="n"/>
      <c r="H126" s="722" t="inlineStr">
        <is>
          <t>敏捷2</t>
        </is>
      </c>
      <c r="I126" s="129" t="n"/>
      <c r="J126" s="129" t="n"/>
      <c r="K126" s="129" t="n"/>
      <c r="L126" s="130" t="n"/>
    </row>
    <row r="127" ht="24" customHeight="1">
      <c r="A127" s="723" t="inlineStr">
        <is>
          <t>杞梓之林</t>
        </is>
      </c>
      <c r="B127" s="724" t="inlineStr">
        <is>
          <t>0.9</t>
        </is>
      </c>
      <c r="C127" s="725" t="inlineStr">
        <is>
          <t>解锁5套桌椅</t>
        </is>
      </c>
      <c r="D127" s="194" t="n"/>
      <c r="E127" s="194" t="n"/>
      <c r="F127" s="194" t="n"/>
      <c r="G127" s="410" t="n"/>
      <c r="H127" s="725" t="inlineStr">
        <is>
          <t>速度1、力量2、敏捷2</t>
        </is>
      </c>
      <c r="I127" s="194" t="n"/>
      <c r="J127" s="194" t="n"/>
      <c r="K127" s="194" t="n"/>
      <c r="L127" s="410" t="n"/>
    </row>
    <row r="128" ht="24" customHeight="1">
      <c r="A128" s="726" t="inlineStr">
        <is>
          <t>残破不堪</t>
        </is>
      </c>
      <c r="B128" s="727" t="inlineStr">
        <is>
          <t>0.3</t>
        </is>
      </c>
      <c r="C128" s="728" t="inlineStr">
        <is>
          <t>拥有1种客房风格</t>
        </is>
      </c>
      <c r="D128" s="123" t="n"/>
      <c r="E128" s="123" t="n"/>
      <c r="F128" s="123" t="n"/>
      <c r="G128" s="124" t="n"/>
      <c r="H128" s="728" t="inlineStr">
        <is>
          <t>生命4</t>
        </is>
      </c>
      <c r="I128" s="123" t="n"/>
      <c r="J128" s="123" t="n"/>
      <c r="K128" s="123" t="n"/>
      <c r="L128" s="124" t="n"/>
    </row>
    <row r="129" ht="24" customHeight="1">
      <c r="A129" s="720" t="inlineStr">
        <is>
          <t>朴素无华</t>
        </is>
      </c>
      <c r="B129" s="721" t="inlineStr">
        <is>
          <t>0.3</t>
        </is>
      </c>
      <c r="C129" s="722" t="inlineStr">
        <is>
          <t>拥有3种客房风格</t>
        </is>
      </c>
      <c r="D129" s="129" t="n"/>
      <c r="E129" s="129" t="n"/>
      <c r="F129" s="129" t="n"/>
      <c r="G129" s="130" t="n"/>
      <c r="H129" s="722" t="inlineStr">
        <is>
          <t>速度1</t>
        </is>
      </c>
      <c r="I129" s="129" t="n"/>
      <c r="J129" s="129" t="n"/>
      <c r="K129" s="129" t="n"/>
      <c r="L129" s="130" t="n"/>
    </row>
    <row r="130" ht="24" customHeight="1">
      <c r="A130" s="723" t="inlineStr">
        <is>
          <t>幽人之风</t>
        </is>
      </c>
      <c r="B130" s="724" t="inlineStr">
        <is>
          <t>1.2</t>
        </is>
      </c>
      <c r="C130" s="725" t="inlineStr">
        <is>
          <t>拥有5种客房风格</t>
        </is>
      </c>
      <c r="D130" s="194" t="n"/>
      <c r="E130" s="194" t="n"/>
      <c r="F130" s="194" t="n"/>
      <c r="G130" s="410" t="n"/>
      <c r="H130" s="729" t="inlineStr">
        <is>
          <t>暴击伤害1%、暴击减伤1%</t>
        </is>
      </c>
      <c r="I130" s="194" t="n"/>
      <c r="J130" s="194" t="n"/>
      <c r="K130" s="194" t="n"/>
      <c r="L130" s="410" t="n"/>
    </row>
    <row r="131" ht="24" customHeight="1">
      <c r="A131" s="726" t="inlineStr">
        <is>
          <t>初识菜谱</t>
        </is>
      </c>
      <c r="B131" s="727" t="inlineStr">
        <is>
          <t>0.3</t>
        </is>
      </c>
      <c r="C131" s="728" t="inlineStr">
        <is>
          <t>拥有5种菜谱且熟练度达到2</t>
        </is>
      </c>
      <c r="D131" s="123" t="n"/>
      <c r="E131" s="123" t="n"/>
      <c r="F131" s="123" t="n"/>
      <c r="G131" s="124" t="n"/>
      <c r="H131" s="728" t="inlineStr">
        <is>
          <t>投掷暴击1%</t>
        </is>
      </c>
      <c r="I131" s="123" t="n"/>
      <c r="J131" s="123" t="n"/>
      <c r="K131" s="123" t="n"/>
      <c r="L131" s="124" t="n"/>
    </row>
    <row r="132" ht="24" customHeight="1">
      <c r="A132" s="720" t="inlineStr">
        <is>
          <t>入门之作</t>
        </is>
      </c>
      <c r="B132" s="721" t="inlineStr">
        <is>
          <t>0.3</t>
        </is>
      </c>
      <c r="C132" s="722" t="inlineStr">
        <is>
          <t>拥有5种菜谱且熟练度达到3</t>
        </is>
      </c>
      <c r="D132" s="129" t="n"/>
      <c r="E132" s="129" t="n"/>
      <c r="F132" s="129" t="n"/>
      <c r="G132" s="130" t="n"/>
      <c r="H132" s="722" t="inlineStr">
        <is>
          <t>小型暴击1%</t>
        </is>
      </c>
      <c r="I132" s="129" t="n"/>
      <c r="J132" s="129" t="n"/>
      <c r="K132" s="129" t="n"/>
      <c r="L132" s="130" t="n"/>
    </row>
    <row r="133" ht="24" customHeight="1">
      <c r="A133" s="723" t="inlineStr">
        <is>
          <t>粗茶淡饭</t>
        </is>
      </c>
      <c r="B133" s="724" t="inlineStr">
        <is>
          <t>0.3</t>
        </is>
      </c>
      <c r="C133" s="725" t="inlineStr">
        <is>
          <t>拥有5种菜谱且熟练度达到4</t>
        </is>
      </c>
      <c r="D133" s="194" t="n"/>
      <c r="E133" s="194" t="n"/>
      <c r="F133" s="194" t="n"/>
      <c r="G133" s="410" t="n"/>
      <c r="H133" s="725" t="inlineStr">
        <is>
          <t>中型暴击1%</t>
        </is>
      </c>
      <c r="I133" s="194" t="n"/>
      <c r="J133" s="194" t="n"/>
      <c r="K133" s="194" t="n"/>
      <c r="L133" s="410" t="n"/>
    </row>
    <row r="134" ht="24" customHeight="1">
      <c r="A134" s="726" t="inlineStr">
        <is>
          <t>熟练掌握</t>
        </is>
      </c>
      <c r="B134" s="727" t="inlineStr">
        <is>
          <t>0.3</t>
        </is>
      </c>
      <c r="C134" s="728" t="inlineStr">
        <is>
          <t>拥有7种菜谱且熟练度达到3</t>
        </is>
      </c>
      <c r="D134" s="123" t="n"/>
      <c r="E134" s="123" t="n"/>
      <c r="F134" s="123" t="n"/>
      <c r="G134" s="124" t="n"/>
      <c r="H134" s="728" t="inlineStr">
        <is>
          <t>大型暴击1%</t>
        </is>
      </c>
      <c r="I134" s="123" t="n"/>
      <c r="J134" s="123" t="n"/>
      <c r="K134" s="123" t="n"/>
      <c r="L134" s="124" t="n"/>
    </row>
    <row r="135" ht="24" customHeight="1">
      <c r="A135" s="720" t="inlineStr">
        <is>
          <t>家常便饭</t>
        </is>
      </c>
      <c r="B135" s="721" t="inlineStr">
        <is>
          <t>0.3</t>
        </is>
      </c>
      <c r="C135" s="722" t="inlineStr">
        <is>
          <t>拥有7种菜谱且熟练度达到4</t>
        </is>
      </c>
      <c r="D135" s="129" t="n"/>
      <c r="E135" s="129" t="n"/>
      <c r="F135" s="129" t="n"/>
      <c r="G135" s="130" t="n"/>
      <c r="H135" s="722" t="inlineStr">
        <is>
          <t>投掷抗暴1%</t>
        </is>
      </c>
      <c r="I135" s="129" t="n"/>
      <c r="J135" s="129" t="n"/>
      <c r="K135" s="129" t="n"/>
      <c r="L135" s="130" t="n"/>
    </row>
    <row r="136" ht="24" customHeight="1">
      <c r="A136" s="723" t="inlineStr">
        <is>
          <t>拿手小菜</t>
        </is>
      </c>
      <c r="B136" s="724" t="inlineStr">
        <is>
          <t>0.3</t>
        </is>
      </c>
      <c r="C136" s="725" t="inlineStr">
        <is>
          <t>拥有7种菜谱且熟练度达到5</t>
        </is>
      </c>
      <c r="D136" s="194" t="n"/>
      <c r="E136" s="194" t="n"/>
      <c r="F136" s="194" t="n"/>
      <c r="G136" s="410" t="n"/>
      <c r="H136" s="725" t="inlineStr">
        <is>
          <t>小型抗暴1%</t>
        </is>
      </c>
      <c r="I136" s="194" t="n"/>
      <c r="J136" s="194" t="n"/>
      <c r="K136" s="194" t="n"/>
      <c r="L136" s="410" t="n"/>
    </row>
    <row r="137" ht="24" customHeight="1">
      <c r="A137" s="726" t="inlineStr">
        <is>
          <t>美味佳肴</t>
        </is>
      </c>
      <c r="B137" s="727" t="inlineStr">
        <is>
          <t>0.3</t>
        </is>
      </c>
      <c r="C137" s="728" t="inlineStr">
        <is>
          <t>拥有10种菜谱且熟练度达到3</t>
        </is>
      </c>
      <c r="D137" s="123" t="n"/>
      <c r="E137" s="123" t="n"/>
      <c r="F137" s="123" t="n"/>
      <c r="G137" s="124" t="n"/>
      <c r="H137" s="728" t="inlineStr">
        <is>
          <t>中型抗暴1%</t>
        </is>
      </c>
      <c r="I137" s="123" t="n"/>
      <c r="J137" s="123" t="n"/>
      <c r="K137" s="123" t="n"/>
      <c r="L137" s="124" t="n"/>
    </row>
    <row r="138" ht="24" customHeight="1">
      <c r="A138" s="720" t="inlineStr">
        <is>
          <t>饕餮大餐</t>
        </is>
      </c>
      <c r="B138" s="721" t="inlineStr">
        <is>
          <t>0.3</t>
        </is>
      </c>
      <c r="C138" s="722" t="inlineStr">
        <is>
          <t>拥有10种菜谱且熟练度达到4</t>
        </is>
      </c>
      <c r="D138" s="129" t="n"/>
      <c r="E138" s="129" t="n"/>
      <c r="F138" s="129" t="n"/>
      <c r="G138" s="130" t="n"/>
      <c r="H138" s="722" t="inlineStr">
        <is>
          <t>大型抗暴1%</t>
        </is>
      </c>
      <c r="I138" s="129" t="n"/>
      <c r="J138" s="129" t="n"/>
      <c r="K138" s="129" t="n"/>
      <c r="L138" s="130" t="n"/>
    </row>
    <row r="139" ht="24" customHeight="1">
      <c r="A139" s="723" t="inlineStr">
        <is>
          <t>满汉全席</t>
        </is>
      </c>
      <c r="B139" s="724" t="inlineStr">
        <is>
          <t>1.8</t>
        </is>
      </c>
      <c r="C139" s="725" t="inlineStr">
        <is>
          <t>拥有10种菜谱且熟练度达到5</t>
        </is>
      </c>
      <c r="D139" s="194" t="n"/>
      <c r="E139" s="194" t="n"/>
      <c r="F139" s="194" t="n"/>
      <c r="G139" s="410" t="n"/>
      <c r="H139" s="725" t="inlineStr">
        <is>
          <t>速度2、力量4、敏捷4</t>
        </is>
      </c>
      <c r="I139" s="194" t="n"/>
      <c r="J139" s="194" t="n"/>
      <c r="K139" s="194" t="n"/>
      <c r="L139" s="410" t="n"/>
    </row>
    <row r="140" ht="24" customHeight="1">
      <c r="A140" s="726" t="inlineStr">
        <is>
          <t>初生牛犊</t>
        </is>
      </c>
      <c r="B140" s="727" t="inlineStr">
        <is>
          <t>0.3</t>
        </is>
      </c>
      <c r="C140" s="728" t="inlineStr">
        <is>
          <t>拥有2个侠士且等级达到5</t>
        </is>
      </c>
      <c r="D140" s="123" t="n"/>
      <c r="E140" s="123" t="n"/>
      <c r="F140" s="123" t="n"/>
      <c r="G140" s="124" t="n"/>
      <c r="H140" s="728" t="inlineStr">
        <is>
          <t>投掷命中1%</t>
        </is>
      </c>
      <c r="I140" s="123" t="n"/>
      <c r="J140" s="123" t="n"/>
      <c r="K140" s="123" t="n"/>
      <c r="L140" s="124" t="n"/>
    </row>
    <row r="141" ht="24" customHeight="1">
      <c r="A141" s="720" t="inlineStr">
        <is>
          <t>初入江湖</t>
        </is>
      </c>
      <c r="B141" s="721" t="inlineStr">
        <is>
          <t>0.3</t>
        </is>
      </c>
      <c r="C141" s="722" t="inlineStr">
        <is>
          <t>拥有2个侠士且等级达到10</t>
        </is>
      </c>
      <c r="D141" s="129" t="n"/>
      <c r="E141" s="129" t="n"/>
      <c r="F141" s="129" t="n"/>
      <c r="G141" s="130" t="n"/>
      <c r="H141" s="722" t="inlineStr">
        <is>
          <t>投掷闪避1%</t>
        </is>
      </c>
      <c r="I141" s="129" t="n"/>
      <c r="J141" s="129" t="n"/>
      <c r="K141" s="129" t="n"/>
      <c r="L141" s="130" t="n"/>
    </row>
    <row r="142" ht="24" customHeight="1">
      <c r="A142" s="723" t="inlineStr">
        <is>
          <t>初出茅庐</t>
        </is>
      </c>
      <c r="B142" s="724" t="inlineStr">
        <is>
          <t>0.3</t>
        </is>
      </c>
      <c r="C142" s="725" t="inlineStr">
        <is>
          <t>拥有2个侠士且等级达到20</t>
        </is>
      </c>
      <c r="D142" s="194" t="n"/>
      <c r="E142" s="194" t="n"/>
      <c r="F142" s="194" t="n"/>
      <c r="G142" s="410" t="n"/>
      <c r="H142" s="725" t="inlineStr">
        <is>
          <t>投掷减伤1%</t>
        </is>
      </c>
      <c r="I142" s="194" t="n"/>
      <c r="J142" s="194" t="n"/>
      <c r="K142" s="194" t="n"/>
      <c r="L142" s="410" t="n"/>
    </row>
    <row r="143" ht="24" customHeight="1">
      <c r="A143" s="726" t="inlineStr">
        <is>
          <t>三人成众</t>
        </is>
      </c>
      <c r="B143" s="727" t="inlineStr">
        <is>
          <t>0.3</t>
        </is>
      </c>
      <c r="C143" s="728" t="inlineStr">
        <is>
          <t>拥有3个侠士且等级达到5</t>
        </is>
      </c>
      <c r="D143" s="123" t="n"/>
      <c r="E143" s="123" t="n"/>
      <c r="F143" s="123" t="n"/>
      <c r="G143" s="124" t="n"/>
      <c r="H143" s="728" t="inlineStr">
        <is>
          <t>小型命中1%</t>
        </is>
      </c>
      <c r="I143" s="123" t="n"/>
      <c r="J143" s="123" t="n"/>
      <c r="K143" s="123" t="n"/>
      <c r="L143" s="124" t="n"/>
    </row>
    <row r="144" ht="24" customHeight="1">
      <c r="A144" s="720" t="inlineStr">
        <is>
          <t>三五成群</t>
        </is>
      </c>
      <c r="B144" s="721" t="inlineStr">
        <is>
          <t>0.3</t>
        </is>
      </c>
      <c r="C144" s="722" t="inlineStr">
        <is>
          <t>拥有3个侠士且等级达到10</t>
        </is>
      </c>
      <c r="D144" s="129" t="n"/>
      <c r="E144" s="129" t="n"/>
      <c r="F144" s="129" t="n"/>
      <c r="G144" s="130" t="n"/>
      <c r="H144" s="722" t="inlineStr">
        <is>
          <t>小型闪避1%</t>
        </is>
      </c>
      <c r="I144" s="129" t="n"/>
      <c r="J144" s="129" t="n"/>
      <c r="K144" s="129" t="n"/>
      <c r="L144" s="130" t="n"/>
    </row>
    <row r="145" ht="24" customHeight="1">
      <c r="A145" s="723" t="inlineStr">
        <is>
          <t>三头六臂</t>
        </is>
      </c>
      <c r="B145" s="724" t="inlineStr">
        <is>
          <t>0.3</t>
        </is>
      </c>
      <c r="C145" s="725" t="inlineStr">
        <is>
          <t>拥有3个侠士且等级达到20</t>
        </is>
      </c>
      <c r="D145" s="194" t="n"/>
      <c r="E145" s="194" t="n"/>
      <c r="F145" s="194" t="n"/>
      <c r="G145" s="410" t="n"/>
      <c r="H145" s="725" t="inlineStr">
        <is>
          <t>小型减伤1%</t>
        </is>
      </c>
      <c r="I145" s="194" t="n"/>
      <c r="J145" s="194" t="n"/>
      <c r="K145" s="194" t="n"/>
      <c r="L145" s="410" t="n"/>
    </row>
    <row r="146" ht="24" customHeight="1">
      <c r="A146" s="726" t="inlineStr">
        <is>
          <t>四角俱全</t>
        </is>
      </c>
      <c r="B146" s="727" t="inlineStr">
        <is>
          <t>0.3</t>
        </is>
      </c>
      <c r="C146" s="728" t="inlineStr">
        <is>
          <t>拥有4个侠士且等级达到10</t>
        </is>
      </c>
      <c r="D146" s="123" t="n"/>
      <c r="E146" s="123" t="n"/>
      <c r="F146" s="123" t="n"/>
      <c r="G146" s="124" t="n"/>
      <c r="H146" s="728" t="inlineStr">
        <is>
          <t>中型命中1%</t>
        </is>
      </c>
      <c r="I146" s="123" t="n"/>
      <c r="J146" s="123" t="n"/>
      <c r="K146" s="123" t="n"/>
      <c r="L146" s="124" t="n"/>
    </row>
    <row r="147" ht="24" customHeight="1">
      <c r="A147" s="720" t="inlineStr">
        <is>
          <t>四平八稳</t>
        </is>
      </c>
      <c r="B147" s="721" t="inlineStr">
        <is>
          <t>0.3</t>
        </is>
      </c>
      <c r="C147" s="722" t="inlineStr">
        <is>
          <t>拥有4个侠士且等级达到15</t>
        </is>
      </c>
      <c r="D147" s="129" t="n"/>
      <c r="E147" s="129" t="n"/>
      <c r="F147" s="129" t="n"/>
      <c r="G147" s="130" t="n"/>
      <c r="H147" s="722" t="inlineStr">
        <is>
          <t>中型闪避1%</t>
        </is>
      </c>
      <c r="I147" s="129" t="n"/>
      <c r="J147" s="129" t="n"/>
      <c r="K147" s="129" t="n"/>
      <c r="L147" s="130" t="n"/>
    </row>
    <row r="148" ht="24" customHeight="1">
      <c r="A148" s="723" t="inlineStr">
        <is>
          <t>名扬四海</t>
        </is>
      </c>
      <c r="B148" s="724" t="inlineStr">
        <is>
          <t>0.6</t>
        </is>
      </c>
      <c r="C148" s="725" t="inlineStr">
        <is>
          <t>拥有4个侠士且等级达到20</t>
        </is>
      </c>
      <c r="D148" s="194" t="n"/>
      <c r="E148" s="194" t="n"/>
      <c r="F148" s="194" t="n"/>
      <c r="G148" s="410" t="n"/>
      <c r="H148" s="725" t="inlineStr">
        <is>
          <t>中型减伤1%、大型减伤1%</t>
        </is>
      </c>
      <c r="I148" s="194" t="n"/>
      <c r="J148" s="194" t="n"/>
      <c r="K148" s="194" t="n"/>
      <c r="L148" s="410" t="n"/>
    </row>
    <row r="149" ht="24" customHeight="1">
      <c r="A149" s="726" t="inlineStr">
        <is>
          <t>一技之长</t>
        </is>
      </c>
      <c r="B149" s="727" t="inlineStr">
        <is>
          <t>0.3</t>
        </is>
      </c>
      <c r="C149" s="728" t="inlineStr">
        <is>
          <t>拥有1个专属技能达到5</t>
        </is>
      </c>
      <c r="D149" s="123" t="n"/>
      <c r="E149" s="123" t="n"/>
      <c r="F149" s="123" t="n"/>
      <c r="G149" s="124" t="n"/>
      <c r="H149" s="728" t="inlineStr">
        <is>
          <t>大型命中1%</t>
        </is>
      </c>
      <c r="I149" s="123" t="n"/>
      <c r="J149" s="123" t="n"/>
      <c r="K149" s="123" t="n"/>
      <c r="L149" s="124" t="n"/>
    </row>
    <row r="150" ht="24" customHeight="1">
      <c r="A150" s="720" t="inlineStr">
        <is>
          <t>小有所成</t>
        </is>
      </c>
      <c r="B150" s="721" t="inlineStr">
        <is>
          <t>0.3</t>
        </is>
      </c>
      <c r="C150" s="722" t="inlineStr">
        <is>
          <t>拥有2个专属技能达到5</t>
        </is>
      </c>
      <c r="D150" s="129" t="n"/>
      <c r="E150" s="129" t="n"/>
      <c r="F150" s="129" t="n"/>
      <c r="G150" s="130" t="n"/>
      <c r="H150" s="722" t="inlineStr">
        <is>
          <t>大型闪避1%</t>
        </is>
      </c>
      <c r="I150" s="129" t="n"/>
      <c r="J150" s="129" t="n"/>
      <c r="K150" s="129" t="n"/>
      <c r="L150" s="130" t="n"/>
    </row>
    <row r="151" ht="24" customHeight="1">
      <c r="A151" s="723" t="inlineStr">
        <is>
          <t>才艺卓绝</t>
        </is>
      </c>
      <c r="B151" s="724" t="inlineStr">
        <is>
          <t>1.2</t>
        </is>
      </c>
      <c r="C151" s="725" t="inlineStr">
        <is>
          <t>拥有4个专属技能达到5</t>
        </is>
      </c>
      <c r="D151" s="194" t="n"/>
      <c r="E151" s="194" t="n"/>
      <c r="F151" s="194" t="n"/>
      <c r="G151" s="410" t="n"/>
      <c r="H151" s="729" t="inlineStr">
        <is>
          <t>技能韧性1%、技能抗韧1%</t>
        </is>
      </c>
      <c r="I151" s="194" t="n"/>
      <c r="J151" s="194" t="n"/>
      <c r="K151" s="194" t="n"/>
      <c r="L151" s="410" t="n"/>
    </row>
    <row r="152" ht="24" customHeight="1">
      <c r="A152" s="726" t="inlineStr">
        <is>
          <t>从头再来</t>
        </is>
      </c>
      <c r="B152" s="727" t="inlineStr">
        <is>
          <t>0.3</t>
        </is>
      </c>
      <c r="C152" s="728" t="inlineStr">
        <is>
          <t>重出江湖8次</t>
        </is>
      </c>
      <c r="D152" s="123" t="n"/>
      <c r="E152" s="123" t="n"/>
      <c r="F152" s="123" t="n"/>
      <c r="G152" s="124" t="n"/>
      <c r="H152" s="728" t="inlineStr">
        <is>
          <t>投掷伤害1%</t>
        </is>
      </c>
      <c r="I152" s="123" t="n"/>
      <c r="J152" s="123" t="n"/>
      <c r="K152" s="123" t="n"/>
      <c r="L152" s="124" t="n"/>
    </row>
    <row r="153" ht="24" customHeight="1">
      <c r="A153" s="720" t="inlineStr">
        <is>
          <t>故技重施</t>
        </is>
      </c>
      <c r="B153" s="721" t="inlineStr">
        <is>
          <t>0.3</t>
        </is>
      </c>
      <c r="C153" s="722" t="inlineStr">
        <is>
          <t>重出江湖20次</t>
        </is>
      </c>
      <c r="D153" s="129" t="n"/>
      <c r="E153" s="129" t="n"/>
      <c r="F153" s="129" t="n"/>
      <c r="G153" s="130" t="n"/>
      <c r="H153" s="722" t="inlineStr">
        <is>
          <t>小型伤害1%</t>
        </is>
      </c>
      <c r="I153" s="129" t="n"/>
      <c r="J153" s="129" t="n"/>
      <c r="K153" s="129" t="n"/>
      <c r="L153" s="130" t="n"/>
    </row>
    <row r="154" ht="24" customHeight="1">
      <c r="A154" s="723" t="inlineStr">
        <is>
          <t>涅槃重生</t>
        </is>
      </c>
      <c r="B154" s="724" t="inlineStr">
        <is>
          <t>1.2</t>
        </is>
      </c>
      <c r="C154" s="725" t="inlineStr">
        <is>
          <t>重出江湖40次</t>
        </is>
      </c>
      <c r="D154" s="194" t="n"/>
      <c r="E154" s="194" t="n"/>
      <c r="F154" s="194" t="n"/>
      <c r="G154" s="410" t="n"/>
      <c r="H154" s="729" t="inlineStr">
        <is>
          <t>暴击伤害1%、暴击减伤1%</t>
        </is>
      </c>
      <c r="I154" s="194" t="n"/>
      <c r="J154" s="194" t="n"/>
      <c r="K154" s="194" t="n"/>
      <c r="L154" s="410" t="n"/>
    </row>
    <row r="155" ht="24" customHeight="1">
      <c r="A155" s="726" t="inlineStr">
        <is>
          <t>重张旗鼓</t>
        </is>
      </c>
      <c r="B155" s="727" t="inlineStr">
        <is>
          <t>0.3</t>
        </is>
      </c>
      <c r="C155" s="730" t="inlineStr">
        <is>
          <t>重置技能80次</t>
        </is>
      </c>
      <c r="D155" s="123" t="n"/>
      <c r="E155" s="123" t="n"/>
      <c r="F155" s="123" t="n"/>
      <c r="G155" s="124" t="n"/>
      <c r="H155" s="728" t="inlineStr">
        <is>
          <t>大型伤害1%</t>
        </is>
      </c>
      <c r="I155" s="123" t="n"/>
      <c r="J155" s="123" t="n"/>
      <c r="K155" s="123" t="n"/>
      <c r="L155" s="124" t="n"/>
    </row>
    <row r="156" ht="24" customHeight="1">
      <c r="A156" s="720" t="inlineStr">
        <is>
          <t>久炼成钢</t>
        </is>
      </c>
      <c r="B156" s="721" t="inlineStr">
        <is>
          <t>0.3</t>
        </is>
      </c>
      <c r="C156" s="731" t="inlineStr">
        <is>
          <t>重置技能200次</t>
        </is>
      </c>
      <c r="D156" s="129" t="n"/>
      <c r="E156" s="129" t="n"/>
      <c r="F156" s="129" t="n"/>
      <c r="G156" s="130" t="n"/>
      <c r="H156" s="722" t="inlineStr">
        <is>
          <t>中型伤害1%</t>
        </is>
      </c>
      <c r="I156" s="129" t="n"/>
      <c r="J156" s="129" t="n"/>
      <c r="K156" s="129" t="n"/>
      <c r="L156" s="130" t="n"/>
    </row>
    <row r="157" ht="24" customHeight="1">
      <c r="A157" s="723" t="inlineStr">
        <is>
          <t>九转功成</t>
        </is>
      </c>
      <c r="B157" s="724" t="inlineStr">
        <is>
          <t>2.4</t>
        </is>
      </c>
      <c r="C157" s="729" t="inlineStr">
        <is>
          <t>重置技能400次</t>
        </is>
      </c>
      <c r="D157" s="194" t="n"/>
      <c r="E157" s="194" t="n"/>
      <c r="F157" s="194" t="n"/>
      <c r="G157" s="410" t="n"/>
      <c r="H157" s="729" t="inlineStr">
        <is>
          <t>穿透1%、抗穿1%</t>
        </is>
      </c>
      <c r="I157" s="194" t="n"/>
      <c r="J157" s="194" t="n"/>
      <c r="K157" s="194" t="n"/>
      <c r="L157" s="410" t="n"/>
    </row>
    <row r="158" ht="24" customHeight="1">
      <c r="A158" s="726" t="inlineStr">
        <is>
          <t>爱素好古</t>
        </is>
      </c>
      <c r="B158" s="727" t="inlineStr">
        <is>
          <t>0.6</t>
        </is>
      </c>
      <c r="C158" s="728" t="inlineStr">
        <is>
          <t>客栈豪华度达到90</t>
        </is>
      </c>
      <c r="D158" s="123" t="n"/>
      <c r="E158" s="123" t="n"/>
      <c r="F158" s="123" t="n"/>
      <c r="G158" s="124" t="n"/>
      <c r="H158" s="728" t="inlineStr">
        <is>
          <t>力量2、敏捷2</t>
        </is>
      </c>
      <c r="I158" s="123" t="n"/>
      <c r="J158" s="123" t="n"/>
      <c r="K158" s="123" t="n"/>
      <c r="L158" s="124" t="n"/>
    </row>
    <row r="159" ht="24" customHeight="1">
      <c r="A159" s="720" t="inlineStr">
        <is>
          <t>高尚典雅</t>
        </is>
      </c>
      <c r="B159" s="721" t="inlineStr">
        <is>
          <t>0.6</t>
        </is>
      </c>
      <c r="C159" s="722" t="inlineStr">
        <is>
          <t>客栈豪华度达到260</t>
        </is>
      </c>
      <c r="D159" s="129" t="n"/>
      <c r="E159" s="129" t="n"/>
      <c r="F159" s="129" t="n"/>
      <c r="G159" s="130" t="n"/>
      <c r="H159" s="722" t="inlineStr">
        <is>
          <t>生命8</t>
        </is>
      </c>
      <c r="I159" s="129" t="n"/>
      <c r="J159" s="129" t="n"/>
      <c r="K159" s="129" t="n"/>
      <c r="L159" s="130" t="n"/>
    </row>
    <row r="160" ht="24" customHeight="1">
      <c r="A160" s="723" t="inlineStr">
        <is>
          <t>富丽堂皇</t>
        </is>
      </c>
      <c r="B160" s="724" t="inlineStr">
        <is>
          <t>2.4</t>
        </is>
      </c>
      <c r="C160" s="725" t="inlineStr">
        <is>
          <t>客栈豪华度达到580</t>
        </is>
      </c>
      <c r="D160" s="194" t="n"/>
      <c r="E160" s="194" t="n"/>
      <c r="F160" s="194" t="n"/>
      <c r="G160" s="410" t="n"/>
      <c r="H160" s="729" t="inlineStr">
        <is>
          <t>韧性1%、抗韧1%</t>
        </is>
      </c>
      <c r="I160" s="194" t="n"/>
      <c r="J160" s="194" t="n"/>
      <c r="K160" s="194" t="n"/>
      <c r="L160" s="410" t="n"/>
    </row>
    <row r="161" ht="24" customHeight="1">
      <c r="A161" s="726" t="inlineStr">
        <is>
          <t>新春快乐</t>
        </is>
      </c>
      <c r="B161" s="727" t="inlineStr">
        <is>
          <t>0.6</t>
        </is>
      </c>
      <c r="C161" s="728" t="inlineStr">
        <is>
          <t>拥有新春灯笼</t>
        </is>
      </c>
      <c r="D161" s="123" t="n"/>
      <c r="E161" s="123" t="n"/>
      <c r="F161" s="123" t="n"/>
      <c r="G161" s="124" t="n"/>
      <c r="H161" s="728" t="inlineStr">
        <is>
          <t>力量2、敏捷2</t>
        </is>
      </c>
      <c r="I161" s="123" t="n"/>
      <c r="J161" s="123" t="n"/>
      <c r="K161" s="123" t="n"/>
      <c r="L161" s="124" t="n"/>
    </row>
    <row r="162" ht="24" customHeight="1">
      <c r="A162" s="720" t="inlineStr">
        <is>
          <t>万事如意</t>
        </is>
      </c>
      <c r="B162" s="721" t="inlineStr">
        <is>
          <t>1.2</t>
        </is>
      </c>
      <c r="C162" s="722" t="inlineStr">
        <is>
          <t>拥有新春桌椅、剪纸</t>
        </is>
      </c>
      <c r="D162" s="129" t="n"/>
      <c r="E162" s="129" t="n"/>
      <c r="F162" s="129" t="n"/>
      <c r="G162" s="130" t="n"/>
      <c r="H162" s="722" t="inlineStr">
        <is>
          <t>生命16</t>
        </is>
      </c>
      <c r="I162" s="129" t="n"/>
      <c r="J162" s="129" t="n"/>
      <c r="K162" s="129" t="n"/>
      <c r="L162" s="130" t="n"/>
    </row>
    <row r="163" ht="24" customHeight="1">
      <c r="A163" s="723" t="inlineStr">
        <is>
          <t>家家团圆</t>
        </is>
      </c>
      <c r="B163" s="724" t="inlineStr">
        <is>
          <t>1.2</t>
        </is>
      </c>
      <c r="C163" s="725" t="inlineStr">
        <is>
          <t>拥有新春风格、饺子、清蒸鲈鱼</t>
        </is>
      </c>
      <c r="D163" s="194" t="n"/>
      <c r="E163" s="194" t="n"/>
      <c r="F163" s="194" t="n"/>
      <c r="G163" s="410" t="n"/>
      <c r="H163" s="729" t="inlineStr">
        <is>
          <t>暴击伤害1%、暴击减伤1%</t>
        </is>
      </c>
      <c r="I163" s="194" t="n"/>
      <c r="J163" s="194" t="n"/>
      <c r="K163" s="194" t="n"/>
      <c r="L163" s="410" t="n"/>
    </row>
    <row r="164" ht="24" customHeight="1">
      <c r="A164" s="726" t="inlineStr">
        <is>
          <t>芯有所鼠</t>
        </is>
      </c>
      <c r="B164" s="727" t="inlineStr">
        <is>
          <t>2.4</t>
        </is>
      </c>
      <c r="C164" s="728" t="inlineStr">
        <is>
          <t>拥有鼠年灯笼</t>
        </is>
      </c>
      <c r="D164" s="123" t="n"/>
      <c r="E164" s="123" t="n"/>
      <c r="F164" s="123" t="n"/>
      <c r="G164" s="124" t="n"/>
      <c r="H164" s="728" t="inlineStr">
        <is>
          <t>固定伤害10、固定减伤10</t>
        </is>
      </c>
      <c r="I164" s="123" t="n"/>
      <c r="J164" s="123" t="n"/>
      <c r="K164" s="123" t="n"/>
      <c r="L164" s="124" t="n"/>
    </row>
    <row r="165" ht="24" customHeight="1">
      <c r="A165" s="720" t="inlineStr">
        <is>
          <t>金鼠报福</t>
        </is>
      </c>
      <c r="B165" s="721" t="inlineStr">
        <is>
          <t>3.6</t>
        </is>
      </c>
      <c r="C165" s="722" t="inlineStr">
        <is>
          <t>拥有鼠年桌椅、挂件、灯笼</t>
        </is>
      </c>
      <c r="D165" s="129" t="n"/>
      <c r="E165" s="129" t="n"/>
      <c r="F165" s="129" t="n"/>
      <c r="G165" s="130" t="n"/>
      <c r="H165" s="731" t="inlineStr">
        <is>
          <t>韧性1%、抗韧1%、治疗1%</t>
        </is>
      </c>
      <c r="I165" s="129" t="n"/>
      <c r="J165" s="129" t="n"/>
      <c r="K165" s="129" t="n"/>
      <c r="L165" s="130" t="n"/>
    </row>
    <row r="166" ht="24" customHeight="1">
      <c r="A166" s="723" t="inlineStr">
        <is>
          <t>鼠年大吉</t>
        </is>
      </c>
      <c r="B166" s="724" t="inlineStr">
        <is>
          <t>5.4</t>
        </is>
      </c>
      <c r="C166" s="725" t="inlineStr">
        <is>
          <t>拥有鼠年风水阁、挂件、桌椅</t>
        </is>
      </c>
      <c r="D166" s="194" t="n"/>
      <c r="E166" s="194" t="n"/>
      <c r="F166" s="194" t="n"/>
      <c r="G166" s="410" t="n"/>
      <c r="H166" s="729" t="inlineStr">
        <is>
          <t>穿透2%、抗穿2%、速度2</t>
        </is>
      </c>
      <c r="I166" s="194" t="n"/>
      <c r="J166" s="194" t="n"/>
      <c r="K166" s="194" t="n"/>
      <c r="L166" s="410" t="n"/>
    </row>
    <row r="167" ht="24" customHeight="1">
      <c r="A167" s="726" t="inlineStr">
        <is>
          <t>金牛贺岁</t>
        </is>
      </c>
      <c r="B167" s="727" t="inlineStr">
        <is>
          <t>2.4</t>
        </is>
      </c>
      <c r="C167" s="728" t="inlineStr">
        <is>
          <t>拥有牛年灯笼</t>
        </is>
      </c>
      <c r="D167" s="123" t="n"/>
      <c r="E167" s="123" t="n"/>
      <c r="F167" s="123" t="n"/>
      <c r="G167" s="124" t="n"/>
      <c r="H167" s="730" t="inlineStr">
        <is>
          <t>武器附伤12、武器附减12</t>
        </is>
      </c>
      <c r="I167" s="123" t="n"/>
      <c r="J167" s="123" t="n"/>
      <c r="K167" s="123" t="n"/>
      <c r="L167" s="124" t="n"/>
    </row>
    <row r="168" ht="24" customHeight="1">
      <c r="A168" s="720" t="inlineStr">
        <is>
          <t>牛岁迎福</t>
        </is>
      </c>
      <c r="B168" s="721" t="inlineStr">
        <is>
          <t>3.6</t>
        </is>
      </c>
      <c r="C168" s="722" t="inlineStr">
        <is>
          <t>拥有牛年桌椅、挂件、灯笼</t>
        </is>
      </c>
      <c r="D168" s="129" t="n"/>
      <c r="E168" s="129" t="n"/>
      <c r="F168" s="129" t="n"/>
      <c r="G168" s="130" t="n"/>
      <c r="H168" s="731" t="inlineStr">
        <is>
          <t>韧性1%、抗韧1%、吸血1%</t>
        </is>
      </c>
      <c r="I168" s="129" t="n"/>
      <c r="J168" s="129" t="n"/>
      <c r="K168" s="129" t="n"/>
      <c r="L168" s="130" t="n"/>
    </row>
    <row r="169" ht="24" customHeight="1">
      <c r="A169" s="732" t="inlineStr">
        <is>
          <t>牛气冲天</t>
        </is>
      </c>
      <c r="B169" s="724" t="inlineStr">
        <is>
          <t>5.4</t>
        </is>
      </c>
      <c r="C169" s="725" t="inlineStr">
        <is>
          <t>拥有牛年风水阁、挂件、桌椅、灯笼</t>
        </is>
      </c>
      <c r="D169" s="194" t="n"/>
      <c r="E169" s="194" t="n"/>
      <c r="F169" s="194" t="n"/>
      <c r="G169" s="410" t="n"/>
      <c r="H169" s="729" t="inlineStr">
        <is>
          <t>穿透2%、抗穿2%、力量2</t>
        </is>
      </c>
      <c r="I169" s="194" t="n"/>
      <c r="J169" s="194" t="n"/>
      <c r="K169" s="194" t="n"/>
      <c r="L169" s="410" t="n"/>
    </row>
    <row r="170" ht="24" customHeight="1">
      <c r="A170" s="703" t="inlineStr">
        <is>
          <t>饕餮盛宴</t>
        </is>
      </c>
      <c r="B170" s="727" t="inlineStr">
        <is>
          <t>2.4</t>
        </is>
      </c>
      <c r="C170" s="728" t="inlineStr">
        <is>
          <t>拥有蛋黄肉粽、佛跳墙</t>
        </is>
      </c>
      <c r="D170" s="123" t="n"/>
      <c r="E170" s="123" t="n"/>
      <c r="F170" s="123" t="n"/>
      <c r="G170" s="124" t="n"/>
      <c r="H170" s="730" t="inlineStr">
        <is>
          <t>技能韧性2%、技能抗穿2%</t>
        </is>
      </c>
      <c r="I170" s="123" t="n"/>
      <c r="J170" s="123" t="n"/>
      <c r="K170" s="123" t="n"/>
      <c r="L170" s="124" t="n"/>
    </row>
    <row r="171" ht="24" customHeight="1">
      <c r="A171" s="705" t="inlineStr">
        <is>
          <t>身外化境</t>
        </is>
      </c>
      <c r="B171" s="721" t="inlineStr">
        <is>
          <t>3.6</t>
        </is>
      </c>
      <c r="C171" s="722" t="inlineStr">
        <is>
          <t>拥有10个侠士且等级达到20</t>
        </is>
      </c>
      <c r="D171" s="129" t="n"/>
      <c r="E171" s="129" t="n"/>
      <c r="F171" s="129" t="n"/>
      <c r="G171" s="130" t="n"/>
      <c r="H171" s="722" t="inlineStr">
        <is>
          <t>力量4、敏捷4、暴击4%</t>
        </is>
      </c>
      <c r="I171" s="129" t="n"/>
      <c r="J171" s="129" t="n"/>
      <c r="K171" s="129" t="n"/>
      <c r="L171" s="130" t="n"/>
    </row>
    <row r="172" ht="24" customHeight="1">
      <c r="A172" s="733" t="inlineStr">
        <is>
          <t>斗界至尊</t>
        </is>
      </c>
      <c r="B172" s="724" t="inlineStr">
        <is>
          <t>5.4</t>
        </is>
      </c>
      <c r="C172" s="725" t="inlineStr">
        <is>
          <t>拥有6个专属技能达到3</t>
        </is>
      </c>
      <c r="D172" s="194" t="n"/>
      <c r="E172" s="194" t="n"/>
      <c r="F172" s="194" t="n"/>
      <c r="G172" s="410" t="n"/>
      <c r="H172" s="725" t="inlineStr">
        <is>
          <t>固定伤害10、固定减伤10、速度3</t>
        </is>
      </c>
      <c r="I172" s="194" t="n"/>
      <c r="J172" s="194" t="n"/>
      <c r="K172" s="194" t="n"/>
      <c r="L172" s="410" t="n"/>
    </row>
    <row r="173" ht="24" customHeight="1">
      <c r="A173" s="734" t="inlineStr">
        <is>
          <t>寅虎送福</t>
        </is>
      </c>
      <c r="B173" s="727" t="inlineStr">
        <is>
          <t>2.4</t>
        </is>
      </c>
      <c r="C173" s="728" t="inlineStr">
        <is>
          <t>拥有虎年灯笼</t>
        </is>
      </c>
      <c r="D173" s="123" t="n"/>
      <c r="E173" s="123" t="n"/>
      <c r="F173" s="123" t="n"/>
      <c r="G173" s="124" t="n"/>
      <c r="H173" s="728" t="inlineStr">
        <is>
          <t>固定伤害10、固定减伤10</t>
        </is>
      </c>
      <c r="I173" s="123" t="n"/>
      <c r="J173" s="123" t="n"/>
      <c r="K173" s="123" t="n"/>
      <c r="L173" s="124" t="n"/>
    </row>
    <row r="174" ht="24" customHeight="1">
      <c r="A174" s="735" t="inlineStr">
        <is>
          <t>虎耀晴空</t>
        </is>
      </c>
      <c r="B174" s="721" t="inlineStr">
        <is>
          <t>3.6</t>
        </is>
      </c>
      <c r="C174" s="722" t="inlineStr">
        <is>
          <t>拥有虎年桌椅、挂件</t>
        </is>
      </c>
      <c r="D174" s="129" t="n"/>
      <c r="E174" s="129" t="n"/>
      <c r="F174" s="129" t="n"/>
      <c r="G174" s="130" t="n"/>
      <c r="H174" s="731" t="inlineStr">
        <is>
          <t>韧性1%、抗韧1%、治疗1%</t>
        </is>
      </c>
      <c r="I174" s="129" t="n"/>
      <c r="J174" s="129" t="n"/>
      <c r="K174" s="129" t="n"/>
      <c r="L174" s="130" t="n"/>
    </row>
    <row r="175" ht="24" customHeight="1">
      <c r="A175" s="736" t="inlineStr">
        <is>
          <t>虎虎生威</t>
        </is>
      </c>
      <c r="B175" s="724" t="inlineStr">
        <is>
          <t>6</t>
        </is>
      </c>
      <c r="C175" s="725" t="inlineStr">
        <is>
          <t>拥有虎年风水阁、挂件、桌椅、灯笼</t>
        </is>
      </c>
      <c r="D175" s="194" t="n"/>
      <c r="E175" s="194" t="n"/>
      <c r="F175" s="194" t="n"/>
      <c r="G175" s="410" t="n"/>
      <c r="H175" s="729" t="inlineStr">
        <is>
          <t>穿透2%、抗穿2%、速度2</t>
        </is>
      </c>
      <c r="I175" s="194" t="n"/>
      <c r="J175" s="194" t="n"/>
      <c r="K175" s="194" t="n"/>
      <c r="L175" s="410" t="n"/>
    </row>
    <row r="176" ht="24" customHeight="1">
      <c r="A176" s="734" t="inlineStr">
        <is>
          <t>年味珍馐</t>
        </is>
      </c>
      <c r="B176" s="727" t="inlineStr">
        <is>
          <t>2.4</t>
        </is>
      </c>
      <c r="C176" s="730" t="inlineStr">
        <is>
          <t>拥有腊味合蒸、羊方藏鱼</t>
        </is>
      </c>
      <c r="D176" s="123" t="n"/>
      <c r="E176" s="123" t="n"/>
      <c r="F176" s="123" t="n"/>
      <c r="G176" s="124" t="n"/>
      <c r="H176" s="730" t="inlineStr">
        <is>
          <t>生命4、固定伤害5、力量1</t>
        </is>
      </c>
      <c r="I176" s="123" t="n"/>
      <c r="J176" s="123" t="n"/>
      <c r="K176" s="123" t="n"/>
      <c r="L176" s="124" t="n"/>
    </row>
    <row r="177" ht="24" customHeight="1">
      <c r="A177" s="735" t="inlineStr">
        <is>
          <t>群侠绘卷</t>
        </is>
      </c>
      <c r="B177" s="721" t="inlineStr">
        <is>
          <t>3.6</t>
        </is>
      </c>
      <c r="C177" s="731" t="inlineStr">
        <is>
          <t>重置技能1600次</t>
        </is>
      </c>
      <c r="D177" s="129" t="n"/>
      <c r="E177" s="129" t="n"/>
      <c r="F177" s="129" t="n"/>
      <c r="G177" s="130" t="n"/>
      <c r="H177" s="731" t="inlineStr">
        <is>
          <t>生命6、固定伤害10、技能穿透2%</t>
        </is>
      </c>
      <c r="I177" s="129" t="n"/>
      <c r="J177" s="129" t="n"/>
      <c r="K177" s="129" t="n"/>
      <c r="L177" s="130" t="n"/>
    </row>
    <row r="178" ht="24" customHeight="1">
      <c r="A178" s="736" t="inlineStr">
        <is>
          <t>斗转星移</t>
        </is>
      </c>
      <c r="B178" s="724" t="inlineStr">
        <is>
          <t>5.4</t>
        </is>
      </c>
      <c r="C178" s="729" t="inlineStr">
        <is>
          <t>重出江湖800次</t>
        </is>
      </c>
      <c r="D178" s="194" t="n"/>
      <c r="E178" s="194" t="n"/>
      <c r="F178" s="194" t="n"/>
      <c r="G178" s="410" t="n"/>
      <c r="H178" s="729" t="inlineStr">
        <is>
          <t>生命10、固定伤害20、技能抗穿2%</t>
        </is>
      </c>
      <c r="I178" s="194" t="n"/>
      <c r="J178" s="194" t="n"/>
      <c r="K178" s="194" t="n"/>
      <c r="L178" s="410" t="n"/>
    </row>
    <row r="179" ht="24" customHeight="1">
      <c r="A179" s="734" t="inlineStr">
        <is>
          <t>前兔似锦</t>
        </is>
      </c>
      <c r="B179" s="727" t="inlineStr">
        <is>
          <t>2.4</t>
        </is>
      </c>
      <c r="C179" s="730" t="inlineStr">
        <is>
          <t>拥有兔年灯笼</t>
        </is>
      </c>
      <c r="D179" s="123" t="n"/>
      <c r="E179" s="123" t="n"/>
      <c r="F179" s="123" t="n"/>
      <c r="G179" s="124" t="n"/>
      <c r="H179" s="730" t="inlineStr">
        <is>
          <t>技能附伤12、技能附减12</t>
        </is>
      </c>
      <c r="I179" s="123" t="n"/>
      <c r="J179" s="123" t="n"/>
      <c r="K179" s="123" t="n"/>
      <c r="L179" s="124" t="n"/>
    </row>
    <row r="180" ht="24" customHeight="1">
      <c r="A180" s="735" t="inlineStr">
        <is>
          <t>兔迎新春</t>
        </is>
      </c>
      <c r="B180" s="721" t="inlineStr">
        <is>
          <t>3.6</t>
        </is>
      </c>
      <c r="C180" s="731" t="inlineStr">
        <is>
          <t>拥有兔年桌椅、挂件</t>
        </is>
      </c>
      <c r="D180" s="129" t="n"/>
      <c r="E180" s="129" t="n"/>
      <c r="F180" s="129" t="n"/>
      <c r="G180" s="130" t="n"/>
      <c r="H180" s="731" t="inlineStr">
        <is>
          <t>韧性1%、抗韧1%、武器暴击2%</t>
        </is>
      </c>
      <c r="I180" s="129" t="n"/>
      <c r="J180" s="129" t="n"/>
      <c r="K180" s="129" t="n"/>
      <c r="L180" s="130" t="n"/>
    </row>
    <row r="181" ht="24" customHeight="1">
      <c r="A181" s="737" t="inlineStr">
        <is>
          <t>玉兔呈祥</t>
        </is>
      </c>
      <c r="B181" s="738" t="inlineStr">
        <is>
          <t>5.4</t>
        </is>
      </c>
      <c r="C181" s="739" t="inlineStr">
        <is>
          <t>拥有兔年风水阁、挂件、桌椅、灯笼</t>
        </is>
      </c>
      <c r="D181" s="135" t="n"/>
      <c r="E181" s="135" t="n"/>
      <c r="F181" s="135" t="n"/>
      <c r="G181" s="136" t="n"/>
      <c r="H181" s="739" t="inlineStr">
        <is>
          <t>穿透2%、抗穿2%、速度2</t>
        </is>
      </c>
      <c r="I181" s="135" t="n"/>
      <c r="J181" s="135" t="n"/>
      <c r="K181" s="135" t="n"/>
      <c r="L181" s="136" t="n"/>
    </row>
    <row r="182" ht="24" customHeight="1">
      <c r="A182" s="734" t="inlineStr">
        <is>
          <t>生意兴龙</t>
        </is>
      </c>
      <c r="B182" s="727" t="inlineStr">
        <is>
          <t>2.4</t>
        </is>
      </c>
      <c r="C182" s="730" t="inlineStr">
        <is>
          <t>拥有龙年灯笼</t>
        </is>
      </c>
      <c r="D182" s="123" t="n"/>
      <c r="E182" s="123" t="n"/>
      <c r="F182" s="123" t="n"/>
      <c r="G182" s="124" t="n"/>
      <c r="H182" s="730" t="inlineStr">
        <is>
          <t>固定伤害8、固定减伤8、敏捷4</t>
        </is>
      </c>
      <c r="I182" s="123" t="n"/>
      <c r="J182" s="123" t="n"/>
      <c r="K182" s="123" t="n"/>
      <c r="L182" s="124" t="n"/>
    </row>
    <row r="183" ht="24" customHeight="1">
      <c r="A183" s="735" t="inlineStr">
        <is>
          <t>龙行天下</t>
        </is>
      </c>
      <c r="B183" s="721" t="inlineStr">
        <is>
          <t>3.6</t>
        </is>
      </c>
      <c r="C183" s="731" t="inlineStr">
        <is>
          <t>拥有龙年桌椅、挂件</t>
        </is>
      </c>
      <c r="D183" s="129" t="n"/>
      <c r="E183" s="129" t="n"/>
      <c r="F183" s="129" t="n"/>
      <c r="G183" s="130" t="n"/>
      <c r="H183" s="731" t="inlineStr">
        <is>
          <t>韧性1%、抗韧1%、武器暴击2%</t>
        </is>
      </c>
      <c r="I183" s="129" t="n"/>
      <c r="J183" s="129" t="n"/>
      <c r="K183" s="129" t="n"/>
      <c r="L183" s="130" t="n"/>
    </row>
    <row r="184" ht="24" customHeight="1">
      <c r="A184" s="737" t="inlineStr">
        <is>
          <t>蛟龙得水</t>
        </is>
      </c>
      <c r="B184" s="738" t="inlineStr">
        <is>
          <t>5.4</t>
        </is>
      </c>
      <c r="C184" s="739" t="inlineStr">
        <is>
          <t>拥有龙年风水阁、挂件、桌椅、灯笼</t>
        </is>
      </c>
      <c r="D184" s="135" t="n"/>
      <c r="E184" s="135" t="n"/>
      <c r="F184" s="135" t="n"/>
      <c r="G184" s="136" t="n"/>
      <c r="H184" s="739" t="inlineStr">
        <is>
          <t>穿透2%、抗穿2%、速度2</t>
        </is>
      </c>
      <c r="I184" s="135" t="n"/>
      <c r="J184" s="135" t="n"/>
      <c r="K184" s="135" t="n"/>
      <c r="L184" s="136" t="n"/>
    </row>
    <row r="185" ht="24" customHeight="1">
      <c r="A185" s="734" t="inlineStr">
        <is>
          <t>赤帜婉转</t>
        </is>
      </c>
      <c r="B185" s="727" t="inlineStr">
        <is>
          <t>2.4</t>
        </is>
      </c>
      <c r="C185" s="730" t="inlineStr">
        <is>
          <t>拥有蛇年灯笼</t>
        </is>
      </c>
      <c r="D185" s="123" t="n"/>
      <c r="E185" s="123" t="n"/>
      <c r="F185" s="123" t="n"/>
      <c r="G185" s="124" t="n"/>
      <c r="H185" s="730" t="inlineStr">
        <is>
          <t>生命4、固定伤害5、力量1</t>
        </is>
      </c>
      <c r="I185" s="123" t="n"/>
      <c r="J185" s="123" t="n"/>
      <c r="K185" s="123" t="n"/>
      <c r="L185" s="124" t="n"/>
    </row>
    <row r="186" ht="24" customHeight="1">
      <c r="A186" s="735" t="inlineStr">
        <is>
          <t>蛇舞狂狷</t>
        </is>
      </c>
      <c r="B186" s="721" t="inlineStr">
        <is>
          <t>3.6</t>
        </is>
      </c>
      <c r="C186" s="731" t="inlineStr">
        <is>
          <t>拥有蛇年桌椅、挂件</t>
        </is>
      </c>
      <c r="D186" s="129" t="n"/>
      <c r="E186" s="129" t="n"/>
      <c r="F186" s="129" t="n"/>
      <c r="G186" s="130" t="n"/>
      <c r="H186" s="731" t="inlineStr">
        <is>
          <t>韧性1%、抗韧1%、治疗1%</t>
        </is>
      </c>
      <c r="I186" s="129" t="n"/>
      <c r="J186" s="129" t="n"/>
      <c r="K186" s="129" t="n"/>
      <c r="L186" s="130" t="n"/>
    </row>
    <row r="187" ht="24" customHeight="1">
      <c r="A187" s="736" t="inlineStr">
        <is>
          <t>灵蛇献瑞</t>
        </is>
      </c>
      <c r="B187" s="724" t="inlineStr">
        <is>
          <t>5.4</t>
        </is>
      </c>
      <c r="C187" s="729" t="inlineStr">
        <is>
          <t>拥有蛇年风水阁、挂件、桌椅、灯笼</t>
        </is>
      </c>
      <c r="D187" s="194" t="n"/>
      <c r="E187" s="194" t="n"/>
      <c r="F187" s="194" t="n"/>
      <c r="G187" s="410" t="n"/>
      <c r="H187" s="729" t="inlineStr">
        <is>
          <t>穿透2%、抗穿2%、速度2</t>
        </is>
      </c>
      <c r="I187" s="194" t="n"/>
      <c r="J187" s="194" t="n"/>
      <c r="K187" s="194" t="n"/>
      <c r="L187" s="410" t="n"/>
    </row>
    <row r="188" ht="24" customHeight="1">
      <c r="A188" s="377" t="inlineStr">
        <is>
          <t>灯映骏年</t>
        </is>
      </c>
      <c r="B188" s="740" t="inlineStr">
        <is>
          <t>2.4</t>
        </is>
      </c>
      <c r="C188" s="383" t="inlineStr">
        <is>
          <t>拥有马年灯笼</t>
        </is>
      </c>
      <c r="D188" s="123" t="n"/>
      <c r="E188" s="123" t="n"/>
      <c r="F188" s="123" t="n"/>
      <c r="G188" s="124" t="n"/>
      <c r="H188" s="383" t="inlineStr">
        <is>
          <t>固定伤害15、固定减伤15、生命15</t>
        </is>
      </c>
      <c r="I188" s="123" t="n"/>
      <c r="J188" s="123" t="n"/>
      <c r="K188" s="123" t="n"/>
      <c r="L188" s="124" t="n"/>
    </row>
    <row r="189" ht="24" customHeight="1">
      <c r="A189" s="379" t="inlineStr">
        <is>
          <t>骏庭雅饰</t>
        </is>
      </c>
      <c r="B189" s="741" t="inlineStr">
        <is>
          <t>3.6</t>
        </is>
      </c>
      <c r="C189" s="384" t="inlineStr">
        <is>
          <t>拥有马年桌椅、挂件</t>
        </is>
      </c>
      <c r="D189" s="129" t="n"/>
      <c r="E189" s="129" t="n"/>
      <c r="F189" s="129" t="n"/>
      <c r="G189" s="130" t="n"/>
      <c r="H189" s="384" t="inlineStr">
        <is>
          <t>韧性1%、抗韧1%、生命30</t>
        </is>
      </c>
      <c r="I189" s="129" t="n"/>
      <c r="J189" s="129" t="n"/>
      <c r="K189" s="129" t="n"/>
      <c r="L189" s="130" t="n"/>
    </row>
    <row r="190" ht="24" customHeight="1">
      <c r="A190" s="381" t="inlineStr">
        <is>
          <t>马到成功</t>
        </is>
      </c>
      <c r="B190" s="742" t="inlineStr">
        <is>
          <t>5.4</t>
        </is>
      </c>
      <c r="C190" s="369" t="inlineStr">
        <is>
          <t>拥有马年风水阁、挂件、桌椅、灯笼</t>
        </is>
      </c>
      <c r="D190" s="135" t="n"/>
      <c r="E190" s="135" t="n"/>
      <c r="F190" s="135" t="n"/>
      <c r="G190" s="136" t="n"/>
      <c r="H190" s="369" t="inlineStr">
        <is>
          <t>穿透2%、抗穿2%、速度3</t>
        </is>
      </c>
      <c r="I190" s="135" t="n"/>
      <c r="J190" s="135" t="n"/>
      <c r="K190" s="135" t="n"/>
      <c r="L190" s="136" t="n"/>
    </row>
    <row r="191" ht="24" customHeight="1">
      <c r="A191" s="743" t="inlineStr"/>
    </row>
    <row r="192" ht="24" customHeight="1">
      <c r="A192" s="389" t="inlineStr">
        <is>
          <t>名称</t>
        </is>
      </c>
      <c r="B192" s="388" t="inlineStr">
        <is>
          <t>基本属性</t>
        </is>
      </c>
      <c r="C192" s="3" t="n"/>
      <c r="D192" s="388" t="inlineStr">
        <is>
          <t>初始属性</t>
        </is>
      </c>
      <c r="E192" s="3" t="n"/>
      <c r="F192" s="388" t="inlineStr">
        <is>
          <t>推荐武技</t>
        </is>
      </c>
      <c r="G192" s="3" t="n"/>
      <c r="H192" s="118" t="inlineStr">
        <is>
          <t>武器技能池（职业：剑客）</t>
        </is>
      </c>
      <c r="I192" s="3" t="n"/>
      <c r="J192" s="3" t="n"/>
      <c r="K192" s="3" t="n"/>
      <c r="L192" s="4" t="n"/>
    </row>
    <row r="193" ht="24" customHeight="1">
      <c r="A193" s="744" t="inlineStr">
        <is>
          <t>越女鹅
技能
竹影剑歌</t>
        </is>
      </c>
      <c r="B193" s="80" t="inlineStr">
        <is>
          <t>满级生命</t>
        </is>
      </c>
      <c r="C193" s="63" t="inlineStr">
        <is>
          <t>368</t>
        </is>
      </c>
      <c r="D193" s="745" t="inlineStr">
        <is>
          <t>初始生命</t>
        </is>
      </c>
      <c r="E193" s="746" t="inlineStr">
        <is>
          <t>105</t>
        </is>
      </c>
      <c r="F193" s="234" t="inlineStr">
        <is>
          <t>装死</t>
        </is>
      </c>
      <c r="G193" s="207" t="inlineStr">
        <is>
          <t>快人一步</t>
        </is>
      </c>
      <c r="H193" s="80" t="inlineStr">
        <is>
          <t>桃木扇</t>
        </is>
      </c>
      <c r="I193" s="62" t="inlineStr">
        <is>
          <t>蚀骨鞭</t>
        </is>
      </c>
      <c r="J193" s="62" t="inlineStr">
        <is>
          <t>木剑</t>
        </is>
      </c>
      <c r="K193" s="62" t="inlineStr">
        <is>
          <t>红缨枪</t>
        </is>
      </c>
      <c r="L193" s="63" t="inlineStr">
        <is>
          <t>拖鞋</t>
        </is>
      </c>
    </row>
    <row r="194" ht="24" customHeight="1">
      <c r="A194" s="414" t="n"/>
      <c r="B194" s="77" t="inlineStr">
        <is>
          <t>侠士品级</t>
        </is>
      </c>
      <c r="C194" s="78" t="inlineStr">
        <is>
          <t>冠侠</t>
        </is>
      </c>
      <c r="D194" s="747" t="inlineStr">
        <is>
          <t>初始力量</t>
        </is>
      </c>
      <c r="E194" s="222" t="inlineStr">
        <is>
          <t>18</t>
        </is>
      </c>
      <c r="F194" s="82" t="inlineStr">
        <is>
          <t>均衡发展</t>
        </is>
      </c>
      <c r="G194" s="84" t="inlineStr">
        <is>
          <t>桃木扇</t>
        </is>
      </c>
      <c r="H194" s="132" t="inlineStr">
        <is>
          <t>接力棒</t>
        </is>
      </c>
      <c r="I194" s="86" t="inlineStr">
        <is>
          <t>短剑</t>
        </is>
      </c>
      <c r="J194" s="86" t="inlineStr">
        <is>
          <t>宽刃剑</t>
        </is>
      </c>
      <c r="K194" s="748" t="inlineStr">
        <is>
          <t>早死早超生</t>
        </is>
      </c>
      <c r="L194" s="236" t="inlineStr">
        <is>
          <t>七星八卦剑</t>
        </is>
      </c>
    </row>
    <row r="195" ht="24" customHeight="1">
      <c r="A195" s="414" t="n"/>
      <c r="B195" s="132" t="inlineStr">
        <is>
          <t>成长系数</t>
        </is>
      </c>
      <c r="C195" s="84" t="inlineStr">
        <is>
          <t>1.5</t>
        </is>
      </c>
      <c r="D195" s="747" t="inlineStr">
        <is>
          <t>初始敏捷</t>
        </is>
      </c>
      <c r="E195" s="222" t="inlineStr">
        <is>
          <t>18</t>
        </is>
      </c>
      <c r="H195" s="132" t="inlineStr">
        <is>
          <t>足下生根</t>
        </is>
      </c>
      <c r="I195" s="86" t="inlineStr">
        <is>
          <t>强健身躯</t>
        </is>
      </c>
      <c r="J195" s="86" t="inlineStr">
        <is>
          <t>均衡发展</t>
        </is>
      </c>
      <c r="K195" s="86" t="inlineStr">
        <is>
          <t>身手敏捷</t>
        </is>
      </c>
      <c r="L195" s="236" t="inlineStr">
        <is>
          <t>装死</t>
        </is>
      </c>
    </row>
    <row r="196" ht="24" customHeight="1">
      <c r="A196" s="749" t="n"/>
      <c r="B196" s="77" t="inlineStr">
        <is>
          <t>五行克制</t>
        </is>
      </c>
      <c r="C196" s="78" t="inlineStr">
        <is>
          <t>水：克火</t>
        </is>
      </c>
      <c r="D196" s="750" t="inlineStr">
        <is>
          <t>初始速度</t>
        </is>
      </c>
      <c r="E196" s="687" t="inlineStr">
        <is>
          <t>15</t>
        </is>
      </c>
      <c r="F196" s="678" t="inlineStr">
        <is>
          <t>x</t>
        </is>
      </c>
      <c r="G196" s="67" t="inlineStr">
        <is>
          <t>x</t>
        </is>
      </c>
      <c r="H196" s="77" t="inlineStr">
        <is>
          <t>大海无量</t>
        </is>
      </c>
      <c r="I196" s="65" t="inlineStr">
        <is>
          <t>快人一步</t>
        </is>
      </c>
      <c r="J196" s="65" t="inlineStr">
        <is>
          <t>无影手</t>
        </is>
      </c>
      <c r="K196" s="65" t="inlineStr">
        <is>
          <t>缴械</t>
        </is>
      </c>
      <c r="L196" s="78" t="inlineStr">
        <is>
          <t>冲锋</t>
        </is>
      </c>
    </row>
    <row r="197" ht="24" customHeight="1">
      <c r="A197" s="68" t="inlineStr">
        <is>
          <t>冠军技</t>
        </is>
      </c>
      <c r="B197" s="751" t="inlineStr">
        <is>
          <t>武冠天下LV5：增加自身50点生命、20点力量、20点敏捷、10点速度</t>
        </is>
      </c>
      <c r="C197" s="56" t="n"/>
      <c r="D197" s="56" t="n"/>
      <c r="E197" s="56" t="n"/>
      <c r="F197" s="56" t="n"/>
      <c r="G197" s="56" t="n"/>
      <c r="H197" s="56" t="n"/>
      <c r="I197" s="56" t="n"/>
      <c r="J197" s="56" t="n"/>
      <c r="K197" s="56" t="n"/>
      <c r="L197" s="56" t="n"/>
    </row>
    <row r="198" ht="24" customHeight="1">
      <c r="A198" s="696" t="inlineStr">
        <is>
          <t>技能等级</t>
        </is>
      </c>
      <c r="B198" s="752" t="inlineStr">
        <is>
          <t>战斗力</t>
        </is>
      </c>
      <c r="C198" s="696" t="inlineStr">
        <is>
          <t>上阵效果（设置出战开局加给本体）</t>
        </is>
      </c>
      <c r="G198" s="504" t="n"/>
      <c r="H198" s="753" t="inlineStr">
        <is>
          <t>额外效果（侠士战存活后加给本体）</t>
        </is>
      </c>
      <c r="L198" s="504" t="n"/>
    </row>
    <row r="199" ht="24" customHeight="1">
      <c r="A199" s="304" t="inlineStr">
        <is>
          <t>LV1</t>
        </is>
      </c>
      <c r="B199" s="657" t="inlineStr">
        <is>
          <t>100</t>
        </is>
      </c>
      <c r="C199" s="62" t="inlineStr">
        <is>
          <t>有 20 %概率丢掉敌方2把武器（优先觉醒武器）</t>
        </is>
      </c>
      <c r="D199" s="123" t="n"/>
      <c r="E199" s="123" t="n"/>
      <c r="F199" s="123" t="n"/>
      <c r="G199" s="124" t="n"/>
      <c r="H199" s="605" t="inlineStr">
        <is>
          <t>增加自身 2 点力量， 2 点敏捷，1点速度</t>
        </is>
      </c>
      <c r="I199" s="123" t="n"/>
      <c r="J199" s="123" t="n"/>
      <c r="K199" s="123" t="n"/>
      <c r="L199" s="124" t="n"/>
    </row>
    <row r="200" ht="24" customHeight="1">
      <c r="A200" s="266" t="inlineStr">
        <is>
          <t>LV2</t>
        </is>
      </c>
      <c r="B200" s="239" t="inlineStr">
        <is>
          <t>105</t>
        </is>
      </c>
      <c r="C200" s="86" t="inlineStr">
        <is>
          <t>有 40 %概率丢掉敌方2把武器（优先觉醒武器）</t>
        </is>
      </c>
      <c r="D200" s="129" t="n"/>
      <c r="E200" s="129" t="n"/>
      <c r="F200" s="129" t="n"/>
      <c r="G200" s="130" t="n"/>
      <c r="H200" s="584" t="inlineStr">
        <is>
          <t>增加自身 4 点力量， 4 点敏捷，2点速度</t>
        </is>
      </c>
      <c r="I200" s="129" t="n"/>
      <c r="J200" s="129" t="n"/>
      <c r="K200" s="129" t="n"/>
      <c r="L200" s="130" t="n"/>
    </row>
    <row r="201" ht="24" customHeight="1">
      <c r="A201" s="266" t="inlineStr">
        <is>
          <t>LV3</t>
        </is>
      </c>
      <c r="B201" s="239" t="inlineStr">
        <is>
          <t>115</t>
        </is>
      </c>
      <c r="C201" s="86" t="inlineStr">
        <is>
          <t>有 60 %概率丢掉敌方2把武器（优先觉醒武器）</t>
        </is>
      </c>
      <c r="D201" s="129" t="n"/>
      <c r="E201" s="129" t="n"/>
      <c r="F201" s="129" t="n"/>
      <c r="G201" s="130" t="n"/>
      <c r="H201" s="584" t="inlineStr">
        <is>
          <t>增加自身 8 点力量， 8 点敏捷，4点速度</t>
        </is>
      </c>
      <c r="I201" s="129" t="n"/>
      <c r="J201" s="129" t="n"/>
      <c r="K201" s="129" t="n"/>
      <c r="L201" s="130" t="n"/>
    </row>
    <row r="202" ht="24" customHeight="1">
      <c r="A202" s="266" t="inlineStr">
        <is>
          <t>LV4</t>
        </is>
      </c>
      <c r="B202" s="239" t="inlineStr">
        <is>
          <t>130</t>
        </is>
      </c>
      <c r="C202" s="86" t="inlineStr">
        <is>
          <t>有 80 %概率丢掉敌方2把武器（优先觉醒武器）</t>
        </is>
      </c>
      <c r="D202" s="129" t="n"/>
      <c r="E202" s="129" t="n"/>
      <c r="F202" s="129" t="n"/>
      <c r="G202" s="130" t="n"/>
      <c r="H202" s="584" t="inlineStr">
        <is>
          <t>增加自身12点力量，12点敏捷，6点速度</t>
        </is>
      </c>
      <c r="I202" s="129" t="n"/>
      <c r="J202" s="129" t="n"/>
      <c r="K202" s="129" t="n"/>
      <c r="L202" s="130" t="n"/>
    </row>
    <row r="203" ht="24" customHeight="1">
      <c r="A203" s="266" t="inlineStr">
        <is>
          <t>LV5</t>
        </is>
      </c>
      <c r="B203" s="239" t="inlineStr">
        <is>
          <t>150</t>
        </is>
      </c>
      <c r="C203" s="139" t="inlineStr">
        <is>
          <t>有100%概率丢掉敌方2把武器（优先觉醒武器）</t>
        </is>
      </c>
      <c r="D203" s="135" t="n"/>
      <c r="E203" s="135" t="n"/>
      <c r="F203" s="135" t="n"/>
      <c r="G203" s="136" t="n"/>
      <c r="H203" s="584" t="inlineStr">
        <is>
          <t>增加自身18点力量，18点敏捷，9点速度</t>
        </is>
      </c>
      <c r="I203" s="129" t="n"/>
      <c r="J203" s="129" t="n"/>
      <c r="K203" s="129" t="n"/>
      <c r="L203" s="130" t="n"/>
    </row>
    <row r="204" ht="24" customHeight="1">
      <c r="A204" s="754" t="inlineStr"/>
      <c r="B204" s="3" t="n"/>
      <c r="C204" s="3" t="n"/>
      <c r="D204" s="3" t="n"/>
      <c r="E204" s="3" t="n"/>
      <c r="F204" s="3" t="n"/>
      <c r="G204" s="3" t="n"/>
      <c r="H204" s="3" t="n"/>
      <c r="I204" s="3" t="n"/>
      <c r="J204" s="3" t="n"/>
      <c r="K204" s="3" t="n"/>
      <c r="L204" s="3" t="n"/>
    </row>
    <row r="205" ht="24" customHeight="1">
      <c r="A205" s="389" t="inlineStr">
        <is>
          <t>名称</t>
        </is>
      </c>
      <c r="B205" s="388" t="inlineStr">
        <is>
          <t>基本属性</t>
        </is>
      </c>
      <c r="C205" s="3" t="n"/>
      <c r="D205" s="388" t="inlineStr">
        <is>
          <t>初始属性</t>
        </is>
      </c>
      <c r="E205" s="3" t="n"/>
      <c r="F205" s="388" t="inlineStr">
        <is>
          <t>推荐武技</t>
        </is>
      </c>
      <c r="G205" s="3" t="n"/>
      <c r="H205" s="118" t="inlineStr">
        <is>
          <t>武器技能池（职业：剑客）</t>
        </is>
      </c>
      <c r="I205" s="3" t="n"/>
      <c r="J205" s="3" t="n"/>
      <c r="K205" s="3" t="n"/>
      <c r="L205" s="4" t="n"/>
    </row>
    <row r="206" ht="24" customHeight="1">
      <c r="A206" s="744" t="inlineStr">
        <is>
          <t>鹅晓峰
技能
天地俱焚</t>
        </is>
      </c>
      <c r="B206" s="80" t="inlineStr">
        <is>
          <t>满级生命</t>
        </is>
      </c>
      <c r="C206" s="63" t="inlineStr">
        <is>
          <t>368</t>
        </is>
      </c>
      <c r="D206" s="745" t="inlineStr">
        <is>
          <t>初始生命</t>
        </is>
      </c>
      <c r="E206" s="746" t="inlineStr">
        <is>
          <t>140</t>
        </is>
      </c>
      <c r="F206" s="234" t="inlineStr">
        <is>
          <t>第一神剑</t>
        </is>
      </c>
      <c r="G206" s="207" t="inlineStr">
        <is>
          <t>飞龙九式</t>
        </is>
      </c>
      <c r="H206" s="80" t="inlineStr">
        <is>
          <t>木剑</t>
        </is>
      </c>
      <c r="I206" s="62" t="inlineStr">
        <is>
          <t>板砖</t>
        </is>
      </c>
      <c r="J206" s="62" t="inlineStr">
        <is>
          <t>拖鞋</t>
        </is>
      </c>
      <c r="K206" s="62" t="inlineStr">
        <is>
          <t>烧饼</t>
        </is>
      </c>
      <c r="L206" s="63" t="inlineStr">
        <is>
          <t>折凳</t>
        </is>
      </c>
    </row>
    <row r="207" ht="24" customHeight="1">
      <c r="A207" s="414" t="n"/>
      <c r="B207" s="77" t="inlineStr">
        <is>
          <t>侠士品级</t>
        </is>
      </c>
      <c r="C207" s="78" t="inlineStr">
        <is>
          <t>隐侠</t>
        </is>
      </c>
      <c r="D207" s="747" t="inlineStr">
        <is>
          <t>初始力量</t>
        </is>
      </c>
      <c r="E207" s="222" t="inlineStr">
        <is>
          <t>20</t>
        </is>
      </c>
      <c r="F207" s="82" t="inlineStr">
        <is>
          <t>御剑式</t>
        </is>
      </c>
      <c r="G207" s="84" t="inlineStr">
        <is>
          <t>剑耀九州</t>
        </is>
      </c>
      <c r="H207" s="132" t="inlineStr">
        <is>
          <t>短剑</t>
        </is>
      </c>
      <c r="I207" s="86" t="inlineStr">
        <is>
          <t>第一神剑</t>
        </is>
      </c>
      <c r="J207" s="86" t="inlineStr">
        <is>
          <t>凌波微步</t>
        </is>
      </c>
      <c r="K207" s="748" t="inlineStr">
        <is>
          <t>天使之翼</t>
        </is>
      </c>
      <c r="L207" s="236" t="inlineStr">
        <is>
          <t>装死</t>
        </is>
      </c>
    </row>
    <row r="208" ht="24" customHeight="1">
      <c r="A208" s="414" t="n"/>
      <c r="B208" s="132" t="inlineStr">
        <is>
          <t>成长系数</t>
        </is>
      </c>
      <c r="C208" s="84" t="inlineStr">
        <is>
          <t>2.4</t>
        </is>
      </c>
      <c r="D208" s="747" t="inlineStr">
        <is>
          <t>初始敏捷</t>
        </is>
      </c>
      <c r="E208" s="222" t="inlineStr">
        <is>
          <t>28</t>
        </is>
      </c>
      <c r="F208" s="85" t="inlineStr">
        <is>
          <t>人剑合一</t>
        </is>
      </c>
      <c r="G208" s="84" t="inlineStr">
        <is>
          <t>装死</t>
        </is>
      </c>
      <c r="H208" s="132" t="inlineStr">
        <is>
          <t>黑龙波</t>
        </is>
      </c>
      <c r="I208" s="86" t="inlineStr">
        <is>
          <t>嗜血</t>
        </is>
      </c>
      <c r="J208" s="86" t="inlineStr">
        <is>
          <t>矿泉水</t>
        </is>
      </c>
      <c r="K208" s="86" t="inlineStr">
        <is>
          <t>无影手</t>
        </is>
      </c>
      <c r="L208" s="236" t="inlineStr">
        <is>
          <t>修心术</t>
        </is>
      </c>
    </row>
    <row r="209" ht="24" customHeight="1">
      <c r="A209" s="749" t="n"/>
      <c r="B209" s="77" t="inlineStr">
        <is>
          <t>五行克制</t>
        </is>
      </c>
      <c r="C209" s="78" t="inlineStr">
        <is>
          <t>阳：克阴</t>
        </is>
      </c>
      <c r="D209" s="750" t="inlineStr">
        <is>
          <t>初始速度</t>
        </is>
      </c>
      <c r="E209" s="687" t="inlineStr">
        <is>
          <t>16</t>
        </is>
      </c>
      <c r="F209" s="678" t="inlineStr">
        <is>
          <t>x</t>
        </is>
      </c>
      <c r="G209" s="67" t="inlineStr">
        <is>
          <t>x</t>
        </is>
      </c>
      <c r="H209" s="77" t="inlineStr">
        <is>
          <t>疾风步</t>
        </is>
      </c>
      <c r="I209" s="65" t="inlineStr">
        <is>
          <t>飞龙九式</t>
        </is>
      </c>
      <c r="J209" s="65" t="inlineStr">
        <is>
          <t>御剑式</t>
        </is>
      </c>
      <c r="K209" s="65" t="inlineStr">
        <is>
          <t>剑耀九州</t>
        </is>
      </c>
      <c r="L209" s="78" t="inlineStr">
        <is>
          <t>人剑合一</t>
        </is>
      </c>
    </row>
    <row r="210" ht="24" customHeight="1">
      <c r="A210" s="68" t="inlineStr">
        <is>
          <t>图腾技</t>
        </is>
      </c>
      <c r="B210" s="751" t="inlineStr">
        <is>
          <t>白马之力LV5：提升全队10%生命、8%力量、9%敏捷、5%速度</t>
        </is>
      </c>
      <c r="C210" s="56" t="n"/>
      <c r="D210" s="56" t="n"/>
      <c r="E210" s="56" t="n"/>
      <c r="F210" s="56" t="n"/>
      <c r="G210" s="56" t="n"/>
      <c r="H210" s="56" t="n"/>
      <c r="I210" s="56" t="n"/>
      <c r="J210" s="56" t="n"/>
      <c r="K210" s="56" t="n"/>
      <c r="L210" s="56" t="n"/>
    </row>
    <row r="211" ht="24" customHeight="1">
      <c r="A211" s="696" t="inlineStr">
        <is>
          <t>技能等级</t>
        </is>
      </c>
      <c r="B211" s="752" t="inlineStr">
        <is>
          <t>战斗力</t>
        </is>
      </c>
      <c r="C211" s="696" t="inlineStr">
        <is>
          <t>上阵效果（设置出战开局加给本体）</t>
        </is>
      </c>
      <c r="G211" s="504" t="n"/>
      <c r="H211" s="753" t="inlineStr">
        <is>
          <t>额外效果（侠士战存活后加给本体）</t>
        </is>
      </c>
      <c r="L211" s="504" t="n"/>
    </row>
    <row r="212" ht="24" customHeight="1">
      <c r="A212" s="304" t="inlineStr">
        <is>
          <t>LV1</t>
        </is>
      </c>
      <c r="B212" s="657" t="inlineStr">
        <is>
          <t>150</t>
        </is>
      </c>
      <c r="C212" s="755" t="inlineStr">
        <is>
          <t>使自身直接提升1%全武穿透和抗穿，每回合开始再提升4%全武穿透和抗穿（可提升2回合，效果持续整场）</t>
        </is>
      </c>
      <c r="D212" s="3" t="n"/>
      <c r="E212" s="3" t="n"/>
      <c r="F212" s="3" t="n"/>
      <c r="G212" s="4" t="n"/>
      <c r="H212" s="605" t="inlineStr">
        <is>
          <t>使敌方直接降低1%全武抗韧和韧性，每回合开始再降低2%全武抗韧和韧性（可降低2回合，效果持续整场）</t>
        </is>
      </c>
      <c r="I212" s="3" t="n"/>
      <c r="J212" s="3" t="n"/>
      <c r="K212" s="3" t="n"/>
      <c r="L212" s="4" t="n"/>
    </row>
    <row r="213" ht="24" customHeight="1">
      <c r="A213" s="749" t="n"/>
      <c r="B213" s="320" t="n"/>
      <c r="C213" s="535" t="n"/>
      <c r="D213" s="158" t="n"/>
      <c r="E213" s="158" t="n"/>
      <c r="F213" s="158" t="n"/>
      <c r="G213" s="320" t="n"/>
      <c r="H213" s="16" t="n"/>
      <c r="I213" s="158" t="n"/>
      <c r="J213" s="158" t="n"/>
      <c r="K213" s="158" t="n"/>
      <c r="L213" s="320" t="n"/>
    </row>
    <row r="214" ht="24" customHeight="1">
      <c r="A214" s="266" t="inlineStr">
        <is>
          <t>LV2</t>
        </is>
      </c>
      <c r="B214" s="239" t="inlineStr">
        <is>
          <t>157</t>
        </is>
      </c>
      <c r="C214" s="748" t="inlineStr">
        <is>
          <t>使自身直接提升2%全武穿透和抗穿，每回合开始再提升4%全武穿透和抗穿（可提升3回合，效果持续整场）</t>
        </is>
      </c>
      <c r="D214" s="194" t="n"/>
      <c r="E214" s="194" t="n"/>
      <c r="F214" s="194" t="n"/>
      <c r="G214" s="410" t="n"/>
      <c r="H214" s="584" t="inlineStr">
        <is>
          <t>使敌方直接降低2%全武抗韧和韧性，每回合开始再降低2%全武抗韧和韧性（可降低3回合，效果持续整场）</t>
        </is>
      </c>
      <c r="I214" s="194" t="n"/>
      <c r="J214" s="194" t="n"/>
      <c r="K214" s="194" t="n"/>
      <c r="L214" s="410" t="n"/>
    </row>
    <row r="215" ht="24" customHeight="1">
      <c r="A215" s="749" t="n"/>
      <c r="B215" s="320" t="n"/>
      <c r="C215" s="535" t="n"/>
      <c r="D215" s="158" t="n"/>
      <c r="E215" s="158" t="n"/>
      <c r="F215" s="158" t="n"/>
      <c r="G215" s="320" t="n"/>
      <c r="H215" s="16" t="n"/>
      <c r="I215" s="158" t="n"/>
      <c r="J215" s="158" t="n"/>
      <c r="K215" s="158" t="n"/>
      <c r="L215" s="320" t="n"/>
    </row>
    <row r="216" ht="24" customHeight="1">
      <c r="A216" s="266" t="inlineStr">
        <is>
          <t>LV3</t>
        </is>
      </c>
      <c r="B216" s="239" t="inlineStr">
        <is>
          <t>172</t>
        </is>
      </c>
      <c r="C216" s="748" t="inlineStr">
        <is>
          <t>使自身直接提升3%全武穿透和抗穿，每回合开始再提升4%全武穿透和抗穿（可提升4回合，效果持续整场）</t>
        </is>
      </c>
      <c r="D216" s="194" t="n"/>
      <c r="E216" s="194" t="n"/>
      <c r="F216" s="194" t="n"/>
      <c r="G216" s="410" t="n"/>
      <c r="H216" s="584" t="inlineStr">
        <is>
          <t>使敌方直接降低3%全武抗韧和韧性，每回合开始再降低2%全武抗韧和韧性（可降低4回合，效果持续整场）</t>
        </is>
      </c>
      <c r="I216" s="194" t="n"/>
      <c r="J216" s="194" t="n"/>
      <c r="K216" s="194" t="n"/>
      <c r="L216" s="410" t="n"/>
    </row>
    <row r="217" ht="24" customHeight="1">
      <c r="A217" s="749" t="n"/>
      <c r="B217" s="320" t="n"/>
      <c r="C217" s="535" t="n"/>
      <c r="D217" s="158" t="n"/>
      <c r="E217" s="158" t="n"/>
      <c r="F217" s="158" t="n"/>
      <c r="G217" s="320" t="n"/>
      <c r="H217" s="16" t="n"/>
      <c r="I217" s="158" t="n"/>
      <c r="J217" s="158" t="n"/>
      <c r="K217" s="158" t="n"/>
      <c r="L217" s="320" t="n"/>
    </row>
    <row r="218" ht="24" customHeight="1">
      <c r="A218" s="266" t="inlineStr">
        <is>
          <t>LV4</t>
        </is>
      </c>
      <c r="B218" s="239" t="inlineStr">
        <is>
          <t>195</t>
        </is>
      </c>
      <c r="C218" s="748" t="inlineStr">
        <is>
          <t>使自身直接提升4%全武穿透和抗穿，每回合开始再提升4%全武穿透和抗穿（可提升5回合，效果持续整场）</t>
        </is>
      </c>
      <c r="D218" s="194" t="n"/>
      <c r="E218" s="194" t="n"/>
      <c r="F218" s="194" t="n"/>
      <c r="G218" s="410" t="n"/>
      <c r="H218" s="584" t="inlineStr">
        <is>
          <t>使敌方直接降低4%全武抗韧和韧性，每回合开始再降低2%全武抗韧和韧性（可降低5回合，效果持续整场）</t>
        </is>
      </c>
      <c r="I218" s="194" t="n"/>
      <c r="J218" s="194" t="n"/>
      <c r="K218" s="194" t="n"/>
      <c r="L218" s="410" t="n"/>
    </row>
    <row r="219" ht="24" customHeight="1">
      <c r="A219" s="749" t="n"/>
      <c r="B219" s="320" t="n"/>
      <c r="C219" s="535" t="n"/>
      <c r="D219" s="158" t="n"/>
      <c r="E219" s="158" t="n"/>
      <c r="F219" s="158" t="n"/>
      <c r="G219" s="320" t="n"/>
      <c r="H219" s="16" t="n"/>
      <c r="I219" s="158" t="n"/>
      <c r="J219" s="158" t="n"/>
      <c r="K219" s="158" t="n"/>
      <c r="L219" s="320" t="n"/>
    </row>
    <row r="220" ht="24" customHeight="1">
      <c r="A220" s="266" t="inlineStr">
        <is>
          <t>LV5</t>
        </is>
      </c>
      <c r="B220" s="756" t="inlineStr"/>
      <c r="C220" s="748" t="inlineStr">
        <is>
          <t>使自身直接提升6%全武穿透和抗穿，每回合开始再提升4%全武穿透和抗穿（可提升7回合，效果持续整场）</t>
        </is>
      </c>
      <c r="D220" s="194" t="n"/>
      <c r="E220" s="194" t="n"/>
      <c r="F220" s="194" t="n"/>
      <c r="G220" s="410" t="n"/>
      <c r="H220" s="584" t="inlineStr">
        <is>
          <t>使敌方直接降低6%全武抗韧和韧性，每回合开始再降低2%全武抗韧和韧性（可降低7回合，效果持续整场）</t>
        </is>
      </c>
      <c r="I220" s="194" t="n"/>
      <c r="J220" s="194" t="n"/>
      <c r="K220" s="194" t="n"/>
      <c r="L220" s="410" t="n"/>
    </row>
    <row r="221" ht="24" customHeight="1">
      <c r="A221" s="749" t="n"/>
      <c r="B221" s="320" t="n"/>
      <c r="C221" s="535" t="n"/>
      <c r="D221" s="158" t="n"/>
      <c r="E221" s="158" t="n"/>
      <c r="F221" s="158" t="n"/>
      <c r="G221" s="320" t="n"/>
      <c r="H221" s="16" t="n"/>
      <c r="I221" s="158" t="n"/>
      <c r="J221" s="158" t="n"/>
      <c r="K221" s="158" t="n"/>
      <c r="L221" s="320" t="n"/>
    </row>
    <row r="222" ht="24" customHeight="1">
      <c r="A222" s="754" t="inlineStr"/>
      <c r="B222" s="3" t="n"/>
      <c r="C222" s="3" t="n"/>
      <c r="D222" s="3" t="n"/>
      <c r="E222" s="3" t="n"/>
      <c r="F222" s="3" t="n"/>
      <c r="G222" s="3" t="n"/>
      <c r="H222" s="3" t="n"/>
      <c r="I222" s="3" t="n"/>
      <c r="J222" s="3" t="n"/>
      <c r="K222" s="3" t="n"/>
      <c r="L222" s="3" t="n"/>
    </row>
    <row r="223" ht="24" customHeight="1">
      <c r="A223" s="386" t="inlineStr">
        <is>
          <t>名称</t>
        </is>
      </c>
      <c r="B223" s="24" t="inlineStr">
        <is>
          <t>基本属性</t>
        </is>
      </c>
      <c r="C223" s="56" t="n"/>
      <c r="D223" s="24" t="inlineStr">
        <is>
          <t>初始属性</t>
        </is>
      </c>
      <c r="E223" s="56" t="n"/>
      <c r="F223" s="24" t="inlineStr">
        <is>
          <t>推荐武技</t>
        </is>
      </c>
      <c r="G223" s="56" t="n"/>
      <c r="H223" s="202" t="inlineStr">
        <is>
          <t>武器技能池（职业：拳客）</t>
        </is>
      </c>
      <c r="I223" s="56" t="n"/>
      <c r="J223" s="56" t="n"/>
      <c r="K223" s="56" t="n"/>
      <c r="L223" s="203" t="n"/>
    </row>
    <row r="224" ht="24" customHeight="1">
      <c r="A224" s="757" t="inlineStr">
        <is>
          <t>鹅乔峰
技能
贯日龙拳</t>
        </is>
      </c>
      <c r="B224" s="73" t="inlineStr">
        <is>
          <t>满级生命</t>
        </is>
      </c>
      <c r="C224" s="75" t="inlineStr">
        <is>
          <t>295</t>
        </is>
      </c>
      <c r="D224" s="758" t="inlineStr">
        <is>
          <t>初始生命</t>
        </is>
      </c>
      <c r="E224" s="84" t="inlineStr">
        <is>
          <t>90</t>
        </is>
      </c>
      <c r="F224" s="234" t="inlineStr">
        <is>
          <t>装死</t>
        </is>
      </c>
      <c r="G224" s="207" t="inlineStr">
        <is>
          <t>排山重拳</t>
        </is>
      </c>
      <c r="H224" s="319" t="inlineStr">
        <is>
          <t>蚀骨鞭</t>
        </is>
      </c>
      <c r="I224" s="74" t="inlineStr">
        <is>
          <t>充气锤子</t>
        </is>
      </c>
      <c r="J224" s="74" t="inlineStr">
        <is>
          <t>红缨枪</t>
        </is>
      </c>
      <c r="K224" s="74" t="inlineStr">
        <is>
          <t>板砖</t>
        </is>
      </c>
      <c r="L224" s="75" t="inlineStr">
        <is>
          <t>开山斧</t>
        </is>
      </c>
    </row>
    <row r="225" ht="24" customHeight="1">
      <c r="A225" s="414" t="n"/>
      <c r="B225" s="77" t="inlineStr">
        <is>
          <t>侠士品级</t>
        </is>
      </c>
      <c r="C225" s="78" t="inlineStr">
        <is>
          <t>豪侠</t>
        </is>
      </c>
      <c r="D225" s="747" t="inlineStr">
        <is>
          <t>初始力量</t>
        </is>
      </c>
      <c r="E225" s="84" t="inlineStr">
        <is>
          <t>27</t>
        </is>
      </c>
      <c r="F225" s="82" t="inlineStr">
        <is>
          <t>龙战于野</t>
        </is>
      </c>
      <c r="G225" s="84" t="inlineStr">
        <is>
          <t>龙魂真意</t>
        </is>
      </c>
      <c r="H225" s="85" t="inlineStr">
        <is>
          <t>双截棍</t>
        </is>
      </c>
      <c r="I225" s="86" t="inlineStr">
        <is>
          <t>龙魂拳套</t>
        </is>
      </c>
      <c r="J225" s="86" t="inlineStr">
        <is>
          <t>皮糙肉厚</t>
        </is>
      </c>
      <c r="K225" s="748" t="inlineStr">
        <is>
          <t>易筋经</t>
        </is>
      </c>
      <c r="L225" s="236" t="inlineStr">
        <is>
          <t>装死</t>
        </is>
      </c>
    </row>
    <row r="226" ht="24" customHeight="1">
      <c r="A226" s="414" t="n"/>
      <c r="B226" s="132" t="inlineStr">
        <is>
          <t>成长系数</t>
        </is>
      </c>
      <c r="C226" s="84" t="inlineStr">
        <is>
          <t>1.7</t>
        </is>
      </c>
      <c r="D226" s="747" t="inlineStr">
        <is>
          <t>初始敏捷</t>
        </is>
      </c>
      <c r="E226" s="84" t="inlineStr">
        <is>
          <t>18</t>
        </is>
      </c>
      <c r="F226" s="85" t="inlineStr">
        <is>
          <t>龙魂拳法</t>
        </is>
      </c>
      <c r="G226" s="84" t="inlineStr">
        <is>
          <t>龙魂拳套</t>
        </is>
      </c>
      <c r="H226" s="85" t="inlineStr">
        <is>
          <t>嗜血</t>
        </is>
      </c>
      <c r="I226" s="86" t="inlineStr">
        <is>
          <t>天残脚</t>
        </is>
      </c>
      <c r="J226" s="86" t="inlineStr">
        <is>
          <t>矿泉水</t>
        </is>
      </c>
      <c r="K226" s="86" t="inlineStr">
        <is>
          <t>无影手</t>
        </is>
      </c>
      <c r="L226" s="236" t="inlineStr">
        <is>
          <t>肉搏好手</t>
        </is>
      </c>
    </row>
    <row r="227" ht="24" customHeight="1">
      <c r="A227" s="749" t="n"/>
      <c r="B227" s="77" t="inlineStr">
        <is>
          <t>五行克制</t>
        </is>
      </c>
      <c r="C227" s="78" t="inlineStr">
        <is>
          <t>木：克土</t>
        </is>
      </c>
      <c r="D227" s="750" t="inlineStr">
        <is>
          <t>初始速度</t>
        </is>
      </c>
      <c r="E227" s="344" t="inlineStr">
        <is>
          <t>14</t>
        </is>
      </c>
      <c r="F227" s="64" t="inlineStr">
        <is>
          <t>嗜血</t>
        </is>
      </c>
      <c r="G227" s="92" t="inlineStr">
        <is>
          <t>x</t>
        </is>
      </c>
      <c r="H227" s="64" t="inlineStr">
        <is>
          <t>佛山无影脚</t>
        </is>
      </c>
      <c r="I227" s="65" t="inlineStr">
        <is>
          <t>龙魂拳法</t>
        </is>
      </c>
      <c r="J227" s="65" t="inlineStr">
        <is>
          <t>排山重拳</t>
        </is>
      </c>
      <c r="K227" s="65" t="inlineStr">
        <is>
          <t>龙战于野</t>
        </is>
      </c>
      <c r="L227" s="78" t="inlineStr">
        <is>
          <t>龙魂真意</t>
        </is>
      </c>
    </row>
    <row r="228" ht="24" customHeight="1">
      <c r="A228" s="118" t="inlineStr">
        <is>
          <t>技能等级</t>
        </is>
      </c>
      <c r="B228" s="311" t="inlineStr">
        <is>
          <t>战斗力</t>
        </is>
      </c>
      <c r="C228" s="118" t="inlineStr">
        <is>
          <t>上阵效果（设置出战开局加给本体）</t>
        </is>
      </c>
      <c r="D228" s="3" t="n"/>
      <c r="E228" s="3" t="n"/>
      <c r="F228" s="3" t="n"/>
      <c r="G228" s="4" t="n"/>
      <c r="H228" s="670" t="inlineStr">
        <is>
          <t>额外效果（侠士战存活后加给本体）</t>
        </is>
      </c>
      <c r="I228" s="3" t="n"/>
      <c r="J228" s="3" t="n"/>
      <c r="K228" s="3" t="n"/>
      <c r="L228" s="4" t="n"/>
    </row>
    <row r="229" ht="24" customHeight="1">
      <c r="A229" s="304" t="inlineStr">
        <is>
          <t>LV1</t>
        </is>
      </c>
      <c r="B229" s="759" t="inlineStr">
        <is>
          <t>125</t>
        </is>
      </c>
      <c r="C229" s="755" t="inlineStr">
        <is>
          <t>使自身直接提升 2 %力量，每回合开始再提升4%力量（可提升1回合，效果持续整场）</t>
        </is>
      </c>
      <c r="D229" s="3" t="n"/>
      <c r="E229" s="3" t="n"/>
      <c r="F229" s="3" t="n"/>
      <c r="G229" s="4" t="n"/>
      <c r="H229" s="760" t="inlineStr">
        <is>
          <t>使敌方直接降低 2 %速度，每回合开始再降低6%速度（可降低1回合，效果持续整场）</t>
        </is>
      </c>
      <c r="I229" s="3" t="n"/>
      <c r="J229" s="3" t="n"/>
      <c r="K229" s="3" t="n"/>
      <c r="L229" s="4" t="n"/>
    </row>
    <row r="230" ht="24" customHeight="1">
      <c r="A230" s="749" t="n"/>
      <c r="B230" s="320" t="n"/>
      <c r="C230" s="535" t="n"/>
      <c r="D230" s="158" t="n"/>
      <c r="E230" s="158" t="n"/>
      <c r="F230" s="158" t="n"/>
      <c r="G230" s="320" t="n"/>
      <c r="H230" s="16" t="n"/>
      <c r="I230" s="158" t="n"/>
      <c r="J230" s="158" t="n"/>
      <c r="K230" s="158" t="n"/>
      <c r="L230" s="320" t="n"/>
    </row>
    <row r="231" ht="24" customHeight="1">
      <c r="A231" s="266" t="inlineStr">
        <is>
          <t>LV2</t>
        </is>
      </c>
      <c r="B231" s="292" t="inlineStr">
        <is>
          <t>132</t>
        </is>
      </c>
      <c r="C231" s="748" t="inlineStr">
        <is>
          <t>使自身直接提升 4 %力量，每回合开始再提升4%力量（可提升2回合，效果持续整场）</t>
        </is>
      </c>
      <c r="D231" s="194" t="n"/>
      <c r="E231" s="194" t="n"/>
      <c r="F231" s="194" t="n"/>
      <c r="G231" s="410" t="n"/>
      <c r="H231" s="761" t="inlineStr">
        <is>
          <t>使敌方直接降低 4 %速度，每回合开始再降低6%速度（可降低2回合，效果持续整场）</t>
        </is>
      </c>
      <c r="I231" s="194" t="n"/>
      <c r="J231" s="194" t="n"/>
      <c r="K231" s="194" t="n"/>
      <c r="L231" s="410" t="n"/>
    </row>
    <row r="232" ht="24" customHeight="1">
      <c r="A232" s="749" t="n"/>
      <c r="B232" s="320" t="n"/>
      <c r="C232" s="535" t="n"/>
      <c r="D232" s="158" t="n"/>
      <c r="E232" s="158" t="n"/>
      <c r="F232" s="158" t="n"/>
      <c r="G232" s="320" t="n"/>
      <c r="H232" s="16" t="n"/>
      <c r="I232" s="158" t="n"/>
      <c r="J232" s="158" t="n"/>
      <c r="K232" s="158" t="n"/>
      <c r="L232" s="320" t="n"/>
    </row>
    <row r="233" ht="24" customHeight="1">
      <c r="A233" s="266" t="inlineStr">
        <is>
          <t>LV3</t>
        </is>
      </c>
      <c r="B233" s="239" t="inlineStr">
        <is>
          <t>144</t>
        </is>
      </c>
      <c r="C233" s="748" t="inlineStr">
        <is>
          <t>使自身直接提升 6 %力量，每回合开始再提升4%力量（可提升3回合，效果持续整场）</t>
        </is>
      </c>
      <c r="D233" s="194" t="n"/>
      <c r="E233" s="194" t="n"/>
      <c r="F233" s="194" t="n"/>
      <c r="G233" s="410" t="n"/>
      <c r="H233" s="761" t="inlineStr">
        <is>
          <t>使敌方直接降低 6 %速度，每回合开始再降低6%速度（可降低3回合，效果持续整场）</t>
        </is>
      </c>
      <c r="I233" s="194" t="n"/>
      <c r="J233" s="194" t="n"/>
      <c r="K233" s="194" t="n"/>
      <c r="L233" s="410" t="n"/>
    </row>
    <row r="234" ht="24" customHeight="1">
      <c r="A234" s="749" t="n"/>
      <c r="B234" s="320" t="n"/>
      <c r="C234" s="535" t="n"/>
      <c r="D234" s="158" t="n"/>
      <c r="E234" s="158" t="n"/>
      <c r="F234" s="158" t="n"/>
      <c r="G234" s="320" t="n"/>
      <c r="H234" s="16" t="n"/>
      <c r="I234" s="158" t="n"/>
      <c r="J234" s="158" t="n"/>
      <c r="K234" s="158" t="n"/>
      <c r="L234" s="320" t="n"/>
    </row>
    <row r="235" ht="24" customHeight="1">
      <c r="A235" s="266" t="inlineStr">
        <is>
          <t>LV4</t>
        </is>
      </c>
      <c r="B235" s="292" t="inlineStr">
        <is>
          <t>162</t>
        </is>
      </c>
      <c r="C235" s="748" t="inlineStr">
        <is>
          <t>使自身直接提升 8 %力量，每回合开始再提升4%力量（可提升4回合，效果持续整场）</t>
        </is>
      </c>
      <c r="D235" s="194" t="n"/>
      <c r="E235" s="194" t="n"/>
      <c r="F235" s="194" t="n"/>
      <c r="G235" s="410" t="n"/>
      <c r="H235" s="761" t="inlineStr">
        <is>
          <t>使敌方直接降低 8 %速度，每回合开始再降低6%速度（可降低4回合，效果持续整场）</t>
        </is>
      </c>
      <c r="I235" s="194" t="n"/>
      <c r="J235" s="194" t="n"/>
      <c r="K235" s="194" t="n"/>
      <c r="L235" s="410" t="n"/>
    </row>
    <row r="236" ht="24" customHeight="1">
      <c r="A236" s="749" t="n"/>
      <c r="B236" s="320" t="n"/>
      <c r="C236" s="535" t="n"/>
      <c r="D236" s="158" t="n"/>
      <c r="E236" s="158" t="n"/>
      <c r="F236" s="158" t="n"/>
      <c r="G236" s="320" t="n"/>
      <c r="H236" s="16" t="n"/>
      <c r="I236" s="158" t="n"/>
      <c r="J236" s="158" t="n"/>
      <c r="K236" s="158" t="n"/>
      <c r="L236" s="320" t="n"/>
    </row>
    <row r="237" ht="24" customHeight="1">
      <c r="A237" s="266" t="inlineStr">
        <is>
          <t>LV5</t>
        </is>
      </c>
      <c r="B237" s="292" t="inlineStr">
        <is>
          <t>188</t>
        </is>
      </c>
      <c r="C237" s="748" t="inlineStr">
        <is>
          <t>使自身直接提升12%力量，每回合开始再提升4%力量（可提升6回合，效果持续整场）</t>
        </is>
      </c>
      <c r="D237" s="194" t="n"/>
      <c r="E237" s="194" t="n"/>
      <c r="F237" s="194" t="n"/>
      <c r="G237" s="410" t="n"/>
      <c r="H237" s="761" t="inlineStr">
        <is>
          <t>使敌方直接降低12%速度，每回合开始再降低6%速度（可降低6回合，效果持续整场）</t>
        </is>
      </c>
      <c r="I237" s="194" t="n"/>
      <c r="J237" s="194" t="n"/>
      <c r="K237" s="194" t="n"/>
      <c r="L237" s="410" t="n"/>
    </row>
    <row r="238" ht="24" customHeight="1">
      <c r="A238" s="749" t="n"/>
      <c r="B238" s="320" t="n"/>
      <c r="C238" s="535" t="n"/>
      <c r="D238" s="158" t="n"/>
      <c r="E238" s="158" t="n"/>
      <c r="F238" s="158" t="n"/>
      <c r="G238" s="320" t="n"/>
      <c r="H238" s="16" t="n"/>
      <c r="I238" s="158" t="n"/>
      <c r="J238" s="158" t="n"/>
      <c r="K238" s="158" t="n"/>
      <c r="L238" s="320" t="n"/>
    </row>
    <row r="239" ht="24" customHeight="1">
      <c r="A239" s="754" t="inlineStr"/>
      <c r="B239" s="3" t="n"/>
      <c r="C239" s="3" t="n"/>
      <c r="D239" s="3" t="n"/>
      <c r="E239" s="3" t="n"/>
      <c r="F239" s="3" t="n"/>
      <c r="G239" s="3" t="n"/>
      <c r="H239" s="3" t="n"/>
      <c r="I239" s="3" t="n"/>
      <c r="J239" s="3" t="n"/>
      <c r="K239" s="3" t="n"/>
      <c r="L239" s="3" t="n"/>
    </row>
    <row r="240" ht="24" customHeight="1">
      <c r="A240" s="386" t="inlineStr">
        <is>
          <t>名称</t>
        </is>
      </c>
      <c r="B240" s="24" t="inlineStr">
        <is>
          <t>基本属性</t>
        </is>
      </c>
      <c r="C240" s="56" t="n"/>
      <c r="D240" s="24" t="inlineStr">
        <is>
          <t>初始属性</t>
        </is>
      </c>
      <c r="E240" s="56" t="n"/>
      <c r="F240" s="24" t="inlineStr">
        <is>
          <t>推荐武技</t>
        </is>
      </c>
      <c r="G240" s="56" t="n"/>
      <c r="H240" s="202" t="inlineStr">
        <is>
          <t>武器技能池（职业：刺客）</t>
        </is>
      </c>
      <c r="I240" s="56" t="n"/>
      <c r="J240" s="56" t="n"/>
      <c r="K240" s="56" t="n"/>
      <c r="L240" s="203" t="n"/>
    </row>
    <row r="241" ht="24" customHeight="1">
      <c r="A241" s="757" t="inlineStr">
        <is>
          <t>发财鹅
技能
天降元宝</t>
        </is>
      </c>
      <c r="B241" s="73" t="inlineStr">
        <is>
          <t>满级生命</t>
        </is>
      </c>
      <c r="C241" s="75" t="inlineStr">
        <is>
          <t>260</t>
        </is>
      </c>
      <c r="D241" s="758" t="inlineStr">
        <is>
          <t>初始生命</t>
        </is>
      </c>
      <c r="E241" s="84" t="inlineStr">
        <is>
          <t>70</t>
        </is>
      </c>
      <c r="F241" s="234" t="inlineStr">
        <is>
          <t>装死</t>
        </is>
      </c>
      <c r="G241" s="207" t="inlineStr">
        <is>
          <t>玄铁磁石</t>
        </is>
      </c>
      <c r="H241" s="319" t="inlineStr">
        <is>
          <t>蚀骨鞭</t>
        </is>
      </c>
      <c r="I241" s="74" t="inlineStr">
        <is>
          <t>玄铁磁石</t>
        </is>
      </c>
      <c r="J241" s="74" t="inlineStr">
        <is>
          <t>关刀</t>
        </is>
      </c>
      <c r="K241" s="74" t="inlineStr">
        <is>
          <t>充气锤子</t>
        </is>
      </c>
      <c r="L241" s="75" t="inlineStr">
        <is>
          <t>大哥大</t>
        </is>
      </c>
    </row>
    <row r="242" ht="24" customHeight="1">
      <c r="A242" s="414" t="n"/>
      <c r="B242" s="77" t="inlineStr">
        <is>
          <t>侠士品级</t>
        </is>
      </c>
      <c r="C242" s="78" t="inlineStr">
        <is>
          <t>福侠</t>
        </is>
      </c>
      <c r="D242" s="747" t="inlineStr">
        <is>
          <t>初始力量</t>
        </is>
      </c>
      <c r="E242" s="84" t="inlineStr">
        <is>
          <t>16</t>
        </is>
      </c>
      <c r="F242" s="82" t="inlineStr">
        <is>
          <t>天生大力</t>
        </is>
      </c>
      <c r="G242" s="84" t="inlineStr">
        <is>
          <t>快人一步</t>
        </is>
      </c>
      <c r="H242" s="85" t="inlineStr">
        <is>
          <t>红缨枪</t>
        </is>
      </c>
      <c r="I242" s="86" t="inlineStr">
        <is>
          <t>拖鞋</t>
        </is>
      </c>
      <c r="J242" s="86" t="inlineStr">
        <is>
          <t>烧饼</t>
        </is>
      </c>
      <c r="K242" s="748" t="inlineStr">
        <is>
          <t>强健身躯</t>
        </is>
      </c>
      <c r="L242" s="236" t="inlineStr">
        <is>
          <t>皮糙肉厚</t>
        </is>
      </c>
    </row>
    <row r="243" ht="24" customHeight="1">
      <c r="A243" s="414" t="n"/>
      <c r="B243" s="132" t="inlineStr">
        <is>
          <t>成长系数</t>
        </is>
      </c>
      <c r="C243" s="84" t="inlineStr">
        <is>
          <t>2</t>
        </is>
      </c>
      <c r="D243" s="747" t="inlineStr">
        <is>
          <t>初始敏捷</t>
        </is>
      </c>
      <c r="E243" s="84" t="inlineStr">
        <is>
          <t>20</t>
        </is>
      </c>
      <c r="F243" s="85" t="inlineStr">
        <is>
          <t>均衡发展</t>
        </is>
      </c>
      <c r="G243" s="84" t="inlineStr">
        <is>
          <t>矿泉水</t>
        </is>
      </c>
      <c r="H243" s="85" t="inlineStr">
        <is>
          <t>天生大力</t>
        </is>
      </c>
      <c r="I243" s="86" t="inlineStr">
        <is>
          <t>均衡发展</t>
        </is>
      </c>
      <c r="J243" s="86" t="inlineStr">
        <is>
          <t>神来一击</t>
        </is>
      </c>
      <c r="K243" s="86" t="inlineStr">
        <is>
          <t>身手敏捷</t>
        </is>
      </c>
      <c r="L243" s="236" t="inlineStr">
        <is>
          <t>装死</t>
        </is>
      </c>
    </row>
    <row r="244" ht="24" customHeight="1">
      <c r="A244" s="749" t="n"/>
      <c r="B244" s="77" t="inlineStr">
        <is>
          <t>五行克制</t>
        </is>
      </c>
      <c r="C244" s="78" t="inlineStr">
        <is>
          <t>土：克水</t>
        </is>
      </c>
      <c r="D244" s="750" t="inlineStr">
        <is>
          <t>初始速度</t>
        </is>
      </c>
      <c r="E244" s="344" t="inlineStr">
        <is>
          <t>30</t>
        </is>
      </c>
      <c r="F244" s="64" t="inlineStr">
        <is>
          <t>强健身躯</t>
        </is>
      </c>
      <c r="G244" s="92" t="inlineStr">
        <is>
          <t>x</t>
        </is>
      </c>
      <c r="H244" s="64" t="inlineStr">
        <is>
          <t>快人一步</t>
        </is>
      </c>
      <c r="I244" s="65" t="inlineStr">
        <is>
          <t>矿泉水</t>
        </is>
      </c>
      <c r="J244" s="65" t="inlineStr">
        <is>
          <t>无影手</t>
        </is>
      </c>
      <c r="K244" s="65" t="inlineStr">
        <is>
          <t>疾风步</t>
        </is>
      </c>
      <c r="L244" s="78" t="inlineStr">
        <is>
          <t xml:space="preserve"> 肉搏好手</t>
        </is>
      </c>
    </row>
    <row r="245" ht="24" customHeight="1">
      <c r="A245" s="68" t="inlineStr">
        <is>
          <t>福运技</t>
        </is>
      </c>
      <c r="B245" s="751" t="inlineStr">
        <is>
          <t>恭喜发财LV5：每周一至周日任意一天，可前往财神殿找发财鹅领取2000斗豆1次</t>
        </is>
      </c>
      <c r="C245" s="56" t="n"/>
      <c r="D245" s="56" t="n"/>
      <c r="E245" s="56" t="n"/>
      <c r="F245" s="56" t="n"/>
      <c r="G245" s="56" t="n"/>
      <c r="H245" s="56" t="n"/>
      <c r="I245" s="56" t="n"/>
      <c r="J245" s="56" t="n"/>
      <c r="K245" s="56" t="n"/>
      <c r="L245" s="56" t="n"/>
    </row>
    <row r="246" ht="24" customHeight="1">
      <c r="A246" s="118" t="inlineStr">
        <is>
          <t>技能等级</t>
        </is>
      </c>
      <c r="B246" s="311" t="inlineStr">
        <is>
          <t>战斗力</t>
        </is>
      </c>
      <c r="C246" s="118" t="inlineStr">
        <is>
          <t>上阵效果（设置出战开局加给本体）</t>
        </is>
      </c>
      <c r="D246" s="3" t="n"/>
      <c r="E246" s="3" t="n"/>
      <c r="F246" s="3" t="n"/>
      <c r="G246" s="4" t="n"/>
      <c r="H246" s="670" t="inlineStr">
        <is>
          <t>额外效果（侠士战存活后加给本体）</t>
        </is>
      </c>
      <c r="I246" s="3" t="n"/>
      <c r="J246" s="3" t="n"/>
      <c r="K246" s="3" t="n"/>
      <c r="L246" s="4" t="n"/>
    </row>
    <row r="247" ht="24" customHeight="1">
      <c r="A247" s="304" t="inlineStr">
        <is>
          <t>LV1</t>
        </is>
      </c>
      <c r="B247" s="759" t="inlineStr">
        <is>
          <t>150</t>
        </is>
      </c>
      <c r="C247" s="62" t="inlineStr">
        <is>
          <t>降低敌方基础速度 2 %</t>
        </is>
      </c>
      <c r="D247" s="123" t="n"/>
      <c r="E247" s="123" t="n"/>
      <c r="F247" s="123" t="n"/>
      <c r="G247" s="124" t="n"/>
      <c r="H247" s="61" t="inlineStr">
        <is>
          <t>对敌方造成最大生命 3 %的伤害（最高1500点）</t>
        </is>
      </c>
      <c r="I247" s="123" t="n"/>
      <c r="J247" s="123" t="n"/>
      <c r="K247" s="123" t="n"/>
      <c r="L247" s="124" t="n"/>
    </row>
    <row r="248" ht="24" customHeight="1">
      <c r="A248" s="266" t="inlineStr">
        <is>
          <t>LV2</t>
        </is>
      </c>
      <c r="B248" s="239" t="inlineStr">
        <is>
          <t>157</t>
        </is>
      </c>
      <c r="C248" s="86" t="inlineStr">
        <is>
          <t>降低敌方基础速度 4 %</t>
        </is>
      </c>
      <c r="D248" s="129" t="n"/>
      <c r="E248" s="129" t="n"/>
      <c r="F248" s="129" t="n"/>
      <c r="G248" s="130" t="n"/>
      <c r="H248" s="85" t="inlineStr">
        <is>
          <t>对敌方造成最大生命 6 %的伤害（最高3000点）</t>
        </is>
      </c>
      <c r="I248" s="129" t="n"/>
      <c r="J248" s="129" t="n"/>
      <c r="K248" s="129" t="n"/>
      <c r="L248" s="130" t="n"/>
    </row>
    <row r="249" ht="24" customHeight="1">
      <c r="A249" s="266" t="inlineStr">
        <is>
          <t>LV3</t>
        </is>
      </c>
      <c r="B249" s="239" t="inlineStr">
        <is>
          <t>172</t>
        </is>
      </c>
      <c r="C249" s="86" t="inlineStr">
        <is>
          <t>降低敌方基础速度 6 %</t>
        </is>
      </c>
      <c r="D249" s="129" t="n"/>
      <c r="E249" s="129" t="n"/>
      <c r="F249" s="129" t="n"/>
      <c r="G249" s="130" t="n"/>
      <c r="H249" s="85" t="inlineStr">
        <is>
          <t>对敌方造成最大生命 9 %的伤害（最高4500点）</t>
        </is>
      </c>
      <c r="I249" s="129" t="n"/>
      <c r="J249" s="129" t="n"/>
      <c r="K249" s="129" t="n"/>
      <c r="L249" s="130" t="n"/>
    </row>
    <row r="250" ht="24" customHeight="1">
      <c r="A250" s="266" t="inlineStr">
        <is>
          <t>LV4</t>
        </is>
      </c>
      <c r="B250" s="239" t="inlineStr">
        <is>
          <t>195</t>
        </is>
      </c>
      <c r="C250" s="86" t="inlineStr">
        <is>
          <t>降低敌方基础速度 8 %</t>
        </is>
      </c>
      <c r="D250" s="129" t="n"/>
      <c r="E250" s="129" t="n"/>
      <c r="F250" s="129" t="n"/>
      <c r="G250" s="130" t="n"/>
      <c r="H250" s="85" t="inlineStr">
        <is>
          <t>对敌方造成最大生命12%的伤害（最高6000点）</t>
        </is>
      </c>
      <c r="I250" s="129" t="n"/>
      <c r="J250" s="129" t="n"/>
      <c r="K250" s="129" t="n"/>
      <c r="L250" s="130" t="n"/>
    </row>
    <row r="251" ht="24" customHeight="1">
      <c r="A251" s="266" t="inlineStr">
        <is>
          <t>LV5</t>
        </is>
      </c>
      <c r="C251" s="86" t="inlineStr">
        <is>
          <t>降低敌方基础速度12%</t>
        </is>
      </c>
      <c r="D251" s="129" t="n"/>
      <c r="E251" s="129" t="n"/>
      <c r="F251" s="129" t="n"/>
      <c r="G251" s="130" t="n"/>
      <c r="H251" s="256" t="inlineStr">
        <is>
          <t>对敌方造成最大生命18%的伤害（最高9000点）</t>
        </is>
      </c>
      <c r="I251" s="135" t="n"/>
      <c r="J251" s="135" t="n"/>
      <c r="K251" s="135" t="n"/>
      <c r="L251" s="136" t="n"/>
    </row>
    <row r="252" ht="24" customHeight="1">
      <c r="A252" s="754" t="inlineStr"/>
      <c r="B252" s="3" t="n"/>
      <c r="C252" s="3" t="n"/>
      <c r="D252" s="3" t="n"/>
      <c r="E252" s="3" t="n"/>
      <c r="F252" s="3" t="n"/>
      <c r="G252" s="3" t="n"/>
      <c r="H252" s="3" t="n"/>
      <c r="I252" s="3" t="n"/>
      <c r="J252" s="3" t="n"/>
      <c r="K252" s="3" t="n"/>
      <c r="L252" s="3" t="n"/>
    </row>
    <row r="253" ht="24" customHeight="1">
      <c r="A253" s="386" t="inlineStr">
        <is>
          <t>名称</t>
        </is>
      </c>
      <c r="B253" s="24" t="inlineStr">
        <is>
          <t>基本属性</t>
        </is>
      </c>
      <c r="C253" s="56" t="n"/>
      <c r="D253" s="24" t="inlineStr">
        <is>
          <t>初始属性</t>
        </is>
      </c>
      <c r="E253" s="56" t="n"/>
      <c r="F253" s="24" t="inlineStr">
        <is>
          <t>推荐武技</t>
        </is>
      </c>
      <c r="G253" s="56" t="n"/>
      <c r="H253" s="202" t="inlineStr">
        <is>
          <t>武器技能池（职业：刀客）</t>
        </is>
      </c>
      <c r="I253" s="56" t="n"/>
      <c r="J253" s="56" t="n"/>
      <c r="K253" s="56" t="n"/>
      <c r="L253" s="203" t="n"/>
    </row>
    <row r="254" ht="24" customHeight="1">
      <c r="A254" s="757" t="inlineStr">
        <is>
          <t>福马鹅
技能
竹马斩罡</t>
        </is>
      </c>
      <c r="B254" s="73" t="inlineStr">
        <is>
          <t>满级生命</t>
        </is>
      </c>
      <c r="C254" s="75" t="inlineStr">
        <is>
          <t>270</t>
        </is>
      </c>
      <c r="D254" s="758" t="inlineStr">
        <is>
          <t>初始生命</t>
        </is>
      </c>
      <c r="E254" s="84" t="inlineStr">
        <is>
          <t>80</t>
        </is>
      </c>
      <c r="F254" s="234" t="inlineStr">
        <is>
          <t>装死</t>
        </is>
      </c>
      <c r="G254" s="207" t="inlineStr">
        <is>
          <t>均衡发展</t>
        </is>
      </c>
      <c r="H254" s="319" t="inlineStr">
        <is>
          <t>小李飞刀</t>
        </is>
      </c>
      <c r="I254" s="74" t="inlineStr">
        <is>
          <t>判官笔</t>
        </is>
      </c>
      <c r="J254" s="74" t="inlineStr">
        <is>
          <t>木剑</t>
        </is>
      </c>
      <c r="K254" s="74" t="inlineStr">
        <is>
          <t>板砖</t>
        </is>
      </c>
      <c r="L254" s="75" t="inlineStr">
        <is>
          <t>木槌</t>
        </is>
      </c>
    </row>
    <row r="255" ht="24" customHeight="1">
      <c r="A255" s="414" t="n"/>
      <c r="B255" s="77" t="inlineStr">
        <is>
          <t>侠士品级</t>
        </is>
      </c>
      <c r="C255" s="78" t="inlineStr">
        <is>
          <t>福侠</t>
        </is>
      </c>
      <c r="D255" s="747" t="inlineStr">
        <is>
          <t>初始力量</t>
        </is>
      </c>
      <c r="E255" s="84" t="inlineStr">
        <is>
          <t>14</t>
        </is>
      </c>
      <c r="F255" s="82" t="inlineStr">
        <is>
          <t>快人一步</t>
        </is>
      </c>
      <c r="G255" s="84" t="inlineStr">
        <is>
          <t>身手敏捷</t>
        </is>
      </c>
      <c r="H255" s="85" t="inlineStr">
        <is>
          <t>汽水罐</t>
        </is>
      </c>
      <c r="I255" s="86" t="inlineStr">
        <is>
          <t>开山斧</t>
        </is>
      </c>
      <c r="J255" s="86" t="inlineStr">
        <is>
          <t>折凳</t>
        </is>
      </c>
      <c r="K255" s="748" t="inlineStr">
        <is>
          <t>迷踪步</t>
        </is>
      </c>
      <c r="L255" s="236" t="inlineStr">
        <is>
          <t>第六感</t>
        </is>
      </c>
    </row>
    <row r="256" ht="24" customHeight="1">
      <c r="A256" s="414" t="n"/>
      <c r="B256" s="132" t="inlineStr">
        <is>
          <t>成长系数</t>
        </is>
      </c>
      <c r="C256" s="84" t="inlineStr">
        <is>
          <t>2</t>
        </is>
      </c>
      <c r="D256" s="747" t="inlineStr">
        <is>
          <t>初始敏捷</t>
        </is>
      </c>
      <c r="E256" s="84" t="inlineStr">
        <is>
          <t>30</t>
        </is>
      </c>
      <c r="F256" s="85" t="inlineStr">
        <is>
          <t>天使之翼</t>
        </is>
      </c>
      <c r="G256" s="84" t="inlineStr">
        <is>
          <t>天生大力</t>
        </is>
      </c>
      <c r="H256" s="85" t="inlineStr">
        <is>
          <t>强健身躯</t>
        </is>
      </c>
      <c r="I256" s="86" t="inlineStr">
        <is>
          <t>凌波微步</t>
        </is>
      </c>
      <c r="J256" s="86" t="inlineStr">
        <is>
          <t>皮糙肉厚</t>
        </is>
      </c>
      <c r="K256" s="86" t="inlineStr">
        <is>
          <t>天使之翼</t>
        </is>
      </c>
      <c r="L256" s="236" t="inlineStr">
        <is>
          <t>天生大力</t>
        </is>
      </c>
    </row>
    <row r="257" ht="24" customHeight="1">
      <c r="A257" s="749" t="n"/>
      <c r="B257" s="77" t="inlineStr">
        <is>
          <t>五行克制</t>
        </is>
      </c>
      <c r="C257" s="78" t="inlineStr">
        <is>
          <t>火：克金</t>
        </is>
      </c>
      <c r="D257" s="750" t="inlineStr">
        <is>
          <t>初始速度</t>
        </is>
      </c>
      <c r="E257" s="344" t="inlineStr">
        <is>
          <t>20</t>
        </is>
      </c>
      <c r="F257" s="64" t="inlineStr">
        <is>
          <t>判官笔</t>
        </is>
      </c>
      <c r="G257" s="78" t="inlineStr">
        <is>
          <t>折凳</t>
        </is>
      </c>
      <c r="H257" s="64" t="inlineStr">
        <is>
          <t>均衡发展</t>
        </is>
      </c>
      <c r="I257" s="65" t="inlineStr">
        <is>
          <t>身手敏捷</t>
        </is>
      </c>
      <c r="J257" s="65" t="inlineStr">
        <is>
          <t>装死</t>
        </is>
      </c>
      <c r="K257" s="65" t="inlineStr">
        <is>
          <t>快人一步</t>
        </is>
      </c>
      <c r="L257" s="78" t="inlineStr">
        <is>
          <t>矿泉水</t>
        </is>
      </c>
    </row>
    <row r="258" ht="24" customHeight="1">
      <c r="A258" s="68" t="inlineStr">
        <is>
          <t>福运技</t>
        </is>
      </c>
      <c r="B258" s="751" t="inlineStr">
        <is>
          <t>马驰福盈LV5：在使用小/中/大/真体力时，分别有100%/70%/50%/25%概率触发马驰福盈的好运获得额外1倍体力</t>
        </is>
      </c>
      <c r="C258" s="56" t="n"/>
      <c r="D258" s="56" t="n"/>
      <c r="E258" s="56" t="n"/>
      <c r="F258" s="56" t="n"/>
      <c r="G258" s="56" t="n"/>
      <c r="H258" s="56" t="n"/>
      <c r="I258" s="56" t="n"/>
      <c r="J258" s="56" t="n"/>
      <c r="K258" s="56" t="n"/>
      <c r="L258" s="56" t="n"/>
    </row>
    <row r="259" ht="24" customHeight="1">
      <c r="A259" s="202" t="inlineStr">
        <is>
          <t>技能等级</t>
        </is>
      </c>
      <c r="B259" s="204" t="inlineStr">
        <is>
          <t>战斗力</t>
        </is>
      </c>
      <c r="C259" s="202" t="inlineStr">
        <is>
          <t>上阵效果（设置出战开局加给本体）</t>
        </is>
      </c>
      <c r="D259" s="56" t="n"/>
      <c r="E259" s="56" t="n"/>
      <c r="F259" s="56" t="n"/>
      <c r="G259" s="203" t="n"/>
      <c r="H259" s="205" t="inlineStr">
        <is>
          <t>额外效果（侠士战存活后加给本体）</t>
        </is>
      </c>
      <c r="I259" s="56" t="n"/>
      <c r="J259" s="56" t="n"/>
      <c r="K259" s="56" t="n"/>
      <c r="L259" s="203" t="n"/>
    </row>
    <row r="260" ht="24" customHeight="1">
      <c r="A260" s="655" t="inlineStr">
        <is>
          <t>LV1</t>
        </is>
      </c>
      <c r="B260" s="683" t="inlineStr">
        <is>
          <t>150</t>
        </is>
      </c>
      <c r="C260" s="74" t="inlineStr">
        <is>
          <t>增加自身 4 点速度，抗武器穿透1%</t>
        </is>
      </c>
      <c r="D260" s="158" t="n"/>
      <c r="E260" s="158" t="n"/>
      <c r="F260" s="158" t="n"/>
      <c r="G260" s="320" t="n"/>
      <c r="H260" s="762" t="inlineStr">
        <is>
          <t>有 50 %概率丢掉敌方1把武器（优先觉醒武器）</t>
        </is>
      </c>
      <c r="I260" s="158" t="n"/>
      <c r="J260" s="158" t="n"/>
      <c r="K260" s="158" t="n"/>
      <c r="L260" s="320" t="n"/>
    </row>
    <row r="261" ht="24" customHeight="1">
      <c r="A261" s="266" t="inlineStr">
        <is>
          <t>LV2</t>
        </is>
      </c>
      <c r="B261" s="239" t="inlineStr">
        <is>
          <t>157</t>
        </is>
      </c>
      <c r="C261" s="86" t="inlineStr">
        <is>
          <t>增加自身 8 点速度，抗武器穿透2%</t>
        </is>
      </c>
      <c r="D261" s="129" t="n"/>
      <c r="E261" s="129" t="n"/>
      <c r="F261" s="129" t="n"/>
      <c r="G261" s="130" t="n"/>
      <c r="H261" s="761" t="inlineStr">
        <is>
          <t>有 80 %概率丢掉敌方1把武器（优先觉醒武器）</t>
        </is>
      </c>
      <c r="I261" s="129" t="n"/>
      <c r="J261" s="129" t="n"/>
      <c r="K261" s="129" t="n"/>
      <c r="L261" s="130" t="n"/>
    </row>
    <row r="262" ht="24" customHeight="1">
      <c r="A262" s="266" t="inlineStr">
        <is>
          <t>LV3</t>
        </is>
      </c>
      <c r="B262" s="239" t="inlineStr">
        <is>
          <t>172</t>
        </is>
      </c>
      <c r="C262" s="86" t="inlineStr">
        <is>
          <t>增加自身12点速度，抗武器穿透3%</t>
        </is>
      </c>
      <c r="D262" s="129" t="n"/>
      <c r="E262" s="129" t="n"/>
      <c r="F262" s="129" t="n"/>
      <c r="G262" s="130" t="n"/>
      <c r="H262" s="761" t="inlineStr">
        <is>
          <t>有100%概率丢掉敌方1把武器（优先觉醒武器）</t>
        </is>
      </c>
      <c r="I262" s="129" t="n"/>
      <c r="J262" s="129" t="n"/>
      <c r="K262" s="129" t="n"/>
      <c r="L262" s="130" t="n"/>
    </row>
    <row r="263" ht="24" customHeight="1">
      <c r="A263" s="266" t="inlineStr">
        <is>
          <t>LV4</t>
        </is>
      </c>
      <c r="B263" s="239" t="inlineStr">
        <is>
          <t>195</t>
        </is>
      </c>
      <c r="C263" s="86" t="inlineStr">
        <is>
          <t>增加自身16点速度，抗武器穿透4%</t>
        </is>
      </c>
      <c r="D263" s="129" t="n"/>
      <c r="E263" s="129" t="n"/>
      <c r="F263" s="129" t="n"/>
      <c r="G263" s="130" t="n"/>
      <c r="H263" s="761" t="inlineStr">
        <is>
          <t>有100%概率丢掉敌方2把武器（优先觉醒武器）</t>
        </is>
      </c>
      <c r="I263" s="129" t="n"/>
      <c r="J263" s="129" t="n"/>
      <c r="K263" s="129" t="n"/>
      <c r="L263" s="130" t="n"/>
    </row>
    <row r="264" ht="24" customHeight="1">
      <c r="A264" s="266" t="inlineStr">
        <is>
          <t>LV5</t>
        </is>
      </c>
      <c r="C264" s="86" t="inlineStr">
        <is>
          <t>增加自身24点速度，抗武器穿透6%</t>
        </is>
      </c>
      <c r="D264" s="129" t="n"/>
      <c r="E264" s="129" t="n"/>
      <c r="F264" s="129" t="n"/>
      <c r="G264" s="130" t="n"/>
      <c r="H264" s="761" t="inlineStr">
        <is>
          <t>有100%概率丢掉敌方3把武器（优先觉醒武器）</t>
        </is>
      </c>
      <c r="I264" s="129" t="n"/>
      <c r="J264" s="129" t="n"/>
      <c r="K264" s="129" t="n"/>
      <c r="L264" s="130" t="n"/>
    </row>
    <row r="265" ht="24" customHeight="1">
      <c r="A265" s="754" t="inlineStr"/>
      <c r="B265" s="3" t="n"/>
      <c r="C265" s="3" t="n"/>
      <c r="D265" s="3" t="n"/>
      <c r="E265" s="3" t="n"/>
      <c r="F265" s="3" t="n"/>
      <c r="G265" s="3" t="n"/>
      <c r="H265" s="3" t="n"/>
      <c r="I265" s="3" t="n"/>
      <c r="J265" s="3" t="n"/>
      <c r="K265" s="3" t="n"/>
      <c r="L265" s="3" t="n"/>
    </row>
    <row r="266" ht="24" customHeight="1">
      <c r="A266" s="386" t="inlineStr">
        <is>
          <t>名称</t>
        </is>
      </c>
      <c r="B266" s="24" t="inlineStr">
        <is>
          <t>基本属性</t>
        </is>
      </c>
      <c r="C266" s="56" t="n"/>
      <c r="D266" s="24" t="inlineStr">
        <is>
          <t>初始属性</t>
        </is>
      </c>
      <c r="E266" s="56" t="n"/>
      <c r="F266" s="24" t="inlineStr">
        <is>
          <t>推荐武技</t>
        </is>
      </c>
      <c r="G266" s="56" t="n"/>
      <c r="H266" s="202" t="inlineStr">
        <is>
          <t>武器技能池（职业：盾客）</t>
        </is>
      </c>
      <c r="I266" s="56" t="n"/>
      <c r="J266" s="56" t="n"/>
      <c r="K266" s="56" t="n"/>
      <c r="L266" s="203" t="n"/>
    </row>
    <row r="267" ht="24" customHeight="1">
      <c r="A267" s="757" t="inlineStr">
        <is>
          <t>笑红尘
技能
你过来啊</t>
        </is>
      </c>
      <c r="B267" s="73" t="inlineStr">
        <is>
          <t>满级生命</t>
        </is>
      </c>
      <c r="C267" s="75" t="inlineStr">
        <is>
          <t>382</t>
        </is>
      </c>
      <c r="D267" s="758" t="inlineStr">
        <is>
          <t>初始生命</t>
        </is>
      </c>
      <c r="E267" s="84" t="inlineStr">
        <is>
          <t>135</t>
        </is>
      </c>
      <c r="F267" s="234" t="inlineStr">
        <is>
          <t>磐石护体法</t>
        </is>
      </c>
      <c r="G267" s="207" t="inlineStr">
        <is>
          <t>红尘敦敦</t>
        </is>
      </c>
      <c r="H267" s="319" t="inlineStr">
        <is>
          <t>判官笔</t>
        </is>
      </c>
      <c r="I267" s="74" t="inlineStr">
        <is>
          <t>三叉戟</t>
        </is>
      </c>
      <c r="J267" s="74" t="inlineStr">
        <is>
          <t>木剑</t>
        </is>
      </c>
      <c r="K267" s="74" t="inlineStr">
        <is>
          <t>铁铲</t>
        </is>
      </c>
      <c r="L267" s="75" t="inlineStr">
        <is>
          <t>流星球</t>
        </is>
      </c>
    </row>
    <row r="268" ht="24" customHeight="1">
      <c r="A268" s="414" t="n"/>
      <c r="B268" s="77" t="inlineStr">
        <is>
          <t>侠士品级</t>
        </is>
      </c>
      <c r="C268" s="78" t="inlineStr">
        <is>
          <t>豪侠</t>
        </is>
      </c>
      <c r="D268" s="747" t="inlineStr">
        <is>
          <t>初始力量</t>
        </is>
      </c>
      <c r="E268" s="84" t="inlineStr">
        <is>
          <t>18</t>
        </is>
      </c>
      <c r="F268" s="82" t="inlineStr">
        <is>
          <t>战术偷袭</t>
        </is>
      </c>
      <c r="G268" s="84" t="inlineStr">
        <is>
          <t>肉搏好手</t>
        </is>
      </c>
      <c r="H268" s="85" t="inlineStr">
        <is>
          <t>双截棍</t>
        </is>
      </c>
      <c r="I268" s="86" t="inlineStr">
        <is>
          <t>铁锅盾</t>
        </is>
      </c>
      <c r="J268" s="86" t="inlineStr">
        <is>
          <t>第六感</t>
        </is>
      </c>
      <c r="K268" s="748" t="inlineStr">
        <is>
          <t>凌波微步</t>
        </is>
      </c>
      <c r="L268" s="236" t="inlineStr">
        <is>
          <t>避重就轻</t>
        </is>
      </c>
    </row>
    <row r="269" ht="24" customHeight="1">
      <c r="A269" s="414" t="n"/>
      <c r="B269" s="132" t="inlineStr">
        <is>
          <t>成长系数</t>
        </is>
      </c>
      <c r="C269" s="84" t="inlineStr">
        <is>
          <t>1.7</t>
        </is>
      </c>
      <c r="D269" s="747" t="inlineStr">
        <is>
          <t>初始敏捷</t>
        </is>
      </c>
      <c r="E269" s="84" t="inlineStr">
        <is>
          <t>13</t>
        </is>
      </c>
      <c r="F269" s="85" t="inlineStr">
        <is>
          <t>铁锅盾</t>
        </is>
      </c>
      <c r="G269" s="84" t="inlineStr">
        <is>
          <t>嘲讽盾法</t>
        </is>
      </c>
      <c r="H269" s="85" t="inlineStr">
        <is>
          <t>装死</t>
        </is>
      </c>
      <c r="I269" s="86" t="inlineStr">
        <is>
          <t>企鹅挠痒</t>
        </is>
      </c>
      <c r="J269" s="86" t="inlineStr">
        <is>
          <t>气疗术</t>
        </is>
      </c>
      <c r="K269" s="86" t="inlineStr">
        <is>
          <t>矿泉水</t>
        </is>
      </c>
      <c r="L269" s="236" t="inlineStr">
        <is>
          <t>修心术</t>
        </is>
      </c>
    </row>
    <row r="270" ht="24" customHeight="1">
      <c r="A270" s="749" t="n"/>
      <c r="B270" s="77" t="inlineStr">
        <is>
          <t>五行克制</t>
        </is>
      </c>
      <c r="C270" s="78" t="inlineStr">
        <is>
          <t>水：克火</t>
        </is>
      </c>
      <c r="D270" s="750" t="inlineStr">
        <is>
          <t>初始速度</t>
        </is>
      </c>
      <c r="E270" s="344" t="inlineStr">
        <is>
          <t>14</t>
        </is>
      </c>
      <c r="F270" s="64" t="inlineStr">
        <is>
          <t>第六感</t>
        </is>
      </c>
      <c r="G270" s="290" t="inlineStr">
        <is>
          <t>装死</t>
        </is>
      </c>
      <c r="H270" s="64" t="inlineStr">
        <is>
          <t>肉搏好手</t>
        </is>
      </c>
      <c r="I270" s="65" t="inlineStr">
        <is>
          <t>嘲讽盾法</t>
        </is>
      </c>
      <c r="J270" s="65" t="inlineStr">
        <is>
          <t>红尘敦敦</t>
        </is>
      </c>
      <c r="K270" s="65" t="inlineStr">
        <is>
          <t>战术偷袭</t>
        </is>
      </c>
      <c r="L270" s="78" t="inlineStr">
        <is>
          <t>磐石护体法</t>
        </is>
      </c>
    </row>
    <row r="271" ht="24" customHeight="1">
      <c r="A271" s="118" t="inlineStr">
        <is>
          <t>技能等级</t>
        </is>
      </c>
      <c r="B271" s="311" t="inlineStr">
        <is>
          <t>战斗力</t>
        </is>
      </c>
      <c r="C271" s="118" t="inlineStr">
        <is>
          <t>上阵效果（设置出战开局加给本体）</t>
        </is>
      </c>
      <c r="D271" s="3" t="n"/>
      <c r="E271" s="3" t="n"/>
      <c r="F271" s="3" t="n"/>
      <c r="G271" s="4" t="n"/>
      <c r="H271" s="670" t="inlineStr">
        <is>
          <t>额外效果（侠士战存活后加给本体）</t>
        </is>
      </c>
      <c r="I271" s="3" t="n"/>
      <c r="J271" s="3" t="n"/>
      <c r="K271" s="3" t="n"/>
      <c r="L271" s="4" t="n"/>
    </row>
    <row r="272" ht="24" customHeight="1">
      <c r="A272" s="304" t="inlineStr">
        <is>
          <t>LV1</t>
        </is>
      </c>
      <c r="B272" s="759" t="inlineStr">
        <is>
          <t>125</t>
        </is>
      </c>
      <c r="C272" s="62" t="inlineStr">
        <is>
          <t>使自身受到伤害减少20%，每回合受到伤害固定衰减10%</t>
        </is>
      </c>
      <c r="D272" s="3" t="n"/>
      <c r="E272" s="3" t="n"/>
      <c r="F272" s="3" t="n"/>
      <c r="G272" s="4" t="n"/>
      <c r="H272" s="760" t="inlineStr">
        <is>
          <t>使敌方中毒，每回合造成当前生命 6 %的伤害，每回合增强2%的伤害，上限当前生命10%（不超过Q宠本体力量150%）</t>
        </is>
      </c>
      <c r="I272" s="3" t="n"/>
      <c r="J272" s="3" t="n"/>
      <c r="K272" s="3" t="n"/>
      <c r="L272" s="4" t="n"/>
    </row>
    <row r="273" ht="24" customHeight="1">
      <c r="A273" s="749" t="n"/>
      <c r="B273" s="320" t="n"/>
      <c r="C273" s="535" t="n"/>
      <c r="D273" s="158" t="n"/>
      <c r="E273" s="158" t="n"/>
      <c r="F273" s="158" t="n"/>
      <c r="G273" s="320" t="n"/>
      <c r="H273" s="16" t="n"/>
      <c r="I273" s="158" t="n"/>
      <c r="J273" s="158" t="n"/>
      <c r="K273" s="158" t="n"/>
      <c r="L273" s="320" t="n"/>
    </row>
    <row r="274" ht="24" customHeight="1">
      <c r="A274" s="266" t="inlineStr">
        <is>
          <t>LV2</t>
        </is>
      </c>
      <c r="B274" s="292" t="inlineStr">
        <is>
          <t>132</t>
        </is>
      </c>
      <c r="C274" s="86" t="inlineStr">
        <is>
          <t>使自身受到伤害减少30%，每回合受到伤害固定衰减10%</t>
        </is>
      </c>
      <c r="D274" s="194" t="n"/>
      <c r="E274" s="194" t="n"/>
      <c r="F274" s="194" t="n"/>
      <c r="G274" s="410" t="n"/>
      <c r="H274" s="761" t="inlineStr">
        <is>
          <t>使敌方中毒，每回合造成当前生命 9 %的伤害，每回合增强3%的伤害，上限当前生命15%（不超过Q宠本体力量200%）</t>
        </is>
      </c>
      <c r="I274" s="194" t="n"/>
      <c r="J274" s="194" t="n"/>
      <c r="K274" s="194" t="n"/>
      <c r="L274" s="410" t="n"/>
    </row>
    <row r="275" ht="24" customHeight="1">
      <c r="A275" s="749" t="n"/>
      <c r="B275" s="320" t="n"/>
      <c r="C275" s="535" t="n"/>
      <c r="D275" s="158" t="n"/>
      <c r="E275" s="158" t="n"/>
      <c r="F275" s="158" t="n"/>
      <c r="G275" s="320" t="n"/>
      <c r="H275" s="16" t="n"/>
      <c r="I275" s="158" t="n"/>
      <c r="J275" s="158" t="n"/>
      <c r="K275" s="158" t="n"/>
      <c r="L275" s="320" t="n"/>
    </row>
    <row r="276" ht="24" customHeight="1">
      <c r="A276" s="266" t="inlineStr">
        <is>
          <t>LV3</t>
        </is>
      </c>
      <c r="B276" s="239" t="inlineStr">
        <is>
          <t>144</t>
        </is>
      </c>
      <c r="C276" s="86" t="inlineStr">
        <is>
          <t>使自身受到伤害减少40%，每回合受到伤害固定衰减10%</t>
        </is>
      </c>
      <c r="D276" s="194" t="n"/>
      <c r="E276" s="194" t="n"/>
      <c r="F276" s="194" t="n"/>
      <c r="G276" s="410" t="n"/>
      <c r="H276" s="761" t="inlineStr">
        <is>
          <t>使敌方中毒，每回合造成当前生命12%的伤害，每回合增强4%的伤害，上限当前生命20%（不超过Q宠本体力量250%）</t>
        </is>
      </c>
      <c r="I276" s="194" t="n"/>
      <c r="J276" s="194" t="n"/>
      <c r="K276" s="194" t="n"/>
      <c r="L276" s="410" t="n"/>
    </row>
    <row r="277" ht="24" customHeight="1">
      <c r="A277" s="749" t="n"/>
      <c r="B277" s="320" t="n"/>
      <c r="C277" s="535" t="n"/>
      <c r="D277" s="158" t="n"/>
      <c r="E277" s="158" t="n"/>
      <c r="F277" s="158" t="n"/>
      <c r="G277" s="320" t="n"/>
      <c r="H277" s="16" t="n"/>
      <c r="I277" s="158" t="n"/>
      <c r="J277" s="158" t="n"/>
      <c r="K277" s="158" t="n"/>
      <c r="L277" s="320" t="n"/>
    </row>
    <row r="278" ht="24" customHeight="1">
      <c r="A278" s="266" t="inlineStr">
        <is>
          <t>LV4</t>
        </is>
      </c>
      <c r="B278" s="292" t="inlineStr">
        <is>
          <t>162</t>
        </is>
      </c>
      <c r="C278" s="86" t="inlineStr">
        <is>
          <t>使自身受到伤害减少50%，每回合受到伤害固定衰减10%</t>
        </is>
      </c>
      <c r="D278" s="194" t="n"/>
      <c r="E278" s="194" t="n"/>
      <c r="F278" s="194" t="n"/>
      <c r="G278" s="410" t="n"/>
      <c r="H278" s="761" t="inlineStr">
        <is>
          <t>使敌方中毒，每回合造成当前生命15%的伤害，每回合增强5%的伤害，上限当前生命25%（不超过Q宠本体力量300%）</t>
        </is>
      </c>
      <c r="I278" s="194" t="n"/>
      <c r="J278" s="194" t="n"/>
      <c r="K278" s="194" t="n"/>
      <c r="L278" s="410" t="n"/>
    </row>
    <row r="279" ht="24" customHeight="1">
      <c r="A279" s="749" t="n"/>
      <c r="B279" s="320" t="n"/>
      <c r="C279" s="535" t="n"/>
      <c r="D279" s="158" t="n"/>
      <c r="E279" s="158" t="n"/>
      <c r="F279" s="158" t="n"/>
      <c r="G279" s="320" t="n"/>
      <c r="H279" s="16" t="n"/>
      <c r="I279" s="158" t="n"/>
      <c r="J279" s="158" t="n"/>
      <c r="K279" s="158" t="n"/>
      <c r="L279" s="320" t="n"/>
    </row>
    <row r="280" ht="24" customHeight="1">
      <c r="A280" s="266" t="inlineStr">
        <is>
          <t>LV5</t>
        </is>
      </c>
      <c r="B280" s="292" t="inlineStr">
        <is>
          <t>188</t>
        </is>
      </c>
      <c r="C280" s="86" t="inlineStr">
        <is>
          <t>使自身受到伤害减少90%，每回合受到伤害固定衰减10%</t>
        </is>
      </c>
      <c r="D280" s="194" t="n"/>
      <c r="E280" s="194" t="n"/>
      <c r="F280" s="194" t="n"/>
      <c r="G280" s="410" t="n"/>
      <c r="H280" s="761" t="inlineStr">
        <is>
          <t>使敌方中毒，每回合造成当前生命27%的伤害，每回合增强9%的伤害，上限当前生命45%（不超过Q宠本体力量350%）</t>
        </is>
      </c>
      <c r="I280" s="194" t="n"/>
      <c r="J280" s="194" t="n"/>
      <c r="K280" s="194" t="n"/>
      <c r="L280" s="410" t="n"/>
    </row>
    <row r="281" ht="24" customHeight="1">
      <c r="A281" s="749" t="n"/>
      <c r="B281" s="320" t="n"/>
      <c r="C281" s="535" t="n"/>
      <c r="D281" s="158" t="n"/>
      <c r="E281" s="158" t="n"/>
      <c r="F281" s="158" t="n"/>
      <c r="G281" s="320" t="n"/>
      <c r="H281" s="16" t="n"/>
      <c r="I281" s="158" t="n"/>
      <c r="J281" s="158" t="n"/>
      <c r="K281" s="158" t="n"/>
      <c r="L281" s="320" t="n"/>
    </row>
    <row r="282" ht="24" customHeight="1">
      <c r="A282" s="743" t="inlineStr"/>
    </row>
    <row r="283" ht="24" customHeight="1">
      <c r="A283" s="386" t="inlineStr">
        <is>
          <t>名称</t>
        </is>
      </c>
      <c r="B283" s="24" t="inlineStr">
        <is>
          <t>基本属性</t>
        </is>
      </c>
      <c r="C283" s="56" t="n"/>
      <c r="D283" s="24" t="inlineStr">
        <is>
          <t>初始属性</t>
        </is>
      </c>
      <c r="E283" s="56" t="n"/>
      <c r="F283" s="24" t="inlineStr">
        <is>
          <t>推荐武技</t>
        </is>
      </c>
      <c r="G283" s="56" t="n"/>
      <c r="H283" s="202" t="inlineStr">
        <is>
          <t>武器技能池（职业：刺客）</t>
        </is>
      </c>
      <c r="I283" s="56" t="n"/>
      <c r="J283" s="56" t="n"/>
      <c r="K283" s="56" t="n"/>
      <c r="L283" s="203" t="n"/>
    </row>
    <row r="284" ht="24" customHeight="1">
      <c r="A284" s="757" t="inlineStr">
        <is>
          <t>胡斐
技能
胡家刀法</t>
        </is>
      </c>
      <c r="B284" s="73" t="inlineStr">
        <is>
          <t>满级生命</t>
        </is>
      </c>
      <c r="C284" s="75" t="inlineStr">
        <is>
          <t>208</t>
        </is>
      </c>
      <c r="D284" s="758" t="inlineStr">
        <is>
          <t>初始生命</t>
        </is>
      </c>
      <c r="E284" s="84" t="inlineStr">
        <is>
          <t>75</t>
        </is>
      </c>
      <c r="F284" s="234" t="inlineStr">
        <is>
          <t>装死</t>
        </is>
      </c>
      <c r="G284" s="207" t="inlineStr">
        <is>
          <t>均衡发展</t>
        </is>
      </c>
      <c r="H284" s="319" t="inlineStr">
        <is>
          <t>狂魔镰</t>
        </is>
      </c>
      <c r="I284" s="74" t="inlineStr">
        <is>
          <t>小李飞刀</t>
        </is>
      </c>
      <c r="J284" s="74" t="inlineStr">
        <is>
          <t>开山斧</t>
        </is>
      </c>
      <c r="K284" s="74" t="inlineStr">
        <is>
          <t>折凳</t>
        </is>
      </c>
      <c r="L284" s="75" t="inlineStr">
        <is>
          <t>双截棍</t>
        </is>
      </c>
    </row>
    <row r="285" ht="24" customHeight="1">
      <c r="A285" s="414" t="n"/>
      <c r="B285" s="77" t="inlineStr">
        <is>
          <t>侠士品级</t>
        </is>
      </c>
      <c r="C285" s="78" t="inlineStr">
        <is>
          <t>冠侠</t>
        </is>
      </c>
      <c r="D285" s="747" t="inlineStr">
        <is>
          <t>初始力量</t>
        </is>
      </c>
      <c r="E285" s="84" t="inlineStr">
        <is>
          <t>16</t>
        </is>
      </c>
      <c r="F285" s="82" t="inlineStr">
        <is>
          <t>快人一步</t>
        </is>
      </c>
      <c r="G285" s="84" t="inlineStr">
        <is>
          <t>折凳</t>
        </is>
      </c>
      <c r="H285" s="85" t="inlineStr">
        <is>
          <t>天马流星拳</t>
        </is>
      </c>
      <c r="I285" s="86" t="inlineStr">
        <is>
          <t>无懈可击</t>
        </is>
      </c>
      <c r="J285" s="86" t="inlineStr">
        <is>
          <t>冲击波</t>
        </is>
      </c>
      <c r="K285" s="748" t="inlineStr">
        <is>
          <t>凌波微步</t>
        </is>
      </c>
      <c r="L285" s="236" t="inlineStr">
        <is>
          <t>天使之翼</t>
        </is>
      </c>
    </row>
    <row r="286" ht="24" customHeight="1">
      <c r="A286" s="414" t="n"/>
      <c r="B286" s="132" t="inlineStr">
        <is>
          <t>成长系数</t>
        </is>
      </c>
      <c r="C286" s="84" t="inlineStr">
        <is>
          <t>1.5</t>
        </is>
      </c>
      <c r="D286" s="747" t="inlineStr">
        <is>
          <t>初始敏捷</t>
        </is>
      </c>
      <c r="E286" s="84" t="inlineStr">
        <is>
          <t>20</t>
        </is>
      </c>
      <c r="F286" s="85" t="inlineStr">
        <is>
          <t>冲锋</t>
        </is>
      </c>
      <c r="G286" s="84" t="inlineStr">
        <is>
          <t>狂魔镰</t>
        </is>
      </c>
      <c r="H286" s="85" t="inlineStr">
        <is>
          <t>均衡发展</t>
        </is>
      </c>
      <c r="I286" s="86" t="inlineStr">
        <is>
          <t>身手敏捷</t>
        </is>
      </c>
      <c r="J286" s="86" t="inlineStr">
        <is>
          <t>装死</t>
        </is>
      </c>
      <c r="K286" s="86" t="inlineStr">
        <is>
          <t>快人一步</t>
        </is>
      </c>
      <c r="L286" s="236" t="inlineStr">
        <is>
          <t>黯然一击</t>
        </is>
      </c>
    </row>
    <row r="287" ht="24" customHeight="1">
      <c r="A287" s="749" t="n"/>
      <c r="B287" s="77" t="inlineStr">
        <is>
          <t>五行克制</t>
        </is>
      </c>
      <c r="C287" s="78" t="inlineStr">
        <is>
          <t>金：克木</t>
        </is>
      </c>
      <c r="D287" s="750" t="inlineStr">
        <is>
          <t>初始速度</t>
        </is>
      </c>
      <c r="E287" s="344" t="inlineStr">
        <is>
          <t>27</t>
        </is>
      </c>
      <c r="F287" s="256" t="inlineStr">
        <is>
          <t>无懈可击</t>
        </is>
      </c>
      <c r="G287" s="92" t="inlineStr">
        <is>
          <t>x</t>
        </is>
      </c>
      <c r="H287" s="64" t="inlineStr">
        <is>
          <t>矿泉水</t>
        </is>
      </c>
      <c r="I287" s="65" t="inlineStr">
        <is>
          <t>修心术</t>
        </is>
      </c>
      <c r="J287" s="65" t="inlineStr">
        <is>
          <t>鬼影缠身</t>
        </is>
      </c>
      <c r="K287" s="65" t="inlineStr">
        <is>
          <t>冲锋</t>
        </is>
      </c>
      <c r="L287" s="78" t="inlineStr">
        <is>
          <t>点穴</t>
        </is>
      </c>
    </row>
    <row r="288" ht="24" customHeight="1">
      <c r="A288" s="202" t="inlineStr">
        <is>
          <t>技能等级</t>
        </is>
      </c>
      <c r="B288" s="311" t="inlineStr">
        <is>
          <t>战斗力</t>
        </is>
      </c>
      <c r="C288" s="118" t="inlineStr">
        <is>
          <t>上阵效果（设置出战开局加给本体）</t>
        </is>
      </c>
      <c r="D288" s="3" t="n"/>
      <c r="E288" s="3" t="n"/>
      <c r="F288" s="3" t="n"/>
      <c r="G288" s="4" t="n"/>
      <c r="H288" s="205" t="inlineStr">
        <is>
          <t>额外效果（侠士战存活后加给本体）</t>
        </is>
      </c>
      <c r="I288" s="56" t="n"/>
      <c r="J288" s="56" t="n"/>
      <c r="K288" s="56" t="n"/>
      <c r="L288" s="203" t="n"/>
    </row>
    <row r="289" ht="24" customHeight="1">
      <c r="A289" s="664" t="inlineStr">
        <is>
          <t>LV1</t>
        </is>
      </c>
      <c r="B289" s="763" t="inlineStr">
        <is>
          <t>100</t>
        </is>
      </c>
      <c r="C289" s="62" t="inlineStr">
        <is>
          <t>有 20 %概率丢掉敌方2把武器（优先觉醒武器）</t>
        </is>
      </c>
      <c r="D289" s="123" t="n"/>
      <c r="E289" s="123" t="n"/>
      <c r="F289" s="123" t="n"/>
      <c r="G289" s="124" t="n"/>
      <c r="H289" s="657" t="inlineStr">
        <is>
          <t>使自身首次受到伤害减少10%</t>
        </is>
      </c>
      <c r="I289" s="123" t="n"/>
      <c r="J289" s="123" t="n"/>
      <c r="K289" s="123" t="n"/>
      <c r="L289" s="124" t="n"/>
    </row>
    <row r="290" ht="24" customHeight="1">
      <c r="A290" s="393" t="inlineStr">
        <is>
          <t>LV2</t>
        </is>
      </c>
      <c r="B290" s="82" t="inlineStr">
        <is>
          <t>105</t>
        </is>
      </c>
      <c r="C290" s="86" t="inlineStr">
        <is>
          <t>有 40 %概率丢掉敌方2把武器（优先觉醒武器）</t>
        </is>
      </c>
      <c r="D290" s="129" t="n"/>
      <c r="E290" s="129" t="n"/>
      <c r="F290" s="129" t="n"/>
      <c r="G290" s="130" t="n"/>
      <c r="H290" s="239" t="inlineStr">
        <is>
          <t>使自身首次受到伤害减少15%</t>
        </is>
      </c>
      <c r="I290" s="129" t="n"/>
      <c r="J290" s="129" t="n"/>
      <c r="K290" s="129" t="n"/>
      <c r="L290" s="130" t="n"/>
    </row>
    <row r="291" ht="24" customHeight="1">
      <c r="A291" s="393" t="inlineStr">
        <is>
          <t>LV3</t>
        </is>
      </c>
      <c r="B291" s="764" t="inlineStr">
        <is>
          <t>115</t>
        </is>
      </c>
      <c r="C291" s="86" t="inlineStr">
        <is>
          <t>有 60 %概率丢掉敌方2把武器（优先觉醒武器）</t>
        </is>
      </c>
      <c r="D291" s="129" t="n"/>
      <c r="E291" s="129" t="n"/>
      <c r="F291" s="129" t="n"/>
      <c r="G291" s="130" t="n"/>
      <c r="H291" s="239" t="inlineStr">
        <is>
          <t>使自身首次受到伤害减少20%</t>
        </is>
      </c>
      <c r="I291" s="129" t="n"/>
      <c r="J291" s="129" t="n"/>
      <c r="K291" s="129" t="n"/>
      <c r="L291" s="130" t="n"/>
    </row>
    <row r="292" ht="24" customHeight="1">
      <c r="A292" s="393" t="inlineStr">
        <is>
          <t>LV4</t>
        </is>
      </c>
      <c r="B292" s="764" t="inlineStr">
        <is>
          <t>130</t>
        </is>
      </c>
      <c r="C292" s="86" t="inlineStr">
        <is>
          <t>有 80 %概率丢掉敌方2把武器（优先觉醒武器）</t>
        </is>
      </c>
      <c r="D292" s="129" t="n"/>
      <c r="E292" s="129" t="n"/>
      <c r="F292" s="129" t="n"/>
      <c r="G292" s="130" t="n"/>
      <c r="H292" s="239" t="inlineStr">
        <is>
          <t>使自身首次受到伤害减少25%</t>
        </is>
      </c>
      <c r="I292" s="129" t="n"/>
      <c r="J292" s="129" t="n"/>
      <c r="K292" s="129" t="n"/>
      <c r="L292" s="130" t="n"/>
    </row>
    <row r="293" ht="24" customHeight="1">
      <c r="A293" s="395" t="inlineStr">
        <is>
          <t>LV5</t>
        </is>
      </c>
      <c r="B293" s="89" t="inlineStr">
        <is>
          <t>150</t>
        </is>
      </c>
      <c r="C293" s="139" t="inlineStr">
        <is>
          <t>有100%概率丢掉敌方2把武器（优先觉醒武器）</t>
        </is>
      </c>
      <c r="D293" s="135" t="n"/>
      <c r="E293" s="135" t="n"/>
      <c r="F293" s="135" t="n"/>
      <c r="G293" s="136" t="n"/>
      <c r="H293" s="268" t="inlineStr">
        <is>
          <t>使自身首次受到伤害减少30%</t>
        </is>
      </c>
      <c r="I293" s="135" t="n"/>
      <c r="J293" s="135" t="n"/>
      <c r="K293" s="135" t="n"/>
      <c r="L293" s="136" t="n"/>
    </row>
    <row r="294" ht="24" customHeight="1">
      <c r="A294" s="765" t="inlineStr"/>
      <c r="B294" s="3" t="n"/>
      <c r="C294" s="3" t="n"/>
      <c r="D294" s="3" t="n"/>
      <c r="E294" s="3" t="n"/>
      <c r="F294" s="3" t="n"/>
      <c r="G294" s="3" t="n"/>
      <c r="H294" s="3" t="n"/>
      <c r="I294" s="3" t="n"/>
      <c r="J294" s="3" t="n"/>
      <c r="K294" s="3" t="n"/>
      <c r="L294" s="3" t="n"/>
    </row>
    <row r="295" ht="24" customHeight="1">
      <c r="A295" s="386" t="inlineStr">
        <is>
          <t>名称</t>
        </is>
      </c>
      <c r="B295" s="24" t="inlineStr">
        <is>
          <t>基本属性</t>
        </is>
      </c>
      <c r="C295" s="56" t="n"/>
      <c r="D295" s="24" t="inlineStr">
        <is>
          <t>初始属性</t>
        </is>
      </c>
      <c r="E295" s="56" t="n"/>
      <c r="F295" s="24" t="inlineStr">
        <is>
          <t>推荐武技</t>
        </is>
      </c>
      <c r="G295" s="56" t="n"/>
      <c r="H295" s="202" t="inlineStr">
        <is>
          <t>武器技能池（职业：剑客）</t>
        </is>
      </c>
      <c r="I295" s="56" t="n"/>
      <c r="J295" s="56" t="n"/>
      <c r="K295" s="56" t="n"/>
      <c r="L295" s="203" t="n"/>
    </row>
    <row r="296" ht="24" customHeight="1">
      <c r="A296" s="757" t="inlineStr">
        <is>
          <t>石破天
技能
乐天无忧</t>
        </is>
      </c>
      <c r="B296" s="73" t="inlineStr">
        <is>
          <t>满级生命</t>
        </is>
      </c>
      <c r="C296" s="75" t="inlineStr">
        <is>
          <t>186</t>
        </is>
      </c>
      <c r="D296" s="758" t="inlineStr">
        <is>
          <t>初始生命</t>
        </is>
      </c>
      <c r="E296" s="84" t="inlineStr">
        <is>
          <t>72</t>
        </is>
      </c>
      <c r="F296" s="234" t="inlineStr">
        <is>
          <t>装死</t>
        </is>
      </c>
      <c r="G296" s="207" t="inlineStr">
        <is>
          <t>啤酒瓶</t>
        </is>
      </c>
      <c r="H296" s="319" t="inlineStr">
        <is>
          <t>啤酒瓶</t>
        </is>
      </c>
      <c r="I296" s="74" t="inlineStr">
        <is>
          <t>小李飞刀</t>
        </is>
      </c>
      <c r="J296" s="74" t="inlineStr">
        <is>
          <t>判官笔</t>
        </is>
      </c>
      <c r="K296" s="74" t="inlineStr">
        <is>
          <t>三叉戟</t>
        </is>
      </c>
      <c r="L296" s="75" t="inlineStr">
        <is>
          <t>汽水罐</t>
        </is>
      </c>
    </row>
    <row r="297" ht="24" customHeight="1">
      <c r="A297" s="414" t="n"/>
      <c r="B297" s="77" t="inlineStr">
        <is>
          <t>侠士品级</t>
        </is>
      </c>
      <c r="C297" s="78" t="inlineStr">
        <is>
          <t>S</t>
        </is>
      </c>
      <c r="D297" s="747" t="inlineStr">
        <is>
          <t>初始力量</t>
        </is>
      </c>
      <c r="E297" s="84" t="inlineStr">
        <is>
          <t>21</t>
        </is>
      </c>
      <c r="F297" s="82" t="inlineStr">
        <is>
          <t>希望之歌</t>
        </is>
      </c>
      <c r="G297" s="84" t="inlineStr">
        <is>
          <t>快人一步</t>
        </is>
      </c>
      <c r="H297" s="85" t="inlineStr">
        <is>
          <t>开山斧</t>
        </is>
      </c>
      <c r="I297" s="86" t="inlineStr">
        <is>
          <t>希望之歌</t>
        </is>
      </c>
      <c r="J297" s="86" t="inlineStr">
        <is>
          <t>强健身躯</t>
        </is>
      </c>
      <c r="K297" s="748" t="inlineStr">
        <is>
          <t>皮糙肉厚</t>
        </is>
      </c>
      <c r="L297" s="236" t="inlineStr">
        <is>
          <t>天使之翼</t>
        </is>
      </c>
    </row>
    <row r="298" ht="24" customHeight="1">
      <c r="A298" s="414" t="n"/>
      <c r="B298" s="132" t="inlineStr">
        <is>
          <t>成长系数</t>
        </is>
      </c>
      <c r="C298" s="84" t="inlineStr">
        <is>
          <t>1.2</t>
        </is>
      </c>
      <c r="D298" s="747" t="inlineStr">
        <is>
          <t>初始敏捷</t>
        </is>
      </c>
      <c r="E298" s="84" t="inlineStr">
        <is>
          <t>10</t>
        </is>
      </c>
      <c r="F298" s="82" t="inlineStr">
        <is>
          <t>皮糙肉厚</t>
        </is>
      </c>
      <c r="G298" s="84" t="inlineStr">
        <is>
          <t>判官笔</t>
        </is>
      </c>
      <c r="H298" s="85" t="inlineStr">
        <is>
          <t>神来一击</t>
        </is>
      </c>
      <c r="I298" s="86" t="inlineStr">
        <is>
          <t>身手敏捷</t>
        </is>
      </c>
      <c r="J298" s="86" t="inlineStr">
        <is>
          <t>避重就轻</t>
        </is>
      </c>
      <c r="K298" s="86" t="inlineStr">
        <is>
          <t>装死</t>
        </is>
      </c>
      <c r="L298" s="236" t="inlineStr">
        <is>
          <t>黑龙波</t>
        </is>
      </c>
    </row>
    <row r="299" ht="24" customHeight="1">
      <c r="A299" s="749" t="n"/>
      <c r="B299" s="77" t="inlineStr">
        <is>
          <t>五行克制</t>
        </is>
      </c>
      <c r="C299" s="78" t="inlineStr">
        <is>
          <t>土：克水</t>
        </is>
      </c>
      <c r="D299" s="750" t="inlineStr">
        <is>
          <t>初始速度</t>
        </is>
      </c>
      <c r="E299" s="344" t="inlineStr">
        <is>
          <t>19</t>
        </is>
      </c>
      <c r="F299" s="256" t="inlineStr">
        <is>
          <t>身手敏捷</t>
        </is>
      </c>
      <c r="G299" s="290" t="inlineStr">
        <is>
          <t>强健身躯</t>
        </is>
      </c>
      <c r="H299" s="64" t="inlineStr">
        <is>
          <t>大海无量</t>
        </is>
      </c>
      <c r="I299" s="65" t="inlineStr">
        <is>
          <t>快人一步</t>
        </is>
      </c>
      <c r="J299" s="65" t="inlineStr">
        <is>
          <t>龙卷风</t>
        </is>
      </c>
      <c r="K299" s="65" t="inlineStr">
        <is>
          <t>肉搏好手</t>
        </is>
      </c>
      <c r="L299" s="78" t="inlineStr">
        <is>
          <t>缴械</t>
        </is>
      </c>
    </row>
    <row r="300" ht="24" customHeight="1">
      <c r="A300" s="202" t="inlineStr">
        <is>
          <t>技能等级</t>
        </is>
      </c>
      <c r="B300" s="311" t="inlineStr">
        <is>
          <t>战斗力</t>
        </is>
      </c>
      <c r="C300" s="118" t="inlineStr">
        <is>
          <t>上阵效果（设置出战开局加给本体）</t>
        </is>
      </c>
      <c r="D300" s="3" t="n"/>
      <c r="E300" s="3" t="n"/>
      <c r="F300" s="3" t="n"/>
      <c r="G300" s="4" t="n"/>
      <c r="H300" s="205" t="inlineStr">
        <is>
          <t>额外效果（侠士战存活后加给本体）</t>
        </is>
      </c>
      <c r="I300" s="56" t="n"/>
      <c r="J300" s="56" t="n"/>
      <c r="K300" s="56" t="n"/>
      <c r="L300" s="203" t="n"/>
    </row>
    <row r="301" ht="24" customHeight="1">
      <c r="A301" s="664" t="inlineStr">
        <is>
          <t>LV1</t>
        </is>
      </c>
      <c r="B301" s="234" t="inlineStr">
        <is>
          <t>35</t>
        </is>
      </c>
      <c r="C301" s="766" t="inlineStr">
        <is>
          <t>降低敌方技能穿透 2 %</t>
        </is>
      </c>
      <c r="D301" s="123" t="n"/>
      <c r="E301" s="123" t="n"/>
      <c r="F301" s="123" t="n"/>
      <c r="G301" s="124" t="n"/>
      <c r="H301" s="767" t="inlineStr">
        <is>
          <t>降低敌方基础速度 2 %</t>
        </is>
      </c>
      <c r="I301" s="158" t="n"/>
      <c r="J301" s="158" t="n"/>
      <c r="K301" s="158" t="n"/>
      <c r="L301" s="159" t="n"/>
    </row>
    <row r="302" ht="24" customHeight="1">
      <c r="A302" s="393" t="inlineStr">
        <is>
          <t>LV2</t>
        </is>
      </c>
      <c r="B302" s="82" t="inlineStr">
        <is>
          <t>45</t>
        </is>
      </c>
      <c r="C302" s="86" t="inlineStr">
        <is>
          <t>降低敌方技能穿透 3 %</t>
        </is>
      </c>
      <c r="D302" s="129" t="n"/>
      <c r="E302" s="129" t="n"/>
      <c r="F302" s="129" t="n"/>
      <c r="G302" s="130" t="n"/>
      <c r="H302" s="73" t="inlineStr">
        <is>
          <t>降低敌方基础速度 4 %</t>
        </is>
      </c>
      <c r="I302" s="158" t="n"/>
      <c r="J302" s="158" t="n"/>
      <c r="K302" s="158" t="n"/>
      <c r="L302" s="320" t="n"/>
    </row>
    <row r="303" ht="24" customHeight="1">
      <c r="A303" s="393" t="inlineStr">
        <is>
          <t>LV3</t>
        </is>
      </c>
      <c r="B303" s="82" t="inlineStr">
        <is>
          <t>55</t>
        </is>
      </c>
      <c r="C303" s="86" t="inlineStr">
        <is>
          <t>降低敌方技能穿透 4 %</t>
        </is>
      </c>
      <c r="D303" s="129" t="n"/>
      <c r="E303" s="129" t="n"/>
      <c r="F303" s="129" t="n"/>
      <c r="G303" s="130" t="n"/>
      <c r="H303" s="73" t="inlineStr">
        <is>
          <t>降低敌方基础速度 6 %</t>
        </is>
      </c>
      <c r="I303" s="158" t="n"/>
      <c r="J303" s="158" t="n"/>
      <c r="K303" s="158" t="n"/>
      <c r="L303" s="320" t="n"/>
    </row>
    <row r="304" ht="24" customHeight="1">
      <c r="A304" s="393" t="inlineStr">
        <is>
          <t>LV4</t>
        </is>
      </c>
      <c r="B304" s="764" t="inlineStr">
        <is>
          <t>80</t>
        </is>
      </c>
      <c r="C304" s="86" t="inlineStr">
        <is>
          <t>降低敌方技能穿透 6 %</t>
        </is>
      </c>
      <c r="D304" s="129" t="n"/>
      <c r="E304" s="129" t="n"/>
      <c r="F304" s="129" t="n"/>
      <c r="G304" s="130" t="n"/>
      <c r="H304" s="73" t="inlineStr">
        <is>
          <t>降低敌方基础速度 8 %</t>
        </is>
      </c>
      <c r="I304" s="158" t="n"/>
      <c r="J304" s="158" t="n"/>
      <c r="K304" s="158" t="n"/>
      <c r="L304" s="320" t="n"/>
    </row>
    <row r="305" ht="24" customHeight="1">
      <c r="A305" s="395" t="inlineStr">
        <is>
          <t>LV5</t>
        </is>
      </c>
      <c r="B305" s="89" t="inlineStr">
        <is>
          <t>100</t>
        </is>
      </c>
      <c r="C305" s="139" t="inlineStr">
        <is>
          <t>降低敌方技能穿透 8 %</t>
        </is>
      </c>
      <c r="D305" s="135" t="n"/>
      <c r="E305" s="135" t="n"/>
      <c r="F305" s="135" t="n"/>
      <c r="G305" s="136" t="n"/>
      <c r="H305" s="138" t="inlineStr">
        <is>
          <t>降低敌方基础速度10%</t>
        </is>
      </c>
      <c r="I305" s="135" t="n"/>
      <c r="J305" s="135" t="n"/>
      <c r="K305" s="135" t="n"/>
      <c r="L305" s="136" t="n"/>
    </row>
    <row r="306" ht="24" customHeight="1">
      <c r="A306" s="765" t="inlineStr"/>
      <c r="B306" s="3" t="n"/>
      <c r="C306" s="3" t="n"/>
      <c r="D306" s="3" t="n"/>
      <c r="E306" s="3" t="n"/>
      <c r="F306" s="3" t="n"/>
      <c r="G306" s="3" t="n"/>
      <c r="H306" s="3" t="n"/>
      <c r="I306" s="3" t="n"/>
      <c r="J306" s="3" t="n"/>
      <c r="K306" s="3" t="n"/>
      <c r="L306" s="3" t="n"/>
    </row>
    <row r="307" ht="24" customHeight="1">
      <c r="A307" s="386" t="inlineStr">
        <is>
          <t>名称</t>
        </is>
      </c>
      <c r="B307" s="24" t="inlineStr">
        <is>
          <t>基本属性</t>
        </is>
      </c>
      <c r="C307" s="56" t="n"/>
      <c r="D307" s="24" t="inlineStr">
        <is>
          <t>初始属性</t>
        </is>
      </c>
      <c r="E307" s="56" t="n"/>
      <c r="F307" s="388" t="inlineStr">
        <is>
          <t>推荐武技</t>
        </is>
      </c>
      <c r="G307" s="3" t="n"/>
      <c r="H307" s="202" t="inlineStr">
        <is>
          <t>武器技能池（职业：剑客）</t>
        </is>
      </c>
      <c r="I307" s="56" t="n"/>
      <c r="J307" s="56" t="n"/>
      <c r="K307" s="56" t="n"/>
      <c r="L307" s="203" t="n"/>
    </row>
    <row r="308" ht="24" customHeight="1">
      <c r="A308" s="757" t="inlineStr">
        <is>
          <t>木岛主
技能
森罗万象</t>
        </is>
      </c>
      <c r="B308" s="73" t="inlineStr">
        <is>
          <t>满级生命</t>
        </is>
      </c>
      <c r="C308" s="75" t="inlineStr">
        <is>
          <t>208</t>
        </is>
      </c>
      <c r="D308" s="758" t="inlineStr">
        <is>
          <t>初始生命</t>
        </is>
      </c>
      <c r="E308" s="222" t="inlineStr">
        <is>
          <t>85</t>
        </is>
      </c>
      <c r="F308" s="27" t="inlineStr">
        <is>
          <t>装死</t>
        </is>
      </c>
      <c r="G308" s="28" t="inlineStr">
        <is>
          <t>虹吸大法</t>
        </is>
      </c>
      <c r="H308" s="73" t="inlineStr">
        <is>
          <t>桃木扇</t>
        </is>
      </c>
      <c r="I308" s="74" t="inlineStr">
        <is>
          <t>蚀骨鞭</t>
        </is>
      </c>
      <c r="J308" s="74" t="inlineStr">
        <is>
          <t>狂魔镰</t>
        </is>
      </c>
      <c r="K308" s="74" t="inlineStr">
        <is>
          <t>三叉戟</t>
        </is>
      </c>
      <c r="L308" s="75" t="inlineStr">
        <is>
          <t>木剑</t>
        </is>
      </c>
    </row>
    <row r="309" ht="24" customHeight="1">
      <c r="A309" s="414" t="n"/>
      <c r="B309" s="77" t="inlineStr">
        <is>
          <t>侠士品级</t>
        </is>
      </c>
      <c r="C309" s="78" t="inlineStr">
        <is>
          <t>S+</t>
        </is>
      </c>
      <c r="D309" s="747" t="inlineStr">
        <is>
          <t>初始力量</t>
        </is>
      </c>
      <c r="E309" s="222" t="inlineStr">
        <is>
          <t>16</t>
        </is>
      </c>
      <c r="F309" s="34" t="inlineStr">
        <is>
          <t>快人一步</t>
        </is>
      </c>
      <c r="G309" s="36" t="inlineStr">
        <is>
          <t>身手敏捷</t>
        </is>
      </c>
      <c r="H309" s="132" t="inlineStr">
        <is>
          <t>烧饼</t>
        </is>
      </c>
      <c r="I309" s="86" t="inlineStr">
        <is>
          <t>接力棒</t>
        </is>
      </c>
      <c r="J309" s="86" t="inlineStr">
        <is>
          <t>老鼠</t>
        </is>
      </c>
      <c r="K309" s="748" t="inlineStr">
        <is>
          <t>短剑</t>
        </is>
      </c>
      <c r="L309" s="236" t="inlineStr">
        <is>
          <t>虹吸大法</t>
        </is>
      </c>
    </row>
    <row r="310" ht="24" customHeight="1">
      <c r="A310" s="414" t="n"/>
      <c r="B310" s="132" t="inlineStr">
        <is>
          <t>成长系数</t>
        </is>
      </c>
      <c r="C310" s="84" t="inlineStr">
        <is>
          <t>1.4</t>
        </is>
      </c>
      <c r="D310" s="747" t="inlineStr">
        <is>
          <t>初始敏捷</t>
        </is>
      </c>
      <c r="E310" s="222" t="inlineStr">
        <is>
          <t>11</t>
        </is>
      </c>
      <c r="F310" s="34" t="inlineStr">
        <is>
          <t>天生大力</t>
        </is>
      </c>
      <c r="G310" s="36" t="inlineStr">
        <is>
          <t>避重就轻</t>
        </is>
      </c>
      <c r="H310" s="132" t="inlineStr">
        <is>
          <t>足下生根</t>
        </is>
      </c>
      <c r="I310" s="86" t="inlineStr">
        <is>
          <t>天生大力</t>
        </is>
      </c>
      <c r="J310" s="86" t="inlineStr">
        <is>
          <t>身手敏捷</t>
        </is>
      </c>
      <c r="K310" s="86" t="inlineStr">
        <is>
          <t>避重就轻</t>
        </is>
      </c>
      <c r="L310" s="236" t="inlineStr">
        <is>
          <t>装死</t>
        </is>
      </c>
    </row>
    <row r="311" ht="24" customHeight="1">
      <c r="A311" s="749" t="n"/>
      <c r="B311" s="77" t="inlineStr">
        <is>
          <t>五行克制</t>
        </is>
      </c>
      <c r="C311" s="78" t="inlineStr">
        <is>
          <t>木：克土</t>
        </is>
      </c>
      <c r="D311" s="750" t="inlineStr">
        <is>
          <t>初始速度</t>
        </is>
      </c>
      <c r="E311" s="687" t="inlineStr">
        <is>
          <t>16</t>
        </is>
      </c>
      <c r="F311" s="47" t="inlineStr">
        <is>
          <t>狂魔镰</t>
        </is>
      </c>
      <c r="G311" s="31" t="inlineStr">
        <is>
          <t>桃木扇</t>
        </is>
      </c>
      <c r="H311" s="77" t="inlineStr">
        <is>
          <t>快人一步</t>
        </is>
      </c>
      <c r="I311" s="65" t="inlineStr">
        <is>
          <t>企鹅挠痒</t>
        </is>
      </c>
      <c r="J311" s="65" t="inlineStr">
        <is>
          <t>气疗术</t>
        </is>
      </c>
      <c r="K311" s="65" t="inlineStr">
        <is>
          <t>人品爆发</t>
        </is>
      </c>
      <c r="L311" s="78" t="inlineStr">
        <is>
          <t>冲锋</t>
        </is>
      </c>
    </row>
    <row r="312" ht="24" customHeight="1">
      <c r="A312" s="202" t="inlineStr">
        <is>
          <t>技能等级</t>
        </is>
      </c>
      <c r="B312" s="311" t="inlineStr">
        <is>
          <t>战斗力</t>
        </is>
      </c>
      <c r="C312" s="118" t="inlineStr">
        <is>
          <t>上阵效果（设置出战开局加给本体）</t>
        </is>
      </c>
      <c r="D312" s="3" t="n"/>
      <c r="E312" s="3" t="n"/>
      <c r="F312" s="3" t="n"/>
      <c r="G312" s="4" t="n"/>
      <c r="H312" s="205" t="inlineStr">
        <is>
          <t>额外效果（侠士战存活后加给本体）</t>
        </is>
      </c>
      <c r="I312" s="56" t="n"/>
      <c r="J312" s="56" t="n"/>
      <c r="K312" s="56" t="n"/>
      <c r="L312" s="203" t="n"/>
    </row>
    <row r="313" ht="24" customHeight="1">
      <c r="A313" s="664" t="inlineStr">
        <is>
          <t>LV1</t>
        </is>
      </c>
      <c r="B313" s="234" t="inlineStr">
        <is>
          <t>66</t>
        </is>
      </c>
      <c r="C313" s="62" t="inlineStr">
        <is>
          <t xml:space="preserve">增加自身大型和小型穿透 1 %				</t>
        </is>
      </c>
      <c r="D313" s="123" t="n"/>
      <c r="E313" s="123" t="n"/>
      <c r="F313" s="123" t="n"/>
      <c r="G313" s="124" t="n"/>
      <c r="H313" s="73" t="inlineStr">
        <is>
          <t>降低敌方全部韧性 4 %</t>
        </is>
      </c>
      <c r="I313" s="158" t="n"/>
      <c r="J313" s="158" t="n"/>
      <c r="K313" s="158" t="n"/>
      <c r="L313" s="320" t="n"/>
    </row>
    <row r="314" ht="24" customHeight="1">
      <c r="A314" s="393" t="inlineStr">
        <is>
          <t>LV2</t>
        </is>
      </c>
      <c r="B314" s="82" t="inlineStr">
        <is>
          <t>88</t>
        </is>
      </c>
      <c r="C314" s="768" t="inlineStr">
        <is>
          <t xml:space="preserve">增加自身大型和小型穿透 2 %				</t>
        </is>
      </c>
      <c r="D314" s="111" t="n"/>
      <c r="E314" s="111" t="n"/>
      <c r="F314" s="111" t="n"/>
      <c r="G314" s="112" t="n"/>
      <c r="H314" s="73" t="inlineStr">
        <is>
          <t>降低敌方全部韧性 6 %</t>
        </is>
      </c>
      <c r="I314" s="158" t="n"/>
      <c r="J314" s="158" t="n"/>
      <c r="K314" s="158" t="n"/>
      <c r="L314" s="320" t="n"/>
    </row>
    <row r="315" ht="24" customHeight="1">
      <c r="A315" s="393" t="inlineStr">
        <is>
          <t>LV3</t>
        </is>
      </c>
      <c r="B315" s="82" t="inlineStr">
        <is>
          <t>99</t>
        </is>
      </c>
      <c r="C315" s="768" t="inlineStr">
        <is>
          <t xml:space="preserve">增加自身大型和小型穿透 3 %				</t>
        </is>
      </c>
      <c r="D315" s="111" t="n"/>
      <c r="E315" s="111" t="n"/>
      <c r="F315" s="111" t="n"/>
      <c r="G315" s="112" t="n"/>
      <c r="H315" s="73" t="inlineStr">
        <is>
          <t>降低敌方全部韧性 8 %</t>
        </is>
      </c>
      <c r="I315" s="158" t="n"/>
      <c r="J315" s="158" t="n"/>
      <c r="K315" s="158" t="n"/>
      <c r="L315" s="320" t="n"/>
    </row>
    <row r="316" ht="24" customHeight="1">
      <c r="A316" s="393" t="inlineStr">
        <is>
          <t>LV4</t>
        </is>
      </c>
      <c r="B316" s="82" t="inlineStr">
        <is>
          <t>111</t>
        </is>
      </c>
      <c r="C316" s="768" t="inlineStr">
        <is>
          <t xml:space="preserve">增加自身大型和小型穿透 4 %				</t>
        </is>
      </c>
      <c r="D316" s="111" t="n"/>
      <c r="E316" s="111" t="n"/>
      <c r="F316" s="111" t="n"/>
      <c r="G316" s="112" t="n"/>
      <c r="H316" s="73" t="inlineStr">
        <is>
          <t>降低敌方全部韧性10%</t>
        </is>
      </c>
      <c r="I316" s="158" t="n"/>
      <c r="J316" s="158" t="n"/>
      <c r="K316" s="158" t="n"/>
      <c r="L316" s="320" t="n"/>
    </row>
    <row r="317" ht="24" customHeight="1">
      <c r="A317" s="395" t="inlineStr">
        <is>
          <t>LV5</t>
        </is>
      </c>
      <c r="B317" s="89" t="inlineStr">
        <is>
          <t>125</t>
        </is>
      </c>
      <c r="C317" s="139" t="inlineStr">
        <is>
          <t>增加自身大型和小型穿透 5 %</t>
        </is>
      </c>
      <c r="D317" s="135" t="n"/>
      <c r="E317" s="135" t="n"/>
      <c r="F317" s="135" t="n"/>
      <c r="G317" s="136" t="n"/>
      <c r="H317" s="138" t="inlineStr">
        <is>
          <t>降低敌方全部韧性14%</t>
        </is>
      </c>
      <c r="I317" s="135" t="n"/>
      <c r="J317" s="135" t="n"/>
      <c r="K317" s="135" t="n"/>
      <c r="L317" s="136" t="n"/>
    </row>
    <row r="318" ht="24" customHeight="1">
      <c r="A318" s="765" t="inlineStr"/>
      <c r="B318" s="3" t="n"/>
      <c r="C318" s="3" t="n"/>
      <c r="D318" s="3" t="n"/>
      <c r="E318" s="3" t="n"/>
      <c r="F318" s="3" t="n"/>
      <c r="G318" s="3" t="n"/>
      <c r="H318" s="3" t="n"/>
      <c r="I318" s="3" t="n"/>
      <c r="J318" s="3" t="n"/>
      <c r="K318" s="3" t="n"/>
      <c r="L318" s="3" t="n"/>
    </row>
    <row r="319" ht="24" customHeight="1">
      <c r="A319" s="386" t="inlineStr">
        <is>
          <t>名称</t>
        </is>
      </c>
      <c r="B319" s="24" t="inlineStr">
        <is>
          <t>基本属性</t>
        </is>
      </c>
      <c r="C319" s="56" t="n"/>
      <c r="D319" s="24" t="inlineStr">
        <is>
          <t>初始属性</t>
        </is>
      </c>
      <c r="E319" s="56" t="n"/>
      <c r="F319" s="24" t="inlineStr">
        <is>
          <t>推荐武技</t>
        </is>
      </c>
      <c r="G319" s="56" t="n"/>
      <c r="H319" s="202" t="inlineStr">
        <is>
          <t>武器技能池（职业：刺客）</t>
        </is>
      </c>
      <c r="I319" s="56" t="n"/>
      <c r="J319" s="56" t="n"/>
      <c r="K319" s="56" t="n"/>
      <c r="L319" s="203" t="n"/>
    </row>
    <row r="320" ht="24" customHeight="1">
      <c r="A320" s="757" t="inlineStr">
        <is>
          <t>行者鹅
技能
法天象地</t>
        </is>
      </c>
      <c r="B320" s="73" t="inlineStr">
        <is>
          <t>满级生命</t>
        </is>
      </c>
      <c r="C320" s="75" t="inlineStr">
        <is>
          <t>172</t>
        </is>
      </c>
      <c r="D320" s="758" t="inlineStr">
        <is>
          <t>初始生命</t>
        </is>
      </c>
      <c r="E320" s="769" t="inlineStr">
        <is>
          <t>58</t>
        </is>
      </c>
      <c r="F320" s="234" t="inlineStr">
        <is>
          <t>装死</t>
        </is>
      </c>
      <c r="G320" s="207" t="inlineStr">
        <is>
          <t>如意金箍棒</t>
        </is>
      </c>
      <c r="H320" s="319" t="inlineStr">
        <is>
          <t>如意金箍棒</t>
        </is>
      </c>
      <c r="I320" s="74" t="inlineStr">
        <is>
          <t>玄铁磁石</t>
        </is>
      </c>
      <c r="J320" s="74" t="inlineStr">
        <is>
          <t>判官笔</t>
        </is>
      </c>
      <c r="K320" s="74" t="inlineStr">
        <is>
          <t>充气锤子</t>
        </is>
      </c>
      <c r="L320" s="75" t="inlineStr">
        <is>
          <t>三叉戟</t>
        </is>
      </c>
    </row>
    <row r="321" ht="24" customHeight="1">
      <c r="A321" s="414" t="n"/>
      <c r="B321" s="77" t="inlineStr">
        <is>
          <t>侠士品级</t>
        </is>
      </c>
      <c r="C321" s="78" t="inlineStr">
        <is>
          <t>S</t>
        </is>
      </c>
      <c r="D321" s="747" t="inlineStr">
        <is>
          <t>初始力量</t>
        </is>
      </c>
      <c r="E321" s="84" t="inlineStr">
        <is>
          <t>9</t>
        </is>
      </c>
      <c r="F321" s="82" t="inlineStr">
        <is>
          <t>玄铁磁石</t>
        </is>
      </c>
      <c r="G321" s="84" t="inlineStr">
        <is>
          <t>快人一步</t>
        </is>
      </c>
      <c r="H321" s="85" t="inlineStr">
        <is>
          <t>仙人掌</t>
        </is>
      </c>
      <c r="I321" s="86" t="inlineStr">
        <is>
          <t>接力棒</t>
        </is>
      </c>
      <c r="J321" s="86" t="inlineStr">
        <is>
          <t>老鼠</t>
        </is>
      </c>
      <c r="K321" s="86" t="inlineStr">
        <is>
          <t>流星球</t>
        </is>
      </c>
      <c r="L321" s="236" t="inlineStr">
        <is>
          <t>如来神掌</t>
        </is>
      </c>
    </row>
    <row r="322" ht="24" customHeight="1">
      <c r="A322" s="414" t="n"/>
      <c r="B322" s="132" t="inlineStr">
        <is>
          <t>成长系数</t>
        </is>
      </c>
      <c r="C322" s="84" t="inlineStr">
        <is>
          <t>1.2</t>
        </is>
      </c>
      <c r="D322" s="747" t="inlineStr">
        <is>
          <t>初始敏捷</t>
        </is>
      </c>
      <c r="E322" s="84" t="inlineStr">
        <is>
          <t>8</t>
        </is>
      </c>
      <c r="F322" s="82" t="inlineStr">
        <is>
          <t>冲锋</t>
        </is>
      </c>
      <c r="G322" s="84" t="inlineStr">
        <is>
          <t>天马流星拳</t>
        </is>
      </c>
      <c r="H322" s="85" t="inlineStr">
        <is>
          <t>天马流星拳</t>
        </is>
      </c>
      <c r="I322" s="86" t="inlineStr">
        <is>
          <t>霸气护体</t>
        </is>
      </c>
      <c r="J322" s="86" t="inlineStr">
        <is>
          <t>天使之翼</t>
        </is>
      </c>
      <c r="K322" s="86" t="inlineStr">
        <is>
          <t>身手敏捷</t>
        </is>
      </c>
      <c r="L322" s="236" t="inlineStr">
        <is>
          <t>装死</t>
        </is>
      </c>
    </row>
    <row r="323" ht="24" customHeight="1">
      <c r="A323" s="749" t="n"/>
      <c r="B323" s="77" t="inlineStr">
        <is>
          <t>五行克制</t>
        </is>
      </c>
      <c r="C323" s="78" t="inlineStr">
        <is>
          <t>木：克土</t>
        </is>
      </c>
      <c r="D323" s="750" t="inlineStr">
        <is>
          <t>初始速度</t>
        </is>
      </c>
      <c r="E323" s="344" t="inlineStr">
        <is>
          <t>33</t>
        </is>
      </c>
      <c r="F323" s="256" t="inlineStr">
        <is>
          <t>判官笔</t>
        </is>
      </c>
      <c r="G323" s="290" t="inlineStr">
        <is>
          <t>身手敏捷</t>
        </is>
      </c>
      <c r="H323" s="64" t="inlineStr">
        <is>
          <t>快人一步</t>
        </is>
      </c>
      <c r="I323" s="65" t="inlineStr">
        <is>
          <t>天残脚</t>
        </is>
      </c>
      <c r="J323" s="65" t="inlineStr">
        <is>
          <t>企鹅挠痒</t>
        </is>
      </c>
      <c r="K323" s="65" t="inlineStr">
        <is>
          <t>肉搏好手</t>
        </is>
      </c>
      <c r="L323" s="78" t="inlineStr">
        <is>
          <t>冲锋</t>
        </is>
      </c>
    </row>
    <row r="324" ht="24" customHeight="1">
      <c r="A324" s="202" t="inlineStr">
        <is>
          <t>技能等级</t>
        </is>
      </c>
      <c r="B324" s="311" t="inlineStr">
        <is>
          <t>战斗力</t>
        </is>
      </c>
      <c r="C324" s="118" t="inlineStr">
        <is>
          <t>上阵效果（设置出战开局加给本体）</t>
        </is>
      </c>
      <c r="D324" s="3" t="n"/>
      <c r="E324" s="3" t="n"/>
      <c r="F324" s="3" t="n"/>
      <c r="G324" s="4" t="n"/>
      <c r="H324" s="205" t="inlineStr">
        <is>
          <t>额外效果（侠士战存活后加给本体）</t>
        </is>
      </c>
      <c r="I324" s="56" t="n"/>
      <c r="J324" s="56" t="n"/>
      <c r="K324" s="56" t="n"/>
      <c r="L324" s="203" t="n"/>
    </row>
    <row r="325" ht="24" customHeight="1">
      <c r="A325" s="664" t="inlineStr">
        <is>
          <t>LV1</t>
        </is>
      </c>
      <c r="B325" s="234" t="inlineStr">
        <is>
          <t>35</t>
        </is>
      </c>
      <c r="C325" s="62" t="inlineStr">
        <is>
          <t>增加自身 7 点力量， 7 点速度</t>
        </is>
      </c>
      <c r="D325" s="123" t="n"/>
      <c r="E325" s="123" t="n"/>
      <c r="F325" s="123" t="n"/>
      <c r="G325" s="124" t="n"/>
      <c r="H325" s="73" t="inlineStr">
        <is>
          <t>对敌方造成最大生命 2 %的伤害（最高2000点）</t>
        </is>
      </c>
      <c r="I325" s="158" t="n"/>
      <c r="J325" s="158" t="n"/>
      <c r="K325" s="158" t="n"/>
      <c r="L325" s="320" t="n"/>
    </row>
    <row r="326" ht="24" customHeight="1">
      <c r="A326" s="393" t="inlineStr">
        <is>
          <t>LV2</t>
        </is>
      </c>
      <c r="B326" s="82" t="inlineStr">
        <is>
          <t>45</t>
        </is>
      </c>
      <c r="C326" s="86" t="inlineStr">
        <is>
          <t>增加自身 9 点力量， 9 点速度</t>
        </is>
      </c>
      <c r="D326" s="129" t="n"/>
      <c r="E326" s="129" t="n"/>
      <c r="F326" s="129" t="n"/>
      <c r="G326" s="130" t="n"/>
      <c r="H326" s="132" t="inlineStr">
        <is>
          <t>对敌方造成最大生命 4 %的伤害（最高2000点）</t>
        </is>
      </c>
      <c r="I326" s="129" t="n"/>
      <c r="J326" s="129" t="n"/>
      <c r="K326" s="129" t="n"/>
      <c r="L326" s="130" t="n"/>
    </row>
    <row r="327" ht="24" customHeight="1">
      <c r="A327" s="393" t="inlineStr">
        <is>
          <t>LV3</t>
        </is>
      </c>
      <c r="B327" s="82" t="inlineStr">
        <is>
          <t>55</t>
        </is>
      </c>
      <c r="C327" s="86" t="inlineStr">
        <is>
          <t>增加自身12点力量，12点速度</t>
        </is>
      </c>
      <c r="D327" s="129" t="n"/>
      <c r="E327" s="129" t="n"/>
      <c r="F327" s="129" t="n"/>
      <c r="G327" s="130" t="n"/>
      <c r="H327" s="132" t="inlineStr">
        <is>
          <t>对敌方造成最大生命 6 %的伤害（最高2000点）</t>
        </is>
      </c>
      <c r="I327" s="129" t="n"/>
      <c r="J327" s="129" t="n"/>
      <c r="K327" s="129" t="n"/>
      <c r="L327" s="130" t="n"/>
    </row>
    <row r="328" ht="24" customHeight="1">
      <c r="A328" s="393" t="inlineStr">
        <is>
          <t>LV4</t>
        </is>
      </c>
      <c r="B328" s="764" t="inlineStr">
        <is>
          <t>80</t>
        </is>
      </c>
      <c r="C328" s="86" t="inlineStr">
        <is>
          <t>增加自身16点力量，16点速度</t>
        </is>
      </c>
      <c r="D328" s="129" t="n"/>
      <c r="E328" s="129" t="n"/>
      <c r="F328" s="129" t="n"/>
      <c r="G328" s="130" t="n"/>
      <c r="H328" s="132" t="inlineStr">
        <is>
          <t>对敌方造成最大生命 8 %的伤害（最高2000点）</t>
        </is>
      </c>
      <c r="I328" s="129" t="n"/>
      <c r="J328" s="129" t="n"/>
      <c r="K328" s="129" t="n"/>
      <c r="L328" s="130" t="n"/>
    </row>
    <row r="329" ht="24" customHeight="1">
      <c r="A329" s="395" t="inlineStr">
        <is>
          <t>LV5</t>
        </is>
      </c>
      <c r="B329" s="89" t="inlineStr">
        <is>
          <t>100</t>
        </is>
      </c>
      <c r="C329" s="139" t="inlineStr">
        <is>
          <t>增加自身24点力量，24点速度</t>
        </is>
      </c>
      <c r="D329" s="135" t="n"/>
      <c r="E329" s="135" t="n"/>
      <c r="F329" s="135" t="n"/>
      <c r="G329" s="136" t="n"/>
      <c r="H329" s="138" t="inlineStr">
        <is>
          <t>对敌方造成最大生命10%的伤害（最高2000点）</t>
        </is>
      </c>
      <c r="I329" s="135" t="n"/>
      <c r="J329" s="135" t="n"/>
      <c r="K329" s="135" t="n"/>
      <c r="L329" s="136" t="n"/>
    </row>
    <row r="330" ht="24" customHeight="1">
      <c r="A330" s="765" t="inlineStr"/>
      <c r="B330" s="3" t="n"/>
      <c r="C330" s="3" t="n"/>
      <c r="D330" s="3" t="n"/>
      <c r="E330" s="3" t="n"/>
      <c r="F330" s="3" t="n"/>
      <c r="G330" s="3" t="n"/>
      <c r="H330" s="3" t="n"/>
      <c r="I330" s="3" t="n"/>
      <c r="J330" s="3" t="n"/>
      <c r="K330" s="3" t="n"/>
      <c r="L330" s="3" t="n"/>
    </row>
    <row r="331" ht="24" customHeight="1">
      <c r="A331" s="386" t="inlineStr">
        <is>
          <t>名称</t>
        </is>
      </c>
      <c r="B331" s="24" t="inlineStr">
        <is>
          <t>基本属性</t>
        </is>
      </c>
      <c r="C331" s="56" t="n"/>
      <c r="D331" s="24" t="inlineStr">
        <is>
          <t>初始属性</t>
        </is>
      </c>
      <c r="E331" s="56" t="n"/>
      <c r="F331" s="24" t="inlineStr">
        <is>
          <t>推荐武技</t>
        </is>
      </c>
      <c r="G331" s="56" t="n"/>
      <c r="H331" s="202" t="inlineStr">
        <is>
          <t>武器技能池（职业：剑客）</t>
        </is>
      </c>
      <c r="I331" s="56" t="n"/>
      <c r="J331" s="56" t="n"/>
      <c r="K331" s="56" t="n"/>
      <c r="L331" s="203" t="n"/>
    </row>
    <row r="332" ht="24" customHeight="1">
      <c r="A332" s="757" t="inlineStr">
        <is>
          <t>斗酒僧
技能
真九阳神功</t>
        </is>
      </c>
      <c r="B332" s="73" t="inlineStr">
        <is>
          <t>满级生命</t>
        </is>
      </c>
      <c r="C332" s="75" t="inlineStr">
        <is>
          <t>248</t>
        </is>
      </c>
      <c r="D332" s="758" t="inlineStr">
        <is>
          <t>初始生命</t>
        </is>
      </c>
      <c r="E332" s="769" t="inlineStr">
        <is>
          <t>106</t>
        </is>
      </c>
      <c r="F332" s="61" t="inlineStr">
        <is>
          <t>均衡发展</t>
        </is>
      </c>
      <c r="G332" s="63" t="inlineStr">
        <is>
          <t>七星八卦剑</t>
        </is>
      </c>
      <c r="H332" s="319" t="inlineStr">
        <is>
          <t>小李飞刀</t>
        </is>
      </c>
      <c r="I332" s="74" t="inlineStr">
        <is>
          <t>判官笔</t>
        </is>
      </c>
      <c r="J332" s="74" t="inlineStr">
        <is>
          <t>仙人掌</t>
        </is>
      </c>
      <c r="K332" s="74" t="inlineStr">
        <is>
          <t>大哥大</t>
        </is>
      </c>
      <c r="L332" s="75" t="inlineStr">
        <is>
          <t>红缨枪</t>
        </is>
      </c>
    </row>
    <row r="333" ht="24" customHeight="1">
      <c r="A333" s="414" t="n"/>
      <c r="B333" s="77" t="inlineStr">
        <is>
          <t>侠士品级</t>
        </is>
      </c>
      <c r="C333" s="78" t="inlineStr">
        <is>
          <t>冠侠</t>
        </is>
      </c>
      <c r="D333" s="747" t="inlineStr">
        <is>
          <t>初始力量</t>
        </is>
      </c>
      <c r="E333" s="84" t="inlineStr">
        <is>
          <t>21</t>
        </is>
      </c>
      <c r="F333" s="85" t="inlineStr">
        <is>
          <t>皮糙肉厚</t>
        </is>
      </c>
      <c r="G333" s="236" t="inlineStr">
        <is>
          <t>折凳</t>
        </is>
      </c>
      <c r="H333" s="85" t="inlineStr">
        <is>
          <t>板砖</t>
        </is>
      </c>
      <c r="I333" s="86" t="inlineStr">
        <is>
          <t>环扣刀</t>
        </is>
      </c>
      <c r="J333" s="86" t="inlineStr">
        <is>
          <t>折凳</t>
        </is>
      </c>
      <c r="K333" s="86" t="inlineStr">
        <is>
          <t>流星球</t>
        </is>
      </c>
      <c r="L333" s="236" t="inlineStr">
        <is>
          <t>双截棍</t>
        </is>
      </c>
    </row>
    <row r="334" ht="24" customHeight="1">
      <c r="A334" s="414" t="n"/>
      <c r="B334" s="132" t="inlineStr">
        <is>
          <t>成长系数</t>
        </is>
      </c>
      <c r="C334" s="84" t="inlineStr">
        <is>
          <t>1.5</t>
        </is>
      </c>
      <c r="D334" s="747" t="inlineStr">
        <is>
          <t>初始敏捷</t>
        </is>
      </c>
      <c r="E334" s="84" t="inlineStr">
        <is>
          <t>13</t>
        </is>
      </c>
      <c r="F334" s="85" t="inlineStr">
        <is>
          <t>身手敏捷</t>
        </is>
      </c>
      <c r="G334" s="84" t="inlineStr">
        <is>
          <t>判官笔</t>
        </is>
      </c>
      <c r="H334" s="85" t="inlineStr">
        <is>
          <t>如来神掌</t>
        </is>
      </c>
      <c r="I334" s="86" t="inlineStr">
        <is>
          <t>七星八卦剑</t>
        </is>
      </c>
      <c r="J334" s="86" t="inlineStr">
        <is>
          <t>皮糙肉厚</t>
        </is>
      </c>
      <c r="K334" s="86" t="inlineStr">
        <is>
          <t>易筋经</t>
        </is>
      </c>
      <c r="L334" s="236" t="inlineStr">
        <is>
          <t>均衡发展</t>
        </is>
      </c>
    </row>
    <row r="335" ht="24" customHeight="1">
      <c r="A335" s="749" t="n"/>
      <c r="B335" s="77" t="inlineStr">
        <is>
          <t>五行克制</t>
        </is>
      </c>
      <c r="C335" s="78" t="inlineStr">
        <is>
          <t>火：克金</t>
        </is>
      </c>
      <c r="D335" s="750" t="inlineStr">
        <is>
          <t>初始速度</t>
        </is>
      </c>
      <c r="E335" s="344" t="inlineStr">
        <is>
          <t>21</t>
        </is>
      </c>
      <c r="F335" s="256" t="inlineStr">
        <is>
          <t>肉搏好手</t>
        </is>
      </c>
      <c r="G335" s="92" t="inlineStr">
        <is>
          <t>x</t>
        </is>
      </c>
      <c r="H335" s="64" t="inlineStr">
        <is>
          <t>身手敏捷</t>
        </is>
      </c>
      <c r="I335" s="65" t="inlineStr">
        <is>
          <t>武器好手</t>
        </is>
      </c>
      <c r="J335" s="65" t="inlineStr">
        <is>
          <t>大海无量</t>
        </is>
      </c>
      <c r="K335" s="65" t="inlineStr">
        <is>
          <t>黯然一击</t>
        </is>
      </c>
      <c r="L335" s="78" t="inlineStr">
        <is>
          <t>肉搏好手</t>
        </is>
      </c>
    </row>
    <row r="336" ht="24" customHeight="1">
      <c r="A336" s="202" t="inlineStr">
        <is>
          <t>技能等级</t>
        </is>
      </c>
      <c r="B336" s="311" t="inlineStr">
        <is>
          <t>战斗力</t>
        </is>
      </c>
      <c r="C336" s="118" t="inlineStr">
        <is>
          <t>上阵效果（设置出战开局加给本体）</t>
        </is>
      </c>
      <c r="D336" s="3" t="n"/>
      <c r="E336" s="3" t="n"/>
      <c r="F336" s="3" t="n"/>
      <c r="G336" s="4" t="n"/>
      <c r="H336" s="205" t="inlineStr">
        <is>
          <t>额外效果（侠士战存活后加给本体）</t>
        </is>
      </c>
      <c r="I336" s="56" t="n"/>
      <c r="J336" s="56" t="n"/>
      <c r="K336" s="56" t="n"/>
      <c r="L336" s="203" t="n"/>
    </row>
    <row r="337" ht="24" customHeight="1">
      <c r="A337" s="664" t="inlineStr">
        <is>
          <t>LV1</t>
        </is>
      </c>
      <c r="B337" s="763" t="inlineStr">
        <is>
          <t>100</t>
        </is>
      </c>
      <c r="C337" s="62" t="inlineStr">
        <is>
          <t>增加自身武器穿透 1 %</t>
        </is>
      </c>
      <c r="D337" s="123" t="n"/>
      <c r="E337" s="123" t="n"/>
      <c r="F337" s="123" t="n"/>
      <c r="G337" s="124" t="n"/>
      <c r="H337" s="73" t="inlineStr">
        <is>
          <t>有 50 %概率丢掉敌方1把武器（优先觉醒武器）</t>
        </is>
      </c>
      <c r="I337" s="158" t="n"/>
      <c r="J337" s="158" t="n"/>
      <c r="K337" s="158" t="n"/>
      <c r="L337" s="320" t="n"/>
    </row>
    <row r="338" ht="24" customHeight="1">
      <c r="A338" s="393" t="inlineStr">
        <is>
          <t>LV2</t>
        </is>
      </c>
      <c r="B338" s="82" t="inlineStr">
        <is>
          <t>105</t>
        </is>
      </c>
      <c r="C338" s="86" t="inlineStr">
        <is>
          <t>增加自身武器穿透 2 %</t>
        </is>
      </c>
      <c r="D338" s="129" t="n"/>
      <c r="E338" s="129" t="n"/>
      <c r="F338" s="129" t="n"/>
      <c r="G338" s="130" t="n"/>
      <c r="H338" s="132" t="inlineStr">
        <is>
          <t>有 65 %概率丢掉敌方1把武器（优先觉醒武器）</t>
        </is>
      </c>
      <c r="I338" s="129" t="n"/>
      <c r="J338" s="129" t="n"/>
      <c r="K338" s="129" t="n"/>
      <c r="L338" s="130" t="n"/>
    </row>
    <row r="339" ht="24" customHeight="1">
      <c r="A339" s="393" t="inlineStr">
        <is>
          <t>LV3</t>
        </is>
      </c>
      <c r="B339" s="764" t="inlineStr">
        <is>
          <t>115</t>
        </is>
      </c>
      <c r="C339" s="86" t="inlineStr">
        <is>
          <t>增加自身武器穿透 3 %</t>
        </is>
      </c>
      <c r="D339" s="129" t="n"/>
      <c r="E339" s="129" t="n"/>
      <c r="F339" s="129" t="n"/>
      <c r="G339" s="130" t="n"/>
      <c r="H339" s="132" t="inlineStr">
        <is>
          <t>有 80 %概率丢掉敌方1把武器（优先觉醒武器）</t>
        </is>
      </c>
      <c r="I339" s="129" t="n"/>
      <c r="J339" s="129" t="n"/>
      <c r="K339" s="129" t="n"/>
      <c r="L339" s="130" t="n"/>
    </row>
    <row r="340" ht="24" customHeight="1">
      <c r="A340" s="393" t="inlineStr">
        <is>
          <t>LV4</t>
        </is>
      </c>
      <c r="B340" s="764" t="inlineStr">
        <is>
          <t>130</t>
        </is>
      </c>
      <c r="C340" s="86" t="inlineStr">
        <is>
          <t>增加自身武器穿透 4 %</t>
        </is>
      </c>
      <c r="D340" s="129" t="n"/>
      <c r="E340" s="129" t="n"/>
      <c r="F340" s="129" t="n"/>
      <c r="G340" s="130" t="n"/>
      <c r="H340" s="132" t="inlineStr">
        <is>
          <t>有100%概率丢掉敌方1把武器（优先觉醒武器）</t>
        </is>
      </c>
      <c r="I340" s="129" t="n"/>
      <c r="J340" s="129" t="n"/>
      <c r="K340" s="129" t="n"/>
      <c r="L340" s="130" t="n"/>
    </row>
    <row r="341" ht="24" customHeight="1">
      <c r="A341" s="395" t="inlineStr">
        <is>
          <t>LV5</t>
        </is>
      </c>
      <c r="B341" s="89" t="inlineStr">
        <is>
          <t>150</t>
        </is>
      </c>
      <c r="C341" s="139" t="inlineStr">
        <is>
          <t>增加自身武器穿透 6 %</t>
        </is>
      </c>
      <c r="D341" s="135" t="n"/>
      <c r="E341" s="135" t="n"/>
      <c r="F341" s="135" t="n"/>
      <c r="G341" s="136" t="n"/>
      <c r="H341" s="268" t="inlineStr">
        <is>
          <t>有100%概率丢掉敌方2把武器（优先觉醒武器）</t>
        </is>
      </c>
      <c r="I341" s="135" t="n"/>
      <c r="J341" s="135" t="n"/>
      <c r="K341" s="135" t="n"/>
      <c r="L341" s="136" t="n"/>
    </row>
    <row r="342" ht="24" customHeight="1">
      <c r="A342" s="765" t="inlineStr"/>
      <c r="B342" s="3" t="n"/>
      <c r="C342" s="3" t="n"/>
      <c r="D342" s="3" t="n"/>
      <c r="E342" s="3" t="n"/>
      <c r="F342" s="3" t="n"/>
      <c r="G342" s="3" t="n"/>
      <c r="H342" s="3" t="n"/>
      <c r="I342" s="3" t="n"/>
      <c r="J342" s="3" t="n"/>
      <c r="K342" s="3" t="n"/>
      <c r="L342" s="3" t="n"/>
    </row>
    <row r="343" ht="24" customHeight="1">
      <c r="A343" s="386" t="inlineStr">
        <is>
          <t>名称</t>
        </is>
      </c>
      <c r="B343" s="24" t="inlineStr">
        <is>
          <t>基本属性</t>
        </is>
      </c>
      <c r="C343" s="56" t="n"/>
      <c r="D343" s="24" t="inlineStr">
        <is>
          <t>初始属性</t>
        </is>
      </c>
      <c r="E343" s="56" t="n"/>
      <c r="F343" s="24" t="inlineStr">
        <is>
          <t>推荐武技</t>
        </is>
      </c>
      <c r="G343" s="56" t="n"/>
      <c r="H343" s="202" t="inlineStr">
        <is>
          <t>武器技能池（职业：拳客）</t>
        </is>
      </c>
      <c r="I343" s="56" t="n"/>
      <c r="J343" s="56" t="n"/>
      <c r="K343" s="56" t="n"/>
      <c r="L343" s="203" t="n"/>
    </row>
    <row r="344" ht="24" customHeight="1">
      <c r="A344" s="757" t="inlineStr">
        <is>
          <t>龙岛主
技能
冰火交融</t>
        </is>
      </c>
      <c r="B344" s="73" t="inlineStr">
        <is>
          <t>满级生命</t>
        </is>
      </c>
      <c r="C344" s="75" t="inlineStr">
        <is>
          <t>200</t>
        </is>
      </c>
      <c r="D344" s="758" t="inlineStr">
        <is>
          <t>初始生命</t>
        </is>
      </c>
      <c r="E344" s="769" t="inlineStr">
        <is>
          <t>86</t>
        </is>
      </c>
      <c r="F344" s="61" t="inlineStr">
        <is>
          <t>装死</t>
        </is>
      </c>
      <c r="G344" s="63" t="inlineStr">
        <is>
          <t>快人一步</t>
        </is>
      </c>
      <c r="H344" s="319" t="inlineStr">
        <is>
          <t>龙舌弓</t>
        </is>
      </c>
      <c r="I344" s="74" t="inlineStr">
        <is>
          <t>小李飞刀</t>
        </is>
      </c>
      <c r="J344" s="74" t="inlineStr">
        <is>
          <t>判官笔</t>
        </is>
      </c>
      <c r="K344" s="74" t="inlineStr">
        <is>
          <t>三叉戟</t>
        </is>
      </c>
      <c r="L344" s="75" t="inlineStr">
        <is>
          <t>木剑</t>
        </is>
      </c>
    </row>
    <row r="345" ht="24" customHeight="1">
      <c r="A345" s="414" t="n"/>
      <c r="B345" s="77" t="inlineStr">
        <is>
          <t>侠士品级</t>
        </is>
      </c>
      <c r="C345" s="78" t="inlineStr">
        <is>
          <t>S+</t>
        </is>
      </c>
      <c r="D345" s="747" t="inlineStr">
        <is>
          <t>初始力量</t>
        </is>
      </c>
      <c r="E345" s="84" t="inlineStr">
        <is>
          <t>15</t>
        </is>
      </c>
      <c r="F345" s="85" t="inlineStr">
        <is>
          <t>龙舌弓</t>
        </is>
      </c>
      <c r="G345" s="236" t="inlineStr">
        <is>
          <t>均衡发展</t>
        </is>
      </c>
      <c r="H345" s="85" t="inlineStr">
        <is>
          <t>蛇影弓</t>
        </is>
      </c>
      <c r="I345" s="86" t="inlineStr">
        <is>
          <t>环扣刀</t>
        </is>
      </c>
      <c r="J345" s="86" t="inlineStr">
        <is>
          <t>扳手</t>
        </is>
      </c>
      <c r="K345" s="86" t="inlineStr">
        <is>
          <t>流星球</t>
        </is>
      </c>
      <c r="L345" s="236" t="inlineStr">
        <is>
          <t>短剑</t>
        </is>
      </c>
    </row>
    <row r="346" ht="24" customHeight="1">
      <c r="A346" s="414" t="n"/>
      <c r="B346" s="132" t="inlineStr">
        <is>
          <t>成长系数</t>
        </is>
      </c>
      <c r="C346" s="84" t="inlineStr">
        <is>
          <t>1.4</t>
        </is>
      </c>
      <c r="D346" s="747" t="inlineStr">
        <is>
          <t>初始敏捷</t>
        </is>
      </c>
      <c r="E346" s="84" t="inlineStr">
        <is>
          <t>13</t>
        </is>
      </c>
      <c r="F346" s="85" t="inlineStr">
        <is>
          <t>判官笔</t>
        </is>
      </c>
      <c r="G346" s="84" t="inlineStr">
        <is>
          <t>第六感</t>
        </is>
      </c>
      <c r="H346" s="85" t="inlineStr">
        <is>
          <t>如来神掌</t>
        </is>
      </c>
      <c r="I346" s="86" t="inlineStr">
        <is>
          <t>早死早超生</t>
        </is>
      </c>
      <c r="J346" s="86" t="inlineStr">
        <is>
          <t>迷踪步</t>
        </is>
      </c>
      <c r="K346" s="86" t="inlineStr">
        <is>
          <t>第六感</t>
        </is>
      </c>
      <c r="L346" s="236" t="inlineStr">
        <is>
          <t>均衡发展</t>
        </is>
      </c>
    </row>
    <row r="347" ht="24" customHeight="1">
      <c r="A347" s="749" t="n"/>
      <c r="B347" s="77" t="inlineStr">
        <is>
          <t>五行克制</t>
        </is>
      </c>
      <c r="C347" s="78" t="inlineStr">
        <is>
          <t>水：克火</t>
        </is>
      </c>
      <c r="D347" s="750" t="inlineStr">
        <is>
          <t>初始速度</t>
        </is>
      </c>
      <c r="E347" s="344" t="inlineStr">
        <is>
          <t>15</t>
        </is>
      </c>
      <c r="F347" s="256" t="inlineStr">
        <is>
          <t>大海无量</t>
        </is>
      </c>
      <c r="G347" s="92" t="inlineStr">
        <is>
          <t>x</t>
        </is>
      </c>
      <c r="H347" s="64" t="inlineStr">
        <is>
          <t>避重就轻</t>
        </is>
      </c>
      <c r="I347" s="65" t="inlineStr">
        <is>
          <t>装死</t>
        </is>
      </c>
      <c r="J347" s="65" t="inlineStr">
        <is>
          <t>大海无量</t>
        </is>
      </c>
      <c r="K347" s="65" t="inlineStr">
        <is>
          <t>快人一步</t>
        </is>
      </c>
      <c r="L347" s="78" t="inlineStr">
        <is>
          <t>鬼影缠身</t>
        </is>
      </c>
    </row>
    <row r="348" ht="24" customHeight="1">
      <c r="A348" s="202" t="inlineStr">
        <is>
          <t>技能等级</t>
        </is>
      </c>
      <c r="B348" s="311" t="inlineStr">
        <is>
          <t>战斗力</t>
        </is>
      </c>
      <c r="C348" s="118" t="inlineStr">
        <is>
          <t>上阵效果（设置出战开局加给本体）</t>
        </is>
      </c>
      <c r="D348" s="3" t="n"/>
      <c r="E348" s="3" t="n"/>
      <c r="F348" s="3" t="n"/>
      <c r="G348" s="4" t="n"/>
      <c r="H348" s="205" t="inlineStr">
        <is>
          <t>额外效果（侠士战存活后加给本体）</t>
        </is>
      </c>
      <c r="I348" s="56" t="n"/>
      <c r="J348" s="56" t="n"/>
      <c r="K348" s="56" t="n"/>
      <c r="L348" s="203" t="n"/>
    </row>
    <row r="349" ht="24" customHeight="1">
      <c r="A349" s="664" t="inlineStr">
        <is>
          <t>LV1</t>
        </is>
      </c>
      <c r="B349" s="234" t="inlineStr">
        <is>
          <t>66</t>
        </is>
      </c>
      <c r="C349" s="62" t="inlineStr">
        <is>
          <t>增加自身中型和投掷武器穿透 1 %</t>
        </is>
      </c>
      <c r="D349" s="123" t="n"/>
      <c r="E349" s="123" t="n"/>
      <c r="F349" s="123" t="n"/>
      <c r="G349" s="124" t="n"/>
      <c r="H349" s="73" t="inlineStr">
        <is>
          <t>降低敌方基础速度和敏捷 2 %</t>
        </is>
      </c>
      <c r="I349" s="158" t="n"/>
      <c r="J349" s="158" t="n"/>
      <c r="K349" s="158" t="n"/>
      <c r="L349" s="320" t="n"/>
    </row>
    <row r="350" ht="24" customHeight="1">
      <c r="A350" s="393" t="inlineStr">
        <is>
          <t>LV2</t>
        </is>
      </c>
      <c r="B350" s="82" t="inlineStr">
        <is>
          <t>88</t>
        </is>
      </c>
      <c r="C350" s="86" t="inlineStr">
        <is>
          <t>增加自身中型和投掷武器穿透 2 %</t>
        </is>
      </c>
      <c r="D350" s="129" t="n"/>
      <c r="E350" s="129" t="n"/>
      <c r="F350" s="129" t="n"/>
      <c r="G350" s="130" t="n"/>
      <c r="H350" s="132" t="inlineStr">
        <is>
          <t>降低敌方基础速度和敏捷 3 %</t>
        </is>
      </c>
      <c r="I350" s="129" t="n"/>
      <c r="J350" s="129" t="n"/>
      <c r="K350" s="129" t="n"/>
      <c r="L350" s="130" t="n"/>
    </row>
    <row r="351" ht="24" customHeight="1">
      <c r="A351" s="393" t="inlineStr">
        <is>
          <t>LV3</t>
        </is>
      </c>
      <c r="B351" s="82" t="inlineStr">
        <is>
          <t>99</t>
        </is>
      </c>
      <c r="C351" s="86" t="inlineStr">
        <is>
          <t>增加自身中型和投掷武器穿透 3 %</t>
        </is>
      </c>
      <c r="D351" s="129" t="n"/>
      <c r="E351" s="129" t="n"/>
      <c r="F351" s="129" t="n"/>
      <c r="G351" s="130" t="n"/>
      <c r="H351" s="132" t="inlineStr">
        <is>
          <t>降低敌方基础速度和敏捷 5 %</t>
        </is>
      </c>
      <c r="I351" s="129" t="n"/>
      <c r="J351" s="129" t="n"/>
      <c r="K351" s="129" t="n"/>
      <c r="L351" s="130" t="n"/>
    </row>
    <row r="352" ht="24" customHeight="1">
      <c r="A352" s="393" t="inlineStr">
        <is>
          <t>LV4</t>
        </is>
      </c>
      <c r="B352" s="82" t="inlineStr">
        <is>
          <t>111</t>
        </is>
      </c>
      <c r="C352" s="86" t="inlineStr">
        <is>
          <t>增加自身中型和投掷武器穿透 4 %</t>
        </is>
      </c>
      <c r="D352" s="129" t="n"/>
      <c r="E352" s="129" t="n"/>
      <c r="F352" s="129" t="n"/>
      <c r="G352" s="130" t="n"/>
      <c r="H352" s="132" t="inlineStr">
        <is>
          <t>降低敌方基础速度和敏捷 7 %</t>
        </is>
      </c>
      <c r="I352" s="129" t="n"/>
      <c r="J352" s="129" t="n"/>
      <c r="K352" s="129" t="n"/>
      <c r="L352" s="130" t="n"/>
    </row>
    <row r="353" ht="24" customHeight="1">
      <c r="A353" s="395" t="inlineStr">
        <is>
          <t>LV5</t>
        </is>
      </c>
      <c r="B353" s="89" t="inlineStr">
        <is>
          <t>125</t>
        </is>
      </c>
      <c r="C353" s="139" t="inlineStr">
        <is>
          <t>增加自身中型和投掷武器穿透 5 %</t>
        </is>
      </c>
      <c r="D353" s="135" t="n"/>
      <c r="E353" s="135" t="n"/>
      <c r="F353" s="135" t="n"/>
      <c r="G353" s="136" t="n"/>
      <c r="H353" s="138" t="inlineStr">
        <is>
          <t>降低敌方基础速度和敏捷 9 %</t>
        </is>
      </c>
      <c r="I353" s="135" t="n"/>
      <c r="J353" s="135" t="n"/>
      <c r="K353" s="135" t="n"/>
      <c r="L353" s="136" t="n"/>
    </row>
    <row r="354" ht="24" customHeight="1">
      <c r="A354" s="765" t="inlineStr"/>
      <c r="B354" s="3" t="n"/>
      <c r="C354" s="3" t="n"/>
      <c r="D354" s="3" t="n"/>
      <c r="E354" s="3" t="n"/>
      <c r="F354" s="3" t="n"/>
      <c r="G354" s="3" t="n"/>
      <c r="H354" s="3" t="n"/>
      <c r="I354" s="3" t="n"/>
      <c r="J354" s="3" t="n"/>
      <c r="K354" s="3" t="n"/>
      <c r="L354" s="3" t="n"/>
    </row>
    <row r="355" ht="24" customHeight="1">
      <c r="A355" s="386" t="inlineStr">
        <is>
          <t>名称</t>
        </is>
      </c>
      <c r="B355" s="24" t="inlineStr">
        <is>
          <t>基本属性</t>
        </is>
      </c>
      <c r="C355" s="56" t="n"/>
      <c r="D355" s="24" t="inlineStr">
        <is>
          <t>初始属性</t>
        </is>
      </c>
      <c r="E355" s="56" t="n"/>
      <c r="F355" s="388" t="inlineStr">
        <is>
          <t>推荐武技</t>
        </is>
      </c>
      <c r="G355" s="3" t="n"/>
      <c r="H355" s="202" t="inlineStr">
        <is>
          <t>武器技能池（职业：刺客）</t>
        </is>
      </c>
      <c r="I355" s="56" t="n"/>
      <c r="J355" s="56" t="n"/>
      <c r="K355" s="56" t="n"/>
      <c r="L355" s="203" t="n"/>
    </row>
    <row r="356" ht="24" customHeight="1">
      <c r="A356" s="691" t="inlineStr">
        <is>
          <t>周芷若
技能
飘雪穿云掌</t>
        </is>
      </c>
      <c r="B356" s="73" t="inlineStr">
        <is>
          <t>满级生命</t>
        </is>
      </c>
      <c r="C356" s="769" t="inlineStr">
        <is>
          <t>177</t>
        </is>
      </c>
      <c r="D356" s="758" t="inlineStr">
        <is>
          <t>初始生命</t>
        </is>
      </c>
      <c r="E356" s="684" t="inlineStr">
        <is>
          <t>63</t>
        </is>
      </c>
      <c r="F356" s="27" t="inlineStr">
        <is>
          <t>装死</t>
        </is>
      </c>
      <c r="G356" s="28" t="inlineStr">
        <is>
          <t>绣花针</t>
        </is>
      </c>
      <c r="H356" s="73" t="inlineStr">
        <is>
          <t>绣花针</t>
        </is>
      </c>
      <c r="I356" s="74" t="inlineStr">
        <is>
          <t>小李飞刀</t>
        </is>
      </c>
      <c r="J356" s="74" t="inlineStr">
        <is>
          <t>大哥大</t>
        </is>
      </c>
      <c r="K356" s="74" t="inlineStr">
        <is>
          <t>木剑</t>
        </is>
      </c>
      <c r="L356" s="75" t="inlineStr">
        <is>
          <t>红缨枪</t>
        </is>
      </c>
    </row>
    <row r="357" ht="24" customHeight="1">
      <c r="A357" s="414" t="n"/>
      <c r="B357" s="77" t="inlineStr">
        <is>
          <t>侠士品级</t>
        </is>
      </c>
      <c r="C357" s="78" t="inlineStr">
        <is>
          <t>S</t>
        </is>
      </c>
      <c r="D357" s="747" t="inlineStr">
        <is>
          <t>初始力量</t>
        </is>
      </c>
      <c r="E357" s="222" t="inlineStr">
        <is>
          <t>16</t>
        </is>
      </c>
      <c r="F357" s="34" t="inlineStr">
        <is>
          <t>愈合祷言</t>
        </is>
      </c>
      <c r="G357" s="36" t="inlineStr">
        <is>
          <t>均衡发展</t>
        </is>
      </c>
      <c r="H357" s="132" t="inlineStr">
        <is>
          <t>蛇影弓</t>
        </is>
      </c>
      <c r="I357" s="86" t="inlineStr">
        <is>
          <t>平底锅</t>
        </is>
      </c>
      <c r="J357" s="86" t="inlineStr">
        <is>
          <t>铁铲</t>
        </is>
      </c>
      <c r="K357" s="86" t="inlineStr">
        <is>
          <t>扳手</t>
        </is>
      </c>
      <c r="L357" s="236" t="inlineStr">
        <is>
          <t>短剑</t>
        </is>
      </c>
    </row>
    <row r="358" ht="24" customHeight="1">
      <c r="A358" s="414" t="n"/>
      <c r="B358" s="132" t="inlineStr">
        <is>
          <t>成长系数</t>
        </is>
      </c>
      <c r="C358" s="84" t="inlineStr">
        <is>
          <t>1.2</t>
        </is>
      </c>
      <c r="D358" s="747" t="inlineStr">
        <is>
          <t>初始敏捷</t>
        </is>
      </c>
      <c r="E358" s="222" t="inlineStr">
        <is>
          <t>17</t>
        </is>
      </c>
      <c r="F358" s="34" t="inlineStr">
        <is>
          <t>身手敏捷</t>
        </is>
      </c>
      <c r="G358" s="36" t="inlineStr">
        <is>
          <t>木剑</t>
        </is>
      </c>
      <c r="H358" s="132" t="inlineStr">
        <is>
          <t>如来神掌</t>
        </is>
      </c>
      <c r="I358" s="86" t="inlineStr">
        <is>
          <t>愈合祷言</t>
        </is>
      </c>
      <c r="J358" s="86" t="inlineStr">
        <is>
          <t>迷踪步</t>
        </is>
      </c>
      <c r="K358" s="86" t="inlineStr">
        <is>
          <t>霸气护体</t>
        </is>
      </c>
      <c r="L358" s="236" t="inlineStr">
        <is>
          <t>势如暴雨</t>
        </is>
      </c>
    </row>
    <row r="359" ht="24" customHeight="1">
      <c r="A359" s="414" t="n"/>
      <c r="B359" s="77" t="inlineStr">
        <is>
          <t>五行克制</t>
        </is>
      </c>
      <c r="C359" s="78" t="inlineStr">
        <is>
          <t>木：克土</t>
        </is>
      </c>
      <c r="D359" s="750" t="inlineStr">
        <is>
          <t>初始速度</t>
        </is>
      </c>
      <c r="E359" s="687" t="inlineStr">
        <is>
          <t>16</t>
        </is>
      </c>
      <c r="F359" s="47" t="inlineStr">
        <is>
          <t>蛇影弓</t>
        </is>
      </c>
      <c r="G359" s="539" t="inlineStr">
        <is>
          <t>x</t>
        </is>
      </c>
      <c r="H359" s="77" t="inlineStr">
        <is>
          <t>均衡发展</t>
        </is>
      </c>
      <c r="I359" s="65" t="inlineStr">
        <is>
          <t>神来一击</t>
        </is>
      </c>
      <c r="J359" s="65" t="inlineStr">
        <is>
          <t>身手敏捷</t>
        </is>
      </c>
      <c r="K359" s="65" t="inlineStr">
        <is>
          <t>装死</t>
        </is>
      </c>
      <c r="L359" s="78" t="inlineStr">
        <is>
          <t>残影</t>
        </is>
      </c>
    </row>
    <row r="360" ht="24" customHeight="1">
      <c r="A360" s="202" t="inlineStr">
        <is>
          <t>技能等级</t>
        </is>
      </c>
      <c r="B360" s="311" t="inlineStr">
        <is>
          <t>战斗力</t>
        </is>
      </c>
      <c r="C360" s="118" t="inlineStr">
        <is>
          <t>上阵效果（设置出战开局加给本体）</t>
        </is>
      </c>
      <c r="D360" s="3" t="n"/>
      <c r="E360" s="3" t="n"/>
      <c r="F360" s="3" t="n"/>
      <c r="G360" s="4" t="n"/>
      <c r="H360" s="205" t="inlineStr">
        <is>
          <t>额外效果（侠士战存活后加给本体）</t>
        </is>
      </c>
      <c r="I360" s="56" t="n"/>
      <c r="J360" s="56" t="n"/>
      <c r="K360" s="56" t="n"/>
      <c r="L360" s="203" t="n"/>
    </row>
    <row r="361" ht="24" customHeight="1">
      <c r="A361" s="664" t="inlineStr">
        <is>
          <t>LV1</t>
        </is>
      </c>
      <c r="B361" s="234" t="inlineStr">
        <is>
          <t>35</t>
        </is>
      </c>
      <c r="C361" s="62" t="inlineStr">
        <is>
          <t>每回合造成敌方当前生命 2 %的伤害，持续3回合</t>
        </is>
      </c>
      <c r="D361" s="123" t="n"/>
      <c r="E361" s="123" t="n"/>
      <c r="F361" s="123" t="n"/>
      <c r="G361" s="124" t="n"/>
      <c r="H361" s="73" t="inlineStr">
        <is>
          <t>降低敌方基础力量和敏捷 2 %</t>
        </is>
      </c>
      <c r="I361" s="158" t="n"/>
      <c r="J361" s="158" t="n"/>
      <c r="K361" s="158" t="n"/>
      <c r="L361" s="320" t="n"/>
    </row>
    <row r="362" ht="24" customHeight="1">
      <c r="A362" s="393" t="inlineStr">
        <is>
          <t>LV2</t>
        </is>
      </c>
      <c r="B362" s="82" t="inlineStr">
        <is>
          <t>45</t>
        </is>
      </c>
      <c r="C362" s="86" t="inlineStr">
        <is>
          <t>每回合造成敌方当前生命 3 %的伤害，持续3回合</t>
        </is>
      </c>
      <c r="D362" s="129" t="n"/>
      <c r="E362" s="129" t="n"/>
      <c r="F362" s="129" t="n"/>
      <c r="G362" s="130" t="n"/>
      <c r="H362" s="132" t="inlineStr">
        <is>
          <t>降低敌方基础力量和敏捷 3 %</t>
        </is>
      </c>
      <c r="I362" s="129" t="n"/>
      <c r="J362" s="129" t="n"/>
      <c r="K362" s="129" t="n"/>
      <c r="L362" s="130" t="n"/>
    </row>
    <row r="363" ht="24" customHeight="1">
      <c r="A363" s="393" t="inlineStr">
        <is>
          <t>LV3</t>
        </is>
      </c>
      <c r="B363" s="82" t="inlineStr">
        <is>
          <t>55</t>
        </is>
      </c>
      <c r="C363" s="86" t="inlineStr">
        <is>
          <t>每回合造成敌方当前生命 4 %的伤害，持续3回合</t>
        </is>
      </c>
      <c r="D363" s="129" t="n"/>
      <c r="E363" s="129" t="n"/>
      <c r="F363" s="129" t="n"/>
      <c r="G363" s="130" t="n"/>
      <c r="H363" s="132" t="inlineStr">
        <is>
          <t>降低敌方基础力量和敏捷 5 %</t>
        </is>
      </c>
      <c r="I363" s="129" t="n"/>
      <c r="J363" s="129" t="n"/>
      <c r="K363" s="129" t="n"/>
      <c r="L363" s="130" t="n"/>
    </row>
    <row r="364" ht="24" customHeight="1">
      <c r="A364" s="393" t="inlineStr">
        <is>
          <t>LV4</t>
        </is>
      </c>
      <c r="B364" s="764" t="inlineStr">
        <is>
          <t>80</t>
        </is>
      </c>
      <c r="C364" s="86" t="inlineStr">
        <is>
          <t>每回合造成敌方当前生命 6 %的伤害，持续3回合</t>
        </is>
      </c>
      <c r="D364" s="129" t="n"/>
      <c r="E364" s="129" t="n"/>
      <c r="F364" s="129" t="n"/>
      <c r="G364" s="130" t="n"/>
      <c r="H364" s="132" t="inlineStr">
        <is>
          <t>降低敌方基础力量和敏捷 7 %</t>
        </is>
      </c>
      <c r="I364" s="129" t="n"/>
      <c r="J364" s="129" t="n"/>
      <c r="K364" s="129" t="n"/>
      <c r="L364" s="130" t="n"/>
    </row>
    <row r="365" ht="24" customHeight="1">
      <c r="A365" s="395" t="inlineStr">
        <is>
          <t>LV5</t>
        </is>
      </c>
      <c r="B365" s="89" t="inlineStr">
        <is>
          <t>100</t>
        </is>
      </c>
      <c r="C365" s="139" t="inlineStr">
        <is>
          <t>每回合造成敌方当前生命 8 %的伤害，持续3回合</t>
        </is>
      </c>
      <c r="D365" s="135" t="n"/>
      <c r="E365" s="135" t="n"/>
      <c r="F365" s="135" t="n"/>
      <c r="G365" s="136" t="n"/>
      <c r="H365" s="138" t="inlineStr">
        <is>
          <t>降低敌方基础力量和敏捷 9 %</t>
        </is>
      </c>
      <c r="I365" s="135" t="n"/>
      <c r="J365" s="135" t="n"/>
      <c r="K365" s="135" t="n"/>
      <c r="L365" s="136" t="n"/>
    </row>
    <row r="366" ht="24" customHeight="1">
      <c r="A366" s="652" t="inlineStr"/>
    </row>
    <row r="367" ht="24" customHeight="1">
      <c r="A367" s="386" t="inlineStr">
        <is>
          <t>名称</t>
        </is>
      </c>
      <c r="B367" s="24" t="inlineStr">
        <is>
          <t>基本属性</t>
        </is>
      </c>
      <c r="C367" s="56" t="n"/>
      <c r="D367" s="24" t="inlineStr">
        <is>
          <t>初始属性</t>
        </is>
      </c>
      <c r="E367" s="56" t="n"/>
      <c r="F367" s="24" t="inlineStr">
        <is>
          <t>推荐武技</t>
        </is>
      </c>
      <c r="G367" s="56" t="n"/>
      <c r="H367" s="202" t="inlineStr">
        <is>
          <t>武器技能池（职业：剑客）</t>
        </is>
      </c>
      <c r="I367" s="56" t="n"/>
      <c r="J367" s="56" t="n"/>
      <c r="K367" s="56" t="n"/>
      <c r="L367" s="203" t="n"/>
    </row>
    <row r="368" ht="24" customHeight="1">
      <c r="A368" s="757" t="inlineStr">
        <is>
          <t>张三丰
技能
纯阳无极</t>
        </is>
      </c>
      <c r="B368" s="73" t="inlineStr">
        <is>
          <t>满级生命</t>
        </is>
      </c>
      <c r="C368" s="75" t="inlineStr">
        <is>
          <t>226</t>
        </is>
      </c>
      <c r="D368" s="758" t="inlineStr">
        <is>
          <t>初始生命</t>
        </is>
      </c>
      <c r="E368" s="769" t="inlineStr">
        <is>
          <t>103</t>
        </is>
      </c>
      <c r="F368" s="61" t="inlineStr">
        <is>
          <t>均衡发展</t>
        </is>
      </c>
      <c r="G368" s="63" t="inlineStr">
        <is>
          <t>天生大力</t>
        </is>
      </c>
      <c r="H368" s="319" t="inlineStr">
        <is>
          <t>关刀</t>
        </is>
      </c>
      <c r="I368" s="74" t="inlineStr">
        <is>
          <t>小李飞刀</t>
        </is>
      </c>
      <c r="J368" s="74" t="inlineStr">
        <is>
          <t>判官笔</t>
        </is>
      </c>
      <c r="K368" s="74" t="inlineStr">
        <is>
          <t>三叉戟</t>
        </is>
      </c>
      <c r="L368" s="75" t="inlineStr">
        <is>
          <t>木剑</t>
        </is>
      </c>
    </row>
    <row r="369" ht="24" customHeight="1">
      <c r="A369" s="414" t="n"/>
      <c r="B369" s="77" t="inlineStr">
        <is>
          <t>侠士品级</t>
        </is>
      </c>
      <c r="C369" s="78" t="inlineStr">
        <is>
          <t>S+</t>
        </is>
      </c>
      <c r="D369" s="747" t="inlineStr">
        <is>
          <t>初始力量</t>
        </is>
      </c>
      <c r="E369" s="84" t="inlineStr">
        <is>
          <t>19</t>
        </is>
      </c>
      <c r="F369" s="85" t="inlineStr">
        <is>
          <t>皮糙肉厚</t>
        </is>
      </c>
      <c r="G369" s="236" t="inlineStr">
        <is>
          <t>判官笔</t>
        </is>
      </c>
      <c r="H369" s="85" t="inlineStr">
        <is>
          <t>红缨枪</t>
        </is>
      </c>
      <c r="I369" s="86" t="inlineStr">
        <is>
          <t>烧饼</t>
        </is>
      </c>
      <c r="J369" s="86" t="inlineStr">
        <is>
          <t>环扣刀</t>
        </is>
      </c>
      <c r="K369" s="86" t="inlineStr">
        <is>
          <t>流星球</t>
        </is>
      </c>
      <c r="L369" s="236" t="inlineStr">
        <is>
          <t>吸血咒</t>
        </is>
      </c>
    </row>
    <row r="370" ht="24" customHeight="1">
      <c r="A370" s="414" t="n"/>
      <c r="B370" s="132" t="inlineStr">
        <is>
          <t>成长系数</t>
        </is>
      </c>
      <c r="C370" s="84" t="inlineStr">
        <is>
          <t>1.4</t>
        </is>
      </c>
      <c r="D370" s="747" t="inlineStr">
        <is>
          <t>初始敏捷</t>
        </is>
      </c>
      <c r="E370" s="84" t="inlineStr">
        <is>
          <t>8</t>
        </is>
      </c>
      <c r="F370" s="85" t="inlineStr">
        <is>
          <t>残影</t>
        </is>
      </c>
      <c r="G370" s="236" t="inlineStr">
        <is>
          <t>强健身躯</t>
        </is>
      </c>
      <c r="H370" s="85" t="inlineStr">
        <is>
          <t>强健身躯</t>
        </is>
      </c>
      <c r="I370" s="86" t="inlineStr">
        <is>
          <t>皮糙肉厚</t>
        </is>
      </c>
      <c r="J370" s="86" t="inlineStr">
        <is>
          <t>天生大力</t>
        </is>
      </c>
      <c r="K370" s="86" t="inlineStr">
        <is>
          <t>均衡发展</t>
        </is>
      </c>
      <c r="L370" s="236" t="inlineStr">
        <is>
          <t>避重就轻</t>
        </is>
      </c>
    </row>
    <row r="371" ht="24" customHeight="1">
      <c r="A371" s="749" t="n"/>
      <c r="B371" s="77" t="inlineStr">
        <is>
          <t>五行克制</t>
        </is>
      </c>
      <c r="C371" s="78" t="inlineStr">
        <is>
          <t>火：克金</t>
        </is>
      </c>
      <c r="D371" s="750" t="inlineStr">
        <is>
          <t>初始速度</t>
        </is>
      </c>
      <c r="E371" s="344" t="inlineStr">
        <is>
          <t>14</t>
        </is>
      </c>
      <c r="F371" s="256" t="inlineStr">
        <is>
          <t>木剑</t>
        </is>
      </c>
      <c r="G371" s="92" t="inlineStr">
        <is>
          <t>x</t>
        </is>
      </c>
      <c r="H371" s="64" t="inlineStr">
        <is>
          <t>太极拳</t>
        </is>
      </c>
      <c r="I371" s="65" t="inlineStr">
        <is>
          <t>残影</t>
        </is>
      </c>
      <c r="J371" s="65" t="inlineStr">
        <is>
          <t>疾风步</t>
        </is>
      </c>
      <c r="K371" s="65" t="inlineStr">
        <is>
          <t>抖抖拳</t>
        </is>
      </c>
      <c r="L371" s="78" t="inlineStr">
        <is>
          <t>点穴</t>
        </is>
      </c>
    </row>
    <row r="372" ht="24" customHeight="1">
      <c r="A372" s="202" t="inlineStr">
        <is>
          <t>技能等级</t>
        </is>
      </c>
      <c r="B372" s="311" t="inlineStr">
        <is>
          <t>战斗力</t>
        </is>
      </c>
      <c r="C372" s="118" t="inlineStr">
        <is>
          <t>上阵效果（设置出战开局加给本体）</t>
        </is>
      </c>
      <c r="D372" s="3" t="n"/>
      <c r="E372" s="3" t="n"/>
      <c r="F372" s="3" t="n"/>
      <c r="G372" s="4" t="n"/>
      <c r="H372" s="205" t="inlineStr">
        <is>
          <t>额外效果（侠士战存活后加给本体）</t>
        </is>
      </c>
      <c r="I372" s="56" t="n"/>
      <c r="J372" s="56" t="n"/>
      <c r="K372" s="56" t="n"/>
      <c r="L372" s="203" t="n"/>
    </row>
    <row r="373" ht="24" customHeight="1">
      <c r="A373" s="664" t="inlineStr">
        <is>
          <t>LV1</t>
        </is>
      </c>
      <c r="B373" s="234" t="inlineStr">
        <is>
          <t>66</t>
        </is>
      </c>
      <c r="C373" s="62" t="inlineStr">
        <is>
          <t>增加自身技能穿透 2 %</t>
        </is>
      </c>
      <c r="D373" s="123" t="n"/>
      <c r="E373" s="123" t="n"/>
      <c r="F373" s="123" t="n"/>
      <c r="G373" s="124" t="n"/>
      <c r="H373" s="73" t="inlineStr">
        <is>
          <t>降低敌方抗韧 4 %</t>
        </is>
      </c>
      <c r="I373" s="158" t="n"/>
      <c r="J373" s="158" t="n"/>
      <c r="K373" s="158" t="n"/>
      <c r="L373" s="320" t="n"/>
    </row>
    <row r="374" ht="24" customHeight="1">
      <c r="A374" s="393" t="inlineStr">
        <is>
          <t>LV2</t>
        </is>
      </c>
      <c r="B374" s="82" t="inlineStr">
        <is>
          <t>88</t>
        </is>
      </c>
      <c r="C374" s="86" t="inlineStr">
        <is>
          <t>增加自身技能穿透 3 %</t>
        </is>
      </c>
      <c r="D374" s="129" t="n"/>
      <c r="E374" s="129" t="n"/>
      <c r="F374" s="129" t="n"/>
      <c r="G374" s="130" t="n"/>
      <c r="H374" s="132" t="inlineStr">
        <is>
          <t>降低敌方抗韧 6 %</t>
        </is>
      </c>
      <c r="I374" s="129" t="n"/>
      <c r="J374" s="129" t="n"/>
      <c r="K374" s="129" t="n"/>
      <c r="L374" s="130" t="n"/>
    </row>
    <row r="375" ht="24" customHeight="1">
      <c r="A375" s="393" t="inlineStr">
        <is>
          <t>LV3</t>
        </is>
      </c>
      <c r="B375" s="82" t="inlineStr">
        <is>
          <t>99</t>
        </is>
      </c>
      <c r="C375" s="86" t="inlineStr">
        <is>
          <t>增加自身技能穿透 5 %</t>
        </is>
      </c>
      <c r="D375" s="129" t="n"/>
      <c r="E375" s="129" t="n"/>
      <c r="F375" s="129" t="n"/>
      <c r="G375" s="130" t="n"/>
      <c r="H375" s="132" t="inlineStr">
        <is>
          <t>降低敌方抗韧 8 %</t>
        </is>
      </c>
      <c r="I375" s="129" t="n"/>
      <c r="J375" s="129" t="n"/>
      <c r="K375" s="129" t="n"/>
      <c r="L375" s="130" t="n"/>
    </row>
    <row r="376" ht="24" customHeight="1">
      <c r="A376" s="393" t="inlineStr">
        <is>
          <t>LV4</t>
        </is>
      </c>
      <c r="B376" s="82" t="inlineStr">
        <is>
          <t>111</t>
        </is>
      </c>
      <c r="C376" s="86" t="inlineStr">
        <is>
          <t>增加自身技能穿透 7 %</t>
        </is>
      </c>
      <c r="D376" s="129" t="n"/>
      <c r="E376" s="129" t="n"/>
      <c r="F376" s="129" t="n"/>
      <c r="G376" s="130" t="n"/>
      <c r="H376" s="132" t="inlineStr">
        <is>
          <t>降低敌方抗韧10%</t>
        </is>
      </c>
      <c r="I376" s="129" t="n"/>
      <c r="J376" s="129" t="n"/>
      <c r="K376" s="129" t="n"/>
      <c r="L376" s="130" t="n"/>
    </row>
    <row r="377" ht="24" customHeight="1">
      <c r="A377" s="395" t="inlineStr">
        <is>
          <t>LV5</t>
        </is>
      </c>
      <c r="B377" s="89" t="inlineStr">
        <is>
          <t>125</t>
        </is>
      </c>
      <c r="C377" s="139" t="inlineStr">
        <is>
          <t>增加自身技能穿透 9 %</t>
        </is>
      </c>
      <c r="D377" s="135" t="n"/>
      <c r="E377" s="135" t="n"/>
      <c r="F377" s="135" t="n"/>
      <c r="G377" s="136" t="n"/>
      <c r="H377" s="138" t="inlineStr">
        <is>
          <t>降低敌方抗韧14%</t>
        </is>
      </c>
      <c r="I377" s="135" t="n"/>
      <c r="J377" s="135" t="n"/>
      <c r="K377" s="135" t="n"/>
      <c r="L377" s="136" t="n"/>
    </row>
    <row r="378" ht="24" customHeight="1">
      <c r="A378" s="652" t="inlineStr"/>
    </row>
    <row r="379" ht="24" customHeight="1">
      <c r="A379" s="386" t="inlineStr">
        <is>
          <t>名称</t>
        </is>
      </c>
      <c r="B379" s="24" t="inlineStr">
        <is>
          <t>基本属性</t>
        </is>
      </c>
      <c r="C379" s="56" t="n"/>
      <c r="D379" s="24" t="inlineStr">
        <is>
          <t>初始属性</t>
        </is>
      </c>
      <c r="E379" s="56" t="n"/>
      <c r="F379" s="24" t="inlineStr">
        <is>
          <t>推荐武技</t>
        </is>
      </c>
      <c r="G379" s="56" t="n"/>
      <c r="H379" s="202" t="inlineStr">
        <is>
          <t>武器技能池（职业：剑客）</t>
        </is>
      </c>
      <c r="I379" s="56" t="n"/>
      <c r="J379" s="56" t="n"/>
      <c r="K379" s="56" t="n"/>
      <c r="L379" s="203" t="n"/>
    </row>
    <row r="380" ht="24" customHeight="1">
      <c r="A380" s="691" t="inlineStr">
        <is>
          <t>王处一
技能
天地之鉴</t>
        </is>
      </c>
      <c r="B380" s="73" t="inlineStr">
        <is>
          <t>满级生命</t>
        </is>
      </c>
      <c r="C380" s="769" t="inlineStr">
        <is>
          <t>217</t>
        </is>
      </c>
      <c r="D380" s="74" t="inlineStr">
        <is>
          <t>初始生命</t>
        </is>
      </c>
      <c r="E380" s="769" t="inlineStr">
        <is>
          <t>75</t>
        </is>
      </c>
      <c r="F380" s="745" t="inlineStr">
        <is>
          <t>装死</t>
        </is>
      </c>
      <c r="G380" s="569" t="inlineStr">
        <is>
          <t>天生大力</t>
        </is>
      </c>
      <c r="H380" s="319" t="inlineStr">
        <is>
          <t>蚀骨鞭</t>
        </is>
      </c>
      <c r="I380" s="74" t="inlineStr">
        <is>
          <t>狂魔镰</t>
        </is>
      </c>
      <c r="J380" s="74" t="inlineStr">
        <is>
          <t>小李飞刀</t>
        </is>
      </c>
      <c r="K380" s="74" t="inlineStr">
        <is>
          <t>大哥大</t>
        </is>
      </c>
      <c r="L380" s="75" t="inlineStr">
        <is>
          <t>板砖</t>
        </is>
      </c>
    </row>
    <row r="381" ht="24" customHeight="1">
      <c r="A381" s="414" t="n"/>
      <c r="B381" s="77" t="inlineStr">
        <is>
          <t>侠士品级</t>
        </is>
      </c>
      <c r="C381" s="78" t="inlineStr">
        <is>
          <t>冠侠</t>
        </is>
      </c>
      <c r="D381" s="86" t="inlineStr">
        <is>
          <t>初始力量</t>
        </is>
      </c>
      <c r="E381" s="84" t="inlineStr">
        <is>
          <t>16</t>
        </is>
      </c>
      <c r="F381" s="758" t="inlineStr">
        <is>
          <t>快人一步</t>
        </is>
      </c>
      <c r="G381" s="770" t="inlineStr">
        <is>
          <t>狂魔镰</t>
        </is>
      </c>
      <c r="H381" s="85" t="inlineStr">
        <is>
          <t>烧饼</t>
        </is>
      </c>
      <c r="I381" s="86" t="inlineStr">
        <is>
          <t>开山斧</t>
        </is>
      </c>
      <c r="J381" s="86" t="inlineStr">
        <is>
          <t>蛇矛</t>
        </is>
      </c>
      <c r="K381" s="86" t="inlineStr">
        <is>
          <t>短剑</t>
        </is>
      </c>
      <c r="L381" s="236" t="inlineStr">
        <is>
          <t>双截棍</t>
        </is>
      </c>
    </row>
    <row r="382" ht="24" customHeight="1">
      <c r="A382" s="414" t="n"/>
      <c r="B382" s="132" t="inlineStr">
        <is>
          <t>成长系数</t>
        </is>
      </c>
      <c r="C382" s="84" t="inlineStr">
        <is>
          <t>1.5</t>
        </is>
      </c>
      <c r="D382" s="86" t="inlineStr">
        <is>
          <t>初始敏捷</t>
        </is>
      </c>
      <c r="E382" s="84" t="inlineStr">
        <is>
          <t>16</t>
        </is>
      </c>
      <c r="F382" s="758" t="inlineStr">
        <is>
          <t>潜龙勿用</t>
        </is>
      </c>
      <c r="G382" s="770" t="inlineStr">
        <is>
          <t>肉搏好手</t>
        </is>
      </c>
      <c r="H382" s="85" t="inlineStr">
        <is>
          <t>潜龙勿用</t>
        </is>
      </c>
      <c r="I382" s="86" t="inlineStr">
        <is>
          <t>霸气护体</t>
        </is>
      </c>
      <c r="J382" s="86" t="inlineStr">
        <is>
          <t>天生大力</t>
        </is>
      </c>
      <c r="K382" s="86" t="inlineStr">
        <is>
          <t>装死</t>
        </is>
      </c>
      <c r="L382" s="236" t="inlineStr">
        <is>
          <t>快人一步</t>
        </is>
      </c>
    </row>
    <row r="383" ht="24" customHeight="1">
      <c r="A383" s="414" t="n"/>
      <c r="B383" s="77" t="inlineStr">
        <is>
          <t>五行克制</t>
        </is>
      </c>
      <c r="C383" s="78" t="inlineStr">
        <is>
          <t>金：克木</t>
        </is>
      </c>
      <c r="D383" s="65" t="inlineStr">
        <is>
          <t>初始速度</t>
        </is>
      </c>
      <c r="E383" s="344" t="inlineStr">
        <is>
          <t>16</t>
        </is>
      </c>
      <c r="F383" s="269" t="inlineStr">
        <is>
          <t>气疗术</t>
        </is>
      </c>
      <c r="G383" s="92" t="inlineStr">
        <is>
          <t>x</t>
        </is>
      </c>
      <c r="H383" s="64" t="inlineStr">
        <is>
          <t>天残脚</t>
        </is>
      </c>
      <c r="I383" s="65" t="inlineStr">
        <is>
          <t>气疗术</t>
        </is>
      </c>
      <c r="J383" s="65" t="inlineStr">
        <is>
          <t>企鹅吼</t>
        </is>
      </c>
      <c r="K383" s="65" t="inlineStr">
        <is>
          <t>肉搏好手</t>
        </is>
      </c>
      <c r="L383" s="78" t="inlineStr">
        <is>
          <t>佛山无影脚</t>
        </is>
      </c>
    </row>
    <row r="384" ht="24" customHeight="1">
      <c r="A384" s="202" t="inlineStr">
        <is>
          <t>技能等级</t>
        </is>
      </c>
      <c r="B384" s="311" t="inlineStr">
        <is>
          <t>战斗力</t>
        </is>
      </c>
      <c r="C384" s="118" t="inlineStr">
        <is>
          <t>上阵效果（设置出战开局加给本体）</t>
        </is>
      </c>
      <c r="D384" s="3" t="n"/>
      <c r="E384" s="3" t="n"/>
      <c r="F384" s="3" t="n"/>
      <c r="G384" s="4" t="n"/>
      <c r="H384" s="205" t="inlineStr">
        <is>
          <t>额外效果（侠士战存活后加给本体）</t>
        </is>
      </c>
      <c r="I384" s="56" t="n"/>
      <c r="J384" s="56" t="n"/>
      <c r="K384" s="56" t="n"/>
      <c r="L384" s="203" t="n"/>
    </row>
    <row r="385" ht="24" customHeight="1">
      <c r="A385" s="758" t="inlineStr">
        <is>
          <t>LV1</t>
        </is>
      </c>
      <c r="B385" s="763" t="inlineStr">
        <is>
          <t>100</t>
        </is>
      </c>
      <c r="C385" s="62" t="inlineStr">
        <is>
          <t>增加自身武器抗穿 1 %</t>
        </is>
      </c>
      <c r="D385" s="123" t="n"/>
      <c r="E385" s="123" t="n"/>
      <c r="F385" s="123" t="n"/>
      <c r="G385" s="124" t="n"/>
      <c r="H385" s="73" t="inlineStr">
        <is>
          <t>有 50 %概率丢掉敌方1把武器（优先觉醒武器）</t>
        </is>
      </c>
      <c r="I385" s="158" t="n"/>
      <c r="J385" s="158" t="n"/>
      <c r="K385" s="158" t="n"/>
      <c r="L385" s="320" t="n"/>
    </row>
    <row r="386" ht="24" customHeight="1">
      <c r="A386" s="747" t="inlineStr">
        <is>
          <t>LV2</t>
        </is>
      </c>
      <c r="B386" s="82" t="inlineStr">
        <is>
          <t>105</t>
        </is>
      </c>
      <c r="C386" s="86" t="inlineStr">
        <is>
          <t>增加自身武器抗穿 2 %</t>
        </is>
      </c>
      <c r="D386" s="129" t="n"/>
      <c r="E386" s="129" t="n"/>
      <c r="F386" s="129" t="n"/>
      <c r="G386" s="130" t="n"/>
      <c r="H386" s="132" t="inlineStr">
        <is>
          <t>有 65 %概率丢掉敌方1把武器（优先觉醒武器）</t>
        </is>
      </c>
      <c r="I386" s="129" t="n"/>
      <c r="J386" s="129" t="n"/>
      <c r="K386" s="129" t="n"/>
      <c r="L386" s="130" t="n"/>
    </row>
    <row r="387" ht="24" customHeight="1">
      <c r="A387" s="747" t="inlineStr">
        <is>
          <t>LV3</t>
        </is>
      </c>
      <c r="B387" s="764" t="inlineStr">
        <is>
          <t>115</t>
        </is>
      </c>
      <c r="C387" s="86" t="inlineStr">
        <is>
          <t>增加自身武器抗穿 3 %</t>
        </is>
      </c>
      <c r="D387" s="129" t="n"/>
      <c r="E387" s="129" t="n"/>
      <c r="F387" s="129" t="n"/>
      <c r="G387" s="130" t="n"/>
      <c r="H387" s="132" t="inlineStr">
        <is>
          <t>有 80 %概率丢掉敌方1把武器（优先觉醒武器）</t>
        </is>
      </c>
      <c r="I387" s="129" t="n"/>
      <c r="J387" s="129" t="n"/>
      <c r="K387" s="129" t="n"/>
      <c r="L387" s="130" t="n"/>
    </row>
    <row r="388" ht="24" customHeight="1">
      <c r="A388" s="747" t="inlineStr">
        <is>
          <t>LV4</t>
        </is>
      </c>
      <c r="B388" s="764" t="inlineStr">
        <is>
          <t>130</t>
        </is>
      </c>
      <c r="C388" s="86" t="inlineStr">
        <is>
          <t>增加自身武器抗穿 4 %</t>
        </is>
      </c>
      <c r="D388" s="129" t="n"/>
      <c r="E388" s="129" t="n"/>
      <c r="F388" s="129" t="n"/>
      <c r="G388" s="130" t="n"/>
      <c r="H388" s="132" t="inlineStr">
        <is>
          <t>有100%概率丢掉敌方1把武器（优先觉醒武器）</t>
        </is>
      </c>
      <c r="I388" s="129" t="n"/>
      <c r="J388" s="129" t="n"/>
      <c r="K388" s="129" t="n"/>
      <c r="L388" s="130" t="n"/>
    </row>
    <row r="389" ht="24" customHeight="1">
      <c r="A389" s="771" t="inlineStr">
        <is>
          <t>LV5</t>
        </is>
      </c>
      <c r="B389" s="89" t="inlineStr">
        <is>
          <t>150</t>
        </is>
      </c>
      <c r="C389" s="139" t="inlineStr">
        <is>
          <t>增加自身武器抗穿 6 %</t>
        </is>
      </c>
      <c r="D389" s="135" t="n"/>
      <c r="E389" s="135" t="n"/>
      <c r="F389" s="135" t="n"/>
      <c r="G389" s="136" t="n"/>
      <c r="H389" s="268" t="inlineStr">
        <is>
          <t>有100%概率丢掉敌方2把武器（优先觉醒武器）</t>
        </is>
      </c>
      <c r="I389" s="135" t="n"/>
      <c r="J389" s="135" t="n"/>
      <c r="K389" s="135" t="n"/>
      <c r="L389" s="136" t="n"/>
    </row>
    <row r="390" ht="24" customHeight="1">
      <c r="A390" s="652" t="inlineStr"/>
    </row>
    <row r="391" ht="24" customHeight="1">
      <c r="A391" s="386" t="inlineStr">
        <is>
          <t>名称</t>
        </is>
      </c>
      <c r="B391" s="24" t="inlineStr">
        <is>
          <t>基本属性</t>
        </is>
      </c>
      <c r="C391" s="56" t="n"/>
      <c r="D391" s="24" t="inlineStr">
        <is>
          <t>初始属性</t>
        </is>
      </c>
      <c r="E391" s="56" t="n"/>
      <c r="F391" s="388" t="inlineStr">
        <is>
          <t>推荐武技</t>
        </is>
      </c>
      <c r="G391" s="3" t="n"/>
      <c r="H391" s="202" t="inlineStr">
        <is>
          <t>武器技能池（职业：剑客）</t>
        </is>
      </c>
      <c r="I391" s="56" t="n"/>
      <c r="J391" s="56" t="n"/>
      <c r="K391" s="56" t="n"/>
      <c r="L391" s="203" t="n"/>
    </row>
    <row r="392" ht="24" customHeight="1">
      <c r="A392" s="579" t="inlineStr">
        <is>
          <t>郭襄
技能
金顶九式</t>
        </is>
      </c>
      <c r="B392" s="73" t="inlineStr">
        <is>
          <t>满级生命</t>
        </is>
      </c>
      <c r="C392" s="769" t="inlineStr">
        <is>
          <t>170</t>
        </is>
      </c>
      <c r="D392" s="74" t="inlineStr">
        <is>
          <t>初始生命</t>
        </is>
      </c>
      <c r="E392" s="684" t="inlineStr">
        <is>
          <t>66</t>
        </is>
      </c>
      <c r="F392" s="377" t="inlineStr">
        <is>
          <t>装死</t>
        </is>
      </c>
      <c r="G392" s="28" t="inlineStr">
        <is>
          <t>愈合祷言</t>
        </is>
      </c>
      <c r="H392" s="73" t="inlineStr">
        <is>
          <t>蚀骨鞭</t>
        </is>
      </c>
      <c r="I392" s="74" t="inlineStr">
        <is>
          <t>木剑</t>
        </is>
      </c>
      <c r="J392" s="74" t="inlineStr">
        <is>
          <t>蛇影弓</t>
        </is>
      </c>
      <c r="K392" s="74" t="inlineStr">
        <is>
          <t>汽水罐</t>
        </is>
      </c>
      <c r="L392" s="75" t="inlineStr">
        <is>
          <t>环扣刀</t>
        </is>
      </c>
    </row>
    <row r="393" ht="24" customHeight="1">
      <c r="A393" s="494" t="n"/>
      <c r="B393" s="77" t="inlineStr">
        <is>
          <t>侠士品级</t>
        </is>
      </c>
      <c r="C393" s="78" t="inlineStr">
        <is>
          <t>S</t>
        </is>
      </c>
      <c r="D393" s="86" t="inlineStr">
        <is>
          <t>初始力量</t>
        </is>
      </c>
      <c r="E393" s="222" t="inlineStr">
        <is>
          <t>16</t>
        </is>
      </c>
      <c r="F393" s="476" t="inlineStr">
        <is>
          <t>均衡发展</t>
        </is>
      </c>
      <c r="G393" s="156" t="inlineStr">
        <is>
          <t>肉搏好手</t>
        </is>
      </c>
      <c r="H393" s="132" t="inlineStr">
        <is>
          <t>铁铲</t>
        </is>
      </c>
      <c r="I393" s="86" t="inlineStr">
        <is>
          <t>扳手</t>
        </is>
      </c>
      <c r="J393" s="86" t="inlineStr">
        <is>
          <t>短剑</t>
        </is>
      </c>
      <c r="K393" s="86" t="inlineStr">
        <is>
          <t>宽刃剑</t>
        </is>
      </c>
      <c r="L393" s="236" t="inlineStr">
        <is>
          <t>愈合祷言</t>
        </is>
      </c>
    </row>
    <row r="394" ht="24" customHeight="1">
      <c r="A394" s="494" t="n"/>
      <c r="B394" s="132" t="inlineStr">
        <is>
          <t>成长系数</t>
        </is>
      </c>
      <c r="C394" s="84" t="inlineStr">
        <is>
          <t>1.2</t>
        </is>
      </c>
      <c r="D394" s="86" t="inlineStr">
        <is>
          <t>初始敏捷</t>
        </is>
      </c>
      <c r="E394" s="222" t="inlineStr">
        <is>
          <t>14</t>
        </is>
      </c>
      <c r="F394" s="476" t="inlineStr">
        <is>
          <t>木剑</t>
        </is>
      </c>
      <c r="G394" s="156" t="inlineStr">
        <is>
          <t>第六感</t>
        </is>
      </c>
      <c r="H394" s="132" t="inlineStr">
        <is>
          <t>第六感</t>
        </is>
      </c>
      <c r="I394" s="86" t="inlineStr">
        <is>
          <t>势如暴雨</t>
        </is>
      </c>
      <c r="J394" s="86" t="inlineStr">
        <is>
          <t>均衡发展</t>
        </is>
      </c>
      <c r="K394" s="86" t="inlineStr">
        <is>
          <t>神来一击</t>
        </is>
      </c>
      <c r="L394" s="236" t="inlineStr">
        <is>
          <t>武器好手</t>
        </is>
      </c>
    </row>
    <row r="395" ht="24" customHeight="1">
      <c r="A395" s="553" t="n"/>
      <c r="B395" s="77" t="inlineStr">
        <is>
          <t>五行克制</t>
        </is>
      </c>
      <c r="C395" s="78" t="inlineStr">
        <is>
          <t>水：克火</t>
        </is>
      </c>
      <c r="D395" s="65" t="inlineStr">
        <is>
          <t>初始速度</t>
        </is>
      </c>
      <c r="E395" s="687" t="inlineStr">
        <is>
          <t>15</t>
        </is>
      </c>
      <c r="F395" s="478" t="inlineStr">
        <is>
          <t>蛇影弓</t>
        </is>
      </c>
      <c r="G395" s="539" t="inlineStr">
        <is>
          <t>x</t>
        </is>
      </c>
      <c r="H395" s="77" t="inlineStr">
        <is>
          <t>避重就轻</t>
        </is>
      </c>
      <c r="I395" s="65" t="inlineStr">
        <is>
          <t>装死</t>
        </is>
      </c>
      <c r="J395" s="65" t="inlineStr">
        <is>
          <t>矿泉水</t>
        </is>
      </c>
      <c r="K395" s="65" t="inlineStr">
        <is>
          <t>肉搏好手</t>
        </is>
      </c>
      <c r="L395" s="78" t="inlineStr">
        <is>
          <t>鬼影缠身</t>
        </is>
      </c>
    </row>
    <row r="396" ht="24" customHeight="1">
      <c r="A396" s="202" t="inlineStr">
        <is>
          <t>技能等级</t>
        </is>
      </c>
      <c r="B396" s="311" t="inlineStr">
        <is>
          <t>战斗力</t>
        </is>
      </c>
      <c r="C396" s="118" t="inlineStr">
        <is>
          <t>上阵效果（设置出战开局加给本体）</t>
        </is>
      </c>
      <c r="D396" s="3" t="n"/>
      <c r="E396" s="3" t="n"/>
      <c r="F396" s="3" t="n"/>
      <c r="G396" s="4" t="n"/>
      <c r="H396" s="205" t="inlineStr">
        <is>
          <t>额外效果（侠士战存活后加给本体）</t>
        </is>
      </c>
      <c r="I396" s="56" t="n"/>
      <c r="J396" s="56" t="n"/>
      <c r="K396" s="56" t="n"/>
      <c r="L396" s="203" t="n"/>
    </row>
    <row r="397" ht="24" customHeight="1">
      <c r="A397" s="758" t="inlineStr">
        <is>
          <t>LV1</t>
        </is>
      </c>
      <c r="B397" s="234" t="inlineStr">
        <is>
          <t>35</t>
        </is>
      </c>
      <c r="C397" s="62" t="inlineStr">
        <is>
          <t>降低敌方大型武器穿透 1 %</t>
        </is>
      </c>
      <c r="D397" s="123" t="n"/>
      <c r="E397" s="123" t="n"/>
      <c r="F397" s="123" t="n"/>
      <c r="G397" s="124" t="n"/>
      <c r="H397" s="73" t="inlineStr">
        <is>
          <t>降低敌方基础速度 2 %</t>
        </is>
      </c>
      <c r="I397" s="158" t="n"/>
      <c r="J397" s="158" t="n"/>
      <c r="K397" s="158" t="n"/>
      <c r="L397" s="320" t="n"/>
    </row>
    <row r="398" ht="24" customHeight="1">
      <c r="A398" s="747" t="inlineStr">
        <is>
          <t>LV2</t>
        </is>
      </c>
      <c r="B398" s="82" t="inlineStr">
        <is>
          <t>45</t>
        </is>
      </c>
      <c r="C398" s="86" t="inlineStr">
        <is>
          <t>降低敌方大型武器穿透 2 %</t>
        </is>
      </c>
      <c r="D398" s="129" t="n"/>
      <c r="E398" s="129" t="n"/>
      <c r="F398" s="129" t="n"/>
      <c r="G398" s="130" t="n"/>
      <c r="H398" s="132" t="inlineStr">
        <is>
          <t>降低敌方基础速度 3 %</t>
        </is>
      </c>
      <c r="I398" s="129" t="n"/>
      <c r="J398" s="129" t="n"/>
      <c r="K398" s="129" t="n"/>
      <c r="L398" s="130" t="n"/>
    </row>
    <row r="399" ht="24" customHeight="1">
      <c r="A399" s="747" t="inlineStr">
        <is>
          <t>LV3</t>
        </is>
      </c>
      <c r="B399" s="82" t="inlineStr">
        <is>
          <t>55</t>
        </is>
      </c>
      <c r="C399" s="86" t="inlineStr">
        <is>
          <t>降低敌方大型武器穿透 3 %</t>
        </is>
      </c>
      <c r="D399" s="129" t="n"/>
      <c r="E399" s="129" t="n"/>
      <c r="F399" s="129" t="n"/>
      <c r="G399" s="130" t="n"/>
      <c r="H399" s="132" t="inlineStr">
        <is>
          <t>降低敌方基础速度 5 %</t>
        </is>
      </c>
      <c r="I399" s="129" t="n"/>
      <c r="J399" s="129" t="n"/>
      <c r="K399" s="129" t="n"/>
      <c r="L399" s="130" t="n"/>
    </row>
    <row r="400" ht="24" customHeight="1">
      <c r="A400" s="747" t="inlineStr">
        <is>
          <t>LV4</t>
        </is>
      </c>
      <c r="B400" s="764" t="inlineStr">
        <is>
          <t>80</t>
        </is>
      </c>
      <c r="C400" s="86" t="inlineStr">
        <is>
          <t>降低敌方大型武器穿透 4 %</t>
        </is>
      </c>
      <c r="D400" s="129" t="n"/>
      <c r="E400" s="129" t="n"/>
      <c r="F400" s="129" t="n"/>
      <c r="G400" s="130" t="n"/>
      <c r="H400" s="132" t="inlineStr">
        <is>
          <t>降低敌方基础速度 7 %</t>
        </is>
      </c>
      <c r="I400" s="129" t="n"/>
      <c r="J400" s="129" t="n"/>
      <c r="K400" s="129" t="n"/>
      <c r="L400" s="130" t="n"/>
    </row>
    <row r="401" ht="24" customHeight="1">
      <c r="A401" s="771" t="inlineStr">
        <is>
          <t>LV5</t>
        </is>
      </c>
      <c r="B401" s="89" t="inlineStr">
        <is>
          <t>100</t>
        </is>
      </c>
      <c r="C401" s="139" t="inlineStr">
        <is>
          <t>降低敌方大型武器穿透 6 %</t>
        </is>
      </c>
      <c r="D401" s="135" t="n"/>
      <c r="E401" s="135" t="n"/>
      <c r="F401" s="135" t="n"/>
      <c r="G401" s="136" t="n"/>
      <c r="H401" s="138" t="inlineStr">
        <is>
          <t>降低敌方基础速度 9 %</t>
        </is>
      </c>
      <c r="I401" s="135" t="n"/>
      <c r="J401" s="135" t="n"/>
      <c r="K401" s="135" t="n"/>
      <c r="L401" s="136" t="n"/>
    </row>
    <row r="402" ht="24" customHeight="1">
      <c r="A402" s="652" t="inlineStr"/>
    </row>
    <row r="403" ht="24" customHeight="1">
      <c r="A403" s="386" t="inlineStr">
        <is>
          <t>名称</t>
        </is>
      </c>
      <c r="B403" s="24" t="inlineStr">
        <is>
          <t>基本属性</t>
        </is>
      </c>
      <c r="C403" s="56" t="n"/>
      <c r="D403" s="24" t="inlineStr">
        <is>
          <t>初始属性</t>
        </is>
      </c>
      <c r="E403" s="56" t="n"/>
      <c r="F403" s="24" t="inlineStr">
        <is>
          <t>推荐武技</t>
        </is>
      </c>
      <c r="G403" s="56" t="n"/>
      <c r="H403" s="202" t="inlineStr">
        <is>
          <t>武器技能池（职业：剑客）</t>
        </is>
      </c>
      <c r="I403" s="56" t="n"/>
      <c r="J403" s="56" t="n"/>
      <c r="K403" s="56" t="n"/>
      <c r="L403" s="203" t="n"/>
    </row>
    <row r="404" ht="24" customHeight="1">
      <c r="A404" s="757" t="inlineStr">
        <is>
          <t>张无忌
技能
乾坤大挪移</t>
        </is>
      </c>
      <c r="B404" s="73" t="inlineStr">
        <is>
          <t>满级生命</t>
        </is>
      </c>
      <c r="C404" s="769" t="inlineStr">
        <is>
          <t>198</t>
        </is>
      </c>
      <c r="D404" s="74" t="inlineStr">
        <is>
          <t>初始生命</t>
        </is>
      </c>
      <c r="E404" s="769" t="inlineStr">
        <is>
          <t>75</t>
        </is>
      </c>
      <c r="F404" s="61" t="inlineStr">
        <is>
          <t>装死</t>
        </is>
      </c>
      <c r="G404" s="63" t="inlineStr">
        <is>
          <t>天生大力</t>
        </is>
      </c>
      <c r="H404" s="319" t="inlineStr">
        <is>
          <t>小李飞刀</t>
        </is>
      </c>
      <c r="I404" s="74" t="inlineStr">
        <is>
          <t>水枪</t>
        </is>
      </c>
      <c r="J404" s="74" t="inlineStr">
        <is>
          <t>青龙戟</t>
        </is>
      </c>
      <c r="K404" s="74" t="inlineStr">
        <is>
          <t>木槌</t>
        </is>
      </c>
      <c r="L404" s="75" t="inlineStr">
        <is>
          <t>烧饼</t>
        </is>
      </c>
    </row>
    <row r="405" ht="24" customHeight="1">
      <c r="A405" s="414" t="n"/>
      <c r="B405" s="77" t="inlineStr">
        <is>
          <t>侠士品级</t>
        </is>
      </c>
      <c r="C405" s="78" t="inlineStr">
        <is>
          <t>S+</t>
        </is>
      </c>
      <c r="D405" s="86" t="inlineStr">
        <is>
          <t>初始力量</t>
        </is>
      </c>
      <c r="E405" s="84" t="inlineStr">
        <is>
          <t>14</t>
        </is>
      </c>
      <c r="F405" s="85" t="inlineStr">
        <is>
          <t>身手敏捷</t>
        </is>
      </c>
      <c r="G405" s="236" t="inlineStr">
        <is>
          <t>快人一步</t>
        </is>
      </c>
      <c r="H405" s="85" t="inlineStr">
        <is>
          <t>接力棒</t>
        </is>
      </c>
      <c r="I405" s="86" t="inlineStr">
        <is>
          <t>开山斧</t>
        </is>
      </c>
      <c r="J405" s="86" t="inlineStr">
        <is>
          <t>蛇矛</t>
        </is>
      </c>
      <c r="K405" s="86" t="inlineStr">
        <is>
          <t>霸气护体</t>
        </is>
      </c>
      <c r="L405" s="236" t="inlineStr">
        <is>
          <t>天使之翼</t>
        </is>
      </c>
    </row>
    <row r="406" ht="24" customHeight="1">
      <c r="A406" s="414" t="n"/>
      <c r="B406" s="132" t="inlineStr">
        <is>
          <t>成长系数</t>
        </is>
      </c>
      <c r="C406" s="84" t="inlineStr">
        <is>
          <t>1.4</t>
        </is>
      </c>
      <c r="D406" s="86" t="inlineStr">
        <is>
          <t>初始敏捷</t>
        </is>
      </c>
      <c r="E406" s="84" t="inlineStr">
        <is>
          <t>15</t>
        </is>
      </c>
      <c r="F406" s="85" t="inlineStr">
        <is>
          <t>大海无量</t>
        </is>
      </c>
      <c r="G406" s="236" t="inlineStr">
        <is>
          <t>胶水</t>
        </is>
      </c>
      <c r="H406" s="85" t="inlineStr">
        <is>
          <t>势如暴雨</t>
        </is>
      </c>
      <c r="I406" s="86" t="inlineStr">
        <is>
          <t>天生大力</t>
        </is>
      </c>
      <c r="J406" s="86" t="inlineStr">
        <is>
          <t>神来一击</t>
        </is>
      </c>
      <c r="K406" s="86" t="inlineStr">
        <is>
          <t>身手敏捷</t>
        </is>
      </c>
      <c r="L406" s="236" t="inlineStr">
        <is>
          <t>装死</t>
        </is>
      </c>
    </row>
    <row r="407" ht="24" customHeight="1">
      <c r="A407" s="749" t="n"/>
      <c r="B407" s="77" t="inlineStr">
        <is>
          <t>五行克制</t>
        </is>
      </c>
      <c r="C407" s="78" t="inlineStr">
        <is>
          <t>火：克金</t>
        </is>
      </c>
      <c r="D407" s="65" t="inlineStr">
        <is>
          <t>初始速度</t>
        </is>
      </c>
      <c r="E407" s="344" t="inlineStr">
        <is>
          <t>14</t>
        </is>
      </c>
      <c r="F407" s="667" t="inlineStr">
        <is>
          <t>x</t>
        </is>
      </c>
      <c r="G407" s="92" t="inlineStr">
        <is>
          <t>x</t>
        </is>
      </c>
      <c r="H407" s="64" t="inlineStr">
        <is>
          <t>大海无量</t>
        </is>
      </c>
      <c r="I407" s="65" t="inlineStr">
        <is>
          <t>快人一步</t>
        </is>
      </c>
      <c r="J407" s="65" t="inlineStr">
        <is>
          <t>太极拳</t>
        </is>
      </c>
      <c r="K407" s="65" t="inlineStr">
        <is>
          <t>缴械</t>
        </is>
      </c>
      <c r="L407" s="78" t="inlineStr">
        <is>
          <t>胶水</t>
        </is>
      </c>
    </row>
    <row r="408" ht="24" customHeight="1">
      <c r="A408" s="202" t="inlineStr">
        <is>
          <t>技能等级</t>
        </is>
      </c>
      <c r="B408" s="311" t="inlineStr">
        <is>
          <t>战斗力</t>
        </is>
      </c>
      <c r="C408" s="118" t="inlineStr">
        <is>
          <t>上阵效果（设置出战开局加给本体）</t>
        </is>
      </c>
      <c r="D408" s="3" t="n"/>
      <c r="E408" s="3" t="n"/>
      <c r="F408" s="3" t="n"/>
      <c r="G408" s="4" t="n"/>
      <c r="H408" s="205" t="inlineStr">
        <is>
          <t>额外效果（侠士战存活后加给本体）</t>
        </is>
      </c>
      <c r="I408" s="56" t="n"/>
      <c r="J408" s="56" t="n"/>
      <c r="K408" s="56" t="n"/>
      <c r="L408" s="203" t="n"/>
    </row>
    <row r="409" ht="24" customHeight="1">
      <c r="A409" s="758" t="inlineStr">
        <is>
          <t>LV1</t>
        </is>
      </c>
      <c r="B409" s="234" t="inlineStr">
        <is>
          <t>66</t>
        </is>
      </c>
      <c r="C409" s="62" t="inlineStr">
        <is>
          <t>增加自身空手和小型武器穿透 1 %</t>
        </is>
      </c>
      <c r="D409" s="123" t="n"/>
      <c r="E409" s="123" t="n"/>
      <c r="F409" s="123" t="n"/>
      <c r="G409" s="124" t="n"/>
      <c r="H409" s="73" t="inlineStr">
        <is>
          <t>降低敌方武器抗韧 2 %，对敌方造成当前生命 2 %的伤害</t>
        </is>
      </c>
      <c r="I409" s="158" t="n"/>
      <c r="J409" s="158" t="n"/>
      <c r="K409" s="158" t="n"/>
      <c r="L409" s="320" t="n"/>
    </row>
    <row r="410" ht="24" customHeight="1">
      <c r="A410" s="747" t="inlineStr">
        <is>
          <t>LV2</t>
        </is>
      </c>
      <c r="B410" s="82" t="inlineStr">
        <is>
          <t>88</t>
        </is>
      </c>
      <c r="C410" s="86" t="inlineStr">
        <is>
          <t>增加自身空手和小型武器穿透 2 %</t>
        </is>
      </c>
      <c r="D410" s="129" t="n"/>
      <c r="E410" s="129" t="n"/>
      <c r="F410" s="129" t="n"/>
      <c r="G410" s="130" t="n"/>
      <c r="H410" s="132" t="inlineStr">
        <is>
          <t>降低敌方武器抗韧 3 %，对敌方造成当前生命 4 %的伤害</t>
        </is>
      </c>
      <c r="I410" s="129" t="n"/>
      <c r="J410" s="129" t="n"/>
      <c r="K410" s="129" t="n"/>
      <c r="L410" s="130" t="n"/>
    </row>
    <row r="411" ht="24" customHeight="1">
      <c r="A411" s="747" t="inlineStr">
        <is>
          <t>LV3</t>
        </is>
      </c>
      <c r="B411" s="82" t="inlineStr">
        <is>
          <t>99</t>
        </is>
      </c>
      <c r="C411" s="86" t="inlineStr">
        <is>
          <t>增加自身空手和小型武器穿透 3 %</t>
        </is>
      </c>
      <c r="D411" s="129" t="n"/>
      <c r="E411" s="129" t="n"/>
      <c r="F411" s="129" t="n"/>
      <c r="G411" s="130" t="n"/>
      <c r="H411" s="132" t="inlineStr">
        <is>
          <t>降低敌方武器抗韧 4 %，对敌方造成当前生命 6 %的伤害</t>
        </is>
      </c>
      <c r="I411" s="129" t="n"/>
      <c r="J411" s="129" t="n"/>
      <c r="K411" s="129" t="n"/>
      <c r="L411" s="130" t="n"/>
    </row>
    <row r="412" ht="24" customHeight="1">
      <c r="A412" s="747" t="inlineStr">
        <is>
          <t>LV4</t>
        </is>
      </c>
      <c r="B412" s="82" t="inlineStr">
        <is>
          <t>111</t>
        </is>
      </c>
      <c r="C412" s="86" t="inlineStr">
        <is>
          <t>增加自身空手和小型武器穿透 5 %</t>
        </is>
      </c>
      <c r="D412" s="129" t="n"/>
      <c r="E412" s="129" t="n"/>
      <c r="F412" s="129" t="n"/>
      <c r="G412" s="130" t="n"/>
      <c r="H412" s="132" t="inlineStr">
        <is>
          <t>降低敌方武器抗韧 6 %，对敌方造成当前生命 8 %的伤害</t>
        </is>
      </c>
      <c r="I412" s="129" t="n"/>
      <c r="J412" s="129" t="n"/>
      <c r="K412" s="129" t="n"/>
      <c r="L412" s="130" t="n"/>
    </row>
    <row r="413" ht="24" customHeight="1">
      <c r="A413" s="771" t="inlineStr">
        <is>
          <t>LV5</t>
        </is>
      </c>
      <c r="B413" s="89" t="inlineStr">
        <is>
          <t>125</t>
        </is>
      </c>
      <c r="C413" s="139" t="inlineStr">
        <is>
          <t>增加自身空手和小型武器穿透 7 %</t>
        </is>
      </c>
      <c r="D413" s="135" t="n"/>
      <c r="E413" s="135" t="n"/>
      <c r="F413" s="135" t="n"/>
      <c r="G413" s="136" t="n"/>
      <c r="H413" s="138" t="inlineStr">
        <is>
          <t>降低敌方武器抗韧 8 %，对敌方造成当前生命10%的伤害</t>
        </is>
      </c>
      <c r="I413" s="135" t="n"/>
      <c r="J413" s="135" t="n"/>
      <c r="K413" s="135" t="n"/>
      <c r="L413" s="136" t="n"/>
    </row>
    <row r="414" ht="24" customHeight="1">
      <c r="A414" s="652" t="inlineStr"/>
    </row>
    <row r="415" ht="24" customHeight="1">
      <c r="A415" s="386" t="inlineStr">
        <is>
          <t>名称</t>
        </is>
      </c>
      <c r="B415" s="24" t="inlineStr">
        <is>
          <t>基本属性</t>
        </is>
      </c>
      <c r="C415" s="56" t="n"/>
      <c r="D415" s="24" t="inlineStr">
        <is>
          <t>初始属性</t>
        </is>
      </c>
      <c r="E415" s="56" t="n"/>
      <c r="F415" s="388" t="inlineStr">
        <is>
          <t>推荐武技</t>
        </is>
      </c>
      <c r="G415" s="3" t="n"/>
      <c r="H415" s="202" t="inlineStr">
        <is>
          <t>武器技能池（职业：刺客）</t>
        </is>
      </c>
      <c r="I415" s="56" t="n"/>
      <c r="J415" s="56" t="n"/>
      <c r="K415" s="56" t="n"/>
      <c r="L415" s="203" t="n"/>
    </row>
    <row r="416" ht="24" customHeight="1">
      <c r="A416" s="757" t="inlineStr">
        <is>
          <t>周伯通
技能
左右互搏</t>
        </is>
      </c>
      <c r="B416" s="73" t="inlineStr">
        <is>
          <t>满级生命</t>
        </is>
      </c>
      <c r="C416" s="769" t="inlineStr">
        <is>
          <t>170</t>
        </is>
      </c>
      <c r="D416" s="74" t="inlineStr">
        <is>
          <t>初始生命</t>
        </is>
      </c>
      <c r="E416" s="684" t="inlineStr">
        <is>
          <t>56</t>
        </is>
      </c>
      <c r="F416" s="61" t="inlineStr">
        <is>
          <t>装死</t>
        </is>
      </c>
      <c r="G416" s="63" t="inlineStr">
        <is>
          <t>均衡发展</t>
        </is>
      </c>
      <c r="H416" s="73" t="inlineStr">
        <is>
          <t>狂魔镰</t>
        </is>
      </c>
      <c r="I416" s="74" t="inlineStr">
        <is>
          <t>小李飞刀</t>
        </is>
      </c>
      <c r="J416" s="74" t="inlineStr">
        <is>
          <t>判官笔</t>
        </is>
      </c>
      <c r="K416" s="74" t="inlineStr">
        <is>
          <t>大哥大</t>
        </is>
      </c>
      <c r="L416" s="75" t="inlineStr">
        <is>
          <t>板砖</t>
        </is>
      </c>
    </row>
    <row r="417" ht="24" customHeight="1">
      <c r="A417" s="414" t="n"/>
      <c r="B417" s="77" t="inlineStr">
        <is>
          <t>侠士品级</t>
        </is>
      </c>
      <c r="C417" s="78" t="inlineStr">
        <is>
          <t>S</t>
        </is>
      </c>
      <c r="D417" s="86" t="inlineStr">
        <is>
          <t>初始力量</t>
        </is>
      </c>
      <c r="E417" s="222" t="inlineStr">
        <is>
          <t>12</t>
        </is>
      </c>
      <c r="F417" s="85" t="inlineStr">
        <is>
          <t>快人一步</t>
        </is>
      </c>
      <c r="G417" s="236" t="inlineStr">
        <is>
          <t>狂魔镰</t>
        </is>
      </c>
      <c r="H417" s="132" t="inlineStr">
        <is>
          <t>木槌</t>
        </is>
      </c>
      <c r="I417" s="86" t="inlineStr">
        <is>
          <t>拖鞋</t>
        </is>
      </c>
      <c r="J417" s="86" t="inlineStr">
        <is>
          <t>短剑</t>
        </is>
      </c>
      <c r="K417" s="86" t="inlineStr">
        <is>
          <t>势如暴雨</t>
        </is>
      </c>
      <c r="L417" s="236" t="inlineStr">
        <is>
          <t>均衡发展</t>
        </is>
      </c>
    </row>
    <row r="418" ht="24" customHeight="1">
      <c r="A418" s="414" t="n"/>
      <c r="B418" s="132" t="inlineStr">
        <is>
          <t>成长系数</t>
        </is>
      </c>
      <c r="C418" s="84" t="inlineStr">
        <is>
          <t>1.2</t>
        </is>
      </c>
      <c r="D418" s="86" t="inlineStr">
        <is>
          <t>初始敏捷</t>
        </is>
      </c>
      <c r="E418" s="222" t="inlineStr">
        <is>
          <t>9</t>
        </is>
      </c>
      <c r="F418" s="85" t="inlineStr">
        <is>
          <t>判官笔</t>
        </is>
      </c>
      <c r="G418" s="236" t="inlineStr">
        <is>
          <t>气疗术</t>
        </is>
      </c>
      <c r="H418" s="132" t="inlineStr">
        <is>
          <t>神来一击</t>
        </is>
      </c>
      <c r="I418" s="86" t="inlineStr">
        <is>
          <t>身手敏捷</t>
        </is>
      </c>
      <c r="J418" s="86" t="inlineStr">
        <is>
          <t>武器好手</t>
        </is>
      </c>
      <c r="K418" s="86" t="inlineStr">
        <is>
          <t>装死</t>
        </is>
      </c>
      <c r="L418" s="236" t="inlineStr">
        <is>
          <t>快人一步</t>
        </is>
      </c>
    </row>
    <row r="419" ht="24" customHeight="1">
      <c r="A419" s="749" t="n"/>
      <c r="B419" s="77" t="inlineStr">
        <is>
          <t>五行克制</t>
        </is>
      </c>
      <c r="C419" s="78" t="inlineStr">
        <is>
          <t>木：克土</t>
        </is>
      </c>
      <c r="D419" s="65" t="inlineStr">
        <is>
          <t>初始速度</t>
        </is>
      </c>
      <c r="E419" s="687" t="inlineStr">
        <is>
          <t>16</t>
        </is>
      </c>
      <c r="F419" s="256" t="inlineStr">
        <is>
          <t>身手敏捷</t>
        </is>
      </c>
      <c r="G419" s="92" t="inlineStr">
        <is>
          <t>x</t>
        </is>
      </c>
      <c r="H419" s="77" t="inlineStr">
        <is>
          <t>太极拳</t>
        </is>
      </c>
      <c r="I419" s="65" t="inlineStr">
        <is>
          <t>气疗术</t>
        </is>
      </c>
      <c r="J419" s="65" t="inlineStr">
        <is>
          <t>修心术</t>
        </is>
      </c>
      <c r="K419" s="65" t="inlineStr">
        <is>
          <t>肉搏好手</t>
        </is>
      </c>
      <c r="L419" s="78" t="inlineStr">
        <is>
          <t>冲锋</t>
        </is>
      </c>
    </row>
    <row r="420" ht="24" customHeight="1">
      <c r="A420" s="202" t="inlineStr">
        <is>
          <t>技能等级</t>
        </is>
      </c>
      <c r="B420" s="311" t="inlineStr">
        <is>
          <t>战斗力</t>
        </is>
      </c>
      <c r="C420" s="118" t="inlineStr">
        <is>
          <t>上阵效果（设置出战开局加给本体）</t>
        </is>
      </c>
      <c r="D420" s="3" t="n"/>
      <c r="E420" s="3" t="n"/>
      <c r="F420" s="3" t="n"/>
      <c r="G420" s="4" t="n"/>
      <c r="H420" s="205" t="inlineStr">
        <is>
          <t>额外效果（侠士战存活后加给本体）</t>
        </is>
      </c>
      <c r="I420" s="56" t="n"/>
      <c r="J420" s="56" t="n"/>
      <c r="K420" s="56" t="n"/>
      <c r="L420" s="203" t="n"/>
    </row>
    <row r="421" ht="24" customHeight="1">
      <c r="A421" s="664" t="inlineStr">
        <is>
          <t>LV1</t>
        </is>
      </c>
      <c r="B421" s="234" t="inlineStr">
        <is>
          <t>35</t>
        </is>
      </c>
      <c r="C421" s="62" t="inlineStr">
        <is>
          <t>增加自身大型武器穿透 2 %</t>
        </is>
      </c>
      <c r="D421" s="123" t="n"/>
      <c r="E421" s="123" t="n"/>
      <c r="F421" s="123" t="n"/>
      <c r="G421" s="124" t="n"/>
      <c r="H421" s="73" t="inlineStr">
        <is>
          <t>降低敌方武器韧性 4 %</t>
        </is>
      </c>
      <c r="I421" s="158" t="n"/>
      <c r="J421" s="158" t="n"/>
      <c r="K421" s="158" t="n"/>
      <c r="L421" s="320" t="n"/>
    </row>
    <row r="422" ht="24" customHeight="1">
      <c r="A422" s="393" t="inlineStr">
        <is>
          <t>LV2</t>
        </is>
      </c>
      <c r="B422" s="82" t="inlineStr">
        <is>
          <t>45</t>
        </is>
      </c>
      <c r="C422" s="86" t="inlineStr">
        <is>
          <t>增加自身大型武器穿透 3 %</t>
        </is>
      </c>
      <c r="D422" s="129" t="n"/>
      <c r="E422" s="129" t="n"/>
      <c r="F422" s="129" t="n"/>
      <c r="G422" s="130" t="n"/>
      <c r="H422" s="132" t="inlineStr">
        <is>
          <t>降低敌方武器韧性 6 %</t>
        </is>
      </c>
      <c r="I422" s="129" t="n"/>
      <c r="J422" s="129" t="n"/>
      <c r="K422" s="129" t="n"/>
      <c r="L422" s="130" t="n"/>
    </row>
    <row r="423" ht="24" customHeight="1">
      <c r="A423" s="393" t="inlineStr">
        <is>
          <t>LV3</t>
        </is>
      </c>
      <c r="B423" s="82" t="inlineStr">
        <is>
          <t>55</t>
        </is>
      </c>
      <c r="C423" s="86" t="inlineStr">
        <is>
          <t>增加自身大型武器穿透 4 %</t>
        </is>
      </c>
      <c r="D423" s="129" t="n"/>
      <c r="E423" s="129" t="n"/>
      <c r="F423" s="129" t="n"/>
      <c r="G423" s="130" t="n"/>
      <c r="H423" s="132" t="inlineStr">
        <is>
          <t>降低敌方武器韧性 8 %</t>
        </is>
      </c>
      <c r="I423" s="129" t="n"/>
      <c r="J423" s="129" t="n"/>
      <c r="K423" s="129" t="n"/>
      <c r="L423" s="130" t="n"/>
    </row>
    <row r="424" ht="24" customHeight="1">
      <c r="A424" s="393" t="inlineStr">
        <is>
          <t>LV4</t>
        </is>
      </c>
      <c r="B424" s="764" t="inlineStr">
        <is>
          <t>80</t>
        </is>
      </c>
      <c r="C424" s="86" t="inlineStr">
        <is>
          <t>增加自身大型武器穿透 5 %</t>
        </is>
      </c>
      <c r="D424" s="129" t="n"/>
      <c r="E424" s="129" t="n"/>
      <c r="F424" s="129" t="n"/>
      <c r="G424" s="130" t="n"/>
      <c r="H424" s="132" t="inlineStr">
        <is>
          <t>降低敌方武器韧性10%</t>
        </is>
      </c>
      <c r="I424" s="129" t="n"/>
      <c r="J424" s="129" t="n"/>
      <c r="K424" s="129" t="n"/>
      <c r="L424" s="130" t="n"/>
    </row>
    <row r="425" ht="24" customHeight="1">
      <c r="A425" s="395" t="inlineStr">
        <is>
          <t>LV5</t>
        </is>
      </c>
      <c r="B425" s="89" t="inlineStr">
        <is>
          <t>100</t>
        </is>
      </c>
      <c r="C425" s="139" t="inlineStr">
        <is>
          <t>增加自身大型武器穿透 6 %</t>
        </is>
      </c>
      <c r="D425" s="135" t="n"/>
      <c r="E425" s="135" t="n"/>
      <c r="F425" s="135" t="n"/>
      <c r="G425" s="136" t="n"/>
      <c r="H425" s="138" t="inlineStr">
        <is>
          <t>降低敌方武器韧性15%</t>
        </is>
      </c>
      <c r="I425" s="135" t="n"/>
      <c r="J425" s="135" t="n"/>
      <c r="K425" s="135" t="n"/>
      <c r="L425" s="136" t="n"/>
    </row>
    <row r="426" ht="24" customHeight="1">
      <c r="A426" s="652" t="inlineStr"/>
    </row>
    <row r="427" ht="24" customHeight="1">
      <c r="A427" s="386" t="inlineStr">
        <is>
          <t>名称</t>
        </is>
      </c>
      <c r="B427" s="24" t="inlineStr">
        <is>
          <t>基本属性</t>
        </is>
      </c>
      <c r="C427" s="56" t="n"/>
      <c r="D427" s="24" t="inlineStr">
        <is>
          <t>初始属性</t>
        </is>
      </c>
      <c r="E427" s="56" t="n"/>
      <c r="F427" s="24" t="inlineStr">
        <is>
          <t>推荐武技</t>
        </is>
      </c>
      <c r="G427" s="56" t="n"/>
      <c r="H427" s="202" t="inlineStr">
        <is>
          <t>武器技能池（职业：刀客）</t>
        </is>
      </c>
      <c r="I427" s="56" t="n"/>
      <c r="J427" s="56" t="n"/>
      <c r="K427" s="56" t="n"/>
      <c r="L427" s="203" t="n"/>
    </row>
    <row r="428" ht="24" customHeight="1">
      <c r="A428" s="757" t="inlineStr">
        <is>
          <t>梅超风
技能
九阴白骨爪</t>
        </is>
      </c>
      <c r="B428" s="73" t="inlineStr">
        <is>
          <t>满级生命</t>
        </is>
      </c>
      <c r="C428" s="769" t="inlineStr">
        <is>
          <t>204</t>
        </is>
      </c>
      <c r="D428" s="74" t="inlineStr">
        <is>
          <t>初始生命</t>
        </is>
      </c>
      <c r="E428" s="769" t="inlineStr">
        <is>
          <t>62</t>
        </is>
      </c>
      <c r="F428" s="745" t="inlineStr">
        <is>
          <t>装死</t>
        </is>
      </c>
      <c r="G428" s="569" t="inlineStr">
        <is>
          <t>均衡发展</t>
        </is>
      </c>
      <c r="H428" s="319" t="inlineStr">
        <is>
          <t>青龙戟</t>
        </is>
      </c>
      <c r="I428" s="74" t="inlineStr">
        <is>
          <t>三叉戟</t>
        </is>
      </c>
      <c r="J428" s="74" t="inlineStr">
        <is>
          <t>仙人掌</t>
        </is>
      </c>
      <c r="K428" s="74" t="inlineStr">
        <is>
          <t>红缨枪</t>
        </is>
      </c>
      <c r="L428" s="75" t="inlineStr">
        <is>
          <t>板砖</t>
        </is>
      </c>
    </row>
    <row r="429" ht="24" customHeight="1">
      <c r="A429" s="414" t="n"/>
      <c r="B429" s="77" t="inlineStr">
        <is>
          <t>侠士品级</t>
        </is>
      </c>
      <c r="C429" s="78" t="inlineStr">
        <is>
          <t>冠侠</t>
        </is>
      </c>
      <c r="D429" s="86" t="inlineStr">
        <is>
          <t>初始力量</t>
        </is>
      </c>
      <c r="E429" s="84" t="inlineStr">
        <is>
          <t>12</t>
        </is>
      </c>
      <c r="F429" s="758" t="inlineStr">
        <is>
          <t>折凳</t>
        </is>
      </c>
      <c r="G429" s="770" t="inlineStr">
        <is>
          <t>身手敏捷</t>
        </is>
      </c>
      <c r="H429" s="85" t="inlineStr">
        <is>
          <t>开山斧</t>
        </is>
      </c>
      <c r="I429" s="86" t="inlineStr">
        <is>
          <t>折凳</t>
        </is>
      </c>
      <c r="J429" s="86" t="inlineStr">
        <is>
          <t>流星球</t>
        </is>
      </c>
      <c r="K429" s="86" t="inlineStr">
        <is>
          <t>手雷</t>
        </is>
      </c>
      <c r="L429" s="236" t="inlineStr">
        <is>
          <t>短剑</t>
        </is>
      </c>
    </row>
    <row r="430" ht="24" customHeight="1">
      <c r="A430" s="414" t="n"/>
      <c r="B430" s="132" t="inlineStr">
        <is>
          <t>成长系数</t>
        </is>
      </c>
      <c r="C430" s="84" t="inlineStr">
        <is>
          <t>1.5</t>
        </is>
      </c>
      <c r="D430" s="86" t="inlineStr">
        <is>
          <t>初始敏捷</t>
        </is>
      </c>
      <c r="E430" s="84" t="inlineStr">
        <is>
          <t>20</t>
        </is>
      </c>
      <c r="F430" s="758" t="inlineStr">
        <is>
          <t>天使之翼</t>
        </is>
      </c>
      <c r="G430" s="770" t="inlineStr">
        <is>
          <t>胶水</t>
        </is>
      </c>
      <c r="H430" s="85" t="inlineStr">
        <is>
          <t>第六感</t>
        </is>
      </c>
      <c r="I430" s="86" t="inlineStr">
        <is>
          <t>凌波微步</t>
        </is>
      </c>
      <c r="J430" s="86" t="inlineStr">
        <is>
          <t>天使之翼</t>
        </is>
      </c>
      <c r="K430" s="86" t="inlineStr">
        <is>
          <t>势如暴雨</t>
        </is>
      </c>
      <c r="L430" s="236" t="inlineStr">
        <is>
          <t>均衡发展</t>
        </is>
      </c>
    </row>
    <row r="431" ht="24" customHeight="1">
      <c r="A431" s="749" t="n"/>
      <c r="B431" s="77" t="inlineStr">
        <is>
          <t>五行克制</t>
        </is>
      </c>
      <c r="C431" s="78" t="inlineStr">
        <is>
          <t>土：克水</t>
        </is>
      </c>
      <c r="D431" s="65" t="inlineStr">
        <is>
          <t>初始速度</t>
        </is>
      </c>
      <c r="E431" s="344" t="inlineStr">
        <is>
          <t>14</t>
        </is>
      </c>
      <c r="F431" s="269" t="inlineStr">
        <is>
          <t>企鹅挠痒</t>
        </is>
      </c>
      <c r="G431" s="92" t="inlineStr">
        <is>
          <t>x</t>
        </is>
      </c>
      <c r="H431" s="64" t="inlineStr">
        <is>
          <t>身手敏捷</t>
        </is>
      </c>
      <c r="I431" s="65" t="inlineStr">
        <is>
          <t>武器好手</t>
        </is>
      </c>
      <c r="J431" s="65" t="inlineStr">
        <is>
          <t>装死</t>
        </is>
      </c>
      <c r="K431" s="65" t="inlineStr">
        <is>
          <t>企鹅挠痒</t>
        </is>
      </c>
      <c r="L431" s="78" t="inlineStr">
        <is>
          <t>胶水</t>
        </is>
      </c>
    </row>
    <row r="432" ht="24" customHeight="1">
      <c r="A432" s="202" t="inlineStr">
        <is>
          <t>技能等级</t>
        </is>
      </c>
      <c r="B432" s="311" t="inlineStr">
        <is>
          <t>战斗力</t>
        </is>
      </c>
      <c r="C432" s="118" t="inlineStr">
        <is>
          <t>上阵效果（设置出战开局加给本体）</t>
        </is>
      </c>
      <c r="D432" s="3" t="n"/>
      <c r="E432" s="3" t="n"/>
      <c r="F432" s="3" t="n"/>
      <c r="G432" s="4" t="n"/>
      <c r="H432" s="202" t="inlineStr">
        <is>
          <t>额外效果（侠士战存活后加给本体）</t>
        </is>
      </c>
      <c r="I432" s="56" t="n"/>
      <c r="J432" s="56" t="n"/>
      <c r="K432" s="56" t="n"/>
      <c r="L432" s="203" t="n"/>
    </row>
    <row r="433" ht="24" customHeight="1">
      <c r="A433" s="664" t="inlineStr">
        <is>
          <t>LV1</t>
        </is>
      </c>
      <c r="B433" s="763" t="inlineStr">
        <is>
          <t>100</t>
        </is>
      </c>
      <c r="C433" s="62" t="inlineStr">
        <is>
          <t>增加自身小型武器穿透 1 %</t>
        </is>
      </c>
      <c r="D433" s="123" t="n"/>
      <c r="E433" s="123" t="n"/>
      <c r="F433" s="123" t="n"/>
      <c r="G433" s="124" t="n"/>
      <c r="H433" s="73" t="inlineStr">
        <is>
          <t>降低敌方基础速度 2 %</t>
        </is>
      </c>
      <c r="I433" s="158" t="n"/>
      <c r="J433" s="158" t="n"/>
      <c r="K433" s="158" t="n"/>
      <c r="L433" s="320" t="n"/>
    </row>
    <row r="434" ht="24" customHeight="1">
      <c r="A434" s="393" t="inlineStr">
        <is>
          <t>LV2</t>
        </is>
      </c>
      <c r="B434" s="82" t="inlineStr">
        <is>
          <t>105</t>
        </is>
      </c>
      <c r="C434" s="86" t="inlineStr">
        <is>
          <t>增加自身小型武器穿透 3 %</t>
        </is>
      </c>
      <c r="D434" s="129" t="n"/>
      <c r="E434" s="129" t="n"/>
      <c r="F434" s="129" t="n"/>
      <c r="G434" s="130" t="n"/>
      <c r="H434" s="132" t="inlineStr">
        <is>
          <t>降低敌方基础速度 4 %</t>
        </is>
      </c>
      <c r="I434" s="129" t="n"/>
      <c r="J434" s="129" t="n"/>
      <c r="K434" s="129" t="n"/>
      <c r="L434" s="130" t="n"/>
    </row>
    <row r="435" ht="24" customHeight="1">
      <c r="A435" s="393" t="inlineStr">
        <is>
          <t>LV3</t>
        </is>
      </c>
      <c r="B435" s="764" t="inlineStr">
        <is>
          <t>115</t>
        </is>
      </c>
      <c r="C435" s="86" t="inlineStr">
        <is>
          <t>增加自身小型武器穿透 5 %</t>
        </is>
      </c>
      <c r="D435" s="129" t="n"/>
      <c r="E435" s="129" t="n"/>
      <c r="F435" s="129" t="n"/>
      <c r="G435" s="130" t="n"/>
      <c r="H435" s="132" t="inlineStr">
        <is>
          <t>降低敌方基础速度 6 %</t>
        </is>
      </c>
      <c r="I435" s="129" t="n"/>
      <c r="J435" s="129" t="n"/>
      <c r="K435" s="129" t="n"/>
      <c r="L435" s="130" t="n"/>
    </row>
    <row r="436" ht="24" customHeight="1">
      <c r="A436" s="393" t="inlineStr">
        <is>
          <t>LV4</t>
        </is>
      </c>
      <c r="B436" s="764" t="inlineStr">
        <is>
          <t>130</t>
        </is>
      </c>
      <c r="C436" s="86" t="inlineStr">
        <is>
          <t>增加自身小型武器穿透 7 %</t>
        </is>
      </c>
      <c r="D436" s="129" t="n"/>
      <c r="E436" s="129" t="n"/>
      <c r="F436" s="129" t="n"/>
      <c r="G436" s="130" t="n"/>
      <c r="H436" s="132" t="inlineStr">
        <is>
          <t>降低敌方基础速度 8 %</t>
        </is>
      </c>
      <c r="I436" s="129" t="n"/>
      <c r="J436" s="129" t="n"/>
      <c r="K436" s="129" t="n"/>
      <c r="L436" s="130" t="n"/>
    </row>
    <row r="437" ht="24" customHeight="1">
      <c r="A437" s="395" t="inlineStr">
        <is>
          <t>LV5</t>
        </is>
      </c>
      <c r="B437" s="89" t="inlineStr">
        <is>
          <t>150</t>
        </is>
      </c>
      <c r="C437" s="139" t="inlineStr">
        <is>
          <t>增加自身小型武器穿透 9 %</t>
        </is>
      </c>
      <c r="D437" s="135" t="n"/>
      <c r="E437" s="135" t="n"/>
      <c r="F437" s="135" t="n"/>
      <c r="G437" s="136" t="n"/>
      <c r="H437" s="138" t="inlineStr">
        <is>
          <t>降低敌方基础速度10%</t>
        </is>
      </c>
      <c r="I437" s="135" t="n"/>
      <c r="J437" s="135" t="n"/>
      <c r="K437" s="135" t="n"/>
      <c r="L437" s="136" t="n"/>
    </row>
    <row r="438" ht="24" customHeight="1">
      <c r="A438" s="652" t="inlineStr"/>
    </row>
    <row r="439" ht="24" customHeight="1">
      <c r="A439" s="386" t="inlineStr">
        <is>
          <t>名称</t>
        </is>
      </c>
      <c r="B439" s="24" t="inlineStr">
        <is>
          <t>基本属性</t>
        </is>
      </c>
      <c r="C439" s="56" t="n"/>
      <c r="D439" s="24" t="inlineStr">
        <is>
          <t>初始属性</t>
        </is>
      </c>
      <c r="E439" s="56" t="n"/>
      <c r="F439" s="24" t="inlineStr">
        <is>
          <t>推荐武技</t>
        </is>
      </c>
      <c r="G439" s="56" t="n"/>
      <c r="H439" s="202" t="inlineStr">
        <is>
          <t>武器技能池（职业：剑客）</t>
        </is>
      </c>
      <c r="I439" s="56" t="n"/>
      <c r="J439" s="56" t="n"/>
      <c r="K439" s="56" t="n"/>
      <c r="L439" s="203" t="n"/>
    </row>
    <row r="440" ht="24" customHeight="1">
      <c r="A440" s="757" t="inlineStr">
        <is>
          <t>郭靖
技能
降龙十八掌</t>
        </is>
      </c>
      <c r="B440" s="73" t="inlineStr">
        <is>
          <t>满级生命</t>
        </is>
      </c>
      <c r="C440" s="769" t="inlineStr">
        <is>
          <t>183</t>
        </is>
      </c>
      <c r="D440" s="74" t="inlineStr">
        <is>
          <t>初始生命</t>
        </is>
      </c>
      <c r="E440" s="769" t="inlineStr">
        <is>
          <t>69</t>
        </is>
      </c>
      <c r="F440" s="745" t="inlineStr">
        <is>
          <t>装死</t>
        </is>
      </c>
      <c r="G440" s="569" t="inlineStr">
        <is>
          <t>天生大力</t>
        </is>
      </c>
      <c r="H440" s="319" t="inlineStr">
        <is>
          <t>关刀</t>
        </is>
      </c>
      <c r="I440" s="74" t="inlineStr">
        <is>
          <t>小李飞刀</t>
        </is>
      </c>
      <c r="J440" s="74" t="inlineStr">
        <is>
          <t>判官笔</t>
        </is>
      </c>
      <c r="K440" s="74" t="inlineStr">
        <is>
          <t>水枪</t>
        </is>
      </c>
      <c r="L440" s="75" t="inlineStr">
        <is>
          <t>充气锤子</t>
        </is>
      </c>
    </row>
    <row r="441" ht="24" customHeight="1">
      <c r="A441" s="414" t="n"/>
      <c r="B441" s="77" t="inlineStr">
        <is>
          <t>侠士品级</t>
        </is>
      </c>
      <c r="C441" s="78" t="inlineStr">
        <is>
          <t>S</t>
        </is>
      </c>
      <c r="D441" s="86" t="inlineStr">
        <is>
          <t>初始力量</t>
        </is>
      </c>
      <c r="E441" s="84" t="inlineStr">
        <is>
          <t>13</t>
        </is>
      </c>
      <c r="F441" s="758" t="inlineStr">
        <is>
          <t>快人一步</t>
        </is>
      </c>
      <c r="G441" s="770" t="inlineStr">
        <is>
          <t>判官笔</t>
        </is>
      </c>
      <c r="H441" s="85" t="inlineStr">
        <is>
          <t>仙人掌</t>
        </is>
      </c>
      <c r="I441" s="86" t="inlineStr">
        <is>
          <t>接力棒</t>
        </is>
      </c>
      <c r="J441" s="86" t="inlineStr">
        <is>
          <t>短剑</t>
        </is>
      </c>
      <c r="K441" s="86" t="inlineStr">
        <is>
          <t>第六感</t>
        </is>
      </c>
      <c r="L441" s="236" t="inlineStr">
        <is>
          <t>霸气护体</t>
        </is>
      </c>
    </row>
    <row r="442" ht="24" customHeight="1">
      <c r="A442" s="414" t="n"/>
      <c r="B442" s="132" t="inlineStr">
        <is>
          <t>成长系数</t>
        </is>
      </c>
      <c r="C442" s="84" t="inlineStr">
        <is>
          <t>1.2</t>
        </is>
      </c>
      <c r="D442" s="86" t="inlineStr">
        <is>
          <t>初始敏捷</t>
        </is>
      </c>
      <c r="E442" s="84" t="inlineStr">
        <is>
          <t>12</t>
        </is>
      </c>
      <c r="F442" s="758" t="inlineStr">
        <is>
          <t>矿泉水</t>
        </is>
      </c>
      <c r="G442" s="770" t="inlineStr">
        <is>
          <t>肉搏好手</t>
        </is>
      </c>
      <c r="H442" s="85" t="inlineStr">
        <is>
          <t>天生大力</t>
        </is>
      </c>
      <c r="I442" s="86" t="inlineStr">
        <is>
          <t>装死</t>
        </is>
      </c>
      <c r="J442" s="86" t="inlineStr">
        <is>
          <t>快人一步</t>
        </is>
      </c>
      <c r="K442" s="86" t="inlineStr">
        <is>
          <t>天残脚</t>
        </is>
      </c>
      <c r="L442" s="236" t="inlineStr">
        <is>
          <t>企鹅挠痒</t>
        </is>
      </c>
    </row>
    <row r="443" ht="24" customHeight="1">
      <c r="A443" s="749" t="n"/>
      <c r="B443" s="77" t="inlineStr">
        <is>
          <t>五行克制</t>
        </is>
      </c>
      <c r="C443" s="78" t="inlineStr">
        <is>
          <t>火：克金</t>
        </is>
      </c>
      <c r="D443" s="65" t="inlineStr">
        <is>
          <t>初始速度</t>
        </is>
      </c>
      <c r="E443" s="344" t="inlineStr">
        <is>
          <t>14</t>
        </is>
      </c>
      <c r="F443" s="269" t="inlineStr">
        <is>
          <t>第六感</t>
        </is>
      </c>
      <c r="G443" s="92" t="inlineStr">
        <is>
          <t>x</t>
        </is>
      </c>
      <c r="H443" s="64" t="inlineStr">
        <is>
          <t>矿泉水</t>
        </is>
      </c>
      <c r="I443" s="65" t="inlineStr">
        <is>
          <t>企鹅吼</t>
        </is>
      </c>
      <c r="J443" s="65" t="inlineStr">
        <is>
          <t>肉搏好手</t>
        </is>
      </c>
      <c r="K443" s="65" t="inlineStr">
        <is>
          <t>缴械</t>
        </is>
      </c>
      <c r="L443" s="78" t="inlineStr">
        <is>
          <t>佛山无影脚</t>
        </is>
      </c>
    </row>
    <row r="444" ht="24" customHeight="1">
      <c r="A444" s="202" t="inlineStr">
        <is>
          <t>技能等级</t>
        </is>
      </c>
      <c r="B444" s="311" t="inlineStr">
        <is>
          <t>战斗力</t>
        </is>
      </c>
      <c r="C444" s="118" t="inlineStr">
        <is>
          <t>上阵效果（设置出战开局加给本体）</t>
        </is>
      </c>
      <c r="D444" s="3" t="n"/>
      <c r="E444" s="3" t="n"/>
      <c r="F444" s="3" t="n"/>
      <c r="G444" s="4" t="n"/>
      <c r="H444" s="205" t="inlineStr">
        <is>
          <t>额外效果（侠士战存活后加给本体）</t>
        </is>
      </c>
      <c r="I444" s="56" t="n"/>
      <c r="J444" s="56" t="n"/>
      <c r="K444" s="56" t="n"/>
      <c r="L444" s="203" t="n"/>
    </row>
    <row r="445" ht="24" customHeight="1">
      <c r="A445" s="664" t="inlineStr">
        <is>
          <t>LV1</t>
        </is>
      </c>
      <c r="B445" s="234" t="inlineStr">
        <is>
          <t>35</t>
        </is>
      </c>
      <c r="C445" s="62" t="inlineStr">
        <is>
          <t>增加自身中型和投掷武器穿透 2 %</t>
        </is>
      </c>
      <c r="D445" s="123" t="n"/>
      <c r="E445" s="123" t="n"/>
      <c r="F445" s="123" t="n"/>
      <c r="G445" s="124" t="n"/>
      <c r="H445" s="73" t="inlineStr">
        <is>
          <t>降低敌方武器减伤 6 %，对敌方造成当前生命1.8%的伤害</t>
        </is>
      </c>
      <c r="I445" s="158" t="n"/>
      <c r="J445" s="158" t="n"/>
      <c r="K445" s="158" t="n"/>
      <c r="L445" s="320" t="n"/>
    </row>
    <row r="446" ht="24" customHeight="1">
      <c r="A446" s="393" t="inlineStr">
        <is>
          <t>LV2</t>
        </is>
      </c>
      <c r="B446" s="82" t="inlineStr">
        <is>
          <t>45</t>
        </is>
      </c>
      <c r="C446" s="86" t="inlineStr">
        <is>
          <t>增加自身中型和投掷武器穿透 3 %</t>
        </is>
      </c>
      <c r="D446" s="129" t="n"/>
      <c r="E446" s="129" t="n"/>
      <c r="F446" s="129" t="n"/>
      <c r="G446" s="130" t="n"/>
      <c r="H446" s="132" t="inlineStr">
        <is>
          <t>降低敌方武器减伤 8 %，对敌方造成当前生命1.8%的伤害</t>
        </is>
      </c>
      <c r="I446" s="129" t="n"/>
      <c r="J446" s="129" t="n"/>
      <c r="K446" s="129" t="n"/>
      <c r="L446" s="130" t="n"/>
    </row>
    <row r="447" ht="24" customHeight="1">
      <c r="A447" s="393" t="inlineStr">
        <is>
          <t>LV3</t>
        </is>
      </c>
      <c r="B447" s="82" t="inlineStr">
        <is>
          <t>55</t>
        </is>
      </c>
      <c r="C447" s="86" t="inlineStr">
        <is>
          <t>增加自身中型和投掷武器穿透 4 %</t>
        </is>
      </c>
      <c r="D447" s="129" t="n"/>
      <c r="E447" s="129" t="n"/>
      <c r="F447" s="129" t="n"/>
      <c r="G447" s="130" t="n"/>
      <c r="H447" s="132" t="inlineStr">
        <is>
          <t>降低敌方武器减伤10%，对敌方造成当前生命1.8%的伤害</t>
        </is>
      </c>
      <c r="I447" s="129" t="n"/>
      <c r="J447" s="129" t="n"/>
      <c r="K447" s="129" t="n"/>
      <c r="L447" s="130" t="n"/>
    </row>
    <row r="448" ht="24" customHeight="1">
      <c r="A448" s="393" t="inlineStr">
        <is>
          <t>LV4</t>
        </is>
      </c>
      <c r="B448" s="764" t="inlineStr">
        <is>
          <t>80</t>
        </is>
      </c>
      <c r="C448" s="86" t="inlineStr">
        <is>
          <t>增加自身中型和投掷武器穿透 5 %</t>
        </is>
      </c>
      <c r="D448" s="129" t="n"/>
      <c r="E448" s="129" t="n"/>
      <c r="F448" s="129" t="n"/>
      <c r="G448" s="130" t="n"/>
      <c r="H448" s="132" t="inlineStr">
        <is>
          <t>降低敌方武器减伤13%，对敌方造成当前生命1.8%的伤害</t>
        </is>
      </c>
      <c r="I448" s="129" t="n"/>
      <c r="J448" s="129" t="n"/>
      <c r="K448" s="129" t="n"/>
      <c r="L448" s="130" t="n"/>
    </row>
    <row r="449" ht="24" customHeight="1">
      <c r="A449" s="395" t="inlineStr">
        <is>
          <t>LV5</t>
        </is>
      </c>
      <c r="B449" s="89" t="inlineStr">
        <is>
          <t>100</t>
        </is>
      </c>
      <c r="C449" s="139" t="inlineStr">
        <is>
          <t>增加自身中型和投掷武器穿透 6 %</t>
        </is>
      </c>
      <c r="D449" s="135" t="n"/>
      <c r="E449" s="135" t="n"/>
      <c r="F449" s="135" t="n"/>
      <c r="G449" s="136" t="n"/>
      <c r="H449" s="138" t="inlineStr">
        <is>
          <t>降低敌方武器减伤16%，对敌方造成当前生命1.8%的伤害</t>
        </is>
      </c>
      <c r="I449" s="135" t="n"/>
      <c r="J449" s="135" t="n"/>
      <c r="K449" s="135" t="n"/>
      <c r="L449" s="136" t="n"/>
    </row>
    <row r="450" ht="24" customHeight="1">
      <c r="A450" s="652" t="inlineStr"/>
    </row>
    <row r="451" ht="24" customHeight="1">
      <c r="A451" s="386" t="inlineStr">
        <is>
          <t>名称</t>
        </is>
      </c>
      <c r="B451" s="24" t="inlineStr">
        <is>
          <t>基本属性</t>
        </is>
      </c>
      <c r="C451" s="56" t="n"/>
      <c r="D451" s="24" t="inlineStr">
        <is>
          <t>初始属性</t>
        </is>
      </c>
      <c r="E451" s="56" t="n"/>
      <c r="F451" s="388" t="inlineStr">
        <is>
          <t>推荐武技</t>
        </is>
      </c>
      <c r="G451" s="3" t="n"/>
      <c r="H451" s="202" t="inlineStr">
        <is>
          <t>武器技能池（职业：拳客）</t>
        </is>
      </c>
      <c r="I451" s="56" t="n"/>
      <c r="J451" s="56" t="n"/>
      <c r="K451" s="56" t="n"/>
      <c r="L451" s="203" t="n"/>
    </row>
    <row r="452" ht="24" customHeight="1">
      <c r="A452" s="744" t="inlineStr">
        <is>
          <t>金轮法王
技能
龙象般若</t>
        </is>
      </c>
      <c r="B452" s="73" t="inlineStr">
        <is>
          <t>满级生命</t>
        </is>
      </c>
      <c r="C452" s="75" t="inlineStr">
        <is>
          <t>189</t>
        </is>
      </c>
      <c r="D452" s="86" t="inlineStr">
        <is>
          <t>初始生命</t>
        </is>
      </c>
      <c r="E452" s="222" t="inlineStr">
        <is>
          <t>75</t>
        </is>
      </c>
      <c r="F452" s="61" t="inlineStr">
        <is>
          <t>天生大力</t>
        </is>
      </c>
      <c r="G452" s="63" t="inlineStr">
        <is>
          <t>快人一步</t>
        </is>
      </c>
      <c r="H452" s="73" t="inlineStr">
        <is>
          <t>关刀</t>
        </is>
      </c>
      <c r="I452" s="74" t="inlineStr">
        <is>
          <t>小李飞刀</t>
        </is>
      </c>
      <c r="J452" s="74" t="inlineStr">
        <is>
          <t>水枪</t>
        </is>
      </c>
      <c r="K452" s="74" t="inlineStr">
        <is>
          <t>三叉戟</t>
        </is>
      </c>
      <c r="L452" s="75" t="inlineStr">
        <is>
          <t>木剑</t>
        </is>
      </c>
    </row>
    <row r="453" ht="24" customHeight="1">
      <c r="A453" s="414" t="n"/>
      <c r="B453" s="77" t="inlineStr">
        <is>
          <t>侠士品级</t>
        </is>
      </c>
      <c r="C453" s="78" t="inlineStr">
        <is>
          <t>S</t>
        </is>
      </c>
      <c r="D453" s="86" t="inlineStr">
        <is>
          <t>初始力量</t>
        </is>
      </c>
      <c r="E453" s="222" t="inlineStr">
        <is>
          <t>16</t>
        </is>
      </c>
      <c r="F453" s="85" t="inlineStr">
        <is>
          <t>强健身躯</t>
        </is>
      </c>
      <c r="G453" s="236" t="inlineStr">
        <is>
          <t>皮糙肉厚</t>
        </is>
      </c>
      <c r="H453" s="132" t="inlineStr">
        <is>
          <t>汽水罐</t>
        </is>
      </c>
      <c r="I453" s="86" t="inlineStr">
        <is>
          <t>开山斧</t>
        </is>
      </c>
      <c r="J453" s="86" t="inlineStr">
        <is>
          <t>短剑</t>
        </is>
      </c>
      <c r="K453" s="86" t="inlineStr">
        <is>
          <t>强健身躯</t>
        </is>
      </c>
      <c r="L453" s="236" t="inlineStr">
        <is>
          <t>皮糙肉厚</t>
        </is>
      </c>
    </row>
    <row r="454" ht="24" customHeight="1">
      <c r="A454" s="414" t="n"/>
      <c r="B454" s="132" t="inlineStr">
        <is>
          <t>成长系数</t>
        </is>
      </c>
      <c r="C454" s="84" t="inlineStr">
        <is>
          <t>1.2</t>
        </is>
      </c>
      <c r="D454" s="86" t="inlineStr">
        <is>
          <t>初始敏捷</t>
        </is>
      </c>
      <c r="E454" s="222" t="inlineStr">
        <is>
          <t>10</t>
        </is>
      </c>
      <c r="F454" s="85" t="inlineStr">
        <is>
          <t>肉搏好手</t>
        </is>
      </c>
      <c r="G454" s="236" t="inlineStr">
        <is>
          <t>木剑</t>
        </is>
      </c>
      <c r="H454" s="132" t="inlineStr">
        <is>
          <t>天使之翼</t>
        </is>
      </c>
      <c r="I454" s="86" t="inlineStr">
        <is>
          <t>势如暴雨</t>
        </is>
      </c>
      <c r="J454" s="86" t="inlineStr">
        <is>
          <t>天生大力</t>
        </is>
      </c>
      <c r="K454" s="86" t="inlineStr">
        <is>
          <t>神来一击</t>
        </is>
      </c>
      <c r="L454" s="236" t="inlineStr">
        <is>
          <t>身手敏捷</t>
        </is>
      </c>
    </row>
    <row r="455" ht="24" customHeight="1">
      <c r="A455" s="749" t="n"/>
      <c r="B455" s="77" t="inlineStr">
        <is>
          <t>五行克制</t>
        </is>
      </c>
      <c r="C455" s="78" t="inlineStr">
        <is>
          <t>金：克木</t>
        </is>
      </c>
      <c r="D455" s="65" t="inlineStr">
        <is>
          <t>初始速度</t>
        </is>
      </c>
      <c r="E455" s="687" t="inlineStr">
        <is>
          <t>10</t>
        </is>
      </c>
      <c r="F455" s="47" t="inlineStr">
        <is>
          <t>身手敏捷</t>
        </is>
      </c>
      <c r="G455" s="92" t="inlineStr">
        <is>
          <t>x</t>
        </is>
      </c>
      <c r="H455" s="77" t="inlineStr">
        <is>
          <t>黑龙波</t>
        </is>
      </c>
      <c r="I455" s="65" t="inlineStr">
        <is>
          <t>快人一步</t>
        </is>
      </c>
      <c r="J455" s="65" t="inlineStr">
        <is>
          <t>龙卷风</t>
        </is>
      </c>
      <c r="K455" s="65" t="inlineStr">
        <is>
          <t>肉搏好手</t>
        </is>
      </c>
      <c r="L455" s="78" t="inlineStr">
        <is>
          <t>缴械</t>
        </is>
      </c>
    </row>
    <row r="456" ht="24" customHeight="1">
      <c r="A456" s="202" t="inlineStr">
        <is>
          <t>技能等级</t>
        </is>
      </c>
      <c r="B456" s="311" t="inlineStr">
        <is>
          <t>战斗力</t>
        </is>
      </c>
      <c r="C456" s="118" t="inlineStr">
        <is>
          <t>上阵效果（设置出战开局加给本体）</t>
        </is>
      </c>
      <c r="D456" s="3" t="n"/>
      <c r="E456" s="3" t="n"/>
      <c r="F456" s="3" t="n"/>
      <c r="G456" s="4" t="n"/>
      <c r="H456" s="202" t="inlineStr">
        <is>
          <t>额外效果（侠士战存活后加给本体）</t>
        </is>
      </c>
      <c r="I456" s="56" t="n"/>
      <c r="J456" s="56" t="n"/>
      <c r="K456" s="56" t="n"/>
      <c r="L456" s="203" t="n"/>
    </row>
    <row r="457" ht="24" customHeight="1">
      <c r="A457" s="664" t="inlineStr">
        <is>
          <t>LV1</t>
        </is>
      </c>
      <c r="B457" s="234" t="inlineStr">
        <is>
          <t>35</t>
        </is>
      </c>
      <c r="C457" s="62" t="inlineStr">
        <is>
          <t>增加自身真实伤害 5 %</t>
        </is>
      </c>
      <c r="D457" s="123" t="n"/>
      <c r="E457" s="123" t="n"/>
      <c r="F457" s="123" t="n"/>
      <c r="G457" s="124" t="n"/>
      <c r="H457" s="73" t="inlineStr">
        <is>
          <t>对敌方造成当前生命 5 %的伤害（最高2000点）</t>
        </is>
      </c>
      <c r="I457" s="158" t="n"/>
      <c r="J457" s="158" t="n"/>
      <c r="K457" s="158" t="n"/>
      <c r="L457" s="320" t="n"/>
    </row>
    <row r="458" ht="24" customHeight="1">
      <c r="A458" s="393" t="inlineStr">
        <is>
          <t>LV2</t>
        </is>
      </c>
      <c r="B458" s="82" t="inlineStr">
        <is>
          <t>45</t>
        </is>
      </c>
      <c r="C458" s="86" t="inlineStr">
        <is>
          <t>增加自身真实伤害 7 %</t>
        </is>
      </c>
      <c r="D458" s="129" t="n"/>
      <c r="E458" s="129" t="n"/>
      <c r="F458" s="129" t="n"/>
      <c r="G458" s="130" t="n"/>
      <c r="H458" s="132" t="inlineStr">
        <is>
          <t>对敌方造成当前生命 7 %的伤害（最高2000点）</t>
        </is>
      </c>
      <c r="I458" s="129" t="n"/>
      <c r="J458" s="129" t="n"/>
      <c r="K458" s="129" t="n"/>
      <c r="L458" s="130" t="n"/>
    </row>
    <row r="459" ht="24" customHeight="1">
      <c r="A459" s="393" t="inlineStr">
        <is>
          <t>LV3</t>
        </is>
      </c>
      <c r="B459" s="82" t="inlineStr">
        <is>
          <t>55</t>
        </is>
      </c>
      <c r="C459" s="86" t="inlineStr">
        <is>
          <t>增加自身真实伤害 9 %</t>
        </is>
      </c>
      <c r="D459" s="129" t="n"/>
      <c r="E459" s="129" t="n"/>
      <c r="F459" s="129" t="n"/>
      <c r="G459" s="130" t="n"/>
      <c r="H459" s="132" t="inlineStr">
        <is>
          <t>对敌方造成当前生命 9 %的伤害（最高2000点）</t>
        </is>
      </c>
      <c r="I459" s="129" t="n"/>
      <c r="J459" s="129" t="n"/>
      <c r="K459" s="129" t="n"/>
      <c r="L459" s="130" t="n"/>
    </row>
    <row r="460" ht="24" customHeight="1">
      <c r="A460" s="393" t="inlineStr">
        <is>
          <t>LV4</t>
        </is>
      </c>
      <c r="B460" s="764" t="inlineStr">
        <is>
          <t>80</t>
        </is>
      </c>
      <c r="C460" s="86" t="inlineStr">
        <is>
          <t>增加自身真实伤害12%</t>
        </is>
      </c>
      <c r="D460" s="129" t="n"/>
      <c r="E460" s="129" t="n"/>
      <c r="F460" s="129" t="n"/>
      <c r="G460" s="130" t="n"/>
      <c r="H460" s="239" t="inlineStr">
        <is>
          <t>对敌方造成当前生命11%的伤害（最高2000点）</t>
        </is>
      </c>
      <c r="I460" s="129" t="n"/>
      <c r="J460" s="129" t="n"/>
      <c r="K460" s="129" t="n"/>
      <c r="L460" s="130" t="n"/>
    </row>
    <row r="461" ht="24" customHeight="1">
      <c r="A461" s="395" t="inlineStr">
        <is>
          <t>LV5</t>
        </is>
      </c>
      <c r="B461" s="89" t="inlineStr">
        <is>
          <t>100</t>
        </is>
      </c>
      <c r="C461" s="139" t="inlineStr">
        <is>
          <t>增加自身真实伤害15%</t>
        </is>
      </c>
      <c r="D461" s="135" t="n"/>
      <c r="E461" s="135" t="n"/>
      <c r="F461" s="135" t="n"/>
      <c r="G461" s="136" t="n"/>
      <c r="H461" s="268" t="inlineStr">
        <is>
          <t>对敌方造成当前生命15%的伤害（最高2000点）</t>
        </is>
      </c>
      <c r="I461" s="135" t="n"/>
      <c r="J461" s="135" t="n"/>
      <c r="K461" s="135" t="n"/>
      <c r="L461" s="136" t="n"/>
    </row>
    <row r="462" ht="24" customHeight="1">
      <c r="A462" s="652" t="inlineStr"/>
    </row>
    <row r="463" ht="24" customHeight="1">
      <c r="A463" s="386" t="inlineStr">
        <is>
          <t>名称</t>
        </is>
      </c>
      <c r="B463" s="24" t="inlineStr">
        <is>
          <t>基本属性</t>
        </is>
      </c>
      <c r="C463" s="56" t="n"/>
      <c r="D463" s="24" t="inlineStr">
        <is>
          <t>初始属性</t>
        </is>
      </c>
      <c r="E463" s="56" t="n"/>
      <c r="F463" s="24" t="inlineStr">
        <is>
          <t>推荐武技</t>
        </is>
      </c>
      <c r="G463" s="56" t="n"/>
      <c r="H463" s="202" t="inlineStr">
        <is>
          <t>武器技能池（职业：剑客）</t>
        </is>
      </c>
      <c r="I463" s="56" t="n"/>
      <c r="J463" s="56" t="n"/>
      <c r="K463" s="56" t="n"/>
      <c r="L463" s="203" t="n"/>
    </row>
    <row r="464" ht="24" customHeight="1">
      <c r="A464" s="757" t="inlineStr">
        <is>
          <t>杨过
技能
黯然销魂掌</t>
        </is>
      </c>
      <c r="B464" s="73" t="inlineStr">
        <is>
          <t>满级生命</t>
        </is>
      </c>
      <c r="C464" s="769" t="inlineStr">
        <is>
          <t>174</t>
        </is>
      </c>
      <c r="D464" s="74" t="inlineStr">
        <is>
          <t>初始生命</t>
        </is>
      </c>
      <c r="E464" s="769" t="inlineStr">
        <is>
          <t>60</t>
        </is>
      </c>
      <c r="F464" s="745" t="inlineStr">
        <is>
          <t>装死</t>
        </is>
      </c>
      <c r="G464" s="569" t="inlineStr">
        <is>
          <t>均衡发展</t>
        </is>
      </c>
      <c r="H464" s="319" t="inlineStr">
        <is>
          <t>狂魔镰</t>
        </is>
      </c>
      <c r="I464" s="74" t="inlineStr">
        <is>
          <t>小李飞刀</t>
        </is>
      </c>
      <c r="J464" s="74" t="inlineStr">
        <is>
          <t>红缨枪</t>
        </is>
      </c>
      <c r="K464" s="74" t="inlineStr">
        <is>
          <t>短剑</t>
        </is>
      </c>
      <c r="L464" s="75" t="inlineStr">
        <is>
          <t>双截棍</t>
        </is>
      </c>
    </row>
    <row r="465" ht="24" customHeight="1">
      <c r="A465" s="414" t="n"/>
      <c r="B465" s="77" t="inlineStr">
        <is>
          <t>侠士品级</t>
        </is>
      </c>
      <c r="C465" s="78" t="inlineStr">
        <is>
          <t>S</t>
        </is>
      </c>
      <c r="D465" s="86" t="inlineStr">
        <is>
          <t>初始力量</t>
        </is>
      </c>
      <c r="E465" s="84" t="inlineStr">
        <is>
          <t>12</t>
        </is>
      </c>
      <c r="F465" s="758" t="inlineStr">
        <is>
          <t>快人一步</t>
        </is>
      </c>
      <c r="G465" s="770" t="inlineStr">
        <is>
          <t>狂魔镰</t>
        </is>
      </c>
      <c r="H465" s="85" t="inlineStr">
        <is>
          <t>冲击波</t>
        </is>
      </c>
      <c r="I465" s="86" t="inlineStr">
        <is>
          <t>第六感</t>
        </is>
      </c>
      <c r="J465" s="86" t="inlineStr">
        <is>
          <t>凌波微步</t>
        </is>
      </c>
      <c r="K465" s="86" t="inlineStr">
        <is>
          <t>皮糙肉厚</t>
        </is>
      </c>
      <c r="L465" s="236" t="inlineStr">
        <is>
          <t>均衡发展</t>
        </is>
      </c>
    </row>
    <row r="466" ht="24" customHeight="1">
      <c r="A466" s="414" t="n"/>
      <c r="B466" s="132" t="inlineStr">
        <is>
          <t>成长系数</t>
        </is>
      </c>
      <c r="C466" s="84" t="inlineStr">
        <is>
          <t>1.2</t>
        </is>
      </c>
      <c r="D466" s="86" t="inlineStr">
        <is>
          <t>初始敏捷</t>
        </is>
      </c>
      <c r="E466" s="84" t="inlineStr">
        <is>
          <t>12</t>
        </is>
      </c>
      <c r="F466" s="758" t="inlineStr">
        <is>
          <t>皮糙肉厚</t>
        </is>
      </c>
      <c r="G466" s="770" t="inlineStr">
        <is>
          <t>气疗术</t>
        </is>
      </c>
      <c r="H466" s="85" t="inlineStr">
        <is>
          <t>神来一击</t>
        </is>
      </c>
      <c r="I466" s="86" t="inlineStr">
        <is>
          <t>装死</t>
        </is>
      </c>
      <c r="J466" s="86" t="inlineStr">
        <is>
          <t>快人一步</t>
        </is>
      </c>
      <c r="K466" s="86" t="inlineStr">
        <is>
          <t>黯然一击</t>
        </is>
      </c>
      <c r="L466" s="236" t="inlineStr">
        <is>
          <t>太极拳</t>
        </is>
      </c>
    </row>
    <row r="467" ht="24" customHeight="1">
      <c r="A467" s="749" t="n"/>
      <c r="B467" s="77" t="inlineStr">
        <is>
          <t>五行克制</t>
        </is>
      </c>
      <c r="C467" s="78" t="inlineStr">
        <is>
          <t>金：克木</t>
        </is>
      </c>
      <c r="D467" s="65" t="inlineStr">
        <is>
          <t>初始速度</t>
        </is>
      </c>
      <c r="E467" s="344" t="inlineStr">
        <is>
          <t>12</t>
        </is>
      </c>
      <c r="F467" s="269" t="inlineStr">
        <is>
          <t>第六感</t>
        </is>
      </c>
      <c r="G467" s="92" t="inlineStr">
        <is>
          <t>x</t>
        </is>
      </c>
      <c r="H467" s="64" t="inlineStr">
        <is>
          <t>气疗术</t>
        </is>
      </c>
      <c r="I467" s="65" t="inlineStr">
        <is>
          <t>修心术</t>
        </is>
      </c>
      <c r="J467" s="65" t="inlineStr">
        <is>
          <t>缴械</t>
        </is>
      </c>
      <c r="K467" s="65" t="inlineStr">
        <is>
          <t>人品爆发</t>
        </is>
      </c>
      <c r="L467" s="78" t="inlineStr">
        <is>
          <t>点穴</t>
        </is>
      </c>
    </row>
    <row r="468" ht="24" customHeight="1">
      <c r="A468" s="202" t="inlineStr">
        <is>
          <t>技能等级</t>
        </is>
      </c>
      <c r="B468" s="311" t="inlineStr">
        <is>
          <t>战斗力</t>
        </is>
      </c>
      <c r="C468" s="118" t="inlineStr">
        <is>
          <t>上阵效果（设置出战开局加给本体）</t>
        </is>
      </c>
      <c r="D468" s="3" t="n"/>
      <c r="E468" s="3" t="n"/>
      <c r="F468" s="3" t="n"/>
      <c r="G468" s="4" t="n"/>
      <c r="H468" s="205" t="inlineStr">
        <is>
          <t>额外效果（侠士战存活后加给本体）</t>
        </is>
      </c>
      <c r="I468" s="56" t="n"/>
      <c r="J468" s="56" t="n"/>
      <c r="K468" s="56" t="n"/>
      <c r="L468" s="203" t="n"/>
    </row>
    <row r="469" ht="24" customHeight="1">
      <c r="A469" s="664" t="inlineStr">
        <is>
          <t>LV1</t>
        </is>
      </c>
      <c r="B469" s="234" t="inlineStr">
        <is>
          <t>35</t>
        </is>
      </c>
      <c r="C469" s="62" t="inlineStr">
        <is>
          <t>降低敌方技能穿透 2 %</t>
        </is>
      </c>
      <c r="D469" s="123" t="n"/>
      <c r="E469" s="123" t="n"/>
      <c r="F469" s="123" t="n"/>
      <c r="G469" s="124" t="n"/>
      <c r="H469" s="73" t="inlineStr">
        <is>
          <t>每回合造成敌方当前生命 5 %的伤害，持续3回合</t>
        </is>
      </c>
      <c r="I469" s="158" t="n"/>
      <c r="J469" s="158" t="n"/>
      <c r="K469" s="158" t="n"/>
      <c r="L469" s="320" t="n"/>
    </row>
    <row r="470" ht="24" customHeight="1">
      <c r="A470" s="393" t="inlineStr">
        <is>
          <t>LV2</t>
        </is>
      </c>
      <c r="B470" s="82" t="inlineStr">
        <is>
          <t>45</t>
        </is>
      </c>
      <c r="C470" s="86" t="inlineStr">
        <is>
          <t>降低敌方技能穿透 3 %</t>
        </is>
      </c>
      <c r="D470" s="129" t="n"/>
      <c r="E470" s="129" t="n"/>
      <c r="F470" s="129" t="n"/>
      <c r="G470" s="130" t="n"/>
      <c r="H470" s="132" t="inlineStr">
        <is>
          <t>每回合造成敌方当前生命 6 %的伤害，持续3回合</t>
        </is>
      </c>
      <c r="I470" s="129" t="n"/>
      <c r="J470" s="129" t="n"/>
      <c r="K470" s="129" t="n"/>
      <c r="L470" s="130" t="n"/>
    </row>
    <row r="471" ht="24" customHeight="1">
      <c r="A471" s="393" t="inlineStr">
        <is>
          <t>LV3</t>
        </is>
      </c>
      <c r="B471" s="82" t="inlineStr">
        <is>
          <t>55</t>
        </is>
      </c>
      <c r="C471" s="86" t="inlineStr">
        <is>
          <t>降低敌方技能穿透 4 %</t>
        </is>
      </c>
      <c r="D471" s="129" t="n"/>
      <c r="E471" s="129" t="n"/>
      <c r="F471" s="129" t="n"/>
      <c r="G471" s="130" t="n"/>
      <c r="H471" s="132" t="inlineStr">
        <is>
          <t>每回合造成敌方当前生命 7 %的伤害，持续3回合</t>
        </is>
      </c>
      <c r="I471" s="129" t="n"/>
      <c r="J471" s="129" t="n"/>
      <c r="K471" s="129" t="n"/>
      <c r="L471" s="130" t="n"/>
    </row>
    <row r="472" ht="24" customHeight="1">
      <c r="A472" s="393" t="inlineStr">
        <is>
          <t>LV4</t>
        </is>
      </c>
      <c r="B472" s="764" t="inlineStr">
        <is>
          <t>80</t>
        </is>
      </c>
      <c r="C472" s="86" t="inlineStr">
        <is>
          <t>降低敌方技能穿透 6 %</t>
        </is>
      </c>
      <c r="D472" s="129" t="n"/>
      <c r="E472" s="129" t="n"/>
      <c r="F472" s="129" t="n"/>
      <c r="G472" s="130" t="n"/>
      <c r="H472" s="132" t="inlineStr">
        <is>
          <t>每回合造成敌方当前生命 8 %的伤害，持续3回合</t>
        </is>
      </c>
      <c r="I472" s="129" t="n"/>
      <c r="J472" s="129" t="n"/>
      <c r="K472" s="129" t="n"/>
      <c r="L472" s="130" t="n"/>
    </row>
    <row r="473" ht="24" customHeight="1">
      <c r="A473" s="395" t="inlineStr">
        <is>
          <t>LV5</t>
        </is>
      </c>
      <c r="B473" s="89" t="inlineStr">
        <is>
          <t>100</t>
        </is>
      </c>
      <c r="C473" s="139" t="inlineStr">
        <is>
          <t>降低敌方技能穿透 8 %</t>
        </is>
      </c>
      <c r="D473" s="135" t="n"/>
      <c r="E473" s="135" t="n"/>
      <c r="F473" s="135" t="n"/>
      <c r="G473" s="136" t="n"/>
      <c r="H473" s="138" t="inlineStr">
        <is>
          <t>每回合造成敌方当前生命10%的伤害，持续3回合</t>
        </is>
      </c>
      <c r="I473" s="135" t="n"/>
      <c r="J473" s="135" t="n"/>
      <c r="K473" s="135" t="n"/>
      <c r="L473" s="136" t="n"/>
    </row>
    <row r="474" ht="24" customHeight="1">
      <c r="A474" s="652" t="inlineStr"/>
    </row>
    <row r="475" ht="24" customHeight="1">
      <c r="A475" s="386" t="inlineStr">
        <is>
          <t>名称</t>
        </is>
      </c>
      <c r="B475" s="24" t="inlineStr">
        <is>
          <t>基本属性</t>
        </is>
      </c>
      <c r="C475" s="56" t="n"/>
      <c r="D475" s="24" t="inlineStr">
        <is>
          <t>初始属性</t>
        </is>
      </c>
      <c r="E475" s="56" t="n"/>
      <c r="F475" s="24" t="inlineStr">
        <is>
          <t>推荐武技</t>
        </is>
      </c>
      <c r="G475" s="56" t="n"/>
      <c r="H475" s="202" t="inlineStr">
        <is>
          <t>武器技能池（职业：刺客）</t>
        </is>
      </c>
      <c r="I475" s="56" t="n"/>
      <c r="J475" s="56" t="n"/>
      <c r="K475" s="56" t="n"/>
      <c r="L475" s="203" t="n"/>
    </row>
    <row r="476" ht="24" customHeight="1">
      <c r="A476" s="744" t="inlineStr">
        <is>
          <t>小龙女
技能
玉女心经</t>
        </is>
      </c>
      <c r="B476" s="80" t="inlineStr">
        <is>
          <t>满级生命</t>
        </is>
      </c>
      <c r="C476" s="207" t="inlineStr">
        <is>
          <t>150</t>
        </is>
      </c>
      <c r="D476" s="73" t="inlineStr">
        <is>
          <t>初始生命</t>
        </is>
      </c>
      <c r="E476" s="769" t="inlineStr">
        <is>
          <t>55</t>
        </is>
      </c>
      <c r="F476" s="770" t="inlineStr">
        <is>
          <t>天生大力</t>
        </is>
      </c>
      <c r="G476" s="770" t="inlineStr">
        <is>
          <t>快人一步</t>
        </is>
      </c>
      <c r="H476" s="319" t="inlineStr">
        <is>
          <t>蛇影弓</t>
        </is>
      </c>
      <c r="I476" s="74" t="inlineStr">
        <is>
          <t>短剑</t>
        </is>
      </c>
      <c r="J476" s="74" t="inlineStr">
        <is>
          <t>冲击波</t>
        </is>
      </c>
      <c r="K476" s="74" t="inlineStr">
        <is>
          <t>第六感</t>
        </is>
      </c>
      <c r="L476" s="75" t="inlineStr">
        <is>
          <t>势如暴雨</t>
        </is>
      </c>
    </row>
    <row r="477" ht="24" customHeight="1">
      <c r="A477" s="414" t="n"/>
      <c r="B477" s="77" t="inlineStr">
        <is>
          <t>侠士品级</t>
        </is>
      </c>
      <c r="C477" s="78" t="inlineStr">
        <is>
          <t>A</t>
        </is>
      </c>
      <c r="D477" s="132" t="inlineStr">
        <is>
          <t>初始力量</t>
        </is>
      </c>
      <c r="E477" s="84" t="inlineStr">
        <is>
          <t>10</t>
        </is>
      </c>
      <c r="F477" s="770" t="inlineStr">
        <is>
          <t>大海无量</t>
        </is>
      </c>
      <c r="G477" s="770" t="inlineStr">
        <is>
          <t>肉搏好手</t>
        </is>
      </c>
      <c r="H477" s="85" t="inlineStr">
        <is>
          <t>天生大力</t>
        </is>
      </c>
      <c r="I477" s="86" t="inlineStr">
        <is>
          <t>神来一击</t>
        </is>
      </c>
      <c r="J477" s="86" t="inlineStr">
        <is>
          <t>武器好手</t>
        </is>
      </c>
      <c r="K477" s="86" t="inlineStr">
        <is>
          <t>气功</t>
        </is>
      </c>
      <c r="L477" s="236" t="inlineStr">
        <is>
          <t>嗜血</t>
        </is>
      </c>
    </row>
    <row r="478" ht="24" customHeight="1">
      <c r="A478" s="414" t="n"/>
      <c r="B478" s="132" t="inlineStr">
        <is>
          <t>成长系数</t>
        </is>
      </c>
      <c r="C478" s="236" t="inlineStr">
        <is>
          <t>1.0</t>
        </is>
      </c>
      <c r="D478" s="132" t="inlineStr">
        <is>
          <t>初始敏捷</t>
        </is>
      </c>
      <c r="E478" s="84" t="inlineStr">
        <is>
          <t>9</t>
        </is>
      </c>
      <c r="F478" s="770" t="inlineStr">
        <is>
          <t>第六感</t>
        </is>
      </c>
      <c r="G478" s="770" t="inlineStr">
        <is>
          <t>残影</t>
        </is>
      </c>
      <c r="H478" s="85" t="inlineStr">
        <is>
          <t>大海无量</t>
        </is>
      </c>
      <c r="I478" s="86" t="inlineStr">
        <is>
          <t>快人一步</t>
        </is>
      </c>
      <c r="J478" s="86" t="inlineStr">
        <is>
          <t>黯然一击</t>
        </is>
      </c>
      <c r="K478" s="86" t="inlineStr">
        <is>
          <t>太极拳</t>
        </is>
      </c>
      <c r="L478" s="236" t="inlineStr">
        <is>
          <t>无影手</t>
        </is>
      </c>
    </row>
    <row r="479" ht="24" customHeight="1">
      <c r="A479" s="749" t="n"/>
      <c r="B479" s="138" t="inlineStr">
        <is>
          <t>五行克制</t>
        </is>
      </c>
      <c r="C479" s="290" t="inlineStr">
        <is>
          <t>水：克火</t>
        </is>
      </c>
      <c r="D479" s="77" t="inlineStr">
        <is>
          <t>初始速度</t>
        </is>
      </c>
      <c r="E479" s="344" t="inlineStr">
        <is>
          <t>15</t>
        </is>
      </c>
      <c r="F479" s="256" t="inlineStr">
        <is>
          <t>蛇影弓</t>
        </is>
      </c>
      <c r="G479" s="92" t="inlineStr">
        <is>
          <t>x</t>
        </is>
      </c>
      <c r="H479" s="64" t="inlineStr">
        <is>
          <t>残影</t>
        </is>
      </c>
      <c r="I479" s="65" t="inlineStr">
        <is>
          <t>疾风步</t>
        </is>
      </c>
      <c r="J479" s="65" t="inlineStr">
        <is>
          <t>肉搏好手</t>
        </is>
      </c>
      <c r="K479" s="65" t="inlineStr">
        <is>
          <t>人品爆发</t>
        </is>
      </c>
      <c r="L479" s="78" t="inlineStr">
        <is>
          <t>佛山无影脚</t>
        </is>
      </c>
    </row>
    <row r="480" ht="24" customHeight="1">
      <c r="A480" s="202" t="inlineStr">
        <is>
          <t>技能等级</t>
        </is>
      </c>
      <c r="B480" s="752" t="inlineStr">
        <is>
          <t>战斗力</t>
        </is>
      </c>
      <c r="C480" s="696" t="inlineStr">
        <is>
          <t>上阵效果（设置出战开局加给本体）</t>
        </is>
      </c>
      <c r="G480" s="504" t="n"/>
      <c r="H480" s="205" t="inlineStr">
        <is>
          <t>额外效果（侠士战存活后加给本体）</t>
        </is>
      </c>
      <c r="I480" s="56" t="n"/>
      <c r="J480" s="56" t="n"/>
      <c r="K480" s="56" t="n"/>
      <c r="L480" s="203" t="n"/>
    </row>
    <row r="481" ht="24" customHeight="1">
      <c r="A481" s="664" t="inlineStr">
        <is>
          <t>LV1</t>
        </is>
      </c>
      <c r="B481" s="234" t="inlineStr">
        <is>
          <t>30</t>
        </is>
      </c>
      <c r="C481" s="62" t="inlineStr">
        <is>
          <t>有 20 %概率丢掉敌方1把武器（优先觉醒武器）</t>
        </is>
      </c>
      <c r="D481" s="123" t="n"/>
      <c r="E481" s="123" t="n"/>
      <c r="F481" s="123" t="n"/>
      <c r="G481" s="124" t="n"/>
      <c r="H481" s="73" t="inlineStr">
        <is>
          <t>增加自身武器韧性 4 %</t>
        </is>
      </c>
      <c r="I481" s="158" t="n"/>
      <c r="J481" s="158" t="n"/>
      <c r="K481" s="158" t="n"/>
      <c r="L481" s="320" t="n"/>
    </row>
    <row r="482" ht="24" customHeight="1">
      <c r="A482" s="393" t="inlineStr">
        <is>
          <t>LV2</t>
        </is>
      </c>
      <c r="B482" s="82" t="inlineStr">
        <is>
          <t>40</t>
        </is>
      </c>
      <c r="C482" s="86" t="inlineStr">
        <is>
          <t>有 40 %概率丢掉敌方1把武器（优先觉醒武器）</t>
        </is>
      </c>
      <c r="D482" s="129" t="n"/>
      <c r="E482" s="129" t="n"/>
      <c r="F482" s="129" t="n"/>
      <c r="G482" s="130" t="n"/>
      <c r="H482" s="132" t="inlineStr">
        <is>
          <t>增加自身武器韧性 6 %</t>
        </is>
      </c>
      <c r="I482" s="129" t="n"/>
      <c r="J482" s="129" t="n"/>
      <c r="K482" s="129" t="n"/>
      <c r="L482" s="130" t="n"/>
    </row>
    <row r="483" ht="24" customHeight="1">
      <c r="A483" s="393" t="inlineStr">
        <is>
          <t>LV3</t>
        </is>
      </c>
      <c r="B483" s="82" t="inlineStr">
        <is>
          <t>50</t>
        </is>
      </c>
      <c r="C483" s="86" t="inlineStr">
        <is>
          <t>有 60 %概率丢掉敌方1把武器（优先觉醒武器）</t>
        </is>
      </c>
      <c r="D483" s="129" t="n"/>
      <c r="E483" s="129" t="n"/>
      <c r="F483" s="129" t="n"/>
      <c r="G483" s="130" t="n"/>
      <c r="H483" s="132" t="inlineStr">
        <is>
          <t>增加自身武器韧性 8 %</t>
        </is>
      </c>
      <c r="I483" s="129" t="n"/>
      <c r="J483" s="129" t="n"/>
      <c r="K483" s="129" t="n"/>
      <c r="L483" s="130" t="n"/>
    </row>
    <row r="484" ht="24" customHeight="1">
      <c r="A484" s="393" t="inlineStr">
        <is>
          <t>LV4</t>
        </is>
      </c>
      <c r="B484" s="82" t="inlineStr">
        <is>
          <t>70</t>
        </is>
      </c>
      <c r="C484" s="86" t="inlineStr">
        <is>
          <t>有 80 %概率丢掉敌方1把武器（优先觉醒武器）</t>
        </is>
      </c>
      <c r="D484" s="129" t="n"/>
      <c r="E484" s="129" t="n"/>
      <c r="F484" s="129" t="n"/>
      <c r="G484" s="130" t="n"/>
      <c r="H484" s="132" t="inlineStr">
        <is>
          <t>增加自身武器韧性10%</t>
        </is>
      </c>
      <c r="I484" s="129" t="n"/>
      <c r="J484" s="129" t="n"/>
      <c r="K484" s="129" t="n"/>
      <c r="L484" s="130" t="n"/>
    </row>
    <row r="485" ht="24" customHeight="1">
      <c r="A485" s="395" t="inlineStr">
        <is>
          <t>LV5</t>
        </is>
      </c>
      <c r="B485" s="89" t="inlineStr">
        <is>
          <t>90</t>
        </is>
      </c>
      <c r="C485" s="139" t="inlineStr">
        <is>
          <t>有100%概率丢掉敌方1把武器（优先觉醒武器）</t>
        </is>
      </c>
      <c r="D485" s="135" t="n"/>
      <c r="E485" s="135" t="n"/>
      <c r="F485" s="135" t="n"/>
      <c r="G485" s="136" t="n"/>
      <c r="H485" s="138" t="inlineStr">
        <is>
          <t>增加自身武器韧性14%</t>
        </is>
      </c>
      <c r="I485" s="135" t="n"/>
      <c r="J485" s="135" t="n"/>
      <c r="K485" s="135" t="n"/>
      <c r="L485" s="136" t="n"/>
    </row>
    <row r="486" ht="24" customHeight="1">
      <c r="A486" s="652" t="inlineStr"/>
    </row>
    <row r="487" ht="24" customHeight="1">
      <c r="A487" s="772" t="inlineStr">
        <is>
          <t>名称</t>
        </is>
      </c>
      <c r="B487" s="24" t="inlineStr">
        <is>
          <t>基本属性</t>
        </is>
      </c>
      <c r="C487" s="56" t="n"/>
      <c r="D487" s="24" t="inlineStr">
        <is>
          <t>初始属性</t>
        </is>
      </c>
      <c r="E487" s="56" t="n"/>
      <c r="F487" s="24" t="inlineStr">
        <is>
          <t>推荐武技</t>
        </is>
      </c>
      <c r="G487" s="56" t="n"/>
      <c r="H487" s="202" t="inlineStr">
        <is>
          <t>武器技能池（职业：拳客）</t>
        </is>
      </c>
      <c r="I487" s="56" t="n"/>
      <c r="J487" s="56" t="n"/>
      <c r="K487" s="56" t="n"/>
      <c r="L487" s="203" t="n"/>
    </row>
    <row r="488" ht="24" customHeight="1">
      <c r="A488" s="757" t="inlineStr">
        <is>
          <t>林朝英
技能
万梅迎风</t>
        </is>
      </c>
      <c r="B488" s="73" t="inlineStr">
        <is>
          <t>满级生命</t>
        </is>
      </c>
      <c r="C488" s="769" t="inlineStr">
        <is>
          <t>232</t>
        </is>
      </c>
      <c r="D488" s="74" t="inlineStr">
        <is>
          <t>初始生命</t>
        </is>
      </c>
      <c r="E488" s="769" t="inlineStr">
        <is>
          <t>90</t>
        </is>
      </c>
      <c r="F488" s="61" t="inlineStr">
        <is>
          <t>天生大力</t>
        </is>
      </c>
      <c r="G488" s="63" t="inlineStr">
        <is>
          <t>大海无量</t>
        </is>
      </c>
      <c r="H488" s="319" t="inlineStr">
        <is>
          <t>判官笔</t>
        </is>
      </c>
      <c r="I488" s="74" t="inlineStr">
        <is>
          <t>充气锤子</t>
        </is>
      </c>
      <c r="J488" s="74" t="inlineStr">
        <is>
          <t>木剑</t>
        </is>
      </c>
      <c r="K488" s="74" t="inlineStr">
        <is>
          <t>蛇影弓</t>
        </is>
      </c>
      <c r="L488" s="75" t="inlineStr">
        <is>
          <t>流星球</t>
        </is>
      </c>
    </row>
    <row r="489" ht="24" customHeight="1">
      <c r="A489" s="414" t="n"/>
      <c r="B489" s="77" t="inlineStr">
        <is>
          <t>侠士品级</t>
        </is>
      </c>
      <c r="C489" s="78" t="inlineStr">
        <is>
          <t>冠侠</t>
        </is>
      </c>
      <c r="D489" s="86" t="inlineStr">
        <is>
          <t>初始力量</t>
        </is>
      </c>
      <c r="E489" s="84" t="inlineStr">
        <is>
          <t>22</t>
        </is>
      </c>
      <c r="F489" s="85" t="inlineStr">
        <is>
          <t>木剑</t>
        </is>
      </c>
      <c r="G489" s="236" t="inlineStr">
        <is>
          <t>判官笔</t>
        </is>
      </c>
      <c r="H489" s="85" t="inlineStr">
        <is>
          <t>冲击波</t>
        </is>
      </c>
      <c r="I489" s="86" t="inlineStr">
        <is>
          <t>凌波微步</t>
        </is>
      </c>
      <c r="J489" s="86" t="inlineStr">
        <is>
          <t>天生大力</t>
        </is>
      </c>
      <c r="K489" s="86" t="inlineStr">
        <is>
          <t>神来一击</t>
        </is>
      </c>
      <c r="L489" s="236" t="inlineStr">
        <is>
          <t>身手敏捷</t>
        </is>
      </c>
    </row>
    <row r="490" ht="24" customHeight="1">
      <c r="A490" s="414" t="n"/>
      <c r="B490" s="132" t="inlineStr">
        <is>
          <t>成长系数</t>
        </is>
      </c>
      <c r="C490" s="84" t="inlineStr">
        <is>
          <t>1.5</t>
        </is>
      </c>
      <c r="D490" s="86" t="inlineStr">
        <is>
          <t>初始敏捷</t>
        </is>
      </c>
      <c r="E490" s="84" t="inlineStr">
        <is>
          <t>12</t>
        </is>
      </c>
      <c r="F490" s="85" t="inlineStr">
        <is>
          <t>武器好手</t>
        </is>
      </c>
      <c r="G490" s="236" t="inlineStr">
        <is>
          <t>身手敏捷</t>
        </is>
      </c>
      <c r="H490" s="85" t="inlineStr">
        <is>
          <t>武器好手</t>
        </is>
      </c>
      <c r="I490" s="86" t="inlineStr">
        <is>
          <t>大海无量</t>
        </is>
      </c>
      <c r="J490" s="86" t="inlineStr">
        <is>
          <t>天残脚</t>
        </is>
      </c>
      <c r="K490" s="86" t="inlineStr">
        <is>
          <t>黯然一击</t>
        </is>
      </c>
      <c r="L490" s="236" t="inlineStr">
        <is>
          <t>太极拳</t>
        </is>
      </c>
    </row>
    <row r="491" ht="24" customHeight="1">
      <c r="A491" s="749" t="n"/>
      <c r="B491" s="77" t="inlineStr">
        <is>
          <t>五行克制</t>
        </is>
      </c>
      <c r="C491" s="78" t="inlineStr">
        <is>
          <t>木：克土</t>
        </is>
      </c>
      <c r="D491" s="65" t="inlineStr">
        <is>
          <t>初始速度</t>
        </is>
      </c>
      <c r="E491" s="344" t="inlineStr">
        <is>
          <t>10</t>
        </is>
      </c>
      <c r="F491" s="256" t="inlineStr">
        <is>
          <t>肉搏好手</t>
        </is>
      </c>
      <c r="G491" s="92" t="inlineStr">
        <is>
          <t>x</t>
        </is>
      </c>
      <c r="H491" s="64" t="inlineStr">
        <is>
          <t>修心术</t>
        </is>
      </c>
      <c r="I491" s="65" t="inlineStr">
        <is>
          <t>肉搏好手</t>
        </is>
      </c>
      <c r="J491" s="65" t="inlineStr">
        <is>
          <t>人品爆发</t>
        </is>
      </c>
      <c r="K491" s="65" t="inlineStr">
        <is>
          <t>晴天霹雳</t>
        </is>
      </c>
      <c r="L491" s="78" t="inlineStr">
        <is>
          <t>点穴</t>
        </is>
      </c>
    </row>
    <row r="492" ht="24" customHeight="1">
      <c r="A492" s="202" t="inlineStr">
        <is>
          <t>技能等级</t>
        </is>
      </c>
      <c r="B492" s="311" t="inlineStr">
        <is>
          <t>战斗力</t>
        </is>
      </c>
      <c r="C492" s="118" t="inlineStr">
        <is>
          <t>上阵效果（设置出战开局加给本体）</t>
        </is>
      </c>
      <c r="D492" s="3" t="n"/>
      <c r="E492" s="3" t="n"/>
      <c r="F492" s="3" t="n"/>
      <c r="G492" s="4" t="n"/>
      <c r="H492" s="205" t="inlineStr">
        <is>
          <t>额外效果（侠士战存活后加给本体）</t>
        </is>
      </c>
      <c r="I492" s="56" t="n"/>
      <c r="J492" s="56" t="n"/>
      <c r="K492" s="56" t="n"/>
      <c r="L492" s="203" t="n"/>
    </row>
    <row r="493" ht="24" customHeight="1">
      <c r="A493" s="664" t="inlineStr">
        <is>
          <t>LV1</t>
        </is>
      </c>
      <c r="B493" s="763" t="inlineStr">
        <is>
          <t>100</t>
        </is>
      </c>
      <c r="C493" s="62" t="inlineStr">
        <is>
          <t>降低敌方武器穿透 1 %</t>
        </is>
      </c>
      <c r="D493" s="123" t="n"/>
      <c r="E493" s="123" t="n"/>
      <c r="F493" s="123" t="n"/>
      <c r="G493" s="124" t="n"/>
      <c r="H493" s="73" t="inlineStr">
        <is>
          <t>增加自身10点力量</t>
        </is>
      </c>
      <c r="I493" s="158" t="n"/>
      <c r="J493" s="158" t="n"/>
      <c r="K493" s="158" t="n"/>
      <c r="L493" s="320" t="n"/>
    </row>
    <row r="494" ht="24" customHeight="1">
      <c r="A494" s="393" t="inlineStr">
        <is>
          <t>LV2</t>
        </is>
      </c>
      <c r="B494" s="82" t="inlineStr">
        <is>
          <t>105</t>
        </is>
      </c>
      <c r="C494" s="86" t="inlineStr">
        <is>
          <t>降低敌方武器穿透 2 %</t>
        </is>
      </c>
      <c r="D494" s="129" t="n"/>
      <c r="E494" s="129" t="n"/>
      <c r="F494" s="129" t="n"/>
      <c r="G494" s="130" t="n"/>
      <c r="H494" s="132" t="inlineStr">
        <is>
          <t>增加自身15点力量</t>
        </is>
      </c>
      <c r="I494" s="129" t="n"/>
      <c r="J494" s="129" t="n"/>
      <c r="K494" s="129" t="n"/>
      <c r="L494" s="130" t="n"/>
    </row>
    <row r="495" ht="24" customHeight="1">
      <c r="A495" s="393" t="inlineStr">
        <is>
          <t>LV3</t>
        </is>
      </c>
      <c r="B495" s="764" t="inlineStr">
        <is>
          <t>115</t>
        </is>
      </c>
      <c r="C495" s="86" t="inlineStr">
        <is>
          <t>降低敌方武器穿透 3 %</t>
        </is>
      </c>
      <c r="D495" s="129" t="n"/>
      <c r="E495" s="129" t="n"/>
      <c r="F495" s="129" t="n"/>
      <c r="G495" s="130" t="n"/>
      <c r="H495" s="132" t="inlineStr">
        <is>
          <t>增加自身20点力量</t>
        </is>
      </c>
      <c r="I495" s="129" t="n"/>
      <c r="J495" s="129" t="n"/>
      <c r="K495" s="129" t="n"/>
      <c r="L495" s="130" t="n"/>
    </row>
    <row r="496" ht="24" customHeight="1">
      <c r="A496" s="393" t="inlineStr">
        <is>
          <t>LV4</t>
        </is>
      </c>
      <c r="B496" s="764" t="inlineStr">
        <is>
          <t>130</t>
        </is>
      </c>
      <c r="C496" s="86" t="inlineStr">
        <is>
          <t>降低敌方武器穿透 4 %</t>
        </is>
      </c>
      <c r="D496" s="129" t="n"/>
      <c r="E496" s="129" t="n"/>
      <c r="F496" s="129" t="n"/>
      <c r="G496" s="130" t="n"/>
      <c r="H496" s="132" t="inlineStr">
        <is>
          <t>增加自身36点力量</t>
        </is>
      </c>
      <c r="I496" s="129" t="n"/>
      <c r="J496" s="129" t="n"/>
      <c r="K496" s="129" t="n"/>
      <c r="L496" s="130" t="n"/>
    </row>
    <row r="497" ht="24" customHeight="1">
      <c r="A497" s="395" t="inlineStr">
        <is>
          <t>LV5</t>
        </is>
      </c>
      <c r="B497" s="89" t="inlineStr">
        <is>
          <t>150</t>
        </is>
      </c>
      <c r="C497" s="139" t="inlineStr">
        <is>
          <t>降低敌方武器穿透 5 %</t>
        </is>
      </c>
      <c r="D497" s="135" t="n"/>
      <c r="E497" s="135" t="n"/>
      <c r="F497" s="135" t="n"/>
      <c r="G497" s="136" t="n"/>
      <c r="H497" s="138" t="inlineStr">
        <is>
          <t>增加自身45点力量</t>
        </is>
      </c>
      <c r="I497" s="135" t="n"/>
      <c r="J497" s="135" t="n"/>
      <c r="K497" s="135" t="n"/>
      <c r="L497" s="136" t="n"/>
    </row>
    <row r="498" ht="24" customHeight="1">
      <c r="A498" s="652" t="inlineStr"/>
    </row>
    <row r="499" ht="24" customHeight="1">
      <c r="A499" s="772" t="inlineStr">
        <is>
          <t>名称</t>
        </is>
      </c>
      <c r="B499" s="24" t="inlineStr">
        <is>
          <t>基本属性</t>
        </is>
      </c>
      <c r="C499" s="56" t="n"/>
      <c r="D499" s="24" t="inlineStr">
        <is>
          <t>初始属性</t>
        </is>
      </c>
      <c r="E499" s="56" t="n"/>
      <c r="F499" s="24" t="inlineStr">
        <is>
          <t>推荐武技</t>
        </is>
      </c>
      <c r="G499" s="56" t="n"/>
      <c r="H499" s="202" t="inlineStr">
        <is>
          <t>武器技能池（职业：刀客）</t>
        </is>
      </c>
      <c r="I499" s="56" t="n"/>
      <c r="J499" s="56" t="n"/>
      <c r="K499" s="56" t="n"/>
      <c r="L499" s="203" t="n"/>
    </row>
    <row r="500" ht="24" customHeight="1">
      <c r="A500" s="757" t="inlineStr">
        <is>
          <t>李莫愁
技能
冰魄银针</t>
        </is>
      </c>
      <c r="B500" s="73" t="inlineStr">
        <is>
          <t>满级生命</t>
        </is>
      </c>
      <c r="C500" s="769" t="inlineStr">
        <is>
          <t>164</t>
        </is>
      </c>
      <c r="D500" s="74" t="inlineStr">
        <is>
          <t>初始生命</t>
        </is>
      </c>
      <c r="E500" s="769" t="inlineStr">
        <is>
          <t>50</t>
        </is>
      </c>
      <c r="F500" s="61" t="inlineStr">
        <is>
          <t>装死</t>
        </is>
      </c>
      <c r="G500" s="63" t="inlineStr">
        <is>
          <t>天生大力</t>
        </is>
      </c>
      <c r="H500" s="319" t="inlineStr">
        <is>
          <t>小李飞刀</t>
        </is>
      </c>
      <c r="I500" s="74" t="inlineStr">
        <is>
          <t>判官笔</t>
        </is>
      </c>
      <c r="J500" s="74" t="inlineStr">
        <is>
          <t>三叉戟</t>
        </is>
      </c>
      <c r="K500" s="74" t="inlineStr">
        <is>
          <t>木剑</t>
        </is>
      </c>
      <c r="L500" s="75" t="inlineStr">
        <is>
          <t>蛇影弓</t>
        </is>
      </c>
    </row>
    <row r="501" ht="24" customHeight="1">
      <c r="A501" s="414" t="n"/>
      <c r="B501" s="77" t="inlineStr">
        <is>
          <t>侠士品级</t>
        </is>
      </c>
      <c r="C501" s="78" t="inlineStr">
        <is>
          <t>S</t>
        </is>
      </c>
      <c r="D501" s="86" t="inlineStr">
        <is>
          <t>初始力量</t>
        </is>
      </c>
      <c r="E501" s="84" t="inlineStr">
        <is>
          <t>9</t>
        </is>
      </c>
      <c r="F501" s="85" t="inlineStr">
        <is>
          <t>均衡发展</t>
        </is>
      </c>
      <c r="G501" s="236" t="inlineStr">
        <is>
          <t>快人一步</t>
        </is>
      </c>
      <c r="H501" s="85" t="inlineStr">
        <is>
          <t>汽水罐</t>
        </is>
      </c>
      <c r="I501" s="86" t="inlineStr">
        <is>
          <t>平底锅</t>
        </is>
      </c>
      <c r="J501" s="86" t="inlineStr">
        <is>
          <t>开山斧</t>
        </is>
      </c>
      <c r="K501" s="86" t="inlineStr">
        <is>
          <t>短剑</t>
        </is>
      </c>
      <c r="L501" s="236" t="inlineStr">
        <is>
          <t>凌波微步</t>
        </is>
      </c>
    </row>
    <row r="502" ht="24" customHeight="1">
      <c r="A502" s="414" t="n"/>
      <c r="B502" s="132" t="inlineStr">
        <is>
          <t>成长系数</t>
        </is>
      </c>
      <c r="C502" s="84" t="inlineStr">
        <is>
          <t>1.2</t>
        </is>
      </c>
      <c r="D502" s="86" t="inlineStr">
        <is>
          <t>初始敏捷</t>
        </is>
      </c>
      <c r="E502" s="84" t="inlineStr">
        <is>
          <t>20</t>
        </is>
      </c>
      <c r="F502" s="85" t="inlineStr">
        <is>
          <t>判官笔</t>
        </is>
      </c>
      <c r="G502" s="236" t="inlineStr">
        <is>
          <t>木剑</t>
        </is>
      </c>
      <c r="H502" s="85" t="inlineStr">
        <is>
          <t>天使之翼</t>
        </is>
      </c>
      <c r="I502" s="86" t="inlineStr">
        <is>
          <t>势如暴雨</t>
        </is>
      </c>
      <c r="J502" s="86" t="inlineStr">
        <is>
          <t>天生大力</t>
        </is>
      </c>
      <c r="K502" s="86" t="inlineStr">
        <is>
          <t>均衡发展</t>
        </is>
      </c>
      <c r="L502" s="236" t="inlineStr">
        <is>
          <t>神来一击</t>
        </is>
      </c>
    </row>
    <row r="503" ht="24" customHeight="1">
      <c r="A503" s="749" t="n"/>
      <c r="B503" s="77" t="inlineStr">
        <is>
          <t>五行克制</t>
        </is>
      </c>
      <c r="C503" s="78" t="inlineStr">
        <is>
          <t>土：克水</t>
        </is>
      </c>
      <c r="D503" s="139" t="inlineStr">
        <is>
          <t>初始速度</t>
        </is>
      </c>
      <c r="E503" s="224" t="inlineStr">
        <is>
          <t>10</t>
        </is>
      </c>
      <c r="F503" s="667" t="inlineStr">
        <is>
          <t>x</t>
        </is>
      </c>
      <c r="G503" s="92" t="inlineStr">
        <is>
          <t>x</t>
        </is>
      </c>
      <c r="H503" s="64" t="inlineStr">
        <is>
          <t>身手敏捷</t>
        </is>
      </c>
      <c r="I503" s="65" t="inlineStr">
        <is>
          <t>装死</t>
        </is>
      </c>
      <c r="J503" s="65" t="inlineStr">
        <is>
          <t>快人一步</t>
        </is>
      </c>
      <c r="K503" s="65" t="inlineStr">
        <is>
          <t>企鹅挠痒</t>
        </is>
      </c>
      <c r="L503" s="78" t="inlineStr">
        <is>
          <t>残影</t>
        </is>
      </c>
    </row>
    <row r="504" ht="24" customHeight="1">
      <c r="A504" s="118" t="inlineStr">
        <is>
          <t>技能等级</t>
        </is>
      </c>
      <c r="B504" s="311" t="inlineStr">
        <is>
          <t>战斗力</t>
        </is>
      </c>
      <c r="C504" s="118" t="inlineStr">
        <is>
          <t>上阵效果（设置出战开局加给本体）</t>
        </is>
      </c>
      <c r="D504" s="3" t="n"/>
      <c r="E504" s="3" t="n"/>
      <c r="F504" s="3" t="n"/>
      <c r="G504" s="4" t="n"/>
      <c r="H504" s="670" t="inlineStr">
        <is>
          <t>额外效果（侠士战存活后加给本体）</t>
        </is>
      </c>
      <c r="I504" s="3" t="n"/>
      <c r="J504" s="3" t="n"/>
      <c r="K504" s="3" t="n"/>
      <c r="L504" s="4" t="n"/>
    </row>
    <row r="505" ht="24" customHeight="1">
      <c r="A505" s="654" t="inlineStr">
        <is>
          <t>LV1</t>
        </is>
      </c>
      <c r="B505" s="234" t="inlineStr">
        <is>
          <t>35</t>
        </is>
      </c>
      <c r="C505" s="62" t="inlineStr">
        <is>
          <t>降低敌方武器伤害 5 %</t>
        </is>
      </c>
      <c r="D505" s="123" t="n"/>
      <c r="E505" s="123" t="n"/>
      <c r="F505" s="123" t="n"/>
      <c r="G505" s="124" t="n"/>
      <c r="H505" s="80" t="inlineStr">
        <is>
          <t>降低敌方武器减伤 5 %</t>
        </is>
      </c>
      <c r="I505" s="123" t="n"/>
      <c r="J505" s="123" t="n"/>
      <c r="K505" s="123" t="n"/>
      <c r="L505" s="124" t="n"/>
    </row>
    <row r="506" ht="24" customHeight="1">
      <c r="A506" s="393" t="inlineStr">
        <is>
          <t>LV2</t>
        </is>
      </c>
      <c r="B506" s="82" t="inlineStr">
        <is>
          <t>45</t>
        </is>
      </c>
      <c r="C506" s="86" t="inlineStr">
        <is>
          <t>降低敌方武器伤害 7 %</t>
        </is>
      </c>
      <c r="D506" s="129" t="n"/>
      <c r="E506" s="129" t="n"/>
      <c r="F506" s="129" t="n"/>
      <c r="G506" s="130" t="n"/>
      <c r="H506" s="132" t="inlineStr">
        <is>
          <t>降低敌方武器减伤 7 %</t>
        </is>
      </c>
      <c r="I506" s="129" t="n"/>
      <c r="J506" s="129" t="n"/>
      <c r="K506" s="129" t="n"/>
      <c r="L506" s="130" t="n"/>
    </row>
    <row r="507" ht="24" customHeight="1">
      <c r="A507" s="393" t="inlineStr">
        <is>
          <t>LV3</t>
        </is>
      </c>
      <c r="B507" s="82" t="inlineStr">
        <is>
          <t>55</t>
        </is>
      </c>
      <c r="C507" s="86" t="inlineStr">
        <is>
          <t>降低敌方武器伤害 9 %</t>
        </is>
      </c>
      <c r="D507" s="129" t="n"/>
      <c r="E507" s="129" t="n"/>
      <c r="F507" s="129" t="n"/>
      <c r="G507" s="130" t="n"/>
      <c r="H507" s="132" t="inlineStr">
        <is>
          <t>降低敌方武器减伤 9 %</t>
        </is>
      </c>
      <c r="I507" s="129" t="n"/>
      <c r="J507" s="129" t="n"/>
      <c r="K507" s="129" t="n"/>
      <c r="L507" s="130" t="n"/>
    </row>
    <row r="508" ht="24" customHeight="1">
      <c r="A508" s="393" t="inlineStr">
        <is>
          <t>LV4</t>
        </is>
      </c>
      <c r="B508" s="764" t="inlineStr">
        <is>
          <t>80</t>
        </is>
      </c>
      <c r="C508" s="83" t="inlineStr">
        <is>
          <t>降低敌方武器伤害12%</t>
        </is>
      </c>
      <c r="D508" s="129" t="n"/>
      <c r="E508" s="129" t="n"/>
      <c r="F508" s="129" t="n"/>
      <c r="G508" s="130" t="n"/>
      <c r="H508" s="132" t="inlineStr">
        <is>
          <t>降低敌方武器减伤12%</t>
        </is>
      </c>
      <c r="I508" s="129" t="n"/>
      <c r="J508" s="129" t="n"/>
      <c r="K508" s="129" t="n"/>
      <c r="L508" s="130" t="n"/>
    </row>
    <row r="509" ht="24" customHeight="1">
      <c r="A509" s="395" t="inlineStr">
        <is>
          <t>LV5</t>
        </is>
      </c>
      <c r="B509" s="89" t="inlineStr">
        <is>
          <t>100</t>
        </is>
      </c>
      <c r="C509" s="90" t="inlineStr">
        <is>
          <t>降低敌方武器伤害15%</t>
        </is>
      </c>
      <c r="D509" s="135" t="n"/>
      <c r="E509" s="135" t="n"/>
      <c r="F509" s="135" t="n"/>
      <c r="G509" s="136" t="n"/>
      <c r="H509" s="138" t="inlineStr">
        <is>
          <t>降低敌方武器减伤15%</t>
        </is>
      </c>
      <c r="I509" s="135" t="n"/>
      <c r="J509" s="135" t="n"/>
      <c r="K509" s="135" t="n"/>
      <c r="L509" s="136" t="n"/>
    </row>
    <row r="510" ht="24" customHeight="1">
      <c r="A510" s="652" t="inlineStr"/>
    </row>
    <row r="511" ht="24" customHeight="1">
      <c r="A511" s="386" t="inlineStr">
        <is>
          <t>名称</t>
        </is>
      </c>
      <c r="B511" s="24" t="inlineStr">
        <is>
          <t>基本属性</t>
        </is>
      </c>
      <c r="C511" s="56" t="n"/>
      <c r="D511" s="24" t="inlineStr">
        <is>
          <t>初始属性</t>
        </is>
      </c>
      <c r="E511" s="56" t="n"/>
      <c r="F511" s="24" t="inlineStr">
        <is>
          <t>推荐武技</t>
        </is>
      </c>
      <c r="G511" s="56" t="n"/>
      <c r="H511" s="202" t="inlineStr">
        <is>
          <t>武器技能池（职业：剑客）</t>
        </is>
      </c>
      <c r="I511" s="56" t="n"/>
      <c r="J511" s="56" t="n"/>
      <c r="K511" s="56" t="n"/>
      <c r="L511" s="203" t="n"/>
    </row>
    <row r="512" ht="24" customHeight="1">
      <c r="A512" s="757" t="inlineStr">
        <is>
          <t>李光弼
技能
兵法传承</t>
        </is>
      </c>
      <c r="B512" s="73" t="inlineStr">
        <is>
          <t>满级生命</t>
        </is>
      </c>
      <c r="C512" s="769" t="inlineStr">
        <is>
          <t>174</t>
        </is>
      </c>
      <c r="D512" s="74" t="inlineStr">
        <is>
          <t>初始生命</t>
        </is>
      </c>
      <c r="E512" s="769" t="inlineStr">
        <is>
          <t>60</t>
        </is>
      </c>
      <c r="F512" s="61" t="inlineStr">
        <is>
          <t>天生大力</t>
        </is>
      </c>
      <c r="G512" s="63" t="inlineStr">
        <is>
          <t>木剑</t>
        </is>
      </c>
      <c r="H512" s="319" t="inlineStr">
        <is>
          <t>关刀</t>
        </is>
      </c>
      <c r="I512" s="74" t="inlineStr">
        <is>
          <t>小李飞刀</t>
        </is>
      </c>
      <c r="J512" s="74" t="inlineStr">
        <is>
          <t>木剑</t>
        </is>
      </c>
      <c r="K512" s="74" t="inlineStr">
        <is>
          <t>红缨枪</t>
        </is>
      </c>
      <c r="L512" s="75" t="inlineStr">
        <is>
          <t>接力棒</t>
        </is>
      </c>
    </row>
    <row r="513" ht="24" customHeight="1">
      <c r="A513" s="414" t="n"/>
      <c r="B513" s="77" t="inlineStr">
        <is>
          <t>侠士品级</t>
        </is>
      </c>
      <c r="C513" s="78" t="inlineStr">
        <is>
          <t>S</t>
        </is>
      </c>
      <c r="D513" s="86" t="inlineStr">
        <is>
          <t>初始力量</t>
        </is>
      </c>
      <c r="E513" s="84" t="inlineStr">
        <is>
          <t>12</t>
        </is>
      </c>
      <c r="F513" s="85" t="inlineStr">
        <is>
          <t>肉搏好手</t>
        </is>
      </c>
      <c r="G513" s="236" t="inlineStr">
        <is>
          <t>霸气护体</t>
        </is>
      </c>
      <c r="H513" s="85" t="inlineStr">
        <is>
          <t>开山斧</t>
        </is>
      </c>
      <c r="I513" s="86" t="inlineStr">
        <is>
          <t>手雷</t>
        </is>
      </c>
      <c r="J513" s="86" t="inlineStr">
        <is>
          <t>短剑</t>
        </is>
      </c>
      <c r="K513" s="86" t="inlineStr">
        <is>
          <t>宽刃剑</t>
        </is>
      </c>
      <c r="L513" s="236" t="inlineStr">
        <is>
          <t>双截棍</t>
        </is>
      </c>
    </row>
    <row r="514" ht="24" customHeight="1">
      <c r="A514" s="414" t="n"/>
      <c r="B514" s="132" t="inlineStr">
        <is>
          <t>成长系数</t>
        </is>
      </c>
      <c r="C514" s="84" t="inlineStr">
        <is>
          <t>1.2</t>
        </is>
      </c>
      <c r="D514" s="86" t="inlineStr">
        <is>
          <t>初始敏捷</t>
        </is>
      </c>
      <c r="E514" s="84" t="inlineStr">
        <is>
          <t>12</t>
        </is>
      </c>
      <c r="F514" s="85" t="inlineStr">
        <is>
          <t>残影</t>
        </is>
      </c>
      <c r="G514" s="236" t="inlineStr">
        <is>
          <t>避重就轻</t>
        </is>
      </c>
      <c r="H514" s="85" t="inlineStr">
        <is>
          <t>霸气护体</t>
        </is>
      </c>
      <c r="I514" s="86" t="inlineStr">
        <is>
          <t>势如暴雨</t>
        </is>
      </c>
      <c r="J514" s="86" t="inlineStr">
        <is>
          <t>天生大力</t>
        </is>
      </c>
      <c r="K514" s="86" t="inlineStr">
        <is>
          <t>避重就轻</t>
        </is>
      </c>
      <c r="L514" s="236" t="inlineStr">
        <is>
          <t>天残脚</t>
        </is>
      </c>
    </row>
    <row r="515" ht="24" customHeight="1">
      <c r="A515" s="749" t="n"/>
      <c r="B515" s="138" t="inlineStr">
        <is>
          <t>五行克制</t>
        </is>
      </c>
      <c r="C515" s="290" t="inlineStr">
        <is>
          <t>火：克金</t>
        </is>
      </c>
      <c r="D515" s="139" t="inlineStr">
        <is>
          <t>初始速度</t>
        </is>
      </c>
      <c r="E515" s="224" t="inlineStr">
        <is>
          <t>12</t>
        </is>
      </c>
      <c r="F515" s="667" t="inlineStr">
        <is>
          <t>x</t>
        </is>
      </c>
      <c r="G515" s="92" t="inlineStr">
        <is>
          <t>x</t>
        </is>
      </c>
      <c r="H515" s="256" t="inlineStr">
        <is>
          <t>残影</t>
        </is>
      </c>
      <c r="I515" s="139" t="inlineStr">
        <is>
          <t>抖抖拳</t>
        </is>
      </c>
      <c r="J515" s="139" t="inlineStr">
        <is>
          <t>肉搏好手</t>
        </is>
      </c>
      <c r="K515" s="139" t="inlineStr">
        <is>
          <t>冲锋</t>
        </is>
      </c>
      <c r="L515" s="290" t="inlineStr">
        <is>
          <t>点穴</t>
        </is>
      </c>
    </row>
    <row r="516" ht="24" customHeight="1">
      <c r="A516" s="202" t="inlineStr">
        <is>
          <t>技能等级</t>
        </is>
      </c>
      <c r="B516" s="311" t="inlineStr">
        <is>
          <t>战斗力</t>
        </is>
      </c>
      <c r="C516" s="118" t="inlineStr">
        <is>
          <t>上阵效果（设置出战开局加给本体）</t>
        </is>
      </c>
      <c r="D516" s="3" t="n"/>
      <c r="E516" s="3" t="n"/>
      <c r="F516" s="3" t="n"/>
      <c r="G516" s="4" t="n"/>
      <c r="H516" s="205" t="inlineStr">
        <is>
          <t>额外效果（侠士战存活后加给本体）</t>
        </is>
      </c>
      <c r="I516" s="56" t="n"/>
      <c r="J516" s="56" t="n"/>
      <c r="K516" s="56" t="n"/>
      <c r="L516" s="203" t="n"/>
    </row>
    <row r="517" ht="24" customHeight="1">
      <c r="A517" s="664" t="inlineStr">
        <is>
          <t>LV1</t>
        </is>
      </c>
      <c r="B517" s="234" t="inlineStr">
        <is>
          <t>35</t>
        </is>
      </c>
      <c r="C517" s="62" t="inlineStr">
        <is>
          <t>增加自身暴击率 5 %</t>
        </is>
      </c>
      <c r="D517" s="123" t="n"/>
      <c r="E517" s="123" t="n"/>
      <c r="F517" s="123" t="n"/>
      <c r="G517" s="124" t="n"/>
      <c r="H517" s="73" t="inlineStr">
        <is>
          <t>增加自身暴击伤害 5 %</t>
        </is>
      </c>
      <c r="I517" s="158" t="n"/>
      <c r="J517" s="158" t="n"/>
      <c r="K517" s="158" t="n"/>
      <c r="L517" s="320" t="n"/>
    </row>
    <row r="518" ht="24" customHeight="1">
      <c r="A518" s="393" t="inlineStr">
        <is>
          <t>LV2</t>
        </is>
      </c>
      <c r="B518" s="82" t="inlineStr">
        <is>
          <t>45</t>
        </is>
      </c>
      <c r="C518" s="86" t="inlineStr">
        <is>
          <t>增加自身暴击率 6 %</t>
        </is>
      </c>
      <c r="D518" s="129" t="n"/>
      <c r="E518" s="129" t="n"/>
      <c r="F518" s="129" t="n"/>
      <c r="G518" s="130" t="n"/>
      <c r="H518" s="132" t="inlineStr">
        <is>
          <t>增加自身暴击伤害 7 %</t>
        </is>
      </c>
      <c r="I518" s="129" t="n"/>
      <c r="J518" s="129" t="n"/>
      <c r="K518" s="129" t="n"/>
      <c r="L518" s="130" t="n"/>
    </row>
    <row r="519" ht="24" customHeight="1">
      <c r="A519" s="393" t="inlineStr">
        <is>
          <t>LV3</t>
        </is>
      </c>
      <c r="B519" s="82" t="inlineStr">
        <is>
          <t>55</t>
        </is>
      </c>
      <c r="C519" s="86" t="inlineStr">
        <is>
          <t>增加自身暴击率 7 %</t>
        </is>
      </c>
      <c r="D519" s="129" t="n"/>
      <c r="E519" s="129" t="n"/>
      <c r="F519" s="129" t="n"/>
      <c r="G519" s="130" t="n"/>
      <c r="H519" s="132" t="inlineStr">
        <is>
          <t>增加自身暴击伤害 9 %</t>
        </is>
      </c>
      <c r="I519" s="129" t="n"/>
      <c r="J519" s="129" t="n"/>
      <c r="K519" s="129" t="n"/>
      <c r="L519" s="130" t="n"/>
    </row>
    <row r="520" ht="24" customHeight="1">
      <c r="A520" s="393" t="inlineStr">
        <is>
          <t>LV4</t>
        </is>
      </c>
      <c r="B520" s="764" t="inlineStr">
        <is>
          <t>80</t>
        </is>
      </c>
      <c r="C520" s="86" t="inlineStr">
        <is>
          <t>增加自身暴击率 8 %</t>
        </is>
      </c>
      <c r="D520" s="129" t="n"/>
      <c r="E520" s="129" t="n"/>
      <c r="F520" s="129" t="n"/>
      <c r="G520" s="130" t="n"/>
      <c r="H520" s="239" t="inlineStr">
        <is>
          <t>增加自身暴击伤害12%</t>
        </is>
      </c>
      <c r="I520" s="129" t="n"/>
      <c r="J520" s="129" t="n"/>
      <c r="K520" s="129" t="n"/>
      <c r="L520" s="130" t="n"/>
    </row>
    <row r="521" ht="24" customHeight="1">
      <c r="A521" s="395" t="inlineStr">
        <is>
          <t>LV5</t>
        </is>
      </c>
      <c r="B521" s="89" t="inlineStr">
        <is>
          <t>100</t>
        </is>
      </c>
      <c r="C521" s="90" t="inlineStr">
        <is>
          <t>增加自身暴击率10%</t>
        </is>
      </c>
      <c r="D521" s="135" t="n"/>
      <c r="E521" s="135" t="n"/>
      <c r="F521" s="135" t="n"/>
      <c r="G521" s="136" t="n"/>
      <c r="H521" s="268" t="inlineStr">
        <is>
          <t>增加自身暴击伤害15%</t>
        </is>
      </c>
      <c r="I521" s="135" t="n"/>
      <c r="J521" s="135" t="n"/>
      <c r="K521" s="135" t="n"/>
      <c r="L521" s="136" t="n"/>
    </row>
    <row r="522" ht="24" customHeight="1">
      <c r="A522" s="652" t="inlineStr"/>
    </row>
    <row r="523" ht="24" customHeight="1">
      <c r="A523" s="386" t="inlineStr">
        <is>
          <t>名称</t>
        </is>
      </c>
      <c r="B523" s="24" t="inlineStr">
        <is>
          <t>基本属性</t>
        </is>
      </c>
      <c r="C523" s="56" t="n"/>
      <c r="D523" s="24" t="inlineStr">
        <is>
          <t>初始属性</t>
        </is>
      </c>
      <c r="E523" s="56" t="n"/>
      <c r="F523" s="24" t="inlineStr">
        <is>
          <t>推荐武技</t>
        </is>
      </c>
      <c r="G523" s="56" t="n"/>
      <c r="H523" s="202" t="inlineStr">
        <is>
          <t>武器技能池（职业：刀客）</t>
        </is>
      </c>
      <c r="I523" s="56" t="n"/>
      <c r="J523" s="56" t="n"/>
      <c r="K523" s="56" t="n"/>
      <c r="L523" s="203" t="n"/>
    </row>
    <row r="524" ht="24" customHeight="1">
      <c r="A524" s="744" t="inlineStr">
        <is>
          <t>杜十三
技能
落笔成谶</t>
        </is>
      </c>
      <c r="B524" s="73" t="inlineStr">
        <is>
          <t>满级生命</t>
        </is>
      </c>
      <c r="C524" s="769" t="inlineStr">
        <is>
          <t>162</t>
        </is>
      </c>
      <c r="D524" s="86" t="inlineStr">
        <is>
          <t>初始生命</t>
        </is>
      </c>
      <c r="E524" s="84" t="inlineStr">
        <is>
          <t>48</t>
        </is>
      </c>
      <c r="F524" s="61" t="inlineStr">
        <is>
          <t>装死</t>
        </is>
      </c>
      <c r="G524" s="63" t="inlineStr">
        <is>
          <t>快人一步</t>
        </is>
      </c>
      <c r="H524" s="319" t="inlineStr">
        <is>
          <t>判官笔</t>
        </is>
      </c>
      <c r="I524" s="74" t="inlineStr">
        <is>
          <t>仙人掌</t>
        </is>
      </c>
      <c r="J524" s="74" t="inlineStr">
        <is>
          <t>烧饼</t>
        </is>
      </c>
      <c r="K524" s="74" t="inlineStr">
        <is>
          <t>第六感</t>
        </is>
      </c>
      <c r="L524" s="75" t="inlineStr">
        <is>
          <t>凌波微步</t>
        </is>
      </c>
    </row>
    <row r="525" ht="24" customHeight="1">
      <c r="A525" s="414" t="n"/>
      <c r="B525" s="77" t="inlineStr">
        <is>
          <t>侠士品级</t>
        </is>
      </c>
      <c r="C525" s="78" t="inlineStr">
        <is>
          <t>S</t>
        </is>
      </c>
      <c r="D525" s="86" t="inlineStr">
        <is>
          <t>初始力量</t>
        </is>
      </c>
      <c r="E525" s="84" t="inlineStr">
        <is>
          <t>9</t>
        </is>
      </c>
      <c r="F525" s="85" t="inlineStr">
        <is>
          <t>判官笔</t>
        </is>
      </c>
      <c r="G525" s="236" t="inlineStr">
        <is>
          <t>大海无量</t>
        </is>
      </c>
      <c r="H525" s="85" t="inlineStr">
        <is>
          <t>霸气护体</t>
        </is>
      </c>
      <c r="I525" s="86" t="inlineStr">
        <is>
          <t>避重就轻</t>
        </is>
      </c>
      <c r="J525" s="86" t="inlineStr">
        <is>
          <t>装死</t>
        </is>
      </c>
      <c r="K525" s="86" t="inlineStr">
        <is>
          <t>大海无量</t>
        </is>
      </c>
      <c r="L525" s="236" t="inlineStr">
        <is>
          <t>快人一步</t>
        </is>
      </c>
    </row>
    <row r="526" ht="24" customHeight="1">
      <c r="A526" s="414" t="n"/>
      <c r="B526" s="132" t="inlineStr">
        <is>
          <t>成长系数</t>
        </is>
      </c>
      <c r="C526" s="84" t="inlineStr">
        <is>
          <t>1.2</t>
        </is>
      </c>
      <c r="D526" s="86" t="inlineStr">
        <is>
          <t>初始敏捷</t>
        </is>
      </c>
      <c r="E526" s="84" t="inlineStr">
        <is>
          <t>18</t>
        </is>
      </c>
      <c r="F526" s="85" t="inlineStr">
        <is>
          <t>气疗术</t>
        </is>
      </c>
      <c r="G526" s="236" t="inlineStr">
        <is>
          <t>避重就轻</t>
        </is>
      </c>
      <c r="H526" s="85" t="inlineStr">
        <is>
          <t>黯然一击</t>
        </is>
      </c>
      <c r="I526" s="86" t="inlineStr">
        <is>
          <t>太极拳</t>
        </is>
      </c>
      <c r="J526" s="86" t="inlineStr">
        <is>
          <t>气疗术</t>
        </is>
      </c>
      <c r="K526" s="86" t="inlineStr">
        <is>
          <t>残影</t>
        </is>
      </c>
      <c r="L526" s="236" t="inlineStr">
        <is>
          <t>修心术</t>
        </is>
      </c>
    </row>
    <row r="527" ht="24" customHeight="1">
      <c r="A527" s="749" t="n"/>
      <c r="B527" s="77" t="inlineStr">
        <is>
          <t>五行克制</t>
        </is>
      </c>
      <c r="C527" s="78" t="inlineStr">
        <is>
          <t>土：克水</t>
        </is>
      </c>
      <c r="D527" s="65" t="inlineStr">
        <is>
          <t>初始速度</t>
        </is>
      </c>
      <c r="E527" s="344" t="inlineStr">
        <is>
          <t>10</t>
        </is>
      </c>
      <c r="F527" s="667" t="inlineStr">
        <is>
          <t>x</t>
        </is>
      </c>
      <c r="G527" s="92" t="inlineStr">
        <is>
          <t>x</t>
        </is>
      </c>
      <c r="H527" s="64" t="inlineStr">
        <is>
          <t>企鹅吼</t>
        </is>
      </c>
      <c r="I527" s="65" t="inlineStr">
        <is>
          <t>抖抖拳</t>
        </is>
      </c>
      <c r="J527" s="65" t="inlineStr">
        <is>
          <t>缴械</t>
        </is>
      </c>
      <c r="K527" s="65" t="inlineStr">
        <is>
          <t>人品爆发</t>
        </is>
      </c>
      <c r="L527" s="78" t="inlineStr">
        <is>
          <t>晴天霹雳</t>
        </is>
      </c>
    </row>
    <row r="528" ht="24" customHeight="1">
      <c r="A528" s="202" t="inlineStr">
        <is>
          <t>技能等级</t>
        </is>
      </c>
      <c r="B528" s="311" t="inlineStr">
        <is>
          <t>战斗力</t>
        </is>
      </c>
      <c r="C528" s="118" t="inlineStr">
        <is>
          <t>上阵效果（设置出战开局加给本体）</t>
        </is>
      </c>
      <c r="D528" s="3" t="n"/>
      <c r="E528" s="3" t="n"/>
      <c r="F528" s="3" t="n"/>
      <c r="G528" s="4" t="n"/>
      <c r="H528" s="205" t="inlineStr">
        <is>
          <t>额外效果（侠士战存活后加给本体）</t>
        </is>
      </c>
      <c r="I528" s="56" t="n"/>
      <c r="J528" s="56" t="n"/>
      <c r="K528" s="56" t="n"/>
      <c r="L528" s="203" t="n"/>
    </row>
    <row r="529" ht="24" customHeight="1">
      <c r="A529" s="664" t="inlineStr">
        <is>
          <t>LV1</t>
        </is>
      </c>
      <c r="B529" s="234" t="inlineStr">
        <is>
          <t>35</t>
        </is>
      </c>
      <c r="C529" s="62" t="inlineStr">
        <is>
          <t>增加自身暴击伤害 5 %</t>
        </is>
      </c>
      <c r="D529" s="123" t="n"/>
      <c r="E529" s="123" t="n"/>
      <c r="F529" s="123" t="n"/>
      <c r="G529" s="124" t="n"/>
      <c r="H529" s="73" t="inlineStr">
        <is>
          <t>对敌方造成最大生命 2 %的伤害（最高2000点）</t>
        </is>
      </c>
      <c r="I529" s="158" t="n"/>
      <c r="J529" s="158" t="n"/>
      <c r="K529" s="158" t="n"/>
      <c r="L529" s="320" t="n"/>
    </row>
    <row r="530" ht="24" customHeight="1">
      <c r="A530" s="393" t="inlineStr">
        <is>
          <t>LV2</t>
        </is>
      </c>
      <c r="B530" s="82" t="inlineStr">
        <is>
          <t>45</t>
        </is>
      </c>
      <c r="C530" s="86" t="inlineStr">
        <is>
          <t>增加自身暴击伤害 7 %</t>
        </is>
      </c>
      <c r="D530" s="129" t="n"/>
      <c r="E530" s="129" t="n"/>
      <c r="F530" s="129" t="n"/>
      <c r="G530" s="130" t="n"/>
      <c r="H530" s="132" t="inlineStr">
        <is>
          <t>对敌方造成最大生命 4 %的伤害（最高2000点）</t>
        </is>
      </c>
      <c r="I530" s="129" t="n"/>
      <c r="J530" s="129" t="n"/>
      <c r="K530" s="129" t="n"/>
      <c r="L530" s="130" t="n"/>
    </row>
    <row r="531" ht="24" customHeight="1">
      <c r="A531" s="393" t="inlineStr">
        <is>
          <t>LV3</t>
        </is>
      </c>
      <c r="B531" s="82" t="inlineStr">
        <is>
          <t>55</t>
        </is>
      </c>
      <c r="C531" s="86" t="inlineStr">
        <is>
          <t>增加自身暴击伤害 9 %</t>
        </is>
      </c>
      <c r="D531" s="129" t="n"/>
      <c r="E531" s="129" t="n"/>
      <c r="F531" s="129" t="n"/>
      <c r="G531" s="130" t="n"/>
      <c r="H531" s="132" t="inlineStr">
        <is>
          <t>对敌方造成最大生命 6 %的伤害（最高2000点）</t>
        </is>
      </c>
      <c r="I531" s="129" t="n"/>
      <c r="J531" s="129" t="n"/>
      <c r="K531" s="129" t="n"/>
      <c r="L531" s="130" t="n"/>
    </row>
    <row r="532" ht="24" customHeight="1">
      <c r="A532" s="393" t="inlineStr">
        <is>
          <t>LV4</t>
        </is>
      </c>
      <c r="B532" s="764" t="inlineStr">
        <is>
          <t>80</t>
        </is>
      </c>
      <c r="C532" s="83" t="inlineStr">
        <is>
          <t>增加自身暴击伤害12%</t>
        </is>
      </c>
      <c r="D532" s="129" t="n"/>
      <c r="E532" s="129" t="n"/>
      <c r="F532" s="129" t="n"/>
      <c r="G532" s="130" t="n"/>
      <c r="H532" s="132" t="inlineStr">
        <is>
          <t>对敌方造成最大生命 8 %的伤害（最高2000点）</t>
        </is>
      </c>
      <c r="I532" s="129" t="n"/>
      <c r="J532" s="129" t="n"/>
      <c r="K532" s="129" t="n"/>
      <c r="L532" s="130" t="n"/>
    </row>
    <row r="533" ht="24" customHeight="1">
      <c r="A533" s="395" t="inlineStr">
        <is>
          <t>LV5</t>
        </is>
      </c>
      <c r="B533" s="89" t="inlineStr">
        <is>
          <t>100</t>
        </is>
      </c>
      <c r="C533" s="90" t="inlineStr">
        <is>
          <t>增加自身暴击伤害15%</t>
        </is>
      </c>
      <c r="D533" s="135" t="n"/>
      <c r="E533" s="135" t="n"/>
      <c r="F533" s="135" t="n"/>
      <c r="G533" s="136" t="n"/>
      <c r="H533" s="138" t="inlineStr">
        <is>
          <t>对敌方造成最大生命10%的伤害（最高2000点）</t>
        </is>
      </c>
      <c r="I533" s="135" t="n"/>
      <c r="J533" s="135" t="n"/>
      <c r="K533" s="135" t="n"/>
      <c r="L533" s="136" t="n"/>
    </row>
    <row r="534" ht="24" customHeight="1">
      <c r="A534" s="652" t="inlineStr"/>
    </row>
    <row r="535" ht="24" customHeight="1">
      <c r="A535" s="389" t="inlineStr">
        <is>
          <t>名称</t>
        </is>
      </c>
      <c r="B535" s="24" t="inlineStr">
        <is>
          <t>基本属性</t>
        </is>
      </c>
      <c r="C535" s="56" t="n"/>
      <c r="D535" s="24" t="inlineStr">
        <is>
          <t>初始属性</t>
        </is>
      </c>
      <c r="E535" s="56" t="n"/>
      <c r="F535" s="24" t="inlineStr">
        <is>
          <t>推荐武技</t>
        </is>
      </c>
      <c r="G535" s="56" t="n"/>
      <c r="H535" s="202" t="inlineStr">
        <is>
          <t>武器技能池（职业：刀客）</t>
        </is>
      </c>
      <c r="I535" s="56" t="n"/>
      <c r="J535" s="56" t="n"/>
      <c r="K535" s="56" t="n"/>
      <c r="L535" s="203" t="n"/>
    </row>
    <row r="536" ht="24" customHeight="1">
      <c r="A536" s="744" t="inlineStr">
        <is>
          <t>欧阳锋
技能
蛤蟆功</t>
        </is>
      </c>
      <c r="B536" s="80" t="inlineStr">
        <is>
          <t>满级生命</t>
        </is>
      </c>
      <c r="C536" s="207" t="inlineStr">
        <is>
          <t>162</t>
        </is>
      </c>
      <c r="D536" s="62" t="inlineStr">
        <is>
          <t>初始生命</t>
        </is>
      </c>
      <c r="E536" s="207" t="inlineStr">
        <is>
          <t>48</t>
        </is>
      </c>
      <c r="F536" s="770" t="inlineStr">
        <is>
          <t>天生大力</t>
        </is>
      </c>
      <c r="G536" s="770" t="inlineStr">
        <is>
          <t>霸气护体</t>
        </is>
      </c>
      <c r="H536" s="61" t="inlineStr">
        <is>
          <t>仙人掌</t>
        </is>
      </c>
      <c r="I536" s="62" t="inlineStr">
        <is>
          <t>木剑</t>
        </is>
      </c>
      <c r="J536" s="62" t="inlineStr">
        <is>
          <t>木槌</t>
        </is>
      </c>
      <c r="K536" s="62" t="inlineStr">
        <is>
          <t>扳手</t>
        </is>
      </c>
      <c r="L536" s="63" t="inlineStr">
        <is>
          <t>老鼠</t>
        </is>
      </c>
    </row>
    <row r="537" ht="24" customHeight="1">
      <c r="A537" s="414" t="n"/>
      <c r="B537" s="77" t="inlineStr">
        <is>
          <t>侠士品级</t>
        </is>
      </c>
      <c r="C537" s="78" t="inlineStr">
        <is>
          <t>S</t>
        </is>
      </c>
      <c r="D537" s="86" t="inlineStr">
        <is>
          <t>初始力量</t>
        </is>
      </c>
      <c r="E537" s="84" t="inlineStr">
        <is>
          <t>9</t>
        </is>
      </c>
      <c r="F537" s="770" t="inlineStr">
        <is>
          <t>木剑</t>
        </is>
      </c>
      <c r="G537" s="770" t="inlineStr">
        <is>
          <t>残影</t>
        </is>
      </c>
      <c r="H537" s="85" t="inlineStr">
        <is>
          <t>短剑</t>
        </is>
      </c>
      <c r="I537" s="86" t="inlineStr">
        <is>
          <t>宽刃剑</t>
        </is>
      </c>
      <c r="J537" s="86" t="inlineStr">
        <is>
          <t>双截棍</t>
        </is>
      </c>
      <c r="K537" s="86" t="inlineStr">
        <is>
          <t>霸气护体</t>
        </is>
      </c>
      <c r="L537" s="236" t="inlineStr">
        <is>
          <t>势如暴雨</t>
        </is>
      </c>
    </row>
    <row r="538" ht="24" customHeight="1">
      <c r="A538" s="414" t="n"/>
      <c r="B538" s="132" t="inlineStr">
        <is>
          <t>成长系数</t>
        </is>
      </c>
      <c r="C538" s="84" t="inlineStr">
        <is>
          <t>1.2</t>
        </is>
      </c>
      <c r="D538" s="86" t="inlineStr">
        <is>
          <t>初始敏捷</t>
        </is>
      </c>
      <c r="E538" s="84" t="inlineStr">
        <is>
          <t>18</t>
        </is>
      </c>
      <c r="F538" s="770" t="inlineStr">
        <is>
          <t>避重就轻</t>
        </is>
      </c>
      <c r="G538" s="88" t="inlineStr">
        <is>
          <t>x</t>
        </is>
      </c>
      <c r="H538" s="85" t="inlineStr">
        <is>
          <t>天生大力</t>
        </is>
      </c>
      <c r="I538" s="86" t="inlineStr">
        <is>
          <t>避重就轻</t>
        </is>
      </c>
      <c r="J538" s="86" t="inlineStr">
        <is>
          <t>嗜血</t>
        </is>
      </c>
      <c r="K538" s="86" t="inlineStr">
        <is>
          <t>天残脚</t>
        </is>
      </c>
      <c r="L538" s="236" t="inlineStr">
        <is>
          <t>残影</t>
        </is>
      </c>
    </row>
    <row r="539" ht="24" customHeight="1">
      <c r="A539" s="749" t="n"/>
      <c r="B539" s="138" t="inlineStr">
        <is>
          <t>五行克制</t>
        </is>
      </c>
      <c r="C539" s="290" t="inlineStr">
        <is>
          <t>水：克火</t>
        </is>
      </c>
      <c r="D539" s="139" t="inlineStr">
        <is>
          <t>初始速度</t>
        </is>
      </c>
      <c r="E539" s="224" t="inlineStr">
        <is>
          <t>10</t>
        </is>
      </c>
      <c r="F539" s="667" t="inlineStr">
        <is>
          <t>x</t>
        </is>
      </c>
      <c r="G539" s="92" t="inlineStr">
        <is>
          <t>x</t>
        </is>
      </c>
      <c r="H539" s="256" t="inlineStr">
        <is>
          <t>抖抖拳</t>
        </is>
      </c>
      <c r="I539" s="139" t="inlineStr">
        <is>
          <t>鬼影缠身</t>
        </is>
      </c>
      <c r="J539" s="139" t="inlineStr">
        <is>
          <t>冲锋</t>
        </is>
      </c>
      <c r="K539" s="139" t="inlineStr">
        <is>
          <t>点穴</t>
        </is>
      </c>
      <c r="L539" s="290" t="inlineStr">
        <is>
          <t>血祭术</t>
        </is>
      </c>
    </row>
    <row r="540" ht="24" customHeight="1">
      <c r="A540" s="773" t="inlineStr">
        <is>
          <t>技能等级</t>
        </is>
      </c>
      <c r="B540" s="752" t="inlineStr">
        <is>
          <t>战斗力</t>
        </is>
      </c>
      <c r="C540" s="696" t="inlineStr">
        <is>
          <t>上阵效果（设置出战开局加给本体）</t>
        </is>
      </c>
      <c r="G540" s="504" t="n"/>
      <c r="H540" s="774" t="inlineStr">
        <is>
          <t>额外效果（侠士战存活后加给本体）</t>
        </is>
      </c>
      <c r="I540" s="270" t="n"/>
      <c r="J540" s="270" t="n"/>
      <c r="K540" s="270" t="n"/>
      <c r="L540" s="427" t="n"/>
    </row>
    <row r="541" ht="24" customHeight="1">
      <c r="A541" s="664" t="inlineStr">
        <is>
          <t>LV1</t>
        </is>
      </c>
      <c r="B541" s="234" t="inlineStr">
        <is>
          <t>35</t>
        </is>
      </c>
      <c r="C541" s="62" t="inlineStr">
        <is>
          <t>增加自身 7 点力量</t>
        </is>
      </c>
      <c r="D541" s="123" t="n"/>
      <c r="E541" s="123" t="n"/>
      <c r="F541" s="123" t="n"/>
      <c r="G541" s="124" t="n"/>
      <c r="H541" s="73" t="inlineStr">
        <is>
          <t>每回合造成敌方当前生命 5 %的伤害，持续3回合</t>
        </is>
      </c>
      <c r="I541" s="158" t="n"/>
      <c r="J541" s="158" t="n"/>
      <c r="K541" s="158" t="n"/>
      <c r="L541" s="320" t="n"/>
    </row>
    <row r="542" ht="24" customHeight="1">
      <c r="A542" s="393" t="inlineStr">
        <is>
          <t>LV2</t>
        </is>
      </c>
      <c r="B542" s="82" t="inlineStr">
        <is>
          <t>45</t>
        </is>
      </c>
      <c r="C542" s="86" t="inlineStr">
        <is>
          <t>增加自身 9 点力量</t>
        </is>
      </c>
      <c r="D542" s="129" t="n"/>
      <c r="E542" s="129" t="n"/>
      <c r="F542" s="129" t="n"/>
      <c r="G542" s="130" t="n"/>
      <c r="H542" s="132" t="inlineStr">
        <is>
          <t>每回合造成敌方当前生命 6 %的伤害，持续3回合</t>
        </is>
      </c>
      <c r="I542" s="129" t="n"/>
      <c r="J542" s="129" t="n"/>
      <c r="K542" s="129" t="n"/>
      <c r="L542" s="130" t="n"/>
    </row>
    <row r="543" ht="24" customHeight="1">
      <c r="A543" s="393" t="inlineStr">
        <is>
          <t>LV3</t>
        </is>
      </c>
      <c r="B543" s="82" t="inlineStr">
        <is>
          <t>55</t>
        </is>
      </c>
      <c r="C543" s="83" t="inlineStr">
        <is>
          <t>增加自身11点力量</t>
        </is>
      </c>
      <c r="D543" s="129" t="n"/>
      <c r="E543" s="129" t="n"/>
      <c r="F543" s="129" t="n"/>
      <c r="G543" s="130" t="n"/>
      <c r="H543" s="132" t="inlineStr">
        <is>
          <t>每回合造成敌方当前生命 7 %的伤害，持续3回合</t>
        </is>
      </c>
      <c r="I543" s="129" t="n"/>
      <c r="J543" s="129" t="n"/>
      <c r="K543" s="129" t="n"/>
      <c r="L543" s="130" t="n"/>
    </row>
    <row r="544" ht="24" customHeight="1">
      <c r="A544" s="393" t="inlineStr">
        <is>
          <t>LV4</t>
        </is>
      </c>
      <c r="B544" s="764" t="inlineStr">
        <is>
          <t>80</t>
        </is>
      </c>
      <c r="C544" s="83" t="inlineStr">
        <is>
          <t>增加自身15点力量</t>
        </is>
      </c>
      <c r="D544" s="129" t="n"/>
      <c r="E544" s="129" t="n"/>
      <c r="F544" s="129" t="n"/>
      <c r="G544" s="130" t="n"/>
      <c r="H544" s="132" t="inlineStr">
        <is>
          <t>每回合造成敌方当前生命 8 %的伤害，持续3回合</t>
        </is>
      </c>
      <c r="I544" s="129" t="n"/>
      <c r="J544" s="129" t="n"/>
      <c r="K544" s="129" t="n"/>
      <c r="L544" s="130" t="n"/>
    </row>
    <row r="545" ht="24" customHeight="1">
      <c r="A545" s="395" t="inlineStr">
        <is>
          <t>LV5</t>
        </is>
      </c>
      <c r="B545" s="89" t="inlineStr">
        <is>
          <t>100</t>
        </is>
      </c>
      <c r="C545" s="90" t="inlineStr">
        <is>
          <t>增加自身25点力量</t>
        </is>
      </c>
      <c r="D545" s="135" t="n"/>
      <c r="E545" s="135" t="n"/>
      <c r="F545" s="135" t="n"/>
      <c r="G545" s="136" t="n"/>
      <c r="H545" s="138" t="inlineStr">
        <is>
          <t>每回合造成敌方当前生命 9 %的伤害，持续3回合</t>
        </is>
      </c>
      <c r="I545" s="135" t="n"/>
      <c r="J545" s="135" t="n"/>
      <c r="K545" s="135" t="n"/>
      <c r="L545" s="136" t="n"/>
    </row>
    <row r="546" ht="24" customHeight="1">
      <c r="A546" s="652" t="inlineStr"/>
    </row>
    <row r="547" ht="24" customHeight="1">
      <c r="A547" s="386" t="inlineStr">
        <is>
          <t>名称</t>
        </is>
      </c>
      <c r="B547" s="24" t="inlineStr">
        <is>
          <t>基本属性</t>
        </is>
      </c>
      <c r="C547" s="56" t="n"/>
      <c r="D547" s="24" t="inlineStr">
        <is>
          <t>初始属性</t>
        </is>
      </c>
      <c r="E547" s="56" t="n"/>
      <c r="F547" s="24" t="inlineStr">
        <is>
          <t>推荐武技</t>
        </is>
      </c>
      <c r="G547" s="56" t="n"/>
      <c r="H547" s="202" t="inlineStr">
        <is>
          <t>武器技能池（职业：剑客）</t>
        </is>
      </c>
      <c r="I547" s="56" t="n"/>
      <c r="J547" s="56" t="n"/>
      <c r="K547" s="56" t="n"/>
      <c r="L547" s="203" t="n"/>
    </row>
    <row r="548" ht="24" customHeight="1">
      <c r="A548" s="757" t="inlineStr">
        <is>
          <t>黄药师
技能
碧海潮生曲</t>
        </is>
      </c>
      <c r="B548" s="73" t="inlineStr">
        <is>
          <t>满级生命</t>
        </is>
      </c>
      <c r="C548" s="769" t="inlineStr">
        <is>
          <t>174</t>
        </is>
      </c>
      <c r="D548" s="74" t="inlineStr">
        <is>
          <t>初始生命</t>
        </is>
      </c>
      <c r="E548" s="769" t="inlineStr">
        <is>
          <t>60</t>
        </is>
      </c>
      <c r="F548" s="61" t="inlineStr">
        <is>
          <t>天生大力</t>
        </is>
      </c>
      <c r="G548" s="63" t="inlineStr">
        <is>
          <t>快人一步</t>
        </is>
      </c>
      <c r="H548" s="319" t="inlineStr">
        <is>
          <t>关刀</t>
        </is>
      </c>
      <c r="I548" s="74" t="inlineStr">
        <is>
          <t>水枪</t>
        </is>
      </c>
      <c r="J548" s="74" t="inlineStr">
        <is>
          <t>充气锤子</t>
        </is>
      </c>
      <c r="K548" s="74" t="inlineStr">
        <is>
          <t>仙人掌</t>
        </is>
      </c>
      <c r="L548" s="75" t="inlineStr">
        <is>
          <t>木剑</t>
        </is>
      </c>
    </row>
    <row r="549" ht="24" customHeight="1">
      <c r="A549" s="414" t="n"/>
      <c r="B549" s="77" t="inlineStr">
        <is>
          <t>侠士品级</t>
        </is>
      </c>
      <c r="C549" s="78" t="inlineStr">
        <is>
          <t>S</t>
        </is>
      </c>
      <c r="D549" s="86" t="inlineStr">
        <is>
          <t>初始力量</t>
        </is>
      </c>
      <c r="E549" s="84" t="inlineStr">
        <is>
          <t>12</t>
        </is>
      </c>
      <c r="F549" s="85" t="inlineStr">
        <is>
          <t>第六感</t>
        </is>
      </c>
      <c r="G549" s="236" t="inlineStr">
        <is>
          <t>木剑</t>
        </is>
      </c>
      <c r="H549" s="85" t="inlineStr">
        <is>
          <t>汽水罐</t>
        </is>
      </c>
      <c r="I549" s="86" t="inlineStr">
        <is>
          <t>接力棒</t>
        </is>
      </c>
      <c r="J549" s="86" t="inlineStr">
        <is>
          <t>手雷</t>
        </is>
      </c>
      <c r="K549" s="86" t="inlineStr">
        <is>
          <t>第六感</t>
        </is>
      </c>
      <c r="L549" s="236" t="inlineStr">
        <is>
          <t>天生大力</t>
        </is>
      </c>
    </row>
    <row r="550" ht="24" customHeight="1">
      <c r="A550" s="414" t="n"/>
      <c r="B550" s="132" t="inlineStr">
        <is>
          <t>成长系数</t>
        </is>
      </c>
      <c r="C550" s="84" t="inlineStr">
        <is>
          <t>1.2</t>
        </is>
      </c>
      <c r="D550" s="86" t="inlineStr">
        <is>
          <t>初始敏捷</t>
        </is>
      </c>
      <c r="E550" s="84" t="inlineStr">
        <is>
          <t>12</t>
        </is>
      </c>
      <c r="F550" s="85" t="inlineStr">
        <is>
          <t>气疗术</t>
        </is>
      </c>
      <c r="G550" s="88" t="inlineStr">
        <is>
          <t>x</t>
        </is>
      </c>
      <c r="H550" s="85" t="inlineStr">
        <is>
          <t>武器好手</t>
        </is>
      </c>
      <c r="I550" s="86" t="inlineStr">
        <is>
          <t>快人一步</t>
        </is>
      </c>
      <c r="J550" s="86" t="inlineStr">
        <is>
          <t>天残脚</t>
        </is>
      </c>
      <c r="K550" s="86" t="inlineStr">
        <is>
          <t>企鹅挠痒</t>
        </is>
      </c>
      <c r="L550" s="236" t="inlineStr">
        <is>
          <t>黯然一击</t>
        </is>
      </c>
    </row>
    <row r="551" ht="24" customHeight="1">
      <c r="A551" s="749" t="n"/>
      <c r="B551" s="138" t="inlineStr">
        <is>
          <t>五行克制</t>
        </is>
      </c>
      <c r="C551" s="290" t="inlineStr">
        <is>
          <t>木：克土</t>
        </is>
      </c>
      <c r="D551" s="139" t="inlineStr">
        <is>
          <t>初始速度</t>
        </is>
      </c>
      <c r="E551" s="224" t="inlineStr">
        <is>
          <t>12</t>
        </is>
      </c>
      <c r="F551" s="667" t="inlineStr">
        <is>
          <t>x</t>
        </is>
      </c>
      <c r="G551" s="92" t="inlineStr">
        <is>
          <t>x</t>
        </is>
      </c>
      <c r="H551" s="256" t="inlineStr">
        <is>
          <t>气疗术</t>
        </is>
      </c>
      <c r="I551" s="139" t="inlineStr">
        <is>
          <t>矿泉水</t>
        </is>
      </c>
      <c r="J551" s="139" t="inlineStr">
        <is>
          <t>企鹅吼</t>
        </is>
      </c>
      <c r="K551" s="139" t="inlineStr">
        <is>
          <t>肉搏好手</t>
        </is>
      </c>
      <c r="L551" s="290" t="inlineStr">
        <is>
          <t>缴械</t>
        </is>
      </c>
    </row>
    <row r="552" ht="24" customHeight="1">
      <c r="A552" s="118" t="inlineStr">
        <is>
          <t>技能等级</t>
        </is>
      </c>
      <c r="B552" s="311" t="inlineStr">
        <is>
          <t>战斗力</t>
        </is>
      </c>
      <c r="C552" s="118" t="inlineStr">
        <is>
          <t>上阵效果（设置出战开局加给本体）</t>
        </is>
      </c>
      <c r="D552" s="3" t="n"/>
      <c r="E552" s="3" t="n"/>
      <c r="F552" s="3" t="n"/>
      <c r="G552" s="4" t="n"/>
      <c r="H552" s="670" t="inlineStr">
        <is>
          <t>额外效果（侠士战存活后加给本体）</t>
        </is>
      </c>
      <c r="I552" s="3" t="n"/>
      <c r="J552" s="3" t="n"/>
      <c r="K552" s="3" t="n"/>
      <c r="L552" s="4" t="n"/>
    </row>
    <row r="553" ht="24" customHeight="1">
      <c r="A553" s="654" t="inlineStr">
        <is>
          <t>LV1</t>
        </is>
      </c>
      <c r="B553" s="234" t="inlineStr">
        <is>
          <t>35</t>
        </is>
      </c>
      <c r="C553" s="62" t="inlineStr">
        <is>
          <t>降低敌方命中率10%和暴击率 5 %</t>
        </is>
      </c>
      <c r="D553" s="123" t="n"/>
      <c r="E553" s="123" t="n"/>
      <c r="F553" s="123" t="n"/>
      <c r="G553" s="124" t="n"/>
      <c r="H553" s="80" t="inlineStr">
        <is>
          <t>增加自身基础力量和敏捷 2 %</t>
        </is>
      </c>
      <c r="I553" s="123" t="n"/>
      <c r="J553" s="123" t="n"/>
      <c r="K553" s="123" t="n"/>
      <c r="L553" s="124" t="n"/>
    </row>
    <row r="554" ht="24" customHeight="1">
      <c r="A554" s="393" t="inlineStr">
        <is>
          <t>LV2</t>
        </is>
      </c>
      <c r="B554" s="82" t="inlineStr">
        <is>
          <t>45</t>
        </is>
      </c>
      <c r="C554" s="86" t="inlineStr">
        <is>
          <t>降低敌方命中率11%和暴击率 6 %</t>
        </is>
      </c>
      <c r="D554" s="129" t="n"/>
      <c r="E554" s="129" t="n"/>
      <c r="F554" s="129" t="n"/>
      <c r="G554" s="130" t="n"/>
      <c r="H554" s="132" t="inlineStr">
        <is>
          <t>增加自身基础力量和敏捷 4 %</t>
        </is>
      </c>
      <c r="I554" s="129" t="n"/>
      <c r="J554" s="129" t="n"/>
      <c r="K554" s="129" t="n"/>
      <c r="L554" s="130" t="n"/>
    </row>
    <row r="555" ht="24" customHeight="1">
      <c r="A555" s="393" t="inlineStr">
        <is>
          <t>LV3</t>
        </is>
      </c>
      <c r="B555" s="82" t="inlineStr">
        <is>
          <t>55</t>
        </is>
      </c>
      <c r="C555" s="86" t="inlineStr">
        <is>
          <t>降低敌方命中率12%和暴击率 7 %</t>
        </is>
      </c>
      <c r="D555" s="129" t="n"/>
      <c r="E555" s="129" t="n"/>
      <c r="F555" s="129" t="n"/>
      <c r="G555" s="130" t="n"/>
      <c r="H555" s="132" t="inlineStr">
        <is>
          <t>增加自身基础力量和敏捷 6 %</t>
        </is>
      </c>
      <c r="I555" s="129" t="n"/>
      <c r="J555" s="129" t="n"/>
      <c r="K555" s="129" t="n"/>
      <c r="L555" s="130" t="n"/>
    </row>
    <row r="556" ht="24" customHeight="1">
      <c r="A556" s="393" t="inlineStr">
        <is>
          <t>LV4</t>
        </is>
      </c>
      <c r="B556" s="764" t="inlineStr">
        <is>
          <t>80</t>
        </is>
      </c>
      <c r="C556" s="86" t="inlineStr">
        <is>
          <t>降低敌方命中率13%和暴击率 8 %</t>
        </is>
      </c>
      <c r="D556" s="129" t="n"/>
      <c r="E556" s="129" t="n"/>
      <c r="F556" s="129" t="n"/>
      <c r="G556" s="130" t="n"/>
      <c r="H556" s="132" t="inlineStr">
        <is>
          <t>增加自身基础力量和敏捷 8 %</t>
        </is>
      </c>
      <c r="I556" s="129" t="n"/>
      <c r="J556" s="129" t="n"/>
      <c r="K556" s="129" t="n"/>
      <c r="L556" s="130" t="n"/>
    </row>
    <row r="557" ht="24" customHeight="1">
      <c r="A557" s="395" t="inlineStr">
        <is>
          <t>LV5</t>
        </is>
      </c>
      <c r="B557" s="89" t="inlineStr">
        <is>
          <t>100</t>
        </is>
      </c>
      <c r="C557" s="139" t="inlineStr">
        <is>
          <t>降低敌方命中率15%和暴击率10%</t>
        </is>
      </c>
      <c r="D557" s="135" t="n"/>
      <c r="E557" s="135" t="n"/>
      <c r="F557" s="135" t="n"/>
      <c r="G557" s="136" t="n"/>
      <c r="H557" s="138" t="inlineStr">
        <is>
          <t>增加自身基础力量和敏捷10%</t>
        </is>
      </c>
      <c r="I557" s="135" t="n"/>
      <c r="J557" s="135" t="n"/>
      <c r="K557" s="135" t="n"/>
      <c r="L557" s="136" t="n"/>
    </row>
    <row r="558" ht="24" customHeight="1">
      <c r="A558" s="652" t="inlineStr"/>
    </row>
    <row r="559" ht="24" customHeight="1">
      <c r="A559" s="389" t="inlineStr">
        <is>
          <t>名称</t>
        </is>
      </c>
      <c r="B559" s="24" t="inlineStr">
        <is>
          <t>基本属性</t>
        </is>
      </c>
      <c r="C559" s="56" t="n"/>
      <c r="D559" s="24" t="inlineStr">
        <is>
          <t>初始属性</t>
        </is>
      </c>
      <c r="E559" s="56" t="n"/>
      <c r="F559" s="24" t="inlineStr">
        <is>
          <t>推荐武技</t>
        </is>
      </c>
      <c r="G559" s="56" t="n"/>
      <c r="H559" s="202" t="inlineStr">
        <is>
          <t>武器技能池（职业：刺客）</t>
        </is>
      </c>
      <c r="I559" s="56" t="n"/>
      <c r="J559" s="56" t="n"/>
      <c r="K559" s="56" t="n"/>
      <c r="L559" s="203" t="n"/>
    </row>
    <row r="560" ht="24" customHeight="1">
      <c r="A560" s="744" t="inlineStr">
        <is>
          <t>王重阳
技能
全真剑法</t>
        </is>
      </c>
      <c r="B560" s="80" t="inlineStr">
        <is>
          <t>满级生命</t>
        </is>
      </c>
      <c r="C560" s="746" t="inlineStr">
        <is>
          <t>210</t>
        </is>
      </c>
      <c r="D560" s="61" t="inlineStr">
        <is>
          <t>初始生命</t>
        </is>
      </c>
      <c r="E560" s="207" t="inlineStr">
        <is>
          <t>68</t>
        </is>
      </c>
      <c r="F560" s="745" t="inlineStr">
        <is>
          <t>装死</t>
        </is>
      </c>
      <c r="G560" s="569" t="inlineStr">
        <is>
          <t>均衡发展</t>
        </is>
      </c>
      <c r="H560" s="61" t="inlineStr">
        <is>
          <t>狂魔镰</t>
        </is>
      </c>
      <c r="I560" s="62" t="inlineStr">
        <is>
          <t>小李飞刀</t>
        </is>
      </c>
      <c r="J560" s="62" t="inlineStr">
        <is>
          <t>三叉戟</t>
        </is>
      </c>
      <c r="K560" s="62" t="inlineStr">
        <is>
          <t>开山斧</t>
        </is>
      </c>
      <c r="L560" s="63" t="inlineStr">
        <is>
          <t>双截棍</t>
        </is>
      </c>
    </row>
    <row r="561" ht="24" customHeight="1">
      <c r="A561" s="414" t="n"/>
      <c r="B561" s="77" t="inlineStr">
        <is>
          <t>侠士品级</t>
        </is>
      </c>
      <c r="C561" s="78" t="inlineStr">
        <is>
          <t>冠侠</t>
        </is>
      </c>
      <c r="D561" s="85" t="inlineStr">
        <is>
          <t>初始力量</t>
        </is>
      </c>
      <c r="E561" s="84" t="inlineStr">
        <is>
          <t>11</t>
        </is>
      </c>
      <c r="F561" s="758" t="inlineStr">
        <is>
          <t>快人一步</t>
        </is>
      </c>
      <c r="G561" s="770" t="inlineStr">
        <is>
          <t>狂魔镰</t>
        </is>
      </c>
      <c r="H561" s="85" t="inlineStr">
        <is>
          <t>冲击波</t>
        </is>
      </c>
      <c r="I561" s="86" t="inlineStr">
        <is>
          <t>凌波微步</t>
        </is>
      </c>
      <c r="J561" s="86" t="inlineStr">
        <is>
          <t>均衡发展</t>
        </is>
      </c>
      <c r="K561" s="86" t="inlineStr">
        <is>
          <t>神来一击</t>
        </is>
      </c>
      <c r="L561" s="236" t="inlineStr">
        <is>
          <t>装死</t>
        </is>
      </c>
    </row>
    <row r="562" ht="24" customHeight="1">
      <c r="A562" s="414" t="n"/>
      <c r="B562" s="132" t="inlineStr">
        <is>
          <t>成长系数</t>
        </is>
      </c>
      <c r="C562" s="222" t="inlineStr">
        <is>
          <t>1.5</t>
        </is>
      </c>
      <c r="D562" s="85" t="inlineStr">
        <is>
          <t>初始敏捷</t>
        </is>
      </c>
      <c r="E562" s="84" t="inlineStr">
        <is>
          <t>12</t>
        </is>
      </c>
      <c r="F562" s="758" t="inlineStr">
        <is>
          <t>矿泉水</t>
        </is>
      </c>
      <c r="G562" s="770" t="inlineStr">
        <is>
          <t>肉搏好手</t>
        </is>
      </c>
      <c r="H562" s="85" t="inlineStr">
        <is>
          <t>大海无量</t>
        </is>
      </c>
      <c r="I562" s="86" t="inlineStr">
        <is>
          <t>快人一步</t>
        </is>
      </c>
      <c r="J562" s="86" t="inlineStr">
        <is>
          <t>黯然一击</t>
        </is>
      </c>
      <c r="K562" s="86" t="inlineStr">
        <is>
          <t>太极拳</t>
        </is>
      </c>
      <c r="L562" s="236" t="inlineStr">
        <is>
          <t>矿泉水</t>
        </is>
      </c>
    </row>
    <row r="563" ht="24" customHeight="1">
      <c r="A563" s="749" t="n"/>
      <c r="B563" s="138" t="inlineStr">
        <is>
          <t>五行克制</t>
        </is>
      </c>
      <c r="C563" s="570" t="inlineStr">
        <is>
          <t>水：克火</t>
        </is>
      </c>
      <c r="D563" s="256" t="inlineStr">
        <is>
          <t>初始速度</t>
        </is>
      </c>
      <c r="E563" s="224" t="inlineStr">
        <is>
          <t>23</t>
        </is>
      </c>
      <c r="F563" s="269" t="inlineStr">
        <is>
          <t>大海无量</t>
        </is>
      </c>
      <c r="G563" s="92" t="inlineStr">
        <is>
          <t>x</t>
        </is>
      </c>
      <c r="H563" s="256" t="inlineStr">
        <is>
          <t>修心术</t>
        </is>
      </c>
      <c r="I563" s="139" t="inlineStr">
        <is>
          <t>肉搏好手</t>
        </is>
      </c>
      <c r="J563" s="139" t="inlineStr">
        <is>
          <t>人品爆发</t>
        </is>
      </c>
      <c r="K563" s="139" t="inlineStr">
        <is>
          <t>晴天霹雳</t>
        </is>
      </c>
      <c r="L563" s="290" t="inlineStr">
        <is>
          <t>点穴</t>
        </is>
      </c>
    </row>
    <row r="564" ht="24" customHeight="1">
      <c r="A564" s="202" t="inlineStr">
        <is>
          <t>技能等级</t>
        </is>
      </c>
      <c r="B564" s="311" t="inlineStr">
        <is>
          <t>战斗力</t>
        </is>
      </c>
      <c r="C564" s="118" t="inlineStr">
        <is>
          <t>上阵效果（设置出战开局加给本体）</t>
        </is>
      </c>
      <c r="D564" s="3" t="n"/>
      <c r="E564" s="3" t="n"/>
      <c r="F564" s="3" t="n"/>
      <c r="G564" s="4" t="n"/>
      <c r="H564" s="205" t="inlineStr">
        <is>
          <t>额外效果（侠士战存活后加给本体）</t>
        </is>
      </c>
      <c r="I564" s="56" t="n"/>
      <c r="J564" s="56" t="n"/>
      <c r="K564" s="56" t="n"/>
      <c r="L564" s="203" t="n"/>
    </row>
    <row r="565" ht="24" customHeight="1">
      <c r="A565" s="664" t="inlineStr">
        <is>
          <t>LV1</t>
        </is>
      </c>
      <c r="B565" s="234" t="inlineStr">
        <is>
          <t>100</t>
        </is>
      </c>
      <c r="C565" s="62" t="inlineStr">
        <is>
          <t>增加自身 7 点速度</t>
        </is>
      </c>
      <c r="D565" s="123" t="n"/>
      <c r="E565" s="123" t="n"/>
      <c r="F565" s="123" t="n"/>
      <c r="G565" s="124" t="n"/>
      <c r="H565" s="73" t="inlineStr">
        <is>
          <t>增加自身武器穿透 1 %</t>
        </is>
      </c>
      <c r="I565" s="158" t="n"/>
      <c r="J565" s="158" t="n"/>
      <c r="K565" s="158" t="n"/>
      <c r="L565" s="320" t="n"/>
    </row>
    <row r="566" ht="24" customHeight="1">
      <c r="A566" s="393" t="inlineStr">
        <is>
          <t>LV2</t>
        </is>
      </c>
      <c r="B566" s="82" t="inlineStr">
        <is>
          <t>105</t>
        </is>
      </c>
      <c r="C566" s="86" t="inlineStr">
        <is>
          <t>增加自身 9 点速度</t>
        </is>
      </c>
      <c r="D566" s="129" t="n"/>
      <c r="E566" s="129" t="n"/>
      <c r="F566" s="129" t="n"/>
      <c r="G566" s="130" t="n"/>
      <c r="H566" s="132" t="inlineStr">
        <is>
          <t>增加自身武器穿透 2 %</t>
        </is>
      </c>
      <c r="I566" s="129" t="n"/>
      <c r="J566" s="129" t="n"/>
      <c r="K566" s="129" t="n"/>
      <c r="L566" s="130" t="n"/>
    </row>
    <row r="567" ht="24" customHeight="1">
      <c r="A567" s="393" t="inlineStr">
        <is>
          <t>LV3</t>
        </is>
      </c>
      <c r="B567" s="764" t="inlineStr">
        <is>
          <t>115</t>
        </is>
      </c>
      <c r="C567" s="83" t="inlineStr">
        <is>
          <t>增加自身11点速度</t>
        </is>
      </c>
      <c r="D567" s="129" t="n"/>
      <c r="E567" s="129" t="n"/>
      <c r="F567" s="129" t="n"/>
      <c r="G567" s="130" t="n"/>
      <c r="H567" s="132" t="inlineStr">
        <is>
          <t>增加自身武器穿透 3 %</t>
        </is>
      </c>
      <c r="I567" s="129" t="n"/>
      <c r="J567" s="129" t="n"/>
      <c r="K567" s="129" t="n"/>
      <c r="L567" s="130" t="n"/>
    </row>
    <row r="568" ht="24" customHeight="1">
      <c r="A568" s="393" t="inlineStr">
        <is>
          <t>LV4</t>
        </is>
      </c>
      <c r="B568" s="764" t="inlineStr">
        <is>
          <t>130</t>
        </is>
      </c>
      <c r="C568" s="83" t="inlineStr">
        <is>
          <t>增加自身15点速度</t>
        </is>
      </c>
      <c r="D568" s="129" t="n"/>
      <c r="E568" s="129" t="n"/>
      <c r="F568" s="129" t="n"/>
      <c r="G568" s="130" t="n"/>
      <c r="H568" s="132" t="inlineStr">
        <is>
          <t>增加自身武器穿透 4 %</t>
        </is>
      </c>
      <c r="I568" s="129" t="n"/>
      <c r="J568" s="129" t="n"/>
      <c r="K568" s="129" t="n"/>
      <c r="L568" s="130" t="n"/>
    </row>
    <row r="569" ht="24" customHeight="1">
      <c r="A569" s="395" t="inlineStr">
        <is>
          <t>LV5</t>
        </is>
      </c>
      <c r="B569" s="89" t="inlineStr">
        <is>
          <t>150</t>
        </is>
      </c>
      <c r="C569" s="90" t="inlineStr">
        <is>
          <t>增加自身25点速度</t>
        </is>
      </c>
      <c r="D569" s="135" t="n"/>
      <c r="E569" s="135" t="n"/>
      <c r="F569" s="135" t="n"/>
      <c r="G569" s="136" t="n"/>
      <c r="H569" s="138" t="inlineStr">
        <is>
          <t>增加自身武器穿透 5 %</t>
        </is>
      </c>
      <c r="I569" s="135" t="n"/>
      <c r="J569" s="135" t="n"/>
      <c r="K569" s="135" t="n"/>
      <c r="L569" s="136" t="n"/>
    </row>
    <row r="570" ht="24" customHeight="1">
      <c r="A570" s="652" t="inlineStr"/>
    </row>
    <row r="571" ht="24" customHeight="1">
      <c r="A571" s="389" t="inlineStr">
        <is>
          <t>名称</t>
        </is>
      </c>
      <c r="B571" s="24" t="inlineStr">
        <is>
          <t>基本属性</t>
        </is>
      </c>
      <c r="C571" s="56" t="n"/>
      <c r="D571" s="24" t="inlineStr">
        <is>
          <t>初始属性</t>
        </is>
      </c>
      <c r="E571" s="56" t="n"/>
      <c r="F571" s="24" t="inlineStr">
        <is>
          <t>推荐武技</t>
        </is>
      </c>
      <c r="G571" s="56" t="n"/>
      <c r="H571" s="202" t="inlineStr">
        <is>
          <t>武器技能池（职业：拳客）</t>
        </is>
      </c>
      <c r="I571" s="56" t="n"/>
      <c r="J571" s="56" t="n"/>
      <c r="K571" s="56" t="n"/>
      <c r="L571" s="203" t="n"/>
    </row>
    <row r="572" ht="24" customHeight="1">
      <c r="A572" s="744" t="inlineStr">
        <is>
          <t>段智兴
技能
一阳指</t>
        </is>
      </c>
      <c r="B572" s="80" t="inlineStr">
        <is>
          <t>满级生命</t>
        </is>
      </c>
      <c r="C572" s="746" t="inlineStr">
        <is>
          <t>186</t>
        </is>
      </c>
      <c r="D572" s="61" t="inlineStr">
        <is>
          <t>初始生命</t>
        </is>
      </c>
      <c r="E572" s="207" t="inlineStr">
        <is>
          <t>72</t>
        </is>
      </c>
      <c r="F572" s="61" t="inlineStr">
        <is>
          <t>快人一步</t>
        </is>
      </c>
      <c r="G572" s="63" t="inlineStr">
        <is>
          <t>判官笔</t>
        </is>
      </c>
      <c r="H572" s="61" t="inlineStr">
        <is>
          <t>关刀</t>
        </is>
      </c>
      <c r="I572" s="62" t="inlineStr">
        <is>
          <t>判官笔</t>
        </is>
      </c>
      <c r="J572" s="62" t="inlineStr">
        <is>
          <t>手电筒</t>
        </is>
      </c>
      <c r="K572" s="62" t="inlineStr">
        <is>
          <t>双截棍</t>
        </is>
      </c>
      <c r="L572" s="63" t="inlineStr">
        <is>
          <t>凌波微步</t>
        </is>
      </c>
    </row>
    <row r="573" ht="24" customHeight="1">
      <c r="A573" s="414" t="n"/>
      <c r="B573" s="77" t="inlineStr">
        <is>
          <t>侠士品级</t>
        </is>
      </c>
      <c r="C573" s="78" t="inlineStr">
        <is>
          <t>S</t>
        </is>
      </c>
      <c r="D573" s="85" t="inlineStr">
        <is>
          <t>初始力量</t>
        </is>
      </c>
      <c r="E573" s="84" t="inlineStr">
        <is>
          <t>18</t>
        </is>
      </c>
      <c r="F573" s="85" t="inlineStr">
        <is>
          <t>气疗术</t>
        </is>
      </c>
      <c r="G573" s="236" t="inlineStr">
        <is>
          <t>大海无量</t>
        </is>
      </c>
      <c r="H573" s="85" t="inlineStr">
        <is>
          <t>易筋经</t>
        </is>
      </c>
      <c r="I573" s="86" t="inlineStr">
        <is>
          <t>神来一击</t>
        </is>
      </c>
      <c r="J573" s="86" t="inlineStr">
        <is>
          <t>避重就轻</t>
        </is>
      </c>
      <c r="K573" s="86" t="inlineStr">
        <is>
          <t>气功</t>
        </is>
      </c>
      <c r="L573" s="236" t="inlineStr">
        <is>
          <t>大海无量</t>
        </is>
      </c>
    </row>
    <row r="574" ht="24" customHeight="1">
      <c r="A574" s="414" t="n"/>
      <c r="B574" s="132" t="inlineStr">
        <is>
          <t>成长系数</t>
        </is>
      </c>
      <c r="C574" s="222" t="inlineStr">
        <is>
          <t>1.2</t>
        </is>
      </c>
      <c r="D574" s="85" t="inlineStr">
        <is>
          <t>初始敏捷</t>
        </is>
      </c>
      <c r="E574" s="84" t="inlineStr">
        <is>
          <t>10</t>
        </is>
      </c>
      <c r="F574" s="85" t="inlineStr">
        <is>
          <t>残影</t>
        </is>
      </c>
      <c r="G574" s="236" t="inlineStr">
        <is>
          <t>避重就轻</t>
        </is>
      </c>
      <c r="H574" s="85" t="inlineStr">
        <is>
          <t>快人一步</t>
        </is>
      </c>
      <c r="I574" s="86" t="inlineStr">
        <is>
          <t>天残脚</t>
        </is>
      </c>
      <c r="J574" s="86" t="inlineStr">
        <is>
          <t>黯然一击</t>
        </is>
      </c>
      <c r="K574" s="86" t="inlineStr">
        <is>
          <t>太极拳</t>
        </is>
      </c>
      <c r="L574" s="236" t="inlineStr">
        <is>
          <t>气疗术</t>
        </is>
      </c>
    </row>
    <row r="575" ht="24" customHeight="1">
      <c r="A575" s="749" t="n"/>
      <c r="B575" s="138" t="inlineStr">
        <is>
          <t>五行克制</t>
        </is>
      </c>
      <c r="C575" s="570" t="inlineStr">
        <is>
          <t>金：克木</t>
        </is>
      </c>
      <c r="D575" s="256" t="inlineStr">
        <is>
          <t>初始速度</t>
        </is>
      </c>
      <c r="E575" s="224" t="inlineStr">
        <is>
          <t>9</t>
        </is>
      </c>
      <c r="F575" s="667" t="inlineStr">
        <is>
          <t>x</t>
        </is>
      </c>
      <c r="G575" s="92" t="inlineStr">
        <is>
          <t>x</t>
        </is>
      </c>
      <c r="H575" s="256" t="inlineStr">
        <is>
          <t>无影手</t>
        </is>
      </c>
      <c r="I575" s="139" t="inlineStr">
        <is>
          <t>残影</t>
        </is>
      </c>
      <c r="J575" s="139" t="inlineStr">
        <is>
          <t>修心术</t>
        </is>
      </c>
      <c r="K575" s="139" t="inlineStr">
        <is>
          <t>疾风步</t>
        </is>
      </c>
      <c r="L575" s="290" t="inlineStr">
        <is>
          <t>人品爆发</t>
        </is>
      </c>
    </row>
    <row r="576" ht="24" customHeight="1">
      <c r="A576" s="118" t="inlineStr">
        <is>
          <t>技能等级</t>
        </is>
      </c>
      <c r="B576" s="311" t="inlineStr">
        <is>
          <t>战斗力</t>
        </is>
      </c>
      <c r="C576" s="118" t="inlineStr">
        <is>
          <t>上阵效果（设置出战开局加给本体）</t>
        </is>
      </c>
      <c r="D576" s="3" t="n"/>
      <c r="E576" s="3" t="n"/>
      <c r="F576" s="3" t="n"/>
      <c r="G576" s="4" t="n"/>
      <c r="H576" s="670" t="inlineStr">
        <is>
          <t>额外效果（侠士战存活后加给本体）</t>
        </is>
      </c>
      <c r="I576" s="3" t="n"/>
      <c r="J576" s="3" t="n"/>
      <c r="K576" s="3" t="n"/>
      <c r="L576" s="4" t="n"/>
    </row>
    <row r="577" ht="24" customHeight="1">
      <c r="A577" s="654" t="inlineStr">
        <is>
          <t>LV1</t>
        </is>
      </c>
      <c r="B577" s="234" t="inlineStr">
        <is>
          <t>35</t>
        </is>
      </c>
      <c r="C577" s="62" t="inlineStr">
        <is>
          <t>降低敌方基础力量和敏捷 2 %</t>
        </is>
      </c>
      <c r="D577" s="123" t="n"/>
      <c r="E577" s="123" t="n"/>
      <c r="F577" s="123" t="n"/>
      <c r="G577" s="124" t="n"/>
      <c r="H577" s="80" t="inlineStr">
        <is>
          <t>降低敌方基础速度 2 %</t>
        </is>
      </c>
      <c r="I577" s="123" t="n"/>
      <c r="J577" s="123" t="n"/>
      <c r="K577" s="123" t="n"/>
      <c r="L577" s="124" t="n"/>
    </row>
    <row r="578" ht="24" customHeight="1">
      <c r="A578" s="393" t="inlineStr">
        <is>
          <t>LV2</t>
        </is>
      </c>
      <c r="B578" s="82" t="inlineStr">
        <is>
          <t>45</t>
        </is>
      </c>
      <c r="C578" s="86" t="inlineStr">
        <is>
          <t>降低敌方基础力量和敏捷 4 %</t>
        </is>
      </c>
      <c r="D578" s="129" t="n"/>
      <c r="E578" s="129" t="n"/>
      <c r="F578" s="129" t="n"/>
      <c r="G578" s="130" t="n"/>
      <c r="H578" s="132" t="inlineStr">
        <is>
          <t>降低敌方基础速度 4 %</t>
        </is>
      </c>
      <c r="I578" s="129" t="n"/>
      <c r="J578" s="129" t="n"/>
      <c r="K578" s="129" t="n"/>
      <c r="L578" s="130" t="n"/>
    </row>
    <row r="579" ht="24" customHeight="1">
      <c r="A579" s="393" t="inlineStr">
        <is>
          <t>LV3</t>
        </is>
      </c>
      <c r="B579" s="82" t="inlineStr">
        <is>
          <t>55</t>
        </is>
      </c>
      <c r="C579" s="86" t="inlineStr">
        <is>
          <t>降低敌方基础力量和敏捷 6 %</t>
        </is>
      </c>
      <c r="D579" s="129" t="n"/>
      <c r="E579" s="129" t="n"/>
      <c r="F579" s="129" t="n"/>
      <c r="G579" s="130" t="n"/>
      <c r="H579" s="132" t="inlineStr">
        <is>
          <t>降低敌方基础速度 6 %</t>
        </is>
      </c>
      <c r="I579" s="129" t="n"/>
      <c r="J579" s="129" t="n"/>
      <c r="K579" s="129" t="n"/>
      <c r="L579" s="130" t="n"/>
    </row>
    <row r="580" ht="24" customHeight="1">
      <c r="A580" s="393" t="inlineStr">
        <is>
          <t>LV4</t>
        </is>
      </c>
      <c r="B580" s="764" t="inlineStr">
        <is>
          <t>80</t>
        </is>
      </c>
      <c r="C580" s="86" t="inlineStr">
        <is>
          <t>降低敌方基础力量和敏捷 8 %</t>
        </is>
      </c>
      <c r="D580" s="129" t="n"/>
      <c r="E580" s="129" t="n"/>
      <c r="F580" s="129" t="n"/>
      <c r="G580" s="130" t="n"/>
      <c r="H580" s="132" t="inlineStr">
        <is>
          <t>降低敌方基础速度 8 %</t>
        </is>
      </c>
      <c r="I580" s="129" t="n"/>
      <c r="J580" s="129" t="n"/>
      <c r="K580" s="129" t="n"/>
      <c r="L580" s="130" t="n"/>
    </row>
    <row r="581" ht="24" customHeight="1">
      <c r="A581" s="395" t="inlineStr">
        <is>
          <t>LV5</t>
        </is>
      </c>
      <c r="B581" s="89" t="inlineStr">
        <is>
          <t>100</t>
        </is>
      </c>
      <c r="C581" s="139" t="inlineStr">
        <is>
          <t>降低敌方基础力量和敏捷10%</t>
        </is>
      </c>
      <c r="D581" s="135" t="n"/>
      <c r="E581" s="135" t="n"/>
      <c r="F581" s="135" t="n"/>
      <c r="G581" s="136" t="n"/>
      <c r="H581" s="138" t="inlineStr">
        <is>
          <t>降低敌方基础速度10%</t>
        </is>
      </c>
      <c r="I581" s="135" t="n"/>
      <c r="J581" s="135" t="n"/>
      <c r="K581" s="135" t="n"/>
      <c r="L581" s="136" t="n"/>
    </row>
    <row r="582" ht="24" customHeight="1">
      <c r="A582" s="652" t="inlineStr"/>
    </row>
    <row r="583" ht="24" customHeight="1">
      <c r="A583" s="389" t="inlineStr">
        <is>
          <t>名称</t>
        </is>
      </c>
      <c r="B583" s="24" t="inlineStr">
        <is>
          <t>基本属性</t>
        </is>
      </c>
      <c r="C583" s="56" t="n"/>
      <c r="D583" s="24" t="inlineStr">
        <is>
          <t>初始属性</t>
        </is>
      </c>
      <c r="E583" s="56" t="n"/>
      <c r="F583" s="24" t="inlineStr">
        <is>
          <t>推荐武技</t>
        </is>
      </c>
      <c r="G583" s="56" t="n"/>
      <c r="H583" s="202" t="inlineStr">
        <is>
          <t>武器技能池（职业：刺客）</t>
        </is>
      </c>
      <c r="I583" s="56" t="n"/>
      <c r="J583" s="56" t="n"/>
      <c r="K583" s="56" t="n"/>
      <c r="L583" s="203" t="n"/>
    </row>
    <row r="584" ht="24" customHeight="1">
      <c r="A584" s="744" t="inlineStr">
        <is>
          <t>圣诞老鹅
技能
我全都要</t>
        </is>
      </c>
      <c r="B584" s="80" t="inlineStr">
        <is>
          <t>满级生命</t>
        </is>
      </c>
      <c r="C584" s="746" t="inlineStr">
        <is>
          <t>168</t>
        </is>
      </c>
      <c r="D584" s="61" t="inlineStr">
        <is>
          <t>初始生命</t>
        </is>
      </c>
      <c r="E584" s="207" t="inlineStr">
        <is>
          <t>54</t>
        </is>
      </c>
      <c r="F584" s="61" t="inlineStr">
        <is>
          <t>装死</t>
        </is>
      </c>
      <c r="G584" s="63" t="inlineStr">
        <is>
          <t>天生大力</t>
        </is>
      </c>
      <c r="H584" s="61" t="inlineStr">
        <is>
          <t>拖鞋</t>
        </is>
      </c>
      <c r="I584" s="62" t="inlineStr">
        <is>
          <t>短剑</t>
        </is>
      </c>
      <c r="J584" s="62" t="inlineStr">
        <is>
          <t>冲击波</t>
        </is>
      </c>
      <c r="K584" s="62" t="inlineStr">
        <is>
          <t>第六感</t>
        </is>
      </c>
      <c r="L584" s="63" t="inlineStr">
        <is>
          <t>势如暴雨</t>
        </is>
      </c>
    </row>
    <row r="585" ht="24" customHeight="1">
      <c r="A585" s="414" t="n"/>
      <c r="B585" s="77" t="inlineStr">
        <is>
          <t>侠士品级</t>
        </is>
      </c>
      <c r="C585" s="78" t="inlineStr">
        <is>
          <t>S</t>
        </is>
      </c>
      <c r="D585" s="85" t="inlineStr">
        <is>
          <t>初始力量</t>
        </is>
      </c>
      <c r="E585" s="84" t="inlineStr">
        <is>
          <t>9</t>
        </is>
      </c>
      <c r="F585" s="85" t="inlineStr">
        <is>
          <t>大海无量</t>
        </is>
      </c>
      <c r="G585" s="236" t="inlineStr">
        <is>
          <t>短剑</t>
        </is>
      </c>
      <c r="H585" s="85" t="inlineStr">
        <is>
          <t>天生大力</t>
        </is>
      </c>
      <c r="I585" s="86" t="inlineStr">
        <is>
          <t>神来一击</t>
        </is>
      </c>
      <c r="J585" s="86" t="inlineStr">
        <is>
          <t>武器好手</t>
        </is>
      </c>
      <c r="K585" s="86" t="inlineStr">
        <is>
          <t>气功</t>
        </is>
      </c>
      <c r="L585" s="236" t="inlineStr">
        <is>
          <t>装死</t>
        </is>
      </c>
    </row>
    <row r="586" ht="24" customHeight="1">
      <c r="A586" s="414" t="n"/>
      <c r="B586" s="132" t="inlineStr">
        <is>
          <t>成长系数</t>
        </is>
      </c>
      <c r="C586" s="222" t="inlineStr">
        <is>
          <t>1.2</t>
        </is>
      </c>
      <c r="D586" s="85" t="inlineStr">
        <is>
          <t>初始敏捷</t>
        </is>
      </c>
      <c r="E586" s="84" t="inlineStr">
        <is>
          <t>10</t>
        </is>
      </c>
      <c r="F586" s="85" t="inlineStr">
        <is>
          <t>武器好手</t>
        </is>
      </c>
      <c r="G586" s="236" t="inlineStr">
        <is>
          <t>第六感</t>
        </is>
      </c>
      <c r="H586" s="85" t="inlineStr">
        <is>
          <t>嗜血</t>
        </is>
      </c>
      <c r="I586" s="86" t="inlineStr">
        <is>
          <t>大海无量</t>
        </is>
      </c>
      <c r="J586" s="86" t="inlineStr">
        <is>
          <t>黯然一击</t>
        </is>
      </c>
      <c r="K586" s="86" t="inlineStr">
        <is>
          <t>太极拳</t>
        </is>
      </c>
      <c r="L586" s="236" t="inlineStr">
        <is>
          <t>无影手</t>
        </is>
      </c>
    </row>
    <row r="587" ht="24" customHeight="1">
      <c r="A587" s="749" t="n"/>
      <c r="B587" s="138" t="inlineStr">
        <is>
          <t>五行克制</t>
        </is>
      </c>
      <c r="C587" s="570" t="inlineStr">
        <is>
          <t>土：克水</t>
        </is>
      </c>
      <c r="D587" s="256" t="inlineStr">
        <is>
          <t>初始速度</t>
        </is>
      </c>
      <c r="E587" s="224" t="inlineStr">
        <is>
          <t>18</t>
        </is>
      </c>
      <c r="F587" s="667" t="inlineStr">
        <is>
          <t>x</t>
        </is>
      </c>
      <c r="G587" s="92" t="inlineStr">
        <is>
          <t>x</t>
        </is>
      </c>
      <c r="H587" s="256" t="inlineStr">
        <is>
          <t>残影</t>
        </is>
      </c>
      <c r="I587" s="139" t="inlineStr">
        <is>
          <t>修心术</t>
        </is>
      </c>
      <c r="J587" s="139" t="inlineStr">
        <is>
          <t>疾风步</t>
        </is>
      </c>
      <c r="K587" s="139" t="inlineStr">
        <is>
          <t>人品爆发</t>
        </is>
      </c>
      <c r="L587" s="290" t="inlineStr">
        <is>
          <t>佛山无影脚</t>
        </is>
      </c>
    </row>
    <row r="588" ht="24" customHeight="1">
      <c r="A588" s="118" t="inlineStr">
        <is>
          <t>技能等级</t>
        </is>
      </c>
      <c r="B588" s="311" t="inlineStr">
        <is>
          <t>战斗力</t>
        </is>
      </c>
      <c r="C588" s="118" t="inlineStr">
        <is>
          <t>上阵效果（设置出战开局加给本体）</t>
        </is>
      </c>
      <c r="D588" s="3" t="n"/>
      <c r="E588" s="3" t="n"/>
      <c r="F588" s="3" t="n"/>
      <c r="G588" s="4" t="n"/>
      <c r="H588" s="670" t="inlineStr">
        <is>
          <t>额外效果（侠士战存活后加给本体）</t>
        </is>
      </c>
      <c r="I588" s="3" t="n"/>
      <c r="J588" s="3" t="n"/>
      <c r="K588" s="3" t="n"/>
      <c r="L588" s="4" t="n"/>
    </row>
    <row r="589" ht="24" customHeight="1">
      <c r="A589" s="654" t="inlineStr">
        <is>
          <t>LV1</t>
        </is>
      </c>
      <c r="B589" s="234" t="inlineStr">
        <is>
          <t>45</t>
        </is>
      </c>
      <c r="C589" s="62" t="inlineStr">
        <is>
          <t>降低敌方暴击伤害 5 %</t>
        </is>
      </c>
      <c r="D589" s="123" t="n"/>
      <c r="E589" s="123" t="n"/>
      <c r="F589" s="123" t="n"/>
      <c r="G589" s="124" t="n"/>
      <c r="H589" s="80" t="inlineStr">
        <is>
          <t>有 20 %概率丢掉敌方2把武器（优先觉醒武器）</t>
        </is>
      </c>
      <c r="I589" s="123" t="n"/>
      <c r="J589" s="123" t="n"/>
      <c r="K589" s="123" t="n"/>
      <c r="L589" s="124" t="n"/>
    </row>
    <row r="590" ht="24" customHeight="1">
      <c r="A590" s="393" t="inlineStr">
        <is>
          <t>LV2</t>
        </is>
      </c>
      <c r="B590" s="82" t="inlineStr">
        <is>
          <t>55</t>
        </is>
      </c>
      <c r="C590" s="86" t="inlineStr">
        <is>
          <t>降低敌方暴击伤害 7 %</t>
        </is>
      </c>
      <c r="D590" s="129" t="n"/>
      <c r="E590" s="129" t="n"/>
      <c r="F590" s="129" t="n"/>
      <c r="G590" s="130" t="n"/>
      <c r="H590" s="132" t="inlineStr">
        <is>
          <t>有 40 %概率丢掉敌方2把武器（优先觉醒武器）</t>
        </is>
      </c>
      <c r="I590" s="129" t="n"/>
      <c r="J590" s="129" t="n"/>
      <c r="K590" s="129" t="n"/>
      <c r="L590" s="130" t="n"/>
    </row>
    <row r="591" ht="24" customHeight="1">
      <c r="A591" s="393" t="inlineStr">
        <is>
          <t>LV3</t>
        </is>
      </c>
      <c r="B591" s="764" t="inlineStr">
        <is>
          <t>80</t>
        </is>
      </c>
      <c r="C591" s="86" t="inlineStr">
        <is>
          <t>降低敌方暴击伤害 9 %</t>
        </is>
      </c>
      <c r="D591" s="129" t="n"/>
      <c r="E591" s="129" t="n"/>
      <c r="F591" s="129" t="n"/>
      <c r="G591" s="130" t="n"/>
      <c r="H591" s="132" t="inlineStr">
        <is>
          <t>有 60 %概率丢掉敌方2把武器（优先觉醒武器）</t>
        </is>
      </c>
      <c r="I591" s="129" t="n"/>
      <c r="J591" s="129" t="n"/>
      <c r="K591" s="129" t="n"/>
      <c r="L591" s="130" t="n"/>
    </row>
    <row r="592" ht="24" customHeight="1">
      <c r="A592" s="393" t="inlineStr">
        <is>
          <t>LV4</t>
        </is>
      </c>
      <c r="B592" s="82" t="inlineStr">
        <is>
          <t>100</t>
        </is>
      </c>
      <c r="C592" s="83" t="inlineStr">
        <is>
          <t>降低敌方暴击伤害12%</t>
        </is>
      </c>
      <c r="D592" s="129" t="n"/>
      <c r="E592" s="129" t="n"/>
      <c r="F592" s="129" t="n"/>
      <c r="G592" s="130" t="n"/>
      <c r="H592" s="132" t="inlineStr">
        <is>
          <t>有 80 %概率丢掉敌方2把武器（优先觉醒武器）</t>
        </is>
      </c>
      <c r="I592" s="129" t="n"/>
      <c r="J592" s="129" t="n"/>
      <c r="K592" s="129" t="n"/>
      <c r="L592" s="130" t="n"/>
    </row>
    <row r="593" ht="24" customHeight="1">
      <c r="A593" s="395" t="inlineStr">
        <is>
          <t>LV5</t>
        </is>
      </c>
      <c r="B593" s="89" t="inlineStr">
        <is>
          <t>120</t>
        </is>
      </c>
      <c r="C593" s="90" t="inlineStr">
        <is>
          <t>降低敌方暴击伤害15%</t>
        </is>
      </c>
      <c r="D593" s="135" t="n"/>
      <c r="E593" s="135" t="n"/>
      <c r="F593" s="135" t="n"/>
      <c r="G593" s="136" t="n"/>
      <c r="H593" s="268" t="inlineStr">
        <is>
          <t>有100%概率丢掉敌方2把武器（优先觉醒武器）</t>
        </is>
      </c>
      <c r="I593" s="135" t="n"/>
      <c r="J593" s="135" t="n"/>
      <c r="K593" s="135" t="n"/>
      <c r="L593" s="136" t="n"/>
    </row>
    <row r="594" ht="24" customHeight="1">
      <c r="A594" s="652" t="inlineStr"/>
    </row>
    <row r="595" ht="24" customHeight="1">
      <c r="A595" s="389" t="inlineStr">
        <is>
          <t>名称</t>
        </is>
      </c>
      <c r="B595" s="24" t="inlineStr">
        <is>
          <t>基本属性</t>
        </is>
      </c>
      <c r="C595" s="56" t="n"/>
      <c r="D595" s="24" t="inlineStr">
        <is>
          <t>初始属性</t>
        </is>
      </c>
      <c r="E595" s="56" t="n"/>
      <c r="F595" s="24" t="inlineStr">
        <is>
          <t>推荐武技</t>
        </is>
      </c>
      <c r="G595" s="56" t="n"/>
      <c r="H595" s="202" t="inlineStr">
        <is>
          <t>武器技能池（职业：刀客）</t>
        </is>
      </c>
      <c r="I595" s="56" t="n"/>
      <c r="J595" s="56" t="n"/>
      <c r="K595" s="56" t="n"/>
      <c r="L595" s="203" t="n"/>
    </row>
    <row r="596" ht="24" customHeight="1">
      <c r="A596" s="744" t="inlineStr">
        <is>
          <t>九品芝麻官
技能
咸鱼宝剑</t>
        </is>
      </c>
      <c r="B596" s="80" t="inlineStr">
        <is>
          <t>满级生命</t>
        </is>
      </c>
      <c r="C596" s="746" t="inlineStr">
        <is>
          <t>108</t>
        </is>
      </c>
      <c r="D596" s="61" t="inlineStr">
        <is>
          <t>初始生命</t>
        </is>
      </c>
      <c r="E596" s="207" t="inlineStr">
        <is>
          <t>32</t>
        </is>
      </c>
      <c r="F596" s="745" t="inlineStr">
        <is>
          <t>武器好手</t>
        </is>
      </c>
      <c r="G596" s="569" t="inlineStr">
        <is>
          <t>木剑</t>
        </is>
      </c>
      <c r="H596" s="61" t="inlineStr">
        <is>
          <t>木剑</t>
        </is>
      </c>
      <c r="I596" s="62" t="inlineStr">
        <is>
          <t>木槌</t>
        </is>
      </c>
      <c r="J596" s="62" t="inlineStr">
        <is>
          <t>汽水罐</t>
        </is>
      </c>
      <c r="K596" s="62" t="inlineStr">
        <is>
          <t>烧饼</t>
        </is>
      </c>
      <c r="L596" s="63" t="inlineStr">
        <is>
          <t>接力棒</t>
        </is>
      </c>
    </row>
    <row r="597" ht="24" customHeight="1">
      <c r="A597" s="414" t="n"/>
      <c r="B597" s="77" t="inlineStr">
        <is>
          <t>侠士品级</t>
        </is>
      </c>
      <c r="C597" s="78" t="inlineStr">
        <is>
          <t>B</t>
        </is>
      </c>
      <c r="D597" s="85" t="inlineStr">
        <is>
          <t>初始力量</t>
        </is>
      </c>
      <c r="E597" s="84" t="inlineStr">
        <is>
          <t>6</t>
        </is>
      </c>
      <c r="F597" s="758" t="inlineStr">
        <is>
          <t>第六感</t>
        </is>
      </c>
      <c r="G597" s="770" t="inlineStr">
        <is>
          <t>霸气护体</t>
        </is>
      </c>
      <c r="H597" s="85" t="inlineStr">
        <is>
          <t>手电筒</t>
        </is>
      </c>
      <c r="I597" s="86" t="inlineStr">
        <is>
          <t>扳手</t>
        </is>
      </c>
      <c r="J597" s="86" t="inlineStr">
        <is>
          <t>老鼠</t>
        </is>
      </c>
      <c r="K597" s="86" t="inlineStr">
        <is>
          <t>手雷</t>
        </is>
      </c>
      <c r="L597" s="236" t="inlineStr">
        <is>
          <t>短剑</t>
        </is>
      </c>
    </row>
    <row r="598" ht="24" customHeight="1">
      <c r="A598" s="414" t="n"/>
      <c r="B598" s="132" t="inlineStr">
        <is>
          <t>成长系数</t>
        </is>
      </c>
      <c r="C598" s="222" t="inlineStr">
        <is>
          <t>0.8</t>
        </is>
      </c>
      <c r="D598" s="85" t="inlineStr">
        <is>
          <t>初始敏捷</t>
        </is>
      </c>
      <c r="E598" s="84" t="inlineStr">
        <is>
          <t>12</t>
        </is>
      </c>
      <c r="F598" s="85" t="inlineStr">
        <is>
          <t>扳手</t>
        </is>
      </c>
      <c r="G598" s="88" t="inlineStr">
        <is>
          <t>x</t>
        </is>
      </c>
      <c r="H598" s="85" t="inlineStr">
        <is>
          <t>宽刃剑</t>
        </is>
      </c>
      <c r="I598" s="86" t="inlineStr">
        <is>
          <t>冲击波</t>
        </is>
      </c>
      <c r="J598" s="86" t="inlineStr">
        <is>
          <t>第六感</t>
        </is>
      </c>
      <c r="K598" s="86" t="inlineStr">
        <is>
          <t>霸气护体</t>
        </is>
      </c>
      <c r="L598" s="236" t="inlineStr">
        <is>
          <t>武器好手</t>
        </is>
      </c>
    </row>
    <row r="599" ht="24" customHeight="1">
      <c r="A599" s="749" t="n"/>
      <c r="B599" s="138" t="inlineStr">
        <is>
          <t>五行克制</t>
        </is>
      </c>
      <c r="C599" s="570" t="inlineStr">
        <is>
          <t>木：克土</t>
        </is>
      </c>
      <c r="D599" s="256" t="inlineStr">
        <is>
          <t>初始速度</t>
        </is>
      </c>
      <c r="E599" s="224" t="inlineStr">
        <is>
          <t>7</t>
        </is>
      </c>
      <c r="F599" s="667" t="inlineStr">
        <is>
          <t>x</t>
        </is>
      </c>
      <c r="G599" s="92" t="inlineStr">
        <is>
          <t>x</t>
        </is>
      </c>
      <c r="H599" s="256" t="inlineStr">
        <is>
          <t>避重就轻</t>
        </is>
      </c>
      <c r="I599" s="139" t="inlineStr">
        <is>
          <t>嗜血</t>
        </is>
      </c>
      <c r="J599" s="139" t="inlineStr">
        <is>
          <t>天残脚</t>
        </is>
      </c>
      <c r="K599" s="139" t="inlineStr">
        <is>
          <t>缴械</t>
        </is>
      </c>
      <c r="L599" s="290" t="inlineStr">
        <is>
          <t>血祭术</t>
        </is>
      </c>
    </row>
    <row r="600" ht="24" customHeight="1">
      <c r="A600" s="118" t="inlineStr">
        <is>
          <t>技能等级</t>
        </is>
      </c>
      <c r="B600" s="311" t="inlineStr">
        <is>
          <t>战斗力</t>
        </is>
      </c>
      <c r="C600" s="118" t="inlineStr">
        <is>
          <t>上阵效果（设置出战开局加给本体）</t>
        </is>
      </c>
      <c r="D600" s="3" t="n"/>
      <c r="E600" s="3" t="n"/>
      <c r="F600" s="3" t="n"/>
      <c r="G600" s="4" t="n"/>
      <c r="H600" s="670" t="inlineStr">
        <is>
          <t>额外效果（侠士战存活后加给本体）</t>
        </is>
      </c>
      <c r="I600" s="3" t="n"/>
      <c r="J600" s="3" t="n"/>
      <c r="K600" s="3" t="n"/>
      <c r="L600" s="4" t="n"/>
    </row>
    <row r="601" ht="24" customHeight="1">
      <c r="A601" s="654" t="inlineStr">
        <is>
          <t>LV1</t>
        </is>
      </c>
      <c r="B601" s="234" t="inlineStr">
        <is>
          <t>15</t>
        </is>
      </c>
      <c r="C601" s="340" t="inlineStr">
        <is>
          <t>降低自身命中率10%，降低敌方命中率10%</t>
        </is>
      </c>
      <c r="D601" s="123" t="n"/>
      <c r="E601" s="123" t="n"/>
      <c r="F601" s="123" t="n"/>
      <c r="G601" s="124" t="n"/>
      <c r="H601" s="80" t="inlineStr">
        <is>
          <t>降低敌方基础力量 3 %</t>
        </is>
      </c>
      <c r="I601" s="123" t="n"/>
      <c r="J601" s="123" t="n"/>
      <c r="K601" s="123" t="n"/>
      <c r="L601" s="124" t="n"/>
    </row>
    <row r="602" ht="24" customHeight="1">
      <c r="A602" s="393" t="inlineStr">
        <is>
          <t>LV2</t>
        </is>
      </c>
      <c r="B602" s="82" t="inlineStr">
        <is>
          <t>20</t>
        </is>
      </c>
      <c r="C602" s="86" t="inlineStr">
        <is>
          <t>降低自身命中率 9 %，降低敌方命中率12%</t>
        </is>
      </c>
      <c r="D602" s="129" t="n"/>
      <c r="E602" s="129" t="n"/>
      <c r="F602" s="129" t="n"/>
      <c r="G602" s="130" t="n"/>
      <c r="H602" s="132" t="inlineStr">
        <is>
          <t>降低敌方基础力量 5 %</t>
        </is>
      </c>
      <c r="I602" s="129" t="n"/>
      <c r="J602" s="129" t="n"/>
      <c r="K602" s="129" t="n"/>
      <c r="L602" s="130" t="n"/>
    </row>
    <row r="603" ht="24" customHeight="1">
      <c r="A603" s="393" t="inlineStr">
        <is>
          <t>LV3</t>
        </is>
      </c>
      <c r="B603" s="82" t="inlineStr">
        <is>
          <t>30</t>
        </is>
      </c>
      <c r="C603" s="86" t="inlineStr">
        <is>
          <t>降低自身命中率 8 %，降低敌方命中率14%</t>
        </is>
      </c>
      <c r="D603" s="129" t="n"/>
      <c r="E603" s="129" t="n"/>
      <c r="F603" s="129" t="n"/>
      <c r="G603" s="130" t="n"/>
      <c r="H603" s="132" t="inlineStr">
        <is>
          <t>降低敌方基础力量 7 %</t>
        </is>
      </c>
      <c r="I603" s="129" t="n"/>
      <c r="J603" s="129" t="n"/>
      <c r="K603" s="129" t="n"/>
      <c r="L603" s="130" t="n"/>
    </row>
    <row r="604" ht="24" customHeight="1">
      <c r="A604" s="393" t="inlineStr">
        <is>
          <t>LV4</t>
        </is>
      </c>
      <c r="B604" s="82" t="inlineStr">
        <is>
          <t>40</t>
        </is>
      </c>
      <c r="C604" s="86" t="inlineStr">
        <is>
          <t>降低自身命中率 7 %，降低敌方命中率16%</t>
        </is>
      </c>
      <c r="D604" s="129" t="n"/>
      <c r="E604" s="129" t="n"/>
      <c r="F604" s="129" t="n"/>
      <c r="G604" s="130" t="n"/>
      <c r="H604" s="132" t="inlineStr">
        <is>
          <t>降低敌方基础力量 9 %</t>
        </is>
      </c>
      <c r="I604" s="129" t="n"/>
      <c r="J604" s="129" t="n"/>
      <c r="K604" s="129" t="n"/>
      <c r="L604" s="130" t="n"/>
    </row>
    <row r="605" ht="24" customHeight="1">
      <c r="A605" s="395" t="inlineStr">
        <is>
          <t>LV5</t>
        </is>
      </c>
      <c r="B605" s="89" t="inlineStr">
        <is>
          <t>55</t>
        </is>
      </c>
      <c r="C605" s="139" t="inlineStr">
        <is>
          <t>降低自身命中率 5 %，降低敌方命中率20%</t>
        </is>
      </c>
      <c r="D605" s="135" t="n"/>
      <c r="E605" s="135" t="n"/>
      <c r="F605" s="135" t="n"/>
      <c r="G605" s="136" t="n"/>
      <c r="H605" s="138" t="inlineStr">
        <is>
          <t>降低敌方基础力量12%</t>
        </is>
      </c>
      <c r="I605" s="135" t="n"/>
      <c r="J605" s="135" t="n"/>
      <c r="K605" s="135" t="n"/>
      <c r="L605" s="136" t="n"/>
    </row>
    <row r="606" ht="24" customHeight="1">
      <c r="A606" s="652" t="inlineStr"/>
    </row>
    <row r="607" ht="24" customHeight="1">
      <c r="A607" s="389" t="inlineStr">
        <is>
          <t>名称</t>
        </is>
      </c>
      <c r="B607" s="24" t="inlineStr">
        <is>
          <t>基本属性</t>
        </is>
      </c>
      <c r="C607" s="56" t="n"/>
      <c r="D607" s="24" t="inlineStr">
        <is>
          <t>初始属性</t>
        </is>
      </c>
      <c r="E607" s="56" t="n"/>
      <c r="F607" s="24" t="inlineStr">
        <is>
          <t>推荐武技</t>
        </is>
      </c>
      <c r="G607" s="56" t="n"/>
      <c r="H607" s="202" t="inlineStr">
        <is>
          <t>武器技能池（职业：拳客）</t>
        </is>
      </c>
      <c r="I607" s="56" t="n"/>
      <c r="J607" s="56" t="n"/>
      <c r="K607" s="56" t="n"/>
      <c r="L607" s="203" t="n"/>
    </row>
    <row r="608" ht="24" customHeight="1">
      <c r="A608" s="744" t="inlineStr">
        <is>
          <t>洪七公
技能
逍遥游</t>
        </is>
      </c>
      <c r="B608" s="80" t="inlineStr">
        <is>
          <t>满级生命</t>
        </is>
      </c>
      <c r="C608" s="746" t="inlineStr">
        <is>
          <t>186</t>
        </is>
      </c>
      <c r="D608" s="61" t="inlineStr">
        <is>
          <t>初始生命</t>
        </is>
      </c>
      <c r="E608" s="207" t="inlineStr">
        <is>
          <t>72</t>
        </is>
      </c>
      <c r="F608" s="770" t="inlineStr">
        <is>
          <t>武器好手</t>
        </is>
      </c>
      <c r="G608" s="770" t="inlineStr">
        <is>
          <t>水枪</t>
        </is>
      </c>
      <c r="H608" s="61" t="inlineStr">
        <is>
          <t>关刀</t>
        </is>
      </c>
      <c r="I608" s="62" t="inlineStr">
        <is>
          <t>水枪</t>
        </is>
      </c>
      <c r="J608" s="62" t="inlineStr">
        <is>
          <t>充气锤子</t>
        </is>
      </c>
      <c r="K608" s="62" t="inlineStr">
        <is>
          <t>三叉戟</t>
        </is>
      </c>
      <c r="L608" s="63" t="inlineStr">
        <is>
          <t>拖鞋</t>
        </is>
      </c>
    </row>
    <row r="609" ht="24" customHeight="1">
      <c r="A609" s="414" t="n"/>
      <c r="B609" s="77" t="inlineStr">
        <is>
          <t>侠士品级</t>
        </is>
      </c>
      <c r="C609" s="78" t="inlineStr">
        <is>
          <t>S</t>
        </is>
      </c>
      <c r="D609" s="85" t="inlineStr">
        <is>
          <t>初始力量</t>
        </is>
      </c>
      <c r="E609" s="84" t="inlineStr">
        <is>
          <t>18</t>
        </is>
      </c>
      <c r="F609" s="770" t="inlineStr">
        <is>
          <t>避重就轻</t>
        </is>
      </c>
      <c r="G609" s="770" t="inlineStr">
        <is>
          <t>充气锤子</t>
        </is>
      </c>
      <c r="H609" s="85" t="inlineStr">
        <is>
          <t>烧饼</t>
        </is>
      </c>
      <c r="I609" s="86" t="inlineStr">
        <is>
          <t>武器好手</t>
        </is>
      </c>
      <c r="J609" s="86" t="inlineStr">
        <is>
          <t>避重就轻</t>
        </is>
      </c>
      <c r="K609" s="86" t="inlineStr">
        <is>
          <t>气功</t>
        </is>
      </c>
      <c r="L609" s="236" t="inlineStr">
        <is>
          <t>天残脚</t>
        </is>
      </c>
    </row>
    <row r="610" ht="24" customHeight="1">
      <c r="A610" s="414" t="n"/>
      <c r="B610" s="132" t="inlineStr">
        <is>
          <t>成长系数</t>
        </is>
      </c>
      <c r="C610" s="222" t="inlineStr">
        <is>
          <t>1.2</t>
        </is>
      </c>
      <c r="D610" s="85" t="inlineStr">
        <is>
          <t>初始敏捷</t>
        </is>
      </c>
      <c r="E610" s="84" t="inlineStr">
        <is>
          <t>10</t>
        </is>
      </c>
      <c r="F610" s="770" t="inlineStr">
        <is>
          <t>残影</t>
        </is>
      </c>
      <c r="G610" s="770" t="inlineStr">
        <is>
          <t>肉搏好手</t>
        </is>
      </c>
      <c r="H610" s="85" t="inlineStr">
        <is>
          <t>黯然一击</t>
        </is>
      </c>
      <c r="I610" s="86" t="inlineStr">
        <is>
          <t>太极拳</t>
        </is>
      </c>
      <c r="J610" s="86" t="inlineStr">
        <is>
          <t>无影手</t>
        </is>
      </c>
      <c r="K610" s="86" t="inlineStr">
        <is>
          <t>残影</t>
        </is>
      </c>
      <c r="L610" s="236" t="inlineStr">
        <is>
          <t>疾风步</t>
        </is>
      </c>
    </row>
    <row r="611" ht="24" customHeight="1">
      <c r="A611" s="749" t="n"/>
      <c r="B611" s="138" t="inlineStr">
        <is>
          <t>五行克制</t>
        </is>
      </c>
      <c r="C611" s="570" t="inlineStr">
        <is>
          <t>火：克金</t>
        </is>
      </c>
      <c r="D611" s="256" t="inlineStr">
        <is>
          <t>初始速度</t>
        </is>
      </c>
      <c r="E611" s="224" t="inlineStr">
        <is>
          <t>9</t>
        </is>
      </c>
      <c r="F611" s="667" t="inlineStr">
        <is>
          <t>x</t>
        </is>
      </c>
      <c r="G611" s="92" t="inlineStr">
        <is>
          <t>x</t>
        </is>
      </c>
      <c r="H611" s="256" t="inlineStr">
        <is>
          <t>肉搏好手</t>
        </is>
      </c>
      <c r="I611" s="139" t="inlineStr">
        <is>
          <t>缴械</t>
        </is>
      </c>
      <c r="J611" s="139" t="inlineStr">
        <is>
          <t>人品爆发</t>
        </is>
      </c>
      <c r="K611" s="139" t="inlineStr">
        <is>
          <t>冲锋</t>
        </is>
      </c>
      <c r="L611" s="290" t="inlineStr">
        <is>
          <t>佛山无影脚</t>
        </is>
      </c>
    </row>
    <row r="612" ht="24" customHeight="1">
      <c r="A612" s="118" t="inlineStr">
        <is>
          <t>技能等级</t>
        </is>
      </c>
      <c r="B612" s="311" t="inlineStr">
        <is>
          <t>战斗力</t>
        </is>
      </c>
      <c r="C612" s="118" t="inlineStr">
        <is>
          <t>上阵效果（设置出战开局加给本体）</t>
        </is>
      </c>
      <c r="D612" s="3" t="n"/>
      <c r="E612" s="3" t="n"/>
      <c r="F612" s="3" t="n"/>
      <c r="G612" s="4" t="n"/>
      <c r="H612" s="670" t="inlineStr">
        <is>
          <t>额外效果（侠士战存活后加给本体）</t>
        </is>
      </c>
      <c r="I612" s="3" t="n"/>
      <c r="J612" s="3" t="n"/>
      <c r="K612" s="3" t="n"/>
      <c r="L612" s="4" t="n"/>
    </row>
    <row r="613" ht="24" customHeight="1">
      <c r="A613" s="654" t="inlineStr">
        <is>
          <t>LV1</t>
        </is>
      </c>
      <c r="B613" s="234" t="inlineStr">
        <is>
          <t>35</t>
        </is>
      </c>
      <c r="C613" s="62" t="inlineStr">
        <is>
          <t>增加自身 7 点敏捷</t>
        </is>
      </c>
      <c r="D613" s="123" t="n"/>
      <c r="E613" s="123" t="n"/>
      <c r="F613" s="123" t="n"/>
      <c r="G613" s="124" t="n"/>
      <c r="H613" s="80" t="inlineStr">
        <is>
          <t>增加自身 5 点速度</t>
        </is>
      </c>
      <c r="I613" s="123" t="n"/>
      <c r="J613" s="123" t="n"/>
      <c r="K613" s="123" t="n"/>
      <c r="L613" s="124" t="n"/>
    </row>
    <row r="614" ht="24" customHeight="1">
      <c r="A614" s="393" t="inlineStr">
        <is>
          <t>LV2</t>
        </is>
      </c>
      <c r="B614" s="82" t="inlineStr">
        <is>
          <t>45</t>
        </is>
      </c>
      <c r="C614" s="86" t="inlineStr">
        <is>
          <t>增加自身 9 点敏捷</t>
        </is>
      </c>
      <c r="D614" s="129" t="n"/>
      <c r="E614" s="129" t="n"/>
      <c r="F614" s="129" t="n"/>
      <c r="G614" s="130" t="n"/>
      <c r="H614" s="132" t="inlineStr">
        <is>
          <t>增加自身 7 点速度</t>
        </is>
      </c>
      <c r="I614" s="129" t="n"/>
      <c r="J614" s="129" t="n"/>
      <c r="K614" s="129" t="n"/>
      <c r="L614" s="130" t="n"/>
    </row>
    <row r="615" ht="24" customHeight="1">
      <c r="A615" s="393" t="inlineStr">
        <is>
          <t>LV3</t>
        </is>
      </c>
      <c r="B615" s="82" t="inlineStr">
        <is>
          <t>55</t>
        </is>
      </c>
      <c r="C615" s="83" t="inlineStr">
        <is>
          <t>增加自身11点敏捷</t>
        </is>
      </c>
      <c r="D615" s="129" t="n"/>
      <c r="E615" s="129" t="n"/>
      <c r="F615" s="129" t="n"/>
      <c r="G615" s="130" t="n"/>
      <c r="H615" s="132" t="inlineStr">
        <is>
          <t>增加自身 9 点速度</t>
        </is>
      </c>
      <c r="I615" s="129" t="n"/>
      <c r="J615" s="129" t="n"/>
      <c r="K615" s="129" t="n"/>
      <c r="L615" s="130" t="n"/>
    </row>
    <row r="616" ht="24" customHeight="1">
      <c r="A616" s="393" t="inlineStr">
        <is>
          <t>LV4</t>
        </is>
      </c>
      <c r="B616" s="764" t="inlineStr">
        <is>
          <t>80</t>
        </is>
      </c>
      <c r="C616" s="83" t="inlineStr">
        <is>
          <t>增加自身15点敏捷</t>
        </is>
      </c>
      <c r="D616" s="129" t="n"/>
      <c r="E616" s="129" t="n"/>
      <c r="F616" s="129" t="n"/>
      <c r="G616" s="130" t="n"/>
      <c r="H616" s="239" t="inlineStr">
        <is>
          <t>增加自身12点速度</t>
        </is>
      </c>
      <c r="I616" s="129" t="n"/>
      <c r="J616" s="129" t="n"/>
      <c r="K616" s="129" t="n"/>
      <c r="L616" s="130" t="n"/>
    </row>
    <row r="617" ht="24" customHeight="1">
      <c r="A617" s="395" t="inlineStr">
        <is>
          <t>LV5</t>
        </is>
      </c>
      <c r="B617" s="89" t="inlineStr">
        <is>
          <t>100</t>
        </is>
      </c>
      <c r="C617" s="90" t="inlineStr">
        <is>
          <t>增加自身25点敏捷</t>
        </is>
      </c>
      <c r="D617" s="135" t="n"/>
      <c r="E617" s="135" t="n"/>
      <c r="F617" s="135" t="n"/>
      <c r="G617" s="136" t="n"/>
      <c r="H617" s="268" t="inlineStr">
        <is>
          <t>增加自身15点速度</t>
        </is>
      </c>
      <c r="I617" s="135" t="n"/>
      <c r="J617" s="135" t="n"/>
      <c r="K617" s="135" t="n"/>
      <c r="L617" s="136" t="n"/>
    </row>
    <row r="618" ht="24" customHeight="1">
      <c r="A618" s="652" t="inlineStr"/>
    </row>
    <row r="619" ht="24" customHeight="1">
      <c r="A619" s="389" t="inlineStr">
        <is>
          <t>名称</t>
        </is>
      </c>
      <c r="B619" s="24" t="inlineStr">
        <is>
          <t>基本属性</t>
        </is>
      </c>
      <c r="C619" s="56" t="n"/>
      <c r="D619" s="24" t="inlineStr">
        <is>
          <t>初始属性</t>
        </is>
      </c>
      <c r="E619" s="56" t="n"/>
      <c r="F619" s="24" t="inlineStr">
        <is>
          <t>推荐武技</t>
        </is>
      </c>
      <c r="G619" s="56" t="n"/>
      <c r="H619" s="202" t="inlineStr">
        <is>
          <t>武器技能池（职业：刺客）</t>
        </is>
      </c>
      <c r="I619" s="56" t="n"/>
      <c r="J619" s="56" t="n"/>
      <c r="K619" s="56" t="n"/>
      <c r="L619" s="203" t="n"/>
    </row>
    <row r="620" ht="24" customHeight="1">
      <c r="A620" s="744" t="inlineStr">
        <is>
          <t>李师师
技能
阳春琴曲</t>
        </is>
      </c>
      <c r="B620" s="80" t="inlineStr">
        <is>
          <t>满级生命</t>
        </is>
      </c>
      <c r="C620" s="746" t="inlineStr">
        <is>
          <t>140</t>
        </is>
      </c>
      <c r="D620" s="61" t="inlineStr">
        <is>
          <t>初始生命</t>
        </is>
      </c>
      <c r="E620" s="207" t="inlineStr">
        <is>
          <t>45</t>
        </is>
      </c>
      <c r="F620" s="745" t="inlineStr">
        <is>
          <t>天生大力</t>
        </is>
      </c>
      <c r="G620" s="569" t="inlineStr">
        <is>
          <t>快人一步</t>
        </is>
      </c>
      <c r="H620" s="61" t="inlineStr">
        <is>
          <t>关刀</t>
        </is>
      </c>
      <c r="I620" s="62" t="inlineStr">
        <is>
          <t>充气锤子</t>
        </is>
      </c>
      <c r="J620" s="62" t="inlineStr">
        <is>
          <t>仙人掌</t>
        </is>
      </c>
      <c r="K620" s="62" t="inlineStr">
        <is>
          <t>木剑</t>
        </is>
      </c>
      <c r="L620" s="63" t="inlineStr">
        <is>
          <t>红缨枪</t>
        </is>
      </c>
    </row>
    <row r="621" ht="24" customHeight="1">
      <c r="A621" s="414" t="n"/>
      <c r="B621" s="77" t="inlineStr">
        <is>
          <t>侠士品级</t>
        </is>
      </c>
      <c r="C621" s="78" t="inlineStr">
        <is>
          <t>A</t>
        </is>
      </c>
      <c r="D621" s="85" t="inlineStr">
        <is>
          <t>初始力量</t>
        </is>
      </c>
      <c r="E621" s="84" t="inlineStr">
        <is>
          <t>7</t>
        </is>
      </c>
      <c r="F621" s="758" t="inlineStr">
        <is>
          <t>木剑</t>
        </is>
      </c>
      <c r="G621" s="770" t="inlineStr">
        <is>
          <t>第六感</t>
        </is>
      </c>
      <c r="H621" s="85" t="inlineStr">
        <is>
          <t>木槌</t>
        </is>
      </c>
      <c r="I621" s="86" t="inlineStr">
        <is>
          <t>烧饼</t>
        </is>
      </c>
      <c r="J621" s="86" t="inlineStr">
        <is>
          <t>扳手</t>
        </is>
      </c>
      <c r="K621" s="86" t="inlineStr">
        <is>
          <t>老鼠</t>
        </is>
      </c>
      <c r="L621" s="236" t="inlineStr">
        <is>
          <t>手雷</t>
        </is>
      </c>
    </row>
    <row r="622" ht="24" customHeight="1">
      <c r="A622" s="414" t="n"/>
      <c r="B622" s="132" t="inlineStr">
        <is>
          <t>成长系数</t>
        </is>
      </c>
      <c r="C622" s="255" t="inlineStr">
        <is>
          <t>1.0</t>
        </is>
      </c>
      <c r="D622" s="85" t="inlineStr">
        <is>
          <t>初始敏捷</t>
        </is>
      </c>
      <c r="E622" s="84" t="inlineStr">
        <is>
          <t>8</t>
        </is>
      </c>
      <c r="F622" s="85" t="inlineStr">
        <is>
          <t>避重就轻</t>
        </is>
      </c>
      <c r="G622" s="770" t="inlineStr">
        <is>
          <t>矿泉水</t>
        </is>
      </c>
      <c r="H622" s="85" t="inlineStr">
        <is>
          <t>宽刃剑</t>
        </is>
      </c>
      <c r="I622" s="86" t="inlineStr">
        <is>
          <t>双截棍</t>
        </is>
      </c>
      <c r="J622" s="86" t="inlineStr">
        <is>
          <t>第六感</t>
        </is>
      </c>
      <c r="K622" s="86" t="inlineStr">
        <is>
          <t>天生大力</t>
        </is>
      </c>
      <c r="L622" s="236" t="inlineStr">
        <is>
          <t>避重就轻</t>
        </is>
      </c>
    </row>
    <row r="623" ht="24" customHeight="1">
      <c r="A623" s="749" t="n"/>
      <c r="B623" s="138" t="inlineStr">
        <is>
          <t>五行克制</t>
        </is>
      </c>
      <c r="C623" s="570" t="inlineStr">
        <is>
          <t>土：克水</t>
        </is>
      </c>
      <c r="D623" s="256" t="inlineStr">
        <is>
          <t>初始速度</t>
        </is>
      </c>
      <c r="E623" s="224" t="inlineStr">
        <is>
          <t>15</t>
        </is>
      </c>
      <c r="F623" s="667" t="inlineStr">
        <is>
          <t>x</t>
        </is>
      </c>
      <c r="G623" s="92" t="inlineStr">
        <is>
          <t>x</t>
        </is>
      </c>
      <c r="H623" s="256" t="inlineStr">
        <is>
          <t>快人一步</t>
        </is>
      </c>
      <c r="I623" s="139" t="inlineStr">
        <is>
          <t>矿泉水</t>
        </is>
      </c>
      <c r="J623" s="139" t="inlineStr">
        <is>
          <t>修心术</t>
        </is>
      </c>
      <c r="K623" s="139" t="inlineStr">
        <is>
          <t>疾风步</t>
        </is>
      </c>
      <c r="L623" s="290" t="inlineStr">
        <is>
          <t>晴天霹雳</t>
        </is>
      </c>
    </row>
    <row r="624" ht="24" customHeight="1">
      <c r="A624" s="118" t="inlineStr">
        <is>
          <t>技能等级</t>
        </is>
      </c>
      <c r="B624" s="311" t="inlineStr">
        <is>
          <t>战斗力</t>
        </is>
      </c>
      <c r="C624" s="118" t="inlineStr">
        <is>
          <t>上阵效果（设置出战开局加给本体）</t>
        </is>
      </c>
      <c r="D624" s="3" t="n"/>
      <c r="E624" s="3" t="n"/>
      <c r="F624" s="3" t="n"/>
      <c r="G624" s="4" t="n"/>
      <c r="H624" s="670" t="inlineStr">
        <is>
          <t>额外效果（侠士战存活后加给本体）</t>
        </is>
      </c>
      <c r="I624" s="3" t="n"/>
      <c r="J624" s="3" t="n"/>
      <c r="K624" s="3" t="n"/>
      <c r="L624" s="4" t="n"/>
    </row>
    <row r="625" ht="24" customHeight="1">
      <c r="A625" s="654" t="inlineStr">
        <is>
          <t>LV1</t>
        </is>
      </c>
      <c r="B625" s="234" t="inlineStr">
        <is>
          <t>30</t>
        </is>
      </c>
      <c r="C625" s="62" t="inlineStr">
        <is>
          <t>降低敌方基础敏捷 5 %</t>
        </is>
      </c>
      <c r="D625" s="123" t="n"/>
      <c r="E625" s="123" t="n"/>
      <c r="F625" s="123" t="n"/>
      <c r="G625" s="124" t="n"/>
      <c r="H625" s="657" t="inlineStr">
        <is>
          <t>使自身首次受到伤害减少10%</t>
        </is>
      </c>
      <c r="I625" s="123" t="n"/>
      <c r="J625" s="123" t="n"/>
      <c r="K625" s="123" t="n"/>
      <c r="L625" s="124" t="n"/>
    </row>
    <row r="626" ht="24" customHeight="1">
      <c r="A626" s="393" t="inlineStr">
        <is>
          <t>LV2</t>
        </is>
      </c>
      <c r="B626" s="82" t="inlineStr">
        <is>
          <t>40</t>
        </is>
      </c>
      <c r="C626" s="86" t="inlineStr">
        <is>
          <t>降低敌方基础敏捷 7 %</t>
        </is>
      </c>
      <c r="D626" s="129" t="n"/>
      <c r="E626" s="129" t="n"/>
      <c r="F626" s="129" t="n"/>
      <c r="G626" s="130" t="n"/>
      <c r="H626" s="239" t="inlineStr">
        <is>
          <t>使自身首次受到伤害减少15%</t>
        </is>
      </c>
      <c r="I626" s="129" t="n"/>
      <c r="J626" s="129" t="n"/>
      <c r="K626" s="129" t="n"/>
      <c r="L626" s="130" t="n"/>
    </row>
    <row r="627" ht="24" customHeight="1">
      <c r="A627" s="393" t="inlineStr">
        <is>
          <t>LV3</t>
        </is>
      </c>
      <c r="B627" s="82" t="inlineStr">
        <is>
          <t>50</t>
        </is>
      </c>
      <c r="C627" s="86" t="inlineStr">
        <is>
          <t>降低敌方基础敏捷 9 %</t>
        </is>
      </c>
      <c r="D627" s="129" t="n"/>
      <c r="E627" s="129" t="n"/>
      <c r="F627" s="129" t="n"/>
      <c r="G627" s="130" t="n"/>
      <c r="H627" s="239" t="inlineStr">
        <is>
          <t>使自身首次受到伤害减少20%</t>
        </is>
      </c>
      <c r="I627" s="129" t="n"/>
      <c r="J627" s="129" t="n"/>
      <c r="K627" s="129" t="n"/>
      <c r="L627" s="130" t="n"/>
    </row>
    <row r="628" ht="24" customHeight="1">
      <c r="A628" s="393" t="inlineStr">
        <is>
          <t>LV4</t>
        </is>
      </c>
      <c r="B628" s="82" t="inlineStr">
        <is>
          <t>70</t>
        </is>
      </c>
      <c r="C628" s="86" t="inlineStr">
        <is>
          <t>降低敌方基础敏捷13%</t>
        </is>
      </c>
      <c r="D628" s="129" t="n"/>
      <c r="E628" s="129" t="n"/>
      <c r="F628" s="129" t="n"/>
      <c r="G628" s="130" t="n"/>
      <c r="H628" s="239" t="inlineStr">
        <is>
          <t>使自身首次受到伤害减少25%</t>
        </is>
      </c>
      <c r="I628" s="129" t="n"/>
      <c r="J628" s="129" t="n"/>
      <c r="K628" s="129" t="n"/>
      <c r="L628" s="130" t="n"/>
    </row>
    <row r="629" ht="24" customHeight="1">
      <c r="A629" s="395" t="inlineStr">
        <is>
          <t>LV5</t>
        </is>
      </c>
      <c r="B629" s="89" t="inlineStr">
        <is>
          <t>90</t>
        </is>
      </c>
      <c r="C629" s="139" t="inlineStr">
        <is>
          <t>降低敌方基础敏捷15%</t>
        </is>
      </c>
      <c r="D629" s="135" t="n"/>
      <c r="E629" s="135" t="n"/>
      <c r="F629" s="135" t="n"/>
      <c r="G629" s="136" t="n"/>
      <c r="H629" s="268" t="inlineStr">
        <is>
          <t>使自身首次受到伤害减少30%</t>
        </is>
      </c>
      <c r="I629" s="135" t="n"/>
      <c r="J629" s="135" t="n"/>
      <c r="K629" s="135" t="n"/>
      <c r="L629" s="136" t="n"/>
    </row>
    <row r="630" ht="24" customHeight="1">
      <c r="A630" s="652" t="inlineStr"/>
    </row>
    <row r="631" ht="24" customHeight="1">
      <c r="A631" s="389" t="inlineStr">
        <is>
          <t>名称</t>
        </is>
      </c>
      <c r="B631" s="24" t="inlineStr">
        <is>
          <t>基本属性</t>
        </is>
      </c>
      <c r="C631" s="56" t="n"/>
      <c r="D631" s="24" t="inlineStr">
        <is>
          <t>初始属性</t>
        </is>
      </c>
      <c r="E631" s="56" t="n"/>
      <c r="F631" s="24" t="inlineStr">
        <is>
          <t>推荐武技</t>
        </is>
      </c>
      <c r="G631" s="56" t="n"/>
      <c r="H631" s="202" t="inlineStr">
        <is>
          <t>武器技能池（职业：拳客）</t>
        </is>
      </c>
      <c r="I631" s="56" t="n"/>
      <c r="J631" s="56" t="n"/>
      <c r="K631" s="56" t="n"/>
      <c r="L631" s="203" t="n"/>
    </row>
    <row r="632" ht="24" customHeight="1">
      <c r="A632" s="744" t="inlineStr">
        <is>
          <t>燕青
技能
天巧星弩</t>
        </is>
      </c>
      <c r="B632" s="80" t="inlineStr">
        <is>
          <t>满级生命</t>
        </is>
      </c>
      <c r="C632" s="746" t="inlineStr">
        <is>
          <t>155</t>
        </is>
      </c>
      <c r="D632" s="61" t="inlineStr">
        <is>
          <t>初始生命</t>
        </is>
      </c>
      <c r="E632" s="207" t="inlineStr">
        <is>
          <t>60</t>
        </is>
      </c>
      <c r="F632" s="745" t="inlineStr">
        <is>
          <t>装死</t>
        </is>
      </c>
      <c r="G632" s="569" t="inlineStr">
        <is>
          <t>天生大力</t>
        </is>
      </c>
      <c r="H632" s="61" t="inlineStr">
        <is>
          <t>小李飞刀</t>
        </is>
      </c>
      <c r="I632" s="62" t="inlineStr">
        <is>
          <t>判官笔</t>
        </is>
      </c>
      <c r="J632" s="62" t="inlineStr">
        <is>
          <t>三叉戟</t>
        </is>
      </c>
      <c r="K632" s="62" t="inlineStr">
        <is>
          <t>木剑</t>
        </is>
      </c>
      <c r="L632" s="63" t="inlineStr">
        <is>
          <t>蛇影弓</t>
        </is>
      </c>
    </row>
    <row r="633" ht="24" customHeight="1">
      <c r="A633" s="414" t="n"/>
      <c r="B633" s="77" t="inlineStr">
        <is>
          <t>侠士品级</t>
        </is>
      </c>
      <c r="C633" s="78" t="inlineStr">
        <is>
          <t>A</t>
        </is>
      </c>
      <c r="D633" s="85" t="inlineStr">
        <is>
          <t>初始力量</t>
        </is>
      </c>
      <c r="E633" s="84" t="inlineStr">
        <is>
          <t>15</t>
        </is>
      </c>
      <c r="F633" s="758" t="inlineStr">
        <is>
          <t>判官笔</t>
        </is>
      </c>
      <c r="G633" s="770" t="inlineStr">
        <is>
          <t>木剑</t>
        </is>
      </c>
      <c r="H633" s="85" t="inlineStr">
        <is>
          <t>木槌</t>
        </is>
      </c>
      <c r="I633" s="86" t="inlineStr">
        <is>
          <t>汽水罐</t>
        </is>
      </c>
      <c r="J633" s="86" t="inlineStr">
        <is>
          <t>平底锅</t>
        </is>
      </c>
      <c r="K633" s="86" t="inlineStr">
        <is>
          <t>扳手</t>
        </is>
      </c>
      <c r="L633" s="236" t="inlineStr">
        <is>
          <t>开山斧</t>
        </is>
      </c>
    </row>
    <row r="634" ht="24" customHeight="1">
      <c r="A634" s="414" t="n"/>
      <c r="B634" s="132" t="inlineStr">
        <is>
          <t>成长系数</t>
        </is>
      </c>
      <c r="C634" s="255" t="inlineStr">
        <is>
          <t>1.0</t>
        </is>
      </c>
      <c r="D634" s="85" t="inlineStr">
        <is>
          <t>初始敏捷</t>
        </is>
      </c>
      <c r="E634" s="84" t="inlineStr">
        <is>
          <t>8</t>
        </is>
      </c>
      <c r="F634" s="85" t="inlineStr">
        <is>
          <t>第六感</t>
        </is>
      </c>
      <c r="G634" s="88" t="inlineStr">
        <is>
          <t>x</t>
        </is>
      </c>
      <c r="H634" s="85" t="inlineStr">
        <is>
          <t>短剑</t>
        </is>
      </c>
      <c r="I634" s="86" t="inlineStr">
        <is>
          <t>冲击波</t>
        </is>
      </c>
      <c r="J634" s="86" t="inlineStr">
        <is>
          <t>第六感</t>
        </is>
      </c>
      <c r="K634" s="86" t="inlineStr">
        <is>
          <t>天生大力</t>
        </is>
      </c>
      <c r="L634" s="236" t="inlineStr">
        <is>
          <t>装死</t>
        </is>
      </c>
    </row>
    <row r="635" ht="24" customHeight="1">
      <c r="A635" s="749" t="n"/>
      <c r="B635" s="138" t="inlineStr">
        <is>
          <t>五行克制</t>
        </is>
      </c>
      <c r="C635" s="570" t="inlineStr">
        <is>
          <t>火：克金</t>
        </is>
      </c>
      <c r="D635" s="256" t="inlineStr">
        <is>
          <t>初始速度</t>
        </is>
      </c>
      <c r="E635" s="224" t="inlineStr">
        <is>
          <t>7</t>
        </is>
      </c>
      <c r="F635" s="667" t="inlineStr">
        <is>
          <t>x</t>
        </is>
      </c>
      <c r="G635" s="92" t="inlineStr">
        <is>
          <t>x</t>
        </is>
      </c>
      <c r="H635" s="256" t="inlineStr">
        <is>
          <t>嗜血</t>
        </is>
      </c>
      <c r="I635" s="139" t="inlineStr">
        <is>
          <t>企鹅挠痒</t>
        </is>
      </c>
      <c r="J635" s="139" t="inlineStr">
        <is>
          <t>人品爆发</t>
        </is>
      </c>
      <c r="K635" s="139" t="inlineStr">
        <is>
          <t>点穴</t>
        </is>
      </c>
      <c r="L635" s="290" t="inlineStr">
        <is>
          <t>血祭术</t>
        </is>
      </c>
    </row>
    <row r="636" ht="24" customHeight="1">
      <c r="A636" s="118" t="inlineStr">
        <is>
          <t>技能等级</t>
        </is>
      </c>
      <c r="B636" s="311" t="inlineStr">
        <is>
          <t>战斗力</t>
        </is>
      </c>
      <c r="C636" s="118" t="inlineStr">
        <is>
          <t>上阵效果（设置出战开局加给本体）</t>
        </is>
      </c>
      <c r="D636" s="3" t="n"/>
      <c r="E636" s="3" t="n"/>
      <c r="F636" s="3" t="n"/>
      <c r="G636" s="4" t="n"/>
      <c r="H636" s="670" t="inlineStr">
        <is>
          <t>额外效果（侠士战存活后加给本体）</t>
        </is>
      </c>
      <c r="I636" s="3" t="n"/>
      <c r="J636" s="3" t="n"/>
      <c r="K636" s="3" t="n"/>
      <c r="L636" s="4" t="n"/>
    </row>
    <row r="637" ht="24" customHeight="1">
      <c r="A637" s="654" t="inlineStr">
        <is>
          <t>LV1</t>
        </is>
      </c>
      <c r="B637" s="234" t="inlineStr">
        <is>
          <t>30</t>
        </is>
      </c>
      <c r="C637" s="62" t="inlineStr">
        <is>
          <t>降低敌方暴击伤害 5 %</t>
        </is>
      </c>
      <c r="D637" s="123" t="n"/>
      <c r="E637" s="123" t="n"/>
      <c r="F637" s="123" t="n"/>
      <c r="G637" s="124" t="n"/>
      <c r="H637" s="80" t="inlineStr">
        <is>
          <t>对敌方造成当前生命 5 %的伤害（最高2000点）</t>
        </is>
      </c>
      <c r="I637" s="123" t="n"/>
      <c r="J637" s="123" t="n"/>
      <c r="K637" s="123" t="n"/>
      <c r="L637" s="124" t="n"/>
    </row>
    <row r="638" ht="24" customHeight="1">
      <c r="A638" s="393" t="inlineStr">
        <is>
          <t>LV2</t>
        </is>
      </c>
      <c r="B638" s="82" t="inlineStr">
        <is>
          <t>40</t>
        </is>
      </c>
      <c r="C638" s="86" t="inlineStr">
        <is>
          <t>降低敌方暴击伤害 7 %</t>
        </is>
      </c>
      <c r="D638" s="129" t="n"/>
      <c r="E638" s="129" t="n"/>
      <c r="F638" s="129" t="n"/>
      <c r="G638" s="130" t="n"/>
      <c r="H638" s="132" t="inlineStr">
        <is>
          <t>对敌方造成当前生命 7 %的伤害（最高2000点）</t>
        </is>
      </c>
      <c r="I638" s="129" t="n"/>
      <c r="J638" s="129" t="n"/>
      <c r="K638" s="129" t="n"/>
      <c r="L638" s="130" t="n"/>
    </row>
    <row r="639" ht="24" customHeight="1">
      <c r="A639" s="393" t="inlineStr">
        <is>
          <t>LV3</t>
        </is>
      </c>
      <c r="B639" s="82" t="inlineStr">
        <is>
          <t>50</t>
        </is>
      </c>
      <c r="C639" s="86" t="inlineStr">
        <is>
          <t>降低敌方暴击伤害 9 %</t>
        </is>
      </c>
      <c r="D639" s="129" t="n"/>
      <c r="E639" s="129" t="n"/>
      <c r="F639" s="129" t="n"/>
      <c r="G639" s="130" t="n"/>
      <c r="H639" s="132" t="inlineStr">
        <is>
          <t>对敌方造成当前生命 9 %的伤害（最高2000点）</t>
        </is>
      </c>
      <c r="I639" s="129" t="n"/>
      <c r="J639" s="129" t="n"/>
      <c r="K639" s="129" t="n"/>
      <c r="L639" s="130" t="n"/>
    </row>
    <row r="640" ht="24" customHeight="1">
      <c r="A640" s="393" t="inlineStr">
        <is>
          <t>LV4</t>
        </is>
      </c>
      <c r="B640" s="82" t="inlineStr">
        <is>
          <t>70</t>
        </is>
      </c>
      <c r="C640" s="83" t="inlineStr">
        <is>
          <t>降低敌方暴击伤害12%</t>
        </is>
      </c>
      <c r="D640" s="129" t="n"/>
      <c r="E640" s="129" t="n"/>
      <c r="F640" s="129" t="n"/>
      <c r="G640" s="130" t="n"/>
      <c r="H640" s="239" t="inlineStr">
        <is>
          <t>对敌方造成当前生命11%的伤害（最高2000点）</t>
        </is>
      </c>
      <c r="I640" s="129" t="n"/>
      <c r="J640" s="129" t="n"/>
      <c r="K640" s="129" t="n"/>
      <c r="L640" s="130" t="n"/>
    </row>
    <row r="641" ht="24" customHeight="1">
      <c r="A641" s="395" t="inlineStr">
        <is>
          <t>LV5</t>
        </is>
      </c>
      <c r="B641" s="89" t="inlineStr">
        <is>
          <t>90</t>
        </is>
      </c>
      <c r="C641" s="90" t="inlineStr">
        <is>
          <t>降低敌方暴击伤害15%</t>
        </is>
      </c>
      <c r="D641" s="135" t="n"/>
      <c r="E641" s="135" t="n"/>
      <c r="F641" s="135" t="n"/>
      <c r="G641" s="136" t="n"/>
      <c r="H641" s="268" t="inlineStr">
        <is>
          <t>对敌方造成当前生命15%的伤害（最高2000点）</t>
        </is>
      </c>
      <c r="I641" s="135" t="n"/>
      <c r="J641" s="135" t="n"/>
      <c r="K641" s="135" t="n"/>
      <c r="L641" s="136" t="n"/>
    </row>
    <row r="642" ht="24" customHeight="1">
      <c r="A642" s="652" t="inlineStr"/>
    </row>
    <row r="643" ht="24" customHeight="1">
      <c r="A643" s="389" t="inlineStr">
        <is>
          <t>名称</t>
        </is>
      </c>
      <c r="B643" s="24" t="inlineStr">
        <is>
          <t>基本属性</t>
        </is>
      </c>
      <c r="C643" s="56" t="n"/>
      <c r="D643" s="24" t="inlineStr">
        <is>
          <t>初始属性</t>
        </is>
      </c>
      <c r="E643" s="56" t="n"/>
      <c r="F643" s="24" t="inlineStr">
        <is>
          <t>推荐武技</t>
        </is>
      </c>
      <c r="G643" s="56" t="n"/>
      <c r="H643" s="202" t="inlineStr">
        <is>
          <t>武器技能池（职业：剑客）</t>
        </is>
      </c>
      <c r="I643" s="56" t="n"/>
      <c r="J643" s="56" t="n"/>
      <c r="K643" s="56" t="n"/>
      <c r="L643" s="203" t="n"/>
    </row>
    <row r="644" ht="24" customHeight="1">
      <c r="A644" s="744" t="inlineStr">
        <is>
          <t>断亦
技能
冷炎盛气</t>
        </is>
      </c>
      <c r="B644" s="80" t="inlineStr">
        <is>
          <t>满级生命</t>
        </is>
      </c>
      <c r="C644" s="746" t="inlineStr">
        <is>
          <t>116</t>
        </is>
      </c>
      <c r="D644" s="61" t="inlineStr">
        <is>
          <t>初始生命</t>
        </is>
      </c>
      <c r="E644" s="207" t="inlineStr">
        <is>
          <t>40</t>
        </is>
      </c>
      <c r="F644" s="745" t="inlineStr">
        <is>
          <t>快人一步</t>
        </is>
      </c>
      <c r="G644" s="569" t="inlineStr">
        <is>
          <t>均衡发展</t>
        </is>
      </c>
      <c r="H644" s="61" t="inlineStr">
        <is>
          <t>大哥大</t>
        </is>
      </c>
      <c r="I644" s="62" t="inlineStr">
        <is>
          <t>木剑</t>
        </is>
      </c>
      <c r="J644" s="62" t="inlineStr">
        <is>
          <t>木槌</t>
        </is>
      </c>
      <c r="K644" s="62" t="inlineStr">
        <is>
          <t>汽水罐</t>
        </is>
      </c>
      <c r="L644" s="63" t="inlineStr">
        <is>
          <t>接力棒</t>
        </is>
      </c>
    </row>
    <row r="645" ht="24" customHeight="1">
      <c r="A645" s="414" t="n"/>
      <c r="B645" s="77" t="inlineStr">
        <is>
          <t>侠士品级</t>
        </is>
      </c>
      <c r="C645" s="78" t="inlineStr">
        <is>
          <t>B</t>
        </is>
      </c>
      <c r="D645" s="85" t="inlineStr">
        <is>
          <t>初始力量</t>
        </is>
      </c>
      <c r="E645" s="84" t="inlineStr">
        <is>
          <t>8</t>
        </is>
      </c>
      <c r="F645" s="758" t="inlineStr">
        <is>
          <t>木剑</t>
        </is>
      </c>
      <c r="G645" s="770" t="inlineStr">
        <is>
          <t>大海无量</t>
        </is>
      </c>
      <c r="H645" s="85" t="inlineStr">
        <is>
          <t>手电筒</t>
        </is>
      </c>
      <c r="I645" s="86" t="inlineStr">
        <is>
          <t>扳手</t>
        </is>
      </c>
      <c r="J645" s="86" t="inlineStr">
        <is>
          <t>手雷</t>
        </is>
      </c>
      <c r="K645" s="86" t="inlineStr">
        <is>
          <t>宽刃剑</t>
        </is>
      </c>
      <c r="L645" s="236" t="inlineStr">
        <is>
          <t>霸气护体</t>
        </is>
      </c>
    </row>
    <row r="646" ht="24" customHeight="1">
      <c r="A646" s="414" t="n"/>
      <c r="B646" s="132" t="inlineStr">
        <is>
          <t>成长系数</t>
        </is>
      </c>
      <c r="C646" s="222" t="inlineStr">
        <is>
          <t>0.8</t>
        </is>
      </c>
      <c r="D646" s="85" t="inlineStr">
        <is>
          <t>初始敏捷</t>
        </is>
      </c>
      <c r="E646" s="84" t="inlineStr">
        <is>
          <t>8</t>
        </is>
      </c>
      <c r="F646" s="85" t="inlineStr">
        <is>
          <t>武器好手</t>
        </is>
      </c>
      <c r="G646" s="770" t="inlineStr">
        <is>
          <t>避重就轻</t>
        </is>
      </c>
      <c r="H646" s="85" t="inlineStr">
        <is>
          <t>均衡发展</t>
        </is>
      </c>
      <c r="I646" s="86" t="inlineStr">
        <is>
          <t>武器好手</t>
        </is>
      </c>
      <c r="J646" s="86" t="inlineStr">
        <is>
          <t>避重就轻</t>
        </is>
      </c>
      <c r="K646" s="86" t="inlineStr">
        <is>
          <t>嗜血</t>
        </is>
      </c>
      <c r="L646" s="236" t="inlineStr">
        <is>
          <t>大海无量</t>
        </is>
      </c>
    </row>
    <row r="647" ht="24" customHeight="1">
      <c r="A647" s="749" t="n"/>
      <c r="B647" s="138" t="inlineStr">
        <is>
          <t>五行克制</t>
        </is>
      </c>
      <c r="C647" s="570" t="inlineStr">
        <is>
          <t>水：克火</t>
        </is>
      </c>
      <c r="D647" s="256" t="inlineStr">
        <is>
          <t>初始速度</t>
        </is>
      </c>
      <c r="E647" s="224" t="inlineStr">
        <is>
          <t>8</t>
        </is>
      </c>
      <c r="F647" s="667" t="inlineStr">
        <is>
          <t>x</t>
        </is>
      </c>
      <c r="G647" s="92" t="inlineStr">
        <is>
          <t>x</t>
        </is>
      </c>
      <c r="H647" s="256" t="inlineStr">
        <is>
          <t>快人一步</t>
        </is>
      </c>
      <c r="I647" s="139" t="inlineStr">
        <is>
          <t>人品爆发</t>
        </is>
      </c>
      <c r="J647" s="139" t="inlineStr">
        <is>
          <t>佛山无影脚</t>
        </is>
      </c>
      <c r="K647" s="139" t="inlineStr">
        <is>
          <t>点穴</t>
        </is>
      </c>
      <c r="L647" s="290" t="inlineStr">
        <is>
          <t>血祭术</t>
        </is>
      </c>
    </row>
    <row r="648" ht="24" customHeight="1">
      <c r="A648" s="118" t="inlineStr">
        <is>
          <t>技能等级</t>
        </is>
      </c>
      <c r="B648" s="311" t="inlineStr">
        <is>
          <t>战斗力</t>
        </is>
      </c>
      <c r="C648" s="118" t="inlineStr">
        <is>
          <t>上阵效果（设置出战开局加给本体）</t>
        </is>
      </c>
      <c r="D648" s="3" t="n"/>
      <c r="E648" s="3" t="n"/>
      <c r="F648" s="3" t="n"/>
      <c r="G648" s="4" t="n"/>
      <c r="H648" s="670" t="inlineStr">
        <is>
          <t>额外效果（侠士战存活后加给本体）</t>
        </is>
      </c>
      <c r="I648" s="3" t="n"/>
      <c r="J648" s="3" t="n"/>
      <c r="K648" s="3" t="n"/>
      <c r="L648" s="4" t="n"/>
    </row>
    <row r="649" ht="24" customHeight="1">
      <c r="A649" s="654" t="inlineStr">
        <is>
          <t>LV1</t>
        </is>
      </c>
      <c r="B649" s="234" t="inlineStr">
        <is>
          <t>15</t>
        </is>
      </c>
      <c r="C649" s="62" t="inlineStr">
        <is>
          <t>增加自身 5 点敏捷</t>
        </is>
      </c>
      <c r="D649" s="123" t="n"/>
      <c r="E649" s="123" t="n"/>
      <c r="F649" s="123" t="n"/>
      <c r="G649" s="124" t="n"/>
      <c r="H649" s="80" t="inlineStr">
        <is>
          <t>降低敌方武器韧性 3 %</t>
        </is>
      </c>
      <c r="I649" s="123" t="n"/>
      <c r="J649" s="123" t="n"/>
      <c r="K649" s="123" t="n"/>
      <c r="L649" s="124" t="n"/>
    </row>
    <row r="650" ht="24" customHeight="1">
      <c r="A650" s="393" t="inlineStr">
        <is>
          <t>LV2</t>
        </is>
      </c>
      <c r="B650" s="82" t="inlineStr">
        <is>
          <t>20</t>
        </is>
      </c>
      <c r="C650" s="86" t="inlineStr">
        <is>
          <t>增加自身 7 点敏捷</t>
        </is>
      </c>
      <c r="D650" s="129" t="n"/>
      <c r="E650" s="129" t="n"/>
      <c r="F650" s="129" t="n"/>
      <c r="G650" s="130" t="n"/>
      <c r="H650" s="132" t="inlineStr">
        <is>
          <t>降低敌方武器韧性 5 %</t>
        </is>
      </c>
      <c r="I650" s="129" t="n"/>
      <c r="J650" s="129" t="n"/>
      <c r="K650" s="129" t="n"/>
      <c r="L650" s="130" t="n"/>
    </row>
    <row r="651" ht="24" customHeight="1">
      <c r="A651" s="393" t="inlineStr">
        <is>
          <t>LV3</t>
        </is>
      </c>
      <c r="B651" s="82" t="inlineStr">
        <is>
          <t>30</t>
        </is>
      </c>
      <c r="C651" s="86" t="inlineStr">
        <is>
          <t>增加自身 9 点敏捷</t>
        </is>
      </c>
      <c r="D651" s="129" t="n"/>
      <c r="E651" s="129" t="n"/>
      <c r="F651" s="129" t="n"/>
      <c r="G651" s="130" t="n"/>
      <c r="H651" s="132" t="inlineStr">
        <is>
          <t>降低敌方武器韧性 7 %</t>
        </is>
      </c>
      <c r="I651" s="129" t="n"/>
      <c r="J651" s="129" t="n"/>
      <c r="K651" s="129" t="n"/>
      <c r="L651" s="130" t="n"/>
    </row>
    <row r="652" ht="24" customHeight="1">
      <c r="A652" s="393" t="inlineStr">
        <is>
          <t>LV4</t>
        </is>
      </c>
      <c r="B652" s="82" t="inlineStr">
        <is>
          <t>40</t>
        </is>
      </c>
      <c r="C652" s="83" t="inlineStr">
        <is>
          <t>增加自身11点敏捷</t>
        </is>
      </c>
      <c r="D652" s="129" t="n"/>
      <c r="E652" s="129" t="n"/>
      <c r="F652" s="129" t="n"/>
      <c r="G652" s="130" t="n"/>
      <c r="H652" s="132" t="inlineStr">
        <is>
          <t>降低敌方武器韧性 9 %</t>
        </is>
      </c>
      <c r="I652" s="129" t="n"/>
      <c r="J652" s="129" t="n"/>
      <c r="K652" s="129" t="n"/>
      <c r="L652" s="130" t="n"/>
    </row>
    <row r="653" ht="24" customHeight="1">
      <c r="A653" s="395" t="inlineStr">
        <is>
          <t>LV5</t>
        </is>
      </c>
      <c r="B653" s="89" t="inlineStr">
        <is>
          <t>55</t>
        </is>
      </c>
      <c r="C653" s="90" t="inlineStr">
        <is>
          <t>增加自身15点敏捷</t>
        </is>
      </c>
      <c r="D653" s="135" t="n"/>
      <c r="E653" s="135" t="n"/>
      <c r="F653" s="135" t="n"/>
      <c r="G653" s="136" t="n"/>
      <c r="H653" s="268" t="inlineStr">
        <is>
          <t>降低敌方武器韧性13%</t>
        </is>
      </c>
      <c r="I653" s="135" t="n"/>
      <c r="J653" s="135" t="n"/>
      <c r="K653" s="135" t="n"/>
      <c r="L653" s="136" t="n"/>
    </row>
    <row r="654" ht="24" customHeight="1">
      <c r="A654" s="652" t="inlineStr"/>
    </row>
    <row r="655" ht="24" customHeight="1">
      <c r="A655" s="389" t="inlineStr">
        <is>
          <t>名称</t>
        </is>
      </c>
      <c r="B655" s="24" t="inlineStr">
        <is>
          <t>基本属性</t>
        </is>
      </c>
      <c r="C655" s="56" t="n"/>
      <c r="D655" s="24" t="inlineStr">
        <is>
          <t>初始属性</t>
        </is>
      </c>
      <c r="E655" s="56" t="n"/>
      <c r="F655" s="24" t="inlineStr">
        <is>
          <t>推荐武技</t>
        </is>
      </c>
      <c r="G655" s="56" t="n"/>
      <c r="H655" s="202" t="inlineStr">
        <is>
          <t>武器技能池（职业：剑客）</t>
        </is>
      </c>
      <c r="I655" s="56" t="n"/>
      <c r="J655" s="56" t="n"/>
      <c r="K655" s="56" t="n"/>
      <c r="L655" s="203" t="n"/>
    </row>
    <row r="656" ht="24" customHeight="1">
      <c r="A656" s="744" t="inlineStr">
        <is>
          <t>柒承
技能
坚实体魄</t>
        </is>
      </c>
      <c r="B656" s="80" t="inlineStr">
        <is>
          <t>满级生命</t>
        </is>
      </c>
      <c r="C656" s="746" t="inlineStr">
        <is>
          <t>116</t>
        </is>
      </c>
      <c r="D656" s="61" t="inlineStr">
        <is>
          <t>初始生命</t>
        </is>
      </c>
      <c r="E656" s="207" t="inlineStr">
        <is>
          <t>40</t>
        </is>
      </c>
      <c r="F656" s="745" t="inlineStr">
        <is>
          <t>判官笔</t>
        </is>
      </c>
      <c r="G656" s="569" t="inlineStr">
        <is>
          <t>木剑</t>
        </is>
      </c>
      <c r="H656" s="61" t="inlineStr">
        <is>
          <t>小李飞刀</t>
        </is>
      </c>
      <c r="I656" s="62" t="inlineStr">
        <is>
          <t>判官笔</t>
        </is>
      </c>
      <c r="J656" s="62" t="inlineStr">
        <is>
          <t>木剑</t>
        </is>
      </c>
      <c r="K656" s="62" t="inlineStr">
        <is>
          <t>木槌</t>
        </is>
      </c>
      <c r="L656" s="63" t="inlineStr">
        <is>
          <t>汽水罐</t>
        </is>
      </c>
    </row>
    <row r="657" ht="24" customHeight="1">
      <c r="A657" s="414" t="n"/>
      <c r="B657" s="77" t="inlineStr">
        <is>
          <t>侠士品级</t>
        </is>
      </c>
      <c r="C657" s="78" t="inlineStr">
        <is>
          <t>B</t>
        </is>
      </c>
      <c r="D657" s="85" t="inlineStr">
        <is>
          <t>初始力量</t>
        </is>
      </c>
      <c r="E657" s="84" t="inlineStr">
        <is>
          <t>8</t>
        </is>
      </c>
      <c r="F657" s="758" t="inlineStr">
        <is>
          <t>避重就轻</t>
        </is>
      </c>
      <c r="G657" s="770" t="inlineStr">
        <is>
          <t>霸气护体</t>
        </is>
      </c>
      <c r="H657" s="85" t="inlineStr">
        <is>
          <t>烧饼</t>
        </is>
      </c>
      <c r="I657" s="86" t="inlineStr">
        <is>
          <t>扳手</t>
        </is>
      </c>
      <c r="J657" s="86" t="inlineStr">
        <is>
          <t>开山斧</t>
        </is>
      </c>
      <c r="K657" s="86" t="inlineStr">
        <is>
          <t>老鼠</t>
        </is>
      </c>
      <c r="L657" s="236" t="inlineStr">
        <is>
          <t>手雷</t>
        </is>
      </c>
    </row>
    <row r="658" ht="24" customHeight="1">
      <c r="A658" s="414" t="n"/>
      <c r="B658" s="132" t="inlineStr">
        <is>
          <t>成长系数</t>
        </is>
      </c>
      <c r="C658" s="222" t="inlineStr">
        <is>
          <t>0.8</t>
        </is>
      </c>
      <c r="D658" s="85" t="inlineStr">
        <is>
          <t>初始敏捷</t>
        </is>
      </c>
      <c r="E658" s="84" t="inlineStr">
        <is>
          <t>8</t>
        </is>
      </c>
      <c r="F658" s="85" t="inlineStr">
        <is>
          <t>扳手</t>
        </is>
      </c>
      <c r="G658" s="88" t="inlineStr">
        <is>
          <t>x</t>
        </is>
      </c>
      <c r="H658" s="85" t="inlineStr">
        <is>
          <t>短剑</t>
        </is>
      </c>
      <c r="I658" s="86" t="inlineStr">
        <is>
          <t>宽刃剑</t>
        </is>
      </c>
      <c r="J658" s="86" t="inlineStr">
        <is>
          <t>霸气护体</t>
        </is>
      </c>
      <c r="K658" s="86" t="inlineStr">
        <is>
          <t>势如暴雨</t>
        </is>
      </c>
      <c r="L658" s="236" t="inlineStr">
        <is>
          <t>避重就轻</t>
        </is>
      </c>
    </row>
    <row r="659" ht="24" customHeight="1">
      <c r="A659" s="749" t="n"/>
      <c r="B659" s="138" t="inlineStr">
        <is>
          <t>五行克制</t>
        </is>
      </c>
      <c r="C659" s="570" t="inlineStr">
        <is>
          <t>金：克木</t>
        </is>
      </c>
      <c r="D659" s="256" t="inlineStr">
        <is>
          <t>初始速度</t>
        </is>
      </c>
      <c r="E659" s="224" t="inlineStr">
        <is>
          <t>8</t>
        </is>
      </c>
      <c r="F659" s="667" t="inlineStr">
        <is>
          <t>x</t>
        </is>
      </c>
      <c r="G659" s="92" t="inlineStr">
        <is>
          <t>x</t>
        </is>
      </c>
      <c r="H659" s="256" t="inlineStr">
        <is>
          <t>天残脚</t>
        </is>
      </c>
      <c r="I659" s="139" t="inlineStr">
        <is>
          <t>企鹅挠痒</t>
        </is>
      </c>
      <c r="J659" s="139" t="inlineStr">
        <is>
          <t>黯然一击</t>
        </is>
      </c>
      <c r="K659" s="139" t="inlineStr">
        <is>
          <t>点穴</t>
        </is>
      </c>
      <c r="L659" s="290" t="inlineStr">
        <is>
          <t>血祭术</t>
        </is>
      </c>
    </row>
    <row r="660" ht="24" customHeight="1">
      <c r="A660" s="118" t="inlineStr">
        <is>
          <t>技能等级</t>
        </is>
      </c>
      <c r="B660" s="311" t="inlineStr">
        <is>
          <t>战斗力</t>
        </is>
      </c>
      <c r="C660" s="118" t="inlineStr">
        <is>
          <t>上阵效果（设置出战开局加给本体）</t>
        </is>
      </c>
      <c r="D660" s="3" t="n"/>
      <c r="E660" s="3" t="n"/>
      <c r="F660" s="3" t="n"/>
      <c r="G660" s="4" t="n"/>
      <c r="H660" s="670" t="inlineStr">
        <is>
          <t>额外效果（侠士战存活后加给本体）</t>
        </is>
      </c>
      <c r="I660" s="3" t="n"/>
      <c r="J660" s="3" t="n"/>
      <c r="K660" s="3" t="n"/>
      <c r="L660" s="4" t="n"/>
    </row>
    <row r="661" ht="24" customHeight="1">
      <c r="A661" s="654" t="inlineStr">
        <is>
          <t>LV1</t>
        </is>
      </c>
      <c r="B661" s="234" t="inlineStr">
        <is>
          <t>15</t>
        </is>
      </c>
      <c r="C661" s="62" t="inlineStr">
        <is>
          <t>增加自身 5 点力量</t>
        </is>
      </c>
      <c r="D661" s="123" t="n"/>
      <c r="E661" s="123" t="n"/>
      <c r="F661" s="123" t="n"/>
      <c r="G661" s="124" t="n"/>
      <c r="H661" s="80" t="inlineStr">
        <is>
          <t>增加自身 2 点速度</t>
        </is>
      </c>
      <c r="I661" s="123" t="n"/>
      <c r="J661" s="123" t="n"/>
      <c r="K661" s="123" t="n"/>
      <c r="L661" s="124" t="n"/>
    </row>
    <row r="662" ht="24" customHeight="1">
      <c r="A662" s="393" t="inlineStr">
        <is>
          <t>LV2</t>
        </is>
      </c>
      <c r="B662" s="82" t="inlineStr">
        <is>
          <t>20</t>
        </is>
      </c>
      <c r="C662" s="86" t="inlineStr">
        <is>
          <t>增加自身 7 点力量</t>
        </is>
      </c>
      <c r="D662" s="129" t="n"/>
      <c r="E662" s="129" t="n"/>
      <c r="F662" s="129" t="n"/>
      <c r="G662" s="130" t="n"/>
      <c r="H662" s="132" t="inlineStr">
        <is>
          <t>增加自身 3 点速度</t>
        </is>
      </c>
      <c r="I662" s="129" t="n"/>
      <c r="J662" s="129" t="n"/>
      <c r="K662" s="129" t="n"/>
      <c r="L662" s="130" t="n"/>
    </row>
    <row r="663" ht="24" customHeight="1">
      <c r="A663" s="393" t="inlineStr">
        <is>
          <t>LV3</t>
        </is>
      </c>
      <c r="B663" s="82" t="inlineStr">
        <is>
          <t>30</t>
        </is>
      </c>
      <c r="C663" s="86" t="inlineStr">
        <is>
          <t>增加自身 9 点力量</t>
        </is>
      </c>
      <c r="D663" s="129" t="n"/>
      <c r="E663" s="129" t="n"/>
      <c r="F663" s="129" t="n"/>
      <c r="G663" s="130" t="n"/>
      <c r="H663" s="132" t="inlineStr">
        <is>
          <t>增加自身 5 点速度</t>
        </is>
      </c>
      <c r="I663" s="129" t="n"/>
      <c r="J663" s="129" t="n"/>
      <c r="K663" s="129" t="n"/>
      <c r="L663" s="130" t="n"/>
    </row>
    <row r="664" ht="24" customHeight="1">
      <c r="A664" s="393" t="inlineStr">
        <is>
          <t>LV4</t>
        </is>
      </c>
      <c r="B664" s="82" t="inlineStr">
        <is>
          <t>40</t>
        </is>
      </c>
      <c r="C664" s="83" t="inlineStr">
        <is>
          <t>增加自身11点力量</t>
        </is>
      </c>
      <c r="D664" s="129" t="n"/>
      <c r="E664" s="129" t="n"/>
      <c r="F664" s="129" t="n"/>
      <c r="G664" s="130" t="n"/>
      <c r="H664" s="132" t="inlineStr">
        <is>
          <t>增加自身 7 点速度</t>
        </is>
      </c>
      <c r="I664" s="129" t="n"/>
      <c r="J664" s="129" t="n"/>
      <c r="K664" s="129" t="n"/>
      <c r="L664" s="130" t="n"/>
    </row>
    <row r="665" ht="24" customHeight="1">
      <c r="A665" s="395" t="inlineStr">
        <is>
          <t>LV5</t>
        </is>
      </c>
      <c r="B665" s="89" t="inlineStr">
        <is>
          <t>55</t>
        </is>
      </c>
      <c r="C665" s="90" t="inlineStr">
        <is>
          <t>增加自身15点力量</t>
        </is>
      </c>
      <c r="D665" s="135" t="n"/>
      <c r="E665" s="135" t="n"/>
      <c r="F665" s="135" t="n"/>
      <c r="G665" s="136" t="n"/>
      <c r="H665" s="268" t="inlineStr">
        <is>
          <t>增加自身10点速度</t>
        </is>
      </c>
      <c r="I665" s="135" t="n"/>
      <c r="J665" s="135" t="n"/>
      <c r="K665" s="135" t="n"/>
      <c r="L665" s="136" t="n"/>
    </row>
  </sheetData>
  <mergeCells count="995">
    <mergeCell ref="D535:E535"/>
    <mergeCell ref="C540:G540"/>
    <mergeCell ref="F535:G535"/>
    <mergeCell ref="H184:L184"/>
    <mergeCell ref="H147:L147"/>
    <mergeCell ref="C248:G248"/>
    <mergeCell ref="H451:L451"/>
    <mergeCell ref="A632:A635"/>
    <mergeCell ref="D619:E619"/>
    <mergeCell ref="H171:L171"/>
    <mergeCell ref="C175:G175"/>
    <mergeCell ref="A426:L426"/>
    <mergeCell ref="H165:L165"/>
    <mergeCell ref="F619:G619"/>
    <mergeCell ref="B439:C439"/>
    <mergeCell ref="C604:G604"/>
    <mergeCell ref="H211:L211"/>
    <mergeCell ref="C579:G579"/>
    <mergeCell ref="B229:B230"/>
    <mergeCell ref="B12:L12"/>
    <mergeCell ref="F403:G403"/>
    <mergeCell ref="H148:L148"/>
    <mergeCell ref="A23:L23"/>
    <mergeCell ref="H511:L511"/>
    <mergeCell ref="C137:G137"/>
    <mergeCell ref="B14:L14"/>
    <mergeCell ref="B499:C499"/>
    <mergeCell ref="D499:E499"/>
    <mergeCell ref="F355:G355"/>
    <mergeCell ref="B13:L13"/>
    <mergeCell ref="H300:L300"/>
    <mergeCell ref="C201:G201"/>
    <mergeCell ref="B205:C205"/>
    <mergeCell ref="C139:G139"/>
    <mergeCell ref="D205:E205"/>
    <mergeCell ref="H458:L458"/>
    <mergeCell ref="A510:L510"/>
    <mergeCell ref="C228:G228"/>
    <mergeCell ref="H158:L158"/>
    <mergeCell ref="C203:G203"/>
    <mergeCell ref="H231:L232"/>
    <mergeCell ref="D307:E307"/>
    <mergeCell ref="H289:L289"/>
    <mergeCell ref="H351:L351"/>
    <mergeCell ref="C399:G399"/>
    <mergeCell ref="H400:L400"/>
    <mergeCell ref="C470:G470"/>
    <mergeCell ref="H593:L593"/>
    <mergeCell ref="H301:L301"/>
    <mergeCell ref="C292:G292"/>
    <mergeCell ref="C274:G275"/>
    <mergeCell ref="H160:L160"/>
    <mergeCell ref="C528:G528"/>
    <mergeCell ref="E53:F53"/>
    <mergeCell ref="H651:L651"/>
    <mergeCell ref="A570:L570"/>
    <mergeCell ref="D475:E475"/>
    <mergeCell ref="H303:L303"/>
    <mergeCell ref="H290:L290"/>
    <mergeCell ref="G59:H59"/>
    <mergeCell ref="C636:G636"/>
    <mergeCell ref="H588:L588"/>
    <mergeCell ref="E55:F55"/>
    <mergeCell ref="I46:J46"/>
    <mergeCell ref="A216:A217"/>
    <mergeCell ref="G61:H61"/>
    <mergeCell ref="L68:L69"/>
    <mergeCell ref="E48:F48"/>
    <mergeCell ref="I61:J61"/>
    <mergeCell ref="C325:G325"/>
    <mergeCell ref="G48:H48"/>
    <mergeCell ref="B223:C223"/>
    <mergeCell ref="H315:L315"/>
    <mergeCell ref="A378:L378"/>
    <mergeCell ref="H413:L413"/>
    <mergeCell ref="H613:L613"/>
    <mergeCell ref="A548:A551"/>
    <mergeCell ref="A218:A219"/>
    <mergeCell ref="H121:L121"/>
    <mergeCell ref="I54:J54"/>
    <mergeCell ref="H192:L192"/>
    <mergeCell ref="C389:G389"/>
    <mergeCell ref="A272:A273"/>
    <mergeCell ref="C554:G554"/>
    <mergeCell ref="I41:J41"/>
    <mergeCell ref="C183:G183"/>
    <mergeCell ref="C625:G625"/>
    <mergeCell ref="K41:L41"/>
    <mergeCell ref="H173:L173"/>
    <mergeCell ref="F487:G487"/>
    <mergeCell ref="H471:L471"/>
    <mergeCell ref="B523:C523"/>
    <mergeCell ref="G62:H62"/>
    <mergeCell ref="C133:G133"/>
    <mergeCell ref="C541:G541"/>
    <mergeCell ref="H542:L542"/>
    <mergeCell ref="H123:L123"/>
    <mergeCell ref="C127:G127"/>
    <mergeCell ref="I56:J56"/>
    <mergeCell ref="C198:G198"/>
    <mergeCell ref="C176:G176"/>
    <mergeCell ref="K56:L56"/>
    <mergeCell ref="C247:G247"/>
    <mergeCell ref="H250:L250"/>
    <mergeCell ref="I43:J43"/>
    <mergeCell ref="D253:E253"/>
    <mergeCell ref="F253:G253"/>
    <mergeCell ref="K43:L43"/>
    <mergeCell ref="A356:A359"/>
    <mergeCell ref="F240:G240"/>
    <mergeCell ref="C412:G412"/>
    <mergeCell ref="H473:L473"/>
    <mergeCell ref="C483:G483"/>
    <mergeCell ref="H535:L535"/>
    <mergeCell ref="H187:L187"/>
    <mergeCell ref="C605:G605"/>
    <mergeCell ref="H448:L448"/>
    <mergeCell ref="H423:L423"/>
    <mergeCell ref="C178:G178"/>
    <mergeCell ref="H619:L619"/>
    <mergeCell ref="B15:L15"/>
    <mergeCell ref="H397:L397"/>
    <mergeCell ref="I59:J59"/>
    <mergeCell ref="H568:L568"/>
    <mergeCell ref="B607:C607"/>
    <mergeCell ref="A229:A230"/>
    <mergeCell ref="H372:L372"/>
    <mergeCell ref="H337:L337"/>
    <mergeCell ref="C338:G338"/>
    <mergeCell ref="C509:G509"/>
    <mergeCell ref="F266:G266"/>
    <mergeCell ref="H29:H30"/>
    <mergeCell ref="H595:L595"/>
    <mergeCell ref="C496:G496"/>
    <mergeCell ref="H134:L134"/>
    <mergeCell ref="H401:L401"/>
    <mergeCell ref="H205:L205"/>
    <mergeCell ref="H339:L339"/>
    <mergeCell ref="D379:E379"/>
    <mergeCell ref="A536:A539"/>
    <mergeCell ref="C340:G340"/>
    <mergeCell ref="F379:G379"/>
    <mergeCell ref="H637:L637"/>
    <mergeCell ref="H643:L643"/>
    <mergeCell ref="H180:L180"/>
    <mergeCell ref="H31:H32"/>
    <mergeCell ref="K54:L54"/>
    <mergeCell ref="H118:L118"/>
    <mergeCell ref="H240:L240"/>
    <mergeCell ref="H624:L624"/>
    <mergeCell ref="H167:L167"/>
    <mergeCell ref="H161:L161"/>
    <mergeCell ref="C302:G302"/>
    <mergeCell ref="H403:L403"/>
    <mergeCell ref="C600:G600"/>
    <mergeCell ref="C121:G121"/>
    <mergeCell ref="B210:L210"/>
    <mergeCell ref="H590:L590"/>
    <mergeCell ref="K44:L44"/>
    <mergeCell ref="H169:L169"/>
    <mergeCell ref="H638:L638"/>
    <mergeCell ref="A254:A257"/>
    <mergeCell ref="I62:J62"/>
    <mergeCell ref="A450:L450"/>
    <mergeCell ref="H492:L492"/>
    <mergeCell ref="H626:L626"/>
    <mergeCell ref="C229:G230"/>
    <mergeCell ref="C216:G217"/>
    <mergeCell ref="H131:L131"/>
    <mergeCell ref="C135:G135"/>
    <mergeCell ref="C328:G328"/>
    <mergeCell ref="C433:G433"/>
    <mergeCell ref="G51:H51"/>
    <mergeCell ref="C122:G122"/>
    <mergeCell ref="H556:L556"/>
    <mergeCell ref="I51:J51"/>
    <mergeCell ref="C420:G420"/>
    <mergeCell ref="H494:L494"/>
    <mergeCell ref="A320:A323"/>
    <mergeCell ref="H543:L543"/>
    <mergeCell ref="D559:E559"/>
    <mergeCell ref="C280:G281"/>
    <mergeCell ref="H481:L481"/>
    <mergeCell ref="C218:G219"/>
    <mergeCell ref="F559:G559"/>
    <mergeCell ref="C199:G199"/>
    <mergeCell ref="B595:C595"/>
    <mergeCell ref="D595:E595"/>
    <mergeCell ref="K57:L57"/>
    <mergeCell ref="H189:L189"/>
    <mergeCell ref="H260:L260"/>
    <mergeCell ref="C186:G186"/>
    <mergeCell ref="C326:G326"/>
    <mergeCell ref="C435:G435"/>
    <mergeCell ref="H456:L456"/>
    <mergeCell ref="C484:G484"/>
    <mergeCell ref="H493:L493"/>
    <mergeCell ref="C497:G497"/>
    <mergeCell ref="C557:G557"/>
    <mergeCell ref="H545:L545"/>
    <mergeCell ref="C136:G136"/>
    <mergeCell ref="C628:G628"/>
    <mergeCell ref="C263:G263"/>
    <mergeCell ref="A212:A213"/>
    <mergeCell ref="C434:G434"/>
    <mergeCell ref="A7:L7"/>
    <mergeCell ref="H324:L324"/>
    <mergeCell ref="A330:L330"/>
    <mergeCell ref="F367:G367"/>
    <mergeCell ref="F427:G427"/>
    <mergeCell ref="H495:L495"/>
    <mergeCell ref="B272:B273"/>
    <mergeCell ref="A366:L366"/>
    <mergeCell ref="H482:L482"/>
    <mergeCell ref="E42:F42"/>
    <mergeCell ref="B475:C475"/>
    <mergeCell ref="H353:L353"/>
    <mergeCell ref="A237:A238"/>
    <mergeCell ref="A630:L630"/>
    <mergeCell ref="A101:L101"/>
    <mergeCell ref="B274:B275"/>
    <mergeCell ref="A267:A270"/>
    <mergeCell ref="A560:A563"/>
    <mergeCell ref="H142:L142"/>
    <mergeCell ref="C146:G146"/>
    <mergeCell ref="C448:G448"/>
    <mergeCell ref="C581:G581"/>
    <mergeCell ref="H129:L129"/>
    <mergeCell ref="A214:A215"/>
    <mergeCell ref="H365:L365"/>
    <mergeCell ref="A440:A443"/>
    <mergeCell ref="H663:L663"/>
    <mergeCell ref="B451:C451"/>
    <mergeCell ref="H144:L144"/>
    <mergeCell ref="B258:L258"/>
    <mergeCell ref="C341:G341"/>
    <mergeCell ref="A278:A279"/>
    <mergeCell ref="L65:L66"/>
    <mergeCell ref="B245:L245"/>
    <mergeCell ref="C577:G577"/>
    <mergeCell ref="C639:G639"/>
    <mergeCell ref="H190:L190"/>
    <mergeCell ref="C120:G120"/>
    <mergeCell ref="C316:G316"/>
    <mergeCell ref="H665:L665"/>
    <mergeCell ref="C552:G552"/>
    <mergeCell ref="I39:J39"/>
    <mergeCell ref="H352:L352"/>
    <mergeCell ref="K39:L39"/>
    <mergeCell ref="C650:G650"/>
    <mergeCell ref="C212:G213"/>
    <mergeCell ref="H469:L469"/>
    <mergeCell ref="H640:L640"/>
    <mergeCell ref="C641:G641"/>
    <mergeCell ref="H183:L183"/>
    <mergeCell ref="B463:C463"/>
    <mergeCell ref="C174:G174"/>
    <mergeCell ref="C149:G149"/>
    <mergeCell ref="C616:G616"/>
    <mergeCell ref="B237:B238"/>
    <mergeCell ref="C385:G385"/>
    <mergeCell ref="C410:G410"/>
    <mergeCell ref="H533:L533"/>
    <mergeCell ref="D240:E240"/>
    <mergeCell ref="D511:E511"/>
    <mergeCell ref="H185:L185"/>
    <mergeCell ref="E47:F47"/>
    <mergeCell ref="H470:L470"/>
    <mergeCell ref="H564:L564"/>
    <mergeCell ref="C288:G288"/>
    <mergeCell ref="D523:E523"/>
    <mergeCell ref="H137:L137"/>
    <mergeCell ref="H259:L259"/>
    <mergeCell ref="A282:L282"/>
    <mergeCell ref="C505:G505"/>
    <mergeCell ref="H307:L307"/>
    <mergeCell ref="H422:L422"/>
    <mergeCell ref="A233:A234"/>
    <mergeCell ref="C200:G200"/>
    <mergeCell ref="H130:L130"/>
    <mergeCell ref="C271:G271"/>
    <mergeCell ref="H201:L201"/>
    <mergeCell ref="H261:L261"/>
    <mergeCell ref="H432:L432"/>
    <mergeCell ref="C436:G436"/>
    <mergeCell ref="C507:G507"/>
    <mergeCell ref="H188:L188"/>
    <mergeCell ref="H559:L559"/>
    <mergeCell ref="K50:L50"/>
    <mergeCell ref="H424:L424"/>
    <mergeCell ref="C202:G202"/>
    <mergeCell ref="H132:L132"/>
    <mergeCell ref="C373:G373"/>
    <mergeCell ref="H325:L325"/>
    <mergeCell ref="C129:G129"/>
    <mergeCell ref="C329:G329"/>
    <mergeCell ref="I58:J58"/>
    <mergeCell ref="H119:L119"/>
    <mergeCell ref="H374:L374"/>
    <mergeCell ref="K58:L58"/>
    <mergeCell ref="H361:L361"/>
    <mergeCell ref="A342:L342"/>
    <mergeCell ref="K52:L52"/>
    <mergeCell ref="C365:G365"/>
    <mergeCell ref="C565:G565"/>
    <mergeCell ref="H653:L653"/>
    <mergeCell ref="A594:L594"/>
    <mergeCell ref="F655:G655"/>
    <mergeCell ref="C665:G665"/>
    <mergeCell ref="D451:E451"/>
    <mergeCell ref="H198:L198"/>
    <mergeCell ref="H636:L636"/>
    <mergeCell ref="A206:A209"/>
    <mergeCell ref="B212:B213"/>
    <mergeCell ref="K53:L53"/>
    <mergeCell ref="C360:G360"/>
    <mergeCell ref="B266:C266"/>
    <mergeCell ref="C362:G362"/>
    <mergeCell ref="C304:G304"/>
    <mergeCell ref="A402:L402"/>
    <mergeCell ref="B276:B277"/>
    <mergeCell ref="C155:G155"/>
    <mergeCell ref="B214:B215"/>
    <mergeCell ref="C293:G293"/>
    <mergeCell ref="H145:L145"/>
    <mergeCell ref="A368:A371"/>
    <mergeCell ref="B197:L197"/>
    <mergeCell ref="H343:L343"/>
    <mergeCell ref="C276:G277"/>
    <mergeCell ref="C518:G518"/>
    <mergeCell ref="C214:G215"/>
    <mergeCell ref="C578:G578"/>
    <mergeCell ref="H615:L615"/>
    <mergeCell ref="C649:G649"/>
    <mergeCell ref="F511:G511"/>
    <mergeCell ref="C157:G157"/>
    <mergeCell ref="C151:G151"/>
    <mergeCell ref="H445:L445"/>
    <mergeCell ref="C449:G449"/>
    <mergeCell ref="H516:L516"/>
    <mergeCell ref="C278:G279"/>
    <mergeCell ref="C520:G520"/>
    <mergeCell ref="H122:L122"/>
    <mergeCell ref="A522:L522"/>
    <mergeCell ref="K55:L55"/>
    <mergeCell ref="A239:L239"/>
    <mergeCell ref="H218:L219"/>
    <mergeCell ref="C386:G386"/>
    <mergeCell ref="F319:G319"/>
    <mergeCell ref="E38:F38"/>
    <mergeCell ref="G38:H38"/>
    <mergeCell ref="C432:G432"/>
    <mergeCell ref="C152:G152"/>
    <mergeCell ref="D38:D62"/>
    <mergeCell ref="A296:A299"/>
    <mergeCell ref="H349:L349"/>
    <mergeCell ref="H340:L340"/>
    <mergeCell ref="E40:F40"/>
    <mergeCell ref="H163:L163"/>
    <mergeCell ref="C531:G531"/>
    <mergeCell ref="B535:C535"/>
    <mergeCell ref="A235:A236"/>
    <mergeCell ref="H138:L138"/>
    <mergeCell ref="A596:A599"/>
    <mergeCell ref="H567:L567"/>
    <mergeCell ref="C612:G612"/>
    <mergeCell ref="B643:C643"/>
    <mergeCell ref="D643:E643"/>
    <mergeCell ref="C533:G533"/>
    <mergeCell ref="C660:G660"/>
    <mergeCell ref="A274:A275"/>
    <mergeCell ref="H140:L140"/>
    <mergeCell ref="C337:G337"/>
    <mergeCell ref="C312:G312"/>
    <mergeCell ref="C508:G508"/>
    <mergeCell ref="H631:L631"/>
    <mergeCell ref="H569:L569"/>
    <mergeCell ref="B403:C403"/>
    <mergeCell ref="H425:L425"/>
    <mergeCell ref="A404:A407"/>
    <mergeCell ref="D403:E403"/>
    <mergeCell ref="H661:L661"/>
    <mergeCell ref="H375:L375"/>
    <mergeCell ref="H264:L264"/>
    <mergeCell ref="C339:G339"/>
    <mergeCell ref="C170:G170"/>
    <mergeCell ref="C637:G637"/>
    <mergeCell ref="C468:G468"/>
    <mergeCell ref="H427:L427"/>
    <mergeCell ref="H141:L141"/>
    <mergeCell ref="C145:G145"/>
    <mergeCell ref="H135:L135"/>
    <mergeCell ref="B233:B234"/>
    <mergeCell ref="H377:L377"/>
    <mergeCell ref="B355:C355"/>
    <mergeCell ref="H439:L439"/>
    <mergeCell ref="H504:L504"/>
    <mergeCell ref="A606:L606"/>
    <mergeCell ref="H662:L662"/>
    <mergeCell ref="B235:B236"/>
    <mergeCell ref="B278:B279"/>
    <mergeCell ref="B307:C307"/>
    <mergeCell ref="A284:A287"/>
    <mergeCell ref="A474:L474"/>
    <mergeCell ref="F283:G283"/>
    <mergeCell ref="C246:G246"/>
    <mergeCell ref="H295:L295"/>
    <mergeCell ref="C457:G457"/>
    <mergeCell ref="H580:L580"/>
    <mergeCell ref="E59:F59"/>
    <mergeCell ref="H153:L153"/>
    <mergeCell ref="D631:E631"/>
    <mergeCell ref="C350:G350"/>
    <mergeCell ref="H517:L517"/>
    <mergeCell ref="C521:G521"/>
    <mergeCell ref="E46:F46"/>
    <mergeCell ref="A265:L265"/>
    <mergeCell ref="C300:G300"/>
    <mergeCell ref="H283:L283"/>
    <mergeCell ref="H388:L388"/>
    <mergeCell ref="E61:F61"/>
    <mergeCell ref="D391:E391"/>
    <mergeCell ref="C458:G458"/>
    <mergeCell ref="F391:G391"/>
    <mergeCell ref="H519:L519"/>
    <mergeCell ref="H581:L581"/>
    <mergeCell ref="C231:G232"/>
    <mergeCell ref="C158:G158"/>
    <mergeCell ref="E54:F54"/>
    <mergeCell ref="C289:G289"/>
    <mergeCell ref="G54:H54"/>
    <mergeCell ref="E41:F41"/>
    <mergeCell ref="G41:H41"/>
    <mergeCell ref="B487:C487"/>
    <mergeCell ref="B343:C343"/>
    <mergeCell ref="D487:E487"/>
    <mergeCell ref="D343:E343"/>
    <mergeCell ref="E56:F56"/>
    <mergeCell ref="G56:H56"/>
    <mergeCell ref="C249:G249"/>
    <mergeCell ref="H179:L179"/>
    <mergeCell ref="E43:F43"/>
    <mergeCell ref="C376:G376"/>
    <mergeCell ref="H446:L446"/>
    <mergeCell ref="G43:H43"/>
    <mergeCell ref="C314:G314"/>
    <mergeCell ref="H166:L166"/>
    <mergeCell ref="A241:A244"/>
    <mergeCell ref="C363:G363"/>
    <mergeCell ref="C272:G273"/>
    <mergeCell ref="B295:C295"/>
    <mergeCell ref="I49:J49"/>
    <mergeCell ref="C313:G313"/>
    <mergeCell ref="H237:L238"/>
    <mergeCell ref="H168:L168"/>
    <mergeCell ref="C172:G172"/>
    <mergeCell ref="H472:L472"/>
    <mergeCell ref="C353:G353"/>
    <mergeCell ref="C663:G663"/>
    <mergeCell ref="C184:G184"/>
    <mergeCell ref="H143:L143"/>
    <mergeCell ref="C315:G315"/>
    <mergeCell ref="C171:G171"/>
    <mergeCell ref="C613:G613"/>
    <mergeCell ref="C638:G638"/>
    <mergeCell ref="H506:L506"/>
    <mergeCell ref="A558:L558"/>
    <mergeCell ref="H530:L530"/>
    <mergeCell ref="A414:L414"/>
    <mergeCell ref="H496:L496"/>
    <mergeCell ref="H214:L215"/>
    <mergeCell ref="C173:G173"/>
    <mergeCell ref="A488:A491"/>
    <mergeCell ref="C471:G471"/>
    <mergeCell ref="B8:L8"/>
    <mergeCell ref="C148:G148"/>
    <mergeCell ref="H532:L532"/>
    <mergeCell ref="H27:H28"/>
    <mergeCell ref="H336:L336"/>
    <mergeCell ref="H507:L507"/>
    <mergeCell ref="A117:L117"/>
    <mergeCell ref="H159:L159"/>
    <mergeCell ref="B10:L10"/>
    <mergeCell ref="B379:C379"/>
    <mergeCell ref="A280:A281"/>
    <mergeCell ref="A392:A395"/>
    <mergeCell ref="H367:L367"/>
    <mergeCell ref="C262:G262"/>
    <mergeCell ref="C529:G529"/>
    <mergeCell ref="H459:L459"/>
    <mergeCell ref="H603:L603"/>
    <mergeCell ref="H652:L652"/>
    <mergeCell ref="A656:A659"/>
    <mergeCell ref="H617:L617"/>
    <mergeCell ref="H154:L154"/>
    <mergeCell ref="C351:G351"/>
    <mergeCell ref="H396:L396"/>
    <mergeCell ref="C593:G593"/>
    <mergeCell ref="H461:L461"/>
    <mergeCell ref="H583:L583"/>
    <mergeCell ref="D295:E295"/>
    <mergeCell ref="K49:L49"/>
    <mergeCell ref="A452:A455"/>
    <mergeCell ref="H362:L362"/>
    <mergeCell ref="H162:L162"/>
    <mergeCell ref="C166:G166"/>
    <mergeCell ref="E62:F62"/>
    <mergeCell ref="H156:L156"/>
    <mergeCell ref="H327:L327"/>
    <mergeCell ref="H398:L398"/>
    <mergeCell ref="H460:L460"/>
    <mergeCell ref="A37:L37"/>
    <mergeCell ref="D463:E463"/>
    <mergeCell ref="F463:G463"/>
    <mergeCell ref="H612:L612"/>
    <mergeCell ref="B220:B221"/>
    <mergeCell ref="C290:G290"/>
    <mergeCell ref="F223:G223"/>
    <mergeCell ref="E51:F51"/>
    <mergeCell ref="C384:G384"/>
    <mergeCell ref="C624:G624"/>
    <mergeCell ref="B21:L21"/>
    <mergeCell ref="H157:L157"/>
    <mergeCell ref="A476:A479"/>
    <mergeCell ref="G57:H57"/>
    <mergeCell ref="H251:L251"/>
    <mergeCell ref="F523:G523"/>
    <mergeCell ref="C413:G413"/>
    <mergeCell ref="H601:L601"/>
    <mergeCell ref="B367:C367"/>
    <mergeCell ref="H182:L182"/>
    <mergeCell ref="B427:C427"/>
    <mergeCell ref="H253:L253"/>
    <mergeCell ref="B283:C283"/>
    <mergeCell ref="A63:L63"/>
    <mergeCell ref="D283:E283"/>
    <mergeCell ref="I42:J42"/>
    <mergeCell ref="H480:L480"/>
    <mergeCell ref="C615:G615"/>
    <mergeCell ref="K42:L42"/>
    <mergeCell ref="F631:G631"/>
    <mergeCell ref="G58:H58"/>
    <mergeCell ref="C542:G542"/>
    <mergeCell ref="C664:G664"/>
    <mergeCell ref="C123:G123"/>
    <mergeCell ref="I52:J52"/>
    <mergeCell ref="H246:L246"/>
    <mergeCell ref="H317:L317"/>
    <mergeCell ref="C492:G492"/>
    <mergeCell ref="C181:G181"/>
    <mergeCell ref="C408:G408"/>
    <mergeCell ref="F547:G547"/>
    <mergeCell ref="I44:J44"/>
    <mergeCell ref="H304:L304"/>
    <mergeCell ref="A308:A311"/>
    <mergeCell ref="H409:L409"/>
    <mergeCell ref="C473:G473"/>
    <mergeCell ref="H540:L540"/>
    <mergeCell ref="C544:G544"/>
    <mergeCell ref="A546:L546"/>
    <mergeCell ref="D583:E583"/>
    <mergeCell ref="F583:G583"/>
    <mergeCell ref="H602:L602"/>
    <mergeCell ref="H248:L248"/>
    <mergeCell ref="C423:G423"/>
    <mergeCell ref="C481:G481"/>
    <mergeCell ref="H607:L607"/>
    <mergeCell ref="C626:G626"/>
    <mergeCell ref="H421:L421"/>
    <mergeCell ref="H150:L150"/>
    <mergeCell ref="C189:G189"/>
    <mergeCell ref="C456:G456"/>
    <mergeCell ref="H386:L386"/>
    <mergeCell ref="H627:L627"/>
    <mergeCell ref="H579:L579"/>
    <mergeCell ref="A498:L498"/>
    <mergeCell ref="A354:L354"/>
    <mergeCell ref="B16:L16"/>
    <mergeCell ref="C397:G397"/>
    <mergeCell ref="C568:G568"/>
    <mergeCell ref="C555:G555"/>
    <mergeCell ref="H485:L485"/>
    <mergeCell ref="A620:A623"/>
    <mergeCell ref="A654:L654"/>
    <mergeCell ref="B18:L18"/>
    <mergeCell ref="C128:G128"/>
    <mergeCell ref="H591:L591"/>
    <mergeCell ref="I57:J57"/>
    <mergeCell ref="H497:L497"/>
    <mergeCell ref="H177:L177"/>
    <mergeCell ref="H487:L487"/>
    <mergeCell ref="B253:C253"/>
    <mergeCell ref="C401:G401"/>
    <mergeCell ref="B11:L11"/>
    <mergeCell ref="H164:L164"/>
    <mergeCell ref="B240:C240"/>
    <mergeCell ref="C336:G336"/>
    <mergeCell ref="C180:G180"/>
    <mergeCell ref="C118:G118"/>
    <mergeCell ref="A428:A431"/>
    <mergeCell ref="D427:E427"/>
    <mergeCell ref="C167:G167"/>
    <mergeCell ref="C142:G142"/>
    <mergeCell ref="H272:L273"/>
    <mergeCell ref="H228:L228"/>
    <mergeCell ref="H399:L399"/>
    <mergeCell ref="C182:G182"/>
    <mergeCell ref="H305:L305"/>
    <mergeCell ref="C169:G169"/>
    <mergeCell ref="H292:L292"/>
    <mergeCell ref="H463:L463"/>
    <mergeCell ref="H528:L528"/>
    <mergeCell ref="C469:G469"/>
    <mergeCell ref="C640:G640"/>
    <mergeCell ref="A276:A277"/>
    <mergeCell ref="C34:C35"/>
    <mergeCell ref="B331:C331"/>
    <mergeCell ref="A486:L486"/>
    <mergeCell ref="A220:A221"/>
    <mergeCell ref="G60:H60"/>
    <mergeCell ref="C131:G131"/>
    <mergeCell ref="A344:A347"/>
    <mergeCell ref="E58:F58"/>
    <mergeCell ref="I60:J60"/>
    <mergeCell ref="C556:G556"/>
    <mergeCell ref="H319:L319"/>
    <mergeCell ref="C494:G494"/>
    <mergeCell ref="H175:L175"/>
    <mergeCell ref="A252:L252"/>
    <mergeCell ref="C543:G543"/>
    <mergeCell ref="C627:G627"/>
    <mergeCell ref="C614:G614"/>
    <mergeCell ref="H604:L604"/>
    <mergeCell ref="A608:A611"/>
    <mergeCell ref="H125:L125"/>
    <mergeCell ref="C493:G493"/>
    <mergeCell ref="C260:G260"/>
    <mergeCell ref="A644:A647"/>
    <mergeCell ref="H554:L554"/>
    <mergeCell ref="I45:J45"/>
    <mergeCell ref="C629:G629"/>
    <mergeCell ref="B655:C655"/>
    <mergeCell ref="K45:L45"/>
    <mergeCell ref="H348:L348"/>
    <mergeCell ref="H541:L541"/>
    <mergeCell ref="H475:L475"/>
    <mergeCell ref="C545:G545"/>
    <mergeCell ref="D655:E655"/>
    <mergeCell ref="C126:G126"/>
    <mergeCell ref="C259:G259"/>
    <mergeCell ref="H127:L127"/>
    <mergeCell ref="F192:G192"/>
    <mergeCell ref="C324:G324"/>
    <mergeCell ref="H176:L176"/>
    <mergeCell ref="H314:L314"/>
    <mergeCell ref="C495:G495"/>
    <mergeCell ref="C588:G588"/>
    <mergeCell ref="I47:J47"/>
    <mergeCell ref="H412:L412"/>
    <mergeCell ref="D415:E415"/>
    <mergeCell ref="K47:L47"/>
    <mergeCell ref="C444:G444"/>
    <mergeCell ref="F415:G415"/>
    <mergeCell ref="C482:G482"/>
    <mergeCell ref="H605:L605"/>
    <mergeCell ref="H648:L648"/>
    <mergeCell ref="C261:G261"/>
    <mergeCell ref="K46:L46"/>
    <mergeCell ref="H178:L178"/>
    <mergeCell ref="K40:L40"/>
    <mergeCell ref="B17:L17"/>
    <mergeCell ref="C447:G447"/>
    <mergeCell ref="D367:E367"/>
    <mergeCell ref="C220:G221"/>
    <mergeCell ref="B19:L19"/>
    <mergeCell ref="D439:E439"/>
    <mergeCell ref="H203:L203"/>
    <mergeCell ref="B619:C619"/>
    <mergeCell ref="C400:G400"/>
    <mergeCell ref="F439:G439"/>
    <mergeCell ref="H249:L249"/>
    <mergeCell ref="C150:G150"/>
    <mergeCell ref="C144:G144"/>
    <mergeCell ref="B319:C319"/>
    <mergeCell ref="C411:G411"/>
    <mergeCell ref="H274:L275"/>
    <mergeCell ref="D319:E319"/>
    <mergeCell ref="H338:L338"/>
    <mergeCell ref="H509:L509"/>
    <mergeCell ref="H33:H34"/>
    <mergeCell ref="A500:A503"/>
    <mergeCell ref="H313:L313"/>
    <mergeCell ref="B20:L20"/>
    <mergeCell ref="C352:G352"/>
    <mergeCell ref="C480:G480"/>
    <mergeCell ref="H592:L592"/>
    <mergeCell ref="C437:G437"/>
    <mergeCell ref="F499:G499"/>
    <mergeCell ref="H35:H36"/>
    <mergeCell ref="A582:L582"/>
    <mergeCell ref="H529:L529"/>
    <mergeCell ref="F205:G205"/>
    <mergeCell ref="H600:L600"/>
    <mergeCell ref="F643:G643"/>
    <mergeCell ref="H181:L181"/>
    <mergeCell ref="C185:G185"/>
    <mergeCell ref="H544:L544"/>
    <mergeCell ref="A390:L390"/>
    <mergeCell ref="C564:G564"/>
    <mergeCell ref="A306:L306"/>
    <mergeCell ref="H625:L625"/>
    <mergeCell ref="H133:L133"/>
    <mergeCell ref="C134:G134"/>
    <mergeCell ref="C305:G305"/>
    <mergeCell ref="G53:H53"/>
    <mergeCell ref="C124:G124"/>
    <mergeCell ref="C566:G566"/>
    <mergeCell ref="I53:J53"/>
    <mergeCell ref="H247:L247"/>
    <mergeCell ref="H229:L230"/>
    <mergeCell ref="C422:G422"/>
    <mergeCell ref="C460:G460"/>
    <mergeCell ref="C553:G553"/>
    <mergeCell ref="H483:L483"/>
    <mergeCell ref="H216:L217"/>
    <mergeCell ref="B559:C559"/>
    <mergeCell ref="K59:L59"/>
    <mergeCell ref="H262:L262"/>
    <mergeCell ref="C188:G188"/>
    <mergeCell ref="C163:G163"/>
    <mergeCell ref="C388:G388"/>
    <mergeCell ref="H433:L433"/>
    <mergeCell ref="I55:J55"/>
    <mergeCell ref="H420:L420"/>
    <mergeCell ref="C424:G424"/>
    <mergeCell ref="H555:L555"/>
    <mergeCell ref="A231:A232"/>
    <mergeCell ref="C138:G138"/>
    <mergeCell ref="H280:L281"/>
    <mergeCell ref="H547:L547"/>
    <mergeCell ref="H128:L128"/>
    <mergeCell ref="C132:G132"/>
    <mergeCell ref="H199:L199"/>
    <mergeCell ref="C617:G617"/>
    <mergeCell ref="C567:G567"/>
    <mergeCell ref="K61:L61"/>
    <mergeCell ref="C119:G119"/>
    <mergeCell ref="H326:L326"/>
    <mergeCell ref="I48:J48"/>
    <mergeCell ref="H186:L186"/>
    <mergeCell ref="C361:G361"/>
    <mergeCell ref="K48:L48"/>
    <mergeCell ref="H364:L364"/>
    <mergeCell ref="H435:L435"/>
    <mergeCell ref="H484:L484"/>
    <mergeCell ref="H557:L557"/>
    <mergeCell ref="H649:L649"/>
    <mergeCell ref="H655:L655"/>
    <mergeCell ref="C327:G327"/>
    <mergeCell ref="C425:G425"/>
    <mergeCell ref="H415:L415"/>
    <mergeCell ref="C661:G661"/>
    <mergeCell ref="C264:G264"/>
    <mergeCell ref="K62:L62"/>
    <mergeCell ref="C387:G387"/>
    <mergeCell ref="B22:L22"/>
    <mergeCell ref="H146:L146"/>
    <mergeCell ref="B391:C391"/>
    <mergeCell ref="C147:G147"/>
    <mergeCell ref="C445:G445"/>
    <mergeCell ref="H341:L341"/>
    <mergeCell ref="C516:G516"/>
    <mergeCell ref="B547:C547"/>
    <mergeCell ref="H639:L639"/>
    <mergeCell ref="F571:G571"/>
    <mergeCell ref="H577:L577"/>
    <mergeCell ref="H316:L316"/>
    <mergeCell ref="D607:E607"/>
    <mergeCell ref="F607:G607"/>
    <mergeCell ref="H614:L614"/>
    <mergeCell ref="C211:G211"/>
    <mergeCell ref="H552:L552"/>
    <mergeCell ref="H408:L408"/>
    <mergeCell ref="H650:L650"/>
    <mergeCell ref="C580:G580"/>
    <mergeCell ref="H174:L174"/>
    <mergeCell ref="H616:L616"/>
    <mergeCell ref="E49:F49"/>
    <mergeCell ref="H410:L410"/>
    <mergeCell ref="C592:G592"/>
    <mergeCell ref="A222:L222"/>
    <mergeCell ref="A584:A587"/>
    <mergeCell ref="C165:G165"/>
    <mergeCell ref="B511:C511"/>
    <mergeCell ref="H288:L288"/>
    <mergeCell ref="G44:H44"/>
    <mergeCell ref="H136:L136"/>
    <mergeCell ref="C140:G140"/>
    <mergeCell ref="H263:L263"/>
    <mergeCell ref="H434:L434"/>
    <mergeCell ref="H505:L505"/>
    <mergeCell ref="C569:G569"/>
    <mergeCell ref="H499:L499"/>
    <mergeCell ref="H200:L200"/>
    <mergeCell ref="C179:G179"/>
    <mergeCell ref="C375:G375"/>
    <mergeCell ref="C446:G446"/>
    <mergeCell ref="H436:L436"/>
    <mergeCell ref="H363:L363"/>
    <mergeCell ref="C160:G160"/>
    <mergeCell ref="C141:G141"/>
    <mergeCell ref="B631:C631"/>
    <mergeCell ref="H202:L202"/>
    <mergeCell ref="H373:L373"/>
    <mergeCell ref="C377:G377"/>
    <mergeCell ref="H329:L329"/>
    <mergeCell ref="C504:G504"/>
    <mergeCell ref="C237:G238"/>
    <mergeCell ref="A193:A196"/>
    <mergeCell ref="H565:L565"/>
    <mergeCell ref="K51:L51"/>
    <mergeCell ref="C662:G662"/>
    <mergeCell ref="F595:G595"/>
    <mergeCell ref="C143:G143"/>
    <mergeCell ref="H331:L331"/>
    <mergeCell ref="C506:G506"/>
    <mergeCell ref="A572:A575"/>
    <mergeCell ref="G49:H49"/>
    <mergeCell ref="C130:G130"/>
    <mergeCell ref="B216:B217"/>
    <mergeCell ref="H389:L389"/>
    <mergeCell ref="C409:G409"/>
    <mergeCell ref="H212:L213"/>
    <mergeCell ref="A380:A383"/>
    <mergeCell ref="H576:L576"/>
    <mergeCell ref="C651:G651"/>
    <mergeCell ref="H641:L641"/>
    <mergeCell ref="H355:L355"/>
    <mergeCell ref="H155:L155"/>
    <mergeCell ref="C159:G159"/>
    <mergeCell ref="H293:L293"/>
    <mergeCell ref="H149:L149"/>
    <mergeCell ref="C153:G153"/>
    <mergeCell ref="A224:A227"/>
    <mergeCell ref="D223:E223"/>
    <mergeCell ref="H391:L391"/>
    <mergeCell ref="H385:L385"/>
    <mergeCell ref="H276:L277"/>
    <mergeCell ref="H447:L447"/>
    <mergeCell ref="H124:L124"/>
    <mergeCell ref="A462:L462"/>
    <mergeCell ref="C517:G517"/>
    <mergeCell ref="C125:G125"/>
    <mergeCell ref="H518:L518"/>
    <mergeCell ref="H578:L578"/>
    <mergeCell ref="C653:G653"/>
    <mergeCell ref="H553:L553"/>
    <mergeCell ref="C161:G161"/>
    <mergeCell ref="H220:L221"/>
    <mergeCell ref="H384:L384"/>
    <mergeCell ref="H151:L151"/>
    <mergeCell ref="C348:G348"/>
    <mergeCell ref="H449:L449"/>
    <mergeCell ref="C519:G519"/>
    <mergeCell ref="F343:G343"/>
    <mergeCell ref="H278:L279"/>
    <mergeCell ref="H126:L126"/>
    <mergeCell ref="C154:G154"/>
    <mergeCell ref="E50:F50"/>
    <mergeCell ref="H411:L411"/>
    <mergeCell ref="F451:G451"/>
    <mergeCell ref="C648:G648"/>
    <mergeCell ref="G42:H42"/>
    <mergeCell ref="C156:G156"/>
    <mergeCell ref="E52:F52"/>
    <mergeCell ref="E39:F39"/>
    <mergeCell ref="C250:G250"/>
    <mergeCell ref="B231:B232"/>
    <mergeCell ref="G39:H39"/>
    <mergeCell ref="E44:F44"/>
    <mergeCell ref="K60:L60"/>
    <mergeCell ref="H271:L271"/>
    <mergeCell ref="A294:L294"/>
    <mergeCell ref="C372:G372"/>
    <mergeCell ref="D547:E547"/>
    <mergeCell ref="H531:L531"/>
    <mergeCell ref="B583:C583"/>
    <mergeCell ref="H444:L444"/>
    <mergeCell ref="C374:G374"/>
    <mergeCell ref="H233:L234"/>
    <mergeCell ref="H571:L571"/>
    <mergeCell ref="C168:G168"/>
    <mergeCell ref="C301:G301"/>
    <mergeCell ref="F307:G307"/>
    <mergeCell ref="H291:L291"/>
    <mergeCell ref="C472:G472"/>
    <mergeCell ref="H589:L589"/>
    <mergeCell ref="H660:L660"/>
    <mergeCell ref="H266:L266"/>
    <mergeCell ref="H437:L437"/>
    <mergeCell ref="H508:L508"/>
    <mergeCell ref="A524:A527"/>
    <mergeCell ref="A318:L318"/>
    <mergeCell ref="H302:L302"/>
    <mergeCell ref="H235:L236"/>
    <mergeCell ref="H629:L629"/>
    <mergeCell ref="C303:G303"/>
    <mergeCell ref="F475:G475"/>
    <mergeCell ref="C530:G530"/>
    <mergeCell ref="C601:G601"/>
    <mergeCell ref="H379:L379"/>
    <mergeCell ref="C576:G576"/>
    <mergeCell ref="H566:L566"/>
    <mergeCell ref="H360:L360"/>
    <mergeCell ref="A618:L618"/>
    <mergeCell ref="H664:L664"/>
    <mergeCell ref="B9:L9"/>
    <mergeCell ref="C532:G532"/>
    <mergeCell ref="A534:L534"/>
    <mergeCell ref="E57:F57"/>
    <mergeCell ref="H139:L139"/>
    <mergeCell ref="A191:L191"/>
    <mergeCell ref="B280:B281"/>
    <mergeCell ref="B218:B219"/>
    <mergeCell ref="G50:H50"/>
    <mergeCell ref="I50:J50"/>
    <mergeCell ref="C602:G602"/>
    <mergeCell ref="H328:L328"/>
    <mergeCell ref="C603:G603"/>
    <mergeCell ref="C459:G459"/>
    <mergeCell ref="C652:G652"/>
    <mergeCell ref="G52:H52"/>
    <mergeCell ref="C590:G590"/>
    <mergeCell ref="H520:L520"/>
    <mergeCell ref="C421:G421"/>
    <mergeCell ref="C396:G396"/>
    <mergeCell ref="B571:C571"/>
    <mergeCell ref="D571:E571"/>
    <mergeCell ref="H457:L457"/>
    <mergeCell ref="C461:G461"/>
    <mergeCell ref="C187:G187"/>
    <mergeCell ref="A438:L438"/>
    <mergeCell ref="H628:L628"/>
    <mergeCell ref="C485:G485"/>
    <mergeCell ref="C162:G162"/>
    <mergeCell ref="D266:E266"/>
    <mergeCell ref="H152:L152"/>
    <mergeCell ref="F295:G295"/>
    <mergeCell ref="H223:L223"/>
    <mergeCell ref="C349:G349"/>
    <mergeCell ref="A204:L204"/>
    <mergeCell ref="D331:E331"/>
    <mergeCell ref="H350:L350"/>
    <mergeCell ref="F331:G331"/>
    <mergeCell ref="C398:G398"/>
    <mergeCell ref="D355:E355"/>
    <mergeCell ref="H521:L521"/>
    <mergeCell ref="C177:G177"/>
    <mergeCell ref="A512:A515"/>
    <mergeCell ref="C591:G591"/>
    <mergeCell ref="C233:G234"/>
    <mergeCell ref="C364:G364"/>
    <mergeCell ref="C164:G164"/>
    <mergeCell ref="E60:F60"/>
    <mergeCell ref="C291:G291"/>
    <mergeCell ref="C589:G589"/>
    <mergeCell ref="H523:L523"/>
    <mergeCell ref="C235:G236"/>
    <mergeCell ref="C251:G251"/>
    <mergeCell ref="A464:A467"/>
    <mergeCell ref="E45:F45"/>
    <mergeCell ref="A642:L642"/>
    <mergeCell ref="G45:H45"/>
    <mergeCell ref="H312:L312"/>
    <mergeCell ref="G55:H55"/>
    <mergeCell ref="B192:C192"/>
    <mergeCell ref="D192:E192"/>
    <mergeCell ref="H376:L376"/>
    <mergeCell ref="I38:J38"/>
    <mergeCell ref="G47:H47"/>
    <mergeCell ref="K38:L38"/>
    <mergeCell ref="H170:L170"/>
    <mergeCell ref="B415:C415"/>
    <mergeCell ref="A416:A419"/>
    <mergeCell ref="H468:L468"/>
    <mergeCell ref="A332:A335"/>
    <mergeCell ref="C190:G190"/>
    <mergeCell ref="H120:L120"/>
    <mergeCell ref="H387:L387"/>
    <mergeCell ref="G46:H46"/>
    <mergeCell ref="C317:G317"/>
    <mergeCell ref="G40:H40"/>
    <mergeCell ref="H25:H26"/>
    <mergeCell ref="I40:J40"/>
    <mergeCell ref="H172:L172"/>
  </mergeCells>
  <hyperlinks>
    <hyperlink xmlns:r="http://schemas.openxmlformats.org/officeDocument/2006/relationships" ref="A1" r:id="rId1"/>
    <hyperlink xmlns:r="http://schemas.openxmlformats.org/officeDocument/2006/relationships" ref="B1" r:id="rId2"/>
    <hyperlink xmlns:r="http://schemas.openxmlformats.org/officeDocument/2006/relationships" ref="C1" r:id="rId3"/>
    <hyperlink xmlns:r="http://schemas.openxmlformats.org/officeDocument/2006/relationships" ref="D1" r:id="rId4"/>
    <hyperlink xmlns:r="http://schemas.openxmlformats.org/officeDocument/2006/relationships" ref="E1" r:id="rId5"/>
    <hyperlink xmlns:r="http://schemas.openxmlformats.org/officeDocument/2006/relationships" ref="F1" r:id="rId6"/>
    <hyperlink xmlns:r="http://schemas.openxmlformats.org/officeDocument/2006/relationships" ref="G1" r:id="rId7"/>
    <hyperlink xmlns:r="http://schemas.openxmlformats.org/officeDocument/2006/relationships" ref="H1" r:id="rId8"/>
    <hyperlink xmlns:r="http://schemas.openxmlformats.org/officeDocument/2006/relationships" ref="I1" r:id="rId9"/>
    <hyperlink xmlns:r="http://schemas.openxmlformats.org/officeDocument/2006/relationships" ref="B2" r:id="rId10"/>
    <hyperlink xmlns:r="http://schemas.openxmlformats.org/officeDocument/2006/relationships" ref="C2" r:id="rId11"/>
    <hyperlink xmlns:r="http://schemas.openxmlformats.org/officeDocument/2006/relationships" ref="D2" r:id="rId12"/>
    <hyperlink xmlns:r="http://schemas.openxmlformats.org/officeDocument/2006/relationships" ref="E2" r:id="rId13"/>
    <hyperlink xmlns:r="http://schemas.openxmlformats.org/officeDocument/2006/relationships" ref="F2" r:id="rId14"/>
    <hyperlink xmlns:r="http://schemas.openxmlformats.org/officeDocument/2006/relationships" ref="G2" r:id="rId15"/>
    <hyperlink xmlns:r="http://schemas.openxmlformats.org/officeDocument/2006/relationships" ref="L2" r:id="rId16"/>
    <hyperlink xmlns:r="http://schemas.openxmlformats.org/officeDocument/2006/relationships" ref="B3" r:id="rId17"/>
    <hyperlink xmlns:r="http://schemas.openxmlformats.org/officeDocument/2006/relationships" ref="C3" r:id="rId18"/>
    <hyperlink xmlns:r="http://schemas.openxmlformats.org/officeDocument/2006/relationships" ref="D3" r:id="rId19"/>
    <hyperlink xmlns:r="http://schemas.openxmlformats.org/officeDocument/2006/relationships" ref="E3" r:id="rId20"/>
    <hyperlink xmlns:r="http://schemas.openxmlformats.org/officeDocument/2006/relationships" ref="F3" r:id="rId21"/>
    <hyperlink xmlns:r="http://schemas.openxmlformats.org/officeDocument/2006/relationships" ref="G3" r:id="rId22"/>
    <hyperlink xmlns:r="http://schemas.openxmlformats.org/officeDocument/2006/relationships" ref="H3" r:id="rId23"/>
    <hyperlink xmlns:r="http://schemas.openxmlformats.org/officeDocument/2006/relationships" ref="I3" r:id="rId24"/>
    <hyperlink xmlns:r="http://schemas.openxmlformats.org/officeDocument/2006/relationships" ref="B4" r:id="rId25"/>
    <hyperlink xmlns:r="http://schemas.openxmlformats.org/officeDocument/2006/relationships" ref="C4" r:id="rId26"/>
    <hyperlink xmlns:r="http://schemas.openxmlformats.org/officeDocument/2006/relationships" ref="D4" r:id="rId27"/>
    <hyperlink xmlns:r="http://schemas.openxmlformats.org/officeDocument/2006/relationships" ref="E4" r:id="rId28"/>
    <hyperlink xmlns:r="http://schemas.openxmlformats.org/officeDocument/2006/relationships" ref="F4" r:id="rId29"/>
    <hyperlink xmlns:r="http://schemas.openxmlformats.org/officeDocument/2006/relationships" ref="G4" r:id="rId30"/>
    <hyperlink xmlns:r="http://schemas.openxmlformats.org/officeDocument/2006/relationships" ref="H4" r:id="rId31"/>
    <hyperlink xmlns:r="http://schemas.openxmlformats.org/officeDocument/2006/relationships" ref="B5" r:id="rId32"/>
    <hyperlink xmlns:r="http://schemas.openxmlformats.org/officeDocument/2006/relationships" ref="C5" r:id="rId33"/>
    <hyperlink xmlns:r="http://schemas.openxmlformats.org/officeDocument/2006/relationships" ref="D5" r:id="rId34"/>
    <hyperlink xmlns:r="http://schemas.openxmlformats.org/officeDocument/2006/relationships" ref="E5" r:id="rId35"/>
    <hyperlink xmlns:r="http://schemas.openxmlformats.org/officeDocument/2006/relationships" ref="F5" r:id="rId36"/>
    <hyperlink xmlns:r="http://schemas.openxmlformats.org/officeDocument/2006/relationships" ref="G5" r:id="rId37"/>
    <hyperlink xmlns:r="http://schemas.openxmlformats.org/officeDocument/2006/relationships" ref="H5" r:id="rId38"/>
    <hyperlink xmlns:r="http://schemas.openxmlformats.org/officeDocument/2006/relationships" ref="I5" r:id="rId39"/>
    <hyperlink xmlns:r="http://schemas.openxmlformats.org/officeDocument/2006/relationships" ref="B6" r:id="rId40"/>
    <hyperlink xmlns:r="http://schemas.openxmlformats.org/officeDocument/2006/relationships" ref="C6" r:id="rId41"/>
    <hyperlink xmlns:r="http://schemas.openxmlformats.org/officeDocument/2006/relationships" ref="D6" r:id="rId42"/>
    <hyperlink xmlns:r="http://schemas.openxmlformats.org/officeDocument/2006/relationships" ref="E6" r:id="rId43"/>
    <hyperlink xmlns:r="http://schemas.openxmlformats.org/officeDocument/2006/relationships" ref="F6" r:id="rId44"/>
    <hyperlink xmlns:r="http://schemas.openxmlformats.org/officeDocument/2006/relationships" ref="G6" r:id="rId45"/>
    <hyperlink xmlns:r="http://schemas.openxmlformats.org/officeDocument/2006/relationships" ref="H6" r:id="rId46"/>
    <hyperlink xmlns:r="http://schemas.openxmlformats.org/officeDocument/2006/relationships" ref="I6" r:id="rId4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5"/>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s>
  <sheetData>
    <row r="1" ht="24" customHeight="1">
      <c r="A1" s="775" t="inlineStr">
        <is>
          <t>佣兵综合</t>
        </is>
      </c>
      <c r="B1" s="227" t="inlineStr">
        <is>
          <t>状态类</t>
        </is>
      </c>
      <c r="C1" s="56" t="n"/>
      <c r="D1" s="56" t="n"/>
      <c r="E1" s="203" t="n"/>
      <c r="F1" s="96" t="inlineStr">
        <is>
          <t>战斗类</t>
        </is>
      </c>
      <c r="G1" s="3" t="n"/>
      <c r="H1" s="3" t="n"/>
      <c r="I1" s="4" t="n"/>
      <c r="J1" s="118" t="inlineStr">
        <is>
          <t>防御类</t>
        </is>
      </c>
      <c r="K1" s="3" t="n"/>
      <c r="L1" s="3" t="n"/>
      <c r="M1" s="4" t="n"/>
    </row>
    <row r="2" ht="24" customHeight="1">
      <c r="A2" s="776" t="inlineStr">
        <is>
          <t>名词解释</t>
        </is>
      </c>
      <c r="B2" s="777" t="inlineStr">
        <is>
          <t>鹤仙人</t>
        </is>
      </c>
      <c r="C2" s="778" t="inlineStr">
        <is>
          <t>豆油队长</t>
        </is>
      </c>
      <c r="D2" s="778" t="inlineStr">
        <is>
          <t>东方不败</t>
        </is>
      </c>
      <c r="E2" s="779" t="inlineStr">
        <is>
          <t>锦鲤仙人</t>
        </is>
      </c>
      <c r="F2" s="7" t="inlineStr">
        <is>
          <t>令狐冲</t>
        </is>
      </c>
      <c r="G2" s="8" t="inlineStr">
        <is>
          <t>顶级令狐冲</t>
        </is>
      </c>
      <c r="H2" s="8" t="inlineStr">
        <is>
          <t>独孤求败</t>
        </is>
      </c>
      <c r="I2" s="146" t="inlineStr">
        <is>
          <t>丁春秋</t>
        </is>
      </c>
      <c r="J2" s="780" t="inlineStr">
        <is>
          <t>丘处机</t>
        </is>
      </c>
      <c r="K2" s="8" t="inlineStr">
        <is>
          <t>扫地僧</t>
        </is>
      </c>
      <c r="L2" s="8" t="inlineStr">
        <is>
          <t>顶级扫地僧</t>
        </is>
      </c>
      <c r="M2" s="146" t="inlineStr">
        <is>
          <t>达摩祖师</t>
        </is>
      </c>
    </row>
    <row r="3" ht="24" customHeight="1">
      <c r="A3" s="781" t="inlineStr">
        <is>
          <t>天赋汇总</t>
        </is>
      </c>
      <c r="B3" s="782" t="inlineStr">
        <is>
          <t>钢铁侠</t>
        </is>
      </c>
      <c r="C3" s="13" t="inlineStr">
        <is>
          <t>鹿仙人</t>
        </is>
      </c>
      <c r="D3" s="13" t="inlineStr">
        <is>
          <t>我爱鹅</t>
        </is>
      </c>
      <c r="E3" s="783" t="inlineStr">
        <is>
          <t>赵云</t>
        </is>
      </c>
      <c r="F3" s="12" t="inlineStr">
        <is>
          <t>韦一笑</t>
        </is>
      </c>
      <c r="G3" s="13" t="inlineStr">
        <is>
          <t>顶级韦一笑</t>
        </is>
      </c>
      <c r="H3" s="13" t="inlineStr">
        <is>
          <t>黑山老妖</t>
        </is>
      </c>
      <c r="I3" s="148" t="inlineStr">
        <is>
          <t>鹤笔翁</t>
        </is>
      </c>
      <c r="J3" s="782" t="inlineStr">
        <is>
          <t>赵敏</t>
        </is>
      </c>
      <c r="K3" s="13" t="inlineStr">
        <is>
          <t>诸葛孔明</t>
        </is>
      </c>
      <c r="L3" s="13" t="inlineStr">
        <is>
          <t>乐斗忍者</t>
        </is>
      </c>
      <c r="M3" s="148" t="inlineStr">
        <is>
          <t>黄盖</t>
        </is>
      </c>
    </row>
    <row r="4" ht="24" customHeight="1">
      <c r="A4" s="781" t="inlineStr">
        <is>
          <t>天赋消耗</t>
        </is>
      </c>
      <c r="B4" s="782" t="inlineStr">
        <is>
          <t>无崖子</t>
        </is>
      </c>
      <c r="C4" s="13" t="inlineStr">
        <is>
          <t>鹅右介</t>
        </is>
      </c>
      <c r="D4" s="13" t="inlineStr">
        <is>
          <t>年兽大人</t>
        </is>
      </c>
      <c r="E4" s="783" t="inlineStr">
        <is>
          <t>贾诩</t>
        </is>
      </c>
      <c r="F4" s="12" t="inlineStr">
        <is>
          <t>小龙女</t>
        </is>
      </c>
      <c r="G4" s="13" t="inlineStr">
        <is>
          <t>韦小宝</t>
        </is>
      </c>
      <c r="H4" s="13" t="inlineStr">
        <is>
          <t>齐天大圣</t>
        </is>
      </c>
      <c r="I4" s="148" t="inlineStr">
        <is>
          <t>经阁扫地僧</t>
        </is>
      </c>
      <c r="J4" s="782" t="inlineStr">
        <is>
          <t>草薙鹅</t>
        </is>
      </c>
      <c r="K4" s="13" t="inlineStr">
        <is>
          <t>鹅灵儿</t>
        </is>
      </c>
      <c r="L4" s="13" t="inlineStr">
        <is>
          <t>御天战鹅</t>
        </is>
      </c>
      <c r="M4" s="148" t="inlineStr">
        <is>
          <t>郭嘉</t>
        </is>
      </c>
    </row>
    <row r="5" ht="24" customHeight="1">
      <c r="A5" s="781" t="inlineStr">
        <is>
          <t>佣兵派遣</t>
        </is>
      </c>
      <c r="B5" s="784" t="inlineStr">
        <is>
          <t>精灵鹅</t>
        </is>
      </c>
      <c r="C5" s="644" t="inlineStr">
        <is>
          <t>x</t>
        </is>
      </c>
      <c r="D5" s="644" t="inlineStr">
        <is>
          <t>x</t>
        </is>
      </c>
      <c r="E5" s="641" t="inlineStr">
        <is>
          <t>x</t>
        </is>
      </c>
      <c r="F5" s="12" t="inlineStr">
        <is>
          <t>周瑜</t>
        </is>
      </c>
      <c r="G5" s="13" t="inlineStr">
        <is>
          <t>鹅斯拉</t>
        </is>
      </c>
      <c r="H5" s="13" t="inlineStr">
        <is>
          <t>八神鹅</t>
        </is>
      </c>
      <c r="I5" s="148" t="inlineStr">
        <is>
          <t>鹅逍遥</t>
        </is>
      </c>
      <c r="J5" s="782" t="inlineStr">
        <is>
          <t>山丘鹅</t>
        </is>
      </c>
      <c r="K5" s="644" t="inlineStr">
        <is>
          <t>x</t>
        </is>
      </c>
      <c r="L5" s="644" t="inlineStr">
        <is>
          <t>x</t>
        </is>
      </c>
      <c r="M5" s="643" t="inlineStr">
        <is>
          <t>x</t>
        </is>
      </c>
    </row>
    <row r="6" ht="24" customHeight="1">
      <c r="A6" s="785" t="inlineStr">
        <is>
          <t>x</t>
        </is>
      </c>
      <c r="B6" s="786" t="inlineStr">
        <is>
          <t>x</t>
        </is>
      </c>
      <c r="C6" s="787" t="inlineStr">
        <is>
          <t>x</t>
        </is>
      </c>
      <c r="D6" s="787" t="inlineStr">
        <is>
          <t>x</t>
        </is>
      </c>
      <c r="E6" s="649" t="inlineStr">
        <is>
          <t>x</t>
        </is>
      </c>
      <c r="F6" s="17" t="inlineStr">
        <is>
          <t>鹅离雨</t>
        </is>
      </c>
      <c r="G6" s="787" t="inlineStr">
        <is>
          <t>剑圣鹅</t>
        </is>
      </c>
      <c r="H6" s="787" t="inlineStr">
        <is>
          <t>x</t>
        </is>
      </c>
      <c r="I6" s="651" t="inlineStr">
        <is>
          <t>x</t>
        </is>
      </c>
      <c r="J6" s="786" t="inlineStr">
        <is>
          <t>x</t>
        </is>
      </c>
      <c r="K6" s="787" t="inlineStr">
        <is>
          <t>x</t>
        </is>
      </c>
      <c r="L6" s="787" t="inlineStr">
        <is>
          <t>x</t>
        </is>
      </c>
      <c r="M6" s="651" t="inlineStr">
        <is>
          <t>x</t>
        </is>
      </c>
    </row>
    <row r="7" ht="24" customHeight="1">
      <c r="A7" s="788" t="inlineStr">
        <is>
          <t>活动详情：所有佣兵还童概率/提升悟性成功率大提升（6大稀有佣兵、齐天大圣、诸葛孔明除外），还童卷轴/还童天书/悟性丹无折扣。</t>
        </is>
      </c>
    </row>
    <row r="8" ht="24" customHeight="1">
      <c r="A8" s="202" t="inlineStr">
        <is>
          <t>名称</t>
        </is>
      </c>
      <c r="B8" s="227" t="inlineStr">
        <is>
          <t>相关概念及注意事项</t>
        </is>
      </c>
      <c r="C8" s="56" t="n"/>
      <c r="D8" s="56" t="n"/>
      <c r="E8" s="56" t="n"/>
      <c r="F8" s="56" t="n"/>
      <c r="G8" s="56" t="n"/>
      <c r="H8" s="56" t="n"/>
      <c r="I8" s="56" t="n"/>
      <c r="J8" s="56" t="n"/>
      <c r="K8" s="56" t="n"/>
      <c r="L8" s="56" t="n"/>
      <c r="M8" s="203" t="n"/>
    </row>
    <row r="9" ht="24" customHeight="1">
      <c r="A9" s="655" t="inlineStr">
        <is>
          <t>佣兵还童</t>
        </is>
      </c>
      <c r="B9" s="789" t="inlineStr">
        <is>
          <t>还童至极品时会显示“您的佣兵资质已达顶级”，此时无法继续还童，一旦升级佣兵后，便又可继续还童，所以切勿胡乱点击。</t>
        </is>
      </c>
      <c r="C9" s="158" t="n"/>
      <c r="D9" s="158" t="n"/>
      <c r="E9" s="158" t="n"/>
      <c r="F9" s="158" t="n"/>
      <c r="G9" s="158" t="n"/>
      <c r="H9" s="158" t="n"/>
      <c r="I9" s="158" t="n"/>
      <c r="J9" s="158" t="n"/>
      <c r="K9" s="158" t="n"/>
      <c r="L9" s="158" t="n"/>
      <c r="M9" s="320" t="n"/>
    </row>
    <row r="10" ht="24" customHeight="1">
      <c r="A10" s="266" t="inlineStr">
        <is>
          <t>佣兵等级</t>
        </is>
      </c>
      <c r="B10" s="790" t="inlineStr">
        <is>
          <t>务必先把悟性升至10以后再升级佣兵。佣兵升满20级总计需123500经验，普通突飞总计需61800阅历，勿花斗豆双倍突飞。</t>
        </is>
      </c>
      <c r="C10" s="129" t="n"/>
      <c r="D10" s="129" t="n"/>
      <c r="E10" s="129" t="n"/>
      <c r="F10" s="129" t="n"/>
      <c r="G10" s="129" t="n"/>
      <c r="H10" s="129" t="n"/>
      <c r="I10" s="129" t="n"/>
      <c r="J10" s="129" t="n"/>
      <c r="K10" s="129" t="n"/>
      <c r="L10" s="129" t="n"/>
      <c r="M10" s="130" t="n"/>
    </row>
    <row r="11" ht="24" customHeight="1">
      <c r="A11" s="266" t="inlineStr">
        <is>
          <t>佣兵战力</t>
        </is>
      </c>
      <c r="B11" s="790" t="inlineStr">
        <is>
          <t>满悟性满等级的卓越佣兵战力均为95，且系统内显示的上阵佣兵/非上阵佣兵/佣兵天赋战力需分别乘以0.05/0.02/0.1系数后才加到人物战力。</t>
        </is>
      </c>
      <c r="C11" s="129" t="n"/>
      <c r="D11" s="129" t="n"/>
      <c r="E11" s="129" t="n"/>
      <c r="F11" s="129" t="n"/>
      <c r="G11" s="129" t="n"/>
      <c r="H11" s="129" t="n"/>
      <c r="I11" s="129" t="n"/>
      <c r="J11" s="129" t="n"/>
      <c r="K11" s="129" t="n"/>
      <c r="L11" s="129" t="n"/>
      <c r="M11" s="130" t="n"/>
    </row>
    <row r="12" ht="24" customHeight="1">
      <c r="A12" s="266" t="inlineStr">
        <is>
          <t>佣兵顺序</t>
        </is>
      </c>
      <c r="B12" s="790" t="inlineStr">
        <is>
          <t>状态/战斗/防御类在实战中会按照顺序先后入场触发技能。状态佣兵均在开局触发，后两者除本身技能触发条件外还有额外的触发血线要求。</t>
        </is>
      </c>
      <c r="C12" s="129" t="n"/>
      <c r="D12" s="129" t="n"/>
      <c r="E12" s="129" t="n"/>
      <c r="F12" s="129" t="n"/>
      <c r="G12" s="129" t="n"/>
      <c r="H12" s="129" t="n"/>
      <c r="I12" s="129" t="n"/>
      <c r="J12" s="129" t="n"/>
      <c r="K12" s="129" t="n"/>
      <c r="L12" s="129" t="n"/>
      <c r="M12" s="130" t="n"/>
    </row>
    <row r="13" ht="24" customHeight="1">
      <c r="A13" s="266" t="inlineStr">
        <is>
          <t>佣兵黄盖</t>
        </is>
      </c>
      <c r="B13" s="790" t="inlineStr">
        <is>
          <t>黄盖因为佣兵出场顺序的限制，救不了开局被秒杀。黄盖出手时会使对手当前回合的行动强制结束，和触发装死类技能的隐藏效果一样。</t>
        </is>
      </c>
      <c r="C13" s="129" t="n"/>
      <c r="D13" s="129" t="n"/>
      <c r="E13" s="129" t="n"/>
      <c r="F13" s="129" t="n"/>
      <c r="G13" s="129" t="n"/>
      <c r="H13" s="129" t="n"/>
      <c r="I13" s="129" t="n"/>
      <c r="J13" s="129" t="n"/>
      <c r="K13" s="129" t="n"/>
      <c r="L13" s="129" t="n"/>
      <c r="M13" s="130" t="n"/>
    </row>
    <row r="14" ht="24" customHeight="1">
      <c r="A14" s="266" t="inlineStr">
        <is>
          <t>佣兵八神</t>
        </is>
      </c>
      <c r="B14" s="790" t="inlineStr">
        <is>
          <t>八神和东方均为拿不出武器而非禁止武器，表现为当其手持武器时，下回合若判定其继续使用当前武器则可用，若判定使用新武器，才会转为空手。</t>
        </is>
      </c>
      <c r="C14" s="129" t="n"/>
      <c r="D14" s="129" t="n"/>
      <c r="E14" s="129" t="n"/>
      <c r="F14" s="129" t="n"/>
      <c r="G14" s="129" t="n"/>
      <c r="H14" s="129" t="n"/>
      <c r="I14" s="129" t="n"/>
      <c r="J14" s="129" t="n"/>
      <c r="K14" s="129" t="n"/>
      <c r="L14" s="129" t="n"/>
      <c r="M14" s="130" t="n"/>
    </row>
    <row r="15" ht="24" customHeight="1">
      <c r="A15" s="266" t="inlineStr">
        <is>
          <t>佣兵搭配</t>
        </is>
      </c>
      <c r="B15" s="790" t="inlineStr">
        <is>
          <t>后手我爱鹅弹不了东方不败。鹤仙人防不了八神，其速度加成也影响不了先手判定。先手队长+八神时，八神开局触发后队长技能被浪费。</t>
        </is>
      </c>
      <c r="C15" s="129" t="n"/>
      <c r="D15" s="129" t="n"/>
      <c r="E15" s="129" t="n"/>
      <c r="F15" s="129" t="n"/>
      <c r="G15" s="129" t="n"/>
      <c r="H15" s="129" t="n"/>
      <c r="I15" s="129" t="n"/>
      <c r="J15" s="129" t="n"/>
      <c r="K15" s="129" t="n"/>
      <c r="L15" s="129" t="n"/>
      <c r="M15" s="130" t="n"/>
    </row>
    <row r="16" ht="24" customHeight="1">
      <c r="A16" s="307" t="inlineStr">
        <is>
          <t>佣兵年兽</t>
        </is>
      </c>
      <c r="B16" s="791" t="inlineStr">
        <is>
          <t>目前时效佣兵仅有年兽大人一种，每次使用时效道具激活后直接为满级极品，无需进行还童、升悟性、升等级等操作。</t>
        </is>
      </c>
      <c r="C16" s="135" t="n"/>
      <c r="D16" s="135" t="n"/>
      <c r="E16" s="135" t="n"/>
      <c r="F16" s="135" t="n"/>
      <c r="G16" s="135" t="n"/>
      <c r="H16" s="135" t="n"/>
      <c r="I16" s="135" t="n"/>
      <c r="J16" s="135" t="n"/>
      <c r="K16" s="135" t="n"/>
      <c r="L16" s="135" t="n"/>
      <c r="M16" s="136" t="n"/>
    </row>
    <row r="17" ht="24" customHeight="1">
      <c r="A17" s="792" t="inlineStr"/>
      <c r="B17" s="22" t="n"/>
      <c r="C17" s="22" t="n"/>
      <c r="D17" s="22" t="n"/>
      <c r="E17" s="22" t="n"/>
      <c r="F17" s="22" t="n"/>
      <c r="G17" s="22" t="n"/>
      <c r="H17" s="22" t="n"/>
      <c r="I17" s="22" t="n"/>
      <c r="J17" s="22" t="n"/>
      <c r="K17" s="22" t="n"/>
      <c r="L17" s="22" t="n"/>
      <c r="M17" s="22" t="n"/>
    </row>
    <row r="18" ht="24" customHeight="1">
      <c r="A18" s="793" t="inlineStr">
        <is>
          <t>天赋汇总</t>
        </is>
      </c>
      <c r="B18" s="794" t="inlineStr">
        <is>
          <t>佣兵固伤</t>
        </is>
      </c>
      <c r="C18" s="795" t="inlineStr">
        <is>
          <t>佣兵固减</t>
        </is>
      </c>
      <c r="D18" s="795" t="inlineStr">
        <is>
          <t>佣兵增伤</t>
        </is>
      </c>
      <c r="E18" s="795" t="inlineStr">
        <is>
          <t>佣兵减伤</t>
        </is>
      </c>
      <c r="F18" s="795" t="inlineStr">
        <is>
          <t>佣兵暴击</t>
        </is>
      </c>
      <c r="G18" s="795" t="inlineStr">
        <is>
          <t>佣兵抗暴</t>
        </is>
      </c>
      <c r="H18" s="795" t="inlineStr">
        <is>
          <t>佣兵韧性</t>
        </is>
      </c>
      <c r="I18" s="795" t="inlineStr">
        <is>
          <t>佣兵抗韧</t>
        </is>
      </c>
      <c r="J18" s="795" t="inlineStr">
        <is>
          <t>全武穿透</t>
        </is>
      </c>
      <c r="K18" s="795" t="inlineStr">
        <is>
          <t>全武抗穿</t>
        </is>
      </c>
      <c r="L18" s="795" t="inlineStr">
        <is>
          <t>力量值</t>
        </is>
      </c>
      <c r="M18" s="796" t="inlineStr">
        <is>
          <t>速度值</t>
        </is>
      </c>
    </row>
    <row r="19" ht="24" customHeight="1">
      <c r="A19" s="797" t="inlineStr">
        <is>
          <t>属性总计</t>
        </is>
      </c>
      <c r="B19" s="239">
        <f>50*5+118</f>
        <v/>
      </c>
      <c r="C19" s="83">
        <f>50*4+70</f>
        <v/>
      </c>
      <c r="D19" s="83">
        <f>0.25*6</f>
        <v/>
      </c>
      <c r="E19" s="83">
        <f>0.25*5</f>
        <v/>
      </c>
      <c r="F19" s="83">
        <f>0.25*2</f>
        <v/>
      </c>
      <c r="G19" s="83">
        <f>0.25*2</f>
        <v/>
      </c>
      <c r="H19" s="83">
        <f>0.25*6+0.2</f>
        <v/>
      </c>
      <c r="I19" s="83">
        <f>0.25*5</f>
        <v/>
      </c>
      <c r="J19" s="83">
        <f>0.05*1</f>
        <v/>
      </c>
      <c r="K19" s="83">
        <f>0.06*2+0.05</f>
        <v/>
      </c>
      <c r="L19" s="83">
        <f>20*2+12</f>
        <v/>
      </c>
      <c r="M19" s="84">
        <f>20*3+12</f>
        <v/>
      </c>
    </row>
    <row r="20" ht="24" customHeight="1">
      <c r="A20" s="414" t="n"/>
      <c r="B20" s="132" t="inlineStr">
        <is>
          <t>鹿仙人</t>
        </is>
      </c>
      <c r="C20" s="86" t="inlineStr">
        <is>
          <t>顶级扫地僧</t>
        </is>
      </c>
      <c r="D20" s="86" t="inlineStr">
        <is>
          <t>钢铁侠</t>
        </is>
      </c>
      <c r="E20" s="86" t="inlineStr">
        <is>
          <t>锦鲤仙人</t>
        </is>
      </c>
      <c r="F20" s="86" t="inlineStr">
        <is>
          <t>顶级令狐冲</t>
        </is>
      </c>
      <c r="G20" s="86" t="inlineStr">
        <is>
          <t>扫地僧</t>
        </is>
      </c>
      <c r="H20" s="86" t="inlineStr">
        <is>
          <t>鹤仙人</t>
        </is>
      </c>
      <c r="I20" s="86" t="inlineStr">
        <is>
          <t>东方不败</t>
        </is>
      </c>
      <c r="J20" s="86" t="inlineStr">
        <is>
          <t>经阁扫地僧</t>
        </is>
      </c>
      <c r="K20" s="86" t="inlineStr">
        <is>
          <t>鹅右介</t>
        </is>
      </c>
      <c r="L20" s="86" t="inlineStr">
        <is>
          <t>我爱鹅</t>
        </is>
      </c>
      <c r="M20" s="236" t="inlineStr">
        <is>
          <t>东方不败</t>
        </is>
      </c>
    </row>
    <row r="21" ht="24" customHeight="1">
      <c r="A21" s="414" t="n"/>
      <c r="B21" s="132" t="inlineStr">
        <is>
          <t>令狐冲</t>
        </is>
      </c>
      <c r="C21" s="86" t="inlineStr">
        <is>
          <t>丘处机</t>
        </is>
      </c>
      <c r="D21" s="86" t="inlineStr">
        <is>
          <t>我爱鹅</t>
        </is>
      </c>
      <c r="E21" s="86" t="inlineStr">
        <is>
          <t>鹤笔翁</t>
        </is>
      </c>
      <c r="F21" s="86" t="inlineStr">
        <is>
          <t>八神鹅</t>
        </is>
      </c>
      <c r="G21" s="86" t="inlineStr">
        <is>
          <t>草薙鹅</t>
        </is>
      </c>
      <c r="H21" s="86" t="inlineStr">
        <is>
          <t>豆油队长</t>
        </is>
      </c>
      <c r="I21" s="86" t="inlineStr">
        <is>
          <t>无崖子</t>
        </is>
      </c>
      <c r="J21" s="798" t="inlineStr">
        <is>
          <t>x</t>
        </is>
      </c>
      <c r="K21" s="86" t="inlineStr">
        <is>
          <t>周瑜</t>
        </is>
      </c>
      <c r="L21" s="86" t="inlineStr">
        <is>
          <t>韦小宝</t>
        </is>
      </c>
      <c r="M21" s="236" t="inlineStr">
        <is>
          <t>齐天大圣</t>
        </is>
      </c>
    </row>
    <row r="22" ht="24" customHeight="1">
      <c r="A22" s="414" t="n"/>
      <c r="B22" s="132" t="inlineStr">
        <is>
          <t>丁春秋</t>
        </is>
      </c>
      <c r="C22" s="86" t="inlineStr">
        <is>
          <t>赵敏</t>
        </is>
      </c>
      <c r="D22" s="86" t="inlineStr">
        <is>
          <t>独孤求败</t>
        </is>
      </c>
      <c r="E22" s="86" t="inlineStr">
        <is>
          <t>达摩祖师</t>
        </is>
      </c>
      <c r="F22" s="798" t="inlineStr">
        <is>
          <t>x</t>
        </is>
      </c>
      <c r="G22" s="798" t="inlineStr">
        <is>
          <t>x</t>
        </is>
      </c>
      <c r="H22" s="86" t="inlineStr">
        <is>
          <t>经阁扫地僧</t>
        </is>
      </c>
      <c r="I22" s="86" t="inlineStr">
        <is>
          <t>韦小宝</t>
        </is>
      </c>
      <c r="J22" s="798" t="inlineStr">
        <is>
          <t>x</t>
        </is>
      </c>
      <c r="K22" s="83" t="inlineStr">
        <is>
          <t>郭嘉</t>
        </is>
      </c>
      <c r="L22" s="86" t="inlineStr">
        <is>
          <t>御天战鹅</t>
        </is>
      </c>
      <c r="M22" s="236" t="inlineStr">
        <is>
          <t>无崖子</t>
        </is>
      </c>
    </row>
    <row r="23" ht="24" customHeight="1">
      <c r="A23" s="414" t="n"/>
      <c r="B23" s="132" t="inlineStr">
        <is>
          <t>顶级韦一笑</t>
        </is>
      </c>
      <c r="C23" s="86" t="inlineStr">
        <is>
          <t>鹅离雨</t>
        </is>
      </c>
      <c r="D23" s="86" t="inlineStr">
        <is>
          <t>韦一笑</t>
        </is>
      </c>
      <c r="E23" s="86" t="inlineStr">
        <is>
          <t>赵云</t>
        </is>
      </c>
      <c r="F23" s="798" t="inlineStr">
        <is>
          <t>x</t>
        </is>
      </c>
      <c r="G23" s="798" t="inlineStr">
        <is>
          <t>x</t>
        </is>
      </c>
      <c r="H23" s="86" t="inlineStr">
        <is>
          <t>诸葛孔明</t>
        </is>
      </c>
      <c r="I23" s="86" t="inlineStr">
        <is>
          <t>齐天大圣</t>
        </is>
      </c>
      <c r="J23" s="798" t="inlineStr">
        <is>
          <t>x</t>
        </is>
      </c>
      <c r="K23" s="798" t="inlineStr">
        <is>
          <t>x</t>
        </is>
      </c>
      <c r="L23" s="798" t="inlineStr">
        <is>
          <t>x</t>
        </is>
      </c>
      <c r="M23" s="236" t="inlineStr">
        <is>
          <t>御天战鹅</t>
        </is>
      </c>
    </row>
    <row r="24" ht="24" customHeight="1">
      <c r="A24" s="414" t="n"/>
      <c r="B24" s="132" t="inlineStr">
        <is>
          <t>鹅逍遥</t>
        </is>
      </c>
      <c r="C24" s="86" t="inlineStr">
        <is>
          <t>鹅右介</t>
        </is>
      </c>
      <c r="D24" s="86" t="inlineStr">
        <is>
          <t>黑山老妖</t>
        </is>
      </c>
      <c r="E24" s="86" t="inlineStr">
        <is>
          <t>山丘鹅</t>
        </is>
      </c>
      <c r="F24" s="798" t="inlineStr">
        <is>
          <t>x</t>
        </is>
      </c>
      <c r="G24" s="798" t="inlineStr">
        <is>
          <t>x</t>
        </is>
      </c>
      <c r="H24" s="86" t="inlineStr">
        <is>
          <t>乐斗忍者</t>
        </is>
      </c>
      <c r="I24" s="86" t="inlineStr">
        <is>
          <t>周瑜</t>
        </is>
      </c>
      <c r="J24" s="798" t="inlineStr">
        <is>
          <t>x</t>
        </is>
      </c>
      <c r="K24" s="798" t="inlineStr">
        <is>
          <t>x</t>
        </is>
      </c>
      <c r="L24" s="798" t="inlineStr">
        <is>
          <t>x</t>
        </is>
      </c>
      <c r="M24" s="799" t="inlineStr">
        <is>
          <t>x</t>
        </is>
      </c>
    </row>
    <row r="25" ht="24" customHeight="1">
      <c r="A25" s="414" t="n"/>
      <c r="B25" s="264" t="inlineStr">
        <is>
          <t>鹅斯拉</t>
        </is>
      </c>
      <c r="C25" s="798" t="inlineStr">
        <is>
          <t>x</t>
        </is>
      </c>
      <c r="D25" s="86" t="inlineStr">
        <is>
          <t>黄盖</t>
        </is>
      </c>
      <c r="E25" s="798" t="inlineStr">
        <is>
          <t>x</t>
        </is>
      </c>
      <c r="F25" s="798" t="inlineStr">
        <is>
          <t>x</t>
        </is>
      </c>
      <c r="G25" s="798" t="inlineStr">
        <is>
          <t>x</t>
        </is>
      </c>
      <c r="H25" s="86" t="inlineStr">
        <is>
          <t>鹅灵儿</t>
        </is>
      </c>
      <c r="I25" s="798" t="inlineStr">
        <is>
          <t>x</t>
        </is>
      </c>
      <c r="J25" s="798" t="inlineStr">
        <is>
          <t>x</t>
        </is>
      </c>
      <c r="K25" s="798" t="inlineStr">
        <is>
          <t>x</t>
        </is>
      </c>
      <c r="L25" s="798" t="inlineStr">
        <is>
          <t>x</t>
        </is>
      </c>
      <c r="M25" s="799" t="inlineStr">
        <is>
          <t>x</t>
        </is>
      </c>
    </row>
    <row r="26" ht="24" customHeight="1">
      <c r="A26" s="800" t="n"/>
      <c r="B26" s="801" t="inlineStr">
        <is>
          <t>x</t>
        </is>
      </c>
      <c r="C26" s="801" t="inlineStr">
        <is>
          <t>x</t>
        </is>
      </c>
      <c r="D26" s="801" t="inlineStr">
        <is>
          <t>x</t>
        </is>
      </c>
      <c r="E26" s="801" t="inlineStr">
        <is>
          <t>x</t>
        </is>
      </c>
      <c r="F26" s="801" t="inlineStr">
        <is>
          <t>x</t>
        </is>
      </c>
      <c r="G26" s="801" t="inlineStr">
        <is>
          <t>x</t>
        </is>
      </c>
      <c r="H26" s="139" t="inlineStr">
        <is>
          <t>御天战鹅</t>
        </is>
      </c>
      <c r="I26" s="801" t="inlineStr">
        <is>
          <t>x</t>
        </is>
      </c>
      <c r="J26" s="801" t="inlineStr">
        <is>
          <t>x</t>
        </is>
      </c>
      <c r="K26" s="801" t="inlineStr">
        <is>
          <t>x</t>
        </is>
      </c>
      <c r="L26" s="801" t="inlineStr">
        <is>
          <t>x</t>
        </is>
      </c>
      <c r="M26" s="802" t="inlineStr">
        <is>
          <t>x</t>
        </is>
      </c>
    </row>
    <row r="27" ht="24" customHeight="1">
      <c r="A27" s="803" t="inlineStr"/>
      <c r="B27" s="56" t="n"/>
      <c r="C27" s="56" t="n"/>
      <c r="D27" s="56" t="n"/>
      <c r="E27" s="56" t="n"/>
      <c r="F27" s="56" t="n"/>
      <c r="G27" s="56" t="n"/>
      <c r="H27" s="56" t="n"/>
      <c r="I27" s="56" t="n"/>
      <c r="J27" s="56" t="n"/>
      <c r="K27" s="56" t="n"/>
      <c r="L27" s="56" t="n"/>
      <c r="M27" s="56" t="n"/>
    </row>
    <row r="28" ht="24" customHeight="1">
      <c r="A28" s="118" t="inlineStr">
        <is>
          <t>天赋消耗</t>
        </is>
      </c>
      <c r="B28" s="230" t="inlineStr">
        <is>
          <t>等级</t>
        </is>
      </c>
      <c r="C28" s="118" t="inlineStr">
        <is>
          <t>1级</t>
        </is>
      </c>
      <c r="D28" s="118" t="inlineStr">
        <is>
          <t>2级</t>
        </is>
      </c>
      <c r="E28" s="118" t="inlineStr">
        <is>
          <t>3级</t>
        </is>
      </c>
      <c r="F28" s="118" t="inlineStr">
        <is>
          <t>4级</t>
        </is>
      </c>
      <c r="G28" s="118" t="inlineStr">
        <is>
          <t>5级</t>
        </is>
      </c>
      <c r="H28" s="118" t="inlineStr">
        <is>
          <t>6级</t>
        </is>
      </c>
      <c r="I28" s="118" t="inlineStr">
        <is>
          <t>7级</t>
        </is>
      </c>
      <c r="J28" s="118" t="inlineStr">
        <is>
          <t>8级</t>
        </is>
      </c>
      <c r="K28" s="118" t="inlineStr">
        <is>
          <t>9级</t>
        </is>
      </c>
      <c r="L28" s="118" t="inlineStr">
        <is>
          <t>10级</t>
        </is>
      </c>
      <c r="M28" s="389" t="inlineStr">
        <is>
          <t>总天赋丹</t>
        </is>
      </c>
    </row>
    <row r="29" ht="24" customHeight="1">
      <c r="A29" s="804" t="inlineStr">
        <is>
          <t>佣兵天赋1</t>
        </is>
      </c>
      <c r="B29" s="339" t="inlineStr">
        <is>
          <t>战斗力</t>
        </is>
      </c>
      <c r="C29" s="340" t="inlineStr">
        <is>
          <t>10</t>
        </is>
      </c>
      <c r="D29" s="340" t="inlineStr">
        <is>
          <t>12</t>
        </is>
      </c>
      <c r="E29" s="340" t="inlineStr">
        <is>
          <t>14</t>
        </is>
      </c>
      <c r="F29" s="340" t="inlineStr">
        <is>
          <t>17</t>
        </is>
      </c>
      <c r="G29" s="340" t="inlineStr">
        <is>
          <t>20</t>
        </is>
      </c>
      <c r="H29" s="340" t="inlineStr">
        <is>
          <t>23</t>
        </is>
      </c>
      <c r="I29" s="340" t="inlineStr">
        <is>
          <t>26</t>
        </is>
      </c>
      <c r="J29" s="340" t="inlineStr">
        <is>
          <t>29</t>
        </is>
      </c>
      <c r="K29" s="340" t="inlineStr">
        <is>
          <t>32</t>
        </is>
      </c>
      <c r="L29" s="340" t="inlineStr">
        <is>
          <t>35</t>
        </is>
      </c>
      <c r="M29" s="805">
        <f>"档次1"&amp;CHAR(10)&amp;SUM(C30:K30)</f>
        <v/>
      </c>
    </row>
    <row r="30" ht="24" customHeight="1">
      <c r="A30" s="414" t="n"/>
      <c r="B30" s="237" t="inlineStr">
        <is>
          <t>升级消耗</t>
        </is>
      </c>
      <c r="C30" s="83" t="inlineStr">
        <is>
          <t>20</t>
        </is>
      </c>
      <c r="D30" s="83" t="inlineStr">
        <is>
          <t>24</t>
        </is>
      </c>
      <c r="E30" s="83" t="inlineStr">
        <is>
          <t>28</t>
        </is>
      </c>
      <c r="F30" s="83" t="inlineStr">
        <is>
          <t>36</t>
        </is>
      </c>
      <c r="G30" s="83" t="inlineStr">
        <is>
          <t>40</t>
        </is>
      </c>
      <c r="H30" s="83" t="inlineStr">
        <is>
          <t>44</t>
        </is>
      </c>
      <c r="I30" s="83" t="inlineStr">
        <is>
          <t>48</t>
        </is>
      </c>
      <c r="J30" s="83" t="inlineStr">
        <is>
          <t>60</t>
        </is>
      </c>
      <c r="K30" s="83" t="inlineStr">
        <is>
          <t>72</t>
        </is>
      </c>
      <c r="L30" s="87" t="inlineStr">
        <is>
          <t>x</t>
        </is>
      </c>
      <c r="M30" s="597" t="n"/>
    </row>
    <row r="31" ht="24" customHeight="1">
      <c r="A31" s="414" t="n"/>
      <c r="B31" s="237" t="inlineStr">
        <is>
          <t>战斗力</t>
        </is>
      </c>
      <c r="C31" s="83" t="inlineStr">
        <is>
          <t>20</t>
        </is>
      </c>
      <c r="D31" s="83" t="inlineStr">
        <is>
          <t>22</t>
        </is>
      </c>
      <c r="E31" s="83" t="inlineStr">
        <is>
          <t>25</t>
        </is>
      </c>
      <c r="F31" s="83" t="inlineStr">
        <is>
          <t>28</t>
        </is>
      </c>
      <c r="G31" s="83" t="inlineStr">
        <is>
          <t>32</t>
        </is>
      </c>
      <c r="H31" s="83" t="inlineStr">
        <is>
          <t>38</t>
        </is>
      </c>
      <c r="I31" s="83" t="inlineStr">
        <is>
          <t>43</t>
        </is>
      </c>
      <c r="J31" s="83" t="inlineStr">
        <is>
          <t>48</t>
        </is>
      </c>
      <c r="K31" s="83" t="inlineStr">
        <is>
          <t>54</t>
        </is>
      </c>
      <c r="L31" s="83" t="inlineStr">
        <is>
          <t>60</t>
        </is>
      </c>
      <c r="M31" s="806">
        <f>"档次2"&amp;CHAR(10)&amp;SUM(C32:K32)</f>
        <v/>
      </c>
    </row>
    <row r="32" ht="24" customHeight="1">
      <c r="A32" s="414" t="n"/>
      <c r="B32" s="237" t="inlineStr">
        <is>
          <t>升级消耗</t>
        </is>
      </c>
      <c r="C32" s="83" t="inlineStr">
        <is>
          <t>32</t>
        </is>
      </c>
      <c r="D32" s="807" t="inlineStr">
        <is>
          <t>40</t>
        </is>
      </c>
      <c r="E32" s="807" t="inlineStr">
        <is>
          <t>48</t>
        </is>
      </c>
      <c r="F32" s="83" t="inlineStr">
        <is>
          <t>56</t>
        </is>
      </c>
      <c r="G32" s="807" t="inlineStr">
        <is>
          <t>64</t>
        </is>
      </c>
      <c r="H32" s="807" t="inlineStr">
        <is>
          <t>72</t>
        </is>
      </c>
      <c r="I32" s="807" t="inlineStr">
        <is>
          <t>80</t>
        </is>
      </c>
      <c r="J32" s="807" t="inlineStr">
        <is>
          <t>96</t>
        </is>
      </c>
      <c r="K32" s="807" t="inlineStr">
        <is>
          <t>112</t>
        </is>
      </c>
      <c r="L32" s="87" t="inlineStr">
        <is>
          <t>x</t>
        </is>
      </c>
      <c r="M32" s="597" t="n"/>
    </row>
    <row r="33" ht="24" customHeight="1">
      <c r="A33" s="414" t="n"/>
      <c r="B33" s="237" t="inlineStr">
        <is>
          <t>战斗力</t>
        </is>
      </c>
      <c r="C33" s="83" t="inlineStr">
        <is>
          <t>20</t>
        </is>
      </c>
      <c r="D33" s="83" t="inlineStr">
        <is>
          <t>25</t>
        </is>
      </c>
      <c r="E33" s="83" t="inlineStr">
        <is>
          <t>30</t>
        </is>
      </c>
      <c r="F33" s="83" t="inlineStr">
        <is>
          <t>35</t>
        </is>
      </c>
      <c r="G33" s="83" t="inlineStr">
        <is>
          <t>40</t>
        </is>
      </c>
      <c r="H33" s="83" t="inlineStr">
        <is>
          <t>45</t>
        </is>
      </c>
      <c r="I33" s="83" t="inlineStr">
        <is>
          <t>50</t>
        </is>
      </c>
      <c r="J33" s="83" t="inlineStr">
        <is>
          <t>55</t>
        </is>
      </c>
      <c r="K33" s="83" t="inlineStr">
        <is>
          <t>60</t>
        </is>
      </c>
      <c r="L33" s="83" t="inlineStr">
        <is>
          <t>70</t>
        </is>
      </c>
      <c r="M33" s="806">
        <f>"档次3"&amp;CHAR(10)&amp;SUM(C34:K34)</f>
        <v/>
      </c>
    </row>
    <row r="34" ht="24" customHeight="1">
      <c r="A34" s="749" t="n"/>
      <c r="B34" s="342" t="inlineStr">
        <is>
          <t>升级消耗</t>
        </is>
      </c>
      <c r="C34" s="343" t="inlineStr">
        <is>
          <t>40</t>
        </is>
      </c>
      <c r="D34" s="343" t="inlineStr">
        <is>
          <t>50</t>
        </is>
      </c>
      <c r="E34" s="343" t="inlineStr">
        <is>
          <t>60</t>
        </is>
      </c>
      <c r="F34" s="343" t="inlineStr">
        <is>
          <t>70</t>
        </is>
      </c>
      <c r="G34" s="343" t="inlineStr">
        <is>
          <t>80</t>
        </is>
      </c>
      <c r="H34" s="343" t="inlineStr">
        <is>
          <t>90</t>
        </is>
      </c>
      <c r="I34" s="343" t="inlineStr">
        <is>
          <t>100</t>
        </is>
      </c>
      <c r="J34" s="343" t="inlineStr">
        <is>
          <t>120</t>
        </is>
      </c>
      <c r="K34" s="343" t="inlineStr">
        <is>
          <t>140</t>
        </is>
      </c>
      <c r="L34" s="66" t="inlineStr">
        <is>
          <t>x</t>
        </is>
      </c>
      <c r="M34" s="597" t="n"/>
    </row>
    <row r="35" ht="24" customHeight="1">
      <c r="A35" s="808" t="inlineStr">
        <is>
          <t>佣兵天赋2</t>
        </is>
      </c>
      <c r="B35" s="234" t="inlineStr">
        <is>
          <t>战斗力</t>
        </is>
      </c>
      <c r="C35" s="340" t="inlineStr">
        <is>
          <t>30</t>
        </is>
      </c>
      <c r="D35" s="340" t="inlineStr">
        <is>
          <t>35</t>
        </is>
      </c>
      <c r="E35" s="340" t="inlineStr">
        <is>
          <t>40</t>
        </is>
      </c>
      <c r="F35" s="340" t="inlineStr">
        <is>
          <t>45</t>
        </is>
      </c>
      <c r="G35" s="340" t="inlineStr">
        <is>
          <t>50</t>
        </is>
      </c>
      <c r="H35" s="340" t="inlineStr">
        <is>
          <t>55</t>
        </is>
      </c>
      <c r="I35" s="340" t="inlineStr">
        <is>
          <t>60</t>
        </is>
      </c>
      <c r="J35" s="340" t="inlineStr">
        <is>
          <t>70</t>
        </is>
      </c>
      <c r="K35" s="340" t="inlineStr">
        <is>
          <t>80</t>
        </is>
      </c>
      <c r="L35" s="340" t="inlineStr">
        <is>
          <t>90</t>
        </is>
      </c>
      <c r="M35" s="805">
        <f>"档次1"&amp;CHAR(10)&amp;SUM(C36:K36)</f>
        <v/>
      </c>
    </row>
    <row r="36" ht="24" customHeight="1">
      <c r="A36" s="45" t="n"/>
      <c r="B36" s="82" t="inlineStr">
        <is>
          <t>升级消耗</t>
        </is>
      </c>
      <c r="C36" s="83" t="inlineStr">
        <is>
          <t>54</t>
        </is>
      </c>
      <c r="D36" s="83" t="inlineStr">
        <is>
          <t>68</t>
        </is>
      </c>
      <c r="E36" s="83" t="inlineStr">
        <is>
          <t>81</t>
        </is>
      </c>
      <c r="F36" s="83" t="inlineStr">
        <is>
          <t>95</t>
        </is>
      </c>
      <c r="G36" s="83" t="inlineStr">
        <is>
          <t>108</t>
        </is>
      </c>
      <c r="H36" s="83" t="inlineStr">
        <is>
          <t>122</t>
        </is>
      </c>
      <c r="I36" s="83" t="inlineStr">
        <is>
          <t>135</t>
        </is>
      </c>
      <c r="J36" s="83" t="inlineStr">
        <is>
          <t>162</t>
        </is>
      </c>
      <c r="K36" s="83" t="inlineStr">
        <is>
          <t>189</t>
        </is>
      </c>
      <c r="L36" s="87" t="inlineStr">
        <is>
          <t>x</t>
        </is>
      </c>
      <c r="M36" s="597" t="n"/>
    </row>
    <row r="37" ht="24" customHeight="1">
      <c r="A37" s="45" t="n"/>
      <c r="B37" s="82" t="inlineStr">
        <is>
          <t>战斗力</t>
        </is>
      </c>
      <c r="C37" s="83" t="inlineStr">
        <is>
          <t>40</t>
        </is>
      </c>
      <c r="D37" s="83" t="inlineStr">
        <is>
          <t>45</t>
        </is>
      </c>
      <c r="E37" s="83" t="inlineStr">
        <is>
          <t>50</t>
        </is>
      </c>
      <c r="F37" s="83" t="inlineStr">
        <is>
          <t>60</t>
        </is>
      </c>
      <c r="G37" s="83" t="inlineStr">
        <is>
          <t>70</t>
        </is>
      </c>
      <c r="H37" s="83" t="inlineStr">
        <is>
          <t>80</t>
        </is>
      </c>
      <c r="I37" s="83" t="inlineStr">
        <is>
          <t>90</t>
        </is>
      </c>
      <c r="J37" s="83" t="inlineStr">
        <is>
          <t>100</t>
        </is>
      </c>
      <c r="K37" s="83" t="inlineStr">
        <is>
          <t>110</t>
        </is>
      </c>
      <c r="L37" s="83" t="inlineStr">
        <is>
          <t>120</t>
        </is>
      </c>
      <c r="M37" s="806">
        <f>"档次2"&amp;CHAR(10)&amp;SUM(C38:K38)</f>
        <v/>
      </c>
    </row>
    <row r="38" ht="24" customHeight="1">
      <c r="A38" s="45" t="n"/>
      <c r="B38" s="82" t="inlineStr">
        <is>
          <t>升级消耗</t>
        </is>
      </c>
      <c r="C38" s="83" t="inlineStr">
        <is>
          <t>72</t>
        </is>
      </c>
      <c r="D38" s="83" t="inlineStr">
        <is>
          <t>90</t>
        </is>
      </c>
      <c r="E38" s="83" t="inlineStr">
        <is>
          <t>108</t>
        </is>
      </c>
      <c r="F38" s="83" t="inlineStr">
        <is>
          <t>126</t>
        </is>
      </c>
      <c r="G38" s="83" t="inlineStr">
        <is>
          <t>144</t>
        </is>
      </c>
      <c r="H38" s="83" t="inlineStr">
        <is>
          <t>162</t>
        </is>
      </c>
      <c r="I38" s="83" t="inlineStr">
        <is>
          <t>180</t>
        </is>
      </c>
      <c r="J38" s="83" t="inlineStr">
        <is>
          <t>216</t>
        </is>
      </c>
      <c r="K38" s="83" t="inlineStr">
        <is>
          <t>252</t>
        </is>
      </c>
      <c r="L38" s="87" t="inlineStr">
        <is>
          <t>x</t>
        </is>
      </c>
      <c r="M38" s="597" t="n"/>
    </row>
    <row r="39" ht="24" customHeight="1">
      <c r="A39" s="45" t="n"/>
      <c r="B39" s="82" t="inlineStr">
        <is>
          <t>战斗力</t>
        </is>
      </c>
      <c r="C39" s="83" t="inlineStr">
        <is>
          <t>70</t>
        </is>
      </c>
      <c r="D39" s="83" t="inlineStr">
        <is>
          <t>80</t>
        </is>
      </c>
      <c r="E39" s="83" t="inlineStr">
        <is>
          <t>90</t>
        </is>
      </c>
      <c r="F39" s="83" t="inlineStr">
        <is>
          <t>100</t>
        </is>
      </c>
      <c r="G39" s="83" t="inlineStr">
        <is>
          <t>120</t>
        </is>
      </c>
      <c r="H39" s="83" t="inlineStr">
        <is>
          <t>140</t>
        </is>
      </c>
      <c r="I39" s="83" t="inlineStr">
        <is>
          <t>160</t>
        </is>
      </c>
      <c r="J39" s="83" t="inlineStr">
        <is>
          <t>180</t>
        </is>
      </c>
      <c r="K39" s="83" t="inlineStr">
        <is>
          <t>200</t>
        </is>
      </c>
      <c r="L39" s="83" t="inlineStr">
        <is>
          <t>220</t>
        </is>
      </c>
      <c r="M39" s="806">
        <f>"档次3"&amp;CHAR(10)&amp;SUM(C40:K40)</f>
        <v/>
      </c>
    </row>
    <row r="40" ht="24" customHeight="1">
      <c r="A40" s="45" t="n"/>
      <c r="B40" s="82" t="inlineStr">
        <is>
          <t>升级消耗</t>
        </is>
      </c>
      <c r="C40" s="83" t="inlineStr">
        <is>
          <t>136</t>
        </is>
      </c>
      <c r="D40" s="83" t="inlineStr">
        <is>
          <t>160</t>
        </is>
      </c>
      <c r="E40" s="83" t="inlineStr">
        <is>
          <t>188</t>
        </is>
      </c>
      <c r="F40" s="83" t="inlineStr">
        <is>
          <t>228</t>
        </is>
      </c>
      <c r="G40" s="83" t="inlineStr">
        <is>
          <t>286</t>
        </is>
      </c>
      <c r="H40" s="83" t="inlineStr">
        <is>
          <t>321</t>
        </is>
      </c>
      <c r="I40" s="83" t="inlineStr">
        <is>
          <t>360</t>
        </is>
      </c>
      <c r="J40" s="83" t="inlineStr">
        <is>
          <t>425</t>
        </is>
      </c>
      <c r="K40" s="83" t="inlineStr">
        <is>
          <t>504</t>
        </is>
      </c>
      <c r="L40" s="87" t="inlineStr">
        <is>
          <t>x</t>
        </is>
      </c>
      <c r="M40" s="597" t="n"/>
    </row>
    <row r="41" ht="24" customHeight="1">
      <c r="A41" s="45" t="n"/>
      <c r="B41" s="82" t="inlineStr">
        <is>
          <t>战斗力</t>
        </is>
      </c>
      <c r="C41" s="83" t="inlineStr">
        <is>
          <t>75</t>
        </is>
      </c>
      <c r="D41" s="83" t="inlineStr">
        <is>
          <t>85</t>
        </is>
      </c>
      <c r="E41" s="83" t="inlineStr">
        <is>
          <t>100</t>
        </is>
      </c>
      <c r="F41" s="83" t="inlineStr">
        <is>
          <t>115</t>
        </is>
      </c>
      <c r="G41" s="83" t="inlineStr">
        <is>
          <t>135</t>
        </is>
      </c>
      <c r="H41" s="83" t="inlineStr">
        <is>
          <t>155</t>
        </is>
      </c>
      <c r="I41" s="83" t="inlineStr">
        <is>
          <t>175</t>
        </is>
      </c>
      <c r="J41" s="83" t="inlineStr">
        <is>
          <t>195</t>
        </is>
      </c>
      <c r="K41" s="83" t="inlineStr">
        <is>
          <t>215</t>
        </is>
      </c>
      <c r="L41" s="83" t="inlineStr">
        <is>
          <t>240</t>
        </is>
      </c>
      <c r="M41" s="806">
        <f>"档次4"&amp;CHAR(10)&amp;SUM(C42:K42)</f>
        <v/>
      </c>
    </row>
    <row r="42" ht="24" customHeight="1">
      <c r="A42" s="809" t="n"/>
      <c r="B42" s="810" t="inlineStr">
        <is>
          <t>升级消耗</t>
        </is>
      </c>
      <c r="C42" s="343" t="inlineStr">
        <is>
          <t>144</t>
        </is>
      </c>
      <c r="D42" s="343" t="inlineStr">
        <is>
          <t>180</t>
        </is>
      </c>
      <c r="E42" s="343" t="inlineStr">
        <is>
          <t>216</t>
        </is>
      </c>
      <c r="F42" s="343" t="inlineStr">
        <is>
          <t>252</t>
        </is>
      </c>
      <c r="G42" s="343" t="inlineStr">
        <is>
          <t>288</t>
        </is>
      </c>
      <c r="H42" s="343" t="inlineStr">
        <is>
          <t>324</t>
        </is>
      </c>
      <c r="I42" s="343" t="inlineStr">
        <is>
          <t>360</t>
        </is>
      </c>
      <c r="J42" s="343" t="inlineStr">
        <is>
          <t>432</t>
        </is>
      </c>
      <c r="K42" s="343" t="inlineStr">
        <is>
          <t>504</t>
        </is>
      </c>
      <c r="L42" s="66" t="inlineStr">
        <is>
          <t>x</t>
        </is>
      </c>
      <c r="M42" s="597" t="n"/>
    </row>
    <row r="43" ht="24" customHeight="1">
      <c r="A43" s="811" t="inlineStr">
        <is>
          <t>佣兵天赋3</t>
        </is>
      </c>
      <c r="B43" s="234" t="inlineStr">
        <is>
          <t>战斗力</t>
        </is>
      </c>
      <c r="C43" s="340" t="inlineStr">
        <is>
          <t>40</t>
        </is>
      </c>
      <c r="D43" s="340" t="inlineStr">
        <is>
          <t>45</t>
        </is>
      </c>
      <c r="E43" s="340" t="inlineStr">
        <is>
          <t>50</t>
        </is>
      </c>
      <c r="F43" s="340" t="inlineStr">
        <is>
          <t>60</t>
        </is>
      </c>
      <c r="G43" s="340" t="inlineStr">
        <is>
          <t>70</t>
        </is>
      </c>
      <c r="H43" s="340" t="inlineStr">
        <is>
          <t>80</t>
        </is>
      </c>
      <c r="I43" s="340" t="inlineStr">
        <is>
          <t>90</t>
        </is>
      </c>
      <c r="J43" s="340" t="inlineStr">
        <is>
          <t>100</t>
        </is>
      </c>
      <c r="K43" s="340" t="inlineStr">
        <is>
          <t>110</t>
        </is>
      </c>
      <c r="L43" s="340" t="inlineStr">
        <is>
          <t>120</t>
        </is>
      </c>
      <c r="M43" s="805">
        <f>"档次1"&amp;CHAR(10)&amp;SUM(C44:K44)</f>
        <v/>
      </c>
    </row>
    <row r="44" ht="24" customHeight="1">
      <c r="A44" s="11" t="n"/>
      <c r="B44" s="82" t="inlineStr">
        <is>
          <t>升级消耗</t>
        </is>
      </c>
      <c r="C44" s="83" t="inlineStr">
        <is>
          <t>72</t>
        </is>
      </c>
      <c r="D44" s="83" t="inlineStr">
        <is>
          <t>90</t>
        </is>
      </c>
      <c r="E44" s="83" t="inlineStr">
        <is>
          <t>108</t>
        </is>
      </c>
      <c r="F44" s="83" t="inlineStr">
        <is>
          <t>126</t>
        </is>
      </c>
      <c r="G44" s="83" t="inlineStr">
        <is>
          <t>144</t>
        </is>
      </c>
      <c r="H44" s="83" t="inlineStr">
        <is>
          <t>162</t>
        </is>
      </c>
      <c r="I44" s="83" t="inlineStr">
        <is>
          <t>180</t>
        </is>
      </c>
      <c r="J44" s="83" t="inlineStr">
        <is>
          <t>216</t>
        </is>
      </c>
      <c r="K44" s="83" t="inlineStr">
        <is>
          <t>252</t>
        </is>
      </c>
      <c r="L44" s="87" t="inlineStr">
        <is>
          <t>x</t>
        </is>
      </c>
      <c r="M44" s="597" t="n"/>
    </row>
    <row r="45" ht="24" customHeight="1">
      <c r="A45" s="11" t="n"/>
      <c r="B45" s="82" t="inlineStr">
        <is>
          <t>战斗力</t>
        </is>
      </c>
      <c r="C45" s="83" t="inlineStr">
        <is>
          <t>60</t>
        </is>
      </c>
      <c r="D45" s="83" t="inlineStr">
        <is>
          <t>65</t>
        </is>
      </c>
      <c r="E45" s="83" t="inlineStr">
        <is>
          <t>70</t>
        </is>
      </c>
      <c r="F45" s="83" t="inlineStr">
        <is>
          <t>80</t>
        </is>
      </c>
      <c r="G45" s="83" t="inlineStr">
        <is>
          <t>90</t>
        </is>
      </c>
      <c r="H45" s="83" t="inlineStr">
        <is>
          <t>100</t>
        </is>
      </c>
      <c r="I45" s="83" t="inlineStr">
        <is>
          <t>110</t>
        </is>
      </c>
      <c r="J45" s="83" t="inlineStr">
        <is>
          <t>120</t>
        </is>
      </c>
      <c r="K45" s="83" t="inlineStr">
        <is>
          <t>130</t>
        </is>
      </c>
      <c r="L45" s="83" t="inlineStr">
        <is>
          <t>150</t>
        </is>
      </c>
      <c r="M45" s="806">
        <f>"档次2"&amp;CHAR(10)&amp;SUM(C46:K46)</f>
        <v/>
      </c>
    </row>
    <row r="46" ht="24" customHeight="1">
      <c r="A46" s="11" t="n"/>
      <c r="B46" s="82" t="inlineStr">
        <is>
          <t>升级消耗</t>
        </is>
      </c>
      <c r="C46" s="83" t="inlineStr">
        <is>
          <t>80</t>
        </is>
      </c>
      <c r="D46" s="83" t="inlineStr">
        <is>
          <t>95</t>
        </is>
      </c>
      <c r="E46" s="83" t="inlineStr">
        <is>
          <t>115</t>
        </is>
      </c>
      <c r="F46" s="83" t="inlineStr">
        <is>
          <t>140</t>
        </is>
      </c>
      <c r="G46" s="83" t="inlineStr">
        <is>
          <t>170</t>
        </is>
      </c>
      <c r="H46" s="83" t="inlineStr">
        <is>
          <t>205</t>
        </is>
      </c>
      <c r="I46" s="83" t="inlineStr">
        <is>
          <t>245</t>
        </is>
      </c>
      <c r="J46" s="83" t="inlineStr">
        <is>
          <t>290</t>
        </is>
      </c>
      <c r="K46" s="83" t="inlineStr">
        <is>
          <t>350</t>
        </is>
      </c>
      <c r="L46" s="87" t="inlineStr">
        <is>
          <t>x</t>
        </is>
      </c>
      <c r="M46" s="597" t="n"/>
    </row>
    <row r="47" ht="24" customHeight="1">
      <c r="A47" s="11" t="n"/>
      <c r="B47" s="82" t="inlineStr">
        <is>
          <t>战斗力</t>
        </is>
      </c>
      <c r="C47" s="83" t="inlineStr">
        <is>
          <t>80</t>
        </is>
      </c>
      <c r="D47" s="83" t="inlineStr">
        <is>
          <t>100</t>
        </is>
      </c>
      <c r="E47" s="83" t="inlineStr">
        <is>
          <t>120</t>
        </is>
      </c>
      <c r="F47" s="83" t="inlineStr">
        <is>
          <t>140</t>
        </is>
      </c>
      <c r="G47" s="83" t="inlineStr">
        <is>
          <t>160</t>
        </is>
      </c>
      <c r="H47" s="83" t="inlineStr">
        <is>
          <t>180</t>
        </is>
      </c>
      <c r="I47" s="83" t="inlineStr">
        <is>
          <t>200</t>
        </is>
      </c>
      <c r="J47" s="83" t="inlineStr">
        <is>
          <t>220</t>
        </is>
      </c>
      <c r="K47" s="83" t="inlineStr">
        <is>
          <t>240</t>
        </is>
      </c>
      <c r="L47" s="83" t="inlineStr">
        <is>
          <t>260</t>
        </is>
      </c>
      <c r="M47" s="806">
        <f>"档次3"&amp;CHAR(10)&amp;SUM(C48:K48)</f>
        <v/>
      </c>
    </row>
    <row r="48" ht="24" customHeight="1">
      <c r="A48" s="11" t="n"/>
      <c r="B48" s="82" t="inlineStr">
        <is>
          <t>升级消耗</t>
        </is>
      </c>
      <c r="C48" s="83" t="inlineStr">
        <is>
          <t>124</t>
        </is>
      </c>
      <c r="D48" s="83" t="inlineStr">
        <is>
          <t>160</t>
        </is>
      </c>
      <c r="E48" s="83" t="inlineStr">
        <is>
          <t>200</t>
        </is>
      </c>
      <c r="F48" s="83" t="inlineStr">
        <is>
          <t>230</t>
        </is>
      </c>
      <c r="G48" s="83" t="inlineStr">
        <is>
          <t>260</t>
        </is>
      </c>
      <c r="H48" s="83" t="inlineStr">
        <is>
          <t>300</t>
        </is>
      </c>
      <c r="I48" s="83" t="inlineStr">
        <is>
          <t>330</t>
        </is>
      </c>
      <c r="J48" s="83" t="inlineStr">
        <is>
          <t>390</t>
        </is>
      </c>
      <c r="K48" s="83" t="inlineStr">
        <is>
          <t>420</t>
        </is>
      </c>
      <c r="L48" s="87" t="inlineStr">
        <is>
          <t>x</t>
        </is>
      </c>
      <c r="M48" s="597" t="n"/>
    </row>
    <row r="49" ht="24" customHeight="1">
      <c r="A49" s="11" t="n"/>
      <c r="B49" s="82" t="inlineStr">
        <is>
          <t>战斗力</t>
        </is>
      </c>
      <c r="C49" s="83" t="inlineStr">
        <is>
          <t>80</t>
        </is>
      </c>
      <c r="D49" s="83" t="inlineStr">
        <is>
          <t>100</t>
        </is>
      </c>
      <c r="E49" s="83" t="inlineStr">
        <is>
          <t>120</t>
        </is>
      </c>
      <c r="F49" s="83" t="inlineStr">
        <is>
          <t>140</t>
        </is>
      </c>
      <c r="G49" s="83" t="inlineStr">
        <is>
          <t>160</t>
        </is>
      </c>
      <c r="H49" s="83" t="inlineStr">
        <is>
          <t>180</t>
        </is>
      </c>
      <c r="I49" s="83" t="inlineStr">
        <is>
          <t>200</t>
        </is>
      </c>
      <c r="J49" s="83" t="inlineStr">
        <is>
          <t>220</t>
        </is>
      </c>
      <c r="K49" s="83" t="inlineStr">
        <is>
          <t>240</t>
        </is>
      </c>
      <c r="L49" s="83" t="inlineStr">
        <is>
          <t>260</t>
        </is>
      </c>
      <c r="M49" s="806">
        <f>"档次4"&amp;CHAR(10)&amp;SUM(C50:K50)</f>
        <v/>
      </c>
    </row>
    <row r="50" ht="24" customHeight="1">
      <c r="A50" s="16" t="n"/>
      <c r="B50" s="89" t="inlineStr">
        <is>
          <t>升级消耗</t>
        </is>
      </c>
      <c r="C50" s="90" t="inlineStr">
        <is>
          <t>150</t>
        </is>
      </c>
      <c r="D50" s="90" t="inlineStr">
        <is>
          <t>175</t>
        </is>
      </c>
      <c r="E50" s="90" t="inlineStr">
        <is>
          <t>200</t>
        </is>
      </c>
      <c r="F50" s="90" t="inlineStr">
        <is>
          <t>230</t>
        </is>
      </c>
      <c r="G50" s="90" t="inlineStr">
        <is>
          <t>260</t>
        </is>
      </c>
      <c r="H50" s="90" t="inlineStr">
        <is>
          <t>310</t>
        </is>
      </c>
      <c r="I50" s="90" t="inlineStr">
        <is>
          <t>350</t>
        </is>
      </c>
      <c r="J50" s="90" t="inlineStr">
        <is>
          <t>400</t>
        </is>
      </c>
      <c r="K50" s="90" t="inlineStr">
        <is>
          <t>450</t>
        </is>
      </c>
      <c r="L50" s="91" t="inlineStr">
        <is>
          <t>x</t>
        </is>
      </c>
      <c r="M50" s="597" t="n"/>
    </row>
    <row r="51" ht="24" customHeight="1">
      <c r="A51" s="652" t="inlineStr"/>
    </row>
    <row r="52" ht="24" customHeight="1">
      <c r="A52" s="118" t="inlineStr">
        <is>
          <t>护送枪皇</t>
        </is>
      </c>
      <c r="B52" s="96" t="inlineStr">
        <is>
          <t>任务名称</t>
        </is>
      </c>
      <c r="C52" s="96" t="inlineStr">
        <is>
          <t>任务时间</t>
        </is>
      </c>
      <c r="D52" s="812" t="inlineStr">
        <is>
          <t>任务要求</t>
        </is>
      </c>
      <c r="E52" s="3" t="n"/>
      <c r="F52" s="3" t="n"/>
      <c r="G52" s="4" t="n"/>
      <c r="H52" s="96" t="inlineStr">
        <is>
          <t>佣兵派遣</t>
        </is>
      </c>
      <c r="I52" s="813" t="inlineStr">
        <is>
          <t>任务名称</t>
        </is>
      </c>
      <c r="J52" s="96" t="inlineStr">
        <is>
          <t>任务时间</t>
        </is>
      </c>
      <c r="K52" s="812" t="inlineStr">
        <is>
          <t>任务要求</t>
        </is>
      </c>
      <c r="L52" s="3" t="n"/>
      <c r="M52" s="4" t="n"/>
    </row>
    <row r="53" ht="24" customHeight="1">
      <c r="A53" s="304" t="inlineStr">
        <is>
          <t>B级任务</t>
        </is>
      </c>
      <c r="B53" s="80" t="inlineStr">
        <is>
          <t>打扫房间</t>
        </is>
      </c>
      <c r="C53" s="62" t="inlineStr">
        <is>
          <t>1小时</t>
        </is>
      </c>
      <c r="D53" s="814" t="inlineStr">
        <is>
          <t>任意资质的任意佣兵1名</t>
        </is>
      </c>
      <c r="E53" s="123" t="n"/>
      <c r="F53" s="123" t="n"/>
      <c r="G53" s="124" t="n"/>
      <c r="H53" s="815" t="inlineStr">
        <is>
          <t>A级任务</t>
        </is>
      </c>
      <c r="I53" s="80" t="inlineStr">
        <is>
          <t>抓捕小偷</t>
        </is>
      </c>
      <c r="J53" s="62" t="inlineStr">
        <is>
          <t>3小时</t>
        </is>
      </c>
      <c r="K53" s="816" t="inlineStr">
        <is>
          <t>卓越资质的战斗类佣兵2名</t>
        </is>
      </c>
      <c r="L53" s="123" t="n"/>
      <c r="M53" s="171" t="n"/>
    </row>
    <row r="54" ht="24" customHeight="1">
      <c r="A54" s="414" t="n"/>
      <c r="B54" s="132" t="inlineStr">
        <is>
          <t>货物运送</t>
        </is>
      </c>
      <c r="C54" s="86" t="inlineStr">
        <is>
          <t>1小时</t>
        </is>
      </c>
      <c r="D54" s="817" t="inlineStr">
        <is>
          <t>任意资质的任意佣兵1名</t>
        </is>
      </c>
      <c r="E54" s="129" t="n"/>
      <c r="F54" s="129" t="n"/>
      <c r="G54" s="130" t="n"/>
      <c r="H54" s="414" t="n"/>
      <c r="I54" s="132" t="inlineStr">
        <is>
          <t>防御工事</t>
        </is>
      </c>
      <c r="J54" s="86" t="inlineStr">
        <is>
          <t>3小时</t>
        </is>
      </c>
      <c r="K54" s="818" t="inlineStr">
        <is>
          <t>卓越资质的防御类佣兵2名</t>
        </is>
      </c>
      <c r="L54" s="129" t="n"/>
      <c r="M54" s="162" t="n"/>
    </row>
    <row r="55" ht="24" customHeight="1">
      <c r="A55" s="414" t="n"/>
      <c r="B55" s="132" t="inlineStr">
        <is>
          <t>消除虫害</t>
        </is>
      </c>
      <c r="C55" s="86" t="inlineStr">
        <is>
          <t>1小时</t>
        </is>
      </c>
      <c r="D55" s="817" t="inlineStr">
        <is>
          <t>任意资质的任意佣兵1名</t>
        </is>
      </c>
      <c r="E55" s="129" t="n"/>
      <c r="F55" s="129" t="n"/>
      <c r="G55" s="130" t="n"/>
      <c r="H55" s="414" t="n"/>
      <c r="I55" s="132" t="inlineStr">
        <is>
          <t>调整状态</t>
        </is>
      </c>
      <c r="J55" s="86" t="inlineStr">
        <is>
          <t>3小时</t>
        </is>
      </c>
      <c r="K55" s="818" t="inlineStr">
        <is>
          <t>卓越资质的状态类佣兵2名</t>
        </is>
      </c>
      <c r="L55" s="129" t="n"/>
      <c r="M55" s="162" t="n"/>
    </row>
    <row r="56" ht="24" customHeight="1">
      <c r="A56" s="414" t="n"/>
      <c r="B56" s="132" t="inlineStr">
        <is>
          <t>帮助邻居</t>
        </is>
      </c>
      <c r="C56" s="86" t="inlineStr">
        <is>
          <t>1小时</t>
        </is>
      </c>
      <c r="D56" s="817" t="inlineStr">
        <is>
          <t>任意资质的任意佣兵1名</t>
        </is>
      </c>
      <c r="E56" s="129" t="n"/>
      <c r="F56" s="129" t="n"/>
      <c r="G56" s="130" t="n"/>
      <c r="H56" s="414" t="n"/>
      <c r="I56" s="132" t="inlineStr">
        <is>
          <t>雇佣军团</t>
        </is>
      </c>
      <c r="J56" s="86" t="inlineStr">
        <is>
          <t>3小时</t>
        </is>
      </c>
      <c r="K56" s="818" t="inlineStr">
        <is>
          <t>卓越资质的购买佣兵2名</t>
        </is>
      </c>
      <c r="L56" s="129" t="n"/>
      <c r="M56" s="162" t="n"/>
    </row>
    <row r="57" ht="24" customHeight="1">
      <c r="A57" s="414" t="n"/>
      <c r="B57" s="132" t="inlineStr">
        <is>
          <t>上山挑水</t>
        </is>
      </c>
      <c r="C57" s="86" t="inlineStr">
        <is>
          <t>1小时</t>
        </is>
      </c>
      <c r="D57" s="817" t="inlineStr">
        <is>
          <t>任意资质的任意佣兵1名</t>
        </is>
      </c>
      <c r="E57" s="129" t="n"/>
      <c r="F57" s="129" t="n"/>
      <c r="G57" s="130" t="n"/>
      <c r="H57" s="414" t="n"/>
      <c r="I57" s="132" t="inlineStr">
        <is>
          <t>小队巡逻</t>
        </is>
      </c>
      <c r="J57" s="86" t="inlineStr">
        <is>
          <t>3小时</t>
        </is>
      </c>
      <c r="K57" s="818" t="inlineStr">
        <is>
          <t>卓越资质的任意佣兵2名</t>
        </is>
      </c>
      <c r="L57" s="129" t="n"/>
      <c r="M57" s="162" t="n"/>
    </row>
    <row r="58" ht="24" customHeight="1">
      <c r="A58" s="414" t="n"/>
      <c r="B58" s="132" t="inlineStr">
        <is>
          <t>房屋维修</t>
        </is>
      </c>
      <c r="C58" s="86" t="inlineStr">
        <is>
          <t>1小时</t>
        </is>
      </c>
      <c r="D58" s="817" t="inlineStr">
        <is>
          <t>任意资质的任意佣兵1名</t>
        </is>
      </c>
      <c r="E58" s="129" t="n"/>
      <c r="F58" s="129" t="n"/>
      <c r="G58" s="130" t="n"/>
      <c r="H58" s="414" t="n"/>
      <c r="I58" s="132" t="inlineStr">
        <is>
          <t>武艺切磋</t>
        </is>
      </c>
      <c r="J58" s="86" t="inlineStr">
        <is>
          <t>3小时</t>
        </is>
      </c>
      <c r="K58" s="818" t="inlineStr">
        <is>
          <t>卓越资质的任意佣兵2名</t>
        </is>
      </c>
      <c r="L58" s="129" t="n"/>
      <c r="M58" s="162" t="n"/>
    </row>
    <row r="59" ht="24" customHeight="1">
      <c r="A59" s="414" t="n"/>
      <c r="B59" s="132" t="inlineStr">
        <is>
          <t>清理蟑螂</t>
        </is>
      </c>
      <c r="C59" s="86" t="inlineStr">
        <is>
          <t>1小时</t>
        </is>
      </c>
      <c r="D59" s="817" t="inlineStr">
        <is>
          <t>任意资质的任意佣兵1名</t>
        </is>
      </c>
      <c r="E59" s="129" t="n"/>
      <c r="F59" s="129" t="n"/>
      <c r="G59" s="130" t="n"/>
      <c r="H59" s="414" t="n"/>
      <c r="I59" s="132" t="inlineStr">
        <is>
          <t>闺蜜情深</t>
        </is>
      </c>
      <c r="J59" s="86" t="inlineStr">
        <is>
          <t>3小时</t>
        </is>
      </c>
      <c r="K59" s="818" t="inlineStr">
        <is>
          <t>卓越资质的女性佣兵2名</t>
        </is>
      </c>
      <c r="L59" s="129" t="n"/>
      <c r="M59" s="162" t="n"/>
    </row>
    <row r="60" ht="24" customHeight="1">
      <c r="A60" s="414" t="n"/>
      <c r="B60" s="132" t="inlineStr">
        <is>
          <t>收割作物</t>
        </is>
      </c>
      <c r="C60" s="86" t="inlineStr">
        <is>
          <t>1小时</t>
        </is>
      </c>
      <c r="D60" s="817" t="inlineStr">
        <is>
          <t>任意资质的任意佣兵1名</t>
        </is>
      </c>
      <c r="E60" s="129" t="n"/>
      <c r="F60" s="129" t="n"/>
      <c r="G60" s="130" t="n"/>
      <c r="H60" s="414" t="n"/>
      <c r="I60" s="132" t="inlineStr">
        <is>
          <t>哥俩好啊</t>
        </is>
      </c>
      <c r="J60" s="86" t="inlineStr">
        <is>
          <t>3小时</t>
        </is>
      </c>
      <c r="K60" s="818" t="inlineStr">
        <is>
          <t>卓越资质的男性佣兵2名</t>
        </is>
      </c>
      <c r="L60" s="129" t="n"/>
      <c r="M60" s="162" t="n"/>
    </row>
    <row r="61" ht="24" customHeight="1">
      <c r="A61" s="414" t="n"/>
      <c r="B61" s="132" t="inlineStr">
        <is>
          <t>炊烟袅袅</t>
        </is>
      </c>
      <c r="C61" s="86" t="inlineStr">
        <is>
          <t>1小时</t>
        </is>
      </c>
      <c r="D61" s="817" t="inlineStr">
        <is>
          <t>任意资质的任意佣兵1名</t>
        </is>
      </c>
      <c r="E61" s="129" t="n"/>
      <c r="F61" s="129" t="n"/>
      <c r="G61" s="130" t="n"/>
      <c r="H61" s="414" t="n"/>
      <c r="I61" s="132" t="inlineStr">
        <is>
          <t>协助村长</t>
        </is>
      </c>
      <c r="J61" s="86" t="inlineStr">
        <is>
          <t>3小时</t>
        </is>
      </c>
      <c r="K61" s="818" t="inlineStr">
        <is>
          <t>卓越资质的男性佣兵2名</t>
        </is>
      </c>
      <c r="L61" s="129" t="n"/>
      <c r="M61" s="162" t="n"/>
    </row>
    <row r="62" ht="24" customHeight="1">
      <c r="A62" s="414" t="n"/>
      <c r="B62" s="132" t="inlineStr">
        <is>
          <t>湖边垂钓</t>
        </is>
      </c>
      <c r="C62" s="86" t="inlineStr">
        <is>
          <t>1小时</t>
        </is>
      </c>
      <c r="D62" s="817" t="inlineStr">
        <is>
          <t>任意资质的任意佣兵1名</t>
        </is>
      </c>
      <c r="E62" s="129" t="n"/>
      <c r="F62" s="129" t="n"/>
      <c r="G62" s="130" t="n"/>
      <c r="H62" s="414" t="n"/>
      <c r="I62" s="77" t="inlineStr">
        <is>
          <t>男女搭配</t>
        </is>
      </c>
      <c r="J62" s="65" t="inlineStr">
        <is>
          <t>3小时</t>
        </is>
      </c>
      <c r="K62" s="819" t="inlineStr">
        <is>
          <t>卓越资质的男性、女性佣兵各1名</t>
        </is>
      </c>
      <c r="L62" s="194" t="n"/>
      <c r="M62" s="195" t="n"/>
    </row>
    <row r="63" ht="24" customHeight="1">
      <c r="A63" s="414" t="n"/>
      <c r="B63" s="132" t="inlineStr">
        <is>
          <t>清除杂草</t>
        </is>
      </c>
      <c r="C63" s="86" t="inlineStr">
        <is>
          <t>1小时</t>
        </is>
      </c>
      <c r="D63" s="817" t="inlineStr">
        <is>
          <t>任意资质的任意佣兵1名</t>
        </is>
      </c>
      <c r="E63" s="129" t="n"/>
      <c r="F63" s="129" t="n"/>
      <c r="G63" s="130" t="n"/>
      <c r="H63" s="414" t="n"/>
      <c r="I63" s="80" t="inlineStr">
        <is>
          <t>护送斧王</t>
        </is>
      </c>
      <c r="J63" s="820" t="inlineStr">
        <is>
          <t>3小时</t>
        </is>
      </c>
      <c r="K63" s="821" t="inlineStr">
        <is>
          <t>卓越资质的战斗佣兵3名</t>
        </is>
      </c>
      <c r="L63" s="3" t="n"/>
      <c r="M63" s="474" t="n"/>
    </row>
    <row r="64" ht="24" customHeight="1">
      <c r="A64" s="414" t="n"/>
      <c r="B64" s="132" t="inlineStr">
        <is>
          <t>勤劳园丁</t>
        </is>
      </c>
      <c r="C64" s="86" t="inlineStr">
        <is>
          <t>1小时</t>
        </is>
      </c>
      <c r="D64" s="817" t="inlineStr">
        <is>
          <t>任意资质的任意佣兵1名</t>
        </is>
      </c>
      <c r="E64" s="129" t="n"/>
      <c r="F64" s="129" t="n"/>
      <c r="G64" s="130" t="n"/>
      <c r="H64" s="414" t="n"/>
      <c r="I64" s="132" t="inlineStr">
        <is>
          <t>护送枪皇</t>
        </is>
      </c>
      <c r="J64" s="65" t="inlineStr">
        <is>
          <t>3小时</t>
        </is>
      </c>
      <c r="K64" s="819" t="inlineStr">
        <is>
          <t>卓越资质的防御佣兵3名</t>
        </is>
      </c>
      <c r="L64" s="194" t="n"/>
      <c r="M64" s="195" t="n"/>
    </row>
    <row r="65" ht="24" customHeight="1">
      <c r="A65" s="749" t="n"/>
      <c r="B65" s="77" t="inlineStr">
        <is>
          <t>勤学苦练</t>
        </is>
      </c>
      <c r="C65" s="65" t="inlineStr">
        <is>
          <t>1小时</t>
        </is>
      </c>
      <c r="D65" s="822" t="inlineStr">
        <is>
          <t>任意资质的任意佣兵1名</t>
        </is>
      </c>
      <c r="E65" s="194" t="n"/>
      <c r="F65" s="194" t="n"/>
      <c r="G65" s="410" t="n"/>
      <c r="H65" s="414" t="n"/>
      <c r="I65" s="138" t="inlineStr">
        <is>
          <t>护送剑仙</t>
        </is>
      </c>
      <c r="J65" s="139" t="inlineStr">
        <is>
          <t>3小时</t>
        </is>
      </c>
      <c r="K65" s="823" t="inlineStr">
        <is>
          <t>卓越资质的状态佣兵3名</t>
        </is>
      </c>
      <c r="L65" s="135" t="n"/>
      <c r="M65" s="190" t="n"/>
    </row>
    <row r="66" ht="24" customHeight="1">
      <c r="A66" s="304" t="inlineStr">
        <is>
          <t>S级任务</t>
        </is>
      </c>
      <c r="B66" s="80" t="inlineStr">
        <is>
          <t>降妖除魔</t>
        </is>
      </c>
      <c r="C66" s="62" t="inlineStr">
        <is>
          <t>5小时</t>
        </is>
      </c>
      <c r="D66" s="814" t="inlineStr">
        <is>
          <t>卓越资质的战斗类佣兵3名</t>
        </is>
      </c>
      <c r="E66" s="123" t="n"/>
      <c r="F66" s="123" t="n"/>
      <c r="G66" s="124" t="n"/>
      <c r="H66" s="824" t="inlineStr">
        <is>
          <t>注意事项</t>
        </is>
      </c>
      <c r="I66" s="825" t="inlineStr">
        <is>
          <t>优先分配女性和状态佣兵任务，防止被其它任务分配占用</t>
        </is>
      </c>
      <c r="J66" s="158" t="n"/>
      <c r="K66" s="158" t="n"/>
      <c r="L66" s="158" t="n"/>
      <c r="M66" s="159" t="n"/>
    </row>
    <row r="67" ht="24" customHeight="1">
      <c r="A67" s="414" t="n"/>
      <c r="B67" s="132" t="inlineStr">
        <is>
          <t>坚持不懈</t>
        </is>
      </c>
      <c r="C67" s="86" t="inlineStr">
        <is>
          <t>5小时</t>
        </is>
      </c>
      <c r="D67" s="817" t="inlineStr">
        <is>
          <t>卓越资质的防御类佣兵3名</t>
        </is>
      </c>
      <c r="E67" s="129" t="n"/>
      <c r="F67" s="129" t="n"/>
      <c r="G67" s="130" t="n"/>
      <c r="H67" s="125" t="n"/>
      <c r="I67" s="826" t="inlineStr">
        <is>
          <t>剩余时间0分钟实际可能还未结束，不要手快点到加速</t>
        </is>
      </c>
      <c r="J67" s="129" t="n"/>
      <c r="K67" s="129" t="n"/>
      <c r="L67" s="129" t="n"/>
      <c r="M67" s="162" t="n"/>
    </row>
    <row r="68" ht="24" customHeight="1">
      <c r="A68" s="414" t="n"/>
      <c r="B68" s="132" t="inlineStr">
        <is>
          <t>鼓舞士气</t>
        </is>
      </c>
      <c r="C68" s="86" t="inlineStr">
        <is>
          <t>5小时</t>
        </is>
      </c>
      <c r="D68" s="817" t="inlineStr">
        <is>
          <t>卓越资质的状态类佣兵3名</t>
        </is>
      </c>
      <c r="E68" s="129" t="n"/>
      <c r="F68" s="129" t="n"/>
      <c r="G68" s="130" t="n"/>
      <c r="H68" s="827" t="inlineStr">
        <is>
          <t>任务奖励</t>
        </is>
      </c>
      <c r="I68" s="828" t="inlineStr">
        <is>
          <t>奖励池及对应概率（不计宝匣任务）</t>
        </is>
      </c>
      <c r="J68" s="22" t="n"/>
      <c r="K68" s="22" t="n"/>
      <c r="L68" s="22" t="n"/>
      <c r="M68" s="277" t="n"/>
    </row>
    <row r="69" ht="24" customHeight="1">
      <c r="A69" s="414" t="n"/>
      <c r="B69" s="132" t="inlineStr">
        <is>
          <t>护送长老</t>
        </is>
      </c>
      <c r="C69" s="86" t="inlineStr">
        <is>
          <t>5小时</t>
        </is>
      </c>
      <c r="D69" s="817" t="inlineStr">
        <is>
          <t>卓越资质的战斗、防御、状态佣兵各1名</t>
        </is>
      </c>
      <c r="E69" s="129" t="n"/>
      <c r="F69" s="129" t="n"/>
      <c r="G69" s="130" t="n"/>
      <c r="H69" s="80" t="inlineStr">
        <is>
          <t>B级奖励</t>
        </is>
      </c>
      <c r="I69" s="62" t="inlineStr">
        <is>
          <t>佣兵中宝箱</t>
        </is>
      </c>
      <c r="J69" s="62" t="inlineStr">
        <is>
          <t>佣兵小宝箱</t>
        </is>
      </c>
      <c r="K69" s="62" t="inlineStr">
        <is>
          <t>佣兵天赋丹</t>
        </is>
      </c>
      <c r="L69" s="62" t="inlineStr">
        <is>
          <t>神将沙漏</t>
        </is>
      </c>
      <c r="M69" s="63" t="inlineStr">
        <is>
          <t>时之沙</t>
        </is>
      </c>
    </row>
    <row r="70" ht="24" customHeight="1">
      <c r="A70" s="414" t="n"/>
      <c r="B70" s="132" t="inlineStr">
        <is>
          <t>深山隐士</t>
        </is>
      </c>
      <c r="C70" s="86" t="inlineStr">
        <is>
          <t>3小时</t>
        </is>
      </c>
      <c r="D70" s="817" t="inlineStr">
        <is>
          <t>卓越资质的稀有佣兵1名</t>
        </is>
      </c>
      <c r="E70" s="129" t="n"/>
      <c r="F70" s="129" t="n"/>
      <c r="G70" s="130" t="n"/>
      <c r="H70" s="320" t="n"/>
      <c r="I70" s="86" t="inlineStr">
        <is>
          <t>10%</t>
        </is>
      </c>
      <c r="J70" s="86" t="inlineStr">
        <is>
          <t>25%</t>
        </is>
      </c>
      <c r="K70" s="86" t="inlineStr">
        <is>
          <t>20%</t>
        </is>
      </c>
      <c r="L70" s="86" t="inlineStr">
        <is>
          <t>25%</t>
        </is>
      </c>
      <c r="M70" s="236" t="inlineStr">
        <is>
          <t>20%</t>
        </is>
      </c>
    </row>
    <row r="71" ht="24" customHeight="1">
      <c r="A71" s="414" t="n"/>
      <c r="B71" s="132" t="inlineStr">
        <is>
          <t>仙人降临</t>
        </is>
      </c>
      <c r="C71" s="86" t="inlineStr">
        <is>
          <t>3小时</t>
        </is>
      </c>
      <c r="D71" s="817" t="inlineStr">
        <is>
          <t>卓越资质的仙人佣兵1名</t>
        </is>
      </c>
      <c r="E71" s="129" t="n"/>
      <c r="F71" s="129" t="n"/>
      <c r="G71" s="130" t="n"/>
      <c r="H71" s="132" t="inlineStr">
        <is>
          <t>A级奖励</t>
        </is>
      </c>
      <c r="I71" s="86" t="inlineStr">
        <is>
          <t>佣兵中宝箱</t>
        </is>
      </c>
      <c r="J71" s="86" t="inlineStr">
        <is>
          <t>佣兵小宝箱</t>
        </is>
      </c>
      <c r="K71" s="86" t="inlineStr">
        <is>
          <t>神将宝箱</t>
        </is>
      </c>
      <c r="L71" s="86" t="inlineStr">
        <is>
          <t>神将沙漏</t>
        </is>
      </c>
      <c r="M71" s="236" t="inlineStr">
        <is>
          <t>时之沙</t>
        </is>
      </c>
    </row>
    <row r="72" ht="24" customHeight="1">
      <c r="A72" s="414" t="n"/>
      <c r="B72" s="138" t="inlineStr">
        <is>
          <t>少女天团</t>
        </is>
      </c>
      <c r="C72" s="139" t="inlineStr">
        <is>
          <t>5小时</t>
        </is>
      </c>
      <c r="D72" s="829" t="inlineStr">
        <is>
          <t>卓越资质的女性佣兵2名</t>
        </is>
      </c>
      <c r="E72" s="135" t="n"/>
      <c r="F72" s="135" t="n"/>
      <c r="G72" s="136" t="n"/>
      <c r="H72" s="320" t="n"/>
      <c r="I72" s="86" t="inlineStr">
        <is>
          <t>10%</t>
        </is>
      </c>
      <c r="J72" s="86" t="inlineStr">
        <is>
          <t>25%</t>
        </is>
      </c>
      <c r="K72" s="86" t="inlineStr">
        <is>
          <t>20%</t>
        </is>
      </c>
      <c r="L72" s="86" t="inlineStr">
        <is>
          <t>25%</t>
        </is>
      </c>
      <c r="M72" s="236" t="inlineStr">
        <is>
          <t>20%</t>
        </is>
      </c>
    </row>
    <row r="73" ht="24" customHeight="1">
      <c r="A73" s="414" t="n"/>
      <c r="B73" s="132" t="inlineStr">
        <is>
          <t>护送箭神</t>
        </is>
      </c>
      <c r="C73" s="86" t="inlineStr">
        <is>
          <t>5小时</t>
        </is>
      </c>
      <c r="D73" s="817" t="inlineStr">
        <is>
          <t>卓越资质的战斗和防御佣兵各2名</t>
        </is>
      </c>
      <c r="E73" s="129" t="n"/>
      <c r="F73" s="129" t="n"/>
      <c r="G73" s="130" t="n"/>
      <c r="H73" s="138" t="inlineStr">
        <is>
          <t>S级奖励</t>
        </is>
      </c>
      <c r="I73" s="86" t="inlineStr">
        <is>
          <t>佣兵大宝箱</t>
        </is>
      </c>
      <c r="J73" s="86" t="inlineStr">
        <is>
          <t>佣兵中宝箱</t>
        </is>
      </c>
      <c r="K73" s="86" t="inlineStr">
        <is>
          <t>神将宝箱</t>
        </is>
      </c>
      <c r="L73" s="86" t="inlineStr">
        <is>
          <t>神将沙漏</t>
        </is>
      </c>
      <c r="M73" s="236" t="inlineStr">
        <is>
          <t>佣兵天赋丹</t>
        </is>
      </c>
    </row>
    <row r="74" ht="24" customHeight="1">
      <c r="A74" s="749" t="n"/>
      <c r="B74" s="138" t="inlineStr">
        <is>
          <t>护送兵圣</t>
        </is>
      </c>
      <c r="C74" s="139" t="inlineStr">
        <is>
          <t>5小时</t>
        </is>
      </c>
      <c r="D74" s="829" t="inlineStr">
        <is>
          <t>卓越资质的状态和防御佣兵各2名</t>
        </is>
      </c>
      <c r="E74" s="135" t="n"/>
      <c r="F74" s="135" t="n"/>
      <c r="G74" s="136" t="n"/>
      <c r="H74" s="427" t="n"/>
      <c r="I74" s="139" t="inlineStr">
        <is>
          <t>10%</t>
        </is>
      </c>
      <c r="J74" s="139" t="inlineStr">
        <is>
          <t>10%</t>
        </is>
      </c>
      <c r="K74" s="139" t="inlineStr">
        <is>
          <t>50%</t>
        </is>
      </c>
      <c r="L74" s="139" t="inlineStr">
        <is>
          <t>25%</t>
        </is>
      </c>
      <c r="M74" s="290" t="inlineStr">
        <is>
          <t>5%</t>
        </is>
      </c>
    </row>
    <row r="75" ht="24" customHeight="1">
      <c r="A75" s="652" t="inlineStr"/>
    </row>
    <row r="76" ht="24" customHeight="1">
      <c r="A76" s="202" t="inlineStr">
        <is>
          <t>名称</t>
        </is>
      </c>
      <c r="B76" s="118" t="inlineStr">
        <is>
          <t>佣兵碎片消耗</t>
        </is>
      </c>
      <c r="C76" s="3" t="n"/>
      <c r="D76" s="4" t="n"/>
      <c r="E76" s="670" t="inlineStr">
        <is>
          <t>天赋丹总消耗</t>
        </is>
      </c>
      <c r="F76" s="3" t="n"/>
      <c r="G76" s="4" t="n"/>
      <c r="H76" s="96" t="inlineStr">
        <is>
          <t>满级天赋效果</t>
        </is>
      </c>
      <c r="I76" s="3" t="n"/>
      <c r="J76" s="3" t="n"/>
      <c r="K76" s="3" t="n"/>
      <c r="L76" s="3" t="n"/>
      <c r="M76" s="4" t="n"/>
    </row>
    <row r="77" ht="24" customHeight="1">
      <c r="A77" s="830" t="inlineStr">
        <is>
          <t>祥·鹤仙人
激活碎片
30</t>
        </is>
      </c>
      <c r="B77" s="234" t="inlineStr">
        <is>
          <t>天赋1</t>
        </is>
      </c>
      <c r="C77" s="340" t="inlineStr">
        <is>
          <t>天赋2</t>
        </is>
      </c>
      <c r="D77" s="207" t="inlineStr">
        <is>
          <t>天赋3</t>
        </is>
      </c>
      <c r="E77" s="657" t="inlineStr">
        <is>
          <t>天赋1</t>
        </is>
      </c>
      <c r="F77" s="340" t="inlineStr">
        <is>
          <t>天赋2</t>
        </is>
      </c>
      <c r="G77" s="207" t="inlineStr">
        <is>
          <t>天赋3</t>
        </is>
      </c>
      <c r="H77" s="745" t="inlineStr">
        <is>
          <t>天赋1-佣兵加成：增加佣兵技能韧性25%。</t>
        </is>
      </c>
      <c r="I77" s="123" t="n"/>
      <c r="J77" s="123" t="n"/>
      <c r="K77" s="123" t="n"/>
      <c r="L77" s="123" t="n"/>
      <c r="M77" s="123" t="n"/>
    </row>
    <row r="78" ht="24" customHeight="1">
      <c r="A78" s="11" t="n"/>
      <c r="B78" s="89" t="inlineStr">
        <is>
          <t>120</t>
        </is>
      </c>
      <c r="C78" s="90" t="inlineStr">
        <is>
          <t>400</t>
        </is>
      </c>
      <c r="D78" s="224" t="inlineStr">
        <is>
          <t>600</t>
        </is>
      </c>
      <c r="E78" s="660" t="inlineStr">
        <is>
          <t>750</t>
        </is>
      </c>
      <c r="F78" s="831" t="inlineStr">
        <is>
          <t>2700</t>
        </is>
      </c>
      <c r="G78" s="224" t="inlineStr">
        <is>
          <t>2525</t>
        </is>
      </c>
      <c r="H78" s="747" t="inlineStr">
        <is>
          <t>天赋2-人物加成：增加人物技能韧性20%。</t>
        </is>
      </c>
      <c r="I78" s="129" t="n"/>
      <c r="J78" s="129" t="n"/>
      <c r="K78" s="129" t="n"/>
      <c r="L78" s="129" t="n"/>
      <c r="M78" s="129" t="n"/>
    </row>
    <row r="79" ht="24" customHeight="1">
      <c r="A79" s="11" t="n"/>
      <c r="B79" s="832" t="inlineStr">
        <is>
          <t>触发条件：战斗开始后立即触发。
技能-鹤鸣九霄：增加自身力量、敏捷和速度值50【12】%，被对手攻击时无视对手忽略回合和只能使用空手攻击效果，持续3回合。</t>
        </is>
      </c>
      <c r="H79" s="833" t="inlineStr">
        <is>
          <t>天赋3-空舞术：被对手使用技能攻击时，如果陷入忽略回合状态有30%概率直接清楚所有忽略回合效果。鹤仙人佣兵上阵后生效，持续整场战斗。</t>
        </is>
      </c>
      <c r="I79" s="194" t="n"/>
      <c r="J79" s="194" t="n"/>
      <c r="K79" s="194" t="n"/>
      <c r="L79" s="194" t="n"/>
      <c r="M79" s="410" t="n"/>
    </row>
    <row r="80" ht="24" customHeight="1">
      <c r="A80" s="11" t="n"/>
      <c r="B80" s="11" t="n"/>
      <c r="M80" s="504" t="n"/>
    </row>
    <row r="81" ht="24" customHeight="1">
      <c r="A81" s="11" t="n"/>
      <c r="B81" s="11" t="n"/>
      <c r="H81" s="158" t="n"/>
      <c r="I81" s="158" t="n"/>
      <c r="J81" s="158" t="n"/>
      <c r="K81" s="158" t="n"/>
      <c r="L81" s="158" t="n"/>
      <c r="M81" s="320" t="n"/>
    </row>
    <row r="82" ht="24" customHeight="1">
      <c r="A82" s="834" t="inlineStr"/>
      <c r="B82" s="270" t="n"/>
      <c r="C82" s="270" t="n"/>
      <c r="D82" s="270" t="n"/>
      <c r="E82" s="270" t="n"/>
      <c r="F82" s="270" t="n"/>
      <c r="G82" s="270" t="n"/>
      <c r="H82" s="270" t="n"/>
      <c r="I82" s="270" t="n"/>
      <c r="J82" s="270" t="n"/>
      <c r="K82" s="270" t="n"/>
      <c r="L82" s="270" t="n"/>
      <c r="M82" s="270" t="n"/>
    </row>
    <row r="83" ht="24" customHeight="1">
      <c r="A83" s="202" t="inlineStr">
        <is>
          <t>名称</t>
        </is>
      </c>
      <c r="B83" s="118" t="inlineStr">
        <is>
          <t>佣兵碎片消耗</t>
        </is>
      </c>
      <c r="C83" s="3" t="n"/>
      <c r="D83" s="4" t="n"/>
      <c r="E83" s="670" t="inlineStr">
        <is>
          <t>天赋丹总消耗</t>
        </is>
      </c>
      <c r="F83" s="3" t="n"/>
      <c r="G83" s="4" t="n"/>
      <c r="H83" s="96" t="inlineStr">
        <is>
          <t>满级天赋效果</t>
        </is>
      </c>
      <c r="I83" s="3" t="n"/>
      <c r="J83" s="3" t="n"/>
      <c r="K83" s="3" t="n"/>
      <c r="L83" s="3" t="n"/>
      <c r="M83" s="4" t="n"/>
    </row>
    <row r="84" ht="24" customHeight="1">
      <c r="A84" s="830" t="inlineStr">
        <is>
          <t>守·
豆油队长
激活碎片
36</t>
        </is>
      </c>
      <c r="B84" s="234" t="inlineStr">
        <is>
          <t>天赋1</t>
        </is>
      </c>
      <c r="C84" s="340" t="inlineStr">
        <is>
          <t>天赋2</t>
        </is>
      </c>
      <c r="D84" s="207" t="inlineStr">
        <is>
          <t>天赋3</t>
        </is>
      </c>
      <c r="E84" s="657" t="inlineStr">
        <is>
          <t>天赋1</t>
        </is>
      </c>
      <c r="F84" s="340" t="inlineStr">
        <is>
          <t>天赋2</t>
        </is>
      </c>
      <c r="G84" s="207" t="inlineStr">
        <is>
          <t>天赋3</t>
        </is>
      </c>
      <c r="H84" s="745" t="inlineStr">
        <is>
          <t>天赋1-佣兵加成：增加佣兵技能韧性25%。</t>
        </is>
      </c>
      <c r="I84" s="123" t="n"/>
      <c r="J84" s="123" t="n"/>
      <c r="K84" s="123" t="n"/>
      <c r="L84" s="123" t="n"/>
      <c r="M84" s="123" t="n"/>
    </row>
    <row r="85" ht="24" customHeight="1">
      <c r="A85" s="11" t="n"/>
      <c r="B85" s="89" t="inlineStr">
        <is>
          <t>120</t>
        </is>
      </c>
      <c r="C85" s="90" t="inlineStr">
        <is>
          <t>400</t>
        </is>
      </c>
      <c r="D85" s="224" t="inlineStr">
        <is>
          <t>600</t>
        </is>
      </c>
      <c r="E85" s="660" t="inlineStr">
        <is>
          <t>750</t>
        </is>
      </c>
      <c r="F85" s="831" t="inlineStr">
        <is>
          <t>2700</t>
        </is>
      </c>
      <c r="G85" s="224" t="inlineStr">
        <is>
          <t>2525</t>
        </is>
      </c>
      <c r="H85" s="747" t="inlineStr">
        <is>
          <t>天赋2-人物加成：增加人物抗投掷武器韧性20%。</t>
        </is>
      </c>
      <c r="I85" s="129" t="n"/>
      <c r="J85" s="129" t="n"/>
      <c r="K85" s="129" t="n"/>
      <c r="L85" s="129" t="n"/>
      <c r="M85" s="129" t="n"/>
    </row>
    <row r="86" ht="24" customHeight="1">
      <c r="A86" s="11" t="n"/>
      <c r="B86" s="832" t="inlineStr">
        <is>
          <t>触发条件：战斗开始后立即触发。
技能-队长降临：增加自身武器抗穿透50【12】%，被对手攻击时无视对手忽略回合效果和武器暴击效果（必暴除外），持续3回合。</t>
        </is>
      </c>
      <c r="H86" s="833" t="inlineStr">
        <is>
          <t>天赋3-振金之盾：被对手的佣兵反弹伤害时，忽略30%反弹比例效果。豆油队长佣兵上阵后生效，持续整场战斗。</t>
        </is>
      </c>
      <c r="I86" s="194" t="n"/>
      <c r="J86" s="194" t="n"/>
      <c r="K86" s="194" t="n"/>
      <c r="L86" s="194" t="n"/>
      <c r="M86" s="410" t="n"/>
    </row>
    <row r="87" ht="24" customHeight="1">
      <c r="A87" s="11" t="n"/>
      <c r="B87" s="11" t="n"/>
      <c r="M87" s="504" t="n"/>
    </row>
    <row r="88" ht="24" customHeight="1">
      <c r="A88" s="11" t="n"/>
      <c r="B88" s="11" t="n"/>
      <c r="H88" s="158" t="n"/>
      <c r="I88" s="158" t="n"/>
      <c r="J88" s="158" t="n"/>
      <c r="K88" s="158" t="n"/>
      <c r="L88" s="158" t="n"/>
      <c r="M88" s="320" t="n"/>
    </row>
    <row r="89" ht="24" customHeight="1">
      <c r="A89" s="834" t="inlineStr"/>
      <c r="B89" s="270" t="n"/>
      <c r="C89" s="270" t="n"/>
      <c r="D89" s="270" t="n"/>
      <c r="E89" s="270" t="n"/>
      <c r="F89" s="270" t="n"/>
      <c r="G89" s="270" t="n"/>
      <c r="H89" s="270" t="n"/>
      <c r="I89" s="270" t="n"/>
      <c r="J89" s="270" t="n"/>
      <c r="K89" s="270" t="n"/>
      <c r="L89" s="270" t="n"/>
      <c r="M89" s="270" t="n"/>
    </row>
    <row r="90" ht="24" customHeight="1">
      <c r="A90" s="202" t="inlineStr">
        <is>
          <t>名称</t>
        </is>
      </c>
      <c r="B90" s="118" t="inlineStr">
        <is>
          <t>佣兵碎片消耗</t>
        </is>
      </c>
      <c r="C90" s="3" t="n"/>
      <c r="D90" s="4" t="n"/>
      <c r="E90" s="670" t="inlineStr">
        <is>
          <t>天赋丹总消耗</t>
        </is>
      </c>
      <c r="F90" s="3" t="n"/>
      <c r="G90" s="4" t="n"/>
      <c r="H90" s="96" t="inlineStr">
        <is>
          <t>满级天赋效果</t>
        </is>
      </c>
      <c r="I90" s="3" t="n"/>
      <c r="J90" s="3" t="n"/>
      <c r="K90" s="3" t="n"/>
      <c r="L90" s="3" t="n"/>
      <c r="M90" s="4" t="n"/>
    </row>
    <row r="91" ht="24" customHeight="1">
      <c r="A91" s="830" t="inlineStr">
        <is>
          <t>媚·
东方不败
激活碎片
30</t>
        </is>
      </c>
      <c r="B91" s="234" t="inlineStr">
        <is>
          <t>天赋1</t>
        </is>
      </c>
      <c r="C91" s="340" t="inlineStr">
        <is>
          <t>天赋2</t>
        </is>
      </c>
      <c r="D91" s="207" t="inlineStr">
        <is>
          <t>天赋3</t>
        </is>
      </c>
      <c r="E91" s="657" t="inlineStr">
        <is>
          <t>天赋1</t>
        </is>
      </c>
      <c r="F91" s="340" t="inlineStr">
        <is>
          <t>天赋2</t>
        </is>
      </c>
      <c r="G91" s="207" t="inlineStr">
        <is>
          <t>天赋3</t>
        </is>
      </c>
      <c r="H91" s="745" t="inlineStr">
        <is>
          <t>天赋1-佣兵加成：增加佣兵技能抗韧性25%。</t>
        </is>
      </c>
      <c r="I91" s="123" t="n"/>
      <c r="J91" s="123" t="n"/>
      <c r="K91" s="123" t="n"/>
      <c r="L91" s="123" t="n"/>
      <c r="M91" s="123" t="n"/>
    </row>
    <row r="92" ht="24" customHeight="1">
      <c r="A92" s="11" t="n"/>
      <c r="B92" s="89" t="inlineStr">
        <is>
          <t>120</t>
        </is>
      </c>
      <c r="C92" s="90" t="inlineStr">
        <is>
          <t>200</t>
        </is>
      </c>
      <c r="D92" s="224" t="inlineStr">
        <is>
          <t>600</t>
        </is>
      </c>
      <c r="E92" s="660" t="inlineStr">
        <is>
          <t>750</t>
        </is>
      </c>
      <c r="F92" s="831" t="inlineStr">
        <is>
          <t>1350</t>
        </is>
      </c>
      <c r="G92" s="224" t="inlineStr">
        <is>
          <t>2525</t>
        </is>
      </c>
      <c r="H92" s="747" t="inlineStr">
        <is>
          <t>天赋2-人物加成：增加人物速度值20点。</t>
        </is>
      </c>
      <c r="I92" s="129" t="n"/>
      <c r="J92" s="129" t="n"/>
      <c r="K92" s="129" t="n"/>
      <c r="L92" s="129" t="n"/>
      <c r="M92" s="129" t="n"/>
    </row>
    <row r="93" ht="24" customHeight="1">
      <c r="A93" s="11" t="n"/>
      <c r="B93" s="832" t="inlineStr">
        <is>
          <t>触发条件：战斗开始后立即触发。
技能-绣花针法：降低对手闪避率50【12】%，绣花针的束缚使对手拿不出武器，持续3回合。</t>
        </is>
      </c>
      <c r="H93" s="833" t="inlineStr">
        <is>
          <t>天赋3-葵花神功：被对手使用武器攻击时，如果陷入忽略回合状态有30%概率直接清除所有忽略回合效果。东方不败佣兵上阵后生效，持续整场战斗。</t>
        </is>
      </c>
      <c r="I93" s="194" t="n"/>
      <c r="J93" s="194" t="n"/>
      <c r="K93" s="194" t="n"/>
      <c r="L93" s="194" t="n"/>
      <c r="M93" s="410" t="n"/>
    </row>
    <row r="94" ht="24" customHeight="1">
      <c r="A94" s="11" t="n"/>
      <c r="B94" s="11" t="n"/>
      <c r="M94" s="504" t="n"/>
    </row>
    <row r="95" ht="24" customHeight="1">
      <c r="A95" s="11" t="n"/>
      <c r="B95" s="11" t="n"/>
      <c r="H95" s="158" t="n"/>
      <c r="I95" s="158" t="n"/>
      <c r="J95" s="158" t="n"/>
      <c r="K95" s="158" t="n"/>
      <c r="L95" s="158" t="n"/>
      <c r="M95" s="320" t="n"/>
    </row>
    <row r="96" ht="24" customHeight="1">
      <c r="A96" s="834" t="inlineStr"/>
      <c r="B96" s="270" t="n"/>
      <c r="C96" s="270" t="n"/>
      <c r="D96" s="270" t="n"/>
      <c r="E96" s="270" t="n"/>
      <c r="F96" s="270" t="n"/>
      <c r="G96" s="270" t="n"/>
      <c r="H96" s="270" t="n"/>
      <c r="I96" s="270" t="n"/>
      <c r="J96" s="270" t="n"/>
      <c r="K96" s="270" t="n"/>
      <c r="L96" s="270" t="n"/>
      <c r="M96" s="270" t="n"/>
    </row>
    <row r="97" ht="24" customHeight="1">
      <c r="A97" s="202" t="inlineStr">
        <is>
          <t>名称</t>
        </is>
      </c>
      <c r="B97" s="118" t="inlineStr">
        <is>
          <t>佣兵碎片消耗</t>
        </is>
      </c>
      <c r="C97" s="3" t="n"/>
      <c r="D97" s="4" t="n"/>
      <c r="E97" s="670" t="inlineStr">
        <is>
          <t>天赋丹总消耗</t>
        </is>
      </c>
      <c r="F97" s="3" t="n"/>
      <c r="G97" s="4" t="n"/>
      <c r="H97" s="96" t="inlineStr">
        <is>
          <t>满级天赋效果</t>
        </is>
      </c>
      <c r="I97" s="3" t="n"/>
      <c r="J97" s="3" t="n"/>
      <c r="K97" s="3" t="n"/>
      <c r="L97" s="3" t="n"/>
      <c r="M97" s="4" t="n"/>
    </row>
    <row r="98" ht="24" customHeight="1">
      <c r="A98" s="830" t="inlineStr">
        <is>
          <t>跃·
锦鲤仙人
激活碎片
30</t>
        </is>
      </c>
      <c r="B98" s="234" t="inlineStr">
        <is>
          <t>天赋1</t>
        </is>
      </c>
      <c r="C98" s="340" t="inlineStr">
        <is>
          <t>天赋2</t>
        </is>
      </c>
      <c r="D98" s="207" t="inlineStr">
        <is>
          <t>天赋3</t>
        </is>
      </c>
      <c r="E98" s="657" t="inlineStr">
        <is>
          <t>天赋1</t>
        </is>
      </c>
      <c r="F98" s="340" t="inlineStr">
        <is>
          <t>天赋2</t>
        </is>
      </c>
      <c r="G98" s="207" t="inlineStr">
        <is>
          <t>天赋3</t>
        </is>
      </c>
      <c r="H98" s="745" t="inlineStr">
        <is>
          <t>天赋1-佣兵加成：增加佣兵技能减伤百分比25%。</t>
        </is>
      </c>
      <c r="I98" s="123" t="n"/>
      <c r="J98" s="123" t="n"/>
      <c r="K98" s="123" t="n"/>
      <c r="L98" s="123" t="n"/>
      <c r="M98" s="123" t="n"/>
    </row>
    <row r="99" ht="24" customHeight="1">
      <c r="A99" s="11" t="n"/>
      <c r="B99" s="89" t="inlineStr">
        <is>
          <t>120</t>
        </is>
      </c>
      <c r="C99" s="90" t="inlineStr">
        <is>
          <t>200</t>
        </is>
      </c>
      <c r="D99" s="835" t="inlineStr">
        <is>
          <t>x</t>
        </is>
      </c>
      <c r="E99" s="810" t="inlineStr">
        <is>
          <t>372</t>
        </is>
      </c>
      <c r="F99" s="831" t="inlineStr">
        <is>
          <t>1014</t>
        </is>
      </c>
      <c r="G99" s="835" t="inlineStr">
        <is>
          <t>x</t>
        </is>
      </c>
      <c r="H99" s="747" t="inlineStr">
        <is>
          <t>天赋2-人物加成：增加人物生命值150点。</t>
        </is>
      </c>
      <c r="I99" s="129" t="n"/>
      <c r="J99" s="129" t="n"/>
      <c r="K99" s="129" t="n"/>
      <c r="L99" s="129" t="n"/>
      <c r="M99" s="129" t="n"/>
    </row>
    <row r="100" ht="24" customHeight="1">
      <c r="A100" s="11" t="n"/>
      <c r="B100" s="832" t="inlineStr">
        <is>
          <t>触发条件：战斗开始后立即触发。
技能-鱼跃龙门：有100【43】%概率丢掉对手2把武器（优先觉醒武器），被对手攻击时无视对手忽略回合效果，持续3回合。</t>
        </is>
      </c>
      <c r="H100" s="833" t="inlineStr">
        <is>
          <t>天赋3-无</t>
        </is>
      </c>
      <c r="I100" s="194" t="n"/>
      <c r="J100" s="194" t="n"/>
      <c r="K100" s="194" t="n"/>
      <c r="L100" s="194" t="n"/>
      <c r="M100" s="410" t="n"/>
    </row>
    <row r="101" ht="24" customHeight="1">
      <c r="A101" s="11" t="n"/>
      <c r="B101" s="11" t="n"/>
      <c r="M101" s="504" t="n"/>
    </row>
    <row r="102" ht="24" customHeight="1">
      <c r="A102" s="11" t="n"/>
      <c r="B102" s="11" t="n"/>
      <c r="H102" s="158" t="n"/>
      <c r="I102" s="158" t="n"/>
      <c r="J102" s="158" t="n"/>
      <c r="K102" s="158" t="n"/>
      <c r="L102" s="158" t="n"/>
      <c r="M102" s="320" t="n"/>
    </row>
    <row r="103" ht="24" customHeight="1">
      <c r="A103" s="834" t="inlineStr"/>
      <c r="B103" s="270" t="n"/>
      <c r="C103" s="270" t="n"/>
      <c r="D103" s="270" t="n"/>
      <c r="E103" s="270" t="n"/>
      <c r="F103" s="270" t="n"/>
      <c r="G103" s="270" t="n"/>
      <c r="H103" s="270" t="n"/>
      <c r="I103" s="270" t="n"/>
      <c r="J103" s="270" t="n"/>
      <c r="K103" s="270" t="n"/>
      <c r="L103" s="270" t="n"/>
      <c r="M103" s="270" t="n"/>
    </row>
    <row r="104" ht="24" customHeight="1">
      <c r="A104" s="202" t="inlineStr">
        <is>
          <t>名称</t>
        </is>
      </c>
      <c r="B104" s="118" t="inlineStr">
        <is>
          <t>佣兵碎片消耗</t>
        </is>
      </c>
      <c r="C104" s="3" t="n"/>
      <c r="D104" s="4" t="n"/>
      <c r="E104" s="670" t="inlineStr">
        <is>
          <t>天赋丹总消耗</t>
        </is>
      </c>
      <c r="F104" s="3" t="n"/>
      <c r="G104" s="4" t="n"/>
      <c r="H104" s="96" t="inlineStr">
        <is>
          <t>满级天赋效果</t>
        </is>
      </c>
      <c r="I104" s="3" t="n"/>
      <c r="J104" s="3" t="n"/>
      <c r="K104" s="3" t="n"/>
      <c r="L104" s="3" t="n"/>
      <c r="M104" s="4" t="n"/>
    </row>
    <row r="105" ht="24" customHeight="1">
      <c r="A105" s="830" t="inlineStr">
        <is>
          <t>盾·钢铁侠
激活碎片
30</t>
        </is>
      </c>
      <c r="B105" s="234" t="inlineStr">
        <is>
          <t>天赋1</t>
        </is>
      </c>
      <c r="C105" s="340" t="inlineStr">
        <is>
          <t>天赋2</t>
        </is>
      </c>
      <c r="D105" s="207" t="inlineStr">
        <is>
          <t>天赋3</t>
        </is>
      </c>
      <c r="E105" s="657" t="inlineStr">
        <is>
          <t>天赋1</t>
        </is>
      </c>
      <c r="F105" s="340" t="inlineStr">
        <is>
          <t>天赋2</t>
        </is>
      </c>
      <c r="G105" s="207" t="inlineStr">
        <is>
          <t>天赋3</t>
        </is>
      </c>
      <c r="H105" s="745" t="inlineStr">
        <is>
          <t>天赋1-佣兵加成：增加佣兵技能伤害百分比25%。</t>
        </is>
      </c>
      <c r="I105" s="123" t="n"/>
      <c r="J105" s="123" t="n"/>
      <c r="K105" s="123" t="n"/>
      <c r="L105" s="123" t="n"/>
      <c r="M105" s="123" t="n"/>
    </row>
    <row r="106" ht="24" customHeight="1">
      <c r="A106" s="11" t="n"/>
      <c r="B106" s="89" t="inlineStr">
        <is>
          <t>120</t>
        </is>
      </c>
      <c r="C106" s="90" t="inlineStr">
        <is>
          <t>200</t>
        </is>
      </c>
      <c r="D106" s="835" t="inlineStr">
        <is>
          <t>x</t>
        </is>
      </c>
      <c r="E106" s="810" t="inlineStr">
        <is>
          <t>372</t>
        </is>
      </c>
      <c r="F106" s="831" t="inlineStr">
        <is>
          <t>1014</t>
        </is>
      </c>
      <c r="G106" s="835" t="inlineStr">
        <is>
          <t>x</t>
        </is>
      </c>
      <c r="H106" s="747" t="inlineStr">
        <is>
          <t>天赋2-人物加成：增加人物生命值150点。</t>
        </is>
      </c>
      <c r="I106" s="129" t="n"/>
      <c r="J106" s="129" t="n"/>
      <c r="K106" s="129" t="n"/>
      <c r="L106" s="129" t="n"/>
      <c r="M106" s="129" t="n"/>
    </row>
    <row r="107" ht="24" customHeight="1">
      <c r="A107" s="11" t="n"/>
      <c r="B107" s="832" t="inlineStr">
        <is>
          <t>触发条件：战斗开始后立即触发。
技能-装甲战衣：坚固的装甲给予玩家防御守护，在受到2次伤害后或承受生命值上限千分之300【110】的伤害后消失。</t>
        </is>
      </c>
      <c r="H107" s="833" t="inlineStr">
        <is>
          <t>天赋3-无</t>
        </is>
      </c>
      <c r="I107" s="194" t="n"/>
      <c r="J107" s="194" t="n"/>
      <c r="K107" s="194" t="n"/>
      <c r="L107" s="194" t="n"/>
      <c r="M107" s="410" t="n"/>
    </row>
    <row r="108" ht="24" customHeight="1">
      <c r="A108" s="11" t="n"/>
      <c r="B108" s="11" t="n"/>
      <c r="M108" s="504" t="n"/>
    </row>
    <row r="109" ht="24" customHeight="1">
      <c r="A109" s="11" t="n"/>
      <c r="B109" s="11" t="n"/>
      <c r="H109" s="158" t="n"/>
      <c r="I109" s="158" t="n"/>
      <c r="J109" s="158" t="n"/>
      <c r="K109" s="158" t="n"/>
      <c r="L109" s="158" t="n"/>
      <c r="M109" s="320" t="n"/>
    </row>
    <row r="110" ht="24" customHeight="1">
      <c r="A110" s="834" t="inlineStr"/>
      <c r="B110" s="270" t="n"/>
      <c r="C110" s="270" t="n"/>
      <c r="D110" s="270" t="n"/>
      <c r="E110" s="270" t="n"/>
      <c r="F110" s="270" t="n"/>
      <c r="G110" s="270" t="n"/>
      <c r="H110" s="270" t="n"/>
      <c r="I110" s="270" t="n"/>
      <c r="J110" s="270" t="n"/>
      <c r="K110" s="270" t="n"/>
      <c r="L110" s="270" t="n"/>
      <c r="M110" s="270" t="n"/>
    </row>
    <row r="111" ht="24" customHeight="1">
      <c r="A111" s="202" t="inlineStr">
        <is>
          <t>名称</t>
        </is>
      </c>
      <c r="B111" s="118" t="inlineStr">
        <is>
          <t>佣兵碎片消耗</t>
        </is>
      </c>
      <c r="C111" s="3" t="n"/>
      <c r="D111" s="4" t="n"/>
      <c r="E111" s="670" t="inlineStr">
        <is>
          <t>天赋丹总消耗</t>
        </is>
      </c>
      <c r="F111" s="3" t="n"/>
      <c r="G111" s="4" t="n"/>
      <c r="H111" s="96" t="inlineStr">
        <is>
          <t>满级天赋效果</t>
        </is>
      </c>
      <c r="I111" s="3" t="n"/>
      <c r="J111" s="3" t="n"/>
      <c r="K111" s="3" t="n"/>
      <c r="L111" s="3" t="n"/>
      <c r="M111" s="4" t="n"/>
    </row>
    <row r="112" ht="24" customHeight="1">
      <c r="A112" s="830" t="inlineStr">
        <is>
          <t>瑞·鹿仙人
激活碎片
30</t>
        </is>
      </c>
      <c r="B112" s="234" t="inlineStr">
        <is>
          <t>天赋1</t>
        </is>
      </c>
      <c r="C112" s="340" t="inlineStr">
        <is>
          <t>天赋2</t>
        </is>
      </c>
      <c r="D112" s="207" t="inlineStr">
        <is>
          <t>天赋3</t>
        </is>
      </c>
      <c r="E112" s="657" t="inlineStr">
        <is>
          <t>天赋1</t>
        </is>
      </c>
      <c r="F112" s="340" t="inlineStr">
        <is>
          <t>天赋2</t>
        </is>
      </c>
      <c r="G112" s="207" t="inlineStr">
        <is>
          <t>天赋3</t>
        </is>
      </c>
      <c r="H112" s="745" t="inlineStr">
        <is>
          <t>天赋1-佣兵加成：增加佣兵技能伤害固定值50点。</t>
        </is>
      </c>
      <c r="I112" s="123" t="n"/>
      <c r="J112" s="123" t="n"/>
      <c r="K112" s="123" t="n"/>
      <c r="L112" s="123" t="n"/>
      <c r="M112" s="123" t="n"/>
    </row>
    <row r="113" ht="24" customHeight="1">
      <c r="A113" s="11" t="n"/>
      <c r="B113" s="89" t="inlineStr">
        <is>
          <t>120</t>
        </is>
      </c>
      <c r="C113" s="90" t="inlineStr">
        <is>
          <t>400</t>
        </is>
      </c>
      <c r="D113" s="835" t="inlineStr">
        <is>
          <t>x</t>
        </is>
      </c>
      <c r="E113" s="810" t="inlineStr">
        <is>
          <t>372</t>
        </is>
      </c>
      <c r="F113" s="831" t="inlineStr">
        <is>
          <t>1350</t>
        </is>
      </c>
      <c r="G113" s="835" t="inlineStr">
        <is>
          <t>x</t>
        </is>
      </c>
      <c r="H113" s="747" t="inlineStr">
        <is>
          <t>天赋2-人物加成：增加人物敏捷值20%。</t>
        </is>
      </c>
      <c r="I113" s="129" t="n"/>
      <c r="J113" s="129" t="n"/>
      <c r="K113" s="129" t="n"/>
      <c r="L113" s="129" t="n"/>
      <c r="M113" s="129" t="n"/>
    </row>
    <row r="114" ht="24" customHeight="1">
      <c r="A114" s="11" t="n"/>
      <c r="B114" s="832" t="inlineStr">
        <is>
          <t>触发条件：战斗开始后立即触发。
技能-鹿游九天：增加自己技能抗韧性千分之300【110】，被对手攻击时无视其忽略回合和只能使用技能攻击的效果，持续3回合。</t>
        </is>
      </c>
      <c r="H114" s="833" t="inlineStr">
        <is>
          <t>天赋3-无</t>
        </is>
      </c>
      <c r="I114" s="194" t="n"/>
      <c r="J114" s="194" t="n"/>
      <c r="K114" s="194" t="n"/>
      <c r="L114" s="194" t="n"/>
      <c r="M114" s="410" t="n"/>
    </row>
    <row r="115" ht="24" customHeight="1">
      <c r="A115" s="11" t="n"/>
      <c r="B115" s="11" t="n"/>
      <c r="M115" s="504" t="n"/>
    </row>
    <row r="116" ht="24" customHeight="1">
      <c r="A116" s="11" t="n"/>
      <c r="B116" s="11" t="n"/>
      <c r="H116" s="158" t="n"/>
      <c r="I116" s="158" t="n"/>
      <c r="J116" s="158" t="n"/>
      <c r="K116" s="158" t="n"/>
      <c r="L116" s="158" t="n"/>
      <c r="M116" s="320" t="n"/>
    </row>
    <row r="117" ht="24" customHeight="1">
      <c r="A117" s="834" t="inlineStr"/>
      <c r="B117" s="270" t="n"/>
      <c r="C117" s="270" t="n"/>
      <c r="D117" s="270" t="n"/>
      <c r="E117" s="270" t="n"/>
      <c r="F117" s="270" t="n"/>
      <c r="G117" s="270" t="n"/>
      <c r="H117" s="270" t="n"/>
      <c r="I117" s="270" t="n"/>
      <c r="J117" s="270" t="n"/>
      <c r="K117" s="270" t="n"/>
      <c r="L117" s="270" t="n"/>
      <c r="M117" s="270" t="n"/>
    </row>
    <row r="118" ht="24" customHeight="1">
      <c r="A118" s="202" t="inlineStr">
        <is>
          <t>名称</t>
        </is>
      </c>
      <c r="B118" s="118" t="inlineStr">
        <is>
          <t>佣兵碎片消耗</t>
        </is>
      </c>
      <c r="C118" s="3" t="n"/>
      <c r="D118" s="4" t="n"/>
      <c r="E118" s="670" t="inlineStr">
        <is>
          <t>天赋丹总消耗</t>
        </is>
      </c>
      <c r="F118" s="3" t="n"/>
      <c r="G118" s="4" t="n"/>
      <c r="H118" s="96" t="inlineStr">
        <is>
          <t>满级天赋效果</t>
        </is>
      </c>
      <c r="I118" s="3" t="n"/>
      <c r="J118" s="3" t="n"/>
      <c r="K118" s="3" t="n"/>
      <c r="L118" s="3" t="n"/>
      <c r="M118" s="4" t="n"/>
    </row>
    <row r="119" ht="24" customHeight="1">
      <c r="A119" s="830" t="inlineStr">
        <is>
          <t>防·我爱鹅
激活碎片
30</t>
        </is>
      </c>
      <c r="B119" s="234" t="inlineStr">
        <is>
          <t>天赋1</t>
        </is>
      </c>
      <c r="C119" s="340" t="inlineStr">
        <is>
          <t>天赋2</t>
        </is>
      </c>
      <c r="D119" s="207" t="inlineStr">
        <is>
          <t>天赋3</t>
        </is>
      </c>
      <c r="E119" s="657" t="inlineStr">
        <is>
          <t>天赋1</t>
        </is>
      </c>
      <c r="F119" s="340" t="inlineStr">
        <is>
          <t>天赋2</t>
        </is>
      </c>
      <c r="G119" s="207" t="inlineStr">
        <is>
          <t>天赋3</t>
        </is>
      </c>
      <c r="H119" s="745" t="inlineStr">
        <is>
          <t>天赋1-佣兵加成：增加佣兵技能伤害百分比25%。</t>
        </is>
      </c>
      <c r="I119" s="123" t="n"/>
      <c r="J119" s="123" t="n"/>
      <c r="K119" s="123" t="n"/>
      <c r="L119" s="123" t="n"/>
      <c r="M119" s="123" t="n"/>
    </row>
    <row r="120" ht="24" customHeight="1">
      <c r="A120" s="11" t="n"/>
      <c r="B120" s="89" t="inlineStr">
        <is>
          <t>120</t>
        </is>
      </c>
      <c r="C120" s="139" t="inlineStr">
        <is>
          <t>400</t>
        </is>
      </c>
      <c r="D120" s="224" t="inlineStr">
        <is>
          <t>600</t>
        </is>
      </c>
      <c r="E120" s="810" t="inlineStr">
        <is>
          <t>372</t>
        </is>
      </c>
      <c r="F120" s="831" t="inlineStr">
        <is>
          <t>1350</t>
        </is>
      </c>
      <c r="G120" s="224" t="inlineStr">
        <is>
          <t>2525</t>
        </is>
      </c>
      <c r="H120" s="747" t="inlineStr">
        <is>
          <t>天赋2-人物加成：增加人物力量值20点。</t>
        </is>
      </c>
      <c r="I120" s="129" t="n"/>
      <c r="J120" s="129" t="n"/>
      <c r="K120" s="129" t="n"/>
      <c r="L120" s="129" t="n"/>
      <c r="M120" s="129" t="n"/>
    </row>
    <row r="121" ht="24" customHeight="1">
      <c r="A121" s="11" t="n"/>
      <c r="B121" s="832" t="inlineStr">
        <is>
          <t>触发条件：战斗开始后立即触发。
技能-绝对防御：有100【43】%概率反弹首次受到的控制效果，最多触发1次。</t>
        </is>
      </c>
      <c r="H121" s="833" t="inlineStr">
        <is>
          <t>天赋3-守鹤祝福：被对手使用武器攻击时，有30%概率减免5%伤害。我爱鹅佣兵上阵后生效，持续整场战斗。</t>
        </is>
      </c>
      <c r="I121" s="194" t="n"/>
      <c r="J121" s="194" t="n"/>
      <c r="K121" s="194" t="n"/>
      <c r="L121" s="194" t="n"/>
      <c r="M121" s="410" t="n"/>
    </row>
    <row r="122" ht="24" customHeight="1">
      <c r="A122" s="11" t="n"/>
      <c r="B122" s="11" t="n"/>
      <c r="M122" s="504" t="n"/>
    </row>
    <row r="123" ht="24" customHeight="1">
      <c r="A123" s="11" t="n"/>
      <c r="B123" s="11" t="n"/>
      <c r="H123" s="158" t="n"/>
      <c r="I123" s="158" t="n"/>
      <c r="J123" s="158" t="n"/>
      <c r="K123" s="158" t="n"/>
      <c r="L123" s="158" t="n"/>
      <c r="M123" s="320" t="n"/>
    </row>
    <row r="124" ht="24" customHeight="1">
      <c r="A124" s="834" t="inlineStr"/>
      <c r="B124" s="270" t="n"/>
      <c r="C124" s="270" t="n"/>
      <c r="D124" s="270" t="n"/>
      <c r="E124" s="270" t="n"/>
      <c r="F124" s="270" t="n"/>
      <c r="G124" s="270" t="n"/>
      <c r="H124" s="270" t="n"/>
      <c r="I124" s="270" t="n"/>
      <c r="J124" s="270" t="n"/>
      <c r="K124" s="270" t="n"/>
      <c r="L124" s="270" t="n"/>
      <c r="M124" s="270" t="n"/>
    </row>
    <row r="125" ht="24" customHeight="1">
      <c r="A125" s="202" t="inlineStr">
        <is>
          <t>名称</t>
        </is>
      </c>
      <c r="B125" s="118" t="inlineStr">
        <is>
          <t>佣兵碎片消耗</t>
        </is>
      </c>
      <c r="C125" s="3" t="n"/>
      <c r="D125" s="4" t="n"/>
      <c r="E125" s="670" t="inlineStr">
        <is>
          <t>天赋丹总消耗</t>
        </is>
      </c>
      <c r="F125" s="3" t="n"/>
      <c r="G125" s="4" t="n"/>
      <c r="H125" s="96" t="inlineStr">
        <is>
          <t>满级天赋效果</t>
        </is>
      </c>
      <c r="I125" s="3" t="n"/>
      <c r="J125" s="3" t="n"/>
      <c r="K125" s="3" t="n"/>
      <c r="L125" s="3" t="n"/>
      <c r="M125" s="4" t="n"/>
    </row>
    <row r="126" ht="24" customHeight="1">
      <c r="A126" s="830" t="inlineStr">
        <is>
          <t>真·赵云
激活碎片
30</t>
        </is>
      </c>
      <c r="B126" s="234" t="inlineStr">
        <is>
          <t>天赋1</t>
        </is>
      </c>
      <c r="C126" s="340" t="inlineStr">
        <is>
          <t>天赋2</t>
        </is>
      </c>
      <c r="D126" s="207" t="inlineStr">
        <is>
          <t>天赋3</t>
        </is>
      </c>
      <c r="E126" s="657" t="inlineStr">
        <is>
          <t>天赋1</t>
        </is>
      </c>
      <c r="F126" s="340" t="inlineStr">
        <is>
          <t>天赋2</t>
        </is>
      </c>
      <c r="G126" s="207" t="inlineStr">
        <is>
          <t>天赋3</t>
        </is>
      </c>
      <c r="H126" s="745" t="inlineStr">
        <is>
          <t>天赋1-佣兵加成：增加佣兵技能减伤百分比25%。</t>
        </is>
      </c>
      <c r="I126" s="123" t="n"/>
      <c r="J126" s="123" t="n"/>
      <c r="K126" s="123" t="n"/>
      <c r="L126" s="123" t="n"/>
      <c r="M126" s="123" t="n"/>
    </row>
    <row r="127" ht="24" customHeight="1">
      <c r="A127" s="11" t="n"/>
      <c r="B127" s="89" t="inlineStr">
        <is>
          <t>120</t>
        </is>
      </c>
      <c r="C127" s="836" t="inlineStr">
        <is>
          <t>400</t>
        </is>
      </c>
      <c r="D127" s="295" t="inlineStr">
        <is>
          <t>600</t>
        </is>
      </c>
      <c r="E127" s="660" t="inlineStr">
        <is>
          <t>750</t>
        </is>
      </c>
      <c r="F127" s="831" t="inlineStr">
        <is>
          <t>2700</t>
        </is>
      </c>
      <c r="G127" s="224" t="inlineStr">
        <is>
          <t>2525</t>
        </is>
      </c>
      <c r="H127" s="747" t="inlineStr">
        <is>
          <t>天赋2-人物加成：增加人物武器吸血比例20%。</t>
        </is>
      </c>
      <c r="I127" s="129" t="n"/>
      <c r="J127" s="129" t="n"/>
      <c r="K127" s="129" t="n"/>
      <c r="L127" s="129" t="n"/>
      <c r="M127" s="129" t="n"/>
    </row>
    <row r="128" ht="24" customHeight="1">
      <c r="A128" s="11" t="n"/>
      <c r="B128" s="832" t="inlineStr">
        <is>
          <t>触发条件：战斗开始后立即触发，在自身生命值低于30%时生效。
技能-真龙胆：提升自身全类型穿透50【12】%，提升自身武器和技能韧性50【12】%，持续2回合。</t>
        </is>
      </c>
      <c r="H128" s="833" t="inlineStr">
        <is>
          <t>天赋3-单骑救主：被对手使用武器攻击时，如果陷入忽略回合状态有30%概率直接清除所有忽略回合效果。赵云佣兵上阵后生效，持续整场战斗。</t>
        </is>
      </c>
      <c r="I128" s="194" t="n"/>
      <c r="J128" s="194" t="n"/>
      <c r="K128" s="194" t="n"/>
      <c r="L128" s="194" t="n"/>
      <c r="M128" s="410" t="n"/>
    </row>
    <row r="129" ht="24" customHeight="1">
      <c r="A129" s="11" t="n"/>
      <c r="B129" s="11" t="n"/>
      <c r="M129" s="504" t="n"/>
    </row>
    <row r="130" ht="24" customHeight="1">
      <c r="A130" s="11" t="n"/>
      <c r="B130" s="11" t="n"/>
      <c r="H130" s="158" t="n"/>
      <c r="I130" s="158" t="n"/>
      <c r="J130" s="158" t="n"/>
      <c r="K130" s="158" t="n"/>
      <c r="L130" s="158" t="n"/>
      <c r="M130" s="320" t="n"/>
    </row>
    <row r="131" ht="24" customHeight="1">
      <c r="A131" s="834" t="inlineStr"/>
      <c r="B131" s="270" t="n"/>
      <c r="C131" s="270" t="n"/>
      <c r="D131" s="270" t="n"/>
      <c r="E131" s="270" t="n"/>
      <c r="F131" s="270" t="n"/>
      <c r="G131" s="270" t="n"/>
      <c r="H131" s="270" t="n"/>
      <c r="I131" s="270" t="n"/>
      <c r="J131" s="270" t="n"/>
      <c r="K131" s="270" t="n"/>
      <c r="L131" s="270" t="n"/>
      <c r="M131" s="270" t="n"/>
    </row>
    <row r="132" ht="24" customHeight="1">
      <c r="A132" s="202" t="inlineStr">
        <is>
          <t>名称</t>
        </is>
      </c>
      <c r="B132" s="118" t="inlineStr">
        <is>
          <t>佣兵碎片消耗</t>
        </is>
      </c>
      <c r="C132" s="3" t="n"/>
      <c r="D132" s="4" t="n"/>
      <c r="E132" s="670" t="inlineStr">
        <is>
          <t>天赋丹总消耗</t>
        </is>
      </c>
      <c r="F132" s="3" t="n"/>
      <c r="G132" s="4" t="n"/>
      <c r="H132" s="96" t="inlineStr">
        <is>
          <t>满级天赋效果</t>
        </is>
      </c>
      <c r="I132" s="3" t="n"/>
      <c r="J132" s="3" t="n"/>
      <c r="K132" s="3" t="n"/>
      <c r="L132" s="3" t="n"/>
      <c r="M132" s="4" t="n"/>
    </row>
    <row r="133" ht="24" customHeight="1">
      <c r="A133" s="830" t="inlineStr">
        <is>
          <t>仙·无崖子
激活碎片
36</t>
        </is>
      </c>
      <c r="B133" s="234" t="inlineStr">
        <is>
          <t>天赋1</t>
        </is>
      </c>
      <c r="C133" s="340" t="inlineStr">
        <is>
          <t>天赋2</t>
        </is>
      </c>
      <c r="D133" s="207" t="inlineStr">
        <is>
          <t>天赋3</t>
        </is>
      </c>
      <c r="E133" s="657" t="inlineStr">
        <is>
          <t>天赋1</t>
        </is>
      </c>
      <c r="F133" s="340" t="inlineStr">
        <is>
          <t>天赋2</t>
        </is>
      </c>
      <c r="G133" s="207" t="inlineStr">
        <is>
          <t>天赋3</t>
        </is>
      </c>
      <c r="H133" s="745" t="inlineStr">
        <is>
          <t>天赋1-佣兵加成：增加佣兵技能抗韧性25%。</t>
        </is>
      </c>
      <c r="I133" s="123" t="n"/>
      <c r="J133" s="123" t="n"/>
      <c r="K133" s="123" t="n"/>
      <c r="L133" s="123" t="n"/>
      <c r="M133" s="123" t="n"/>
    </row>
    <row r="134" ht="24" customHeight="1">
      <c r="A134" s="11" t="n"/>
      <c r="B134" s="89" t="inlineStr">
        <is>
          <t>120</t>
        </is>
      </c>
      <c r="C134" s="836" t="inlineStr">
        <is>
          <t>400</t>
        </is>
      </c>
      <c r="D134" s="677" t="inlineStr">
        <is>
          <t>600</t>
        </is>
      </c>
      <c r="E134" s="660" t="inlineStr">
        <is>
          <t>750</t>
        </is>
      </c>
      <c r="F134" s="831" t="inlineStr">
        <is>
          <t>2700</t>
        </is>
      </c>
      <c r="G134" s="224" t="inlineStr">
        <is>
          <t>2525</t>
        </is>
      </c>
      <c r="H134" s="747" t="inlineStr">
        <is>
          <t>天赋2-人物加成：增加人物速度值20点。</t>
        </is>
      </c>
      <c r="I134" s="129" t="n"/>
      <c r="J134" s="129" t="n"/>
      <c r="K134" s="129" t="n"/>
      <c r="L134" s="129" t="n"/>
      <c r="M134" s="129" t="n"/>
    </row>
    <row r="135" ht="24" customHeight="1">
      <c r="A135" s="11" t="n"/>
      <c r="B135" s="832" t="inlineStr">
        <is>
          <t>触发条件：战斗开始后立即触发。
技能-珍珑棋局：增加自身武器暴击伤害50【12】%，被对手攻击时无视其忽略回合和只能使用技能攻击的效果，持续3回合。</t>
        </is>
      </c>
      <c r="H135" s="833" t="inlineStr">
        <is>
          <t>天赋3-醍醐灌顶：被对手使用武器攻击时，如果陷入忽略回合状态有33%概率直接清除所有忽略回合效果。无崖子佣兵上阵后生效，持续整场战斗。</t>
        </is>
      </c>
      <c r="I135" s="194" t="n"/>
      <c r="J135" s="194" t="n"/>
      <c r="K135" s="194" t="n"/>
      <c r="L135" s="194" t="n"/>
      <c r="M135" s="410" t="n"/>
    </row>
    <row r="136" ht="24" customHeight="1">
      <c r="A136" s="11" t="n"/>
      <c r="B136" s="11" t="n"/>
      <c r="M136" s="504" t="n"/>
    </row>
    <row r="137" ht="24" customHeight="1">
      <c r="A137" s="11" t="n"/>
      <c r="B137" s="11" t="n"/>
      <c r="H137" s="158" t="n"/>
      <c r="I137" s="158" t="n"/>
      <c r="J137" s="158" t="n"/>
      <c r="K137" s="158" t="n"/>
      <c r="L137" s="158" t="n"/>
      <c r="M137" s="320" t="n"/>
    </row>
    <row r="138" ht="24" customHeight="1">
      <c r="A138" s="834" t="inlineStr"/>
      <c r="B138" s="270" t="n"/>
      <c r="C138" s="270" t="n"/>
      <c r="D138" s="270" t="n"/>
      <c r="E138" s="270" t="n"/>
      <c r="F138" s="270" t="n"/>
      <c r="G138" s="270" t="n"/>
      <c r="H138" s="270" t="n"/>
      <c r="I138" s="270" t="n"/>
      <c r="J138" s="270" t="n"/>
      <c r="K138" s="270" t="n"/>
      <c r="L138" s="270" t="n"/>
      <c r="M138" s="270" t="n"/>
    </row>
    <row r="139" ht="24" customHeight="1">
      <c r="A139" s="202" t="inlineStr">
        <is>
          <t>名称</t>
        </is>
      </c>
      <c r="B139" s="118" t="inlineStr">
        <is>
          <t>佣兵碎片消耗</t>
        </is>
      </c>
      <c r="C139" s="3" t="n"/>
      <c r="D139" s="4" t="n"/>
      <c r="E139" s="670" t="inlineStr">
        <is>
          <t>天赋丹总消耗</t>
        </is>
      </c>
      <c r="F139" s="3" t="n"/>
      <c r="G139" s="4" t="n"/>
      <c r="H139" s="96" t="inlineStr">
        <is>
          <t>满级天赋效果</t>
        </is>
      </c>
      <c r="I139" s="3" t="n"/>
      <c r="J139" s="3" t="n"/>
      <c r="K139" s="3" t="n"/>
      <c r="L139" s="3" t="n"/>
      <c r="M139" s="4" t="n"/>
    </row>
    <row r="140" ht="24" customHeight="1">
      <c r="A140" s="830" t="inlineStr">
        <is>
          <t>融·鹅右介
激活碎片
36</t>
        </is>
      </c>
      <c r="B140" s="234" t="inlineStr">
        <is>
          <t>天赋1</t>
        </is>
      </c>
      <c r="C140" s="340" t="inlineStr">
        <is>
          <t>天赋2</t>
        </is>
      </c>
      <c r="D140" s="207" t="inlineStr">
        <is>
          <t>天赋3</t>
        </is>
      </c>
      <c r="E140" s="657" t="inlineStr">
        <is>
          <t>天赋1</t>
        </is>
      </c>
      <c r="F140" s="340" t="inlineStr">
        <is>
          <t>天赋2</t>
        </is>
      </c>
      <c r="G140" s="207" t="inlineStr">
        <is>
          <t>天赋3</t>
        </is>
      </c>
      <c r="H140" s="745" t="inlineStr">
        <is>
          <t>天赋1-佣兵加成：增加佣兵技能减伤固定值70点。</t>
        </is>
      </c>
      <c r="I140" s="123" t="n"/>
      <c r="J140" s="123" t="n"/>
      <c r="K140" s="123" t="n"/>
      <c r="L140" s="123" t="n"/>
      <c r="M140" s="123" t="n"/>
    </row>
    <row r="141" ht="24" customHeight="1">
      <c r="A141" s="11" t="n"/>
      <c r="B141" s="810" t="inlineStr">
        <is>
          <t>120</t>
        </is>
      </c>
      <c r="C141" s="831" t="inlineStr">
        <is>
          <t>400</t>
        </is>
      </c>
      <c r="D141" s="837" t="inlineStr">
        <is>
          <t>600</t>
        </is>
      </c>
      <c r="E141" s="660" t="inlineStr">
        <is>
          <t>750</t>
        </is>
      </c>
      <c r="F141" s="831" t="inlineStr">
        <is>
          <t>2700</t>
        </is>
      </c>
      <c r="G141" s="837" t="inlineStr">
        <is>
          <t>2525</t>
        </is>
      </c>
      <c r="H141" s="747" t="inlineStr">
        <is>
          <t>天赋2-人物加成：增加人物武器抗穿透6%。</t>
        </is>
      </c>
      <c r="I141" s="129" t="n"/>
      <c r="J141" s="129" t="n"/>
      <c r="K141" s="129" t="n"/>
      <c r="L141" s="129" t="n"/>
      <c r="M141" s="129" t="n"/>
    </row>
    <row r="142" ht="24" customHeight="1">
      <c r="A142" s="11" t="n"/>
      <c r="B142" s="838" t="inlineStr">
        <is>
          <t>触发条件：战斗开始后立即触发。
技能-镜花水月：降低对手敏捷、速度值50【12】%，被对手攻击时无视其只能使用空手攻击和只能使用技能攻击的效果，持续4回合。</t>
        </is>
      </c>
      <c r="C142" s="3" t="n"/>
      <c r="D142" s="3" t="n"/>
      <c r="E142" s="3" t="n"/>
      <c r="F142" s="3" t="n"/>
      <c r="G142" s="3" t="n"/>
      <c r="H142" s="833" t="inlineStr">
        <is>
          <t>天赋3-完全再生：被对手使用武器攻击时，如果陷入忽略回合状态有36%概率直接清除所有忽略回合效果。鹅右介佣兵上阵后生效，持续整场战斗。</t>
        </is>
      </c>
      <c r="I142" s="194" t="n"/>
      <c r="J142" s="194" t="n"/>
      <c r="K142" s="194" t="n"/>
      <c r="L142" s="194" t="n"/>
      <c r="M142" s="410" t="n"/>
    </row>
    <row r="143" ht="24" customHeight="1">
      <c r="A143" s="11" t="n"/>
      <c r="B143" s="11" t="n"/>
      <c r="M143" s="504" t="n"/>
    </row>
    <row r="144" ht="24" customHeight="1">
      <c r="A144" s="11" t="n"/>
      <c r="B144" s="11" t="n"/>
      <c r="H144" s="158" t="n"/>
      <c r="I144" s="158" t="n"/>
      <c r="J144" s="158" t="n"/>
      <c r="K144" s="158" t="n"/>
      <c r="L144" s="158" t="n"/>
      <c r="M144" s="320" t="n"/>
    </row>
    <row r="145" ht="24" customHeight="1">
      <c r="A145" s="834" t="inlineStr"/>
      <c r="B145" s="270" t="n"/>
      <c r="C145" s="270" t="n"/>
      <c r="D145" s="270" t="n"/>
      <c r="E145" s="270" t="n"/>
      <c r="F145" s="270" t="n"/>
      <c r="G145" s="270" t="n"/>
      <c r="H145" s="270" t="n"/>
      <c r="I145" s="270" t="n"/>
      <c r="J145" s="270" t="n"/>
      <c r="K145" s="270" t="n"/>
      <c r="L145" s="270" t="n"/>
      <c r="M145" s="270" t="n"/>
    </row>
    <row r="146" ht="24" customHeight="1">
      <c r="A146" s="202" t="inlineStr">
        <is>
          <t>名称</t>
        </is>
      </c>
      <c r="B146" s="118" t="inlineStr">
        <is>
          <t>佣兵碎片消耗</t>
        </is>
      </c>
      <c r="C146" s="3" t="n"/>
      <c r="D146" s="4" t="n"/>
      <c r="E146" s="670" t="inlineStr">
        <is>
          <t>天赋丹总消耗</t>
        </is>
      </c>
      <c r="F146" s="3" t="n"/>
      <c r="G146" s="4" t="n"/>
      <c r="H146" s="96" t="inlineStr">
        <is>
          <t>满级天赋效果</t>
        </is>
      </c>
      <c r="I146" s="3" t="n"/>
      <c r="J146" s="3" t="n"/>
      <c r="K146" s="3" t="n"/>
      <c r="L146" s="3" t="n"/>
      <c r="M146" s="4" t="n"/>
    </row>
    <row r="147" ht="24" customHeight="1">
      <c r="A147" s="830" t="inlineStr">
        <is>
          <t>福·
年兽大人
无需碎片</t>
        </is>
      </c>
      <c r="B147" s="234" t="inlineStr">
        <is>
          <t>天赋1</t>
        </is>
      </c>
      <c r="C147" s="340" t="inlineStr">
        <is>
          <t>天赋2</t>
        </is>
      </c>
      <c r="D147" s="746" t="inlineStr">
        <is>
          <t>天赋3</t>
        </is>
      </c>
      <c r="E147" s="234" t="inlineStr">
        <is>
          <t>天赋1</t>
        </is>
      </c>
      <c r="F147" s="340" t="inlineStr">
        <is>
          <t>天赋2</t>
        </is>
      </c>
      <c r="G147" s="207" t="inlineStr">
        <is>
          <t>天赋3</t>
        </is>
      </c>
      <c r="H147" s="745" t="inlineStr">
        <is>
          <t>天赋1-无</t>
        </is>
      </c>
      <c r="I147" s="123" t="n"/>
      <c r="J147" s="123" t="n"/>
      <c r="K147" s="123" t="n"/>
      <c r="L147" s="123" t="n"/>
      <c r="M147" s="123" t="n"/>
    </row>
    <row r="148" ht="24" customHeight="1">
      <c r="A148" s="11" t="n"/>
      <c r="B148" s="667" t="inlineStr">
        <is>
          <t>x</t>
        </is>
      </c>
      <c r="C148" s="91" t="inlineStr">
        <is>
          <t>x</t>
        </is>
      </c>
      <c r="D148" s="692" t="inlineStr">
        <is>
          <t>x</t>
        </is>
      </c>
      <c r="E148" s="667" t="inlineStr">
        <is>
          <t>x</t>
        </is>
      </c>
      <c r="F148" s="91" t="inlineStr">
        <is>
          <t>x</t>
        </is>
      </c>
      <c r="G148" s="92" t="inlineStr">
        <is>
          <t>x</t>
        </is>
      </c>
      <c r="H148" s="747" t="inlineStr">
        <is>
          <t>天赋2-无</t>
        </is>
      </c>
      <c r="I148" s="129" t="n"/>
      <c r="J148" s="129" t="n"/>
      <c r="K148" s="129" t="n"/>
      <c r="L148" s="129" t="n"/>
      <c r="M148" s="129" t="n"/>
    </row>
    <row r="149" ht="24" customHeight="1">
      <c r="A149" s="11" t="n"/>
      <c r="B149" s="832" t="inlineStr">
        <is>
          <t>触发条件：战斗开始后立即触发。
技能-年兽祝福：攻击对手无视抗武器穿透10%，被对手防御类佣兵反弹伤害时减免50%反弹比例，持续整场战斗。</t>
        </is>
      </c>
      <c r="H149" s="833" t="inlineStr">
        <is>
          <t>天赋3-无</t>
        </is>
      </c>
      <c r="I149" s="194" t="n"/>
      <c r="J149" s="194" t="n"/>
      <c r="K149" s="194" t="n"/>
      <c r="L149" s="194" t="n"/>
      <c r="M149" s="410" t="n"/>
    </row>
    <row r="150" ht="24" customHeight="1">
      <c r="A150" s="11" t="n"/>
      <c r="B150" s="11" t="n"/>
      <c r="M150" s="504" t="n"/>
    </row>
    <row r="151" ht="24" customHeight="1">
      <c r="A151" s="11" t="n"/>
      <c r="B151" s="11" t="n"/>
      <c r="H151" s="158" t="n"/>
      <c r="I151" s="158" t="n"/>
      <c r="J151" s="158" t="n"/>
      <c r="K151" s="158" t="n"/>
      <c r="L151" s="158" t="n"/>
      <c r="M151" s="320" t="n"/>
    </row>
    <row r="152" ht="24" customHeight="1">
      <c r="A152" s="765" t="inlineStr"/>
      <c r="B152" s="3" t="n"/>
      <c r="C152" s="3" t="n"/>
      <c r="D152" s="3" t="n"/>
      <c r="E152" s="3" t="n"/>
      <c r="F152" s="3" t="n"/>
      <c r="G152" s="3" t="n"/>
      <c r="H152" s="3" t="n"/>
      <c r="I152" s="3" t="n"/>
      <c r="J152" s="3" t="n"/>
      <c r="K152" s="3" t="n"/>
      <c r="L152" s="3" t="n"/>
      <c r="M152" s="3" t="n"/>
    </row>
    <row r="153" ht="24" customHeight="1">
      <c r="A153" s="308" t="inlineStr">
        <is>
          <t>名称</t>
        </is>
      </c>
      <c r="B153" s="329" t="inlineStr">
        <is>
          <t>佣兵碎片消耗</t>
        </is>
      </c>
      <c r="C153" s="3" t="n"/>
      <c r="D153" s="474" t="n"/>
      <c r="E153" s="398" t="inlineStr">
        <is>
          <t>天赋丹总消耗</t>
        </is>
      </c>
      <c r="F153" s="3" t="n"/>
      <c r="G153" s="4" t="n"/>
      <c r="H153" s="376" t="inlineStr">
        <is>
          <t>满级天赋效果</t>
        </is>
      </c>
      <c r="I153" s="3" t="n"/>
      <c r="J153" s="3" t="n"/>
      <c r="K153" s="3" t="n"/>
      <c r="L153" s="3" t="n"/>
      <c r="M153" s="474" t="n"/>
    </row>
    <row r="154" ht="24" customHeight="1">
      <c r="A154" s="839" t="inlineStr">
        <is>
          <t>鬼·贾诩
激活碎片
36</t>
        </is>
      </c>
      <c r="B154" s="27" t="inlineStr">
        <is>
          <t>天赋1</t>
        </is>
      </c>
      <c r="C154" s="33" t="inlineStr">
        <is>
          <t>天赋2</t>
        </is>
      </c>
      <c r="D154" s="28" t="inlineStr">
        <is>
          <t>天赋3</t>
        </is>
      </c>
      <c r="E154" s="337" t="inlineStr">
        <is>
          <t>天赋1</t>
        </is>
      </c>
      <c r="F154" s="33" t="inlineStr">
        <is>
          <t>天赋2</t>
        </is>
      </c>
      <c r="G154" s="28" t="inlineStr">
        <is>
          <t>天赋3</t>
        </is>
      </c>
      <c r="H154" s="358" t="inlineStr">
        <is>
          <t>天赋1-佣兵加成：增加佣兵技能减伤百分比25%。</t>
        </is>
      </c>
      <c r="I154" s="123" t="n"/>
      <c r="J154" s="123" t="n"/>
      <c r="K154" s="123" t="n"/>
      <c r="L154" s="123" t="n"/>
      <c r="M154" s="171" t="n"/>
    </row>
    <row r="155" ht="24" customHeight="1">
      <c r="A155" s="11" t="n"/>
      <c r="B155" s="316" t="inlineStr">
        <is>
          <t>120</t>
        </is>
      </c>
      <c r="C155" s="317" t="inlineStr">
        <is>
          <t>400</t>
        </is>
      </c>
      <c r="D155" s="165" t="inlineStr">
        <is>
          <t>600</t>
        </is>
      </c>
      <c r="E155" s="335" t="inlineStr">
        <is>
          <t>750</t>
        </is>
      </c>
      <c r="H155" s="172" t="inlineStr">
        <is>
          <t>天赋2-人物加成：增加人物武器吸血比例20%。</t>
        </is>
      </c>
      <c r="I155" s="129" t="n"/>
      <c r="J155" s="129" t="n"/>
      <c r="K155" s="129" t="n"/>
      <c r="L155" s="129" t="n"/>
      <c r="M155" s="162" t="n"/>
    </row>
    <row r="156" ht="24" customHeight="1">
      <c r="A156" s="11" t="n"/>
      <c r="B156" s="840" t="inlineStr">
        <is>
          <t>触发条件：战斗开始后立即触发。
技能-乱武鸠鹫：降低对手主动治疗以及吸血效果25【16】%，被对手攻击时无视其忽略回合和只能使用技能攻击的效果，持续4回合。</t>
        </is>
      </c>
      <c r="C156" s="3" t="n"/>
      <c r="D156" s="3" t="n"/>
      <c r="E156" s="3" t="n"/>
      <c r="F156" s="3" t="n"/>
      <c r="G156" s="474" t="n"/>
      <c r="H156" s="841" t="inlineStr">
        <is>
          <t>天赋3-恶鬼帷幕：被对手的佣兵反弹伤害时，忽略30%反弹比例效果。贾诩佣兵上阵后生效，持续整场战斗。</t>
        </is>
      </c>
      <c r="I156" s="194" t="n"/>
      <c r="J156" s="194" t="n"/>
      <c r="K156" s="194" t="n"/>
      <c r="L156" s="194" t="n"/>
      <c r="M156" s="195" t="n"/>
    </row>
    <row r="157" ht="24" customHeight="1">
      <c r="A157" s="11" t="n"/>
      <c r="B157" s="11" t="n"/>
      <c r="G157" s="125" t="n"/>
      <c r="M157" s="125" t="n"/>
    </row>
    <row r="158" ht="24" customHeight="1">
      <c r="A158" s="54" t="n"/>
      <c r="B158" s="54" t="n"/>
      <c r="C158" s="270" t="n"/>
      <c r="D158" s="270" t="n"/>
      <c r="E158" s="270" t="n"/>
      <c r="F158" s="270" t="n"/>
      <c r="G158" s="510" t="n"/>
      <c r="H158" s="270" t="n"/>
      <c r="I158" s="270" t="n"/>
      <c r="J158" s="270" t="n"/>
      <c r="K158" s="270" t="n"/>
      <c r="L158" s="270" t="n"/>
      <c r="M158" s="510" t="n"/>
    </row>
    <row r="159" ht="24" customHeight="1">
      <c r="A159" s="765" t="inlineStr"/>
      <c r="B159" s="3" t="n"/>
      <c r="C159" s="3" t="n"/>
      <c r="D159" s="3" t="n"/>
      <c r="E159" s="3" t="n"/>
      <c r="F159" s="3" t="n"/>
      <c r="G159" s="3" t="n"/>
      <c r="H159" s="3" t="n"/>
      <c r="I159" s="3" t="n"/>
      <c r="J159" s="3" t="n"/>
      <c r="K159" s="3" t="n"/>
      <c r="L159" s="3" t="n"/>
      <c r="M159" s="3" t="n"/>
    </row>
    <row r="160" ht="24" customHeight="1">
      <c r="A160" s="308" t="inlineStr">
        <is>
          <t>名称</t>
        </is>
      </c>
      <c r="B160" s="329" t="inlineStr">
        <is>
          <t>佣兵碎片消耗</t>
        </is>
      </c>
      <c r="C160" s="3" t="n"/>
      <c r="D160" s="474" t="n"/>
      <c r="E160" s="398" t="inlineStr">
        <is>
          <t>天赋丹总消耗</t>
        </is>
      </c>
      <c r="F160" s="3" t="n"/>
      <c r="G160" s="4" t="n"/>
      <c r="H160" s="376" t="inlineStr">
        <is>
          <t>满级天赋效果</t>
        </is>
      </c>
      <c r="I160" s="3" t="n"/>
      <c r="J160" s="3" t="n"/>
      <c r="K160" s="3" t="n"/>
      <c r="L160" s="3" t="n"/>
      <c r="M160" s="474" t="n"/>
    </row>
    <row r="161" ht="24" customHeight="1">
      <c r="A161" s="839" t="inlineStr">
        <is>
          <t>精灵鹅
激活碎片
30</t>
        </is>
      </c>
      <c r="B161" s="27" t="inlineStr">
        <is>
          <t>天赋1</t>
        </is>
      </c>
      <c r="C161" s="33" t="inlineStr">
        <is>
          <t>天赋2</t>
        </is>
      </c>
      <c r="D161" s="28" t="inlineStr">
        <is>
          <t>天赋3</t>
        </is>
      </c>
      <c r="E161" s="337" t="inlineStr">
        <is>
          <t>天赋1</t>
        </is>
      </c>
      <c r="F161" s="33" t="inlineStr">
        <is>
          <t>天赋2</t>
        </is>
      </c>
      <c r="G161" s="28" t="inlineStr">
        <is>
          <t>天赋3</t>
        </is>
      </c>
      <c r="H161" s="358" t="inlineStr">
        <is>
          <t>天赋1-佣兵加成：</t>
        </is>
      </c>
      <c r="I161" s="123" t="n"/>
      <c r="J161" s="123" t="n"/>
      <c r="K161" s="123" t="n"/>
      <c r="L161" s="123" t="n"/>
      <c r="M161" s="171" t="n"/>
    </row>
    <row r="162" ht="24" customHeight="1">
      <c r="A162" s="11" t="n"/>
      <c r="H162" s="172" t="inlineStr">
        <is>
          <t>天赋2-人物加成：</t>
        </is>
      </c>
      <c r="I162" s="129" t="n"/>
      <c r="J162" s="129" t="n"/>
      <c r="K162" s="129" t="n"/>
      <c r="L162" s="129" t="n"/>
      <c r="M162" s="162" t="n"/>
    </row>
    <row r="163" ht="24" customHeight="1">
      <c r="A163" s="11" t="n"/>
      <c r="B163" s="838" t="inlineStr">
        <is>
          <t>触发条件：战斗开始后立即触发。
技能-暗夜光环：降低对手速度值68【】%，被对手攻击时无视其只能使用空手攻击和只能使用技能攻击的效果，持续4回合。</t>
        </is>
      </c>
      <c r="C163" s="3" t="n"/>
      <c r="D163" s="3" t="n"/>
      <c r="E163" s="3" t="n"/>
      <c r="F163" s="3" t="n"/>
      <c r="G163" s="3" t="n"/>
      <c r="H163" s="841" t="inlineStr">
        <is>
          <t>天赋3-</t>
        </is>
      </c>
      <c r="I163" s="194" t="n"/>
      <c r="J163" s="194" t="n"/>
      <c r="K163" s="194" t="n"/>
      <c r="L163" s="194" t="n"/>
      <c r="M163" s="195" t="n"/>
    </row>
    <row r="164" ht="24" customHeight="1">
      <c r="A164" s="11" t="n"/>
      <c r="B164" s="11" t="n"/>
      <c r="M164" s="125" t="n"/>
    </row>
    <row r="165" ht="24" customHeight="1">
      <c r="A165" s="54" t="n"/>
      <c r="B165" s="11" t="n"/>
      <c r="H165" s="270" t="n"/>
      <c r="I165" s="270" t="n"/>
      <c r="J165" s="270" t="n"/>
      <c r="K165" s="270" t="n"/>
      <c r="L165" s="270" t="n"/>
      <c r="M165" s="510" t="n"/>
    </row>
    <row r="166" ht="24" customHeight="1">
      <c r="A166" s="765" t="inlineStr"/>
      <c r="B166" s="3" t="n"/>
      <c r="C166" s="3" t="n"/>
      <c r="D166" s="3" t="n"/>
      <c r="E166" s="3" t="n"/>
      <c r="F166" s="3" t="n"/>
      <c r="G166" s="3" t="n"/>
      <c r="H166" s="3" t="n"/>
      <c r="I166" s="3" t="n"/>
      <c r="J166" s="3" t="n"/>
      <c r="K166" s="3" t="n"/>
      <c r="L166" s="3" t="n"/>
      <c r="M166" s="3" t="n"/>
    </row>
    <row r="167" ht="24" customHeight="1">
      <c r="A167" s="202" t="inlineStr">
        <is>
          <t>名称</t>
        </is>
      </c>
      <c r="B167" s="118" t="inlineStr">
        <is>
          <t>佣兵碎片消耗</t>
        </is>
      </c>
      <c r="C167" s="3" t="n"/>
      <c r="D167" s="4" t="n"/>
      <c r="E167" s="670" t="inlineStr">
        <is>
          <t>天赋丹总消耗</t>
        </is>
      </c>
      <c r="F167" s="3" t="n"/>
      <c r="G167" s="4" t="n"/>
      <c r="H167" s="96" t="inlineStr">
        <is>
          <t>满级天赋效果</t>
        </is>
      </c>
      <c r="I167" s="3" t="n"/>
      <c r="J167" s="3" t="n"/>
      <c r="K167" s="3" t="n"/>
      <c r="L167" s="3" t="n"/>
      <c r="M167" s="4" t="n"/>
    </row>
    <row r="168" ht="24" customHeight="1">
      <c r="A168" s="830" t="inlineStr">
        <is>
          <t>真·令狐冲
激活碎片
10</t>
        </is>
      </c>
      <c r="B168" s="234" t="inlineStr">
        <is>
          <t>天赋1</t>
        </is>
      </c>
      <c r="C168" s="340" t="inlineStr">
        <is>
          <t>天赋2</t>
        </is>
      </c>
      <c r="D168" s="207" t="inlineStr">
        <is>
          <t>天赋3</t>
        </is>
      </c>
      <c r="E168" s="657" t="inlineStr">
        <is>
          <t>天赋1</t>
        </is>
      </c>
      <c r="F168" s="340" t="inlineStr">
        <is>
          <t>天赋2</t>
        </is>
      </c>
      <c r="G168" s="207" t="inlineStr">
        <is>
          <t>天赋3</t>
        </is>
      </c>
      <c r="H168" s="745" t="inlineStr">
        <is>
          <t>天赋1-佣兵加成：增加佣兵技能伤害固定值50点。</t>
        </is>
      </c>
      <c r="I168" s="123" t="n"/>
      <c r="J168" s="123" t="n"/>
      <c r="K168" s="123" t="n"/>
      <c r="L168" s="123" t="n"/>
      <c r="M168" s="123" t="n"/>
    </row>
    <row r="169" ht="24" customHeight="1">
      <c r="A169" s="11" t="n"/>
      <c r="B169" s="89" t="inlineStr">
        <is>
          <t>150</t>
        </is>
      </c>
      <c r="C169" s="90" t="inlineStr">
        <is>
          <t>500</t>
        </is>
      </c>
      <c r="D169" s="224" t="inlineStr">
        <is>
          <t>750</t>
        </is>
      </c>
      <c r="E169" s="810" t="inlineStr">
        <is>
          <t>372</t>
        </is>
      </c>
      <c r="F169" s="831" t="inlineStr">
        <is>
          <t>1350</t>
        </is>
      </c>
      <c r="G169" s="837" t="inlineStr">
        <is>
          <t>1690</t>
        </is>
      </c>
      <c r="H169" s="747" t="inlineStr">
        <is>
          <t>天赋2-人物加成：增加人物大型武器附加伤害50。</t>
        </is>
      </c>
      <c r="I169" s="129" t="n"/>
      <c r="J169" s="129" t="n"/>
      <c r="K169" s="129" t="n"/>
      <c r="L169" s="129" t="n"/>
      <c r="M169" s="129" t="n"/>
    </row>
    <row r="170" ht="24" customHeight="1">
      <c r="A170" s="11" t="n"/>
      <c r="B170" s="832" t="inlineStr">
        <is>
          <t>触发条件：自身血量低于？%。
技能-独孤九剑：造成伤害77【20】点。</t>
        </is>
      </c>
      <c r="H170" s="833" t="inlineStr">
        <is>
          <t>天赋3-破剑式：增加独孤九剑伤害100%，并额外增加自己生命值5%的伤害。</t>
        </is>
      </c>
      <c r="I170" s="194" t="n"/>
      <c r="J170" s="194" t="n"/>
      <c r="K170" s="194" t="n"/>
      <c r="L170" s="194" t="n"/>
      <c r="M170" s="410" t="n"/>
    </row>
    <row r="171" ht="24" customHeight="1">
      <c r="A171" s="11" t="n"/>
      <c r="B171" s="11" t="n"/>
      <c r="M171" s="504" t="n"/>
    </row>
    <row r="172" ht="24" customHeight="1">
      <c r="A172" s="11" t="n"/>
      <c r="B172" s="11" t="n"/>
      <c r="H172" s="158" t="n"/>
      <c r="I172" s="158" t="n"/>
      <c r="J172" s="158" t="n"/>
      <c r="K172" s="158" t="n"/>
      <c r="L172" s="158" t="n"/>
      <c r="M172" s="320" t="n"/>
    </row>
    <row r="173" ht="24" customHeight="1">
      <c r="A173" s="834" t="inlineStr"/>
      <c r="B173" s="270" t="n"/>
      <c r="C173" s="270" t="n"/>
      <c r="D173" s="270" t="n"/>
      <c r="E173" s="270" t="n"/>
      <c r="F173" s="270" t="n"/>
      <c r="G173" s="270" t="n"/>
      <c r="H173" s="270" t="n"/>
      <c r="I173" s="270" t="n"/>
      <c r="J173" s="270" t="n"/>
      <c r="K173" s="270" t="n"/>
      <c r="L173" s="270" t="n"/>
      <c r="M173" s="270" t="n"/>
    </row>
    <row r="174" ht="24" customHeight="1">
      <c r="A174" s="202" t="inlineStr">
        <is>
          <t>名称</t>
        </is>
      </c>
      <c r="B174" s="118" t="inlineStr">
        <is>
          <t>佣兵碎片消耗</t>
        </is>
      </c>
      <c r="C174" s="3" t="n"/>
      <c r="D174" s="4" t="n"/>
      <c r="E174" s="670" t="inlineStr">
        <is>
          <t>天赋丹总消耗</t>
        </is>
      </c>
      <c r="F174" s="3" t="n"/>
      <c r="G174" s="4" t="n"/>
      <c r="H174" s="96" t="inlineStr">
        <is>
          <t>满级天赋效果</t>
        </is>
      </c>
      <c r="I174" s="3" t="n"/>
      <c r="J174" s="3" t="n"/>
      <c r="K174" s="3" t="n"/>
      <c r="L174" s="3" t="n"/>
      <c r="M174" s="4" t="n"/>
    </row>
    <row r="175" ht="24" customHeight="1">
      <c r="A175" s="830" t="inlineStr">
        <is>
          <t>醒·
顶级令狐冲
激活碎片
30</t>
        </is>
      </c>
      <c r="B175" s="234" t="inlineStr">
        <is>
          <t>天赋1</t>
        </is>
      </c>
      <c r="C175" s="340" t="inlineStr">
        <is>
          <t>天赋2</t>
        </is>
      </c>
      <c r="D175" s="207" t="inlineStr">
        <is>
          <t>天赋3</t>
        </is>
      </c>
      <c r="E175" s="657" t="inlineStr">
        <is>
          <t>天赋1</t>
        </is>
      </c>
      <c r="F175" s="340" t="inlineStr">
        <is>
          <t>天赋2</t>
        </is>
      </c>
      <c r="G175" s="207" t="inlineStr">
        <is>
          <t>天赋3</t>
        </is>
      </c>
      <c r="H175" s="745" t="inlineStr">
        <is>
          <t>天赋1-佣兵加成：增加佣兵技能暴击50%。</t>
        </is>
      </c>
      <c r="I175" s="123" t="n"/>
      <c r="J175" s="123" t="n"/>
      <c r="K175" s="123" t="n"/>
      <c r="L175" s="123" t="n"/>
      <c r="M175" s="123" t="n"/>
    </row>
    <row r="176" ht="24" customHeight="1">
      <c r="A176" s="11" t="n"/>
      <c r="B176" s="89" t="inlineStr">
        <is>
          <t>160</t>
        </is>
      </c>
      <c r="C176" s="90" t="inlineStr">
        <is>
          <t>350</t>
        </is>
      </c>
      <c r="D176" s="92" t="inlineStr">
        <is>
          <t>x</t>
        </is>
      </c>
      <c r="E176" s="660" t="inlineStr">
        <is>
          <t>600</t>
        </is>
      </c>
      <c r="F176" s="831" t="inlineStr">
        <is>
          <t>1350</t>
        </is>
      </c>
      <c r="G176" s="92" t="inlineStr">
        <is>
          <t>x</t>
        </is>
      </c>
      <c r="H176" s="747" t="inlineStr">
        <is>
          <t>天赋2-人物加成：增加人物中型武器附加伤害50。</t>
        </is>
      </c>
      <c r="I176" s="129" t="n"/>
      <c r="J176" s="129" t="n"/>
      <c r="K176" s="129" t="n"/>
      <c r="L176" s="129" t="n"/>
      <c r="M176" s="129" t="n"/>
    </row>
    <row r="177" ht="24" customHeight="1">
      <c r="A177" s="11" t="n"/>
      <c r="B177" s="832" t="inlineStr">
        <is>
          <t>触发条件：自身血量低于？%。
技能-独孤九剑：造成伤害150【55】点，对手是怪物时额外造成当前生命5%的伤害（最多1000+玩家等级*5点）。</t>
        </is>
      </c>
      <c r="H177" s="833" t="inlineStr">
        <is>
          <t>天赋3-无</t>
        </is>
      </c>
      <c r="I177" s="194" t="n"/>
      <c r="J177" s="194" t="n"/>
      <c r="K177" s="194" t="n"/>
      <c r="L177" s="194" t="n"/>
      <c r="M177" s="410" t="n"/>
    </row>
    <row r="178" ht="24" customHeight="1">
      <c r="A178" s="11" t="n"/>
      <c r="B178" s="11" t="n"/>
      <c r="M178" s="504" t="n"/>
    </row>
    <row r="179" ht="24" customHeight="1">
      <c r="A179" s="11" t="n"/>
      <c r="B179" s="11" t="n"/>
      <c r="H179" s="158" t="n"/>
      <c r="I179" s="158" t="n"/>
      <c r="J179" s="158" t="n"/>
      <c r="K179" s="158" t="n"/>
      <c r="L179" s="158" t="n"/>
      <c r="M179" s="320" t="n"/>
    </row>
    <row r="180" ht="24" customHeight="1">
      <c r="A180" s="834" t="inlineStr"/>
      <c r="B180" s="270" t="n"/>
      <c r="C180" s="270" t="n"/>
      <c r="D180" s="270" t="n"/>
      <c r="E180" s="270" t="n"/>
      <c r="F180" s="270" t="n"/>
      <c r="G180" s="270" t="n"/>
      <c r="H180" s="270" t="n"/>
      <c r="I180" s="270" t="n"/>
      <c r="J180" s="270" t="n"/>
      <c r="K180" s="270" t="n"/>
      <c r="L180" s="270" t="n"/>
      <c r="M180" s="270" t="n"/>
    </row>
    <row r="181" ht="24" customHeight="1">
      <c r="A181" s="202" t="inlineStr">
        <is>
          <t>名称</t>
        </is>
      </c>
      <c r="B181" s="118" t="inlineStr">
        <is>
          <t>佣兵碎片消耗</t>
        </is>
      </c>
      <c r="C181" s="3" t="n"/>
      <c r="D181" s="4" t="n"/>
      <c r="E181" s="670" t="inlineStr">
        <is>
          <t>天赋丹总消耗</t>
        </is>
      </c>
      <c r="F181" s="3" t="n"/>
      <c r="G181" s="4" t="n"/>
      <c r="H181" s="96" t="inlineStr">
        <is>
          <t>满级天赋效果</t>
        </is>
      </c>
      <c r="I181" s="3" t="n"/>
      <c r="J181" s="3" t="n"/>
      <c r="K181" s="3" t="n"/>
      <c r="L181" s="3" t="n"/>
      <c r="M181" s="4" t="n"/>
    </row>
    <row r="182" ht="24" customHeight="1">
      <c r="A182" s="830" t="inlineStr">
        <is>
          <t>隐·
独孤求败
激活碎片
30</t>
        </is>
      </c>
      <c r="B182" s="234" t="inlineStr">
        <is>
          <t>天赋1</t>
        </is>
      </c>
      <c r="C182" s="340" t="inlineStr">
        <is>
          <t>天赋2</t>
        </is>
      </c>
      <c r="D182" s="207" t="inlineStr">
        <is>
          <t>天赋3</t>
        </is>
      </c>
      <c r="E182" s="657" t="inlineStr">
        <is>
          <t>天赋1</t>
        </is>
      </c>
      <c r="F182" s="340" t="inlineStr">
        <is>
          <t>天赋2</t>
        </is>
      </c>
      <c r="G182" s="207" t="inlineStr">
        <is>
          <t>天赋3</t>
        </is>
      </c>
      <c r="H182" s="745" t="inlineStr">
        <is>
          <t>天赋1-佣兵加成：增加佣兵技能伤害百分比25%。</t>
        </is>
      </c>
      <c r="I182" s="123" t="n"/>
      <c r="J182" s="123" t="n"/>
      <c r="K182" s="123" t="n"/>
      <c r="L182" s="123" t="n"/>
      <c r="M182" s="123" t="n"/>
    </row>
    <row r="183" ht="24" customHeight="1">
      <c r="A183" s="11" t="n"/>
      <c r="B183" s="89" t="inlineStr">
        <is>
          <t>100</t>
        </is>
      </c>
      <c r="C183" s="90" t="inlineStr">
        <is>
          <t>350</t>
        </is>
      </c>
      <c r="D183" s="92" t="inlineStr">
        <is>
          <t>x</t>
        </is>
      </c>
      <c r="E183" s="810" t="inlineStr">
        <is>
          <t>372</t>
        </is>
      </c>
      <c r="F183" s="831" t="inlineStr">
        <is>
          <t>1350</t>
        </is>
      </c>
      <c r="G183" s="92" t="inlineStr">
        <is>
          <t>x</t>
        </is>
      </c>
      <c r="H183" s="747" t="inlineStr">
        <is>
          <t>天赋2-人物加成：增加人物小型武器附加伤害50。</t>
        </is>
      </c>
      <c r="I183" s="129" t="n"/>
      <c r="J183" s="129" t="n"/>
      <c r="K183" s="129" t="n"/>
      <c r="L183" s="129" t="n"/>
      <c r="M183" s="129" t="n"/>
    </row>
    <row r="184" ht="24" customHeight="1">
      <c r="A184" s="11" t="n"/>
      <c r="B184" s="832" t="inlineStr">
        <is>
          <t>触发条件：自身血量低于？%。
技能-真·独孤九剑：造成伤害150【55】点，对手是怪物时额外造成当前生命5%的伤害（最多1000+玩家等级*5点）。</t>
        </is>
      </c>
      <c r="H184" s="833" t="inlineStr">
        <is>
          <t>天赋3-无</t>
        </is>
      </c>
      <c r="I184" s="194" t="n"/>
      <c r="J184" s="194" t="n"/>
      <c r="K184" s="194" t="n"/>
      <c r="L184" s="194" t="n"/>
      <c r="M184" s="410" t="n"/>
    </row>
    <row r="185" ht="24" customHeight="1">
      <c r="A185" s="11" t="n"/>
      <c r="B185" s="11" t="n"/>
      <c r="M185" s="504" t="n"/>
    </row>
    <row r="186" ht="24" customHeight="1">
      <c r="A186" s="11" t="n"/>
      <c r="B186" s="11" t="n"/>
      <c r="H186" s="158" t="n"/>
      <c r="I186" s="158" t="n"/>
      <c r="J186" s="158" t="n"/>
      <c r="K186" s="158" t="n"/>
      <c r="L186" s="158" t="n"/>
      <c r="M186" s="320" t="n"/>
    </row>
    <row r="187" ht="24" customHeight="1">
      <c r="A187" s="834" t="inlineStr"/>
      <c r="B187" s="270" t="n"/>
      <c r="C187" s="270" t="n"/>
      <c r="D187" s="270" t="n"/>
      <c r="E187" s="270" t="n"/>
      <c r="F187" s="270" t="n"/>
      <c r="G187" s="270" t="n"/>
      <c r="H187" s="270" t="n"/>
      <c r="I187" s="270" t="n"/>
      <c r="J187" s="270" t="n"/>
      <c r="K187" s="270" t="n"/>
      <c r="L187" s="270" t="n"/>
      <c r="M187" s="270" t="n"/>
    </row>
    <row r="188" ht="24" customHeight="1">
      <c r="A188" s="202" t="inlineStr">
        <is>
          <t>名称</t>
        </is>
      </c>
      <c r="B188" s="118" t="inlineStr">
        <is>
          <t>佣兵碎片消耗</t>
        </is>
      </c>
      <c r="C188" s="3" t="n"/>
      <c r="D188" s="4" t="n"/>
      <c r="E188" s="670" t="inlineStr">
        <is>
          <t>天赋丹总消耗</t>
        </is>
      </c>
      <c r="F188" s="3" t="n"/>
      <c r="G188" s="4" t="n"/>
      <c r="H188" s="96" t="inlineStr">
        <is>
          <t>满级天赋效果</t>
        </is>
      </c>
      <c r="I188" s="3" t="n"/>
      <c r="J188" s="3" t="n"/>
      <c r="K188" s="3" t="n"/>
      <c r="L188" s="3" t="n"/>
      <c r="M188" s="4" t="n"/>
    </row>
    <row r="189" ht="24" customHeight="1">
      <c r="A189" s="830" t="inlineStr">
        <is>
          <t>毒·丁春秋
激活碎片
10</t>
        </is>
      </c>
      <c r="B189" s="234" t="inlineStr">
        <is>
          <t>天赋1</t>
        </is>
      </c>
      <c r="C189" s="340" t="inlineStr">
        <is>
          <t>天赋2</t>
        </is>
      </c>
      <c r="D189" s="207" t="inlineStr">
        <is>
          <t>天赋3</t>
        </is>
      </c>
      <c r="E189" s="657" t="inlineStr">
        <is>
          <t>天赋1</t>
        </is>
      </c>
      <c r="F189" s="340" t="inlineStr">
        <is>
          <t>天赋2</t>
        </is>
      </c>
      <c r="G189" s="207" t="inlineStr">
        <is>
          <t>天赋3</t>
        </is>
      </c>
      <c r="H189" s="745" t="inlineStr">
        <is>
          <t>天赋1-佣兵加成：增加佣兵技能伤害固定值50点。</t>
        </is>
      </c>
      <c r="I189" s="123" t="n"/>
      <c r="J189" s="123" t="n"/>
      <c r="K189" s="123" t="n"/>
      <c r="L189" s="123" t="n"/>
      <c r="M189" s="123" t="n"/>
    </row>
    <row r="190" ht="24" customHeight="1">
      <c r="A190" s="11" t="n"/>
      <c r="B190" s="89" t="inlineStr">
        <is>
          <t>150</t>
        </is>
      </c>
      <c r="C190" s="90" t="inlineStr">
        <is>
          <t>500</t>
        </is>
      </c>
      <c r="D190" s="224" t="inlineStr">
        <is>
          <t>750</t>
        </is>
      </c>
      <c r="E190" s="810" t="inlineStr">
        <is>
          <t>372</t>
        </is>
      </c>
      <c r="F190" s="831" t="inlineStr">
        <is>
          <t>1350</t>
        </is>
      </c>
      <c r="G190" s="837" t="inlineStr">
        <is>
          <t>1350</t>
        </is>
      </c>
      <c r="H190" s="747" t="inlineStr">
        <is>
          <t>天赋2-人物加成：增加人物投掷武器附加伤害50。</t>
        </is>
      </c>
      <c r="I190" s="129" t="n"/>
      <c r="J190" s="129" t="n"/>
      <c r="K190" s="129" t="n"/>
      <c r="L190" s="129" t="n"/>
      <c r="M190" s="129" t="n"/>
    </row>
    <row r="191" ht="24" customHeight="1">
      <c r="A191" s="11" t="n"/>
      <c r="B191" s="832" t="inlineStr">
        <is>
          <t>触发条件：自身血量低于？%。
技能-腐尸毒：使对手中毒持续3回合，一共扣血87【30】点。</t>
        </is>
      </c>
      <c r="H191" s="833" t="inlineStr">
        <is>
          <t>天赋3-化功大法：增加腐尸毒伤害30%，每次对手爆发腐蚀毒额外降低其1%速度。</t>
        </is>
      </c>
      <c r="I191" s="194" t="n"/>
      <c r="J191" s="194" t="n"/>
      <c r="K191" s="194" t="n"/>
      <c r="L191" s="194" t="n"/>
      <c r="M191" s="410" t="n"/>
    </row>
    <row r="192" ht="24" customHeight="1">
      <c r="A192" s="11" t="n"/>
      <c r="B192" s="11" t="n"/>
      <c r="M192" s="504" t="n"/>
    </row>
    <row r="193" ht="24" customHeight="1">
      <c r="A193" s="11" t="n"/>
      <c r="B193" s="11" t="n"/>
      <c r="H193" s="158" t="n"/>
      <c r="I193" s="158" t="n"/>
      <c r="J193" s="158" t="n"/>
      <c r="K193" s="158" t="n"/>
      <c r="L193" s="158" t="n"/>
      <c r="M193" s="320" t="n"/>
    </row>
    <row r="194" ht="24" customHeight="1">
      <c r="A194" s="834" t="inlineStr"/>
      <c r="B194" s="270" t="n"/>
      <c r="C194" s="270" t="n"/>
      <c r="D194" s="270" t="n"/>
      <c r="E194" s="270" t="n"/>
      <c r="F194" s="270" t="n"/>
      <c r="G194" s="270" t="n"/>
      <c r="H194" s="270" t="n"/>
      <c r="I194" s="270" t="n"/>
      <c r="J194" s="270" t="n"/>
      <c r="K194" s="270" t="n"/>
      <c r="L194" s="270" t="n"/>
      <c r="M194" s="270" t="n"/>
    </row>
    <row r="195" ht="24" customHeight="1">
      <c r="A195" s="202" t="inlineStr">
        <is>
          <t>名称</t>
        </is>
      </c>
      <c r="B195" s="118" t="inlineStr">
        <is>
          <t>佣兵碎片消耗</t>
        </is>
      </c>
      <c r="C195" s="3" t="n"/>
      <c r="D195" s="4" t="n"/>
      <c r="E195" s="670" t="inlineStr">
        <is>
          <t>天赋丹总消耗</t>
        </is>
      </c>
      <c r="F195" s="3" t="n"/>
      <c r="G195" s="4" t="n"/>
      <c r="H195" s="96" t="inlineStr">
        <is>
          <t>满级天赋效果</t>
        </is>
      </c>
      <c r="I195" s="3" t="n"/>
      <c r="J195" s="3" t="n"/>
      <c r="K195" s="3" t="n"/>
      <c r="L195" s="3" t="n"/>
      <c r="M195" s="4" t="n"/>
    </row>
    <row r="196" ht="24" customHeight="1">
      <c r="A196" s="830" t="inlineStr">
        <is>
          <t>血·韦一笑
激活碎片
10</t>
        </is>
      </c>
      <c r="B196" s="234" t="inlineStr">
        <is>
          <t>天赋1</t>
        </is>
      </c>
      <c r="C196" s="340" t="inlineStr">
        <is>
          <t>天赋2</t>
        </is>
      </c>
      <c r="D196" s="207" t="inlineStr">
        <is>
          <t>天赋3</t>
        </is>
      </c>
      <c r="E196" s="657" t="inlineStr">
        <is>
          <t>天赋1</t>
        </is>
      </c>
      <c r="F196" s="340" t="inlineStr">
        <is>
          <t>天赋2</t>
        </is>
      </c>
      <c r="G196" s="207" t="inlineStr">
        <is>
          <t>天赋3</t>
        </is>
      </c>
      <c r="H196" s="745" t="inlineStr">
        <is>
          <t>天赋1-佣兵加成：增加佣兵技能伤害百分比25%。</t>
        </is>
      </c>
      <c r="I196" s="123" t="n"/>
      <c r="J196" s="123" t="n"/>
      <c r="K196" s="123" t="n"/>
      <c r="L196" s="123" t="n"/>
      <c r="M196" s="123" t="n"/>
    </row>
    <row r="197" ht="24" customHeight="1">
      <c r="A197" s="11" t="n"/>
      <c r="B197" s="89" t="inlineStr">
        <is>
          <t>150</t>
        </is>
      </c>
      <c r="C197" s="90" t="inlineStr">
        <is>
          <t>375</t>
        </is>
      </c>
      <c r="D197" s="224" t="inlineStr">
        <is>
          <t>500</t>
        </is>
      </c>
      <c r="E197" s="810" t="inlineStr">
        <is>
          <t>372</t>
        </is>
      </c>
      <c r="F197" s="831" t="inlineStr">
        <is>
          <t>1014</t>
        </is>
      </c>
      <c r="G197" s="837" t="inlineStr">
        <is>
          <t>1690</t>
        </is>
      </c>
      <c r="H197" s="747" t="inlineStr">
        <is>
          <t>天赋2-人物加成：增加人物生命值150点。</t>
        </is>
      </c>
      <c r="I197" s="129" t="n"/>
      <c r="J197" s="129" t="n"/>
      <c r="K197" s="129" t="n"/>
      <c r="L197" s="129" t="n"/>
      <c r="M197" s="129" t="n"/>
    </row>
    <row r="198" ht="24" customHeight="1">
      <c r="A198" s="11" t="n"/>
      <c r="B198" s="832" t="inlineStr">
        <is>
          <t>触发条件：自身血量低于？%。
技能-寒冰绵掌：造成对方当前生命千分之320【130】的伤害（最大伤害为自身等级的1.5倍），并吸取伤害值的一半。</t>
        </is>
      </c>
      <c r="H198" s="833" t="inlineStr">
        <is>
          <t>天赋3-青翼蝠王：被对手使用武器攻击时，如果触发吸血降低对手30%的吸血效果。韦一笑佣兵上阵后生效，持续整场战斗。</t>
        </is>
      </c>
      <c r="I198" s="194" t="n"/>
      <c r="J198" s="194" t="n"/>
      <c r="K198" s="194" t="n"/>
      <c r="L198" s="194" t="n"/>
      <c r="M198" s="410" t="n"/>
    </row>
    <row r="199" ht="24" customHeight="1">
      <c r="A199" s="11" t="n"/>
      <c r="B199" s="11" t="n"/>
      <c r="M199" s="504" t="n"/>
    </row>
    <row r="200" ht="24" customHeight="1">
      <c r="A200" s="11" t="n"/>
      <c r="B200" s="11" t="n"/>
      <c r="H200" s="158" t="n"/>
      <c r="I200" s="158" t="n"/>
      <c r="J200" s="158" t="n"/>
      <c r="K200" s="158" t="n"/>
      <c r="L200" s="158" t="n"/>
      <c r="M200" s="320" t="n"/>
    </row>
    <row r="201" ht="24" customHeight="1">
      <c r="A201" s="834" t="inlineStr"/>
      <c r="B201" s="270" t="n"/>
      <c r="C201" s="270" t="n"/>
      <c r="D201" s="270" t="n"/>
      <c r="E201" s="270" t="n"/>
      <c r="F201" s="270" t="n"/>
      <c r="G201" s="270" t="n"/>
      <c r="H201" s="270" t="n"/>
      <c r="I201" s="270" t="n"/>
      <c r="J201" s="270" t="n"/>
      <c r="K201" s="270" t="n"/>
      <c r="L201" s="270" t="n"/>
      <c r="M201" s="270" t="n"/>
    </row>
    <row r="202" ht="24" customHeight="1">
      <c r="A202" s="202" t="inlineStr">
        <is>
          <t>名称</t>
        </is>
      </c>
      <c r="B202" s="118" t="inlineStr">
        <is>
          <t>佣兵碎片消耗</t>
        </is>
      </c>
      <c r="C202" s="3" t="n"/>
      <c r="D202" s="4" t="n"/>
      <c r="E202" s="670" t="inlineStr">
        <is>
          <t>天赋丹总消耗</t>
        </is>
      </c>
      <c r="F202" s="3" t="n"/>
      <c r="G202" s="4" t="n"/>
      <c r="H202" s="96" t="inlineStr">
        <is>
          <t>满级天赋效果</t>
        </is>
      </c>
      <c r="I202" s="3" t="n"/>
      <c r="J202" s="3" t="n"/>
      <c r="K202" s="3" t="n"/>
      <c r="L202" s="3" t="n"/>
      <c r="M202" s="4" t="n"/>
    </row>
    <row r="203" ht="24" customHeight="1">
      <c r="A203" s="830" t="inlineStr">
        <is>
          <t>血·
顶级韦一笑
激活碎片
30</t>
        </is>
      </c>
      <c r="B203" s="234" t="inlineStr">
        <is>
          <t>天赋1</t>
        </is>
      </c>
      <c r="C203" s="340" t="inlineStr">
        <is>
          <t>天赋2</t>
        </is>
      </c>
      <c r="D203" s="207" t="inlineStr">
        <is>
          <t>天赋3</t>
        </is>
      </c>
      <c r="E203" s="657" t="inlineStr">
        <is>
          <t>天赋1</t>
        </is>
      </c>
      <c r="F203" s="340" t="inlineStr">
        <is>
          <t>天赋2</t>
        </is>
      </c>
      <c r="G203" s="207" t="inlineStr">
        <is>
          <t>天赋3</t>
        </is>
      </c>
      <c r="H203" s="745" t="inlineStr">
        <is>
          <t>天赋1-佣兵加成：增加佣兵技能伤害固定值50点。</t>
        </is>
      </c>
      <c r="I203" s="123" t="n"/>
      <c r="J203" s="123" t="n"/>
      <c r="K203" s="123" t="n"/>
      <c r="L203" s="123" t="n"/>
      <c r="M203" s="123" t="n"/>
    </row>
    <row r="204" ht="24" customHeight="1">
      <c r="A204" s="11" t="n"/>
      <c r="B204" s="89" t="inlineStr">
        <is>
          <t>100</t>
        </is>
      </c>
      <c r="C204" s="90" t="inlineStr">
        <is>
          <t>250</t>
        </is>
      </c>
      <c r="D204" s="92" t="inlineStr">
        <is>
          <t>x</t>
        </is>
      </c>
      <c r="E204" s="810" t="inlineStr">
        <is>
          <t>372</t>
        </is>
      </c>
      <c r="F204" s="831" t="inlineStr">
        <is>
          <t>1014</t>
        </is>
      </c>
      <c r="G204" s="92" t="inlineStr">
        <is>
          <t>x</t>
        </is>
      </c>
      <c r="H204" s="747" t="inlineStr">
        <is>
          <t>天赋2-人物加成：增加人物生命值150点。</t>
        </is>
      </c>
      <c r="I204" s="129" t="n"/>
      <c r="J204" s="129" t="n"/>
      <c r="K204" s="129" t="n"/>
      <c r="L204" s="129" t="n"/>
      <c r="M204" s="129" t="n"/>
    </row>
    <row r="205" ht="24" customHeight="1">
      <c r="A205" s="11" t="n"/>
      <c r="B205" s="832" t="inlineStr">
        <is>
          <t>触发条件：自身血量低于？%。
技能-寒冰绵掌：造成对方当前生命千分之390【200】的伤害（最大伤害为自身等级的1.8倍），并吸取伤害值的一半。</t>
        </is>
      </c>
      <c r="H205" s="833" t="inlineStr">
        <is>
          <t>天赋3-无</t>
        </is>
      </c>
      <c r="I205" s="194" t="n"/>
      <c r="J205" s="194" t="n"/>
      <c r="K205" s="194" t="n"/>
      <c r="L205" s="194" t="n"/>
      <c r="M205" s="410" t="n"/>
    </row>
    <row r="206" ht="24" customHeight="1">
      <c r="A206" s="11" t="n"/>
      <c r="B206" s="11" t="n"/>
      <c r="M206" s="504" t="n"/>
    </row>
    <row r="207" ht="24" customHeight="1">
      <c r="A207" s="11" t="n"/>
      <c r="B207" s="11" t="n"/>
      <c r="H207" s="158" t="n"/>
      <c r="I207" s="158" t="n"/>
      <c r="J207" s="158" t="n"/>
      <c r="K207" s="158" t="n"/>
      <c r="L207" s="158" t="n"/>
      <c r="M207" s="320" t="n"/>
    </row>
    <row r="208" ht="24" customHeight="1">
      <c r="A208" s="834" t="inlineStr"/>
      <c r="B208" s="270" t="n"/>
      <c r="C208" s="270" t="n"/>
      <c r="D208" s="270" t="n"/>
      <c r="E208" s="270" t="n"/>
      <c r="F208" s="270" t="n"/>
      <c r="G208" s="270" t="n"/>
      <c r="H208" s="270" t="n"/>
      <c r="I208" s="270" t="n"/>
      <c r="J208" s="270" t="n"/>
      <c r="K208" s="270" t="n"/>
      <c r="L208" s="270" t="n"/>
      <c r="M208" s="270" t="n"/>
    </row>
    <row r="209" ht="24" customHeight="1">
      <c r="A209" s="202" t="inlineStr">
        <is>
          <t>名称</t>
        </is>
      </c>
      <c r="B209" s="118" t="inlineStr">
        <is>
          <t>佣兵碎片消耗</t>
        </is>
      </c>
      <c r="C209" s="3" t="n"/>
      <c r="D209" s="4" t="n"/>
      <c r="E209" s="670" t="inlineStr">
        <is>
          <t>天赋丹总消耗</t>
        </is>
      </c>
      <c r="F209" s="3" t="n"/>
      <c r="G209" s="4" t="n"/>
      <c r="H209" s="96" t="inlineStr">
        <is>
          <t>满级天赋效果</t>
        </is>
      </c>
      <c r="I209" s="3" t="n"/>
      <c r="J209" s="3" t="n"/>
      <c r="K209" s="3" t="n"/>
      <c r="L209" s="3" t="n"/>
      <c r="M209" s="4" t="n"/>
    </row>
    <row r="210" ht="24" customHeight="1">
      <c r="A210" s="830" t="inlineStr">
        <is>
          <t>煞·
黑山老妖
激活碎片
30</t>
        </is>
      </c>
      <c r="B210" s="234" t="inlineStr">
        <is>
          <t>天赋1</t>
        </is>
      </c>
      <c r="C210" s="340" t="inlineStr">
        <is>
          <t>天赋2</t>
        </is>
      </c>
      <c r="D210" s="207" t="inlineStr">
        <is>
          <t>天赋3</t>
        </is>
      </c>
      <c r="E210" s="657" t="inlineStr">
        <is>
          <t>天赋1</t>
        </is>
      </c>
      <c r="F210" s="340" t="inlineStr">
        <is>
          <t>天赋2</t>
        </is>
      </c>
      <c r="G210" s="207" t="inlineStr">
        <is>
          <t>天赋3</t>
        </is>
      </c>
      <c r="H210" s="745" t="inlineStr">
        <is>
          <t>天赋1-佣兵加成：增加佣兵技能伤害百分比25%。</t>
        </is>
      </c>
      <c r="I210" s="123" t="n"/>
      <c r="J210" s="123" t="n"/>
      <c r="K210" s="123" t="n"/>
      <c r="L210" s="123" t="n"/>
      <c r="M210" s="123" t="n"/>
    </row>
    <row r="211" ht="24" customHeight="1">
      <c r="A211" s="11" t="n"/>
      <c r="B211" s="89" t="inlineStr">
        <is>
          <t>150</t>
        </is>
      </c>
      <c r="C211" s="90" t="inlineStr">
        <is>
          <t>250</t>
        </is>
      </c>
      <c r="D211" s="92" t="inlineStr">
        <is>
          <t>x</t>
        </is>
      </c>
      <c r="E211" s="810" t="inlineStr">
        <is>
          <t>372</t>
        </is>
      </c>
      <c r="F211" s="831" t="inlineStr">
        <is>
          <t>1014</t>
        </is>
      </c>
      <c r="G211" s="92" t="inlineStr">
        <is>
          <t>x</t>
        </is>
      </c>
      <c r="H211" s="747" t="inlineStr">
        <is>
          <t>天赋2-人物加成：增加人物生命值150点。</t>
        </is>
      </c>
      <c r="I211" s="129" t="n"/>
      <c r="J211" s="129" t="n"/>
      <c r="K211" s="129" t="n"/>
      <c r="L211" s="129" t="n"/>
      <c r="M211" s="129" t="n"/>
    </row>
    <row r="212" ht="24" customHeight="1">
      <c r="A212" s="11" t="n"/>
      <c r="B212" s="832" t="inlineStr">
        <is>
          <t>触发条件：自身血量低于？%。
技能-吸星锁：造成对方当前生命千分之390【200】的伤害（最大伤害为本身等级的1.8倍），并吸取伤害值的一半。</t>
        </is>
      </c>
      <c r="H212" s="833" t="inlineStr">
        <is>
          <t>天赋3-无</t>
        </is>
      </c>
      <c r="I212" s="194" t="n"/>
      <c r="J212" s="194" t="n"/>
      <c r="K212" s="194" t="n"/>
      <c r="L212" s="194" t="n"/>
      <c r="M212" s="410" t="n"/>
    </row>
    <row r="213" ht="24" customHeight="1">
      <c r="A213" s="11" t="n"/>
      <c r="B213" s="11" t="n"/>
      <c r="M213" s="504" t="n"/>
    </row>
    <row r="214" ht="24" customHeight="1">
      <c r="A214" s="11" t="n"/>
      <c r="B214" s="11" t="n"/>
      <c r="H214" s="158" t="n"/>
      <c r="I214" s="158" t="n"/>
      <c r="J214" s="158" t="n"/>
      <c r="K214" s="158" t="n"/>
      <c r="L214" s="158" t="n"/>
      <c r="M214" s="320" t="n"/>
    </row>
    <row r="215" ht="24" customHeight="1">
      <c r="A215" s="834" t="inlineStr"/>
      <c r="B215" s="270" t="n"/>
      <c r="C215" s="270" t="n"/>
      <c r="D215" s="270" t="n"/>
      <c r="E215" s="270" t="n"/>
      <c r="F215" s="270" t="n"/>
      <c r="G215" s="270" t="n"/>
      <c r="H215" s="270" t="n"/>
      <c r="I215" s="270" t="n"/>
      <c r="J215" s="270" t="n"/>
      <c r="K215" s="270" t="n"/>
      <c r="L215" s="270" t="n"/>
      <c r="M215" s="270" t="n"/>
    </row>
    <row r="216" ht="24" customHeight="1">
      <c r="A216" s="202" t="inlineStr">
        <is>
          <t>名称</t>
        </is>
      </c>
      <c r="B216" s="118" t="inlineStr">
        <is>
          <t>佣兵碎片消耗</t>
        </is>
      </c>
      <c r="C216" s="3" t="n"/>
      <c r="D216" s="4" t="n"/>
      <c r="E216" s="670" t="inlineStr">
        <is>
          <t>天赋丹总消耗</t>
        </is>
      </c>
      <c r="F216" s="3" t="n"/>
      <c r="G216" s="4" t="n"/>
      <c r="H216" s="96" t="inlineStr">
        <is>
          <t>满级天赋效果</t>
        </is>
      </c>
      <c r="I216" s="3" t="n"/>
      <c r="J216" s="3" t="n"/>
      <c r="K216" s="3" t="n"/>
      <c r="L216" s="3" t="n"/>
      <c r="M216" s="4" t="n"/>
    </row>
    <row r="217" ht="24" customHeight="1">
      <c r="A217" s="830" t="inlineStr">
        <is>
          <t>冥·鹤笔翁
激活碎片
10</t>
        </is>
      </c>
      <c r="B217" s="234" t="inlineStr">
        <is>
          <t>天赋1</t>
        </is>
      </c>
      <c r="C217" s="340" t="inlineStr">
        <is>
          <t>天赋2</t>
        </is>
      </c>
      <c r="D217" s="207" t="inlineStr">
        <is>
          <t>天赋3</t>
        </is>
      </c>
      <c r="E217" s="657" t="inlineStr">
        <is>
          <t>天赋1</t>
        </is>
      </c>
      <c r="F217" s="340" t="inlineStr">
        <is>
          <t>天赋2</t>
        </is>
      </c>
      <c r="G217" s="207" t="inlineStr">
        <is>
          <t>天赋3</t>
        </is>
      </c>
      <c r="H217" s="745" t="inlineStr">
        <is>
          <t>天赋1-佣兵加成：增加佣兵技能减伤百分比25%。</t>
        </is>
      </c>
      <c r="I217" s="123" t="n"/>
      <c r="J217" s="123" t="n"/>
      <c r="K217" s="123" t="n"/>
      <c r="L217" s="123" t="n"/>
      <c r="M217" s="123" t="n"/>
    </row>
    <row r="218" ht="24" customHeight="1">
      <c r="A218" s="11" t="n"/>
      <c r="B218" s="89" t="inlineStr">
        <is>
          <t>150</t>
        </is>
      </c>
      <c r="C218" s="90" t="inlineStr">
        <is>
          <t>500</t>
        </is>
      </c>
      <c r="D218" s="224" t="inlineStr">
        <is>
          <t>750</t>
        </is>
      </c>
      <c r="E218" s="810" t="inlineStr">
        <is>
          <t>372</t>
        </is>
      </c>
      <c r="F218" s="831" t="inlineStr">
        <is>
          <t>1350</t>
        </is>
      </c>
      <c r="G218" s="837" t="inlineStr">
        <is>
          <t>1350</t>
        </is>
      </c>
      <c r="H218" s="747" t="inlineStr">
        <is>
          <t>天赋2-人物加成：增加人物敏捷值20点。</t>
        </is>
      </c>
      <c r="I218" s="129" t="n"/>
      <c r="J218" s="129" t="n"/>
      <c r="K218" s="129" t="n"/>
      <c r="L218" s="129" t="n"/>
      <c r="M218" s="129" t="n"/>
    </row>
    <row r="219" ht="24" customHeight="1">
      <c r="A219" s="11" t="n"/>
      <c r="B219" s="832" t="inlineStr">
        <is>
          <t>触发条件：自身血量低于？%。
技能-十香软筋散：降低对方敏捷值50【12】%，持续3回合。</t>
        </is>
      </c>
      <c r="H219" s="833" t="inlineStr">
        <is>
          <t>天赋3-鹤笔法：对手的任意武器、技能和佣兵攻击100%不可以在战斗中降低自己的敏捷值。鹤笔翁佣兵上阵后生效，持续整场战斗。</t>
        </is>
      </c>
      <c r="I219" s="194" t="n"/>
      <c r="J219" s="194" t="n"/>
      <c r="K219" s="194" t="n"/>
      <c r="L219" s="194" t="n"/>
      <c r="M219" s="410" t="n"/>
    </row>
    <row r="220" ht="24" customHeight="1">
      <c r="A220" s="11" t="n"/>
      <c r="B220" s="11" t="n"/>
      <c r="M220" s="504" t="n"/>
    </row>
    <row r="221" ht="24" customHeight="1">
      <c r="A221" s="11" t="n"/>
      <c r="B221" s="11" t="n"/>
      <c r="H221" s="158" t="n"/>
      <c r="I221" s="158" t="n"/>
      <c r="J221" s="158" t="n"/>
      <c r="K221" s="158" t="n"/>
      <c r="L221" s="158" t="n"/>
      <c r="M221" s="320" t="n"/>
    </row>
    <row r="222" ht="24" customHeight="1">
      <c r="A222" s="834" t="inlineStr"/>
      <c r="B222" s="270" t="n"/>
      <c r="C222" s="270" t="n"/>
      <c r="D222" s="270" t="n"/>
      <c r="E222" s="270" t="n"/>
      <c r="F222" s="270" t="n"/>
      <c r="G222" s="270" t="n"/>
      <c r="H222" s="270" t="n"/>
      <c r="I222" s="270" t="n"/>
      <c r="J222" s="270" t="n"/>
      <c r="K222" s="270" t="n"/>
      <c r="L222" s="270" t="n"/>
      <c r="M222" s="270" t="n"/>
    </row>
    <row r="223" ht="24" customHeight="1">
      <c r="A223" s="202" t="inlineStr">
        <is>
          <t>名称</t>
        </is>
      </c>
      <c r="B223" s="118" t="inlineStr">
        <is>
          <t>佣兵碎片消耗</t>
        </is>
      </c>
      <c r="C223" s="3" t="n"/>
      <c r="D223" s="4" t="n"/>
      <c r="E223" s="670" t="inlineStr">
        <is>
          <t>天赋丹总消耗</t>
        </is>
      </c>
      <c r="F223" s="3" t="n"/>
      <c r="G223" s="4" t="n"/>
      <c r="H223" s="96" t="inlineStr">
        <is>
          <t>满级天赋效果</t>
        </is>
      </c>
      <c r="I223" s="3" t="n"/>
      <c r="J223" s="3" t="n"/>
      <c r="K223" s="3" t="n"/>
      <c r="L223" s="3" t="n"/>
      <c r="M223" s="4" t="n"/>
    </row>
    <row r="224" ht="24" customHeight="1">
      <c r="A224" s="830" t="inlineStr">
        <is>
          <t>娇·小龙女
激活碎片
15</t>
        </is>
      </c>
      <c r="B224" s="234" t="inlineStr">
        <is>
          <t>天赋1</t>
        </is>
      </c>
      <c r="C224" s="340" t="inlineStr">
        <is>
          <t>天赋2</t>
        </is>
      </c>
      <c r="D224" s="207" t="inlineStr">
        <is>
          <t>天赋3</t>
        </is>
      </c>
      <c r="E224" s="657" t="inlineStr">
        <is>
          <t>天赋1</t>
        </is>
      </c>
      <c r="F224" s="340" t="inlineStr">
        <is>
          <t>天赋2</t>
        </is>
      </c>
      <c r="G224" s="207" t="inlineStr">
        <is>
          <t>天赋3</t>
        </is>
      </c>
      <c r="H224" s="745" t="inlineStr">
        <is>
          <t>天赋1-佣兵加成：增加佣兵技能主动治疗效果50%。</t>
        </is>
      </c>
      <c r="I224" s="123" t="n"/>
      <c r="J224" s="123" t="n"/>
      <c r="K224" s="123" t="n"/>
      <c r="L224" s="123" t="n"/>
      <c r="M224" s="123" t="n"/>
    </row>
    <row r="225" ht="24" customHeight="1">
      <c r="A225" s="11" t="n"/>
      <c r="B225" s="89" t="inlineStr">
        <is>
          <t>250</t>
        </is>
      </c>
      <c r="C225" s="90" t="inlineStr">
        <is>
          <t>375</t>
        </is>
      </c>
      <c r="D225" s="224" t="inlineStr">
        <is>
          <t>500</t>
        </is>
      </c>
      <c r="E225" s="660" t="inlineStr">
        <is>
          <t>600</t>
        </is>
      </c>
      <c r="F225" s="831" t="inlineStr">
        <is>
          <t>1014</t>
        </is>
      </c>
      <c r="G225" s="837" t="inlineStr">
        <is>
          <t>1350</t>
        </is>
      </c>
      <c r="H225" s="747" t="inlineStr">
        <is>
          <t>天赋2-人物加成：增加人物生命值150点。</t>
        </is>
      </c>
      <c r="I225" s="129" t="n"/>
      <c r="J225" s="129" t="n"/>
      <c r="K225" s="129" t="n"/>
      <c r="L225" s="129" t="n"/>
      <c r="M225" s="129" t="n"/>
    </row>
    <row r="226" ht="24" customHeight="1">
      <c r="A226" s="11" t="n"/>
      <c r="B226" s="832" t="inlineStr">
        <is>
          <t>触发条件：自身血量低于？%。
技能-玉女心经：每回合恢复一定量生命，持续3回合，总共恢复生命96【39】点。</t>
        </is>
      </c>
      <c r="H226" s="833" t="inlineStr">
        <is>
          <t>天赋3-玉女素心：人物受到主动治疗技能的效果提升50%。（无需上阵，直接提供人物加成）</t>
        </is>
      </c>
      <c r="I226" s="194" t="n"/>
      <c r="J226" s="194" t="n"/>
      <c r="K226" s="194" t="n"/>
      <c r="L226" s="194" t="n"/>
      <c r="M226" s="410" t="n"/>
    </row>
    <row r="227" ht="24" customHeight="1">
      <c r="A227" s="11" t="n"/>
      <c r="B227" s="11" t="n"/>
      <c r="M227" s="504" t="n"/>
    </row>
    <row r="228" ht="24" customHeight="1">
      <c r="A228" s="11" t="n"/>
      <c r="B228" s="11" t="n"/>
      <c r="H228" s="158" t="n"/>
      <c r="I228" s="158" t="n"/>
      <c r="J228" s="158" t="n"/>
      <c r="K228" s="158" t="n"/>
      <c r="L228" s="158" t="n"/>
      <c r="M228" s="320" t="n"/>
    </row>
    <row r="229" ht="24" customHeight="1">
      <c r="A229" s="842" t="inlineStr"/>
      <c r="B229" s="270" t="n"/>
      <c r="C229" s="270" t="n"/>
      <c r="D229" s="270" t="n"/>
      <c r="E229" s="270" t="n"/>
      <c r="F229" s="270" t="n"/>
      <c r="G229" s="270" t="n"/>
      <c r="H229" s="270" t="n"/>
      <c r="I229" s="270" t="n"/>
      <c r="J229" s="270" t="n"/>
      <c r="K229" s="270" t="n"/>
      <c r="L229" s="270" t="n"/>
      <c r="M229" s="270" t="n"/>
    </row>
    <row r="230" ht="24" customHeight="1">
      <c r="A230" s="202" t="inlineStr">
        <is>
          <t>名称</t>
        </is>
      </c>
      <c r="B230" s="118" t="inlineStr">
        <is>
          <t>佣兵碎片消耗</t>
        </is>
      </c>
      <c r="C230" s="3" t="n"/>
      <c r="D230" s="4" t="n"/>
      <c r="E230" s="670" t="inlineStr">
        <is>
          <t>天赋丹总消耗</t>
        </is>
      </c>
      <c r="F230" s="3" t="n"/>
      <c r="G230" s="4" t="n"/>
      <c r="H230" s="96" t="inlineStr">
        <is>
          <t>满级天赋效果</t>
        </is>
      </c>
      <c r="I230" s="3" t="n"/>
      <c r="J230" s="3" t="n"/>
      <c r="K230" s="3" t="n"/>
      <c r="L230" s="3" t="n"/>
      <c r="M230" s="4" t="n"/>
    </row>
    <row r="231" ht="24" customHeight="1">
      <c r="A231" s="81" t="inlineStr">
        <is>
          <t>义·韦小宝
激活碎片
20</t>
        </is>
      </c>
      <c r="B231" s="234" t="inlineStr">
        <is>
          <t>天赋1</t>
        </is>
      </c>
      <c r="C231" s="340" t="inlineStr">
        <is>
          <t>天赋2</t>
        </is>
      </c>
      <c r="D231" s="207" t="inlineStr">
        <is>
          <t>天赋3</t>
        </is>
      </c>
      <c r="E231" s="657" t="inlineStr">
        <is>
          <t>天赋1</t>
        </is>
      </c>
      <c r="F231" s="340" t="inlineStr">
        <is>
          <t>天赋2</t>
        </is>
      </c>
      <c r="G231" s="207" t="inlineStr">
        <is>
          <t>天赋3</t>
        </is>
      </c>
      <c r="H231" s="745" t="inlineStr">
        <is>
          <t>天赋1-佣兵加成：增加佣兵技能抗韧性25%。</t>
        </is>
      </c>
      <c r="I231" s="123" t="n"/>
      <c r="J231" s="123" t="n"/>
      <c r="K231" s="123" t="n"/>
      <c r="L231" s="123" t="n"/>
      <c r="M231" s="123" t="n"/>
    </row>
    <row r="232" ht="24" customHeight="1">
      <c r="A232" s="11" t="n"/>
      <c r="B232" s="89" t="inlineStr">
        <is>
          <t>300</t>
        </is>
      </c>
      <c r="C232" s="90" t="inlineStr">
        <is>
          <t>500</t>
        </is>
      </c>
      <c r="D232" s="224" t="inlineStr">
        <is>
          <t>750</t>
        </is>
      </c>
      <c r="E232" s="660" t="inlineStr">
        <is>
          <t>750</t>
        </is>
      </c>
      <c r="F232" s="831" t="inlineStr">
        <is>
          <t>1350</t>
        </is>
      </c>
      <c r="G232" s="837" t="inlineStr">
        <is>
          <t>1350</t>
        </is>
      </c>
      <c r="H232" s="747" t="inlineStr">
        <is>
          <t>天赋2-人物加成：增加人物力量值20点。</t>
        </is>
      </c>
      <c r="I232" s="129" t="n"/>
      <c r="J232" s="129" t="n"/>
      <c r="K232" s="129" t="n"/>
      <c r="L232" s="129" t="n"/>
      <c r="M232" s="129" t="n"/>
    </row>
    <row r="233" ht="24" customHeight="1">
      <c r="A233" s="11" t="n"/>
      <c r="B233" s="843" t="inlineStr">
        <is>
          <t>触发条件：自身血量低于60%。
技能-迷魂散：有100【43】%概率使对手只能使用空手攻击，持续3回合。</t>
        </is>
      </c>
      <c r="H233" s="833" t="inlineStr">
        <is>
          <t>天赋3-含沙射影：增加迷魂散的功能，有100%概率额外封印对手佣兵，使对手持续3回合不能触发佣兵效果。</t>
        </is>
      </c>
      <c r="I233" s="194" t="n"/>
      <c r="J233" s="194" t="n"/>
      <c r="K233" s="194" t="n"/>
      <c r="L233" s="194" t="n"/>
      <c r="M233" s="410" t="n"/>
    </row>
    <row r="234" ht="24" customHeight="1">
      <c r="A234" s="11" t="n"/>
      <c r="M234" s="504" t="n"/>
    </row>
    <row r="235" ht="24" customHeight="1">
      <c r="A235" s="11" t="n"/>
      <c r="H235" s="158" t="n"/>
      <c r="I235" s="158" t="n"/>
      <c r="J235" s="158" t="n"/>
      <c r="K235" s="158" t="n"/>
      <c r="L235" s="158" t="n"/>
      <c r="M235" s="320" t="n"/>
    </row>
    <row r="236" ht="24" customHeight="1">
      <c r="A236" s="842" t="inlineStr"/>
      <c r="B236" s="270" t="n"/>
      <c r="C236" s="270" t="n"/>
      <c r="D236" s="270" t="n"/>
      <c r="E236" s="270" t="n"/>
      <c r="F236" s="270" t="n"/>
      <c r="G236" s="270" t="n"/>
      <c r="H236" s="270" t="n"/>
      <c r="I236" s="270" t="n"/>
      <c r="J236" s="270" t="n"/>
      <c r="K236" s="270" t="n"/>
      <c r="L236" s="270" t="n"/>
      <c r="M236" s="270" t="n"/>
    </row>
    <row r="237" ht="24" customHeight="1">
      <c r="A237" s="202" t="inlineStr">
        <is>
          <t>名称</t>
        </is>
      </c>
      <c r="B237" s="118" t="inlineStr">
        <is>
          <t>佣兵碎片消耗</t>
        </is>
      </c>
      <c r="C237" s="3" t="n"/>
      <c r="D237" s="4" t="n"/>
      <c r="E237" s="670" t="inlineStr">
        <is>
          <t>天赋丹总消耗</t>
        </is>
      </c>
      <c r="F237" s="3" t="n"/>
      <c r="G237" s="4" t="n"/>
      <c r="H237" s="96" t="inlineStr">
        <is>
          <t>满级天赋效果</t>
        </is>
      </c>
      <c r="I237" s="3" t="n"/>
      <c r="J237" s="3" t="n"/>
      <c r="K237" s="3" t="n"/>
      <c r="L237" s="3" t="n"/>
      <c r="M237" s="4" t="n"/>
    </row>
    <row r="238" ht="24" customHeight="1">
      <c r="A238" s="81" t="inlineStr">
        <is>
          <t>威·
齐天大圣
激活碎片
30</t>
        </is>
      </c>
      <c r="B238" s="234" t="inlineStr">
        <is>
          <t>天赋1</t>
        </is>
      </c>
      <c r="C238" s="340" t="inlineStr">
        <is>
          <t>天赋2</t>
        </is>
      </c>
      <c r="D238" s="207" t="inlineStr">
        <is>
          <t>天赋3</t>
        </is>
      </c>
      <c r="E238" s="657" t="inlineStr">
        <is>
          <t>天赋1</t>
        </is>
      </c>
      <c r="F238" s="340" t="inlineStr">
        <is>
          <t>天赋2</t>
        </is>
      </c>
      <c r="G238" s="207" t="inlineStr">
        <is>
          <t>天赋3</t>
        </is>
      </c>
      <c r="H238" s="745" t="inlineStr">
        <is>
          <t>天赋1-佣兵加成：增加佣兵技能抗韧性25%。</t>
        </is>
      </c>
      <c r="I238" s="123" t="n"/>
      <c r="J238" s="123" t="n"/>
      <c r="K238" s="123" t="n"/>
      <c r="L238" s="123" t="n"/>
      <c r="M238" s="123" t="n"/>
    </row>
    <row r="239" ht="24" customHeight="1">
      <c r="A239" s="11" t="n"/>
      <c r="B239" s="89" t="inlineStr">
        <is>
          <t>120</t>
        </is>
      </c>
      <c r="C239" s="90" t="inlineStr">
        <is>
          <t>200</t>
        </is>
      </c>
      <c r="D239" s="224" t="inlineStr">
        <is>
          <t>400</t>
        </is>
      </c>
      <c r="E239" s="660" t="inlineStr">
        <is>
          <t>750</t>
        </is>
      </c>
      <c r="F239" s="831" t="inlineStr">
        <is>
          <t>1350</t>
        </is>
      </c>
      <c r="G239" s="837" t="inlineStr">
        <is>
          <t>1350</t>
        </is>
      </c>
      <c r="H239" s="747" t="inlineStr">
        <is>
          <t>天赋2-人物加成：增加人物速度值20点。</t>
        </is>
      </c>
      <c r="I239" s="129" t="n"/>
      <c r="J239" s="129" t="n"/>
      <c r="K239" s="129" t="n"/>
      <c r="L239" s="129" t="n"/>
      <c r="M239" s="129" t="n"/>
    </row>
    <row r="240" ht="24" customHeight="1">
      <c r="A240" s="11" t="n"/>
      <c r="B240" s="843" t="inlineStr">
        <is>
          <t>触发条件：自身血量低于80%。
技能-吃俺老孙一棒：造成100【43】点伤害后持续2回合造成等量伤害，同时有100【43】%的概率忽略3回合不能行动。</t>
        </is>
      </c>
      <c r="H240" s="833" t="inlineStr">
        <is>
          <t>天赋3-火眼金睛：齐天大圣使用吃俺老孙一棒之后的3回合中增加自身命中率50%。</t>
        </is>
      </c>
      <c r="I240" s="194" t="n"/>
      <c r="J240" s="194" t="n"/>
      <c r="K240" s="194" t="n"/>
      <c r="L240" s="194" t="n"/>
      <c r="M240" s="410" t="n"/>
    </row>
    <row r="241" ht="24" customHeight="1">
      <c r="A241" s="11" t="n"/>
      <c r="M241" s="504" t="n"/>
    </row>
    <row r="242" ht="24" customHeight="1">
      <c r="A242" s="11" t="n"/>
      <c r="H242" s="158" t="n"/>
      <c r="I242" s="158" t="n"/>
      <c r="J242" s="158" t="n"/>
      <c r="K242" s="158" t="n"/>
      <c r="L242" s="158" t="n"/>
      <c r="M242" s="320" t="n"/>
    </row>
    <row r="243" ht="24" customHeight="1">
      <c r="A243" s="842" t="inlineStr"/>
      <c r="B243" s="270" t="n"/>
      <c r="C243" s="270" t="n"/>
      <c r="D243" s="270" t="n"/>
      <c r="E243" s="270" t="n"/>
      <c r="F243" s="270" t="n"/>
      <c r="G243" s="270" t="n"/>
      <c r="H243" s="270" t="n"/>
      <c r="I243" s="270" t="n"/>
      <c r="J243" s="270" t="n"/>
      <c r="K243" s="270" t="n"/>
      <c r="L243" s="270" t="n"/>
      <c r="M243" s="270" t="n"/>
    </row>
    <row r="244" ht="24" customHeight="1">
      <c r="A244" s="202" t="inlineStr">
        <is>
          <t>名称</t>
        </is>
      </c>
      <c r="B244" s="118" t="inlineStr">
        <is>
          <t>佣兵碎片消耗</t>
        </is>
      </c>
      <c r="C244" s="3" t="n"/>
      <c r="D244" s="4" t="n"/>
      <c r="E244" s="670" t="inlineStr">
        <is>
          <t>天赋丹总消耗</t>
        </is>
      </c>
      <c r="F244" s="3" t="n"/>
      <c r="G244" s="4" t="n"/>
      <c r="H244" s="96" t="inlineStr">
        <is>
          <t>满级天赋效果</t>
        </is>
      </c>
      <c r="I244" s="3" t="n"/>
      <c r="J244" s="3" t="n"/>
      <c r="K244" s="3" t="n"/>
      <c r="L244" s="3" t="n"/>
      <c r="M244" s="4" t="n"/>
    </row>
    <row r="245" ht="24" customHeight="1">
      <c r="A245" s="81" t="inlineStr">
        <is>
          <t>净·
经阁扫地僧
激活碎片
30</t>
        </is>
      </c>
      <c r="B245" s="234" t="inlineStr">
        <is>
          <t>天赋1</t>
        </is>
      </c>
      <c r="C245" s="340" t="inlineStr">
        <is>
          <t>天赋2</t>
        </is>
      </c>
      <c r="D245" s="207" t="inlineStr">
        <is>
          <t>天赋3</t>
        </is>
      </c>
      <c r="E245" s="657" t="inlineStr">
        <is>
          <t>天赋1</t>
        </is>
      </c>
      <c r="F245" s="340" t="inlineStr">
        <is>
          <t>天赋2</t>
        </is>
      </c>
      <c r="G245" s="207" t="inlineStr">
        <is>
          <t>天赋3</t>
        </is>
      </c>
      <c r="H245" s="745" t="inlineStr">
        <is>
          <t>天赋1-佣兵加成：增加佣兵技能韧性25%。</t>
        </is>
      </c>
      <c r="I245" s="123" t="n"/>
      <c r="J245" s="123" t="n"/>
      <c r="K245" s="123" t="n"/>
      <c r="L245" s="123" t="n"/>
      <c r="M245" s="123" t="n"/>
    </row>
    <row r="246" ht="24" customHeight="1">
      <c r="A246" s="11" t="n"/>
      <c r="B246" s="89" t="inlineStr">
        <is>
          <t>150</t>
        </is>
      </c>
      <c r="C246" s="90" t="inlineStr">
        <is>
          <t>500</t>
        </is>
      </c>
      <c r="D246" s="224" t="inlineStr">
        <is>
          <t>800</t>
        </is>
      </c>
      <c r="E246" s="660" t="inlineStr">
        <is>
          <t>750</t>
        </is>
      </c>
      <c r="F246" s="831" t="inlineStr">
        <is>
          <t>2700</t>
        </is>
      </c>
      <c r="G246" s="224" t="inlineStr">
        <is>
          <t>2525</t>
        </is>
      </c>
      <c r="H246" s="747" t="inlineStr">
        <is>
          <t>天赋2-人物加成：增加人物武器穿透5%。</t>
        </is>
      </c>
      <c r="I246" s="129" t="n"/>
      <c r="J246" s="129" t="n"/>
      <c r="K246" s="129" t="n"/>
      <c r="L246" s="129" t="n"/>
      <c r="M246" s="129" t="n"/>
    </row>
    <row r="247" ht="24" customHeight="1">
      <c r="A247" s="11" t="n"/>
      <c r="B247" s="843" t="inlineStr">
        <is>
          <t>触发条件：自身血量低于？%。
技能-内缚印：造成伤害160【75】点，同时有107【50】%的概率降低对手53【25】点速度值，持续2回合。</t>
        </is>
      </c>
      <c r="H247" s="833" t="inlineStr">
        <is>
          <t>天赋3-藏经功法：增加内缚印伤害100%，并额外降低对手5%速度值持续整场战斗。</t>
        </is>
      </c>
      <c r="I247" s="194" t="n"/>
      <c r="J247" s="194" t="n"/>
      <c r="K247" s="194" t="n"/>
      <c r="L247" s="194" t="n"/>
      <c r="M247" s="410" t="n"/>
    </row>
    <row r="248" ht="24" customHeight="1">
      <c r="A248" s="11" t="n"/>
      <c r="M248" s="504" t="n"/>
    </row>
    <row r="249" ht="24" customHeight="1">
      <c r="A249" s="11" t="n"/>
      <c r="H249" s="158" t="n"/>
      <c r="I249" s="158" t="n"/>
      <c r="J249" s="158" t="n"/>
      <c r="K249" s="158" t="n"/>
      <c r="L249" s="158" t="n"/>
      <c r="M249" s="320" t="n"/>
    </row>
    <row r="250" ht="24" customHeight="1">
      <c r="A250" s="842" t="inlineStr"/>
      <c r="B250" s="270" t="n"/>
      <c r="C250" s="270" t="n"/>
      <c r="D250" s="270" t="n"/>
      <c r="E250" s="270" t="n"/>
      <c r="F250" s="270" t="n"/>
      <c r="G250" s="270" t="n"/>
      <c r="H250" s="270" t="n"/>
      <c r="I250" s="270" t="n"/>
      <c r="J250" s="270" t="n"/>
      <c r="K250" s="270" t="n"/>
      <c r="L250" s="270" t="n"/>
      <c r="M250" s="270" t="n"/>
    </row>
    <row r="251" ht="24" customHeight="1">
      <c r="A251" s="202" t="inlineStr">
        <is>
          <t>名称</t>
        </is>
      </c>
      <c r="B251" s="118" t="inlineStr">
        <is>
          <t>佣兵碎片消耗</t>
        </is>
      </c>
      <c r="C251" s="3" t="n"/>
      <c r="D251" s="4" t="n"/>
      <c r="E251" s="670" t="inlineStr">
        <is>
          <t>天赋丹总消耗</t>
        </is>
      </c>
      <c r="F251" s="3" t="n"/>
      <c r="G251" s="4" t="n"/>
      <c r="H251" s="96" t="inlineStr">
        <is>
          <t>满级天赋效果</t>
        </is>
      </c>
      <c r="I251" s="3" t="n"/>
      <c r="J251" s="3" t="n"/>
      <c r="K251" s="3" t="n"/>
      <c r="L251" s="3" t="n"/>
      <c r="M251" s="4" t="n"/>
    </row>
    <row r="252" ht="24" customHeight="1">
      <c r="A252" s="81" t="inlineStr">
        <is>
          <t>俊·周瑜
激活碎片
30</t>
        </is>
      </c>
      <c r="B252" s="234" t="inlineStr">
        <is>
          <t>天赋1</t>
        </is>
      </c>
      <c r="C252" s="340" t="inlineStr">
        <is>
          <t>天赋2</t>
        </is>
      </c>
      <c r="D252" s="207" t="inlineStr">
        <is>
          <t>天赋3</t>
        </is>
      </c>
      <c r="E252" s="657" t="inlineStr">
        <is>
          <t>天赋1</t>
        </is>
      </c>
      <c r="F252" s="340" t="inlineStr">
        <is>
          <t>天赋2</t>
        </is>
      </c>
      <c r="G252" s="207" t="inlineStr">
        <is>
          <t>天赋3</t>
        </is>
      </c>
      <c r="H252" s="745" t="inlineStr">
        <is>
          <t>天赋1-佣兵加成：增加佣兵技能抗韧性25%。</t>
        </is>
      </c>
      <c r="I252" s="123" t="n"/>
      <c r="J252" s="123" t="n"/>
      <c r="K252" s="123" t="n"/>
      <c r="L252" s="123" t="n"/>
      <c r="M252" s="123" t="n"/>
    </row>
    <row r="253" ht="24" customHeight="1">
      <c r="A253" s="11" t="n"/>
      <c r="B253" s="89" t="inlineStr">
        <is>
          <t>150</t>
        </is>
      </c>
      <c r="C253" s="90" t="inlineStr">
        <is>
          <t>500</t>
        </is>
      </c>
      <c r="D253" s="224" t="inlineStr">
        <is>
          <t>800</t>
        </is>
      </c>
      <c r="E253" s="660" t="inlineStr">
        <is>
          <t>750</t>
        </is>
      </c>
      <c r="F253" s="831" t="inlineStr">
        <is>
          <t>2700</t>
        </is>
      </c>
      <c r="G253" s="224" t="inlineStr">
        <is>
          <t>2525</t>
        </is>
      </c>
      <c r="H253" s="747" t="inlineStr">
        <is>
          <t>天赋2-人物加成：增加人物武器抗穿透5%。</t>
        </is>
      </c>
      <c r="I253" s="129" t="n"/>
      <c r="J253" s="129" t="n"/>
      <c r="K253" s="129" t="n"/>
      <c r="L253" s="129" t="n"/>
      <c r="M253" s="129" t="n"/>
    </row>
    <row r="254" ht="24" customHeight="1">
      <c r="A254" s="11" t="n"/>
      <c r="B254" s="843" t="inlineStr">
        <is>
          <t>触发条件：战斗开始后立即触发，自身生命值低于50%时再次生效。
技能-火烧赤壁：造成伤害81【64】点，并使对手无法恢复生命值且受到的后续伤害增加27【21】%，持续2回合。</t>
        </is>
      </c>
      <c r="H254" s="833" t="inlineStr">
        <is>
          <t>天赋3-运筹帷幄：增加火烧赤壁伤害50%，技能触发后提升下次武器伤害25%。</t>
        </is>
      </c>
      <c r="I254" s="194" t="n"/>
      <c r="J254" s="194" t="n"/>
      <c r="K254" s="194" t="n"/>
      <c r="L254" s="194" t="n"/>
      <c r="M254" s="410" t="n"/>
    </row>
    <row r="255" ht="24" customHeight="1">
      <c r="A255" s="11" t="n"/>
      <c r="M255" s="504" t="n"/>
    </row>
    <row r="256" ht="24" customHeight="1">
      <c r="A256" s="11" t="n"/>
      <c r="H256" s="158" t="n"/>
      <c r="I256" s="158" t="n"/>
      <c r="J256" s="158" t="n"/>
      <c r="K256" s="158" t="n"/>
      <c r="L256" s="158" t="n"/>
      <c r="M256" s="320" t="n"/>
    </row>
    <row r="257" ht="24" customHeight="1">
      <c r="A257" s="842" t="inlineStr"/>
      <c r="B257" s="270" t="n"/>
      <c r="C257" s="270" t="n"/>
      <c r="D257" s="270" t="n"/>
      <c r="E257" s="270" t="n"/>
      <c r="F257" s="270" t="n"/>
      <c r="G257" s="270" t="n"/>
      <c r="H257" s="270" t="n"/>
      <c r="I257" s="270" t="n"/>
      <c r="J257" s="270" t="n"/>
      <c r="K257" s="270" t="n"/>
      <c r="L257" s="270" t="n"/>
      <c r="M257" s="270" t="n"/>
    </row>
    <row r="258" ht="24" customHeight="1">
      <c r="A258" s="202" t="inlineStr">
        <is>
          <t>名称</t>
        </is>
      </c>
      <c r="B258" s="118" t="inlineStr">
        <is>
          <t>佣兵碎片消耗</t>
        </is>
      </c>
      <c r="C258" s="3" t="n"/>
      <c r="D258" s="4" t="n"/>
      <c r="E258" s="670" t="inlineStr">
        <is>
          <t>天赋丹总消耗</t>
        </is>
      </c>
      <c r="F258" s="3" t="n"/>
      <c r="G258" s="4" t="n"/>
      <c r="H258" s="96" t="inlineStr">
        <is>
          <t>满级天赋效果</t>
        </is>
      </c>
      <c r="I258" s="3" t="n"/>
      <c r="J258" s="3" t="n"/>
      <c r="K258" s="3" t="n"/>
      <c r="L258" s="3" t="n"/>
      <c r="M258" s="4" t="n"/>
    </row>
    <row r="259" ht="24" customHeight="1">
      <c r="A259" s="81" t="inlineStr">
        <is>
          <t>帝·鹅斯拉
激活碎片
30</t>
        </is>
      </c>
      <c r="B259" s="234" t="inlineStr">
        <is>
          <t>天赋1</t>
        </is>
      </c>
      <c r="C259" s="340" t="inlineStr">
        <is>
          <t>天赋2</t>
        </is>
      </c>
      <c r="D259" s="207" t="inlineStr">
        <is>
          <t>天赋3</t>
        </is>
      </c>
      <c r="E259" s="657" t="inlineStr">
        <is>
          <t>天赋1</t>
        </is>
      </c>
      <c r="F259" s="340" t="inlineStr">
        <is>
          <t>天赋2</t>
        </is>
      </c>
      <c r="G259" s="207" t="inlineStr">
        <is>
          <t>天赋3</t>
        </is>
      </c>
      <c r="H259" s="745" t="inlineStr">
        <is>
          <t>天赋1-佣兵加成：增加佣兵技能伤害固定值118点。</t>
        </is>
      </c>
      <c r="I259" s="123" t="n"/>
      <c r="J259" s="123" t="n"/>
      <c r="K259" s="123" t="n"/>
      <c r="L259" s="123" t="n"/>
      <c r="M259" s="123" t="n"/>
    </row>
    <row r="260" ht="24" customHeight="1">
      <c r="A260" s="11" t="n"/>
      <c r="B260" s="89" t="inlineStr">
        <is>
          <t>150</t>
        </is>
      </c>
      <c r="C260" s="90" t="inlineStr">
        <is>
          <t>500</t>
        </is>
      </c>
      <c r="D260" s="224" t="inlineStr">
        <is>
          <t>800</t>
        </is>
      </c>
      <c r="E260" s="660" t="inlineStr">
        <is>
          <t>750</t>
        </is>
      </c>
      <c r="F260" s="831" t="inlineStr">
        <is>
          <t>2700</t>
        </is>
      </c>
      <c r="G260" s="224" t="inlineStr">
        <is>
          <t>2525</t>
        </is>
      </c>
      <c r="H260" s="747" t="inlineStr">
        <is>
          <t>天赋2-人物加成：增加人物抗技能伤害25%。</t>
        </is>
      </c>
      <c r="I260" s="129" t="n"/>
      <c r="J260" s="129" t="n"/>
      <c r="K260" s="129" t="n"/>
      <c r="L260" s="129" t="n"/>
      <c r="M260" s="129" t="n"/>
    </row>
    <row r="261" ht="24" customHeight="1">
      <c r="A261" s="11" t="n"/>
      <c r="B261" s="843" t="inlineStr">
        <is>
          <t>触发条件：自身血量低于？%。
技能-原子吐息：造成对方最大生命千分之300【110】的伤害（最大伤害为自身等级的4.5倍），降低对方主动治疗及吸血效果35%，持续整场战斗。</t>
        </is>
      </c>
      <c r="H261" s="833" t="inlineStr">
        <is>
          <t>天赋3-核能震爆：增加原子吐息伤害20%，技能触发后提升下2回合武器穿透20%。</t>
        </is>
      </c>
      <c r="I261" s="194" t="n"/>
      <c r="J261" s="194" t="n"/>
      <c r="K261" s="194" t="n"/>
      <c r="L261" s="194" t="n"/>
      <c r="M261" s="410" t="n"/>
    </row>
    <row r="262" ht="24" customHeight="1">
      <c r="A262" s="11" t="n"/>
      <c r="M262" s="504" t="n"/>
    </row>
    <row r="263" ht="24" customHeight="1">
      <c r="A263" s="11" t="n"/>
      <c r="H263" s="158" t="n"/>
      <c r="I263" s="158" t="n"/>
      <c r="J263" s="158" t="n"/>
      <c r="K263" s="158" t="n"/>
      <c r="L263" s="158" t="n"/>
      <c r="M263" s="320" t="n"/>
    </row>
    <row r="264" ht="24" customHeight="1">
      <c r="A264" s="842" t="inlineStr"/>
      <c r="B264" s="270" t="n"/>
      <c r="C264" s="270" t="n"/>
      <c r="D264" s="270" t="n"/>
      <c r="E264" s="270" t="n"/>
      <c r="F264" s="270" t="n"/>
      <c r="G264" s="270" t="n"/>
      <c r="H264" s="270" t="n"/>
      <c r="I264" s="270" t="n"/>
      <c r="J264" s="270" t="n"/>
      <c r="K264" s="270" t="n"/>
      <c r="L264" s="270" t="n"/>
      <c r="M264" s="270" t="n"/>
    </row>
    <row r="265" ht="24" customHeight="1">
      <c r="A265" s="202" t="inlineStr">
        <is>
          <t>名称</t>
        </is>
      </c>
      <c r="B265" s="118" t="inlineStr">
        <is>
          <t>佣兵碎片消耗</t>
        </is>
      </c>
      <c r="C265" s="3" t="n"/>
      <c r="D265" s="4" t="n"/>
      <c r="E265" s="670" t="inlineStr">
        <is>
          <t>天赋丹总消耗</t>
        </is>
      </c>
      <c r="F265" s="3" t="n"/>
      <c r="G265" s="4" t="n"/>
      <c r="H265" s="96" t="inlineStr">
        <is>
          <t>满级天赋效果</t>
        </is>
      </c>
      <c r="I265" s="3" t="n"/>
      <c r="J265" s="3" t="n"/>
      <c r="K265" s="3" t="n"/>
      <c r="L265" s="3" t="n"/>
      <c r="M265" s="4" t="n"/>
    </row>
    <row r="266" ht="24" customHeight="1">
      <c r="A266" s="81" t="inlineStr">
        <is>
          <t>幻·八神鹅
激活碎片
30</t>
        </is>
      </c>
      <c r="B266" s="234" t="inlineStr">
        <is>
          <t>天赋1</t>
        </is>
      </c>
      <c r="C266" s="340" t="inlineStr">
        <is>
          <t>天赋2</t>
        </is>
      </c>
      <c r="D266" s="207" t="inlineStr">
        <is>
          <t>天赋3</t>
        </is>
      </c>
      <c r="E266" s="657" t="inlineStr">
        <is>
          <t>天赋1</t>
        </is>
      </c>
      <c r="F266" s="340" t="inlineStr">
        <is>
          <t>天赋2</t>
        </is>
      </c>
      <c r="G266" s="207" t="inlineStr">
        <is>
          <t>天赋3</t>
        </is>
      </c>
      <c r="H266" s="745" t="inlineStr">
        <is>
          <t>天赋1-佣兵加成：增加佣兵技能暴击25%。</t>
        </is>
      </c>
      <c r="I266" s="123" t="n"/>
      <c r="J266" s="123" t="n"/>
      <c r="K266" s="123" t="n"/>
      <c r="L266" s="123" t="n"/>
      <c r="M266" s="123" t="n"/>
    </row>
    <row r="267" ht="24" customHeight="1">
      <c r="A267" s="11" t="n"/>
      <c r="B267" s="89" t="inlineStr">
        <is>
          <t>150</t>
        </is>
      </c>
      <c r="C267" s="90" t="inlineStr">
        <is>
          <t>500</t>
        </is>
      </c>
      <c r="D267" s="224" t="inlineStr">
        <is>
          <t>800</t>
        </is>
      </c>
      <c r="E267" s="660" t="inlineStr">
        <is>
          <t>600</t>
        </is>
      </c>
      <c r="F267" s="831" t="inlineStr">
        <is>
          <t>2700</t>
        </is>
      </c>
      <c r="G267" s="837" t="inlineStr">
        <is>
          <t>1350</t>
        </is>
      </c>
      <c r="H267" s="747" t="inlineStr">
        <is>
          <t>天赋2-人物加成：增加人物大型武器穿透6%。</t>
        </is>
      </c>
      <c r="I267" s="129" t="n"/>
      <c r="J267" s="129" t="n"/>
      <c r="K267" s="129" t="n"/>
      <c r="L267" s="129" t="n"/>
      <c r="M267" s="129" t="n"/>
    </row>
    <row r="268" ht="24" customHeight="1">
      <c r="A268" s="11" t="n"/>
      <c r="B268" s="843" t="inlineStr">
        <is>
          <t>触发条件：自身血量低于99%。
技能-奥义八稚女：造成伤害300【129】点，同时有100【43】%的概率迷惑对手，使其拿不出武器，持续3回合。</t>
        </is>
      </c>
      <c r="H268" s="833" t="inlineStr">
        <is>
          <t>天赋3-里模式：人物受到主动治疗技能的效果提升40%。八神鹅佣兵上阵后生效，持续整场战斗。</t>
        </is>
      </c>
      <c r="I268" s="194" t="n"/>
      <c r="J268" s="194" t="n"/>
      <c r="K268" s="194" t="n"/>
      <c r="L268" s="194" t="n"/>
      <c r="M268" s="410" t="n"/>
    </row>
    <row r="269" ht="24" customHeight="1">
      <c r="A269" s="11" t="n"/>
      <c r="M269" s="504" t="n"/>
    </row>
    <row r="270" ht="24" customHeight="1">
      <c r="A270" s="11" t="n"/>
      <c r="H270" s="158" t="n"/>
      <c r="I270" s="158" t="n"/>
      <c r="J270" s="158" t="n"/>
      <c r="K270" s="158" t="n"/>
      <c r="L270" s="158" t="n"/>
      <c r="M270" s="320" t="n"/>
    </row>
    <row r="271" ht="24" customHeight="1">
      <c r="A271" s="842" t="inlineStr"/>
      <c r="B271" s="270" t="n"/>
      <c r="C271" s="270" t="n"/>
      <c r="D271" s="270" t="n"/>
      <c r="E271" s="270" t="n"/>
      <c r="F271" s="270" t="n"/>
      <c r="G271" s="270" t="n"/>
      <c r="H271" s="270" t="n"/>
      <c r="I271" s="270" t="n"/>
      <c r="J271" s="270" t="n"/>
      <c r="K271" s="270" t="n"/>
      <c r="L271" s="270" t="n"/>
      <c r="M271" s="270" t="n"/>
    </row>
    <row r="272" ht="24" customHeight="1">
      <c r="A272" s="202" t="inlineStr">
        <is>
          <t>名称</t>
        </is>
      </c>
      <c r="B272" s="118" t="inlineStr">
        <is>
          <t>佣兵碎片消耗</t>
        </is>
      </c>
      <c r="C272" s="3" t="n"/>
      <c r="D272" s="4" t="n"/>
      <c r="E272" s="670" t="inlineStr">
        <is>
          <t>天赋丹总消耗</t>
        </is>
      </c>
      <c r="F272" s="3" t="n"/>
      <c r="G272" s="4" t="n"/>
      <c r="H272" s="96" t="inlineStr">
        <is>
          <t>满级天赋效果</t>
        </is>
      </c>
      <c r="I272" s="3" t="n"/>
      <c r="J272" s="3" t="n"/>
      <c r="K272" s="3" t="n"/>
      <c r="L272" s="3" t="n"/>
      <c r="M272" s="4" t="n"/>
    </row>
    <row r="273" ht="24" customHeight="1">
      <c r="A273" s="81" t="inlineStr">
        <is>
          <t>情·鹅逍遥
激活碎片
36</t>
        </is>
      </c>
      <c r="B273" s="234" t="inlineStr">
        <is>
          <t>天赋1</t>
        </is>
      </c>
      <c r="C273" s="340" t="inlineStr">
        <is>
          <t>天赋2</t>
        </is>
      </c>
      <c r="D273" s="207" t="inlineStr">
        <is>
          <t>天赋3</t>
        </is>
      </c>
      <c r="E273" s="657" t="inlineStr">
        <is>
          <t>天赋1</t>
        </is>
      </c>
      <c r="F273" s="340" t="inlineStr">
        <is>
          <t>天赋2</t>
        </is>
      </c>
      <c r="G273" s="207" t="inlineStr">
        <is>
          <t>天赋3</t>
        </is>
      </c>
      <c r="H273" s="745" t="inlineStr">
        <is>
          <t>天赋1-佣兵加成：增加佣兵技能伤害固定值50点。</t>
        </is>
      </c>
      <c r="I273" s="123" t="n"/>
      <c r="J273" s="123" t="n"/>
      <c r="K273" s="123" t="n"/>
      <c r="L273" s="123" t="n"/>
      <c r="M273" s="123" t="n"/>
    </row>
    <row r="274" ht="24" customHeight="1">
      <c r="A274" s="11" t="n"/>
      <c r="B274" s="89" t="inlineStr">
        <is>
          <t>150</t>
        </is>
      </c>
      <c r="C274" s="90" t="inlineStr">
        <is>
          <t>500</t>
        </is>
      </c>
      <c r="D274" s="224" t="inlineStr">
        <is>
          <t>800</t>
        </is>
      </c>
      <c r="E274" s="810" t="inlineStr">
        <is>
          <t>372</t>
        </is>
      </c>
      <c r="F274" s="831" t="inlineStr">
        <is>
          <t>2700</t>
        </is>
      </c>
      <c r="G274" s="837" t="inlineStr">
        <is>
          <t>1350</t>
        </is>
      </c>
      <c r="H274" s="747" t="inlineStr">
        <is>
          <t>天赋2-人物加成：增加人物技能穿透9%。</t>
        </is>
      </c>
      <c r="I274" s="129" t="n"/>
      <c r="J274" s="129" t="n"/>
      <c r="K274" s="129" t="n"/>
      <c r="L274" s="129" t="n"/>
      <c r="M274" s="129" t="n"/>
    </row>
    <row r="275" ht="24" customHeight="1">
      <c r="A275" s="11" t="n"/>
      <c r="B275" s="843" t="inlineStr">
        <is>
          <t>触发条件：自身血量低于90%。
技能-酒神剑法：造成伤害400【172】点，同时有100【43】%概率制衡对手，使其只能使用空手攻击，持续4回合。</t>
        </is>
      </c>
      <c r="H275" s="833" t="inlineStr">
        <is>
          <t>天赋3-酒神咒：提升酒神剑法的威能，有100%概率额外封印对手佣兵，使对手持续4回合不能触发佣兵效果。</t>
        </is>
      </c>
      <c r="I275" s="194" t="n"/>
      <c r="J275" s="194" t="n"/>
      <c r="K275" s="194" t="n"/>
      <c r="L275" s="194" t="n"/>
      <c r="M275" s="410" t="n"/>
    </row>
    <row r="276" ht="24" customHeight="1">
      <c r="A276" s="11" t="n"/>
      <c r="M276" s="504" t="n"/>
    </row>
    <row r="277" ht="24" customHeight="1">
      <c r="A277" s="11" t="n"/>
      <c r="H277" s="158" t="n"/>
      <c r="I277" s="158" t="n"/>
      <c r="J277" s="158" t="n"/>
      <c r="K277" s="158" t="n"/>
      <c r="L277" s="158" t="n"/>
      <c r="M277" s="320" t="n"/>
    </row>
    <row r="278" ht="24" customHeight="1">
      <c r="A278" s="842" t="inlineStr"/>
      <c r="B278" s="270" t="n"/>
      <c r="C278" s="270" t="n"/>
      <c r="D278" s="270" t="n"/>
      <c r="E278" s="270" t="n"/>
      <c r="F278" s="270" t="n"/>
      <c r="G278" s="270" t="n"/>
      <c r="H278" s="270" t="n"/>
      <c r="I278" s="270" t="n"/>
      <c r="J278" s="270" t="n"/>
      <c r="K278" s="270" t="n"/>
      <c r="L278" s="270" t="n"/>
      <c r="M278" s="270" t="n"/>
    </row>
    <row r="279" ht="24" customHeight="1">
      <c r="A279" s="202" t="inlineStr">
        <is>
          <t>名称</t>
        </is>
      </c>
      <c r="B279" s="118" t="inlineStr">
        <is>
          <t>佣兵碎片消耗</t>
        </is>
      </c>
      <c r="C279" s="3" t="n"/>
      <c r="D279" s="4" t="n"/>
      <c r="E279" s="670" t="inlineStr">
        <is>
          <t>天赋丹总消耗</t>
        </is>
      </c>
      <c r="F279" s="3" t="n"/>
      <c r="G279" s="4" t="n"/>
      <c r="H279" s="96" t="inlineStr">
        <is>
          <t>满级天赋效果</t>
        </is>
      </c>
      <c r="I279" s="3" t="n"/>
      <c r="J279" s="3" t="n"/>
      <c r="K279" s="3" t="n"/>
      <c r="L279" s="3" t="n"/>
      <c r="M279" s="4" t="n"/>
    </row>
    <row r="280" ht="24" customHeight="1">
      <c r="A280" s="81" t="inlineStr">
        <is>
          <t>魅·鹅离雨
激活碎片
36</t>
        </is>
      </c>
      <c r="B280" s="234" t="inlineStr">
        <is>
          <t>天赋1</t>
        </is>
      </c>
      <c r="C280" s="340" t="inlineStr">
        <is>
          <t>天赋2</t>
        </is>
      </c>
      <c r="D280" s="207" t="inlineStr">
        <is>
          <t>天赋3</t>
        </is>
      </c>
      <c r="E280" s="657" t="inlineStr">
        <is>
          <t>天赋1</t>
        </is>
      </c>
      <c r="F280" s="340" t="inlineStr">
        <is>
          <t>天赋2</t>
        </is>
      </c>
      <c r="G280" s="207" t="inlineStr">
        <is>
          <t>天赋3</t>
        </is>
      </c>
      <c r="H280" s="745" t="inlineStr">
        <is>
          <t>天赋1-佣兵加成：增加佣兵技能减免固定值50点。</t>
        </is>
      </c>
      <c r="I280" s="123" t="n"/>
      <c r="J280" s="123" t="n"/>
      <c r="K280" s="123" t="n"/>
      <c r="L280" s="123" t="n"/>
      <c r="M280" s="123" t="n"/>
    </row>
    <row r="281" ht="24" customHeight="1">
      <c r="A281" s="11" t="n"/>
      <c r="B281" s="89" t="inlineStr">
        <is>
          <t>150</t>
        </is>
      </c>
      <c r="C281" s="90" t="inlineStr">
        <is>
          <t>500</t>
        </is>
      </c>
      <c r="D281" s="224" t="inlineStr">
        <is>
          <t>800</t>
        </is>
      </c>
      <c r="E281" s="810" t="inlineStr">
        <is>
          <t>372</t>
        </is>
      </c>
      <c r="F281" s="343" t="inlineStr">
        <is>
          <t>2700</t>
        </is>
      </c>
      <c r="G281" s="78" t="inlineStr">
        <is>
          <t>1350</t>
        </is>
      </c>
      <c r="H281" s="747" t="inlineStr">
        <is>
          <t>天赋2-人物加成：增加人物技能穿透8.8%。</t>
        </is>
      </c>
      <c r="I281" s="129" t="n"/>
      <c r="J281" s="129" t="n"/>
      <c r="K281" s="129" t="n"/>
      <c r="L281" s="129" t="n"/>
      <c r="M281" s="129" t="n"/>
    </row>
    <row r="282" ht="24" customHeight="1">
      <c r="A282" s="11" t="n"/>
      <c r="B282" s="843" t="inlineStr">
        <is>
          <t>触发条件：自身血量低于80%，敌方回合被动触发。
技能-漫天花雨：降低对手武器穿透17【7】%，同时有100【43】%概率忽略对手，使其不能行动持续三回合。</t>
        </is>
      </c>
      <c r="H282" s="833" t="inlineStr">
        <is>
          <t>天赋3-月白咒印：被对手使用武器攻击时，如果触发吸血降低对手32%吸血效果。鹅离雨佣兵上阵后生效，持续整场战斗。</t>
        </is>
      </c>
      <c r="I282" s="194" t="n"/>
      <c r="J282" s="194" t="n"/>
      <c r="K282" s="194" t="n"/>
      <c r="L282" s="194" t="n"/>
      <c r="M282" s="410" t="n"/>
    </row>
    <row r="283" ht="24" customHeight="1">
      <c r="A283" s="11" t="n"/>
      <c r="M283" s="504" t="n"/>
    </row>
    <row r="284" ht="24" customHeight="1">
      <c r="A284" s="11" t="n"/>
      <c r="H284" s="158" t="n"/>
      <c r="I284" s="158" t="n"/>
      <c r="J284" s="158" t="n"/>
      <c r="K284" s="158" t="n"/>
      <c r="L284" s="158" t="n"/>
      <c r="M284" s="320" t="n"/>
    </row>
    <row r="285" ht="24" customHeight="1"/>
    <row r="286" ht="24" customHeight="1">
      <c r="A286" s="202" t="inlineStr">
        <is>
          <t>名称</t>
        </is>
      </c>
      <c r="B286" s="118" t="inlineStr">
        <is>
          <t>佣兵碎片消耗</t>
        </is>
      </c>
      <c r="C286" s="3" t="n"/>
      <c r="D286" s="4" t="n"/>
      <c r="E286" s="670" t="inlineStr">
        <is>
          <t>天赋丹总消耗</t>
        </is>
      </c>
      <c r="F286" s="3" t="n"/>
      <c r="G286" s="4" t="n"/>
      <c r="H286" s="96" t="inlineStr">
        <is>
          <t>满级天赋效果</t>
        </is>
      </c>
      <c r="I286" s="3" t="n"/>
      <c r="J286" s="3" t="n"/>
      <c r="K286" s="3" t="n"/>
      <c r="L286" s="3" t="n"/>
      <c r="M286" s="4" t="n"/>
    </row>
    <row r="287" ht="24" customHeight="1">
      <c r="A287" s="81" t="inlineStr">
        <is>
          <t>奥·丘处机
激活碎片
10</t>
        </is>
      </c>
      <c r="B287" s="234" t="inlineStr">
        <is>
          <t>天赋1</t>
        </is>
      </c>
      <c r="C287" s="340" t="inlineStr">
        <is>
          <t>天赋2</t>
        </is>
      </c>
      <c r="D287" s="207" t="inlineStr">
        <is>
          <t>天赋3</t>
        </is>
      </c>
      <c r="E287" s="657" t="inlineStr">
        <is>
          <t>天赋1</t>
        </is>
      </c>
      <c r="F287" s="340" t="inlineStr">
        <is>
          <t>天赋2</t>
        </is>
      </c>
      <c r="G287" s="207" t="inlineStr">
        <is>
          <t>天赋3</t>
        </is>
      </c>
      <c r="H287" s="745" t="inlineStr">
        <is>
          <t>天赋1-佣兵加成：增加佣兵技能减伤固定值50点。</t>
        </is>
      </c>
      <c r="I287" s="123" t="n"/>
      <c r="J287" s="123" t="n"/>
      <c r="K287" s="123" t="n"/>
      <c r="L287" s="123" t="n"/>
      <c r="M287" s="123" t="n"/>
    </row>
    <row r="288" ht="24" customHeight="1">
      <c r="A288" s="11" t="n"/>
      <c r="B288" s="89" t="inlineStr">
        <is>
          <t>150</t>
        </is>
      </c>
      <c r="C288" s="90" t="inlineStr">
        <is>
          <t>500</t>
        </is>
      </c>
      <c r="D288" s="224" t="inlineStr">
        <is>
          <t>750</t>
        </is>
      </c>
      <c r="E288" s="810" t="inlineStr">
        <is>
          <t>372</t>
        </is>
      </c>
      <c r="F288" s="831" t="inlineStr">
        <is>
          <t>1350</t>
        </is>
      </c>
      <c r="G288" s="837" t="inlineStr">
        <is>
          <t>1690</t>
        </is>
      </c>
      <c r="H288" s="747" t="inlineStr">
        <is>
          <t>天赋2-人物加成：增加人物大型武器附加减伤50。</t>
        </is>
      </c>
      <c r="I288" s="129" t="n"/>
      <c r="J288" s="129" t="n"/>
      <c r="K288" s="129" t="n"/>
      <c r="L288" s="129" t="n"/>
      <c r="M288" s="129" t="n"/>
    </row>
    <row r="289" ht="24" customHeight="1">
      <c r="A289" s="11" t="n"/>
      <c r="B289" s="843" t="inlineStr">
        <is>
          <t>触发条件：自身血量低于？%。
技能-全真剑法：抵消伤害87【30】点。</t>
        </is>
      </c>
      <c r="H289" s="833" t="inlineStr">
        <is>
          <t>天赋3-全真心法：增加全真剑法抵挡伤害100%，使用后提升下次技能伤害50%。</t>
        </is>
      </c>
      <c r="I289" s="194" t="n"/>
      <c r="J289" s="194" t="n"/>
      <c r="K289" s="194" t="n"/>
      <c r="L289" s="194" t="n"/>
      <c r="M289" s="410" t="n"/>
    </row>
    <row r="290" ht="24" customHeight="1">
      <c r="A290" s="11" t="n"/>
      <c r="M290" s="504" t="n"/>
    </row>
    <row r="291" ht="24" customHeight="1">
      <c r="A291" s="11" t="n"/>
      <c r="H291" s="158" t="n"/>
      <c r="I291" s="158" t="n"/>
      <c r="J291" s="158" t="n"/>
      <c r="K291" s="158" t="n"/>
      <c r="L291" s="158" t="n"/>
      <c r="M291" s="320" t="n"/>
    </row>
    <row r="292" ht="24" customHeight="1">
      <c r="A292" s="842" t="inlineStr"/>
      <c r="B292" s="270" t="n"/>
      <c r="C292" s="270" t="n"/>
      <c r="D292" s="270" t="n"/>
      <c r="E292" s="270" t="n"/>
      <c r="F292" s="270" t="n"/>
      <c r="G292" s="270" t="n"/>
      <c r="H292" s="270" t="n"/>
      <c r="I292" s="270" t="n"/>
      <c r="J292" s="270" t="n"/>
      <c r="K292" s="270" t="n"/>
      <c r="L292" s="270" t="n"/>
      <c r="M292" s="270" t="n"/>
    </row>
    <row r="293" ht="24" customHeight="1">
      <c r="A293" s="202" t="inlineStr">
        <is>
          <t>名称</t>
        </is>
      </c>
      <c r="B293" s="118" t="inlineStr">
        <is>
          <t>佣兵碎片消耗</t>
        </is>
      </c>
      <c r="C293" s="3" t="n"/>
      <c r="D293" s="4" t="n"/>
      <c r="E293" s="670" t="inlineStr">
        <is>
          <t>天赋丹总消耗</t>
        </is>
      </c>
      <c r="F293" s="3" t="n"/>
      <c r="G293" s="4" t="n"/>
      <c r="H293" s="96" t="inlineStr">
        <is>
          <t>满级天赋效果</t>
        </is>
      </c>
      <c r="I293" s="3" t="n"/>
      <c r="J293" s="3" t="n"/>
      <c r="K293" s="3" t="n"/>
      <c r="L293" s="3" t="n"/>
      <c r="M293" s="4" t="n"/>
    </row>
    <row r="294" ht="24" customHeight="1">
      <c r="A294" s="81" t="inlineStr">
        <is>
          <t>宗·扫地僧
激活碎片
15</t>
        </is>
      </c>
      <c r="B294" s="234" t="inlineStr">
        <is>
          <t>天赋1</t>
        </is>
      </c>
      <c r="C294" s="340" t="inlineStr">
        <is>
          <t>天赋2</t>
        </is>
      </c>
      <c r="D294" s="207" t="inlineStr">
        <is>
          <t>天赋3</t>
        </is>
      </c>
      <c r="E294" s="657" t="inlineStr">
        <is>
          <t>天赋1</t>
        </is>
      </c>
      <c r="F294" s="340" t="inlineStr">
        <is>
          <t>天赋2</t>
        </is>
      </c>
      <c r="G294" s="207" t="inlineStr">
        <is>
          <t>天赋3</t>
        </is>
      </c>
      <c r="H294" s="745" t="inlineStr">
        <is>
          <t>天赋1-佣兵加成：增加佣兵技能抗暴击50%。</t>
        </is>
      </c>
      <c r="I294" s="123" t="n"/>
      <c r="J294" s="123" t="n"/>
      <c r="K294" s="123" t="n"/>
      <c r="L294" s="123" t="n"/>
      <c r="M294" s="123" t="n"/>
    </row>
    <row r="295" ht="24" customHeight="1">
      <c r="A295" s="11" t="n"/>
      <c r="B295" s="89" t="inlineStr">
        <is>
          <t>250</t>
        </is>
      </c>
      <c r="C295" s="90" t="inlineStr">
        <is>
          <t>500</t>
        </is>
      </c>
      <c r="D295" s="224" t="inlineStr">
        <is>
          <t>750</t>
        </is>
      </c>
      <c r="E295" s="660" t="inlineStr">
        <is>
          <t>600</t>
        </is>
      </c>
      <c r="F295" s="831" t="inlineStr">
        <is>
          <t>1350</t>
        </is>
      </c>
      <c r="G295" s="837" t="inlineStr">
        <is>
          <t>1350</t>
        </is>
      </c>
      <c r="H295" s="747" t="inlineStr">
        <is>
          <t>天赋2-人物加成：增加人物小型武器附加减伤50。</t>
        </is>
      </c>
      <c r="I295" s="129" t="n"/>
      <c r="J295" s="129" t="n"/>
      <c r="K295" s="129" t="n"/>
      <c r="L295" s="129" t="n"/>
      <c r="M295" s="129" t="n"/>
    </row>
    <row r="296" ht="24" customHeight="1">
      <c r="A296" s="11" t="n"/>
      <c r="B296" s="843" t="inlineStr">
        <is>
          <t>触发条件：自身血量低于？%。
技能-金刚印：可反弹伤害3次，反弹比例54【16】%。</t>
        </is>
      </c>
      <c r="H296" s="833" t="inlineStr">
        <is>
          <t>天赋3-藏经心法：被对手的技能反弹伤害时，有30%概率免疫该反弹效果。扫地僧佣兵上阵后生效，持续整场战斗。</t>
        </is>
      </c>
      <c r="I296" s="194" t="n"/>
      <c r="J296" s="194" t="n"/>
      <c r="K296" s="194" t="n"/>
      <c r="L296" s="194" t="n"/>
      <c r="M296" s="410" t="n"/>
    </row>
    <row r="297" ht="24" customHeight="1">
      <c r="A297" s="11" t="n"/>
      <c r="M297" s="504" t="n"/>
    </row>
    <row r="298" ht="24" customHeight="1">
      <c r="A298" s="11" t="n"/>
      <c r="H298" s="158" t="n"/>
      <c r="I298" s="158" t="n"/>
      <c r="J298" s="158" t="n"/>
      <c r="K298" s="158" t="n"/>
      <c r="L298" s="158" t="n"/>
      <c r="M298" s="320" t="n"/>
    </row>
    <row r="299" ht="24" customHeight="1">
      <c r="A299" s="842" t="inlineStr"/>
      <c r="B299" s="270" t="n"/>
      <c r="C299" s="270" t="n"/>
      <c r="D299" s="270" t="n"/>
      <c r="E299" s="270" t="n"/>
      <c r="F299" s="270" t="n"/>
      <c r="G299" s="270" t="n"/>
      <c r="H299" s="270" t="n"/>
      <c r="I299" s="270" t="n"/>
      <c r="J299" s="270" t="n"/>
      <c r="K299" s="270" t="n"/>
      <c r="L299" s="270" t="n"/>
      <c r="M299" s="270" t="n"/>
    </row>
    <row r="300" ht="24" customHeight="1">
      <c r="A300" s="202" t="inlineStr">
        <is>
          <t>名称</t>
        </is>
      </c>
      <c r="B300" s="118" t="inlineStr">
        <is>
          <t>佣兵碎片消耗</t>
        </is>
      </c>
      <c r="C300" s="3" t="n"/>
      <c r="D300" s="4" t="n"/>
      <c r="E300" s="670" t="inlineStr">
        <is>
          <t>天赋丹总消耗</t>
        </is>
      </c>
      <c r="F300" s="3" t="n"/>
      <c r="G300" s="4" t="n"/>
      <c r="H300" s="96" t="inlineStr">
        <is>
          <t>满级天赋效果</t>
        </is>
      </c>
      <c r="I300" s="3" t="n"/>
      <c r="J300" s="3" t="n"/>
      <c r="K300" s="3" t="n"/>
      <c r="L300" s="3" t="n"/>
      <c r="M300" s="4" t="n"/>
    </row>
    <row r="301" ht="24" customHeight="1">
      <c r="A301" s="81" t="inlineStr">
        <is>
          <t>禅·
顶级扫地僧
激活碎片
30</t>
        </is>
      </c>
      <c r="B301" s="234" t="inlineStr">
        <is>
          <t>天赋1</t>
        </is>
      </c>
      <c r="C301" s="340" t="inlineStr">
        <is>
          <t>天赋2</t>
        </is>
      </c>
      <c r="D301" s="207" t="inlineStr">
        <is>
          <t>天赋3</t>
        </is>
      </c>
      <c r="E301" s="657" t="inlineStr">
        <is>
          <t>天赋1</t>
        </is>
      </c>
      <c r="F301" s="340" t="inlineStr">
        <is>
          <t>天赋2</t>
        </is>
      </c>
      <c r="G301" s="207" t="inlineStr">
        <is>
          <t>天赋3</t>
        </is>
      </c>
      <c r="H301" s="745" t="inlineStr">
        <is>
          <t>天赋1-佣兵加成：增加佣兵技能减伤固定值50点。</t>
        </is>
      </c>
      <c r="I301" s="123" t="n"/>
      <c r="J301" s="123" t="n"/>
      <c r="K301" s="123" t="n"/>
      <c r="L301" s="123" t="n"/>
      <c r="M301" s="123" t="n"/>
    </row>
    <row r="302" ht="24" customHeight="1">
      <c r="A302" s="11" t="n"/>
      <c r="B302" s="89" t="inlineStr">
        <is>
          <t>100</t>
        </is>
      </c>
      <c r="C302" s="90" t="inlineStr">
        <is>
          <t>350</t>
        </is>
      </c>
      <c r="D302" s="92" t="inlineStr">
        <is>
          <t>x</t>
        </is>
      </c>
      <c r="E302" s="810" t="inlineStr">
        <is>
          <t>372</t>
        </is>
      </c>
      <c r="F302" s="831" t="inlineStr">
        <is>
          <t>1350</t>
        </is>
      </c>
      <c r="G302" s="92" t="inlineStr">
        <is>
          <t>x</t>
        </is>
      </c>
      <c r="H302" s="747" t="inlineStr">
        <is>
          <t>天赋2-人物加成：增加人物投掷武器附加减伤50。</t>
        </is>
      </c>
      <c r="I302" s="129" t="n"/>
      <c r="J302" s="129" t="n"/>
      <c r="K302" s="129" t="n"/>
      <c r="L302" s="129" t="n"/>
      <c r="M302" s="129" t="n"/>
    </row>
    <row r="303" ht="24" customHeight="1">
      <c r="A303" s="11" t="n"/>
      <c r="B303" s="843" t="inlineStr">
        <is>
          <t>触发条件：自身血量低于？%。
技能-金刚印：可反弹伤害3次，反弹比例66【28】%。</t>
        </is>
      </c>
      <c r="H303" s="833" t="inlineStr">
        <is>
          <t>天赋3-无</t>
        </is>
      </c>
      <c r="I303" s="194" t="n"/>
      <c r="J303" s="194" t="n"/>
      <c r="K303" s="194" t="n"/>
      <c r="L303" s="194" t="n"/>
      <c r="M303" s="410" t="n"/>
    </row>
    <row r="304" ht="24" customHeight="1">
      <c r="A304" s="11" t="n"/>
      <c r="M304" s="504" t="n"/>
    </row>
    <row r="305" ht="24" customHeight="1">
      <c r="A305" s="11" t="n"/>
      <c r="H305" s="158" t="n"/>
      <c r="I305" s="158" t="n"/>
      <c r="J305" s="158" t="n"/>
      <c r="K305" s="158" t="n"/>
      <c r="L305" s="158" t="n"/>
      <c r="M305" s="320" t="n"/>
    </row>
    <row r="306" ht="24" customHeight="1">
      <c r="A306" s="842" t="inlineStr"/>
      <c r="B306" s="270" t="n"/>
      <c r="C306" s="270" t="n"/>
      <c r="D306" s="270" t="n"/>
      <c r="E306" s="270" t="n"/>
      <c r="F306" s="270" t="n"/>
      <c r="G306" s="270" t="n"/>
      <c r="H306" s="270" t="n"/>
      <c r="I306" s="270" t="n"/>
      <c r="J306" s="270" t="n"/>
      <c r="K306" s="270" t="n"/>
      <c r="L306" s="270" t="n"/>
      <c r="M306" s="270" t="n"/>
    </row>
    <row r="307" ht="24" customHeight="1">
      <c r="A307" s="202" t="inlineStr">
        <is>
          <t>名称</t>
        </is>
      </c>
      <c r="B307" s="118" t="inlineStr">
        <is>
          <t>佣兵碎片消耗</t>
        </is>
      </c>
      <c r="C307" s="3" t="n"/>
      <c r="D307" s="4" t="n"/>
      <c r="E307" s="670" t="inlineStr">
        <is>
          <t>天赋丹总消耗</t>
        </is>
      </c>
      <c r="F307" s="3" t="n"/>
      <c r="G307" s="4" t="n"/>
      <c r="H307" s="96" t="inlineStr">
        <is>
          <t>满级天赋效果</t>
        </is>
      </c>
      <c r="I307" s="3" t="n"/>
      <c r="J307" s="3" t="n"/>
      <c r="K307" s="3" t="n"/>
      <c r="L307" s="3" t="n"/>
      <c r="M307" s="4" t="n"/>
    </row>
    <row r="308" ht="24" customHeight="1">
      <c r="A308" s="81" t="inlineStr">
        <is>
          <t>禅·
达摩祖师
激活碎片
30</t>
        </is>
      </c>
      <c r="B308" s="234" t="inlineStr">
        <is>
          <t>天赋1</t>
        </is>
      </c>
      <c r="C308" s="340" t="inlineStr">
        <is>
          <t>天赋2</t>
        </is>
      </c>
      <c r="D308" s="207" t="inlineStr">
        <is>
          <t>天赋3</t>
        </is>
      </c>
      <c r="E308" s="657" t="inlineStr">
        <is>
          <t>天赋1</t>
        </is>
      </c>
      <c r="F308" s="340" t="inlineStr">
        <is>
          <t>天赋2</t>
        </is>
      </c>
      <c r="G308" s="207" t="inlineStr">
        <is>
          <t>天赋3</t>
        </is>
      </c>
      <c r="H308" s="745" t="inlineStr">
        <is>
          <t>天赋1-佣兵加成：增加佣兵技能减伤百分比25%。</t>
        </is>
      </c>
      <c r="I308" s="123" t="n"/>
      <c r="J308" s="123" t="n"/>
      <c r="K308" s="123" t="n"/>
      <c r="L308" s="123" t="n"/>
      <c r="M308" s="123" t="n"/>
    </row>
    <row r="309" ht="24" customHeight="1">
      <c r="A309" s="11" t="n"/>
      <c r="B309" s="89" t="inlineStr">
        <is>
          <t>100</t>
        </is>
      </c>
      <c r="C309" s="90" t="inlineStr">
        <is>
          <t>650</t>
        </is>
      </c>
      <c r="D309" s="92" t="inlineStr">
        <is>
          <t>x</t>
        </is>
      </c>
      <c r="E309" s="810" t="inlineStr">
        <is>
          <t>372</t>
        </is>
      </c>
      <c r="F309" s="831" t="inlineStr">
        <is>
          <t>2700</t>
        </is>
      </c>
      <c r="G309" s="92" t="inlineStr">
        <is>
          <t>x</t>
        </is>
      </c>
      <c r="H309" s="747" t="inlineStr">
        <is>
          <t>天赋2-人物加成：增加人物抗大型武器韧性20%。</t>
        </is>
      </c>
      <c r="I309" s="129" t="n"/>
      <c r="J309" s="129" t="n"/>
      <c r="K309" s="129" t="n"/>
      <c r="L309" s="129" t="n"/>
      <c r="M309" s="129" t="n"/>
    </row>
    <row r="310" ht="24" customHeight="1">
      <c r="A310" s="11" t="n"/>
      <c r="B310" s="843" t="inlineStr">
        <is>
          <t>触发条件：自身血量低于？%。
技能-金刚印：可反弹伤害3次，反弹比例66【28】%。</t>
        </is>
      </c>
      <c r="H310" s="833" t="inlineStr">
        <is>
          <t>天赋3-无</t>
        </is>
      </c>
      <c r="I310" s="194" t="n"/>
      <c r="J310" s="194" t="n"/>
      <c r="K310" s="194" t="n"/>
      <c r="L310" s="194" t="n"/>
      <c r="M310" s="410" t="n"/>
    </row>
    <row r="311" ht="24" customHeight="1">
      <c r="A311" s="11" t="n"/>
      <c r="M311" s="504" t="n"/>
    </row>
    <row r="312" ht="24" customHeight="1">
      <c r="A312" s="11" t="n"/>
      <c r="H312" s="158" t="n"/>
      <c r="I312" s="158" t="n"/>
      <c r="J312" s="158" t="n"/>
      <c r="K312" s="158" t="n"/>
      <c r="L312" s="158" t="n"/>
      <c r="M312" s="320" t="n"/>
    </row>
    <row r="313" ht="24" customHeight="1">
      <c r="A313" s="842" t="inlineStr"/>
      <c r="B313" s="270" t="n"/>
      <c r="C313" s="270" t="n"/>
      <c r="D313" s="270" t="n"/>
      <c r="E313" s="270" t="n"/>
      <c r="F313" s="270" t="n"/>
      <c r="G313" s="270" t="n"/>
      <c r="H313" s="270" t="n"/>
      <c r="I313" s="270" t="n"/>
      <c r="J313" s="270" t="n"/>
      <c r="K313" s="270" t="n"/>
      <c r="L313" s="270" t="n"/>
      <c r="M313" s="270" t="n"/>
    </row>
    <row r="314" ht="24" customHeight="1">
      <c r="A314" s="202" t="inlineStr">
        <is>
          <t>名称</t>
        </is>
      </c>
      <c r="B314" s="118" t="inlineStr">
        <is>
          <t>佣兵碎片消耗</t>
        </is>
      </c>
      <c r="C314" s="3" t="n"/>
      <c r="D314" s="4" t="n"/>
      <c r="E314" s="670" t="inlineStr">
        <is>
          <t>天赋丹总消耗</t>
        </is>
      </c>
      <c r="F314" s="3" t="n"/>
      <c r="G314" s="4" t="n"/>
      <c r="H314" s="96" t="inlineStr">
        <is>
          <t>满级天赋效果</t>
        </is>
      </c>
      <c r="I314" s="3" t="n"/>
      <c r="J314" s="3" t="n"/>
      <c r="K314" s="3" t="n"/>
      <c r="L314" s="3" t="n"/>
      <c r="M314" s="4" t="n"/>
    </row>
    <row r="315" ht="24" customHeight="1">
      <c r="A315" s="81" t="inlineStr">
        <is>
          <t>灵·赵敏
激活碎片
10</t>
        </is>
      </c>
      <c r="B315" s="234" t="inlineStr">
        <is>
          <t>天赋1</t>
        </is>
      </c>
      <c r="C315" s="340" t="inlineStr">
        <is>
          <t>天赋2</t>
        </is>
      </c>
      <c r="D315" s="207" t="inlineStr">
        <is>
          <t>天赋3</t>
        </is>
      </c>
      <c r="E315" s="657" t="inlineStr">
        <is>
          <t>天赋1</t>
        </is>
      </c>
      <c r="F315" s="340" t="inlineStr">
        <is>
          <t>天赋2</t>
        </is>
      </c>
      <c r="G315" s="207" t="inlineStr">
        <is>
          <t>天赋3</t>
        </is>
      </c>
      <c r="H315" s="745" t="inlineStr">
        <is>
          <t>天赋1-佣兵加成：增加佣兵技能减伤固定值50点。</t>
        </is>
      </c>
      <c r="I315" s="123" t="n"/>
      <c r="J315" s="123" t="n"/>
      <c r="K315" s="123" t="n"/>
      <c r="L315" s="123" t="n"/>
      <c r="M315" s="123" t="n"/>
    </row>
    <row r="316" ht="24" customHeight="1">
      <c r="A316" s="11" t="n"/>
      <c r="B316" s="89" t="inlineStr">
        <is>
          <t>150</t>
        </is>
      </c>
      <c r="C316" s="90" t="inlineStr">
        <is>
          <t>500</t>
        </is>
      </c>
      <c r="D316" s="224" t="inlineStr">
        <is>
          <t>600</t>
        </is>
      </c>
      <c r="E316" s="810" t="inlineStr">
        <is>
          <t>372</t>
        </is>
      </c>
      <c r="F316" s="831" t="inlineStr">
        <is>
          <t>1350</t>
        </is>
      </c>
      <c r="G316" s="837" t="inlineStr">
        <is>
          <t>1350</t>
        </is>
      </c>
      <c r="H316" s="747" t="inlineStr">
        <is>
          <t>天赋2-人物加成：增加人物中型武器附加减伤50。</t>
        </is>
      </c>
      <c r="I316" s="129" t="n"/>
      <c r="J316" s="129" t="n"/>
      <c r="K316" s="129" t="n"/>
      <c r="L316" s="129" t="n"/>
      <c r="M316" s="129" t="n"/>
    </row>
    <row r="317" ht="24" customHeight="1">
      <c r="A317" s="11" t="n"/>
      <c r="B317" s="843" t="inlineStr">
        <is>
          <t>触发条件：自身血量低于60%。
技能-伶牙俐齿：受到伤害时有100【43】%概率抵消受到的伤害，并且回复该伤害30%的生命值，最多触发1次。</t>
        </is>
      </c>
      <c r="H317" s="833" t="inlineStr">
        <is>
          <t>天赋3-天地同寿：增加伶牙俐齿触发时，额外恢复自身受到伤害20%的生命值。</t>
        </is>
      </c>
      <c r="I317" s="194" t="n"/>
      <c r="J317" s="194" t="n"/>
      <c r="K317" s="194" t="n"/>
      <c r="L317" s="194" t="n"/>
      <c r="M317" s="410" t="n"/>
    </row>
    <row r="318" ht="24" customHeight="1">
      <c r="A318" s="11" t="n"/>
      <c r="M318" s="504" t="n"/>
    </row>
    <row r="319" ht="24" customHeight="1">
      <c r="A319" s="11" t="n"/>
      <c r="H319" s="158" t="n"/>
      <c r="I319" s="158" t="n"/>
      <c r="J319" s="158" t="n"/>
      <c r="K319" s="158" t="n"/>
      <c r="L319" s="158" t="n"/>
      <c r="M319" s="320" t="n"/>
    </row>
    <row r="320" ht="24" customHeight="1">
      <c r="A320" s="842" t="inlineStr"/>
      <c r="B320" s="270" t="n"/>
      <c r="C320" s="270" t="n"/>
      <c r="D320" s="270" t="n"/>
      <c r="E320" s="270" t="n"/>
      <c r="F320" s="270" t="n"/>
      <c r="G320" s="270" t="n"/>
      <c r="H320" s="270" t="n"/>
      <c r="I320" s="270" t="n"/>
      <c r="J320" s="270" t="n"/>
      <c r="K320" s="270" t="n"/>
      <c r="L320" s="270" t="n"/>
      <c r="M320" s="270" t="n"/>
    </row>
    <row r="321" ht="24" customHeight="1">
      <c r="A321" s="202" t="inlineStr">
        <is>
          <t>名称</t>
        </is>
      </c>
      <c r="B321" s="118" t="inlineStr">
        <is>
          <t>佣兵碎片消耗</t>
        </is>
      </c>
      <c r="C321" s="3" t="n"/>
      <c r="D321" s="4" t="n"/>
      <c r="E321" s="670" t="inlineStr">
        <is>
          <t>天赋丹总消耗</t>
        </is>
      </c>
      <c r="F321" s="3" t="n"/>
      <c r="G321" s="4" t="n"/>
      <c r="H321" s="96" t="inlineStr">
        <is>
          <t>满级天赋效果</t>
        </is>
      </c>
      <c r="I321" s="3" t="n"/>
      <c r="J321" s="3" t="n"/>
      <c r="K321" s="3" t="n"/>
      <c r="L321" s="3" t="n"/>
      <c r="M321" s="4" t="n"/>
    </row>
    <row r="322" ht="24" customHeight="1">
      <c r="A322" s="81" t="inlineStr">
        <is>
          <t>智·
诸葛孔明
激活碎片
36</t>
        </is>
      </c>
      <c r="B322" s="234" t="inlineStr">
        <is>
          <t>天赋1</t>
        </is>
      </c>
      <c r="C322" s="340" t="inlineStr">
        <is>
          <t>天赋2</t>
        </is>
      </c>
      <c r="D322" s="207" t="inlineStr">
        <is>
          <t>天赋3</t>
        </is>
      </c>
      <c r="E322" s="657" t="inlineStr">
        <is>
          <t>天赋1</t>
        </is>
      </c>
      <c r="F322" s="340" t="inlineStr">
        <is>
          <t>天赋2</t>
        </is>
      </c>
      <c r="G322" s="207" t="inlineStr">
        <is>
          <t>天赋3</t>
        </is>
      </c>
      <c r="H322" s="745" t="inlineStr">
        <is>
          <t>天赋1-佣兵加成：增加佣兵技能韧性25%。</t>
        </is>
      </c>
      <c r="I322" s="123" t="n"/>
      <c r="J322" s="123" t="n"/>
      <c r="K322" s="123" t="n"/>
      <c r="L322" s="123" t="n"/>
      <c r="M322" s="123" t="n"/>
    </row>
    <row r="323" ht="24" customHeight="1">
      <c r="A323" s="11" t="n"/>
      <c r="B323" s="89" t="inlineStr">
        <is>
          <t>120</t>
        </is>
      </c>
      <c r="C323" s="90" t="inlineStr">
        <is>
          <t>400</t>
        </is>
      </c>
      <c r="D323" s="224" t="inlineStr">
        <is>
          <t>600</t>
        </is>
      </c>
      <c r="E323" s="660" t="inlineStr">
        <is>
          <t>750</t>
        </is>
      </c>
      <c r="F323" s="831" t="inlineStr">
        <is>
          <t>2700</t>
        </is>
      </c>
      <c r="G323" s="837" t="inlineStr">
        <is>
          <t>1350</t>
        </is>
      </c>
      <c r="H323" s="747" t="inlineStr">
        <is>
          <t>天赋2-人物加成：增加人物抗中型武器韧性20%。</t>
        </is>
      </c>
      <c r="I323" s="129" t="n"/>
      <c r="J323" s="129" t="n"/>
      <c r="K323" s="129" t="n"/>
      <c r="L323" s="129" t="n"/>
      <c r="M323" s="129" t="n"/>
    </row>
    <row r="324" ht="24" customHeight="1">
      <c r="A324" s="11" t="n"/>
      <c r="B324" s="843" t="inlineStr">
        <is>
          <t>触发条件：自身血量低于99%。
技能-奇门遁甲：受到伤害时有概率反弹70【30】%的伤害，并有100【43】%概率忽略对手1回合，最多触发3次。</t>
        </is>
      </c>
      <c r="H324" s="833" t="inlineStr">
        <is>
          <t>天赋3-空城绝技：被对手的技能反弹伤害时，忽略60%反弹比例效果。诸葛孔明佣兵上阵后生效，持续整场战斗。</t>
        </is>
      </c>
      <c r="I324" s="194" t="n"/>
      <c r="J324" s="194" t="n"/>
      <c r="K324" s="194" t="n"/>
      <c r="L324" s="194" t="n"/>
      <c r="M324" s="410" t="n"/>
    </row>
    <row r="325" ht="24" customHeight="1">
      <c r="A325" s="11" t="n"/>
      <c r="M325" s="504" t="n"/>
    </row>
    <row r="326" ht="24" customHeight="1">
      <c r="A326" s="11" t="n"/>
      <c r="H326" s="158" t="n"/>
      <c r="I326" s="158" t="n"/>
      <c r="J326" s="158" t="n"/>
      <c r="K326" s="158" t="n"/>
      <c r="L326" s="158" t="n"/>
      <c r="M326" s="320" t="n"/>
    </row>
    <row r="327" ht="24" customHeight="1">
      <c r="A327" s="842" t="inlineStr"/>
      <c r="B327" s="270" t="n"/>
      <c r="C327" s="270" t="n"/>
      <c r="D327" s="270" t="n"/>
      <c r="E327" s="270" t="n"/>
      <c r="F327" s="270" t="n"/>
      <c r="G327" s="270" t="n"/>
      <c r="H327" s="270" t="n"/>
      <c r="I327" s="270" t="n"/>
      <c r="J327" s="270" t="n"/>
      <c r="K327" s="270" t="n"/>
      <c r="L327" s="270" t="n"/>
      <c r="M327" s="270" t="n"/>
    </row>
    <row r="328" ht="24" customHeight="1">
      <c r="A328" s="202" t="inlineStr">
        <is>
          <t>名称</t>
        </is>
      </c>
      <c r="B328" s="118" t="inlineStr">
        <is>
          <t>佣兵碎片消耗</t>
        </is>
      </c>
      <c r="C328" s="3" t="n"/>
      <c r="D328" s="4" t="n"/>
      <c r="E328" s="670" t="inlineStr">
        <is>
          <t>天赋丹总消耗</t>
        </is>
      </c>
      <c r="F328" s="3" t="n"/>
      <c r="G328" s="4" t="n"/>
      <c r="H328" s="96" t="inlineStr">
        <is>
          <t>满级天赋效果</t>
        </is>
      </c>
      <c r="I328" s="3" t="n"/>
      <c r="J328" s="3" t="n"/>
      <c r="K328" s="3" t="n"/>
      <c r="L328" s="3" t="n"/>
      <c r="M328" s="4" t="n"/>
    </row>
    <row r="329" ht="24" customHeight="1">
      <c r="A329" s="81" t="inlineStr">
        <is>
          <t>影·
乐斗忍者
激活碎片
36</t>
        </is>
      </c>
      <c r="B329" s="234" t="inlineStr">
        <is>
          <t>天赋1</t>
        </is>
      </c>
      <c r="C329" s="340" t="inlineStr">
        <is>
          <t>天赋2</t>
        </is>
      </c>
      <c r="D329" s="207" t="inlineStr">
        <is>
          <t>天赋3</t>
        </is>
      </c>
      <c r="E329" s="657" t="inlineStr">
        <is>
          <t>天赋1</t>
        </is>
      </c>
      <c r="F329" s="340" t="inlineStr">
        <is>
          <t>天赋2</t>
        </is>
      </c>
      <c r="G329" s="207" t="inlineStr">
        <is>
          <t>天赋3</t>
        </is>
      </c>
      <c r="H329" s="745" t="inlineStr">
        <is>
          <t>天赋1-佣兵加成：增加佣兵技能韧性25%。</t>
        </is>
      </c>
      <c r="I329" s="123" t="n"/>
      <c r="J329" s="123" t="n"/>
      <c r="K329" s="123" t="n"/>
      <c r="L329" s="123" t="n"/>
      <c r="M329" s="123" t="n"/>
    </row>
    <row r="330" ht="24" customHeight="1">
      <c r="A330" s="11" t="n"/>
      <c r="B330" s="89" t="inlineStr">
        <is>
          <t>120</t>
        </is>
      </c>
      <c r="C330" s="836" t="inlineStr">
        <is>
          <t>400</t>
        </is>
      </c>
      <c r="D330" s="677" t="inlineStr">
        <is>
          <t>600</t>
        </is>
      </c>
      <c r="E330" s="660" t="inlineStr">
        <is>
          <t>750</t>
        </is>
      </c>
      <c r="F330" s="831" t="inlineStr">
        <is>
          <t>2700</t>
        </is>
      </c>
      <c r="G330" s="837" t="inlineStr">
        <is>
          <t>1350</t>
        </is>
      </c>
      <c r="H330" s="747" t="inlineStr">
        <is>
          <t>天赋2-人物加成：增加人物抗小型武器韧性20%。</t>
        </is>
      </c>
      <c r="I330" s="129" t="n"/>
      <c r="J330" s="129" t="n"/>
      <c r="K330" s="129" t="n"/>
      <c r="L330" s="129" t="n"/>
      <c r="M330" s="129" t="n"/>
    </row>
    <row r="331" ht="24" customHeight="1">
      <c r="A331" s="11" t="n"/>
      <c r="B331" s="843" t="inlineStr">
        <is>
          <t>触发条件：自身血量低于80%。
技能-螺旋丸：受到伤害时反弹150【65】%的伤害，并有100【43】%概率忽略对手3回合，最多触发1次。
被动-仙人模式：激活后永久增加自身武器技能抗韧性5%。</t>
        </is>
      </c>
      <c r="H331" s="833" t="inlineStr">
        <is>
          <t>天赋3-仙狐模式：螺旋丸反弹对手伤害的3回合中，攻击对手额外增加30%武器穿透。</t>
        </is>
      </c>
      <c r="I331" s="194" t="n"/>
      <c r="J331" s="194" t="n"/>
      <c r="K331" s="194" t="n"/>
      <c r="L331" s="194" t="n"/>
      <c r="M331" s="410" t="n"/>
    </row>
    <row r="332" ht="24" customHeight="1">
      <c r="A332" s="11" t="n"/>
      <c r="M332" s="504" t="n"/>
    </row>
    <row r="333" ht="24" customHeight="1">
      <c r="A333" s="11" t="n"/>
      <c r="H333" s="158" t="n"/>
      <c r="I333" s="158" t="n"/>
      <c r="J333" s="158" t="n"/>
      <c r="K333" s="158" t="n"/>
      <c r="L333" s="158" t="n"/>
      <c r="M333" s="320" t="n"/>
    </row>
    <row r="334" ht="24" customHeight="1">
      <c r="A334" s="842" t="inlineStr"/>
      <c r="B334" s="270" t="n"/>
      <c r="C334" s="270" t="n"/>
      <c r="D334" s="270" t="n"/>
      <c r="E334" s="270" t="n"/>
      <c r="F334" s="270" t="n"/>
      <c r="G334" s="270" t="n"/>
      <c r="H334" s="270" t="n"/>
      <c r="I334" s="270" t="n"/>
      <c r="J334" s="270" t="n"/>
      <c r="K334" s="270" t="n"/>
      <c r="L334" s="270" t="n"/>
      <c r="M334" s="270" t="n"/>
    </row>
    <row r="335" ht="24" customHeight="1">
      <c r="A335" s="202" t="inlineStr">
        <is>
          <t>名称</t>
        </is>
      </c>
      <c r="B335" s="118" t="inlineStr">
        <is>
          <t>佣兵碎片消耗</t>
        </is>
      </c>
      <c r="C335" s="3" t="n"/>
      <c r="D335" s="4" t="n"/>
      <c r="E335" s="670" t="inlineStr">
        <is>
          <t>天赋丹总消耗</t>
        </is>
      </c>
      <c r="F335" s="3" t="n"/>
      <c r="G335" s="4" t="n"/>
      <c r="H335" s="96" t="inlineStr">
        <is>
          <t>满级天赋效果</t>
        </is>
      </c>
      <c r="I335" s="3" t="n"/>
      <c r="J335" s="3" t="n"/>
      <c r="K335" s="3" t="n"/>
      <c r="L335" s="3" t="n"/>
      <c r="M335" s="4" t="n"/>
    </row>
    <row r="336" ht="24" customHeight="1">
      <c r="A336" s="81" t="inlineStr">
        <is>
          <t>苦·黄盖
激活碎片
36</t>
        </is>
      </c>
      <c r="B336" s="234" t="inlineStr">
        <is>
          <t>天赋1</t>
        </is>
      </c>
      <c r="C336" s="340" t="inlineStr">
        <is>
          <t>天赋2</t>
        </is>
      </c>
      <c r="D336" s="207" t="inlineStr">
        <is>
          <t>天赋3</t>
        </is>
      </c>
      <c r="E336" s="657" t="inlineStr">
        <is>
          <t>天赋1</t>
        </is>
      </c>
      <c r="F336" s="340" t="inlineStr">
        <is>
          <t>天赋2</t>
        </is>
      </c>
      <c r="G336" s="207" t="inlineStr">
        <is>
          <t>天赋3</t>
        </is>
      </c>
      <c r="H336" s="745" t="inlineStr">
        <is>
          <t>天赋1-佣兵加成：增加佣兵技能伤害百分比25%。</t>
        </is>
      </c>
      <c r="I336" s="123" t="n"/>
      <c r="J336" s="123" t="n"/>
      <c r="K336" s="123" t="n"/>
      <c r="L336" s="123" t="n"/>
      <c r="M336" s="123" t="n"/>
    </row>
    <row r="337" ht="24" customHeight="1">
      <c r="A337" s="11" t="n"/>
      <c r="B337" s="89" t="inlineStr">
        <is>
          <t>120</t>
        </is>
      </c>
      <c r="C337" s="90" t="inlineStr">
        <is>
          <t>400</t>
        </is>
      </c>
      <c r="D337" s="224" t="inlineStr">
        <is>
          <t>600</t>
        </is>
      </c>
      <c r="E337" s="660" t="inlineStr">
        <is>
          <t>750</t>
        </is>
      </c>
      <c r="F337" s="831" t="inlineStr">
        <is>
          <t>2700</t>
        </is>
      </c>
      <c r="G337" s="837" t="inlineStr">
        <is>
          <t>1350</t>
        </is>
      </c>
      <c r="H337" s="747" t="inlineStr">
        <is>
          <t>天赋2-人物加成：增加人物抗投掷武器韧性20%。</t>
        </is>
      </c>
      <c r="I337" s="129" t="n"/>
      <c r="J337" s="129" t="n"/>
      <c r="K337" s="129" t="n"/>
      <c r="L337" s="129" t="n"/>
      <c r="M337" s="129" t="n"/>
    </row>
    <row r="338" ht="24" customHeight="1">
      <c r="A338" s="11" t="n"/>
      <c r="B338" s="843" t="inlineStr">
        <is>
          <t>触发条件：自身受到致命伤害。
技能-苦肉计：替代Q宠本体承受90【33】%的伤害，并反弹替代承受伤害的100【43】%。优先级高于装死，最多触发1次。</t>
        </is>
      </c>
      <c r="H338" s="833" t="inlineStr">
        <is>
          <t>天赋3-假戏真作：苦肉计触发后，有50%概率使对手持续3回合不能触发装死效果。</t>
        </is>
      </c>
      <c r="I338" s="194" t="n"/>
      <c r="J338" s="194" t="n"/>
      <c r="K338" s="194" t="n"/>
      <c r="L338" s="194" t="n"/>
      <c r="M338" s="410" t="n"/>
    </row>
    <row r="339" ht="24" customHeight="1">
      <c r="A339" s="11" t="n"/>
      <c r="M339" s="504" t="n"/>
    </row>
    <row r="340" ht="24" customHeight="1">
      <c r="A340" s="11" t="n"/>
      <c r="H340" s="158" t="n"/>
      <c r="I340" s="158" t="n"/>
      <c r="J340" s="158" t="n"/>
      <c r="K340" s="158" t="n"/>
      <c r="L340" s="158" t="n"/>
      <c r="M340" s="320" t="n"/>
    </row>
    <row r="341" ht="24" customHeight="1">
      <c r="A341" s="842" t="inlineStr"/>
      <c r="B341" s="270" t="n"/>
      <c r="C341" s="270" t="n"/>
      <c r="D341" s="270" t="n"/>
      <c r="E341" s="270" t="n"/>
      <c r="F341" s="270" t="n"/>
      <c r="G341" s="270" t="n"/>
      <c r="H341" s="270" t="n"/>
      <c r="I341" s="270" t="n"/>
      <c r="J341" s="270" t="n"/>
      <c r="K341" s="270" t="n"/>
      <c r="L341" s="270" t="n"/>
      <c r="M341" s="270" t="n"/>
    </row>
    <row r="342" ht="24" customHeight="1">
      <c r="A342" s="202" t="inlineStr">
        <is>
          <t>名称</t>
        </is>
      </c>
      <c r="B342" s="118" t="inlineStr">
        <is>
          <t>佣兵碎片消耗</t>
        </is>
      </c>
      <c r="C342" s="3" t="n"/>
      <c r="D342" s="4" t="n"/>
      <c r="E342" s="670" t="inlineStr">
        <is>
          <t>天赋丹总消耗</t>
        </is>
      </c>
      <c r="F342" s="3" t="n"/>
      <c r="G342" s="4" t="n"/>
      <c r="H342" s="96" t="inlineStr">
        <is>
          <t>满级天赋效果</t>
        </is>
      </c>
      <c r="I342" s="3" t="n"/>
      <c r="J342" s="3" t="n"/>
      <c r="K342" s="3" t="n"/>
      <c r="L342" s="3" t="n"/>
      <c r="M342" s="4" t="n"/>
    </row>
    <row r="343" ht="24" customHeight="1">
      <c r="A343" s="81" t="inlineStr">
        <is>
          <t>真·草薙鹅
激活碎片
30</t>
        </is>
      </c>
      <c r="B343" s="234" t="inlineStr">
        <is>
          <t>天赋1</t>
        </is>
      </c>
      <c r="C343" s="340" t="inlineStr">
        <is>
          <t>天赋2</t>
        </is>
      </c>
      <c r="D343" s="207" t="inlineStr">
        <is>
          <t>天赋3</t>
        </is>
      </c>
      <c r="E343" s="657" t="inlineStr">
        <is>
          <t>天赋1</t>
        </is>
      </c>
      <c r="F343" s="340" t="inlineStr">
        <is>
          <t>天赋2</t>
        </is>
      </c>
      <c r="G343" s="207" t="inlineStr">
        <is>
          <t>天赋3</t>
        </is>
      </c>
      <c r="H343" s="745" t="inlineStr">
        <is>
          <t>天赋1-佣兵加成：增加佣兵技能抗暴击25%。</t>
        </is>
      </c>
      <c r="I343" s="123" t="n"/>
      <c r="J343" s="123" t="n"/>
      <c r="K343" s="123" t="n"/>
      <c r="L343" s="123" t="n"/>
      <c r="M343" s="123" t="n"/>
    </row>
    <row r="344" ht="24" customHeight="1">
      <c r="A344" s="11" t="n"/>
      <c r="B344" s="844" t="inlineStr">
        <is>
          <t>150</t>
        </is>
      </c>
      <c r="C344" s="90" t="inlineStr">
        <is>
          <t>500</t>
        </is>
      </c>
      <c r="D344" s="224" t="inlineStr">
        <is>
          <t>800</t>
        </is>
      </c>
      <c r="E344" s="660" t="inlineStr">
        <is>
          <t>600</t>
        </is>
      </c>
      <c r="F344" s="831" t="inlineStr">
        <is>
          <t>2700</t>
        </is>
      </c>
      <c r="G344" s="837" t="inlineStr">
        <is>
          <t>1350</t>
        </is>
      </c>
      <c r="H344" s="747" t="inlineStr">
        <is>
          <t>天赋2-人物加成：增加人物技能/空手穿透8%。</t>
        </is>
      </c>
      <c r="I344" s="129" t="n"/>
      <c r="J344" s="129" t="n"/>
      <c r="K344" s="129" t="n"/>
      <c r="L344" s="129" t="n"/>
      <c r="M344" s="129" t="n"/>
    </row>
    <row r="345" ht="24" customHeight="1">
      <c r="A345" s="11" t="n"/>
      <c r="B345" s="843" t="inlineStr">
        <is>
          <t>触发条件：自身血量低于80%。
技能-奥义天丛云：受到伤害时反弹100【43】%伤害并提升全类型穿透15%同时100【43】%无视忽略，持续2回合，最多触发2次。</t>
        </is>
      </c>
      <c r="H345" s="833" t="inlineStr">
        <is>
          <t>天赋3-表模式：每次反弹对手后，降低对手主动治疗回复效果40%。草薤鹅佣兵上阵后生效，持续整场战斗。</t>
        </is>
      </c>
      <c r="I345" s="194" t="n"/>
      <c r="J345" s="194" t="n"/>
      <c r="K345" s="194" t="n"/>
      <c r="L345" s="194" t="n"/>
      <c r="M345" s="410" t="n"/>
    </row>
    <row r="346" ht="24" customHeight="1">
      <c r="A346" s="11" t="n"/>
      <c r="M346" s="504" t="n"/>
    </row>
    <row r="347" ht="24" customHeight="1">
      <c r="A347" s="11" t="n"/>
      <c r="H347" s="158" t="n"/>
      <c r="I347" s="158" t="n"/>
      <c r="J347" s="158" t="n"/>
      <c r="K347" s="158" t="n"/>
      <c r="L347" s="158" t="n"/>
      <c r="M347" s="320" t="n"/>
    </row>
    <row r="348" ht="24" customHeight="1">
      <c r="A348" s="842" t="inlineStr"/>
      <c r="B348" s="270" t="n"/>
      <c r="C348" s="270" t="n"/>
      <c r="D348" s="270" t="n"/>
      <c r="E348" s="270" t="n"/>
      <c r="F348" s="270" t="n"/>
      <c r="G348" s="270" t="n"/>
      <c r="H348" s="270" t="n"/>
      <c r="I348" s="270" t="n"/>
      <c r="J348" s="270" t="n"/>
      <c r="K348" s="270" t="n"/>
      <c r="L348" s="270" t="n"/>
      <c r="M348" s="270" t="n"/>
    </row>
    <row r="349" ht="24" customHeight="1">
      <c r="A349" s="202" t="inlineStr">
        <is>
          <t>名称</t>
        </is>
      </c>
      <c r="B349" s="118" t="inlineStr">
        <is>
          <t>佣兵碎片消耗</t>
        </is>
      </c>
      <c r="C349" s="3" t="n"/>
      <c r="D349" s="4" t="n"/>
      <c r="E349" s="670" t="inlineStr">
        <is>
          <t>天赋丹总消耗</t>
        </is>
      </c>
      <c r="F349" s="3" t="n"/>
      <c r="G349" s="4" t="n"/>
      <c r="H349" s="96" t="inlineStr">
        <is>
          <t>满级天赋效果</t>
        </is>
      </c>
      <c r="I349" s="3" t="n"/>
      <c r="J349" s="3" t="n"/>
      <c r="K349" s="3" t="n"/>
      <c r="L349" s="3" t="n"/>
      <c r="M349" s="4" t="n"/>
    </row>
    <row r="350" ht="24" customHeight="1">
      <c r="A350" s="81" t="inlineStr">
        <is>
          <t>情·鹅灵儿
激活碎片
36</t>
        </is>
      </c>
      <c r="B350" s="234" t="inlineStr">
        <is>
          <t>天赋1</t>
        </is>
      </c>
      <c r="C350" s="340" t="inlineStr">
        <is>
          <t>天赋2</t>
        </is>
      </c>
      <c r="D350" s="207" t="inlineStr">
        <is>
          <t>天赋3</t>
        </is>
      </c>
      <c r="E350" s="657" t="inlineStr">
        <is>
          <t>天赋1</t>
        </is>
      </c>
      <c r="F350" s="340" t="inlineStr">
        <is>
          <t>天赋2</t>
        </is>
      </c>
      <c r="G350" s="207" t="inlineStr">
        <is>
          <t>天赋3</t>
        </is>
      </c>
      <c r="H350" s="745" t="inlineStr">
        <is>
          <t>天赋1-佣兵加成：增加佣兵技能韧性25%。</t>
        </is>
      </c>
      <c r="I350" s="123" t="n"/>
      <c r="J350" s="123" t="n"/>
      <c r="K350" s="123" t="n"/>
      <c r="L350" s="123" t="n"/>
      <c r="M350" s="123" t="n"/>
    </row>
    <row r="351" ht="24" customHeight="1">
      <c r="A351" s="11" t="n"/>
      <c r="B351" s="844" t="inlineStr">
        <is>
          <t>120</t>
        </is>
      </c>
      <c r="C351" s="836" t="inlineStr">
        <is>
          <t>400</t>
        </is>
      </c>
      <c r="D351" s="224" t="inlineStr">
        <is>
          <t>600</t>
        </is>
      </c>
      <c r="E351" s="660" t="inlineStr">
        <is>
          <t>750</t>
        </is>
      </c>
      <c r="F351" s="831" t="inlineStr">
        <is>
          <t>2700</t>
        </is>
      </c>
      <c r="G351" s="224" t="inlineStr">
        <is>
          <t>2525</t>
        </is>
      </c>
      <c r="H351" s="747" t="inlineStr">
        <is>
          <t>天赋2-人物加成：增加人物抗技能/空手伤害18%。</t>
        </is>
      </c>
      <c r="I351" s="129" t="n"/>
      <c r="J351" s="129" t="n"/>
      <c r="K351" s="129" t="n"/>
      <c r="L351" s="129" t="n"/>
      <c r="M351" s="129" t="n"/>
    </row>
    <row r="352" ht="24" customHeight="1">
      <c r="A352" s="11" t="n"/>
      <c r="B352" s="843" t="inlineStr">
        <is>
          <t>触发条件：自身血量低于80%。
技能-女娲后人：受到伤害时反弹90【38】%的伤害，每次反弹有100【43】%概率解除自身所受忽略回合和拿不出武器的效果，最多触发3次。</t>
        </is>
      </c>
      <c r="H352" s="833" t="inlineStr">
        <is>
          <t>天赋3-梦蛇：每次反弹对手伤害后的2回合中，攻击对手额外增加20%中小型武器穿透。鹅灵儿佣兵上阵后生效，持续整场战斗。</t>
        </is>
      </c>
      <c r="I352" s="194" t="n"/>
      <c r="J352" s="194" t="n"/>
      <c r="K352" s="194" t="n"/>
      <c r="L352" s="194" t="n"/>
      <c r="M352" s="410" t="n"/>
    </row>
    <row r="353" ht="24" customHeight="1">
      <c r="A353" s="11" t="n"/>
      <c r="M353" s="504" t="n"/>
    </row>
    <row r="354" ht="24" customHeight="1">
      <c r="A354" s="11" t="n"/>
      <c r="H354" s="158" t="n"/>
      <c r="I354" s="158" t="n"/>
      <c r="J354" s="158" t="n"/>
      <c r="K354" s="158" t="n"/>
      <c r="L354" s="158" t="n"/>
      <c r="M354" s="320" t="n"/>
    </row>
    <row r="355" ht="24" customHeight="1">
      <c r="A355" s="842" t="inlineStr"/>
      <c r="B355" s="270" t="n"/>
      <c r="C355" s="270" t="n"/>
      <c r="D355" s="270" t="n"/>
      <c r="E355" s="270" t="n"/>
      <c r="F355" s="270" t="n"/>
      <c r="G355" s="270" t="n"/>
      <c r="H355" s="270" t="n"/>
      <c r="I355" s="270" t="n"/>
      <c r="J355" s="270" t="n"/>
      <c r="K355" s="270" t="n"/>
      <c r="L355" s="270" t="n"/>
      <c r="M355" s="270" t="n"/>
    </row>
    <row r="356" ht="24" customHeight="1">
      <c r="A356" s="202" t="inlineStr">
        <is>
          <t>名称</t>
        </is>
      </c>
      <c r="B356" s="118" t="inlineStr">
        <is>
          <t>佣兵碎片消耗</t>
        </is>
      </c>
      <c r="C356" s="3" t="n"/>
      <c r="D356" s="4" t="n"/>
      <c r="E356" s="670" t="inlineStr">
        <is>
          <t>天赋丹总消耗</t>
        </is>
      </c>
      <c r="F356" s="3" t="n"/>
      <c r="G356" s="4" t="n"/>
      <c r="H356" s="96" t="inlineStr">
        <is>
          <t>满级天赋效果</t>
        </is>
      </c>
      <c r="I356" s="3" t="n"/>
      <c r="J356" s="3" t="n"/>
      <c r="K356" s="3" t="n"/>
      <c r="L356" s="3" t="n"/>
      <c r="M356" s="4" t="n"/>
    </row>
    <row r="357" ht="24" customHeight="1">
      <c r="A357" s="81" t="inlineStr">
        <is>
          <t>皇·
御天战鹅
激活碎片
36</t>
        </is>
      </c>
      <c r="B357" s="234" t="inlineStr">
        <is>
          <t>天赋1</t>
        </is>
      </c>
      <c r="C357" s="340" t="inlineStr">
        <is>
          <t>天赋2</t>
        </is>
      </c>
      <c r="D357" s="207" t="inlineStr">
        <is>
          <t>天赋3</t>
        </is>
      </c>
      <c r="E357" s="657" t="inlineStr">
        <is>
          <t>天赋1</t>
        </is>
      </c>
      <c r="F357" s="340" t="inlineStr">
        <is>
          <t>天赋2</t>
        </is>
      </c>
      <c r="G357" s="207" t="inlineStr">
        <is>
          <t>天赋3</t>
        </is>
      </c>
      <c r="H357" s="745" t="inlineStr">
        <is>
          <t>天赋1-佣兵加成：增加佣兵技能韧性20%。</t>
        </is>
      </c>
      <c r="I357" s="123" t="n"/>
      <c r="J357" s="123" t="n"/>
      <c r="K357" s="123" t="n"/>
      <c r="L357" s="123" t="n"/>
      <c r="M357" s="123" t="n"/>
    </row>
    <row r="358" ht="24" customHeight="1">
      <c r="A358" s="11" t="n"/>
      <c r="B358" s="844" t="inlineStr">
        <is>
          <t>120</t>
        </is>
      </c>
      <c r="C358" s="836" t="inlineStr">
        <is>
          <t>400</t>
        </is>
      </c>
      <c r="D358" s="224" t="inlineStr">
        <is>
          <t>600</t>
        </is>
      </c>
      <c r="E358" s="660" t="inlineStr">
        <is>
          <t>600</t>
        </is>
      </c>
      <c r="F358" s="343" t="inlineStr">
        <is>
          <t>2608</t>
        </is>
      </c>
      <c r="G358" s="224" t="inlineStr">
        <is>
          <t>2414</t>
        </is>
      </c>
      <c r="H358" s="747" t="inlineStr">
        <is>
          <t>天赋2-人物加成：增加人物速度/力量值12点。</t>
        </is>
      </c>
      <c r="I358" s="129" t="n"/>
      <c r="J358" s="129" t="n"/>
      <c r="K358" s="129" t="n"/>
      <c r="L358" s="129" t="n"/>
      <c r="M358" s="129" t="n"/>
    </row>
    <row r="359" ht="24" customHeight="1">
      <c r="A359" s="11" t="n"/>
      <c r="B359" s="843" t="inlineStr">
        <is>
          <t>触发条件：自身血量低于80%。
技能-武装见闻色：受到攻击时有100【43】%概率免疫此伤害，并回复该伤害32%的生命值，反弹对手28%该伤害，忽略3回合，最多触发1次。</t>
        </is>
      </c>
      <c r="H359" s="833" t="inlineStr">
        <is>
          <t>天赋3-霸王色：反弹对手伤害后，降低对手24%主动治疗回复以及武器吸血效果整场，同时提升自身韧性60%持续4回合。御天战鹅佣兵上阵后生效，持续整场战斗。</t>
        </is>
      </c>
      <c r="I359" s="194" t="n"/>
      <c r="J359" s="194" t="n"/>
      <c r="K359" s="194" t="n"/>
      <c r="L359" s="194" t="n"/>
      <c r="M359" s="410" t="n"/>
    </row>
    <row r="360" ht="24" customHeight="1">
      <c r="A360" s="11" t="n"/>
      <c r="M360" s="504" t="n"/>
    </row>
    <row r="361" ht="24" customHeight="1">
      <c r="A361" s="11" t="n"/>
      <c r="H361" s="158" t="n"/>
      <c r="I361" s="158" t="n"/>
      <c r="J361" s="158" t="n"/>
      <c r="K361" s="158" t="n"/>
      <c r="L361" s="158" t="n"/>
      <c r="M361" s="320" t="n"/>
    </row>
    <row r="362" ht="24" customHeight="1">
      <c r="A362" s="842" t="inlineStr"/>
      <c r="B362" s="270" t="n"/>
      <c r="C362" s="270" t="n"/>
      <c r="D362" s="270" t="n"/>
      <c r="E362" s="270" t="n"/>
      <c r="F362" s="270" t="n"/>
      <c r="G362" s="270" t="n"/>
      <c r="H362" s="270" t="n"/>
      <c r="I362" s="270" t="n"/>
      <c r="J362" s="270" t="n"/>
      <c r="K362" s="270" t="n"/>
      <c r="L362" s="270" t="n"/>
      <c r="M362" s="270" t="n"/>
    </row>
    <row r="363" ht="24" customHeight="1">
      <c r="A363" s="308" t="inlineStr">
        <is>
          <t>名称</t>
        </is>
      </c>
      <c r="B363" s="329" t="inlineStr">
        <is>
          <t>佣兵碎片消耗</t>
        </is>
      </c>
      <c r="C363" s="3" t="n"/>
      <c r="D363" s="474" t="n"/>
      <c r="E363" s="398" t="inlineStr">
        <is>
          <t>天赋丹总消耗</t>
        </is>
      </c>
      <c r="F363" s="3" t="n"/>
      <c r="G363" s="4" t="n"/>
      <c r="H363" s="376" t="inlineStr">
        <is>
          <t>满级天赋效果</t>
        </is>
      </c>
      <c r="I363" s="3" t="n"/>
      <c r="J363" s="3" t="n"/>
      <c r="K363" s="3" t="n"/>
      <c r="L363" s="3" t="n"/>
      <c r="M363" s="474" t="n"/>
    </row>
    <row r="364" ht="24" customHeight="1">
      <c r="A364" s="845" t="inlineStr">
        <is>
          <t>神·郭嘉
激活碎片
36</t>
        </is>
      </c>
      <c r="B364" s="27" t="inlineStr">
        <is>
          <t>天赋1</t>
        </is>
      </c>
      <c r="C364" s="33" t="inlineStr">
        <is>
          <t>天赋2</t>
        </is>
      </c>
      <c r="D364" s="28" t="inlineStr">
        <is>
          <t>天赋3</t>
        </is>
      </c>
      <c r="E364" s="44" t="inlineStr">
        <is>
          <t>天赋1</t>
        </is>
      </c>
      <c r="F364" s="33" t="inlineStr">
        <is>
          <t>天赋2</t>
        </is>
      </c>
      <c r="G364" s="28" t="inlineStr">
        <is>
          <t>天赋3</t>
        </is>
      </c>
      <c r="H364" s="358" t="inlineStr">
        <is>
          <t>天赋1-佣兵加成：增加佣兵技能韧性25%。</t>
        </is>
      </c>
      <c r="I364" s="123" t="n"/>
      <c r="J364" s="123" t="n"/>
      <c r="K364" s="123" t="n"/>
      <c r="L364" s="123" t="n"/>
      <c r="M364" s="171" t="n"/>
    </row>
    <row r="365" ht="24" customHeight="1">
      <c r="A365" s="11" t="n"/>
      <c r="B365" s="316" t="inlineStr">
        <is>
          <t>120</t>
        </is>
      </c>
      <c r="C365" s="317" t="inlineStr">
        <is>
          <t>400</t>
        </is>
      </c>
      <c r="D365" s="165" t="inlineStr">
        <is>
          <t>600</t>
        </is>
      </c>
      <c r="E365" s="421" t="inlineStr">
        <is>
          <t>750</t>
        </is>
      </c>
      <c r="F365" s="40" t="inlineStr">
        <is>
          <t>2700</t>
        </is>
      </c>
      <c r="H365" s="172" t="inlineStr">
        <is>
          <t>天赋2-人物加成：增加人物武器抗穿透6%。</t>
        </is>
      </c>
      <c r="I365" s="129" t="n"/>
      <c r="J365" s="129" t="n"/>
      <c r="K365" s="129" t="n"/>
      <c r="L365" s="129" t="n"/>
      <c r="M365" s="162" t="n"/>
    </row>
    <row r="366" ht="24" customHeight="1">
      <c r="A366" s="11" t="n"/>
      <c r="B366" s="840" t="inlineStr">
        <is>
          <t>触发条件：自身血量低于80%。
技能-遗计乾坤：受到攻击时造成对手当前生命值18%的伤害并吸取等量生命，提升自身抗穿15【6】%持续整场，忽略3回合，最多触发1次。</t>
        </is>
      </c>
      <c r="C366" s="3" t="n"/>
      <c r="D366" s="3" t="n"/>
      <c r="E366" s="3" t="n"/>
      <c r="F366" s="3" t="n"/>
      <c r="G366" s="474" t="n"/>
      <c r="H366" s="841" t="inlineStr">
        <is>
          <t>天赋3-天妒之才：被对手使用技能攻击时，如果陷入忽略回合状态有30%概率直接清除所有忽略回合效果。郭嘉佣兵上阵后生效，持续整场战斗。</t>
        </is>
      </c>
      <c r="I366" s="194" t="n"/>
      <c r="J366" s="194" t="n"/>
      <c r="K366" s="194" t="n"/>
      <c r="L366" s="194" t="n"/>
      <c r="M366" s="195" t="n"/>
    </row>
    <row r="367" ht="24" customHeight="1">
      <c r="A367" s="11" t="n"/>
      <c r="B367" s="11" t="n"/>
      <c r="G367" s="125" t="n"/>
      <c r="M367" s="125" t="n"/>
    </row>
    <row r="368" ht="24" customHeight="1">
      <c r="A368" s="54" t="n"/>
      <c r="B368" s="54" t="n"/>
      <c r="C368" s="270" t="n"/>
      <c r="D368" s="270" t="n"/>
      <c r="E368" s="270" t="n"/>
      <c r="F368" s="270" t="n"/>
      <c r="G368" s="510" t="n"/>
      <c r="H368" s="270" t="n"/>
      <c r="I368" s="270" t="n"/>
      <c r="J368" s="270" t="n"/>
      <c r="K368" s="270" t="n"/>
      <c r="L368" s="270" t="n"/>
      <c r="M368" s="510" t="n"/>
    </row>
    <row r="369" ht="24" customHeight="1">
      <c r="A369" s="842" t="inlineStr"/>
      <c r="B369" s="270" t="n"/>
      <c r="C369" s="270" t="n"/>
      <c r="D369" s="270" t="n"/>
      <c r="E369" s="270" t="n"/>
      <c r="F369" s="270" t="n"/>
      <c r="G369" s="270" t="n"/>
      <c r="H369" s="270" t="n"/>
      <c r="I369" s="270" t="n"/>
      <c r="J369" s="270" t="n"/>
      <c r="K369" s="270" t="n"/>
      <c r="L369" s="270" t="n"/>
      <c r="M369" s="270" t="n"/>
    </row>
    <row r="370" ht="24" customHeight="1">
      <c r="A370" s="308" t="inlineStr">
        <is>
          <t>名称</t>
        </is>
      </c>
      <c r="B370" s="329" t="inlineStr">
        <is>
          <t>佣兵碎片消耗</t>
        </is>
      </c>
      <c r="C370" s="3" t="n"/>
      <c r="D370" s="474" t="n"/>
      <c r="E370" s="398" t="inlineStr">
        <is>
          <t>天赋丹总消耗</t>
        </is>
      </c>
      <c r="F370" s="3" t="n"/>
      <c r="G370" s="4" t="n"/>
      <c r="H370" s="376" t="inlineStr">
        <is>
          <t>满级天赋效果</t>
        </is>
      </c>
      <c r="I370" s="3" t="n"/>
      <c r="J370" s="3" t="n"/>
      <c r="K370" s="3" t="n"/>
      <c r="L370" s="3" t="n"/>
      <c r="M370" s="474" t="n"/>
    </row>
    <row r="371" ht="24" customHeight="1">
      <c r="A371" s="845" t="inlineStr">
        <is>
          <t>怒·山丘鹅
激活碎片
30</t>
        </is>
      </c>
      <c r="B371" s="27" t="inlineStr">
        <is>
          <t>天赋1</t>
        </is>
      </c>
      <c r="C371" s="33" t="inlineStr">
        <is>
          <t>天赋2</t>
        </is>
      </c>
      <c r="D371" s="28" t="inlineStr">
        <is>
          <t>天赋3</t>
        </is>
      </c>
      <c r="E371" s="44" t="inlineStr">
        <is>
          <t>天赋1</t>
        </is>
      </c>
      <c r="F371" s="33" t="inlineStr">
        <is>
          <t>天赋2</t>
        </is>
      </c>
      <c r="G371" s="28" t="inlineStr">
        <is>
          <t>天赋3</t>
        </is>
      </c>
      <c r="H371" s="358" t="inlineStr">
        <is>
          <t>天赋1-佣兵加成：增加佣兵技能减伤百分比25%。</t>
        </is>
      </c>
      <c r="I371" s="123" t="n"/>
      <c r="J371" s="123" t="n"/>
      <c r="K371" s="123" t="n"/>
      <c r="L371" s="123" t="n"/>
      <c r="M371" s="171" t="n"/>
    </row>
    <row r="372" ht="24" customHeight="1">
      <c r="A372" s="11" t="n"/>
      <c r="B372" s="316" t="inlineStr">
        <is>
          <t>150</t>
        </is>
      </c>
      <c r="C372" s="317" t="inlineStr">
        <is>
          <t>500</t>
        </is>
      </c>
      <c r="D372" s="165" t="inlineStr">
        <is>
          <t>800</t>
        </is>
      </c>
      <c r="H372" s="172" t="inlineStr">
        <is>
          <t>天赋2-人物加成：增加人物投掷武器韧性20%。</t>
        </is>
      </c>
      <c r="I372" s="129" t="n"/>
      <c r="J372" s="129" t="n"/>
      <c r="K372" s="129" t="n"/>
      <c r="L372" s="129" t="n"/>
      <c r="M372" s="162" t="n"/>
    </row>
    <row r="373" ht="24" customHeight="1">
      <c r="A373" s="11" t="n"/>
      <c r="B373" s="840" t="inlineStr">
        <is>
          <t>触发条件：自身血量低于60%。
技能-风暴之锤：受到伤害时抵挡自身力量*255【84】%的伤害，同时有85【28】%的概率反弹受到的控制效果，最多触发2次。</t>
        </is>
      </c>
      <c r="C373" s="3" t="n"/>
      <c r="D373" s="3" t="n"/>
      <c r="E373" s="3" t="n"/>
      <c r="F373" s="3" t="n"/>
      <c r="G373" s="474" t="n"/>
      <c r="H373" s="841" t="inlineStr">
        <is>
          <t>天赋3-雷霆领主：增加风暴之锤抵挡伤害145%，同时增加15%的概率反弹受到控制效果。</t>
        </is>
      </c>
      <c r="I373" s="194" t="n"/>
      <c r="J373" s="194" t="n"/>
      <c r="K373" s="194" t="n"/>
      <c r="L373" s="194" t="n"/>
      <c r="M373" s="195" t="n"/>
    </row>
    <row r="374" ht="24" customHeight="1">
      <c r="A374" s="11" t="n"/>
      <c r="B374" s="11" t="n"/>
      <c r="G374" s="125" t="n"/>
      <c r="M374" s="125" t="n"/>
    </row>
    <row r="375" ht="24" customHeight="1">
      <c r="A375" s="54" t="n"/>
      <c r="B375" s="54" t="n"/>
      <c r="C375" s="270" t="n"/>
      <c r="D375" s="270" t="n"/>
      <c r="E375" s="270" t="n"/>
      <c r="F375" s="270" t="n"/>
      <c r="G375" s="510" t="n"/>
      <c r="H375" s="270" t="n"/>
      <c r="I375" s="270" t="n"/>
      <c r="J375" s="270" t="n"/>
      <c r="K375" s="270" t="n"/>
      <c r="L375" s="270" t="n"/>
      <c r="M375" s="510" t="n"/>
    </row>
  </sheetData>
  <mergeCells count="464">
    <mergeCell ref="H345:M347"/>
    <mergeCell ref="D74:G74"/>
    <mergeCell ref="H114:M116"/>
    <mergeCell ref="D68:G68"/>
    <mergeCell ref="D55:G55"/>
    <mergeCell ref="K56:M56"/>
    <mergeCell ref="B191:G193"/>
    <mergeCell ref="H90:M90"/>
    <mergeCell ref="D59:G59"/>
    <mergeCell ref="H128:M130"/>
    <mergeCell ref="B128:G130"/>
    <mergeCell ref="A357:A361"/>
    <mergeCell ref="E237:G237"/>
    <mergeCell ref="A329:A333"/>
    <mergeCell ref="H308:M308"/>
    <mergeCell ref="B15:M15"/>
    <mergeCell ref="A266:A270"/>
    <mergeCell ref="A124:M124"/>
    <mergeCell ref="H372:M372"/>
    <mergeCell ref="H337:M337"/>
    <mergeCell ref="H275:M277"/>
    <mergeCell ref="H309:M309"/>
    <mergeCell ref="H230:M230"/>
    <mergeCell ref="A189:A193"/>
    <mergeCell ref="M47:M48"/>
    <mergeCell ref="H168:M168"/>
    <mergeCell ref="E293:G293"/>
    <mergeCell ref="H118:M118"/>
    <mergeCell ref="H167:M167"/>
    <mergeCell ref="H161:M161"/>
    <mergeCell ref="H232:M232"/>
    <mergeCell ref="D62:G62"/>
    <mergeCell ref="D56:G56"/>
    <mergeCell ref="A35:A42"/>
    <mergeCell ref="E230:G230"/>
    <mergeCell ref="H169:M169"/>
    <mergeCell ref="B8:M8"/>
    <mergeCell ref="E167:G167"/>
    <mergeCell ref="D64:G64"/>
    <mergeCell ref="A215:M215"/>
    <mergeCell ref="B10:M10"/>
    <mergeCell ref="E356:G356"/>
    <mergeCell ref="H359:M361"/>
    <mergeCell ref="B139:D139"/>
    <mergeCell ref="H258:M258"/>
    <mergeCell ref="M37:M38"/>
    <mergeCell ref="B226:G228"/>
    <mergeCell ref="B76:D76"/>
    <mergeCell ref="H322:M322"/>
    <mergeCell ref="H260:M260"/>
    <mergeCell ref="E258:G258"/>
    <mergeCell ref="H91:M91"/>
    <mergeCell ref="M41:M42"/>
    <mergeCell ref="B184:G186"/>
    <mergeCell ref="A208:M208"/>
    <mergeCell ref="E195:G195"/>
    <mergeCell ref="B321:D321"/>
    <mergeCell ref="H156:M158"/>
    <mergeCell ref="B121:G123"/>
    <mergeCell ref="M43:M44"/>
    <mergeCell ref="A145:M145"/>
    <mergeCell ref="B261:G263"/>
    <mergeCell ref="E153:G153"/>
    <mergeCell ref="H212:M214"/>
    <mergeCell ref="B244:D244"/>
    <mergeCell ref="H251:M251"/>
    <mergeCell ref="A126:A130"/>
    <mergeCell ref="H238:M238"/>
    <mergeCell ref="A259:A263"/>
    <mergeCell ref="B181:D181"/>
    <mergeCell ref="E363:G363"/>
    <mergeCell ref="B352:G354"/>
    <mergeCell ref="A203:A207"/>
    <mergeCell ref="H182:M182"/>
    <mergeCell ref="H253:M253"/>
    <mergeCell ref="B258:D258"/>
    <mergeCell ref="A140:A144"/>
    <mergeCell ref="H190:M190"/>
    <mergeCell ref="H246:M246"/>
    <mergeCell ref="I66:M66"/>
    <mergeCell ref="H149:M151"/>
    <mergeCell ref="H183:M183"/>
    <mergeCell ref="B205:G207"/>
    <mergeCell ref="H104:M104"/>
    <mergeCell ref="D65:G65"/>
    <mergeCell ref="I68:M68"/>
    <mergeCell ref="A350:A354"/>
    <mergeCell ref="H106:M106"/>
    <mergeCell ref="I67:M67"/>
    <mergeCell ref="A287:A291"/>
    <mergeCell ref="A343:A347"/>
    <mergeCell ref="E272:G272"/>
    <mergeCell ref="A264:M264"/>
    <mergeCell ref="A89:M89"/>
    <mergeCell ref="H259:M259"/>
    <mergeCell ref="H330:M330"/>
    <mergeCell ref="E314:G314"/>
    <mergeCell ref="H335:M335"/>
    <mergeCell ref="K63:M63"/>
    <mergeCell ref="H188:M188"/>
    <mergeCell ref="A105:A109"/>
    <mergeCell ref="H226:M228"/>
    <mergeCell ref="H132:M132"/>
    <mergeCell ref="H119:M119"/>
    <mergeCell ref="K58:M58"/>
    <mergeCell ref="H73:H74"/>
    <mergeCell ref="E90:G90"/>
    <mergeCell ref="K52:M52"/>
    <mergeCell ref="F1:I1"/>
    <mergeCell ref="A147:A151"/>
    <mergeCell ref="B289:G291"/>
    <mergeCell ref="K53:M53"/>
    <mergeCell ref="H317:M319"/>
    <mergeCell ref="M33:M34"/>
    <mergeCell ref="B97:D97"/>
    <mergeCell ref="B153:D153"/>
    <mergeCell ref="H86:M88"/>
    <mergeCell ref="H343:M343"/>
    <mergeCell ref="B90:D90"/>
    <mergeCell ref="H112:M112"/>
    <mergeCell ref="A133:A137"/>
    <mergeCell ref="H53:H65"/>
    <mergeCell ref="K55:M55"/>
    <mergeCell ref="H177:M179"/>
    <mergeCell ref="H176:M176"/>
    <mergeCell ref="H314:M314"/>
    <mergeCell ref="H373:M375"/>
    <mergeCell ref="H349:M349"/>
    <mergeCell ref="A159:M159"/>
    <mergeCell ref="B219:G221"/>
    <mergeCell ref="A96:M96"/>
    <mergeCell ref="A224:A228"/>
    <mergeCell ref="E104:G104"/>
    <mergeCell ref="H203:M203"/>
    <mergeCell ref="B230:D230"/>
    <mergeCell ref="B279:D279"/>
    <mergeCell ref="A161:A165"/>
    <mergeCell ref="H140:M140"/>
    <mergeCell ref="A77:A81"/>
    <mergeCell ref="H267:M267"/>
    <mergeCell ref="H170:M172"/>
    <mergeCell ref="H77:M77"/>
    <mergeCell ref="H204:M204"/>
    <mergeCell ref="A250:M250"/>
    <mergeCell ref="B310:G312"/>
    <mergeCell ref="H181:M181"/>
    <mergeCell ref="A27:M27"/>
    <mergeCell ref="A341:M341"/>
    <mergeCell ref="B167:D167"/>
    <mergeCell ref="E328:G328"/>
    <mergeCell ref="A306:M306"/>
    <mergeCell ref="A301:A305"/>
    <mergeCell ref="H280:M280"/>
    <mergeCell ref="B111:D111"/>
    <mergeCell ref="A278:M278"/>
    <mergeCell ref="H295:M295"/>
    <mergeCell ref="H247:M249"/>
    <mergeCell ref="H153:M153"/>
    <mergeCell ref="H191:M193"/>
    <mergeCell ref="H321:M321"/>
    <mergeCell ref="H364:M364"/>
    <mergeCell ref="H69:H70"/>
    <mergeCell ref="H217:M217"/>
    <mergeCell ref="E321:G321"/>
    <mergeCell ref="E125:G125"/>
    <mergeCell ref="B251:D251"/>
    <mergeCell ref="B216:D216"/>
    <mergeCell ref="K62:M62"/>
    <mergeCell ref="A53:A65"/>
    <mergeCell ref="A98:A102"/>
    <mergeCell ref="B188:D188"/>
    <mergeCell ref="H338:M340"/>
    <mergeCell ref="B324:G326"/>
    <mergeCell ref="H107:M109"/>
    <mergeCell ref="D61:G61"/>
    <mergeCell ref="E181:G181"/>
    <mergeCell ref="H83:M83"/>
    <mergeCell ref="M49:M50"/>
    <mergeCell ref="H85:M85"/>
    <mergeCell ref="A17:M17"/>
    <mergeCell ref="A322:A326"/>
    <mergeCell ref="H370:M370"/>
    <mergeCell ref="H310:M312"/>
    <mergeCell ref="A180:M180"/>
    <mergeCell ref="B240:G242"/>
    <mergeCell ref="A299:M299"/>
    <mergeCell ref="H336:M336"/>
    <mergeCell ref="A117:M117"/>
    <mergeCell ref="B317:G319"/>
    <mergeCell ref="B300:D300"/>
    <mergeCell ref="B335:D335"/>
    <mergeCell ref="A182:A186"/>
    <mergeCell ref="H66:H67"/>
    <mergeCell ref="H288:M288"/>
    <mergeCell ref="H154:M154"/>
    <mergeCell ref="H225:M225"/>
    <mergeCell ref="H184:M186"/>
    <mergeCell ref="B331:G333"/>
    <mergeCell ref="H162:M162"/>
    <mergeCell ref="A29:A34"/>
    <mergeCell ref="H121:M123"/>
    <mergeCell ref="H202:M202"/>
    <mergeCell ref="B268:G270"/>
    <mergeCell ref="E349:G349"/>
    <mergeCell ref="B132:D132"/>
    <mergeCell ref="A210:A214"/>
    <mergeCell ref="M35:M36"/>
    <mergeCell ref="D54:G54"/>
    <mergeCell ref="H84:M84"/>
    <mergeCell ref="H155:M155"/>
    <mergeCell ref="H293:M293"/>
    <mergeCell ref="H342:M342"/>
    <mergeCell ref="A201:M201"/>
    <mergeCell ref="E286:G286"/>
    <mergeCell ref="H111:M111"/>
    <mergeCell ref="H357:M357"/>
    <mergeCell ref="A138:M138"/>
    <mergeCell ref="H273:M273"/>
    <mergeCell ref="E146:G146"/>
    <mergeCell ref="B237:D237"/>
    <mergeCell ref="D57:G57"/>
    <mergeCell ref="B209:D209"/>
    <mergeCell ref="A119:A123"/>
    <mergeCell ref="H240:M242"/>
    <mergeCell ref="B16:M16"/>
    <mergeCell ref="B345:G347"/>
    <mergeCell ref="A196:A200"/>
    <mergeCell ref="A369:M369"/>
    <mergeCell ref="A19:A26"/>
    <mergeCell ref="B11:M11"/>
    <mergeCell ref="H142:M144"/>
    <mergeCell ref="E118:G118"/>
    <mergeCell ref="B342:D342"/>
    <mergeCell ref="E370:G370"/>
    <mergeCell ref="H331:M333"/>
    <mergeCell ref="H99:M99"/>
    <mergeCell ref="A320:M320"/>
    <mergeCell ref="D60:G60"/>
    <mergeCell ref="A280:A284"/>
    <mergeCell ref="H268:M270"/>
    <mergeCell ref="B338:G340"/>
    <mergeCell ref="A257:M257"/>
    <mergeCell ref="B254:G256"/>
    <mergeCell ref="A51:M51"/>
    <mergeCell ref="A82:M82"/>
    <mergeCell ref="B373:G375"/>
    <mergeCell ref="B177:G179"/>
    <mergeCell ref="B356:D356"/>
    <mergeCell ref="B160:D160"/>
    <mergeCell ref="E307:G307"/>
    <mergeCell ref="H328:M328"/>
    <mergeCell ref="E223:G223"/>
    <mergeCell ref="H175:M175"/>
    <mergeCell ref="A315:A319"/>
    <mergeCell ref="D70:G70"/>
    <mergeCell ref="B1:E1"/>
    <mergeCell ref="H125:M125"/>
    <mergeCell ref="H196:M196"/>
    <mergeCell ref="B370:D370"/>
    <mergeCell ref="E83:G83"/>
    <mergeCell ref="H323:M323"/>
    <mergeCell ref="H127:M127"/>
    <mergeCell ref="H261:M263"/>
    <mergeCell ref="B293:D293"/>
    <mergeCell ref="D71:G71"/>
    <mergeCell ref="M39:M40"/>
    <mergeCell ref="D58:G58"/>
    <mergeCell ref="B282:G284"/>
    <mergeCell ref="B86:G88"/>
    <mergeCell ref="D73:G73"/>
    <mergeCell ref="H218:M218"/>
    <mergeCell ref="B146:D146"/>
    <mergeCell ref="A362:M362"/>
    <mergeCell ref="B83:D83"/>
    <mergeCell ref="H105:M105"/>
    <mergeCell ref="J1:M1"/>
    <mergeCell ref="H120:M120"/>
    <mergeCell ref="H366:M368"/>
    <mergeCell ref="H307:M307"/>
    <mergeCell ref="H294:M294"/>
    <mergeCell ref="B275:G277"/>
    <mergeCell ref="H244:M244"/>
    <mergeCell ref="A252:A256"/>
    <mergeCell ref="H231:M231"/>
    <mergeCell ref="B212:G214"/>
    <mergeCell ref="D53:G53"/>
    <mergeCell ref="E244:G244"/>
    <mergeCell ref="A217:A221"/>
    <mergeCell ref="B195:D195"/>
    <mergeCell ref="B272:D272"/>
    <mergeCell ref="A43:A50"/>
    <mergeCell ref="H133:M133"/>
    <mergeCell ref="A154:A158"/>
    <mergeCell ref="A131:M131"/>
    <mergeCell ref="H163:M165"/>
    <mergeCell ref="B13:M13"/>
    <mergeCell ref="H79:M81"/>
    <mergeCell ref="K59:M59"/>
    <mergeCell ref="B314:D314"/>
    <mergeCell ref="B363:D363"/>
    <mergeCell ref="H352:M354"/>
    <mergeCell ref="K61:M61"/>
    <mergeCell ref="H289:M291"/>
    <mergeCell ref="M45:M46"/>
    <mergeCell ref="A334:M334"/>
    <mergeCell ref="B198:G200"/>
    <mergeCell ref="B114:G116"/>
    <mergeCell ref="A271:M271"/>
    <mergeCell ref="H135:M137"/>
    <mergeCell ref="M29:M30"/>
    <mergeCell ref="H315:M315"/>
    <mergeCell ref="H146:M146"/>
    <mergeCell ref="A273:A277"/>
    <mergeCell ref="H252:M252"/>
    <mergeCell ref="H344:M344"/>
    <mergeCell ref="H282:M284"/>
    <mergeCell ref="H316:M316"/>
    <mergeCell ref="B303:G305"/>
    <mergeCell ref="D67:G67"/>
    <mergeCell ref="A327:M327"/>
    <mergeCell ref="B107:G109"/>
    <mergeCell ref="H174:M174"/>
    <mergeCell ref="A91:A95"/>
    <mergeCell ref="D69:G69"/>
    <mergeCell ref="H100:M102"/>
    <mergeCell ref="E76:G76"/>
    <mergeCell ref="E174:G174"/>
    <mergeCell ref="A222:M222"/>
    <mergeCell ref="B104:D104"/>
    <mergeCell ref="E251:G251"/>
    <mergeCell ref="H92:M92"/>
    <mergeCell ref="H78:M78"/>
    <mergeCell ref="H134:M134"/>
    <mergeCell ref="B296:G298"/>
    <mergeCell ref="H265:M265"/>
    <mergeCell ref="A75:M75"/>
    <mergeCell ref="H363:M363"/>
    <mergeCell ref="H303:M305"/>
    <mergeCell ref="K54:M54"/>
    <mergeCell ref="B135:G137"/>
    <mergeCell ref="B233:G235"/>
    <mergeCell ref="K64:M64"/>
    <mergeCell ref="H329:M329"/>
    <mergeCell ref="E265:G265"/>
    <mergeCell ref="A66:A74"/>
    <mergeCell ref="H98:M98"/>
    <mergeCell ref="H358:M358"/>
    <mergeCell ref="E202:G202"/>
    <mergeCell ref="B328:D328"/>
    <mergeCell ref="A175:A179"/>
    <mergeCell ref="A152:M152"/>
    <mergeCell ref="H219:M221"/>
    <mergeCell ref="H245:M245"/>
    <mergeCell ref="H195:M195"/>
    <mergeCell ref="K57:M57"/>
    <mergeCell ref="H189:M189"/>
    <mergeCell ref="B265:D265"/>
    <mergeCell ref="A355:M355"/>
    <mergeCell ref="H126:M126"/>
    <mergeCell ref="E342:G342"/>
    <mergeCell ref="H197:M197"/>
    <mergeCell ref="A7:M7"/>
    <mergeCell ref="A243:M243"/>
    <mergeCell ref="B125:D125"/>
    <mergeCell ref="A292:M292"/>
    <mergeCell ref="A84:A88"/>
    <mergeCell ref="B156:G158"/>
    <mergeCell ref="E188:G188"/>
    <mergeCell ref="A236:M236"/>
    <mergeCell ref="H113:M113"/>
    <mergeCell ref="D72:G72"/>
    <mergeCell ref="B149:G151"/>
    <mergeCell ref="K60:M60"/>
    <mergeCell ref="H205:M207"/>
    <mergeCell ref="A294:A298"/>
    <mergeCell ref="E279:G279"/>
    <mergeCell ref="H365:M365"/>
    <mergeCell ref="H266:M266"/>
    <mergeCell ref="H302:M302"/>
    <mergeCell ref="A348:M348"/>
    <mergeCell ref="H296:M298"/>
    <mergeCell ref="A112:A116"/>
    <mergeCell ref="H233:M235"/>
    <mergeCell ref="B9:M9"/>
    <mergeCell ref="H139:M139"/>
    <mergeCell ref="K65:M65"/>
    <mergeCell ref="B142:G144"/>
    <mergeCell ref="E97:G97"/>
    <mergeCell ref="H76:M76"/>
    <mergeCell ref="E139:G139"/>
    <mergeCell ref="E111:G111"/>
    <mergeCell ref="B202:D202"/>
    <mergeCell ref="H286:M286"/>
    <mergeCell ref="H324:M326"/>
    <mergeCell ref="A313:M313"/>
    <mergeCell ref="H223:M223"/>
    <mergeCell ref="H279:M279"/>
    <mergeCell ref="H93:M95"/>
    <mergeCell ref="H350:M350"/>
    <mergeCell ref="B93:G95"/>
    <mergeCell ref="B247:G249"/>
    <mergeCell ref="H281:M281"/>
    <mergeCell ref="B349:D349"/>
    <mergeCell ref="A371:A375"/>
    <mergeCell ref="E300:G300"/>
    <mergeCell ref="A173:M173"/>
    <mergeCell ref="A229:M229"/>
    <mergeCell ref="A231:A235"/>
    <mergeCell ref="E216:G216"/>
    <mergeCell ref="A336:A340"/>
    <mergeCell ref="H356:M356"/>
    <mergeCell ref="D63:G63"/>
    <mergeCell ref="A166:M166"/>
    <mergeCell ref="A103:M103"/>
    <mergeCell ref="H216:M216"/>
    <mergeCell ref="H272:M272"/>
    <mergeCell ref="D52:G52"/>
    <mergeCell ref="H210:M210"/>
    <mergeCell ref="H254:M256"/>
    <mergeCell ref="B286:D286"/>
    <mergeCell ref="H209:M209"/>
    <mergeCell ref="A168:A172"/>
    <mergeCell ref="H147:M147"/>
    <mergeCell ref="H274:M274"/>
    <mergeCell ref="B79:G81"/>
    <mergeCell ref="D66:G66"/>
    <mergeCell ref="H211:M211"/>
    <mergeCell ref="E209:G209"/>
    <mergeCell ref="B12:M12"/>
    <mergeCell ref="H148:M148"/>
    <mergeCell ref="B366:G368"/>
    <mergeCell ref="B170:G172"/>
    <mergeCell ref="A194:M194"/>
    <mergeCell ref="B14:M14"/>
    <mergeCell ref="H300:M300"/>
    <mergeCell ref="B174:D174"/>
    <mergeCell ref="E335:G335"/>
    <mergeCell ref="H371:M371"/>
    <mergeCell ref="A308:A312"/>
    <mergeCell ref="H287:M287"/>
    <mergeCell ref="M31:M32"/>
    <mergeCell ref="B118:D118"/>
    <mergeCell ref="H237:M237"/>
    <mergeCell ref="A245:A249"/>
    <mergeCell ref="H351:M351"/>
    <mergeCell ref="H301:M301"/>
    <mergeCell ref="H239:M239"/>
    <mergeCell ref="H71:H72"/>
    <mergeCell ref="A110:M110"/>
    <mergeCell ref="H160:M160"/>
    <mergeCell ref="B359:G361"/>
    <mergeCell ref="H141:M141"/>
    <mergeCell ref="H198:M200"/>
    <mergeCell ref="B163:G165"/>
    <mergeCell ref="A187:M187"/>
    <mergeCell ref="H97:M97"/>
    <mergeCell ref="H224:M224"/>
    <mergeCell ref="B100:G102"/>
    <mergeCell ref="E160:G160"/>
    <mergeCell ref="A364:A368"/>
    <mergeCell ref="E132:G132"/>
    <mergeCell ref="B307:D307"/>
    <mergeCell ref="B223:D223"/>
    <mergeCell ref="A238:A242"/>
  </mergeCells>
  <hyperlinks>
    <hyperlink xmlns:r="http://schemas.openxmlformats.org/officeDocument/2006/relationships" ref="A1" r:id="rId1"/>
    <hyperlink xmlns:r="http://schemas.openxmlformats.org/officeDocument/2006/relationships" ref="A2" r:id="rId2"/>
    <hyperlink xmlns:r="http://schemas.openxmlformats.org/officeDocument/2006/relationships" ref="B2" r:id="rId3"/>
    <hyperlink xmlns:r="http://schemas.openxmlformats.org/officeDocument/2006/relationships" ref="C2" r:id="rId4"/>
    <hyperlink xmlns:r="http://schemas.openxmlformats.org/officeDocument/2006/relationships" ref="D2" r:id="rId5"/>
    <hyperlink xmlns:r="http://schemas.openxmlformats.org/officeDocument/2006/relationships" ref="E2" r:id="rId6"/>
    <hyperlink xmlns:r="http://schemas.openxmlformats.org/officeDocument/2006/relationships" ref="F2" r:id="rId7"/>
    <hyperlink xmlns:r="http://schemas.openxmlformats.org/officeDocument/2006/relationships" ref="G2" r:id="rId8"/>
    <hyperlink xmlns:r="http://schemas.openxmlformats.org/officeDocument/2006/relationships" ref="H2" r:id="rId9"/>
    <hyperlink xmlns:r="http://schemas.openxmlformats.org/officeDocument/2006/relationships" ref="I2" r:id="rId10"/>
    <hyperlink xmlns:r="http://schemas.openxmlformats.org/officeDocument/2006/relationships" ref="J2" r:id="rId11"/>
    <hyperlink xmlns:r="http://schemas.openxmlformats.org/officeDocument/2006/relationships" ref="K2" r:id="rId12"/>
    <hyperlink xmlns:r="http://schemas.openxmlformats.org/officeDocument/2006/relationships" ref="L2" r:id="rId13"/>
    <hyperlink xmlns:r="http://schemas.openxmlformats.org/officeDocument/2006/relationships" ref="M2" r:id="rId14"/>
    <hyperlink xmlns:r="http://schemas.openxmlformats.org/officeDocument/2006/relationships" ref="A3" r:id="rId15"/>
    <hyperlink xmlns:r="http://schemas.openxmlformats.org/officeDocument/2006/relationships" ref="B3" r:id="rId16"/>
    <hyperlink xmlns:r="http://schemas.openxmlformats.org/officeDocument/2006/relationships" ref="C3" r:id="rId17"/>
    <hyperlink xmlns:r="http://schemas.openxmlformats.org/officeDocument/2006/relationships" ref="D3" r:id="rId18"/>
    <hyperlink xmlns:r="http://schemas.openxmlformats.org/officeDocument/2006/relationships" ref="E3" r:id="rId19"/>
    <hyperlink xmlns:r="http://schemas.openxmlformats.org/officeDocument/2006/relationships" ref="F3" r:id="rId20"/>
    <hyperlink xmlns:r="http://schemas.openxmlformats.org/officeDocument/2006/relationships" ref="G3" r:id="rId21"/>
    <hyperlink xmlns:r="http://schemas.openxmlformats.org/officeDocument/2006/relationships" ref="H3" r:id="rId22"/>
    <hyperlink xmlns:r="http://schemas.openxmlformats.org/officeDocument/2006/relationships" ref="I3" r:id="rId23"/>
    <hyperlink xmlns:r="http://schemas.openxmlformats.org/officeDocument/2006/relationships" ref="J3" r:id="rId24"/>
    <hyperlink xmlns:r="http://schemas.openxmlformats.org/officeDocument/2006/relationships" ref="K3" r:id="rId25"/>
    <hyperlink xmlns:r="http://schemas.openxmlformats.org/officeDocument/2006/relationships" ref="L3" r:id="rId26"/>
    <hyperlink xmlns:r="http://schemas.openxmlformats.org/officeDocument/2006/relationships" ref="M3" r:id="rId27"/>
    <hyperlink xmlns:r="http://schemas.openxmlformats.org/officeDocument/2006/relationships" ref="A4" r:id="rId28"/>
    <hyperlink xmlns:r="http://schemas.openxmlformats.org/officeDocument/2006/relationships" ref="B4" r:id="rId29"/>
    <hyperlink xmlns:r="http://schemas.openxmlformats.org/officeDocument/2006/relationships" ref="C4" r:id="rId30"/>
    <hyperlink xmlns:r="http://schemas.openxmlformats.org/officeDocument/2006/relationships" ref="D4" r:id="rId31"/>
    <hyperlink xmlns:r="http://schemas.openxmlformats.org/officeDocument/2006/relationships" ref="E4" r:id="rId32"/>
    <hyperlink xmlns:r="http://schemas.openxmlformats.org/officeDocument/2006/relationships" ref="F4" r:id="rId33"/>
    <hyperlink xmlns:r="http://schemas.openxmlformats.org/officeDocument/2006/relationships" ref="G4" r:id="rId34"/>
    <hyperlink xmlns:r="http://schemas.openxmlformats.org/officeDocument/2006/relationships" ref="H4" r:id="rId35"/>
    <hyperlink xmlns:r="http://schemas.openxmlformats.org/officeDocument/2006/relationships" ref="I4" r:id="rId36"/>
    <hyperlink xmlns:r="http://schemas.openxmlformats.org/officeDocument/2006/relationships" ref="J4" r:id="rId37"/>
    <hyperlink xmlns:r="http://schemas.openxmlformats.org/officeDocument/2006/relationships" ref="K4" r:id="rId38"/>
    <hyperlink xmlns:r="http://schemas.openxmlformats.org/officeDocument/2006/relationships" ref="L4" r:id="rId39"/>
    <hyperlink xmlns:r="http://schemas.openxmlformats.org/officeDocument/2006/relationships" ref="M4" r:id="rId40"/>
    <hyperlink xmlns:r="http://schemas.openxmlformats.org/officeDocument/2006/relationships" ref="A5" r:id="rId41"/>
    <hyperlink xmlns:r="http://schemas.openxmlformats.org/officeDocument/2006/relationships" ref="B5" r:id="rId42"/>
    <hyperlink xmlns:r="http://schemas.openxmlformats.org/officeDocument/2006/relationships" ref="F5" r:id="rId43"/>
    <hyperlink xmlns:r="http://schemas.openxmlformats.org/officeDocument/2006/relationships" ref="G5" r:id="rId44"/>
    <hyperlink xmlns:r="http://schemas.openxmlformats.org/officeDocument/2006/relationships" ref="H5" r:id="rId45"/>
    <hyperlink xmlns:r="http://schemas.openxmlformats.org/officeDocument/2006/relationships" ref="I5" r:id="rId46"/>
    <hyperlink xmlns:r="http://schemas.openxmlformats.org/officeDocument/2006/relationships" ref="J5" r:id="rId47"/>
    <hyperlink xmlns:r="http://schemas.openxmlformats.org/officeDocument/2006/relationships" ref="F6" r:id="rId4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3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s>
  <sheetData>
    <row r="1" ht="24" customHeight="1">
      <c r="A1" s="624" t="inlineStr">
        <is>
          <t>神将综合</t>
        </is>
      </c>
      <c r="B1" s="670" t="inlineStr">
        <is>
          <t>大型武器专属神将</t>
        </is>
      </c>
      <c r="C1" s="3" t="n"/>
      <c r="D1" s="4" t="n"/>
      <c r="E1" s="96" t="inlineStr">
        <is>
          <t>中型武器专属神将</t>
        </is>
      </c>
      <c r="F1" s="3" t="n"/>
      <c r="G1" s="4" t="n"/>
      <c r="H1" s="227" t="inlineStr">
        <is>
          <t>小型武器专属神将</t>
        </is>
      </c>
      <c r="I1" s="56" t="n"/>
      <c r="J1" s="203" t="n"/>
      <c r="K1" s="227" t="inlineStr">
        <is>
          <t>投掷武器专属神将</t>
        </is>
      </c>
      <c r="L1" s="56" t="n"/>
      <c r="M1" s="203" t="n"/>
    </row>
    <row r="2" ht="24" customHeight="1">
      <c r="A2" s="846" t="inlineStr">
        <is>
          <t>神将月卡</t>
        </is>
      </c>
      <c r="B2" s="847" t="inlineStr">
        <is>
          <t>冠军炫炫</t>
        </is>
      </c>
      <c r="C2" s="848" t="inlineStr">
        <is>
          <t>雷神托尔</t>
        </is>
      </c>
      <c r="D2" s="849" t="inlineStr">
        <is>
          <t>盘古</t>
        </is>
      </c>
      <c r="E2" s="847" t="inlineStr">
        <is>
          <t>灭世</t>
        </is>
      </c>
      <c r="F2" s="848" t="inlineStr">
        <is>
          <t>帝辛</t>
        </is>
      </c>
      <c r="G2" s="850" t="inlineStr">
        <is>
          <t>神将天蓬</t>
        </is>
      </c>
      <c r="H2" s="630" t="inlineStr">
        <is>
          <t>女帝武则天</t>
        </is>
      </c>
      <c r="I2" s="631" t="inlineStr">
        <is>
          <t>菜菜大侠</t>
        </is>
      </c>
      <c r="J2" s="851" t="inlineStr">
        <is>
          <t>神将红莲</t>
        </is>
      </c>
      <c r="K2" s="635" t="inlineStr">
        <is>
          <t>豪华午餐</t>
        </is>
      </c>
      <c r="L2" s="631" t="inlineStr">
        <is>
          <t>天才樱木</t>
        </is>
      </c>
      <c r="M2" s="636" t="inlineStr">
        <is>
          <t>爆风9C</t>
        </is>
      </c>
    </row>
    <row r="3" ht="24" customHeight="1">
      <c r="A3" s="11" t="n"/>
      <c r="B3" s="852" t="inlineStr">
        <is>
          <t>燕人张飞</t>
        </is>
      </c>
      <c r="C3" s="639" t="inlineStr">
        <is>
          <t>项羽</t>
        </is>
      </c>
      <c r="D3" s="853" t="inlineStr">
        <is>
          <t>海王波塞冬</t>
        </is>
      </c>
      <c r="E3" s="854" t="inlineStr">
        <is>
          <t>帅帅大侠</t>
        </is>
      </c>
      <c r="F3" s="639" t="inlineStr">
        <is>
          <t>汉皇刘邦</t>
        </is>
      </c>
      <c r="G3" s="855" t="inlineStr">
        <is>
          <t>神将郭靖</t>
        </is>
      </c>
      <c r="H3" s="638" t="inlineStr">
        <is>
          <t>诗仙李白</t>
        </is>
      </c>
      <c r="I3" s="639" t="inlineStr">
        <is>
          <t>嬴政</t>
        </is>
      </c>
      <c r="J3" s="853" t="inlineStr">
        <is>
          <t>姜子牙</t>
        </is>
      </c>
      <c r="K3" s="854" t="inlineStr">
        <is>
          <t>神将虚日鼠</t>
        </is>
      </c>
      <c r="L3" s="639" t="inlineStr">
        <is>
          <t>可乐游侠</t>
        </is>
      </c>
      <c r="M3" s="856" t="inlineStr">
        <is>
          <t>鹅卡西</t>
        </is>
      </c>
    </row>
    <row r="4" ht="24" customHeight="1">
      <c r="A4" s="11" t="n"/>
      <c r="B4" s="854" t="inlineStr">
        <is>
          <t>光明圣骑士</t>
        </is>
      </c>
      <c r="C4" s="639" t="inlineStr">
        <is>
          <t>武圣关羽</t>
        </is>
      </c>
      <c r="D4" s="853" t="inlineStr">
        <is>
          <t>新春游侠</t>
        </is>
      </c>
      <c r="E4" s="854" t="inlineStr">
        <is>
          <t>哪吒</t>
        </is>
      </c>
      <c r="F4" s="639" t="inlineStr">
        <is>
          <t>神将周</t>
        </is>
      </c>
      <c r="G4" s="856" t="inlineStr">
        <is>
          <t>神将猎魔人</t>
        </is>
      </c>
      <c r="H4" s="638" t="inlineStr">
        <is>
          <t>机甲战士</t>
        </is>
      </c>
      <c r="I4" s="639" t="inlineStr">
        <is>
          <t>雀星宿</t>
        </is>
      </c>
      <c r="J4" s="853" t="inlineStr">
        <is>
          <t>小丑</t>
        </is>
      </c>
      <c r="K4" s="854" t="inlineStr">
        <is>
          <t>贵妃杨玉环</t>
        </is>
      </c>
      <c r="L4" s="857" t="inlineStr">
        <is>
          <t>神将奥丁</t>
        </is>
      </c>
      <c r="M4" s="856" t="inlineStr">
        <is>
          <t>幻神洛基</t>
        </is>
      </c>
    </row>
    <row r="5" ht="24" customHeight="1">
      <c r="A5" s="11" t="n"/>
      <c r="B5" s="854" t="inlineStr">
        <is>
          <t>死亡骑士</t>
        </is>
      </c>
      <c r="C5" s="639" t="inlineStr">
        <is>
          <t>温侯吕布</t>
        </is>
      </c>
      <c r="D5" s="853" t="inlineStr">
        <is>
          <t>金毛狮王</t>
        </is>
      </c>
      <c r="E5" s="642" t="inlineStr">
        <is>
          <t>x</t>
        </is>
      </c>
      <c r="F5" s="639" t="inlineStr">
        <is>
          <t>熊猫潘达</t>
        </is>
      </c>
      <c r="G5" s="643" t="inlineStr">
        <is>
          <t>倚天剑</t>
        </is>
      </c>
      <c r="H5" s="638" t="inlineStr">
        <is>
          <t>死神</t>
        </is>
      </c>
      <c r="I5" s="644" t="inlineStr">
        <is>
          <t>x</t>
        </is>
      </c>
      <c r="J5" s="641" t="inlineStr">
        <is>
          <t>x</t>
        </is>
      </c>
      <c r="K5" s="642" t="inlineStr">
        <is>
          <t>x</t>
        </is>
      </c>
      <c r="L5" s="644" t="inlineStr">
        <is>
          <t>x</t>
        </is>
      </c>
      <c r="M5" s="643" t="inlineStr">
        <is>
          <t>x</t>
        </is>
      </c>
    </row>
    <row r="6" ht="24" customHeight="1">
      <c r="A6" s="11" t="n"/>
      <c r="B6" s="858" t="inlineStr">
        <is>
          <t>剑君大侠</t>
        </is>
      </c>
      <c r="C6" s="787" t="inlineStr">
        <is>
          <t>x</t>
        </is>
      </c>
      <c r="D6" s="649" t="inlineStr">
        <is>
          <t>x</t>
        </is>
      </c>
      <c r="E6" s="650" t="inlineStr">
        <is>
          <t>x</t>
        </is>
      </c>
      <c r="F6" s="787" t="inlineStr">
        <is>
          <t>x</t>
        </is>
      </c>
      <c r="G6" s="651" t="inlineStr">
        <is>
          <t>x</t>
        </is>
      </c>
      <c r="H6" s="786" t="inlineStr">
        <is>
          <t>x</t>
        </is>
      </c>
      <c r="I6" s="787" t="inlineStr">
        <is>
          <t>x</t>
        </is>
      </c>
      <c r="J6" s="649" t="inlineStr">
        <is>
          <t>x</t>
        </is>
      </c>
      <c r="K6" s="650" t="inlineStr">
        <is>
          <t>x</t>
        </is>
      </c>
      <c r="L6" s="787" t="inlineStr">
        <is>
          <t>x</t>
        </is>
      </c>
      <c r="M6" s="651" t="inlineStr">
        <is>
          <t>x</t>
        </is>
      </c>
    </row>
    <row r="7" ht="24" customHeight="1">
      <c r="A7" s="652" t="inlineStr"/>
    </row>
    <row r="8" ht="24" customHeight="1">
      <c r="A8" s="386" t="inlineStr">
        <is>
          <t>神将组合</t>
        </is>
      </c>
      <c r="B8" s="388" t="inlineStr">
        <is>
          <t>当前共41种神将，共21种组合</t>
        </is>
      </c>
      <c r="C8" s="3" t="n"/>
      <c r="D8" s="3" t="n"/>
      <c r="E8" s="3" t="n"/>
      <c r="F8" s="3" t="n"/>
      <c r="G8" s="3" t="n"/>
      <c r="H8" s="3" t="n"/>
      <c r="I8" s="3" t="n"/>
      <c r="J8" s="3" t="n"/>
      <c r="K8" s="3" t="n"/>
      <c r="L8" s="3" t="n"/>
      <c r="M8" s="3" t="n"/>
    </row>
    <row r="9" ht="24" customHeight="1">
      <c r="A9" s="744" t="inlineStr">
        <is>
          <t>名称</t>
        </is>
      </c>
      <c r="B9" s="859" t="inlineStr">
        <is>
          <t>百战武圣=温侯吕布+武圣关羽</t>
        </is>
      </c>
      <c r="C9" s="123" t="n"/>
      <c r="D9" s="124" t="n"/>
      <c r="E9" s="61" t="inlineStr">
        <is>
          <t>侠之大者=帅帅+菜菜+剑君</t>
        </is>
      </c>
      <c r="F9" s="123" t="n"/>
      <c r="G9" s="124" t="n"/>
      <c r="H9" s="605" t="inlineStr">
        <is>
          <t>藏龙卧虎=熊猫潘达+金毛狮王</t>
        </is>
      </c>
      <c r="I9" s="123" t="n"/>
      <c r="J9" s="124" t="n"/>
      <c r="K9" s="605" t="inlineStr">
        <is>
          <t>擎天驾海=雷神托尔+海王波塞冬</t>
        </is>
      </c>
      <c r="L9" s="123" t="n"/>
      <c r="M9" s="124" t="n"/>
    </row>
    <row r="10" ht="24" customHeight="1">
      <c r="A10" s="860" t="inlineStr">
        <is>
          <t>属性</t>
        </is>
      </c>
      <c r="B10" s="77" t="inlineStr">
        <is>
          <t>武器穿透5%</t>
        </is>
      </c>
      <c r="C10" s="194" t="n"/>
      <c r="D10" s="410" t="n"/>
      <c r="E10" s="64" t="inlineStr">
        <is>
          <t>技能韧性5%、技能抗韧5%</t>
        </is>
      </c>
      <c r="F10" s="194" t="n"/>
      <c r="G10" s="410" t="n"/>
      <c r="H10" s="64" t="inlineStr">
        <is>
          <t>技能暴击30%、技能暴伤50%</t>
        </is>
      </c>
      <c r="I10" s="194" t="n"/>
      <c r="J10" s="410" t="n"/>
      <c r="K10" s="64" t="inlineStr">
        <is>
          <t>武器暴伤50%、武器暴减50%</t>
        </is>
      </c>
      <c r="L10" s="194" t="n"/>
      <c r="M10" s="410" t="n"/>
    </row>
    <row r="11" ht="24" customHeight="1">
      <c r="A11" s="744" t="inlineStr">
        <is>
          <t>名称</t>
        </is>
      </c>
      <c r="B11" s="859" t="inlineStr">
        <is>
          <t>毁天灭地=灭世+女帝武则天</t>
        </is>
      </c>
      <c r="C11" s="123" t="n"/>
      <c r="D11" s="124" t="n"/>
      <c r="E11" s="605" t="inlineStr">
        <is>
          <t>创世科技=盘古+机甲战士</t>
        </is>
      </c>
      <c r="F11" s="123" t="n"/>
      <c r="G11" s="124" t="n"/>
      <c r="H11" s="605" t="inlineStr">
        <is>
          <t>百鬼众魅=死神+死亡骑士</t>
        </is>
      </c>
      <c r="I11" s="123" t="n"/>
      <c r="J11" s="124" t="n"/>
      <c r="K11" s="605" t="inlineStr">
        <is>
          <t>封神之战=哪吒+姜子牙</t>
        </is>
      </c>
      <c r="L11" s="123" t="n"/>
      <c r="M11" s="124" t="n"/>
    </row>
    <row r="12" ht="24" customHeight="1">
      <c r="A12" s="860" t="inlineStr">
        <is>
          <t>属性</t>
        </is>
      </c>
      <c r="B12" s="77" t="inlineStr">
        <is>
          <t>全部增伤10%、全部暴击15%</t>
        </is>
      </c>
      <c r="C12" s="194" t="n"/>
      <c r="D12" s="410" t="n"/>
      <c r="E12" s="64" t="inlineStr">
        <is>
          <t>全部抗穿5%</t>
        </is>
      </c>
      <c r="F12" s="194" t="n"/>
      <c r="G12" s="410" t="n"/>
      <c r="H12" s="64" t="inlineStr">
        <is>
          <t>全部减伤10%、全部抗暴15%</t>
        </is>
      </c>
      <c r="I12" s="194" t="n"/>
      <c r="J12" s="410" t="n"/>
      <c r="K12" s="64" t="inlineStr">
        <is>
          <t>技能暴减50%、武器暴击30%</t>
        </is>
      </c>
      <c r="L12" s="194" t="n"/>
      <c r="M12" s="410" t="n"/>
    </row>
    <row r="13" ht="24" customHeight="1">
      <c r="A13" s="744" t="inlineStr">
        <is>
          <t>名称</t>
        </is>
      </c>
      <c r="B13" s="859" t="inlineStr">
        <is>
          <t>楚河汉界=项羽+汉皇刘邦</t>
        </is>
      </c>
      <c r="C13" s="123" t="n"/>
      <c r="D13" s="124" t="n"/>
      <c r="E13" s="605" t="inlineStr">
        <is>
          <t>国色天香=女帝武则天+贵妃杨玉环</t>
        </is>
      </c>
      <c r="F13" s="123" t="n"/>
      <c r="G13" s="124" t="n"/>
      <c r="H13" s="605" t="inlineStr">
        <is>
          <t>黎明破晓=诗仙李白+祸乱之源小丑</t>
        </is>
      </c>
      <c r="I13" s="123" t="n"/>
      <c r="J13" s="124" t="n"/>
      <c r="K13" s="605" t="inlineStr">
        <is>
          <t>乐斗先锋=冠军炫炫+天才樱木</t>
        </is>
      </c>
      <c r="L13" s="123" t="n"/>
      <c r="M13" s="124" t="n"/>
    </row>
    <row r="14" ht="24" customHeight="1">
      <c r="A14" s="860" t="inlineStr">
        <is>
          <t>属性</t>
        </is>
      </c>
      <c r="B14" s="77" t="inlineStr">
        <is>
          <t>生命20%、力量20%、敏捷20%</t>
        </is>
      </c>
      <c r="C14" s="194" t="n"/>
      <c r="D14" s="410" t="n"/>
      <c r="E14" s="64" t="inlineStr">
        <is>
          <t>武器韧性5%</t>
        </is>
      </c>
      <c r="F14" s="194" t="n"/>
      <c r="G14" s="410" t="n"/>
      <c r="H14" s="64" t="inlineStr">
        <is>
          <t>武器命中5%、武器闪避5%</t>
        </is>
      </c>
      <c r="I14" s="194" t="n"/>
      <c r="J14" s="410" t="n"/>
      <c r="K14" s="861" t="inlineStr">
        <is>
          <t>武器增伤5%、武器减伤5%</t>
        </is>
      </c>
      <c r="L14" s="194" t="n"/>
      <c r="M14" s="410" t="n"/>
    </row>
    <row r="15" ht="24" customHeight="1">
      <c r="A15" s="744" t="inlineStr">
        <is>
          <t>名称</t>
        </is>
      </c>
      <c r="B15" s="859" t="inlineStr">
        <is>
          <t>千古一帝=帝辛+蠃政</t>
        </is>
      </c>
      <c r="C15" s="123" t="n"/>
      <c r="D15" s="124" t="n"/>
      <c r="E15" s="605" t="inlineStr">
        <is>
          <t>动漫乱斗=鹅卡西+神将红莲</t>
        </is>
      </c>
      <c r="F15" s="123" t="n"/>
      <c r="G15" s="124" t="n"/>
      <c r="H15" s="605" t="inlineStr">
        <is>
          <t>深渊之潮=神将猎魔人+光明圣骑士</t>
        </is>
      </c>
      <c r="I15" s="123" t="n"/>
      <c r="J15" s="124" t="n"/>
      <c r="K15" s="605" t="inlineStr">
        <is>
          <t>信念传承=新春游侠+可乐游侠</t>
        </is>
      </c>
      <c r="L15" s="123" t="n"/>
      <c r="M15" s="124" t="n"/>
    </row>
    <row r="16" ht="24" customHeight="1">
      <c r="A16" s="860" t="inlineStr">
        <is>
          <t>属性</t>
        </is>
      </c>
      <c r="B16" s="77" t="inlineStr">
        <is>
          <t>技能减伤12%、技能抗暴12%</t>
        </is>
      </c>
      <c r="C16" s="194" t="n"/>
      <c r="D16" s="410" t="n"/>
      <c r="E16" s="64" t="inlineStr">
        <is>
          <t>小型穿透6%、投掷穿透6%</t>
        </is>
      </c>
      <c r="F16" s="194" t="n"/>
      <c r="G16" s="410" t="n"/>
      <c r="H16" s="64" t="inlineStr">
        <is>
          <t>速度12、真伤12</t>
        </is>
      </c>
      <c r="I16" s="194" t="n"/>
      <c r="J16" s="410" t="n"/>
      <c r="K16" s="64" t="inlineStr">
        <is>
          <t>武器韧性6%、技能抗韧6%</t>
        </is>
      </c>
      <c r="L16" s="194" t="n"/>
      <c r="M16" s="410" t="n"/>
    </row>
    <row r="17" ht="24" customHeight="1">
      <c r="A17" s="744" t="inlineStr">
        <is>
          <t>名称</t>
        </is>
      </c>
      <c r="B17" s="859" t="inlineStr">
        <is>
          <t>位面乱舞=雀星宿+神将天蓬</t>
        </is>
      </c>
      <c r="C17" s="123" t="n"/>
      <c r="D17" s="124" t="n"/>
      <c r="E17" s="605" t="inlineStr">
        <is>
          <t>龙飞凤舞=神将周+神将虚日鼠</t>
        </is>
      </c>
      <c r="F17" s="123" t="n"/>
      <c r="G17" s="124" t="n"/>
      <c r="H17" s="605" t="inlineStr">
        <is>
          <t>力破万钧=神将奥丁+燕人张飞</t>
        </is>
      </c>
      <c r="I17" s="123" t="n"/>
      <c r="J17" s="124" t="n"/>
      <c r="K17" s="605" t="inlineStr">
        <is>
          <t>战魂无双=神将郭靖+爆风9C</t>
        </is>
      </c>
      <c r="L17" s="123" t="n"/>
      <c r="M17" s="124" t="n"/>
    </row>
    <row r="18" ht="24" customHeight="1">
      <c r="A18" s="862" t="inlineStr">
        <is>
          <t>属性</t>
        </is>
      </c>
      <c r="B18" s="138" t="inlineStr">
        <is>
          <t>武器抗韧6%、技能韧性6%</t>
        </is>
      </c>
      <c r="C18" s="135" t="n"/>
      <c r="D18" s="136" t="n"/>
      <c r="E18" s="256" t="inlineStr">
        <is>
          <t>速度10、力量10、敏捷10</t>
        </is>
      </c>
      <c r="F18" s="135" t="n"/>
      <c r="G18" s="136" t="n"/>
      <c r="H18" s="256" t="inlineStr">
        <is>
          <t>武器增伤5%、真伤12</t>
        </is>
      </c>
      <c r="I18" s="135" t="n"/>
      <c r="J18" s="136" t="n"/>
      <c r="K18" s="256" t="inlineStr">
        <is>
          <t>武器抗韧/减伤5%、技能增伤12%</t>
        </is>
      </c>
      <c r="L18" s="135" t="n"/>
      <c r="M18" s="136" t="n"/>
    </row>
    <row r="19" ht="24" customHeight="1">
      <c r="A19" s="744" t="inlineStr">
        <is>
          <t>名称</t>
        </is>
      </c>
      <c r="B19" s="859" t="inlineStr">
        <is>
          <t>神魔共舞=幻神洛基+神将？</t>
        </is>
      </c>
      <c r="C19" s="123" t="n"/>
      <c r="D19" s="124" t="n"/>
      <c r="E19" s="605" t="inlineStr"/>
      <c r="F19" s="123" t="n"/>
      <c r="G19" s="124" t="n"/>
      <c r="H19" s="605" t="inlineStr"/>
      <c r="I19" s="123" t="n"/>
      <c r="J19" s="124" t="n"/>
      <c r="K19" s="605" t="inlineStr"/>
      <c r="L19" s="123" t="n"/>
      <c r="M19" s="124" t="n"/>
    </row>
    <row r="20" ht="24" customHeight="1">
      <c r="A20" s="862" t="inlineStr">
        <is>
          <t>属性</t>
        </is>
      </c>
      <c r="B20" s="138" t="inlineStr">
        <is>
          <t>小型抗穿6%、投掷抗穿6%、力量10</t>
        </is>
      </c>
      <c r="C20" s="135" t="n"/>
      <c r="D20" s="136" t="n"/>
      <c r="E20" s="256" t="inlineStr"/>
      <c r="F20" s="135" t="n"/>
      <c r="G20" s="136" t="n"/>
      <c r="H20" s="256" t="inlineStr"/>
      <c r="I20" s="135" t="n"/>
      <c r="J20" s="136" t="n"/>
      <c r="K20" s="256" t="inlineStr"/>
      <c r="L20" s="135" t="n"/>
      <c r="M20" s="136" t="n"/>
    </row>
    <row r="21" ht="24" customHeight="1">
      <c r="A21" s="652" t="inlineStr"/>
    </row>
    <row r="22" ht="24" customHeight="1">
      <c r="A22" s="329" t="inlineStr">
        <is>
          <t>神将月卡</t>
        </is>
      </c>
      <c r="B22" s="1" t="inlineStr">
        <is>
          <t>1月</t>
        </is>
      </c>
      <c r="C22" s="398" t="inlineStr">
        <is>
          <t>2月</t>
        </is>
      </c>
      <c r="D22" s="398" t="inlineStr">
        <is>
          <t>3月</t>
        </is>
      </c>
      <c r="E22" s="398" t="inlineStr">
        <is>
          <t>4月</t>
        </is>
      </c>
      <c r="F22" s="398" t="inlineStr">
        <is>
          <t>5月</t>
        </is>
      </c>
      <c r="G22" s="398" t="inlineStr">
        <is>
          <t>6月</t>
        </is>
      </c>
      <c r="H22" s="398" t="inlineStr">
        <is>
          <t>7月</t>
        </is>
      </c>
      <c r="I22" s="398" t="inlineStr">
        <is>
          <t>8月</t>
        </is>
      </c>
      <c r="J22" s="398" t="inlineStr">
        <is>
          <t>9月</t>
        </is>
      </c>
      <c r="K22" s="398" t="inlineStr">
        <is>
          <t>10月</t>
        </is>
      </c>
      <c r="L22" s="398" t="inlineStr">
        <is>
          <t>11月</t>
        </is>
      </c>
      <c r="M22" s="475" t="inlineStr">
        <is>
          <t>12月</t>
        </is>
      </c>
    </row>
    <row r="23" ht="24" customHeight="1">
      <c r="A23" s="377" t="inlineStr">
        <is>
          <t>2021年</t>
        </is>
      </c>
      <c r="B23" s="27" t="inlineStr">
        <is>
          <t>狮王</t>
        </is>
      </c>
      <c r="C23" s="33" t="inlineStr">
        <is>
          <t>熊猫双倍</t>
        </is>
      </c>
      <c r="D23" s="33" t="inlineStr">
        <is>
          <t>雷神</t>
        </is>
      </c>
      <c r="E23" s="33" t="inlineStr">
        <is>
          <t>炫炫</t>
        </is>
      </c>
      <c r="F23" s="33" t="inlineStr">
        <is>
          <t>海王</t>
        </is>
      </c>
      <c r="G23" s="33" t="inlineStr">
        <is>
          <t>灭世双倍</t>
        </is>
      </c>
      <c r="H23" s="33" t="inlineStr">
        <is>
          <t>李白双倍</t>
        </is>
      </c>
      <c r="I23" s="33" t="inlineStr">
        <is>
          <t>雷神</t>
        </is>
      </c>
      <c r="J23" s="33" t="inlineStr">
        <is>
          <t>海王</t>
        </is>
      </c>
      <c r="K23" s="33" t="inlineStr">
        <is>
          <t>女帝双倍</t>
        </is>
      </c>
      <c r="L23" s="33" t="inlineStr">
        <is>
          <t>灭世</t>
        </is>
      </c>
      <c r="M23" s="28" t="inlineStr">
        <is>
          <t>雷神</t>
        </is>
      </c>
    </row>
    <row r="24" ht="24" customHeight="1">
      <c r="A24" s="379" t="inlineStr">
        <is>
          <t>2022年</t>
        </is>
      </c>
      <c r="B24" s="34" t="inlineStr">
        <is>
          <t>海王</t>
        </is>
      </c>
      <c r="C24" s="35" t="inlineStr">
        <is>
          <t>灭世双倍</t>
        </is>
      </c>
      <c r="D24" s="35" t="inlineStr">
        <is>
          <t>女帝双倍</t>
        </is>
      </c>
      <c r="E24" s="35" t="inlineStr">
        <is>
          <t>雷神</t>
        </is>
      </c>
      <c r="F24" s="35" t="inlineStr">
        <is>
          <t>灭世双倍</t>
        </is>
      </c>
      <c r="G24" s="35" t="inlineStr">
        <is>
          <t>女帝双倍</t>
        </is>
      </c>
      <c r="H24" s="35" t="inlineStr">
        <is>
          <t>雷神双倍</t>
        </is>
      </c>
      <c r="I24" s="35" t="inlineStr">
        <is>
          <t>海王双倍</t>
        </is>
      </c>
      <c r="J24" s="35" t="inlineStr">
        <is>
          <t>灭世双倍</t>
        </is>
      </c>
      <c r="K24" s="35" t="inlineStr">
        <is>
          <t>女帝双倍</t>
        </is>
      </c>
      <c r="L24" s="35" t="inlineStr">
        <is>
          <t>海王双倍</t>
        </is>
      </c>
      <c r="M24" s="36" t="inlineStr">
        <is>
          <t>剑君双倍</t>
        </is>
      </c>
    </row>
    <row r="25" ht="24" customHeight="1">
      <c r="A25" s="379" t="inlineStr">
        <is>
          <t>2023年</t>
        </is>
      </c>
      <c r="B25" s="34" t="inlineStr">
        <is>
          <t>雷神双倍</t>
        </is>
      </c>
      <c r="C25" s="35" t="inlineStr">
        <is>
          <t>灭世双倍</t>
        </is>
      </c>
      <c r="D25" s="35" t="inlineStr">
        <is>
          <t>海王双倍</t>
        </is>
      </c>
      <c r="E25" s="35" t="inlineStr">
        <is>
          <t>女帝双倍</t>
        </is>
      </c>
      <c r="F25" s="35" t="inlineStr">
        <is>
          <t>雷神双倍</t>
        </is>
      </c>
      <c r="G25" s="35" t="inlineStr">
        <is>
          <t>灭世双倍</t>
        </is>
      </c>
      <c r="H25" s="35" t="inlineStr">
        <is>
          <t>女帝双倍</t>
        </is>
      </c>
      <c r="I25" s="35" t="inlineStr">
        <is>
          <t>海王双倍</t>
        </is>
      </c>
      <c r="J25" s="35" t="inlineStr">
        <is>
          <t>雷神双倍</t>
        </is>
      </c>
      <c r="K25" s="35" t="inlineStr">
        <is>
          <t>灭世双倍</t>
        </is>
      </c>
      <c r="L25" s="35" t="inlineStr">
        <is>
          <t>女帝双倍</t>
        </is>
      </c>
      <c r="M25" s="36" t="inlineStr">
        <is>
          <t>海王双倍</t>
        </is>
      </c>
    </row>
    <row r="26" ht="24" customHeight="1">
      <c r="A26" s="379" t="inlineStr">
        <is>
          <t>2024年</t>
        </is>
      </c>
      <c r="B26" s="34" t="inlineStr">
        <is>
          <t>雷神双倍</t>
        </is>
      </c>
      <c r="C26" s="35" t="inlineStr">
        <is>
          <t>灭世双倍</t>
        </is>
      </c>
      <c r="D26" s="35" t="inlineStr">
        <is>
          <t>女帝双倍</t>
        </is>
      </c>
      <c r="E26" s="35" t="inlineStr">
        <is>
          <t>海王双倍</t>
        </is>
      </c>
      <c r="F26" s="35" t="inlineStr">
        <is>
          <t>雷神双倍</t>
        </is>
      </c>
      <c r="G26" s="35" t="inlineStr">
        <is>
          <t>灭世双倍</t>
        </is>
      </c>
      <c r="H26" s="35" t="inlineStr">
        <is>
          <t>女帝双倍</t>
        </is>
      </c>
      <c r="I26" s="35" t="inlineStr">
        <is>
          <t>海王双倍</t>
        </is>
      </c>
      <c r="J26" s="35" t="inlineStr">
        <is>
          <t>雷神双倍</t>
        </is>
      </c>
      <c r="K26" s="35" t="inlineStr">
        <is>
          <t>灭世双倍</t>
        </is>
      </c>
      <c r="L26" s="35" t="inlineStr">
        <is>
          <t>女帝双倍</t>
        </is>
      </c>
      <c r="M26" s="36" t="inlineStr">
        <is>
          <t>海王双倍</t>
        </is>
      </c>
    </row>
    <row r="27" ht="24" customHeight="1">
      <c r="A27" s="379" t="inlineStr">
        <is>
          <t>2025年</t>
        </is>
      </c>
      <c r="B27" s="34" t="inlineStr">
        <is>
          <t>雷神双倍</t>
        </is>
      </c>
      <c r="C27" s="35" t="inlineStr">
        <is>
          <t>灭世双倍</t>
        </is>
      </c>
      <c r="D27" s="35" t="inlineStr">
        <is>
          <t>女帝双倍</t>
        </is>
      </c>
      <c r="E27" s="863" t="inlineStr">
        <is>
          <t>吕布双倍</t>
        </is>
      </c>
      <c r="F27" s="863" t="inlineStr">
        <is>
          <t>关羽双倍</t>
        </is>
      </c>
      <c r="G27" s="35" t="inlineStr">
        <is>
          <t>灭世三倍</t>
        </is>
      </c>
      <c r="H27" s="35" t="inlineStr">
        <is>
          <t>女帝双倍</t>
        </is>
      </c>
      <c r="I27" s="35" t="inlineStr">
        <is>
          <t>海王双倍</t>
        </is>
      </c>
      <c r="J27" s="863" t="inlineStr">
        <is>
          <t>炫炫双倍</t>
        </is>
      </c>
      <c r="K27" s="863" t="inlineStr">
        <is>
          <t>关羽三倍</t>
        </is>
      </c>
      <c r="L27" s="863" t="inlineStr">
        <is>
          <t>灭世双倍</t>
        </is>
      </c>
      <c r="M27" s="864" t="inlineStr">
        <is>
          <t>雷神双倍</t>
        </is>
      </c>
    </row>
    <row r="28" ht="24" customHeight="1">
      <c r="A28" s="865" t="inlineStr">
        <is>
          <t>2026年</t>
        </is>
      </c>
      <c r="B28" s="47" t="inlineStr">
        <is>
          <t>雷神/灭世/女帝/海王/吕布5选2双倍(2月三倍)</t>
        </is>
      </c>
      <c r="C28" s="135" t="n"/>
      <c r="D28" s="135" t="n"/>
      <c r="E28" s="136" t="n"/>
      <c r="F28" s="866" t="inlineStr">
        <is>
          <t>新增哪吒</t>
        </is>
      </c>
      <c r="G28" s="42" t="inlineStr">
        <is>
          <t>6选2三倍</t>
        </is>
      </c>
      <c r="H28" s="42" t="inlineStr">
        <is>
          <t>6选2双倍</t>
        </is>
      </c>
    </row>
    <row r="29" ht="24" customHeight="1">
      <c r="A29" s="652" t="inlineStr"/>
    </row>
    <row r="30" ht="24" customHeight="1">
      <c r="A30" s="24" t="inlineStr">
        <is>
          <t>温侯吕布</t>
        </is>
      </c>
      <c r="B30" s="388" t="inlineStr">
        <is>
          <t>被动属性</t>
        </is>
      </c>
      <c r="C30" s="389" t="inlineStr">
        <is>
          <t>天赋点</t>
        </is>
      </c>
      <c r="D30" s="670" t="inlineStr">
        <is>
          <t>技能抗韧</t>
        </is>
      </c>
      <c r="E30" s="670" t="inlineStr">
        <is>
          <t>大型抗韧</t>
        </is>
      </c>
      <c r="F30" s="670" t="inlineStr">
        <is>
          <t>中型抗韧</t>
        </is>
      </c>
      <c r="G30" s="670" t="inlineStr">
        <is>
          <t>小型抗韧</t>
        </is>
      </c>
      <c r="H30" s="311" t="inlineStr">
        <is>
          <t>投掷抗韧</t>
        </is>
      </c>
      <c r="I30" s="716" t="inlineStr">
        <is>
          <t>武器属性-天赋分支1</t>
        </is>
      </c>
      <c r="J30" s="56" t="n"/>
      <c r="K30" s="56" t="n"/>
      <c r="L30" s="56" t="n"/>
      <c r="M30" s="56" t="n"/>
    </row>
    <row r="31" ht="24" customHeight="1">
      <c r="A31" s="744" t="inlineStr">
        <is>
          <t>专属武器
方天画戟
真·方天画戟</t>
        </is>
      </c>
      <c r="B31" s="657" t="inlineStr">
        <is>
          <t>LV0</t>
        </is>
      </c>
      <c r="C31" s="340" t="inlineStr">
        <is>
          <t>1</t>
        </is>
      </c>
      <c r="D31" s="340" t="inlineStr">
        <is>
          <t>1%</t>
        </is>
      </c>
      <c r="E31" s="867" t="inlineStr">
        <is>
          <t>x</t>
        </is>
      </c>
      <c r="F31" s="867" t="inlineStr">
        <is>
          <t>x</t>
        </is>
      </c>
      <c r="G31" s="867" t="inlineStr">
        <is>
          <t>x</t>
        </is>
      </c>
      <c r="H31" s="868" t="inlineStr">
        <is>
          <t>x</t>
        </is>
      </c>
      <c r="I31" s="869" t="inlineStr">
        <is>
          <t>消耗
天赋点1</t>
        </is>
      </c>
      <c r="J31" s="870" t="inlineStr">
        <is>
          <t>基础共鸣：增加专属武器20点基础伤害</t>
        </is>
      </c>
      <c r="M31" s="504" t="n"/>
    </row>
    <row r="32" ht="24" customHeight="1">
      <c r="A32" s="414" t="n"/>
      <c r="B32" s="239" t="inlineStr">
        <is>
          <t>LV1</t>
        </is>
      </c>
      <c r="C32" s="83" t="inlineStr">
        <is>
          <t>1</t>
        </is>
      </c>
      <c r="D32" s="83" t="inlineStr">
        <is>
          <t>2%</t>
        </is>
      </c>
      <c r="E32" s="83" t="inlineStr">
        <is>
          <t>1%</t>
        </is>
      </c>
      <c r="F32" s="871" t="inlineStr">
        <is>
          <t>x</t>
        </is>
      </c>
      <c r="G32" s="871" t="inlineStr">
        <is>
          <t>x</t>
        </is>
      </c>
      <c r="H32" s="872" t="inlineStr">
        <is>
          <t>x</t>
        </is>
      </c>
      <c r="I32" s="320" t="n"/>
      <c r="J32" s="535" t="n"/>
      <c r="K32" s="158" t="n"/>
      <c r="L32" s="158" t="n"/>
      <c r="M32" s="320" t="n"/>
    </row>
    <row r="33" ht="24" customHeight="1">
      <c r="A33" s="414" t="n"/>
      <c r="B33" s="239" t="inlineStr">
        <is>
          <t>LV2</t>
        </is>
      </c>
      <c r="C33" s="83" t="inlineStr">
        <is>
          <t>1</t>
        </is>
      </c>
      <c r="D33" s="83" t="inlineStr">
        <is>
          <t>3%</t>
        </is>
      </c>
      <c r="E33" s="83" t="inlineStr">
        <is>
          <t>1%</t>
        </is>
      </c>
      <c r="F33" s="83" t="inlineStr">
        <is>
          <t>1%</t>
        </is>
      </c>
      <c r="G33" s="871" t="inlineStr">
        <is>
          <t>x</t>
        </is>
      </c>
      <c r="H33" s="872" t="inlineStr">
        <is>
          <t>x</t>
        </is>
      </c>
      <c r="I33" s="873" t="inlineStr">
        <is>
          <t>消耗
天赋点2</t>
        </is>
      </c>
      <c r="J33" s="874" t="inlineStr">
        <is>
          <t>中级共鸣：增加专属武器30点基础伤害</t>
        </is>
      </c>
      <c r="K33" s="194" t="n"/>
      <c r="L33" s="194" t="n"/>
      <c r="M33" s="410" t="n"/>
    </row>
    <row r="34" ht="24" customHeight="1">
      <c r="A34" s="414" t="n"/>
      <c r="B34" s="239" t="inlineStr">
        <is>
          <t>LV3</t>
        </is>
      </c>
      <c r="C34" s="83" t="inlineStr">
        <is>
          <t>3</t>
        </is>
      </c>
      <c r="D34" s="83" t="inlineStr">
        <is>
          <t>4%</t>
        </is>
      </c>
      <c r="E34" s="83" t="inlineStr">
        <is>
          <t>2%</t>
        </is>
      </c>
      <c r="F34" s="83" t="inlineStr">
        <is>
          <t>2%</t>
        </is>
      </c>
      <c r="G34" s="871" t="inlineStr">
        <is>
          <t>x</t>
        </is>
      </c>
      <c r="H34" s="872" t="inlineStr">
        <is>
          <t>x</t>
        </is>
      </c>
      <c r="I34" s="320" t="n"/>
      <c r="J34" s="535" t="n"/>
      <c r="K34" s="158" t="n"/>
      <c r="L34" s="158" t="n"/>
      <c r="M34" s="320" t="n"/>
    </row>
    <row r="35" ht="24" customHeight="1">
      <c r="A35" s="414" t="n"/>
      <c r="B35" s="239" t="inlineStr">
        <is>
          <t>LV4</t>
        </is>
      </c>
      <c r="C35" s="83" t="inlineStr">
        <is>
          <t>4</t>
        </is>
      </c>
      <c r="D35" s="83" t="inlineStr">
        <is>
          <t>5%</t>
        </is>
      </c>
      <c r="E35" s="83" t="inlineStr">
        <is>
          <t>3%</t>
        </is>
      </c>
      <c r="F35" s="83" t="inlineStr">
        <is>
          <t>3%</t>
        </is>
      </c>
      <c r="G35" s="83" t="inlineStr">
        <is>
          <t>3%</t>
        </is>
      </c>
      <c r="H35" s="872" t="inlineStr">
        <is>
          <t>x</t>
        </is>
      </c>
      <c r="I35" s="873" t="inlineStr">
        <is>
          <t>消耗
天赋点3</t>
        </is>
      </c>
      <c r="J35" s="874" t="inlineStr">
        <is>
          <t>高级共鸣：增加专属武器50点基础伤害</t>
        </is>
      </c>
      <c r="K35" s="194" t="n"/>
      <c r="L35" s="194" t="n"/>
      <c r="M35" s="410" t="n"/>
    </row>
    <row r="36" ht="24" customHeight="1">
      <c r="A36" s="749" t="n"/>
      <c r="B36" s="268" t="inlineStr">
        <is>
          <t>LV5</t>
        </is>
      </c>
      <c r="C36" s="90" t="inlineStr">
        <is>
          <t>8</t>
        </is>
      </c>
      <c r="D36" s="90" t="inlineStr">
        <is>
          <t>5%</t>
        </is>
      </c>
      <c r="E36" s="90" t="inlineStr">
        <is>
          <t>5%</t>
        </is>
      </c>
      <c r="F36" s="90" t="inlineStr">
        <is>
          <t>5%</t>
        </is>
      </c>
      <c r="G36" s="90" t="inlineStr">
        <is>
          <t>5%</t>
        </is>
      </c>
      <c r="H36" s="224" t="inlineStr">
        <is>
          <t>5%</t>
        </is>
      </c>
      <c r="I36" s="320" t="n"/>
      <c r="J36" s="535" t="n"/>
      <c r="K36" s="158" t="n"/>
      <c r="L36" s="158" t="n"/>
      <c r="M36" s="320" t="n"/>
    </row>
    <row r="37" ht="24" customHeight="1">
      <c r="A37" s="24" t="inlineStr">
        <is>
          <t>碎片需求</t>
        </is>
      </c>
      <c r="B37" s="875" t="inlineStr">
        <is>
          <t>充能属性-战斗技能-持续整场战斗-温侯变身</t>
        </is>
      </c>
      <c r="C37" s="270" t="n"/>
      <c r="D37" s="270" t="n"/>
      <c r="E37" s="270" t="n"/>
      <c r="F37" s="270" t="n"/>
      <c r="G37" s="270" t="n"/>
      <c r="H37" s="270" t="n"/>
      <c r="I37" s="653" t="inlineStr">
        <is>
          <t>武器属性-天赋分支2</t>
        </is>
      </c>
      <c r="J37" s="3" t="n"/>
      <c r="K37" s="3" t="n"/>
      <c r="L37" s="3" t="n"/>
      <c r="M37" s="3" t="n"/>
    </row>
    <row r="38" ht="24" customHeight="1">
      <c r="A38" s="876" t="inlineStr">
        <is>
          <t>200</t>
        </is>
      </c>
      <c r="B38" s="73" t="inlineStr">
        <is>
          <t>LV0：降低对手武器暴击伤害60%，降低对手武器吸血比例60%</t>
        </is>
      </c>
      <c r="C38" s="158" t="n"/>
      <c r="D38" s="158" t="n"/>
      <c r="E38" s="158" t="n"/>
      <c r="F38" s="158" t="n"/>
      <c r="G38" s="158" t="n"/>
      <c r="H38" s="320" t="n"/>
      <c r="I38" s="859" t="inlineStr">
        <is>
          <t>消耗
天赋点1</t>
        </is>
      </c>
      <c r="J38" s="877" t="inlineStr">
        <is>
          <t>凶性：暴击率增加15%</t>
        </is>
      </c>
      <c r="K38" s="3" t="n"/>
      <c r="L38" s="3" t="n"/>
      <c r="M38" s="4" t="n"/>
    </row>
    <row r="39" ht="24" customHeight="1">
      <c r="A39" s="263" t="inlineStr">
        <is>
          <t>150</t>
        </is>
      </c>
      <c r="B39" s="132" t="inlineStr">
        <is>
          <t>LV1：降低对手武器暴击伤害62%，降低对手武器吸血比例62%</t>
        </is>
      </c>
      <c r="C39" s="129" t="n"/>
      <c r="D39" s="129" t="n"/>
      <c r="E39" s="129" t="n"/>
      <c r="F39" s="129" t="n"/>
      <c r="G39" s="129" t="n"/>
      <c r="H39" s="130" t="n"/>
      <c r="I39" s="320" t="n"/>
      <c r="J39" s="535" t="n"/>
      <c r="K39" s="158" t="n"/>
      <c r="L39" s="158" t="n"/>
      <c r="M39" s="320" t="n"/>
    </row>
    <row r="40" ht="24" customHeight="1">
      <c r="A40" s="263" t="inlineStr">
        <is>
          <t>300</t>
        </is>
      </c>
      <c r="B40" s="132" t="inlineStr">
        <is>
          <t>LV2：降低对手武器暴击伤害65%，降低对手武器吸血比例65%</t>
        </is>
      </c>
      <c r="C40" s="129" t="n"/>
      <c r="D40" s="129" t="n"/>
      <c r="E40" s="129" t="n"/>
      <c r="F40" s="129" t="n"/>
      <c r="G40" s="129" t="n"/>
      <c r="H40" s="130" t="n"/>
      <c r="I40" s="873" t="inlineStr">
        <is>
          <t>消耗
天赋点2</t>
        </is>
      </c>
      <c r="J40" s="874" t="inlineStr">
        <is>
          <t>杀意：暴击伤害增加25%</t>
        </is>
      </c>
      <c r="K40" s="194" t="n"/>
      <c r="L40" s="194" t="n"/>
      <c r="M40" s="410" t="n"/>
    </row>
    <row r="41" ht="24" customHeight="1">
      <c r="A41" s="263" t="inlineStr">
        <is>
          <t>500</t>
        </is>
      </c>
      <c r="B41" s="132" t="inlineStr">
        <is>
          <t>LV3：降低对手武器暴击伤害69%，降低对手武器吸血比例69%</t>
        </is>
      </c>
      <c r="C41" s="129" t="n"/>
      <c r="D41" s="129" t="n"/>
      <c r="E41" s="129" t="n"/>
      <c r="F41" s="129" t="n"/>
      <c r="G41" s="129" t="n"/>
      <c r="H41" s="130" t="n"/>
      <c r="I41" s="320" t="n"/>
      <c r="J41" s="535" t="n"/>
      <c r="K41" s="158" t="n"/>
      <c r="L41" s="158" t="n"/>
      <c r="M41" s="320" t="n"/>
    </row>
    <row r="42" ht="24" customHeight="1">
      <c r="A42" s="263" t="inlineStr">
        <is>
          <t>900</t>
        </is>
      </c>
      <c r="B42" s="132" t="inlineStr">
        <is>
          <t>LV4：降低对手武器暴击伤害74%，降低对手武器吸血比例74%</t>
        </is>
      </c>
      <c r="C42" s="129" t="n"/>
      <c r="D42" s="129" t="n"/>
      <c r="E42" s="129" t="n"/>
      <c r="F42" s="129" t="n"/>
      <c r="G42" s="129" t="n"/>
      <c r="H42" s="130" t="n"/>
      <c r="I42" s="873" t="inlineStr">
        <is>
          <t>消耗
天赋点3</t>
        </is>
      </c>
      <c r="J42" s="874" t="inlineStr">
        <is>
          <t>嗜血杀戮：无视对手抗暴击伤害50%</t>
        </is>
      </c>
      <c r="K42" s="194" t="n"/>
      <c r="L42" s="194" t="n"/>
      <c r="M42" s="410" t="n"/>
    </row>
    <row r="43" ht="24" customHeight="1">
      <c r="A43" s="267" t="inlineStr">
        <is>
          <t>1500</t>
        </is>
      </c>
      <c r="B43" s="138" t="inlineStr">
        <is>
          <t>LV5：降低对手武器暴击伤害80%，降低对手武器吸血比例80%</t>
        </is>
      </c>
      <c r="C43" s="135" t="n"/>
      <c r="D43" s="135" t="n"/>
      <c r="E43" s="135" t="n"/>
      <c r="F43" s="135" t="n"/>
      <c r="G43" s="135" t="n"/>
      <c r="H43" s="136" t="n"/>
      <c r="I43" s="320" t="n"/>
      <c r="J43" s="535" t="n"/>
      <c r="K43" s="158" t="n"/>
      <c r="L43" s="158" t="n"/>
      <c r="M43" s="320" t="n"/>
    </row>
    <row r="44" ht="24" customHeight="1">
      <c r="A44" s="386" t="inlineStr">
        <is>
          <t>战斗力</t>
        </is>
      </c>
      <c r="B44" s="774" t="inlineStr">
        <is>
          <t>充能属性-变身技能-空手攻击生效-天下无双</t>
        </is>
      </c>
      <c r="C44" s="270" t="n"/>
      <c r="D44" s="270" t="n"/>
      <c r="E44" s="270" t="n"/>
      <c r="F44" s="270" t="n"/>
      <c r="G44" s="270" t="n"/>
      <c r="H44" s="427" t="n"/>
      <c r="I44" s="24" t="inlineStr">
        <is>
          <t>武器属性-天赋分支3</t>
        </is>
      </c>
      <c r="J44" s="56" t="n"/>
      <c r="K44" s="56" t="n"/>
      <c r="L44" s="56" t="n"/>
      <c r="M44" s="56" t="n"/>
    </row>
    <row r="45" ht="24" customHeight="1">
      <c r="A45" s="876" t="inlineStr">
        <is>
          <t>3</t>
        </is>
      </c>
      <c r="B45" s="73" t="inlineStr">
        <is>
          <t>LV0：  70%忽略门派和佣兵反弹，无视对手抗空手穿透，不能被反击</t>
        </is>
      </c>
      <c r="C45" s="158" t="n"/>
      <c r="D45" s="158" t="n"/>
      <c r="E45" s="158" t="n"/>
      <c r="F45" s="158" t="n"/>
      <c r="G45" s="158" t="n"/>
      <c r="H45" s="320" t="n"/>
      <c r="I45" s="579" t="inlineStr">
        <is>
          <t>消耗
天赋点1</t>
        </is>
      </c>
      <c r="J45" s="878" t="inlineStr">
        <is>
          <t>双耳：不会被扔出</t>
        </is>
      </c>
      <c r="M45" s="504" t="n"/>
    </row>
    <row r="46" ht="24" customHeight="1">
      <c r="A46" s="263" t="inlineStr">
        <is>
          <t>5</t>
        </is>
      </c>
      <c r="B46" s="132" t="inlineStr">
        <is>
          <t>LV1：  75%忽略门派和佣兵反弹，无视对手抗空手穿透，不能被反击</t>
        </is>
      </c>
      <c r="C46" s="129" t="n"/>
      <c r="D46" s="129" t="n"/>
      <c r="E46" s="129" t="n"/>
      <c r="F46" s="129" t="n"/>
      <c r="G46" s="129" t="n"/>
      <c r="H46" s="130" t="n"/>
      <c r="I46" s="553" t="n"/>
      <c r="J46" s="158" t="n"/>
      <c r="K46" s="158" t="n"/>
      <c r="L46" s="158" t="n"/>
      <c r="M46" s="320" t="n"/>
    </row>
    <row r="47" ht="24" customHeight="1">
      <c r="A47" s="263" t="inlineStr">
        <is>
          <t>10</t>
        </is>
      </c>
      <c r="B47" s="132" t="inlineStr">
        <is>
          <t>LV2：  80%忽略门派和佣兵反弹，无视对手抗空手穿透，不能被反击</t>
        </is>
      </c>
      <c r="C47" s="129" t="n"/>
      <c r="D47" s="129" t="n"/>
      <c r="E47" s="129" t="n"/>
      <c r="F47" s="129" t="n"/>
      <c r="G47" s="129" t="n"/>
      <c r="H47" s="130" t="n"/>
      <c r="I47" s="584" t="inlineStr">
        <is>
          <t>消耗
天赋点2</t>
        </is>
      </c>
      <c r="J47" s="879" t="inlineStr">
        <is>
          <t>焚烧：命中对手时，禁止其触发门派防御技能</t>
        </is>
      </c>
      <c r="K47" s="194" t="n"/>
      <c r="L47" s="194" t="n"/>
      <c r="M47" s="410" t="n"/>
    </row>
    <row r="48" ht="24" customHeight="1">
      <c r="A48" s="263" t="inlineStr">
        <is>
          <t>20</t>
        </is>
      </c>
      <c r="B48" s="132" t="inlineStr">
        <is>
          <t>LV3：  85%忽略门派和佣兵反弹，无视对手抗空手穿透，不能被反击</t>
        </is>
      </c>
      <c r="C48" s="129" t="n"/>
      <c r="D48" s="129" t="n"/>
      <c r="E48" s="129" t="n"/>
      <c r="F48" s="129" t="n"/>
      <c r="G48" s="129" t="n"/>
      <c r="H48" s="130" t="n"/>
      <c r="I48" s="553" t="n"/>
      <c r="J48" s="158" t="n"/>
      <c r="K48" s="158" t="n"/>
      <c r="L48" s="158" t="n"/>
      <c r="M48" s="320" t="n"/>
    </row>
    <row r="49" ht="24" customHeight="1">
      <c r="A49" s="263" t="inlineStr">
        <is>
          <t>32</t>
        </is>
      </c>
      <c r="B49" s="132" t="inlineStr">
        <is>
          <t>LV4：  90%忽略门派和佣兵反弹，无视对手抗空手穿透，不能被反击</t>
        </is>
      </c>
      <c r="C49" s="129" t="n"/>
      <c r="D49" s="129" t="n"/>
      <c r="E49" s="129" t="n"/>
      <c r="F49" s="129" t="n"/>
      <c r="G49" s="129" t="n"/>
      <c r="H49" s="130" t="n"/>
      <c r="I49" s="584" t="inlineStr">
        <is>
          <t>消耗
天赋点3</t>
        </is>
      </c>
      <c r="J49" s="879" t="inlineStr">
        <is>
          <t>煞戾：命中对手后，禁止其触发吸血持续3回合</t>
        </is>
      </c>
      <c r="K49" s="194" t="n"/>
      <c r="L49" s="194" t="n"/>
      <c r="M49" s="410" t="n"/>
    </row>
    <row r="50" ht="24" customHeight="1">
      <c r="A50" s="267" t="inlineStr">
        <is>
          <t>55</t>
        </is>
      </c>
      <c r="B50" s="138" t="inlineStr">
        <is>
          <t>LV5：100%忽略门派和佣兵反弹，无视对手抗空手穿透，不能被反击</t>
        </is>
      </c>
      <c r="C50" s="135" t="n"/>
      <c r="D50" s="135" t="n"/>
      <c r="E50" s="135" t="n"/>
      <c r="F50" s="135" t="n"/>
      <c r="G50" s="135" t="n"/>
      <c r="H50" s="136" t="n"/>
      <c r="I50" s="553" t="n"/>
      <c r="J50" s="158" t="n"/>
      <c r="K50" s="158" t="n"/>
      <c r="L50" s="158" t="n"/>
      <c r="M50" s="320" t="n"/>
    </row>
    <row r="51" ht="24" customHeight="1">
      <c r="A51" s="803" t="inlineStr"/>
      <c r="B51" s="56" t="n"/>
      <c r="C51" s="56" t="n"/>
      <c r="D51" s="56" t="n"/>
      <c r="E51" s="56" t="n"/>
      <c r="F51" s="56" t="n"/>
      <c r="G51" s="56" t="n"/>
      <c r="H51" s="56" t="n"/>
      <c r="I51" s="56" t="n"/>
      <c r="J51" s="56" t="n"/>
      <c r="K51" s="56" t="n"/>
      <c r="L51" s="56" t="n"/>
      <c r="M51" s="56" t="n"/>
    </row>
    <row r="52" ht="24" customHeight="1">
      <c r="A52" s="24" t="inlineStr">
        <is>
          <t>武圣关羽</t>
        </is>
      </c>
      <c r="B52" s="388" t="inlineStr">
        <is>
          <t>被动属性</t>
        </is>
      </c>
      <c r="C52" s="389" t="inlineStr">
        <is>
          <t>天赋点</t>
        </is>
      </c>
      <c r="D52" s="670" t="inlineStr">
        <is>
          <t>技能韧性</t>
        </is>
      </c>
      <c r="E52" s="670" t="inlineStr">
        <is>
          <t>大型韧性</t>
        </is>
      </c>
      <c r="F52" s="670" t="inlineStr">
        <is>
          <t>中型韧性</t>
        </is>
      </c>
      <c r="G52" s="670" t="inlineStr">
        <is>
          <t>小型韧性</t>
        </is>
      </c>
      <c r="H52" s="311" t="inlineStr">
        <is>
          <t>投掷韧性</t>
        </is>
      </c>
      <c r="I52" s="653" t="inlineStr">
        <is>
          <t>武器属性-天赋分支1</t>
        </is>
      </c>
      <c r="J52" s="3" t="n"/>
      <c r="K52" s="3" t="n"/>
      <c r="L52" s="3" t="n"/>
      <c r="M52" s="3" t="n"/>
    </row>
    <row r="53" ht="24" customHeight="1">
      <c r="A53" s="744" t="inlineStr">
        <is>
          <t>专属武器
青龙偃月刀
神·青龙偃月</t>
        </is>
      </c>
      <c r="B53" s="657" t="inlineStr">
        <is>
          <t>LV0</t>
        </is>
      </c>
      <c r="C53" s="340" t="inlineStr">
        <is>
          <t>1</t>
        </is>
      </c>
      <c r="D53" s="340" t="inlineStr">
        <is>
          <t>1%</t>
        </is>
      </c>
      <c r="E53" s="867" t="inlineStr">
        <is>
          <t>x</t>
        </is>
      </c>
      <c r="F53" s="867" t="inlineStr">
        <is>
          <t>x</t>
        </is>
      </c>
      <c r="G53" s="867" t="inlineStr">
        <is>
          <t>x</t>
        </is>
      </c>
      <c r="H53" s="880" t="inlineStr">
        <is>
          <t>x</t>
        </is>
      </c>
      <c r="I53" s="605" t="inlineStr">
        <is>
          <t>消耗
天赋点1</t>
        </is>
      </c>
      <c r="J53" s="877" t="inlineStr">
        <is>
          <t>基础共鸣：增加专属武器20点基础伤害
使用青龙偃月刀可以变身神将形象</t>
        </is>
      </c>
      <c r="K53" s="3" t="n"/>
      <c r="L53" s="3" t="n"/>
      <c r="M53" s="4" t="n"/>
    </row>
    <row r="54" ht="24" customHeight="1">
      <c r="A54" s="414" t="n"/>
      <c r="B54" s="239" t="inlineStr">
        <is>
          <t>LV1</t>
        </is>
      </c>
      <c r="C54" s="83" t="inlineStr">
        <is>
          <t>1</t>
        </is>
      </c>
      <c r="D54" s="83" t="inlineStr">
        <is>
          <t>2%</t>
        </is>
      </c>
      <c r="E54" s="83" t="inlineStr">
        <is>
          <t>1%</t>
        </is>
      </c>
      <c r="F54" s="871" t="inlineStr">
        <is>
          <t>x</t>
        </is>
      </c>
      <c r="G54" s="871" t="inlineStr">
        <is>
          <t>x</t>
        </is>
      </c>
      <c r="H54" s="881" t="inlineStr">
        <is>
          <t>x</t>
        </is>
      </c>
      <c r="I54" s="553" t="n"/>
      <c r="J54" s="535" t="n"/>
      <c r="K54" s="158" t="n"/>
      <c r="L54" s="158" t="n"/>
      <c r="M54" s="320" t="n"/>
    </row>
    <row r="55" ht="24" customHeight="1">
      <c r="A55" s="414" t="n"/>
      <c r="B55" s="239" t="inlineStr">
        <is>
          <t>LV2</t>
        </is>
      </c>
      <c r="C55" s="83" t="inlineStr">
        <is>
          <t>1</t>
        </is>
      </c>
      <c r="D55" s="83" t="inlineStr">
        <is>
          <t>3%</t>
        </is>
      </c>
      <c r="E55" s="83" t="inlineStr">
        <is>
          <t>1%</t>
        </is>
      </c>
      <c r="F55" s="83" t="inlineStr">
        <is>
          <t>1%</t>
        </is>
      </c>
      <c r="G55" s="871" t="inlineStr">
        <is>
          <t>x</t>
        </is>
      </c>
      <c r="H55" s="881" t="inlineStr">
        <is>
          <t>x</t>
        </is>
      </c>
      <c r="I55" s="584" t="inlineStr">
        <is>
          <t>消耗
天赋点2</t>
        </is>
      </c>
      <c r="J55" s="874" t="inlineStr">
        <is>
          <t>中级共鸣：增加专属武器30点基础伤害
使用神·青龙偃月可以变身神将形象</t>
        </is>
      </c>
      <c r="K55" s="194" t="n"/>
      <c r="L55" s="194" t="n"/>
      <c r="M55" s="410" t="n"/>
    </row>
    <row r="56" ht="24" customHeight="1">
      <c r="A56" s="414" t="n"/>
      <c r="B56" s="239" t="inlineStr">
        <is>
          <t>LV3</t>
        </is>
      </c>
      <c r="C56" s="83" t="inlineStr">
        <is>
          <t>3</t>
        </is>
      </c>
      <c r="D56" s="83" t="inlineStr">
        <is>
          <t>4%</t>
        </is>
      </c>
      <c r="E56" s="83" t="inlineStr">
        <is>
          <t>2%</t>
        </is>
      </c>
      <c r="F56" s="83" t="inlineStr">
        <is>
          <t>2%</t>
        </is>
      </c>
      <c r="G56" s="871" t="inlineStr">
        <is>
          <t>x</t>
        </is>
      </c>
      <c r="H56" s="881" t="inlineStr">
        <is>
          <t>x</t>
        </is>
      </c>
      <c r="I56" s="553" t="n"/>
      <c r="J56" s="535" t="n"/>
      <c r="K56" s="158" t="n"/>
      <c r="L56" s="158" t="n"/>
      <c r="M56" s="320" t="n"/>
    </row>
    <row r="57" ht="24" customHeight="1">
      <c r="A57" s="414" t="n"/>
      <c r="B57" s="239" t="inlineStr">
        <is>
          <t>LV4</t>
        </is>
      </c>
      <c r="C57" s="83" t="inlineStr">
        <is>
          <t>4</t>
        </is>
      </c>
      <c r="D57" s="83" t="inlineStr">
        <is>
          <t>5%</t>
        </is>
      </c>
      <c r="E57" s="83" t="inlineStr">
        <is>
          <t>3%</t>
        </is>
      </c>
      <c r="F57" s="83" t="inlineStr">
        <is>
          <t>3%</t>
        </is>
      </c>
      <c r="G57" s="83" t="inlineStr">
        <is>
          <t>3%</t>
        </is>
      </c>
      <c r="H57" s="881" t="inlineStr">
        <is>
          <t>x</t>
        </is>
      </c>
      <c r="I57" s="584" t="inlineStr">
        <is>
          <t>消耗
天赋点3</t>
        </is>
      </c>
      <c r="J57" s="874" t="inlineStr">
        <is>
          <t>高级共鸣：增加专属武器50点基础伤害</t>
        </is>
      </c>
      <c r="K57" s="194" t="n"/>
      <c r="L57" s="194" t="n"/>
      <c r="M57" s="410" t="n"/>
    </row>
    <row r="58" ht="24" customHeight="1">
      <c r="A58" s="749" t="n"/>
      <c r="B58" s="268" t="inlineStr">
        <is>
          <t>LV5</t>
        </is>
      </c>
      <c r="C58" s="90" t="inlineStr">
        <is>
          <t>8</t>
        </is>
      </c>
      <c r="D58" s="90" t="inlineStr">
        <is>
          <t>5%</t>
        </is>
      </c>
      <c r="E58" s="90" t="inlineStr">
        <is>
          <t>5%</t>
        </is>
      </c>
      <c r="F58" s="90" t="inlineStr">
        <is>
          <t>5%</t>
        </is>
      </c>
      <c r="G58" s="90" t="inlineStr">
        <is>
          <t>5%</t>
        </is>
      </c>
      <c r="H58" s="882" t="inlineStr">
        <is>
          <t>5%</t>
        </is>
      </c>
      <c r="I58" s="553" t="n"/>
      <c r="J58" s="535" t="n"/>
      <c r="K58" s="158" t="n"/>
      <c r="L58" s="158" t="n"/>
      <c r="M58" s="320" t="n"/>
    </row>
    <row r="59" ht="24" customHeight="1">
      <c r="A59" s="24" t="inlineStr">
        <is>
          <t>碎片需求</t>
        </is>
      </c>
      <c r="B59" s="875" t="inlineStr">
        <is>
          <t>充能属性-战斗技能-持续整场战斗-武圣变身</t>
        </is>
      </c>
      <c r="C59" s="270" t="n"/>
      <c r="D59" s="270" t="n"/>
      <c r="E59" s="270" t="n"/>
      <c r="F59" s="270" t="n"/>
      <c r="G59" s="270" t="n"/>
      <c r="H59" s="270" t="n"/>
      <c r="I59" s="24" t="inlineStr">
        <is>
          <t>武器属性-天赋分支2</t>
        </is>
      </c>
      <c r="J59" s="56" t="n"/>
      <c r="K59" s="56" t="n"/>
      <c r="L59" s="56" t="n"/>
      <c r="M59" s="56" t="n"/>
    </row>
    <row r="60" ht="24" customHeight="1">
      <c r="A60" s="876" t="inlineStr">
        <is>
          <t>200</t>
        </is>
      </c>
      <c r="B60" s="73" t="inlineStr">
        <is>
          <t>LV0：增加自身手持武器连击率20%，增加自身手持武器命中率20%</t>
        </is>
      </c>
      <c r="C60" s="158" t="n"/>
      <c r="D60" s="158" t="n"/>
      <c r="E60" s="158" t="n"/>
      <c r="F60" s="158" t="n"/>
      <c r="G60" s="158" t="n"/>
      <c r="H60" s="320" t="n"/>
      <c r="I60" s="869" t="inlineStr">
        <is>
          <t>消耗
天赋点1</t>
        </is>
      </c>
      <c r="J60" s="870" t="inlineStr">
        <is>
          <t>美髯：命中率增加15%</t>
        </is>
      </c>
      <c r="M60" s="504" t="n"/>
    </row>
    <row r="61" ht="24" customHeight="1">
      <c r="A61" s="263" t="inlineStr">
        <is>
          <t>150</t>
        </is>
      </c>
      <c r="B61" s="132" t="inlineStr">
        <is>
          <t>LV1：增加自身手持武器连击率22%，增加自身手持武器命中率22%</t>
        </is>
      </c>
      <c r="C61" s="129" t="n"/>
      <c r="D61" s="129" t="n"/>
      <c r="E61" s="129" t="n"/>
      <c r="F61" s="129" t="n"/>
      <c r="G61" s="129" t="n"/>
      <c r="H61" s="130" t="n"/>
      <c r="I61" s="320" t="n"/>
      <c r="J61" s="535" t="n"/>
      <c r="K61" s="158" t="n"/>
      <c r="L61" s="158" t="n"/>
      <c r="M61" s="320" t="n"/>
    </row>
    <row r="62" ht="24" customHeight="1">
      <c r="A62" s="263" t="inlineStr">
        <is>
          <t>300</t>
        </is>
      </c>
      <c r="B62" s="132" t="inlineStr">
        <is>
          <t>LV2：增加自身手持武器连击率24%，增加自身手持武器命中率24%</t>
        </is>
      </c>
      <c r="C62" s="129" t="n"/>
      <c r="D62" s="129" t="n"/>
      <c r="E62" s="129" t="n"/>
      <c r="F62" s="129" t="n"/>
      <c r="G62" s="129" t="n"/>
      <c r="H62" s="130" t="n"/>
      <c r="I62" s="873" t="inlineStr">
        <is>
          <t>消耗
天赋点2</t>
        </is>
      </c>
      <c r="J62" s="874" t="inlineStr">
        <is>
          <t>武圣：手持武器减伤增加25%</t>
        </is>
      </c>
      <c r="K62" s="194" t="n"/>
      <c r="L62" s="194" t="n"/>
      <c r="M62" s="410" t="n"/>
    </row>
    <row r="63" ht="24" customHeight="1">
      <c r="A63" s="263" t="inlineStr">
        <is>
          <t>500</t>
        </is>
      </c>
      <c r="B63" s="132" t="inlineStr">
        <is>
          <t>LV3：增加自身手持武器连击率26%，增加自身手持武器命中率26%</t>
        </is>
      </c>
      <c r="C63" s="129" t="n"/>
      <c r="D63" s="129" t="n"/>
      <c r="E63" s="129" t="n"/>
      <c r="F63" s="129" t="n"/>
      <c r="G63" s="129" t="n"/>
      <c r="H63" s="130" t="n"/>
      <c r="I63" s="320" t="n"/>
      <c r="J63" s="535" t="n"/>
      <c r="K63" s="158" t="n"/>
      <c r="L63" s="158" t="n"/>
      <c r="M63" s="320" t="n"/>
    </row>
    <row r="64" ht="24" customHeight="1">
      <c r="A64" s="263" t="inlineStr">
        <is>
          <t>900</t>
        </is>
      </c>
      <c r="B64" s="132" t="inlineStr">
        <is>
          <t>LV4：增加自身手持武器连击率28%，增加自身手持武器命中率28%</t>
        </is>
      </c>
      <c r="C64" s="129" t="n"/>
      <c r="D64" s="129" t="n"/>
      <c r="E64" s="129" t="n"/>
      <c r="F64" s="129" t="n"/>
      <c r="G64" s="129" t="n"/>
      <c r="H64" s="130" t="n"/>
      <c r="I64" s="873" t="inlineStr">
        <is>
          <t>消耗
天赋点3</t>
        </is>
      </c>
      <c r="J64" s="874" t="inlineStr">
        <is>
          <t>三绝：无视格挡、反击、反弹</t>
        </is>
      </c>
      <c r="K64" s="194" t="n"/>
      <c r="L64" s="194" t="n"/>
      <c r="M64" s="410" t="n"/>
    </row>
    <row r="65" ht="24" customHeight="1">
      <c r="A65" s="267" t="inlineStr">
        <is>
          <t>1500</t>
        </is>
      </c>
      <c r="B65" s="138" t="inlineStr">
        <is>
          <t>LV5：增加自身手持武器连击率30%，增加自身手持武器命中率30%</t>
        </is>
      </c>
      <c r="C65" s="135" t="n"/>
      <c r="D65" s="135" t="n"/>
      <c r="E65" s="135" t="n"/>
      <c r="F65" s="135" t="n"/>
      <c r="G65" s="135" t="n"/>
      <c r="H65" s="136" t="n"/>
      <c r="I65" s="320" t="n"/>
      <c r="J65" s="535" t="n"/>
      <c r="K65" s="158" t="n"/>
      <c r="L65" s="158" t="n"/>
      <c r="M65" s="320" t="n"/>
    </row>
    <row r="66" ht="24" customHeight="1">
      <c r="A66" s="386" t="inlineStr">
        <is>
          <t>战斗力</t>
        </is>
      </c>
      <c r="B66" s="774" t="inlineStr">
        <is>
          <t>充能属性-变身技能-空手攻击生效-青龙偃月</t>
        </is>
      </c>
      <c r="C66" s="270" t="n"/>
      <c r="D66" s="270" t="n"/>
      <c r="E66" s="270" t="n"/>
      <c r="F66" s="270" t="n"/>
      <c r="G66" s="270" t="n"/>
      <c r="H66" s="427" t="n"/>
      <c r="I66" s="24" t="inlineStr">
        <is>
          <t>武器属性-天赋分支3</t>
        </is>
      </c>
      <c r="J66" s="56" t="n"/>
      <c r="K66" s="56" t="n"/>
      <c r="L66" s="56" t="n"/>
      <c r="M66" s="56" t="n"/>
    </row>
    <row r="67" ht="24" customHeight="1">
      <c r="A67" s="876" t="inlineStr">
        <is>
          <t>3</t>
        </is>
      </c>
      <c r="B67" s="73" t="inlineStr">
        <is>
          <t>LV0：  70%忽略门派和佣兵反弹，无视霸气，不能被反击</t>
        </is>
      </c>
      <c r="C67" s="158" t="n"/>
      <c r="D67" s="158" t="n"/>
      <c r="E67" s="158" t="n"/>
      <c r="F67" s="158" t="n"/>
      <c r="G67" s="158" t="n"/>
      <c r="H67" s="320" t="n"/>
      <c r="I67" s="579" t="inlineStr">
        <is>
          <t>消耗
天赋点1</t>
        </is>
      </c>
      <c r="J67" s="878" t="inlineStr">
        <is>
          <t>灿霜：不会被扔出</t>
        </is>
      </c>
      <c r="M67" s="504" t="n"/>
    </row>
    <row r="68" ht="24" customHeight="1">
      <c r="A68" s="263" t="inlineStr">
        <is>
          <t>5</t>
        </is>
      </c>
      <c r="B68" s="132" t="inlineStr">
        <is>
          <t>LV1：  75%忽略门派和佣兵反弹，无视霸气，不能被反击</t>
        </is>
      </c>
      <c r="C68" s="129" t="n"/>
      <c r="D68" s="129" t="n"/>
      <c r="E68" s="129" t="n"/>
      <c r="F68" s="129" t="n"/>
      <c r="G68" s="129" t="n"/>
      <c r="H68" s="130" t="n"/>
      <c r="I68" s="553" t="n"/>
      <c r="J68" s="158" t="n"/>
      <c r="K68" s="158" t="n"/>
      <c r="L68" s="158" t="n"/>
      <c r="M68" s="320" t="n"/>
    </row>
    <row r="69" ht="24" customHeight="1">
      <c r="A69" s="263" t="inlineStr">
        <is>
          <t>10</t>
        </is>
      </c>
      <c r="B69" s="132" t="inlineStr">
        <is>
          <t>LV2：  80%忽略门派和佣兵反弹，无视霸气，不能被反击</t>
        </is>
      </c>
      <c r="C69" s="129" t="n"/>
      <c r="D69" s="129" t="n"/>
      <c r="E69" s="129" t="n"/>
      <c r="F69" s="129" t="n"/>
      <c r="G69" s="129" t="n"/>
      <c r="H69" s="130" t="n"/>
      <c r="I69" s="584" t="inlineStr">
        <is>
          <t>消耗
天赋点2</t>
        </is>
      </c>
      <c r="J69" s="879" t="inlineStr">
        <is>
          <t>半弦月：触发连击第一次攻击未命中第2次命中增加50%</t>
        </is>
      </c>
      <c r="K69" s="194" t="n"/>
      <c r="L69" s="194" t="n"/>
      <c r="M69" s="410" t="n"/>
    </row>
    <row r="70" ht="24" customHeight="1">
      <c r="A70" s="263" t="inlineStr">
        <is>
          <t>20</t>
        </is>
      </c>
      <c r="B70" s="132" t="inlineStr">
        <is>
          <t>LV3：  85%忽略门派和佣兵反弹，无视霸气，不能被反击</t>
        </is>
      </c>
      <c r="C70" s="129" t="n"/>
      <c r="D70" s="129" t="n"/>
      <c r="E70" s="129" t="n"/>
      <c r="F70" s="129" t="n"/>
      <c r="G70" s="129" t="n"/>
      <c r="H70" s="130" t="n"/>
      <c r="I70" s="553" t="n"/>
      <c r="J70" s="158" t="n"/>
      <c r="K70" s="158" t="n"/>
      <c r="L70" s="158" t="n"/>
      <c r="M70" s="320" t="n"/>
    </row>
    <row r="71" ht="24" customHeight="1">
      <c r="A71" s="263" t="inlineStr">
        <is>
          <t>32</t>
        </is>
      </c>
      <c r="B71" s="132" t="inlineStr">
        <is>
          <t>LV4：  90%忽略门派和佣兵反弹，无视霸气，不能被反击</t>
        </is>
      </c>
      <c r="C71" s="129" t="n"/>
      <c r="D71" s="129" t="n"/>
      <c r="E71" s="129" t="n"/>
      <c r="F71" s="129" t="n"/>
      <c r="G71" s="129" t="n"/>
      <c r="H71" s="130" t="n"/>
      <c r="I71" s="584" t="inlineStr">
        <is>
          <t>消耗
天赋点3</t>
        </is>
      </c>
      <c r="J71" s="879" t="inlineStr">
        <is>
          <t>冷艳锯：专属武器获得优先选中效果</t>
        </is>
      </c>
      <c r="K71" s="194" t="n"/>
      <c r="L71" s="194" t="n"/>
      <c r="M71" s="410" t="n"/>
    </row>
    <row r="72" ht="24" customHeight="1">
      <c r="A72" s="267" t="inlineStr">
        <is>
          <t>55</t>
        </is>
      </c>
      <c r="B72" s="138" t="inlineStr">
        <is>
          <t>LV5：100%忽略门派和佣兵反弹，无视霸气，不能被反击</t>
        </is>
      </c>
      <c r="C72" s="135" t="n"/>
      <c r="D72" s="135" t="n"/>
      <c r="E72" s="135" t="n"/>
      <c r="F72" s="135" t="n"/>
      <c r="G72" s="135" t="n"/>
      <c r="H72" s="136" t="n"/>
      <c r="I72" s="553" t="n"/>
      <c r="J72" s="158" t="n"/>
      <c r="K72" s="158" t="n"/>
      <c r="L72" s="158" t="n"/>
      <c r="M72" s="320" t="n"/>
    </row>
    <row r="73" ht="24" customHeight="1">
      <c r="A73" s="652" t="inlineStr"/>
    </row>
    <row r="74" ht="24" customHeight="1">
      <c r="A74" s="24" t="inlineStr">
        <is>
          <t>帅帅大侠</t>
        </is>
      </c>
      <c r="B74" s="388" t="inlineStr">
        <is>
          <t>被动属性</t>
        </is>
      </c>
      <c r="C74" s="389" t="inlineStr">
        <is>
          <t>天赋点</t>
        </is>
      </c>
      <c r="D74" s="670" t="inlineStr">
        <is>
          <t>武器暴击</t>
        </is>
      </c>
      <c r="E74" s="670" t="inlineStr">
        <is>
          <t>武器暴伤</t>
        </is>
      </c>
      <c r="I74" s="716" t="inlineStr">
        <is>
          <t>武器属性-天赋分支1</t>
        </is>
      </c>
      <c r="J74" s="56" t="n"/>
      <c r="K74" s="56" t="n"/>
      <c r="L74" s="56" t="n"/>
      <c r="M74" s="56" t="n"/>
    </row>
    <row r="75" ht="24" customHeight="1">
      <c r="A75" s="605" t="inlineStr">
        <is>
          <t>专属武器
龙武之魂
神·双截棍</t>
        </is>
      </c>
      <c r="B75" s="234" t="inlineStr">
        <is>
          <t>LV0</t>
        </is>
      </c>
      <c r="C75" s="340" t="inlineStr">
        <is>
          <t>1</t>
        </is>
      </c>
      <c r="D75" s="62" t="inlineStr">
        <is>
          <t>3%</t>
        </is>
      </c>
      <c r="E75" s="867" t="inlineStr">
        <is>
          <t>x</t>
        </is>
      </c>
      <c r="F75" s="867" t="inlineStr">
        <is>
          <t>x</t>
        </is>
      </c>
      <c r="G75" s="867" t="inlineStr">
        <is>
          <t>x</t>
        </is>
      </c>
      <c r="H75" s="868" t="inlineStr">
        <is>
          <t>x</t>
        </is>
      </c>
      <c r="I75" s="869" t="inlineStr">
        <is>
          <t>消耗
天赋点1</t>
        </is>
      </c>
      <c r="J75" s="870" t="inlineStr">
        <is>
          <t>基础共鸣：增加专属武器20点基础伤害，
使用龙武之魂可以变身神将形象</t>
        </is>
      </c>
      <c r="M75" s="504" t="n"/>
    </row>
    <row r="76" ht="24" customHeight="1">
      <c r="A76" s="494" t="n"/>
      <c r="B76" s="82" t="inlineStr">
        <is>
          <t>LV1</t>
        </is>
      </c>
      <c r="C76" s="83" t="inlineStr">
        <is>
          <t>1</t>
        </is>
      </c>
      <c r="D76" s="83" t="inlineStr">
        <is>
          <t>5%</t>
        </is>
      </c>
      <c r="E76" s="83" t="inlineStr">
        <is>
          <t>5%</t>
        </is>
      </c>
      <c r="F76" s="871" t="inlineStr">
        <is>
          <t>x</t>
        </is>
      </c>
      <c r="G76" s="871" t="inlineStr">
        <is>
          <t>x</t>
        </is>
      </c>
      <c r="H76" s="872" t="inlineStr">
        <is>
          <t>x</t>
        </is>
      </c>
      <c r="I76" s="320" t="n"/>
      <c r="J76" s="535" t="n"/>
      <c r="K76" s="158" t="n"/>
      <c r="L76" s="158" t="n"/>
      <c r="M76" s="320" t="n"/>
    </row>
    <row r="77" ht="24" customHeight="1">
      <c r="A77" s="494" t="n"/>
      <c r="B77" s="82" t="inlineStr">
        <is>
          <t>LV2</t>
        </is>
      </c>
      <c r="C77" s="83" t="inlineStr">
        <is>
          <t>1</t>
        </is>
      </c>
      <c r="D77" s="83" t="inlineStr">
        <is>
          <t>10%</t>
        </is>
      </c>
      <c r="E77" s="83" t="inlineStr">
        <is>
          <t>10%</t>
        </is>
      </c>
      <c r="F77" s="871" t="inlineStr">
        <is>
          <t>x</t>
        </is>
      </c>
      <c r="G77" s="871" t="inlineStr">
        <is>
          <t>x</t>
        </is>
      </c>
      <c r="H77" s="872" t="inlineStr">
        <is>
          <t>x</t>
        </is>
      </c>
      <c r="I77" s="873" t="inlineStr">
        <is>
          <t>消耗
天赋点2</t>
        </is>
      </c>
      <c r="J77" s="874" t="inlineStr">
        <is>
          <t>中级共鸣：增加专属武器30点基础伤害</t>
        </is>
      </c>
      <c r="K77" s="194" t="n"/>
      <c r="L77" s="194" t="n"/>
      <c r="M77" s="410" t="n"/>
    </row>
    <row r="78" ht="24" customHeight="1">
      <c r="A78" s="494" t="n"/>
      <c r="B78" s="82" t="inlineStr">
        <is>
          <t>LV3</t>
        </is>
      </c>
      <c r="C78" s="83" t="inlineStr">
        <is>
          <t>3</t>
        </is>
      </c>
      <c r="D78" s="83" t="inlineStr">
        <is>
          <t>15%</t>
        </is>
      </c>
      <c r="E78" s="83" t="inlineStr">
        <is>
          <t>15%</t>
        </is>
      </c>
      <c r="F78" s="871" t="inlineStr">
        <is>
          <t>x</t>
        </is>
      </c>
      <c r="G78" s="871" t="inlineStr">
        <is>
          <t>x</t>
        </is>
      </c>
      <c r="H78" s="872" t="inlineStr">
        <is>
          <t>x</t>
        </is>
      </c>
      <c r="I78" s="320" t="n"/>
      <c r="J78" s="535" t="n"/>
      <c r="K78" s="158" t="n"/>
      <c r="L78" s="158" t="n"/>
      <c r="M78" s="320" t="n"/>
    </row>
    <row r="79" ht="24" customHeight="1">
      <c r="A79" s="494" t="n"/>
      <c r="B79" s="82" t="inlineStr">
        <is>
          <t>LV4</t>
        </is>
      </c>
      <c r="C79" s="83" t="inlineStr">
        <is>
          <t>4</t>
        </is>
      </c>
      <c r="D79" s="83" t="inlineStr">
        <is>
          <t>20%</t>
        </is>
      </c>
      <c r="E79" s="83" t="inlineStr">
        <is>
          <t>30%</t>
        </is>
      </c>
      <c r="F79" s="871" t="inlineStr">
        <is>
          <t>x</t>
        </is>
      </c>
      <c r="G79" s="871" t="inlineStr">
        <is>
          <t>x</t>
        </is>
      </c>
      <c r="H79" s="872" t="inlineStr">
        <is>
          <t>x</t>
        </is>
      </c>
      <c r="I79" s="873" t="inlineStr">
        <is>
          <t>消耗
天赋点3</t>
        </is>
      </c>
      <c r="J79" s="874" t="inlineStr">
        <is>
          <t>高级共鸣：增加专属武器50点基础伤害</t>
        </is>
      </c>
      <c r="K79" s="194" t="n"/>
      <c r="L79" s="194" t="n"/>
      <c r="M79" s="410" t="n"/>
    </row>
    <row r="80" ht="24" customHeight="1">
      <c r="A80" s="553" t="n"/>
      <c r="B80" s="89" t="inlineStr">
        <is>
          <t>LV5</t>
        </is>
      </c>
      <c r="C80" s="90" t="inlineStr">
        <is>
          <t>8</t>
        </is>
      </c>
      <c r="D80" s="90" t="inlineStr">
        <is>
          <t>30%</t>
        </is>
      </c>
      <c r="E80" s="90" t="inlineStr">
        <is>
          <t>50%</t>
        </is>
      </c>
      <c r="F80" s="883" t="inlineStr">
        <is>
          <t>x</t>
        </is>
      </c>
      <c r="G80" s="883" t="inlineStr">
        <is>
          <t>x</t>
        </is>
      </c>
      <c r="H80" s="835" t="inlineStr">
        <is>
          <t>x</t>
        </is>
      </c>
      <c r="I80" s="320" t="n"/>
      <c r="J80" s="535" t="n"/>
      <c r="K80" s="158" t="n"/>
      <c r="L80" s="158" t="n"/>
      <c r="M80" s="320" t="n"/>
    </row>
    <row r="81" ht="24" customHeight="1">
      <c r="A81" s="24" t="inlineStr">
        <is>
          <t>碎片需求</t>
        </is>
      </c>
      <c r="B81" s="695" t="inlineStr">
        <is>
          <t>充能属性-战斗技能-持续整场战斗-精武英雄</t>
        </is>
      </c>
      <c r="I81" s="653" t="inlineStr">
        <is>
          <t>武器属性-天赋分支2</t>
        </is>
      </c>
      <c r="J81" s="3" t="n"/>
      <c r="K81" s="3" t="n"/>
      <c r="L81" s="3" t="n"/>
      <c r="M81" s="3" t="n"/>
    </row>
    <row r="82" ht="24" customHeight="1">
      <c r="A82" s="746" t="inlineStr">
        <is>
          <t>100</t>
        </is>
      </c>
      <c r="B82" s="884" t="inlineStr">
        <is>
          <t>LV0：增加自身基础力量15%，增加自身手持武器10%被击反击</t>
        </is>
      </c>
      <c r="C82" s="3" t="n"/>
      <c r="D82" s="3" t="n"/>
      <c r="E82" s="3" t="n"/>
      <c r="F82" s="3" t="n"/>
      <c r="G82" s="3" t="n"/>
      <c r="H82" s="3" t="n"/>
      <c r="I82" s="859" t="inlineStr">
        <is>
          <t>消耗
天赋点1</t>
        </is>
      </c>
      <c r="J82" s="877" t="inlineStr">
        <is>
          <t>基础帅魂：专属武器上镶嵌的帅帅魂珠，其加成的暴击率额外提高10%</t>
        </is>
      </c>
      <c r="K82" s="3" t="n"/>
      <c r="L82" s="3" t="n"/>
      <c r="M82" s="4" t="n"/>
    </row>
    <row r="83" ht="24" customHeight="1">
      <c r="A83" s="222" t="inlineStr">
        <is>
          <t>100</t>
        </is>
      </c>
      <c r="B83" s="85" t="inlineStr">
        <is>
          <t>LV1：增加自身基础力量16%，增加自身手持武器12%被击反击</t>
        </is>
      </c>
      <c r="C83" s="129" t="n"/>
      <c r="D83" s="129" t="n"/>
      <c r="E83" s="129" t="n"/>
      <c r="F83" s="129" t="n"/>
      <c r="G83" s="129" t="n"/>
      <c r="H83" s="130" t="n"/>
      <c r="I83" s="320" t="n"/>
      <c r="J83" s="535" t="n"/>
      <c r="K83" s="158" t="n"/>
      <c r="L83" s="158" t="n"/>
      <c r="M83" s="320" t="n"/>
    </row>
    <row r="84" ht="24" customHeight="1">
      <c r="A84" s="222" t="inlineStr">
        <is>
          <t>250</t>
        </is>
      </c>
      <c r="B84" s="85" t="inlineStr">
        <is>
          <t>LV2：增加自身基础力量17%，增加自身手持武器14%被击反击</t>
        </is>
      </c>
      <c r="C84" s="129" t="n"/>
      <c r="D84" s="129" t="n"/>
      <c r="E84" s="129" t="n"/>
      <c r="F84" s="129" t="n"/>
      <c r="G84" s="129" t="n"/>
      <c r="H84" s="130" t="n"/>
      <c r="I84" s="873" t="inlineStr">
        <is>
          <t>消耗
天赋点2</t>
        </is>
      </c>
      <c r="J84" s="874" t="inlineStr">
        <is>
          <t>中级帅魂：专属武器上镶嵌的帅帅魂珠，其加成的暴击率额外提高20%</t>
        </is>
      </c>
      <c r="K84" s="194" t="n"/>
      <c r="L84" s="194" t="n"/>
      <c r="M84" s="410" t="n"/>
    </row>
    <row r="85" ht="24" customHeight="1">
      <c r="A85" s="222" t="inlineStr">
        <is>
          <t>500</t>
        </is>
      </c>
      <c r="B85" s="85" t="inlineStr">
        <is>
          <t>LV3：增加自身基础力量18%，增加自身手持武器16%被击反击</t>
        </is>
      </c>
      <c r="C85" s="129" t="n"/>
      <c r="D85" s="129" t="n"/>
      <c r="E85" s="129" t="n"/>
      <c r="F85" s="129" t="n"/>
      <c r="G85" s="129" t="n"/>
      <c r="H85" s="130" t="n"/>
      <c r="I85" s="320" t="n"/>
      <c r="J85" s="535" t="n"/>
      <c r="K85" s="158" t="n"/>
      <c r="L85" s="158" t="n"/>
      <c r="M85" s="320" t="n"/>
    </row>
    <row r="86" ht="24" customHeight="1">
      <c r="A86" s="222" t="inlineStr">
        <is>
          <t>750</t>
        </is>
      </c>
      <c r="B86" s="85" t="inlineStr">
        <is>
          <t>LV4：增加自身基础力量19%，增加自身手持武器18%被击反击</t>
        </is>
      </c>
      <c r="C86" s="129" t="n"/>
      <c r="D86" s="129" t="n"/>
      <c r="E86" s="129" t="n"/>
      <c r="F86" s="129" t="n"/>
      <c r="G86" s="129" t="n"/>
      <c r="H86" s="130" t="n"/>
      <c r="I86" s="873" t="inlineStr">
        <is>
          <t>消耗
天赋点3</t>
        </is>
      </c>
      <c r="J86" s="874" t="inlineStr">
        <is>
          <t>高级帅魂：专属武器上镶嵌的帅帅魂珠，其加成的暴击率额外提高30%</t>
        </is>
      </c>
      <c r="K86" s="194" t="n"/>
      <c r="L86" s="194" t="n"/>
      <c r="M86" s="410" t="n"/>
    </row>
    <row r="87" ht="24" customHeight="1">
      <c r="A87" s="732" t="inlineStr">
        <is>
          <t>1000</t>
        </is>
      </c>
      <c r="B87" s="256" t="inlineStr">
        <is>
          <t>LV5：增加自身基础力量20%，增加自身手持武器20%被击反击</t>
        </is>
      </c>
      <c r="C87" s="135" t="n"/>
      <c r="D87" s="135" t="n"/>
      <c r="E87" s="135" t="n"/>
      <c r="F87" s="135" t="n"/>
      <c r="G87" s="135" t="n"/>
      <c r="H87" s="136" t="n"/>
      <c r="I87" s="320" t="n"/>
      <c r="J87" s="535" t="n"/>
      <c r="K87" s="158" t="n"/>
      <c r="L87" s="158" t="n"/>
      <c r="M87" s="320" t="n"/>
    </row>
    <row r="88" ht="24" customHeight="1">
      <c r="A88" s="386" t="inlineStr">
        <is>
          <t>战斗力</t>
        </is>
      </c>
      <c r="B88" s="774" t="inlineStr">
        <is>
          <t>充能属性-变身技能-空手攻击生效-双截棍</t>
        </is>
      </c>
      <c r="C88" s="270" t="n"/>
      <c r="D88" s="270" t="n"/>
      <c r="E88" s="270" t="n"/>
      <c r="F88" s="270" t="n"/>
      <c r="G88" s="270" t="n"/>
      <c r="H88" s="427" t="n"/>
      <c r="I88" s="24" t="inlineStr">
        <is>
          <t>武器属性-天赋分支3</t>
        </is>
      </c>
      <c r="J88" s="56" t="n"/>
      <c r="K88" s="56" t="n"/>
      <c r="L88" s="56" t="n"/>
      <c r="M88" s="56" t="n"/>
    </row>
    <row r="89" ht="24" customHeight="1">
      <c r="A89" s="876" t="inlineStr">
        <is>
          <t>1.5</t>
        </is>
      </c>
      <c r="B89" s="73" t="inlineStr">
        <is>
          <t>LV0：  30%忽略门派和佣兵反弹</t>
        </is>
      </c>
      <c r="C89" s="158" t="n"/>
      <c r="D89" s="158" t="n"/>
      <c r="E89" s="158" t="n"/>
      <c r="F89" s="158" t="n"/>
      <c r="G89" s="158" t="n"/>
      <c r="H89" s="320" t="n"/>
      <c r="I89" s="579" t="inlineStr">
        <is>
          <t>消耗
天赋点1</t>
        </is>
      </c>
      <c r="J89" s="878" t="inlineStr">
        <is>
          <t>壁虎：命中率增加15%</t>
        </is>
      </c>
      <c r="M89" s="504" t="n"/>
    </row>
    <row r="90" ht="24" customHeight="1">
      <c r="A90" s="263" t="inlineStr">
        <is>
          <t>3</t>
        </is>
      </c>
      <c r="B90" s="132" t="inlineStr">
        <is>
          <t>LV1：  30%忽略门派和佣兵反弹</t>
        </is>
      </c>
      <c r="C90" s="129" t="n"/>
      <c r="D90" s="129" t="n"/>
      <c r="E90" s="129" t="n"/>
      <c r="F90" s="129" t="n"/>
      <c r="G90" s="129" t="n"/>
      <c r="H90" s="130" t="n"/>
      <c r="I90" s="553" t="n"/>
      <c r="J90" s="158" t="n"/>
      <c r="K90" s="158" t="n"/>
      <c r="L90" s="158" t="n"/>
      <c r="M90" s="320" t="n"/>
    </row>
    <row r="91" ht="24" customHeight="1">
      <c r="A91" s="263" t="inlineStr">
        <is>
          <t>7</t>
        </is>
      </c>
      <c r="B91" s="132" t="inlineStr">
        <is>
          <t>LV2：  35%忽略门派和佣兵反弹</t>
        </is>
      </c>
      <c r="C91" s="129" t="n"/>
      <c r="D91" s="129" t="n"/>
      <c r="E91" s="129" t="n"/>
      <c r="F91" s="129" t="n"/>
      <c r="G91" s="129" t="n"/>
      <c r="H91" s="130" t="n"/>
      <c r="I91" s="584" t="inlineStr">
        <is>
          <t>消耗
天赋点2</t>
        </is>
      </c>
      <c r="J91" s="879" t="inlineStr">
        <is>
          <t>精武：无视反击，不会被扔出</t>
        </is>
      </c>
      <c r="K91" s="194" t="n"/>
      <c r="L91" s="194" t="n"/>
      <c r="M91" s="410" t="n"/>
    </row>
    <row r="92" ht="24" customHeight="1">
      <c r="A92" s="263" t="inlineStr">
        <is>
          <t>15</t>
        </is>
      </c>
      <c r="B92" s="132" t="inlineStr">
        <is>
          <t>LV3：  40%忽略门派和佣兵反弹</t>
        </is>
      </c>
      <c r="C92" s="129" t="n"/>
      <c r="D92" s="129" t="n"/>
      <c r="E92" s="129" t="n"/>
      <c r="F92" s="129" t="n"/>
      <c r="G92" s="129" t="n"/>
      <c r="H92" s="130" t="n"/>
      <c r="I92" s="553" t="n"/>
      <c r="J92" s="158" t="n"/>
      <c r="K92" s="158" t="n"/>
      <c r="L92" s="158" t="n"/>
      <c r="M92" s="320" t="n"/>
    </row>
    <row r="93" ht="24" customHeight="1">
      <c r="A93" s="885" t="inlineStr">
        <is>
          <t>25</t>
        </is>
      </c>
      <c r="B93" s="132" t="inlineStr">
        <is>
          <t>LV4：  45%忽略门派和佣兵反弹</t>
        </is>
      </c>
      <c r="C93" s="129" t="n"/>
      <c r="D93" s="129" t="n"/>
      <c r="E93" s="129" t="n"/>
      <c r="F93" s="129" t="n"/>
      <c r="G93" s="129" t="n"/>
      <c r="H93" s="130" t="n"/>
      <c r="I93" s="584" t="inlineStr">
        <is>
          <t>消耗
天赋点3</t>
        </is>
      </c>
      <c r="J93" s="879" t="inlineStr">
        <is>
          <t>帅气一击：如果力量高于对手，本次攻击必中</t>
        </is>
      </c>
      <c r="K93" s="194" t="n"/>
      <c r="L93" s="194" t="n"/>
      <c r="M93" s="410" t="n"/>
    </row>
    <row r="94" ht="24" customHeight="1">
      <c r="A94" s="886" t="inlineStr">
        <is>
          <t>40</t>
        </is>
      </c>
      <c r="B94" s="138" t="inlineStr">
        <is>
          <t>LV5：  50%忽略门派和佣兵反弹</t>
        </is>
      </c>
      <c r="C94" s="135" t="n"/>
      <c r="D94" s="135" t="n"/>
      <c r="E94" s="135" t="n"/>
      <c r="F94" s="135" t="n"/>
      <c r="G94" s="135" t="n"/>
      <c r="H94" s="136" t="n"/>
      <c r="I94" s="553" t="n"/>
      <c r="J94" s="158" t="n"/>
      <c r="K94" s="158" t="n"/>
      <c r="L94" s="158" t="n"/>
      <c r="M94" s="320" t="n"/>
    </row>
    <row r="95" ht="24" customHeight="1">
      <c r="A95" s="803" t="inlineStr"/>
      <c r="B95" s="56" t="n"/>
      <c r="C95" s="56" t="n"/>
      <c r="D95" s="56" t="n"/>
      <c r="E95" s="56" t="n"/>
      <c r="F95" s="56" t="n"/>
      <c r="G95" s="56" t="n"/>
      <c r="H95" s="56" t="n"/>
      <c r="I95" s="56" t="n"/>
      <c r="J95" s="56" t="n"/>
      <c r="K95" s="56" t="n"/>
      <c r="L95" s="56" t="n"/>
      <c r="M95" s="56" t="n"/>
    </row>
    <row r="96" ht="24" customHeight="1">
      <c r="A96" s="24" t="inlineStr">
        <is>
          <t>菜菜大侠</t>
        </is>
      </c>
      <c r="B96" s="388" t="inlineStr">
        <is>
          <t>被动属性</t>
        </is>
      </c>
      <c r="C96" s="389" t="inlineStr">
        <is>
          <t>天赋点</t>
        </is>
      </c>
      <c r="D96" s="670" t="inlineStr">
        <is>
          <t>治疗效果</t>
        </is>
      </c>
      <c r="E96" s="670" t="inlineStr">
        <is>
          <t>技能命中</t>
        </is>
      </c>
      <c r="F96" s="670" t="inlineStr">
        <is>
          <t>技能闪避</t>
        </is>
      </c>
      <c r="I96" s="716" t="inlineStr">
        <is>
          <t>武器属性-天赋分支1</t>
        </is>
      </c>
      <c r="J96" s="56" t="n"/>
      <c r="K96" s="56" t="n"/>
      <c r="L96" s="56" t="n"/>
      <c r="M96" s="56" t="n"/>
    </row>
    <row r="97" ht="24" customHeight="1">
      <c r="A97" s="744" t="inlineStr">
        <is>
          <t>专属武器
佛跳墙
神·电饭煲</t>
        </is>
      </c>
      <c r="B97" s="657" t="inlineStr">
        <is>
          <t>LV0</t>
        </is>
      </c>
      <c r="C97" s="340" t="inlineStr">
        <is>
          <t>1</t>
        </is>
      </c>
      <c r="D97" s="62" t="inlineStr">
        <is>
          <t>10%</t>
        </is>
      </c>
      <c r="E97" s="867" t="inlineStr">
        <is>
          <t>x</t>
        </is>
      </c>
      <c r="F97" s="867" t="inlineStr">
        <is>
          <t>x</t>
        </is>
      </c>
      <c r="G97" s="867" t="inlineStr">
        <is>
          <t>x</t>
        </is>
      </c>
      <c r="H97" s="868" t="inlineStr">
        <is>
          <t>x</t>
        </is>
      </c>
      <c r="I97" s="869" t="inlineStr">
        <is>
          <t>消耗
天赋点1</t>
        </is>
      </c>
      <c r="J97" s="870" t="inlineStr">
        <is>
          <t>基础共鸣：增加专属武器20点基础伤害，
使用佛跳墙可以变身神将形象</t>
        </is>
      </c>
      <c r="M97" s="504" t="n"/>
    </row>
    <row r="98" ht="24" customHeight="1">
      <c r="A98" s="414" t="n"/>
      <c r="B98" s="239" t="inlineStr">
        <is>
          <t>LV1</t>
        </is>
      </c>
      <c r="C98" s="83" t="inlineStr">
        <is>
          <t>1</t>
        </is>
      </c>
      <c r="D98" s="83" t="inlineStr">
        <is>
          <t>20%</t>
        </is>
      </c>
      <c r="E98" s="83" t="inlineStr">
        <is>
          <t>5%</t>
        </is>
      </c>
      <c r="F98" s="871" t="inlineStr">
        <is>
          <t>x</t>
        </is>
      </c>
      <c r="G98" s="871" t="inlineStr">
        <is>
          <t>x</t>
        </is>
      </c>
      <c r="H98" s="872" t="inlineStr">
        <is>
          <t>x</t>
        </is>
      </c>
      <c r="I98" s="320" t="n"/>
      <c r="J98" s="535" t="n"/>
      <c r="K98" s="158" t="n"/>
      <c r="L98" s="158" t="n"/>
      <c r="M98" s="320" t="n"/>
    </row>
    <row r="99" ht="24" customHeight="1">
      <c r="A99" s="414" t="n"/>
      <c r="B99" s="239" t="inlineStr">
        <is>
          <t>LV2</t>
        </is>
      </c>
      <c r="C99" s="83" t="inlineStr">
        <is>
          <t>1</t>
        </is>
      </c>
      <c r="D99" s="83" t="inlineStr">
        <is>
          <t>30%</t>
        </is>
      </c>
      <c r="E99" s="83" t="inlineStr">
        <is>
          <t>10%</t>
        </is>
      </c>
      <c r="F99" s="83" t="inlineStr">
        <is>
          <t>10%</t>
        </is>
      </c>
      <c r="G99" s="871" t="inlineStr">
        <is>
          <t>x</t>
        </is>
      </c>
      <c r="H99" s="872" t="inlineStr">
        <is>
          <t>x</t>
        </is>
      </c>
      <c r="I99" s="873" t="inlineStr">
        <is>
          <t>消耗
天赋点2</t>
        </is>
      </c>
      <c r="J99" s="874" t="inlineStr">
        <is>
          <t>中级共鸣：增加专属武器30点基础伤害，
使用神·电饭煲可以变身神将形象</t>
        </is>
      </c>
      <c r="K99" s="194" t="n"/>
      <c r="L99" s="194" t="n"/>
      <c r="M99" s="410" t="n"/>
    </row>
    <row r="100" ht="24" customHeight="1">
      <c r="A100" s="414" t="n"/>
      <c r="B100" s="239" t="inlineStr">
        <is>
          <t>LV3</t>
        </is>
      </c>
      <c r="C100" s="83" t="inlineStr">
        <is>
          <t>3</t>
        </is>
      </c>
      <c r="D100" s="83" t="inlineStr">
        <is>
          <t>40%</t>
        </is>
      </c>
      <c r="E100" s="83" t="inlineStr">
        <is>
          <t>30%</t>
        </is>
      </c>
      <c r="F100" s="83" t="inlineStr">
        <is>
          <t>30%</t>
        </is>
      </c>
      <c r="G100" s="871" t="inlineStr">
        <is>
          <t>x</t>
        </is>
      </c>
      <c r="H100" s="872" t="inlineStr">
        <is>
          <t>x</t>
        </is>
      </c>
      <c r="I100" s="320" t="n"/>
      <c r="J100" s="535" t="n"/>
      <c r="K100" s="158" t="n"/>
      <c r="L100" s="158" t="n"/>
      <c r="M100" s="320" t="n"/>
    </row>
    <row r="101" ht="24" customHeight="1">
      <c r="A101" s="414" t="n"/>
      <c r="B101" s="239" t="inlineStr">
        <is>
          <t>LV4</t>
        </is>
      </c>
      <c r="C101" s="83" t="inlineStr">
        <is>
          <t>4</t>
        </is>
      </c>
      <c r="D101" s="83" t="inlineStr">
        <is>
          <t>50%</t>
        </is>
      </c>
      <c r="E101" s="83" t="inlineStr">
        <is>
          <t>45%</t>
        </is>
      </c>
      <c r="F101" s="83" t="inlineStr">
        <is>
          <t>45%</t>
        </is>
      </c>
      <c r="G101" s="871" t="inlineStr">
        <is>
          <t>x</t>
        </is>
      </c>
      <c r="H101" s="872" t="inlineStr">
        <is>
          <t>x</t>
        </is>
      </c>
      <c r="I101" s="873" t="inlineStr">
        <is>
          <t>消耗
天赋点3</t>
        </is>
      </c>
      <c r="J101" s="874" t="inlineStr">
        <is>
          <t>高级共鸣：增加专属武器50点基础伤害</t>
        </is>
      </c>
      <c r="K101" s="194" t="n"/>
      <c r="L101" s="194" t="n"/>
      <c r="M101" s="410" t="n"/>
    </row>
    <row r="102" ht="24" customHeight="1">
      <c r="A102" s="749" t="n"/>
      <c r="B102" s="268" t="inlineStr">
        <is>
          <t>LV5</t>
        </is>
      </c>
      <c r="C102" s="90" t="inlineStr">
        <is>
          <t>8</t>
        </is>
      </c>
      <c r="D102" s="139" t="inlineStr">
        <is>
          <t>60%</t>
        </is>
      </c>
      <c r="E102" s="90" t="inlineStr">
        <is>
          <t>60%</t>
        </is>
      </c>
      <c r="F102" s="90" t="inlineStr">
        <is>
          <t>60%</t>
        </is>
      </c>
      <c r="G102" s="883" t="inlineStr">
        <is>
          <t>x</t>
        </is>
      </c>
      <c r="H102" s="835" t="inlineStr">
        <is>
          <t>x</t>
        </is>
      </c>
      <c r="I102" s="320" t="n"/>
      <c r="J102" s="535" t="n"/>
      <c r="K102" s="158" t="n"/>
      <c r="L102" s="158" t="n"/>
      <c r="M102" s="320" t="n"/>
    </row>
    <row r="103" ht="24" customHeight="1">
      <c r="A103" s="24" t="inlineStr">
        <is>
          <t>碎片需求</t>
        </is>
      </c>
      <c r="B103" s="695" t="inlineStr">
        <is>
          <t>充能属性-战斗技能-持续整场战斗-秀色可餐</t>
        </is>
      </c>
      <c r="I103" s="653" t="inlineStr">
        <is>
          <t>武器属性-天赋分支2</t>
        </is>
      </c>
      <c r="J103" s="3" t="n"/>
      <c r="K103" s="3" t="n"/>
      <c r="L103" s="3" t="n"/>
      <c r="M103" s="3" t="n"/>
    </row>
    <row r="104" ht="24" customHeight="1">
      <c r="A104" s="746" t="inlineStr">
        <is>
          <t>100</t>
        </is>
      </c>
      <c r="B104" s="884" t="inlineStr">
        <is>
          <t>LV0：增加自身基础生命15%，增加自身手持武器10%闪避反击</t>
        </is>
      </c>
      <c r="C104" s="3" t="n"/>
      <c r="D104" s="3" t="n"/>
      <c r="E104" s="3" t="n"/>
      <c r="F104" s="3" t="n"/>
      <c r="G104" s="3" t="n"/>
      <c r="H104" s="3" t="n"/>
      <c r="I104" s="859" t="inlineStr">
        <is>
          <t>消耗
天赋点1</t>
        </is>
      </c>
      <c r="J104" s="877" t="inlineStr">
        <is>
          <t>基础菜魂：专属武器上镶嵌的菜菜魂珠，其加成的命闪额外提高10%</t>
        </is>
      </c>
      <c r="K104" s="3" t="n"/>
      <c r="L104" s="3" t="n"/>
      <c r="M104" s="4" t="n"/>
    </row>
    <row r="105" ht="24" customHeight="1">
      <c r="A105" s="222" t="inlineStr">
        <is>
          <t>100</t>
        </is>
      </c>
      <c r="B105" s="85" t="inlineStr">
        <is>
          <t>LV1：增加自身基础生命16%，增加自身手持武器12%闪避反击</t>
        </is>
      </c>
      <c r="C105" s="129" t="n"/>
      <c r="D105" s="129" t="n"/>
      <c r="E105" s="129" t="n"/>
      <c r="F105" s="129" t="n"/>
      <c r="G105" s="129" t="n"/>
      <c r="H105" s="130" t="n"/>
      <c r="I105" s="320" t="n"/>
      <c r="J105" s="535" t="n"/>
      <c r="K105" s="158" t="n"/>
      <c r="L105" s="158" t="n"/>
      <c r="M105" s="320" t="n"/>
    </row>
    <row r="106" ht="24" customHeight="1">
      <c r="A106" s="222" t="inlineStr">
        <is>
          <t>250</t>
        </is>
      </c>
      <c r="B106" s="85" t="inlineStr">
        <is>
          <t>LV2：增加自身基础生命17%，增加自身手持武器14%闪避反击</t>
        </is>
      </c>
      <c r="C106" s="129" t="n"/>
      <c r="D106" s="129" t="n"/>
      <c r="E106" s="129" t="n"/>
      <c r="F106" s="129" t="n"/>
      <c r="G106" s="129" t="n"/>
      <c r="H106" s="130" t="n"/>
      <c r="I106" s="873" t="inlineStr">
        <is>
          <t>消耗
天赋点2</t>
        </is>
      </c>
      <c r="J106" s="874" t="inlineStr">
        <is>
          <t>中级菜魂：专属武器上镶嵌的菜菜魂珠，其加成的命闪额外提高20%</t>
        </is>
      </c>
      <c r="K106" s="194" t="n"/>
      <c r="L106" s="194" t="n"/>
      <c r="M106" s="410" t="n"/>
    </row>
    <row r="107" ht="24" customHeight="1">
      <c r="A107" s="222" t="inlineStr">
        <is>
          <t>500</t>
        </is>
      </c>
      <c r="B107" s="85" t="inlineStr">
        <is>
          <t>LV3：增加自身基础生命18%，增加自身手持武器16%闪避反击</t>
        </is>
      </c>
      <c r="C107" s="129" t="n"/>
      <c r="D107" s="129" t="n"/>
      <c r="E107" s="129" t="n"/>
      <c r="F107" s="129" t="n"/>
      <c r="G107" s="129" t="n"/>
      <c r="H107" s="130" t="n"/>
      <c r="I107" s="320" t="n"/>
      <c r="J107" s="535" t="n"/>
      <c r="K107" s="158" t="n"/>
      <c r="L107" s="158" t="n"/>
      <c r="M107" s="320" t="n"/>
    </row>
    <row r="108" ht="24" customHeight="1">
      <c r="A108" s="222" t="inlineStr">
        <is>
          <t>750</t>
        </is>
      </c>
      <c r="B108" s="85" t="inlineStr">
        <is>
          <t>LV4：增加自身基础生命19%，增加自身手持武器18%闪避反击</t>
        </is>
      </c>
      <c r="C108" s="129" t="n"/>
      <c r="D108" s="129" t="n"/>
      <c r="E108" s="129" t="n"/>
      <c r="F108" s="129" t="n"/>
      <c r="G108" s="129" t="n"/>
      <c r="H108" s="130" t="n"/>
      <c r="I108" s="873" t="inlineStr">
        <is>
          <t>消耗
天赋点3</t>
        </is>
      </c>
      <c r="J108" s="874" t="inlineStr">
        <is>
          <t>高级菜魂：专属武器上镶嵌的菜菜魂珠，其加成的命闪额外提高30%</t>
        </is>
      </c>
      <c r="K108" s="194" t="n"/>
      <c r="L108" s="194" t="n"/>
      <c r="M108" s="410" t="n"/>
    </row>
    <row r="109" ht="24" customHeight="1">
      <c r="A109" s="732" t="inlineStr">
        <is>
          <t>1000</t>
        </is>
      </c>
      <c r="B109" s="256" t="inlineStr">
        <is>
          <t>LV5：增加自身基础生命20%，增加自身手持武器20%闪避反击</t>
        </is>
      </c>
      <c r="C109" s="135" t="n"/>
      <c r="D109" s="135" t="n"/>
      <c r="E109" s="135" t="n"/>
      <c r="F109" s="135" t="n"/>
      <c r="G109" s="135" t="n"/>
      <c r="H109" s="136" t="n"/>
      <c r="I109" s="320" t="n"/>
      <c r="J109" s="535" t="n"/>
      <c r="K109" s="158" t="n"/>
      <c r="L109" s="158" t="n"/>
      <c r="M109" s="320" t="n"/>
    </row>
    <row r="110" ht="24" customHeight="1">
      <c r="A110" s="386" t="inlineStr">
        <is>
          <t>战斗力</t>
        </is>
      </c>
      <c r="B110" s="774" t="inlineStr">
        <is>
          <t>充能属性-变身技能-空手攻击生效-铁锅一铲</t>
        </is>
      </c>
      <c r="C110" s="270" t="n"/>
      <c r="D110" s="270" t="n"/>
      <c r="E110" s="270" t="n"/>
      <c r="F110" s="270" t="n"/>
      <c r="G110" s="270" t="n"/>
      <c r="H110" s="427" t="n"/>
      <c r="I110" s="24" t="inlineStr">
        <is>
          <t>武器属性-天赋分支3</t>
        </is>
      </c>
      <c r="J110" s="56" t="n"/>
      <c r="K110" s="56" t="n"/>
      <c r="L110" s="56" t="n"/>
      <c r="M110" s="56" t="n"/>
    </row>
    <row r="111" ht="24" customHeight="1">
      <c r="A111" s="876" t="inlineStr">
        <is>
          <t>1.5</t>
        </is>
      </c>
      <c r="B111" s="73" t="inlineStr">
        <is>
          <t>LV0：  30%忽略门派和佣兵反弹</t>
        </is>
      </c>
      <c r="C111" s="158" t="n"/>
      <c r="D111" s="158" t="n"/>
      <c r="E111" s="158" t="n"/>
      <c r="F111" s="158" t="n"/>
      <c r="G111" s="158" t="n"/>
      <c r="H111" s="320" t="n"/>
      <c r="I111" s="579" t="inlineStr">
        <is>
          <t>消耗
天赋点1</t>
        </is>
      </c>
      <c r="J111" s="878" t="inlineStr">
        <is>
          <t>垂涎：如果生命高于对手，该回合命中率增加50%</t>
        </is>
      </c>
      <c r="M111" s="504" t="n"/>
    </row>
    <row r="112" ht="24" customHeight="1">
      <c r="A112" s="263" t="inlineStr">
        <is>
          <t>3</t>
        </is>
      </c>
      <c r="B112" s="132" t="inlineStr">
        <is>
          <t>LV1：  30%忽略门派和佣兵反弹</t>
        </is>
      </c>
      <c r="C112" s="129" t="n"/>
      <c r="D112" s="129" t="n"/>
      <c r="E112" s="129" t="n"/>
      <c r="F112" s="129" t="n"/>
      <c r="G112" s="129" t="n"/>
      <c r="H112" s="130" t="n"/>
      <c r="I112" s="553" t="n"/>
      <c r="J112" s="158" t="n"/>
      <c r="K112" s="158" t="n"/>
      <c r="L112" s="158" t="n"/>
      <c r="M112" s="320" t="n"/>
    </row>
    <row r="113" ht="24" customHeight="1">
      <c r="A113" s="263" t="inlineStr">
        <is>
          <t>7</t>
        </is>
      </c>
      <c r="B113" s="132" t="inlineStr">
        <is>
          <t>LV2：  35%忽略门派和佣兵反弹</t>
        </is>
      </c>
      <c r="C113" s="129" t="n"/>
      <c r="D113" s="129" t="n"/>
      <c r="E113" s="129" t="n"/>
      <c r="F113" s="129" t="n"/>
      <c r="G113" s="129" t="n"/>
      <c r="H113" s="130" t="n"/>
      <c r="I113" s="584" t="inlineStr">
        <is>
          <t>消耗
天赋点2</t>
        </is>
      </c>
      <c r="J113" s="879" t="inlineStr">
        <is>
          <t>玉食：如果生命低于对手，该回合伤害增加50%</t>
        </is>
      </c>
      <c r="K113" s="194" t="n"/>
      <c r="L113" s="194" t="n"/>
      <c r="M113" s="410" t="n"/>
    </row>
    <row r="114" ht="24" customHeight="1">
      <c r="A114" s="263" t="inlineStr">
        <is>
          <t>15</t>
        </is>
      </c>
      <c r="B114" s="132" t="inlineStr">
        <is>
          <t>LV3：  40%忽略门派和佣兵反弹</t>
        </is>
      </c>
      <c r="C114" s="129" t="n"/>
      <c r="D114" s="129" t="n"/>
      <c r="E114" s="129" t="n"/>
      <c r="F114" s="129" t="n"/>
      <c r="G114" s="129" t="n"/>
      <c r="H114" s="130" t="n"/>
      <c r="I114" s="553" t="n"/>
      <c r="J114" s="158" t="n"/>
      <c r="K114" s="158" t="n"/>
      <c r="L114" s="158" t="n"/>
      <c r="M114" s="320" t="n"/>
    </row>
    <row r="115" ht="24" customHeight="1">
      <c r="A115" s="885" t="inlineStr">
        <is>
          <t>25</t>
        </is>
      </c>
      <c r="B115" s="132" t="inlineStr">
        <is>
          <t>LV4：  45%忽略门派和佣兵反弹</t>
        </is>
      </c>
      <c r="C115" s="129" t="n"/>
      <c r="D115" s="129" t="n"/>
      <c r="E115" s="129" t="n"/>
      <c r="F115" s="129" t="n"/>
      <c r="G115" s="129" t="n"/>
      <c r="H115" s="130" t="n"/>
      <c r="I115" s="584" t="inlineStr">
        <is>
          <t>消耗
天赋点3</t>
        </is>
      </c>
      <c r="J115" s="879" t="inlineStr">
        <is>
          <t>其味无穷：100%附带50%吸血效果</t>
        </is>
      </c>
      <c r="K115" s="194" t="n"/>
      <c r="L115" s="194" t="n"/>
      <c r="M115" s="410" t="n"/>
    </row>
    <row r="116" ht="24" customHeight="1">
      <c r="A116" s="886" t="inlineStr">
        <is>
          <t>40</t>
        </is>
      </c>
      <c r="B116" s="138" t="inlineStr">
        <is>
          <t>LV5：  50%忽略门派和佣兵反弹</t>
        </is>
      </c>
      <c r="C116" s="135" t="n"/>
      <c r="D116" s="135" t="n"/>
      <c r="E116" s="135" t="n"/>
      <c r="F116" s="135" t="n"/>
      <c r="G116" s="135" t="n"/>
      <c r="H116" s="136" t="n"/>
      <c r="I116" s="553" t="n"/>
      <c r="J116" s="158" t="n"/>
      <c r="K116" s="158" t="n"/>
      <c r="L116" s="158" t="n"/>
      <c r="M116" s="320" t="n"/>
    </row>
    <row r="117" ht="24" customHeight="1">
      <c r="A117" s="803" t="inlineStr"/>
      <c r="B117" s="56" t="n"/>
      <c r="C117" s="56" t="n"/>
      <c r="D117" s="56" t="n"/>
      <c r="E117" s="56" t="n"/>
      <c r="F117" s="56" t="n"/>
      <c r="G117" s="56" t="n"/>
      <c r="H117" s="56" t="n"/>
      <c r="I117" s="56" t="n"/>
      <c r="J117" s="56" t="n"/>
      <c r="K117" s="56" t="n"/>
      <c r="L117" s="56" t="n"/>
      <c r="M117" s="56" t="n"/>
    </row>
    <row r="118" ht="24" customHeight="1">
      <c r="A118" s="24" t="inlineStr">
        <is>
          <t>剑君大侠</t>
        </is>
      </c>
      <c r="B118" s="388" t="inlineStr">
        <is>
          <t>被动属性</t>
        </is>
      </c>
      <c r="C118" s="389" t="inlineStr">
        <is>
          <t>天赋点</t>
        </is>
      </c>
      <c r="D118" s="670" t="inlineStr">
        <is>
          <t>武器抗暴</t>
        </is>
      </c>
      <c r="E118" s="670" t="inlineStr">
        <is>
          <t>武器暴减</t>
        </is>
      </c>
      <c r="I118" s="716" t="inlineStr">
        <is>
          <t>武器属性-天赋分支1</t>
        </is>
      </c>
      <c r="J118" s="56" t="n"/>
      <c r="K118" s="56" t="n"/>
      <c r="L118" s="56" t="n"/>
      <c r="M118" s="56" t="n"/>
    </row>
    <row r="119" ht="24" customHeight="1">
      <c r="A119" s="605" t="inlineStr">
        <is>
          <t>专属武器
斗神剑
真·斗战神剑</t>
        </is>
      </c>
      <c r="B119" s="234" t="inlineStr">
        <is>
          <t>LV0</t>
        </is>
      </c>
      <c r="C119" s="340" t="inlineStr">
        <is>
          <t>1</t>
        </is>
      </c>
      <c r="D119" s="62" t="inlineStr">
        <is>
          <t>3%</t>
        </is>
      </c>
      <c r="E119" s="867" t="inlineStr">
        <is>
          <t>x</t>
        </is>
      </c>
      <c r="F119" s="867" t="inlineStr">
        <is>
          <t>x</t>
        </is>
      </c>
      <c r="G119" s="867" t="inlineStr">
        <is>
          <t>x</t>
        </is>
      </c>
      <c r="H119" s="868" t="inlineStr">
        <is>
          <t>x</t>
        </is>
      </c>
      <c r="I119" s="869" t="inlineStr">
        <is>
          <t>消耗
天赋点1</t>
        </is>
      </c>
      <c r="J119" s="870" t="inlineStr">
        <is>
          <t>基础共鸣：增加专属武器20点基础伤害，
使用斗神剑可以变身神将形象</t>
        </is>
      </c>
      <c r="M119" s="504" t="n"/>
    </row>
    <row r="120" ht="24" customHeight="1">
      <c r="A120" s="494" t="n"/>
      <c r="B120" s="82" t="inlineStr">
        <is>
          <t>LV1</t>
        </is>
      </c>
      <c r="C120" s="83" t="inlineStr">
        <is>
          <t>1</t>
        </is>
      </c>
      <c r="D120" s="83" t="inlineStr">
        <is>
          <t>5%</t>
        </is>
      </c>
      <c r="E120" s="83" t="inlineStr">
        <is>
          <t>5%</t>
        </is>
      </c>
      <c r="F120" s="871" t="inlineStr">
        <is>
          <t>x</t>
        </is>
      </c>
      <c r="G120" s="871" t="inlineStr">
        <is>
          <t>x</t>
        </is>
      </c>
      <c r="H120" s="872" t="inlineStr">
        <is>
          <t>x</t>
        </is>
      </c>
      <c r="I120" s="320" t="n"/>
      <c r="J120" s="535" t="n"/>
      <c r="K120" s="158" t="n"/>
      <c r="L120" s="158" t="n"/>
      <c r="M120" s="320" t="n"/>
    </row>
    <row r="121" ht="24" customHeight="1">
      <c r="A121" s="494" t="n"/>
      <c r="B121" s="82" t="inlineStr">
        <is>
          <t>LV2</t>
        </is>
      </c>
      <c r="C121" s="83" t="inlineStr">
        <is>
          <t>1</t>
        </is>
      </c>
      <c r="D121" s="83" t="inlineStr">
        <is>
          <t>10%</t>
        </is>
      </c>
      <c r="E121" s="83" t="inlineStr">
        <is>
          <t>10%</t>
        </is>
      </c>
      <c r="F121" s="871" t="inlineStr">
        <is>
          <t>x</t>
        </is>
      </c>
      <c r="G121" s="871" t="inlineStr">
        <is>
          <t>x</t>
        </is>
      </c>
      <c r="H121" s="872" t="inlineStr">
        <is>
          <t>x</t>
        </is>
      </c>
      <c r="I121" s="873" t="inlineStr">
        <is>
          <t>消耗
天赋点2</t>
        </is>
      </c>
      <c r="J121" s="874" t="inlineStr">
        <is>
          <t>中级共鸣：增加专属武器30点基础伤害，
使用真·斗战神剑可以变身神将形象</t>
        </is>
      </c>
      <c r="K121" s="194" t="n"/>
      <c r="L121" s="194" t="n"/>
      <c r="M121" s="410" t="n"/>
    </row>
    <row r="122" ht="24" customHeight="1">
      <c r="A122" s="494" t="n"/>
      <c r="B122" s="82" t="inlineStr">
        <is>
          <t>LV3</t>
        </is>
      </c>
      <c r="C122" s="83" t="inlineStr">
        <is>
          <t>3</t>
        </is>
      </c>
      <c r="D122" s="83" t="inlineStr">
        <is>
          <t>15%</t>
        </is>
      </c>
      <c r="E122" s="83" t="inlineStr">
        <is>
          <t>15%</t>
        </is>
      </c>
      <c r="F122" s="871" t="inlineStr">
        <is>
          <t>x</t>
        </is>
      </c>
      <c r="G122" s="871" t="inlineStr">
        <is>
          <t>x</t>
        </is>
      </c>
      <c r="H122" s="872" t="inlineStr">
        <is>
          <t>x</t>
        </is>
      </c>
      <c r="I122" s="320" t="n"/>
      <c r="J122" s="535" t="n"/>
      <c r="K122" s="158" t="n"/>
      <c r="L122" s="158" t="n"/>
      <c r="M122" s="320" t="n"/>
    </row>
    <row r="123" ht="24" customHeight="1">
      <c r="A123" s="494" t="n"/>
      <c r="B123" s="82" t="inlineStr">
        <is>
          <t>LV4</t>
        </is>
      </c>
      <c r="C123" s="83" t="inlineStr">
        <is>
          <t>4</t>
        </is>
      </c>
      <c r="D123" s="83" t="inlineStr">
        <is>
          <t>20%</t>
        </is>
      </c>
      <c r="E123" s="83" t="inlineStr">
        <is>
          <t>30%</t>
        </is>
      </c>
      <c r="F123" s="871" t="inlineStr">
        <is>
          <t>x</t>
        </is>
      </c>
      <c r="G123" s="871" t="inlineStr">
        <is>
          <t>x</t>
        </is>
      </c>
      <c r="H123" s="872" t="inlineStr">
        <is>
          <t>x</t>
        </is>
      </c>
      <c r="I123" s="873" t="inlineStr">
        <is>
          <t>消耗
天赋点3</t>
        </is>
      </c>
      <c r="J123" s="874" t="inlineStr">
        <is>
          <t>高级共鸣：增加专属武器50点基础伤害</t>
        </is>
      </c>
      <c r="K123" s="194" t="n"/>
      <c r="L123" s="194" t="n"/>
      <c r="M123" s="410" t="n"/>
    </row>
    <row r="124" ht="24" customHeight="1">
      <c r="A124" s="553" t="n"/>
      <c r="B124" s="89" t="inlineStr">
        <is>
          <t>LV5</t>
        </is>
      </c>
      <c r="C124" s="90" t="inlineStr">
        <is>
          <t>8</t>
        </is>
      </c>
      <c r="D124" s="90" t="inlineStr">
        <is>
          <t>30%</t>
        </is>
      </c>
      <c r="E124" s="90" t="inlineStr">
        <is>
          <t>50%</t>
        </is>
      </c>
      <c r="F124" s="883" t="inlineStr">
        <is>
          <t>x</t>
        </is>
      </c>
      <c r="G124" s="883" t="inlineStr">
        <is>
          <t>x</t>
        </is>
      </c>
      <c r="H124" s="835" t="inlineStr">
        <is>
          <t>x</t>
        </is>
      </c>
      <c r="I124" s="320" t="n"/>
      <c r="J124" s="535" t="n"/>
      <c r="K124" s="158" t="n"/>
      <c r="L124" s="158" t="n"/>
      <c r="M124" s="320" t="n"/>
    </row>
    <row r="125" ht="24" customHeight="1">
      <c r="A125" s="24" t="inlineStr">
        <is>
          <t>碎片需求</t>
        </is>
      </c>
      <c r="B125" s="695" t="inlineStr">
        <is>
          <t>充能属性-战斗技能-持续整场战斗-剑气凛然</t>
        </is>
      </c>
      <c r="I125" s="653" t="inlineStr">
        <is>
          <t>武器属性-天赋分支2</t>
        </is>
      </c>
      <c r="J125" s="3" t="n"/>
      <c r="K125" s="3" t="n"/>
      <c r="L125" s="3" t="n"/>
      <c r="M125" s="3" t="n"/>
    </row>
    <row r="126" ht="24" customHeight="1">
      <c r="A126" s="746" t="inlineStr">
        <is>
          <t>100</t>
        </is>
      </c>
      <c r="B126" s="884" t="inlineStr">
        <is>
          <t>LV0：增加自身暴击率10%，增加自身命中率10%</t>
        </is>
      </c>
      <c r="C126" s="3" t="n"/>
      <c r="D126" s="3" t="n"/>
      <c r="E126" s="3" t="n"/>
      <c r="F126" s="3" t="n"/>
      <c r="G126" s="3" t="n"/>
      <c r="H126" s="3" t="n"/>
      <c r="I126" s="859" t="inlineStr">
        <is>
          <t>消耗
天赋点1</t>
        </is>
      </c>
      <c r="J126" s="877" t="inlineStr">
        <is>
          <t>基础剑魂：专属武器上镶嵌的剑君魂珠，其加成的攻击力额外提高10%</t>
        </is>
      </c>
      <c r="K126" s="3" t="n"/>
      <c r="L126" s="3" t="n"/>
      <c r="M126" s="4" t="n"/>
    </row>
    <row r="127" ht="24" customHeight="1">
      <c r="A127" s="222" t="inlineStr">
        <is>
          <t>100</t>
        </is>
      </c>
      <c r="B127" s="85" t="inlineStr">
        <is>
          <t>LV1：增加自身暴击率11%，增加自身命中率11%</t>
        </is>
      </c>
      <c r="C127" s="129" t="n"/>
      <c r="D127" s="129" t="n"/>
      <c r="E127" s="129" t="n"/>
      <c r="F127" s="129" t="n"/>
      <c r="G127" s="129" t="n"/>
      <c r="H127" s="130" t="n"/>
      <c r="I127" s="320" t="n"/>
      <c r="J127" s="535" t="n"/>
      <c r="K127" s="158" t="n"/>
      <c r="L127" s="158" t="n"/>
      <c r="M127" s="320" t="n"/>
    </row>
    <row r="128" ht="24" customHeight="1">
      <c r="A128" s="222" t="inlineStr">
        <is>
          <t>250</t>
        </is>
      </c>
      <c r="B128" s="85" t="inlineStr">
        <is>
          <t>LV2：增加自身暴击率12%，增加自身命中率12%</t>
        </is>
      </c>
      <c r="C128" s="129" t="n"/>
      <c r="D128" s="129" t="n"/>
      <c r="E128" s="129" t="n"/>
      <c r="F128" s="129" t="n"/>
      <c r="G128" s="129" t="n"/>
      <c r="H128" s="130" t="n"/>
      <c r="I128" s="873" t="inlineStr">
        <is>
          <t>消耗
天赋点2</t>
        </is>
      </c>
      <c r="J128" s="874" t="inlineStr">
        <is>
          <t>中级剑魂：专属武器上镶嵌的剑君魂珠，其加成的攻击力额外提高20%</t>
        </is>
      </c>
      <c r="K128" s="194" t="n"/>
      <c r="L128" s="194" t="n"/>
      <c r="M128" s="410" t="n"/>
    </row>
    <row r="129" ht="24" customHeight="1">
      <c r="A129" s="222" t="inlineStr">
        <is>
          <t>500</t>
        </is>
      </c>
      <c r="B129" s="85" t="inlineStr">
        <is>
          <t>LV3：增加自身暴击率13%，增加自身命中率13%</t>
        </is>
      </c>
      <c r="C129" s="129" t="n"/>
      <c r="D129" s="129" t="n"/>
      <c r="E129" s="129" t="n"/>
      <c r="F129" s="129" t="n"/>
      <c r="G129" s="129" t="n"/>
      <c r="H129" s="130" t="n"/>
      <c r="I129" s="320" t="n"/>
      <c r="J129" s="535" t="n"/>
      <c r="K129" s="158" t="n"/>
      <c r="L129" s="158" t="n"/>
      <c r="M129" s="320" t="n"/>
    </row>
    <row r="130" ht="24" customHeight="1">
      <c r="A130" s="222" t="inlineStr">
        <is>
          <t>750</t>
        </is>
      </c>
      <c r="B130" s="85" t="inlineStr">
        <is>
          <t>LV4：增加自身暴击率14%，增加自身命中率14%</t>
        </is>
      </c>
      <c r="C130" s="129" t="n"/>
      <c r="D130" s="129" t="n"/>
      <c r="E130" s="129" t="n"/>
      <c r="F130" s="129" t="n"/>
      <c r="G130" s="129" t="n"/>
      <c r="H130" s="130" t="n"/>
      <c r="I130" s="873" t="inlineStr">
        <is>
          <t>消耗
天赋点3</t>
        </is>
      </c>
      <c r="J130" s="874" t="inlineStr">
        <is>
          <t>高级剑魂：专属武器上镶嵌的剑君魂珠，其加成的攻击力额外提高30%</t>
        </is>
      </c>
      <c r="K130" s="194" t="n"/>
      <c r="L130" s="194" t="n"/>
      <c r="M130" s="410" t="n"/>
    </row>
    <row r="131" ht="24" customHeight="1">
      <c r="A131" s="732" t="inlineStr">
        <is>
          <t>1000</t>
        </is>
      </c>
      <c r="B131" s="256" t="inlineStr">
        <is>
          <t>LV5：增加自身暴击率15%，增加自身命中率15%</t>
        </is>
      </c>
      <c r="C131" s="135" t="n"/>
      <c r="D131" s="135" t="n"/>
      <c r="E131" s="135" t="n"/>
      <c r="F131" s="135" t="n"/>
      <c r="G131" s="135" t="n"/>
      <c r="H131" s="136" t="n"/>
      <c r="I131" s="320" t="n"/>
      <c r="J131" s="535" t="n"/>
      <c r="K131" s="158" t="n"/>
      <c r="L131" s="158" t="n"/>
      <c r="M131" s="320" t="n"/>
    </row>
    <row r="132" ht="24" customHeight="1">
      <c r="A132" s="386" t="inlineStr">
        <is>
          <t>战斗力</t>
        </is>
      </c>
      <c r="B132" s="774" t="inlineStr">
        <is>
          <t>充能属性-变身技能-空手攻击生效-天下一剑</t>
        </is>
      </c>
      <c r="C132" s="270" t="n"/>
      <c r="D132" s="270" t="n"/>
      <c r="E132" s="270" t="n"/>
      <c r="F132" s="270" t="n"/>
      <c r="G132" s="270" t="n"/>
      <c r="H132" s="427" t="n"/>
      <c r="I132" s="24" t="inlineStr">
        <is>
          <t>武器属性-天赋分支3</t>
        </is>
      </c>
      <c r="J132" s="56" t="n"/>
      <c r="K132" s="56" t="n"/>
      <c r="L132" s="56" t="n"/>
      <c r="M132" s="56" t="n"/>
    </row>
    <row r="133" ht="24" customHeight="1">
      <c r="A133" s="876" t="inlineStr">
        <is>
          <t>1.5</t>
        </is>
      </c>
      <c r="B133" s="73" t="inlineStr">
        <is>
          <t>LV0：  30%忽略门派和佣兵反弹</t>
        </is>
      </c>
      <c r="C133" s="158" t="n"/>
      <c r="D133" s="158" t="n"/>
      <c r="E133" s="158" t="n"/>
      <c r="F133" s="158" t="n"/>
      <c r="G133" s="158" t="n"/>
      <c r="H133" s="320" t="n"/>
      <c r="I133" s="579" t="inlineStr">
        <is>
          <t>消耗
天赋点1</t>
        </is>
      </c>
      <c r="J133" s="878" t="inlineStr">
        <is>
          <t>剑影：50%概率使对手只能使用技能攻击，持续1回合</t>
        </is>
      </c>
      <c r="M133" s="504" t="n"/>
    </row>
    <row r="134" ht="24" customHeight="1">
      <c r="A134" s="263" t="inlineStr">
        <is>
          <t>3</t>
        </is>
      </c>
      <c r="B134" s="132" t="inlineStr">
        <is>
          <t>LV1：  30%忽略门派和佣兵反弹</t>
        </is>
      </c>
      <c r="C134" s="129" t="n"/>
      <c r="D134" s="129" t="n"/>
      <c r="E134" s="129" t="n"/>
      <c r="F134" s="129" t="n"/>
      <c r="G134" s="129" t="n"/>
      <c r="H134" s="130" t="n"/>
      <c r="I134" s="553" t="n"/>
      <c r="J134" s="158" t="n"/>
      <c r="K134" s="158" t="n"/>
      <c r="L134" s="158" t="n"/>
      <c r="M134" s="320" t="n"/>
    </row>
    <row r="135" ht="24" customHeight="1">
      <c r="A135" s="263" t="inlineStr">
        <is>
          <t>7</t>
        </is>
      </c>
      <c r="B135" s="132" t="inlineStr">
        <is>
          <t>LV2：  35%忽略门派和佣兵反弹</t>
        </is>
      </c>
      <c r="C135" s="129" t="n"/>
      <c r="D135" s="129" t="n"/>
      <c r="E135" s="129" t="n"/>
      <c r="F135" s="129" t="n"/>
      <c r="G135" s="129" t="n"/>
      <c r="H135" s="130" t="n"/>
      <c r="I135" s="584" t="inlineStr">
        <is>
          <t>消耗
天赋点2</t>
        </is>
      </c>
      <c r="J135" s="879" t="inlineStr">
        <is>
          <t>剑气：忽略装死</t>
        </is>
      </c>
      <c r="K135" s="194" t="n"/>
      <c r="L135" s="194" t="n"/>
      <c r="M135" s="410" t="n"/>
    </row>
    <row r="136" ht="24" customHeight="1">
      <c r="A136" s="263" t="inlineStr">
        <is>
          <t>15</t>
        </is>
      </c>
      <c r="B136" s="132" t="inlineStr">
        <is>
          <t>LV3：  40%忽略门派和佣兵反弹</t>
        </is>
      </c>
      <c r="C136" s="129" t="n"/>
      <c r="D136" s="129" t="n"/>
      <c r="E136" s="129" t="n"/>
      <c r="F136" s="129" t="n"/>
      <c r="G136" s="129" t="n"/>
      <c r="H136" s="130" t="n"/>
      <c r="I136" s="553" t="n"/>
      <c r="J136" s="158" t="n"/>
      <c r="K136" s="158" t="n"/>
      <c r="L136" s="158" t="n"/>
      <c r="M136" s="320" t="n"/>
    </row>
    <row r="137" ht="24" customHeight="1">
      <c r="A137" s="885" t="inlineStr">
        <is>
          <t>25</t>
        </is>
      </c>
      <c r="B137" s="132" t="inlineStr">
        <is>
          <t>LV4：  45%忽略门派和佣兵反弹</t>
        </is>
      </c>
      <c r="C137" s="129" t="n"/>
      <c r="D137" s="129" t="n"/>
      <c r="E137" s="129" t="n"/>
      <c r="F137" s="129" t="n"/>
      <c r="G137" s="129" t="n"/>
      <c r="H137" s="130" t="n"/>
      <c r="I137" s="584" t="inlineStr">
        <is>
          <t>消耗
天赋点3</t>
        </is>
      </c>
      <c r="J137" s="879" t="inlineStr">
        <is>
          <t>剑魂：命中对手后，追加一次攻击</t>
        </is>
      </c>
      <c r="K137" s="194" t="n"/>
      <c r="L137" s="194" t="n"/>
      <c r="M137" s="410" t="n"/>
    </row>
    <row r="138" ht="24" customHeight="1">
      <c r="A138" s="886" t="inlineStr">
        <is>
          <t>40</t>
        </is>
      </c>
      <c r="B138" s="138" t="inlineStr">
        <is>
          <t>LV5：  50%忽略门派和佣兵反弹</t>
        </is>
      </c>
      <c r="C138" s="135" t="n"/>
      <c r="D138" s="135" t="n"/>
      <c r="E138" s="135" t="n"/>
      <c r="F138" s="135" t="n"/>
      <c r="G138" s="135" t="n"/>
      <c r="H138" s="136" t="n"/>
      <c r="I138" s="553" t="n"/>
      <c r="J138" s="158" t="n"/>
      <c r="K138" s="158" t="n"/>
      <c r="L138" s="158" t="n"/>
      <c r="M138" s="320" t="n"/>
    </row>
    <row r="139" ht="24" customHeight="1">
      <c r="A139" s="803" t="inlineStr"/>
      <c r="B139" s="56" t="n"/>
      <c r="C139" s="56" t="n"/>
      <c r="D139" s="56" t="n"/>
      <c r="E139" s="56" t="n"/>
      <c r="F139" s="56" t="n"/>
      <c r="G139" s="56" t="n"/>
      <c r="H139" s="56" t="n"/>
      <c r="I139" s="56" t="n"/>
      <c r="J139" s="56" t="n"/>
      <c r="K139" s="56" t="n"/>
      <c r="L139" s="56" t="n"/>
      <c r="M139" s="56" t="n"/>
    </row>
    <row r="140" ht="24" customHeight="1">
      <c r="A140" s="24" t="inlineStr">
        <is>
          <t>熊猫潘达</t>
        </is>
      </c>
      <c r="B140" s="388" t="inlineStr">
        <is>
          <t>被动属性</t>
        </is>
      </c>
      <c r="C140" s="389" t="inlineStr">
        <is>
          <t>天赋点</t>
        </is>
      </c>
      <c r="D140" s="670" t="inlineStr">
        <is>
          <t>力量值</t>
        </is>
      </c>
      <c r="E140" s="670" t="inlineStr">
        <is>
          <t>敏捷值</t>
        </is>
      </c>
      <c r="F140" s="670" t="inlineStr">
        <is>
          <t>速度值</t>
        </is>
      </c>
      <c r="I140" s="716" t="inlineStr">
        <is>
          <t>武器属性-天赋分支1</t>
        </is>
      </c>
      <c r="J140" s="56" t="n"/>
      <c r="K140" s="56" t="n"/>
      <c r="L140" s="56" t="n"/>
      <c r="M140" s="56" t="n"/>
    </row>
    <row r="141" ht="24" customHeight="1">
      <c r="A141" s="32" t="inlineStr">
        <is>
          <t>专属武器
打狗棒
真·打狗棒</t>
        </is>
      </c>
      <c r="B141" s="234" t="inlineStr">
        <is>
          <t>LV0</t>
        </is>
      </c>
      <c r="C141" s="340" t="inlineStr">
        <is>
          <t>1</t>
        </is>
      </c>
      <c r="D141" s="340" t="inlineStr">
        <is>
          <t>1</t>
        </is>
      </c>
      <c r="E141" s="867" t="inlineStr">
        <is>
          <t>x</t>
        </is>
      </c>
      <c r="F141" s="867" t="inlineStr">
        <is>
          <t>x</t>
        </is>
      </c>
      <c r="G141" s="867" t="inlineStr">
        <is>
          <t>x</t>
        </is>
      </c>
      <c r="H141" s="868" t="inlineStr">
        <is>
          <t>x</t>
        </is>
      </c>
      <c r="I141" s="869" t="inlineStr">
        <is>
          <t>消耗
天赋点1</t>
        </is>
      </c>
      <c r="J141" s="870" t="inlineStr">
        <is>
          <t>基础共鸣：增加专属武器20点基础伤害，
使用打狗棒可以变身神将形象</t>
        </is>
      </c>
      <c r="M141" s="504" t="n"/>
    </row>
    <row r="142" ht="24" customHeight="1">
      <c r="A142" s="11" t="n"/>
      <c r="B142" s="82" t="inlineStr">
        <is>
          <t>LV1</t>
        </is>
      </c>
      <c r="C142" s="83" t="inlineStr">
        <is>
          <t>1</t>
        </is>
      </c>
      <c r="D142" s="83" t="inlineStr">
        <is>
          <t>3</t>
        </is>
      </c>
      <c r="E142" s="83" t="inlineStr">
        <is>
          <t>3</t>
        </is>
      </c>
      <c r="F142" s="871" t="inlineStr">
        <is>
          <t>x</t>
        </is>
      </c>
      <c r="G142" s="871" t="inlineStr">
        <is>
          <t>x</t>
        </is>
      </c>
      <c r="H142" s="872" t="inlineStr">
        <is>
          <t>x</t>
        </is>
      </c>
      <c r="I142" s="320" t="n"/>
      <c r="J142" s="535" t="n"/>
      <c r="K142" s="158" t="n"/>
      <c r="L142" s="158" t="n"/>
      <c r="M142" s="320" t="n"/>
    </row>
    <row r="143" ht="24" customHeight="1">
      <c r="A143" s="11" t="n"/>
      <c r="B143" s="82" t="inlineStr">
        <is>
          <t>LV2</t>
        </is>
      </c>
      <c r="C143" s="83" t="inlineStr">
        <is>
          <t>1</t>
        </is>
      </c>
      <c r="D143" s="83" t="inlineStr">
        <is>
          <t>5</t>
        </is>
      </c>
      <c r="E143" s="83" t="inlineStr">
        <is>
          <t>5</t>
        </is>
      </c>
      <c r="F143" s="871" t="inlineStr">
        <is>
          <t>x</t>
        </is>
      </c>
      <c r="G143" s="871" t="inlineStr">
        <is>
          <t>x</t>
        </is>
      </c>
      <c r="H143" s="872" t="inlineStr">
        <is>
          <t>x</t>
        </is>
      </c>
      <c r="I143" s="873" t="inlineStr">
        <is>
          <t>消耗
天赋点2</t>
        </is>
      </c>
      <c r="J143" s="874" t="inlineStr">
        <is>
          <t>中级共鸣：增加专属武器30点基础伤害，
使用真·打狗棒可以变身神将形象</t>
        </is>
      </c>
      <c r="K143" s="194" t="n"/>
      <c r="L143" s="194" t="n"/>
      <c r="M143" s="410" t="n"/>
    </row>
    <row r="144" ht="24" customHeight="1">
      <c r="A144" s="11" t="n"/>
      <c r="B144" s="82" t="inlineStr">
        <is>
          <t>LV3</t>
        </is>
      </c>
      <c r="C144" s="83" t="inlineStr">
        <is>
          <t>3</t>
        </is>
      </c>
      <c r="D144" s="83" t="inlineStr">
        <is>
          <t>7</t>
        </is>
      </c>
      <c r="E144" s="83" t="inlineStr">
        <is>
          <t>7</t>
        </is>
      </c>
      <c r="F144" s="83" t="inlineStr">
        <is>
          <t>7</t>
        </is>
      </c>
      <c r="G144" s="871" t="inlineStr">
        <is>
          <t>x</t>
        </is>
      </c>
      <c r="H144" s="872" t="inlineStr">
        <is>
          <t>x</t>
        </is>
      </c>
      <c r="I144" s="320" t="n"/>
      <c r="J144" s="535" t="n"/>
      <c r="K144" s="158" t="n"/>
      <c r="L144" s="158" t="n"/>
      <c r="M144" s="320" t="n"/>
    </row>
    <row r="145" ht="24" customHeight="1">
      <c r="A145" s="11" t="n"/>
      <c r="B145" s="82" t="inlineStr">
        <is>
          <t>LV4</t>
        </is>
      </c>
      <c r="C145" s="83" t="inlineStr">
        <is>
          <t>4</t>
        </is>
      </c>
      <c r="D145" s="83" t="inlineStr">
        <is>
          <t>9</t>
        </is>
      </c>
      <c r="E145" s="83" t="inlineStr">
        <is>
          <t>9</t>
        </is>
      </c>
      <c r="F145" s="83" t="inlineStr">
        <is>
          <t>9</t>
        </is>
      </c>
      <c r="G145" s="871" t="inlineStr">
        <is>
          <t>x</t>
        </is>
      </c>
      <c r="H145" s="872" t="inlineStr">
        <is>
          <t>x</t>
        </is>
      </c>
      <c r="I145" s="873" t="inlineStr">
        <is>
          <t>消耗
天赋点3</t>
        </is>
      </c>
      <c r="J145" s="874" t="inlineStr">
        <is>
          <t>高级共鸣：增加专属武器50点基础伤害</t>
        </is>
      </c>
      <c r="K145" s="194" t="n"/>
      <c r="L145" s="194" t="n"/>
      <c r="M145" s="410" t="n"/>
    </row>
    <row r="146" ht="24" customHeight="1">
      <c r="A146" s="16" t="n"/>
      <c r="B146" s="89" t="inlineStr">
        <is>
          <t>LV5</t>
        </is>
      </c>
      <c r="C146" s="90" t="inlineStr">
        <is>
          <t>8</t>
        </is>
      </c>
      <c r="D146" s="90" t="inlineStr">
        <is>
          <t>12</t>
        </is>
      </c>
      <c r="E146" s="90" t="inlineStr">
        <is>
          <t>12</t>
        </is>
      </c>
      <c r="F146" s="90" t="inlineStr">
        <is>
          <t>12</t>
        </is>
      </c>
      <c r="G146" s="883" t="inlineStr">
        <is>
          <t>x</t>
        </is>
      </c>
      <c r="H146" s="835" t="inlineStr">
        <is>
          <t>x</t>
        </is>
      </c>
      <c r="I146" s="320" t="n"/>
      <c r="J146" s="535" t="n"/>
      <c r="K146" s="158" t="n"/>
      <c r="L146" s="158" t="n"/>
      <c r="M146" s="320" t="n"/>
    </row>
    <row r="147" ht="24" customHeight="1">
      <c r="A147" s="24" t="inlineStr">
        <is>
          <t>碎片需求</t>
        </is>
      </c>
      <c r="B147" s="695" t="inlineStr">
        <is>
          <t>充能属性-战斗技能-持续整场战斗-功夫熊猫</t>
        </is>
      </c>
      <c r="I147" s="653" t="inlineStr">
        <is>
          <t>武器属性-天赋分支2</t>
        </is>
      </c>
      <c r="J147" s="3" t="n"/>
      <c r="K147" s="3" t="n"/>
      <c r="L147" s="3" t="n"/>
      <c r="M147" s="3" t="n"/>
    </row>
    <row r="148" ht="24" customHeight="1">
      <c r="A148" s="740" t="inlineStr">
        <is>
          <t>150</t>
        </is>
      </c>
      <c r="B148" s="884" t="inlineStr">
        <is>
          <t>LV0：降低对手命中率20%</t>
        </is>
      </c>
      <c r="C148" s="3" t="n"/>
      <c r="D148" s="3" t="n"/>
      <c r="E148" s="3" t="n"/>
      <c r="F148" s="3" t="n"/>
      <c r="G148" s="3" t="n"/>
      <c r="H148" s="3" t="n"/>
      <c r="I148" s="859" t="inlineStr">
        <is>
          <t>消耗
天赋点1</t>
        </is>
      </c>
      <c r="J148" s="877" t="inlineStr">
        <is>
          <t>醉酒：暴击伤害增加25%</t>
        </is>
      </c>
      <c r="K148" s="3" t="n"/>
      <c r="L148" s="3" t="n"/>
      <c r="M148" s="4" t="n"/>
    </row>
    <row r="149" ht="24" customHeight="1">
      <c r="A149" s="741" t="inlineStr">
        <is>
          <t>150</t>
        </is>
      </c>
      <c r="B149" s="85" t="inlineStr">
        <is>
          <t>LV1：降低对手命中率22%</t>
        </is>
      </c>
      <c r="C149" s="129" t="n"/>
      <c r="D149" s="129" t="n"/>
      <c r="E149" s="129" t="n"/>
      <c r="F149" s="129" t="n"/>
      <c r="G149" s="129" t="n"/>
      <c r="H149" s="130" t="n"/>
      <c r="I149" s="320" t="n"/>
      <c r="J149" s="535" t="n"/>
      <c r="K149" s="158" t="n"/>
      <c r="L149" s="158" t="n"/>
      <c r="M149" s="320" t="n"/>
    </row>
    <row r="150" ht="24" customHeight="1">
      <c r="A150" s="741" t="inlineStr">
        <is>
          <t>280</t>
        </is>
      </c>
      <c r="B150" s="85" t="inlineStr">
        <is>
          <t>LV2：降低对手命中率24%</t>
        </is>
      </c>
      <c r="C150" s="129" t="n"/>
      <c r="D150" s="129" t="n"/>
      <c r="E150" s="129" t="n"/>
      <c r="F150" s="129" t="n"/>
      <c r="G150" s="129" t="n"/>
      <c r="H150" s="130" t="n"/>
      <c r="I150" s="873" t="inlineStr">
        <is>
          <t>消耗
天赋点2</t>
        </is>
      </c>
      <c r="J150" s="874" t="inlineStr">
        <is>
          <t>云雾：手持武器减伤增加25%</t>
        </is>
      </c>
      <c r="K150" s="194" t="n"/>
      <c r="L150" s="194" t="n"/>
      <c r="M150" s="410" t="n"/>
    </row>
    <row r="151" ht="24" customHeight="1">
      <c r="A151" s="741" t="inlineStr">
        <is>
          <t>560</t>
        </is>
      </c>
      <c r="B151" s="85" t="inlineStr">
        <is>
          <t>LV3：降低对手命中率26%</t>
        </is>
      </c>
      <c r="C151" s="129" t="n"/>
      <c r="D151" s="129" t="n"/>
      <c r="E151" s="129" t="n"/>
      <c r="F151" s="129" t="n"/>
      <c r="G151" s="129" t="n"/>
      <c r="H151" s="130" t="n"/>
      <c r="I151" s="320" t="n"/>
      <c r="J151" s="535" t="n"/>
      <c r="K151" s="158" t="n"/>
      <c r="L151" s="158" t="n"/>
      <c r="M151" s="320" t="n"/>
    </row>
    <row r="152" ht="24" customHeight="1">
      <c r="A152" s="741" t="inlineStr">
        <is>
          <t>800</t>
        </is>
      </c>
      <c r="B152" s="85" t="inlineStr">
        <is>
          <t>LV4：降低对手命中率28%</t>
        </is>
      </c>
      <c r="C152" s="129" t="n"/>
      <c r="D152" s="129" t="n"/>
      <c r="E152" s="129" t="n"/>
      <c r="F152" s="129" t="n"/>
      <c r="G152" s="129" t="n"/>
      <c r="H152" s="130" t="n"/>
      <c r="I152" s="873" t="inlineStr">
        <is>
          <t>消耗
天赋点3</t>
        </is>
      </c>
      <c r="J152" s="874" t="inlineStr">
        <is>
          <t>风暴：额外造成当前等级*3的伤害</t>
        </is>
      </c>
      <c r="K152" s="194" t="n"/>
      <c r="L152" s="194" t="n"/>
      <c r="M152" s="410" t="n"/>
    </row>
    <row r="153" ht="24" customHeight="1">
      <c r="A153" s="742" t="inlineStr">
        <is>
          <t>1100</t>
        </is>
      </c>
      <c r="B153" s="256" t="inlineStr">
        <is>
          <t>LV5：降低对手命中率30%</t>
        </is>
      </c>
      <c r="C153" s="135" t="n"/>
      <c r="D153" s="135" t="n"/>
      <c r="E153" s="135" t="n"/>
      <c r="F153" s="135" t="n"/>
      <c r="G153" s="135" t="n"/>
      <c r="H153" s="136" t="n"/>
      <c r="I153" s="320" t="n"/>
      <c r="J153" s="535" t="n"/>
      <c r="K153" s="158" t="n"/>
      <c r="L153" s="158" t="n"/>
      <c r="M153" s="320" t="n"/>
    </row>
    <row r="154" ht="24" customHeight="1">
      <c r="A154" s="386" t="inlineStr">
        <is>
          <t>战斗力</t>
        </is>
      </c>
      <c r="B154" s="774" t="inlineStr">
        <is>
          <t>充能属性-变身技能-空手攻击生效-醉拳</t>
        </is>
      </c>
      <c r="C154" s="270" t="n"/>
      <c r="D154" s="270" t="n"/>
      <c r="E154" s="270" t="n"/>
      <c r="F154" s="270" t="n"/>
      <c r="G154" s="270" t="n"/>
      <c r="H154" s="427" t="n"/>
      <c r="I154" s="24" t="inlineStr">
        <is>
          <t>武器属性-天赋分支3</t>
        </is>
      </c>
      <c r="J154" s="56" t="n"/>
      <c r="K154" s="56" t="n"/>
      <c r="L154" s="56" t="n"/>
      <c r="M154" s="56" t="n"/>
    </row>
    <row r="155" ht="24" customHeight="1">
      <c r="A155" s="876" t="inlineStr">
        <is>
          <t>2</t>
        </is>
      </c>
      <c r="B155" s="73" t="inlineStr">
        <is>
          <t>LV0：  30%忽略门派和佣兵反弹，增加50%命中率</t>
        </is>
      </c>
      <c r="C155" s="158" t="n"/>
      <c r="D155" s="158" t="n"/>
      <c r="E155" s="158" t="n"/>
      <c r="F155" s="158" t="n"/>
      <c r="G155" s="158" t="n"/>
      <c r="H155" s="320" t="n"/>
      <c r="I155" s="579" t="inlineStr">
        <is>
          <t>消耗
天赋点1</t>
        </is>
      </c>
      <c r="J155" s="878" t="inlineStr">
        <is>
          <t>绿玉杖：武器附加的带毒效果伤害翻倍持续5回合</t>
        </is>
      </c>
      <c r="M155" s="504" t="n"/>
    </row>
    <row r="156" ht="24" customHeight="1">
      <c r="A156" s="263" t="inlineStr">
        <is>
          <t>4</t>
        </is>
      </c>
      <c r="B156" s="132" t="inlineStr">
        <is>
          <t>LV1：  35%忽略门派和佣兵反弹，增加50%命中率</t>
        </is>
      </c>
      <c r="C156" s="129" t="n"/>
      <c r="D156" s="129" t="n"/>
      <c r="E156" s="129" t="n"/>
      <c r="F156" s="129" t="n"/>
      <c r="G156" s="129" t="n"/>
      <c r="H156" s="130" t="n"/>
      <c r="I156" s="553" t="n"/>
      <c r="J156" s="158" t="n"/>
      <c r="K156" s="158" t="n"/>
      <c r="L156" s="158" t="n"/>
      <c r="M156" s="320" t="n"/>
    </row>
    <row r="157" ht="24" customHeight="1">
      <c r="A157" s="263" t="inlineStr">
        <is>
          <t>9</t>
        </is>
      </c>
      <c r="B157" s="132" t="inlineStr">
        <is>
          <t>LV2：  40%忽略门派和佣兵反弹，增加50%命中率</t>
        </is>
      </c>
      <c r="C157" s="129" t="n"/>
      <c r="D157" s="129" t="n"/>
      <c r="E157" s="129" t="n"/>
      <c r="F157" s="129" t="n"/>
      <c r="G157" s="129" t="n"/>
      <c r="H157" s="130" t="n"/>
      <c r="I157" s="584" t="inlineStr">
        <is>
          <t>消耗
天赋点2</t>
        </is>
      </c>
      <c r="J157" s="879" t="inlineStr">
        <is>
          <t>八方：触发暴击时无视反击、反弹</t>
        </is>
      </c>
      <c r="K157" s="194" t="n"/>
      <c r="L157" s="194" t="n"/>
      <c r="M157" s="410" t="n"/>
    </row>
    <row r="158" ht="24" customHeight="1">
      <c r="A158" s="263" t="inlineStr">
        <is>
          <t>18</t>
        </is>
      </c>
      <c r="B158" s="132" t="inlineStr">
        <is>
          <t>LV3：  45%忽略门派和佣兵反弹，增加50%命中率</t>
        </is>
      </c>
      <c r="C158" s="129" t="n"/>
      <c r="D158" s="129" t="n"/>
      <c r="E158" s="129" t="n"/>
      <c r="F158" s="129" t="n"/>
      <c r="G158" s="129" t="n"/>
      <c r="H158" s="130" t="n"/>
      <c r="I158" s="553" t="n"/>
      <c r="J158" s="158" t="n"/>
      <c r="K158" s="158" t="n"/>
      <c r="L158" s="158" t="n"/>
      <c r="M158" s="320" t="n"/>
    </row>
    <row r="159" ht="24" customHeight="1">
      <c r="A159" s="263" t="inlineStr">
        <is>
          <t>28</t>
        </is>
      </c>
      <c r="B159" s="132" t="inlineStr">
        <is>
          <t>LV4：  50%忽略门派和佣兵反弹，增加50%命中率</t>
        </is>
      </c>
      <c r="C159" s="129" t="n"/>
      <c r="D159" s="129" t="n"/>
      <c r="E159" s="129" t="n"/>
      <c r="F159" s="129" t="n"/>
      <c r="G159" s="129" t="n"/>
      <c r="H159" s="130" t="n"/>
      <c r="I159" s="584" t="inlineStr">
        <is>
          <t>消耗
天赋点3</t>
        </is>
      </c>
      <c r="J159" s="879" t="inlineStr">
        <is>
          <t>天下无狗：无视对手抗暴击伤害50%</t>
        </is>
      </c>
      <c r="K159" s="194" t="n"/>
      <c r="L159" s="194" t="n"/>
      <c r="M159" s="410" t="n"/>
    </row>
    <row r="160" ht="24" customHeight="1">
      <c r="A160" s="267" t="inlineStr">
        <is>
          <t>45</t>
        </is>
      </c>
      <c r="B160" s="138" t="inlineStr">
        <is>
          <t>LV5：  60%忽略门派和佣兵反弹，增加50%命中率</t>
        </is>
      </c>
      <c r="C160" s="135" t="n"/>
      <c r="D160" s="135" t="n"/>
      <c r="E160" s="135" t="n"/>
      <c r="F160" s="135" t="n"/>
      <c r="G160" s="135" t="n"/>
      <c r="H160" s="136" t="n"/>
      <c r="I160" s="553" t="n"/>
      <c r="J160" s="158" t="n"/>
      <c r="K160" s="158" t="n"/>
      <c r="L160" s="158" t="n"/>
      <c r="M160" s="320" t="n"/>
    </row>
    <row r="161" ht="24" customHeight="1">
      <c r="A161" s="803" t="inlineStr"/>
      <c r="B161" s="56" t="n"/>
      <c r="C161" s="56" t="n"/>
      <c r="D161" s="56" t="n"/>
      <c r="E161" s="56" t="n"/>
      <c r="F161" s="56" t="n"/>
      <c r="G161" s="56" t="n"/>
      <c r="H161" s="56" t="n"/>
      <c r="I161" s="56" t="n"/>
      <c r="J161" s="56" t="n"/>
      <c r="K161" s="56" t="n"/>
      <c r="L161" s="56" t="n"/>
      <c r="M161" s="56" t="n"/>
    </row>
    <row r="162" ht="24" customHeight="1">
      <c r="A162" s="24" t="inlineStr">
        <is>
          <t>金毛狮王</t>
        </is>
      </c>
      <c r="B162" s="388" t="inlineStr">
        <is>
          <t>被动属性</t>
        </is>
      </c>
      <c r="C162" s="389" t="inlineStr">
        <is>
          <t>天赋点</t>
        </is>
      </c>
      <c r="D162" s="670" t="inlineStr">
        <is>
          <t>生命值</t>
        </is>
      </c>
      <c r="E162" s="670" t="inlineStr">
        <is>
          <t>固定伤害</t>
        </is>
      </c>
      <c r="F162" s="670" t="inlineStr">
        <is>
          <t>固定减伤</t>
        </is>
      </c>
      <c r="I162" s="716" t="inlineStr">
        <is>
          <t>武器属性-天赋分支1</t>
        </is>
      </c>
      <c r="J162" s="56" t="n"/>
      <c r="K162" s="56" t="n"/>
      <c r="L162" s="56" t="n"/>
      <c r="M162" s="56" t="n"/>
    </row>
    <row r="163" ht="24" customHeight="1">
      <c r="A163" s="605" t="inlineStr">
        <is>
          <t>专属武器
屠龙刀
真·屠龙刀</t>
        </is>
      </c>
      <c r="B163" s="234" t="inlineStr">
        <is>
          <t>LV0</t>
        </is>
      </c>
      <c r="C163" s="340" t="inlineStr">
        <is>
          <t>1</t>
        </is>
      </c>
      <c r="D163" s="340" t="inlineStr">
        <is>
          <t>10</t>
        </is>
      </c>
      <c r="E163" s="867" t="inlineStr">
        <is>
          <t>x</t>
        </is>
      </c>
      <c r="F163" s="867" t="inlineStr">
        <is>
          <t>x</t>
        </is>
      </c>
      <c r="G163" s="867" t="inlineStr">
        <is>
          <t>x</t>
        </is>
      </c>
      <c r="H163" s="868" t="inlineStr">
        <is>
          <t>x</t>
        </is>
      </c>
      <c r="I163" s="869" t="inlineStr">
        <is>
          <t>消耗
天赋点1</t>
        </is>
      </c>
      <c r="J163" s="870" t="inlineStr">
        <is>
          <t>基础共鸣：增加专属武器20点基础伤害，
使用屠龙刀可以变身神将形象</t>
        </is>
      </c>
      <c r="M163" s="504" t="n"/>
    </row>
    <row r="164" ht="24" customHeight="1">
      <c r="A164" s="494" t="n"/>
      <c r="B164" s="82" t="inlineStr">
        <is>
          <t>LV1</t>
        </is>
      </c>
      <c r="C164" s="83" t="inlineStr">
        <is>
          <t>1</t>
        </is>
      </c>
      <c r="D164" s="83" t="inlineStr">
        <is>
          <t>20</t>
        </is>
      </c>
      <c r="E164" s="83" t="inlineStr">
        <is>
          <t>5</t>
        </is>
      </c>
      <c r="F164" s="871" t="inlineStr">
        <is>
          <t>x</t>
        </is>
      </c>
      <c r="G164" s="871" t="inlineStr">
        <is>
          <t>x</t>
        </is>
      </c>
      <c r="H164" s="872" t="inlineStr">
        <is>
          <t>x</t>
        </is>
      </c>
      <c r="I164" s="320" t="n"/>
      <c r="J164" s="535" t="n"/>
      <c r="K164" s="158" t="n"/>
      <c r="L164" s="158" t="n"/>
      <c r="M164" s="320" t="n"/>
    </row>
    <row r="165" ht="24" customHeight="1">
      <c r="A165" s="494" t="n"/>
      <c r="B165" s="82" t="inlineStr">
        <is>
          <t>LV2</t>
        </is>
      </c>
      <c r="C165" s="83" t="inlineStr">
        <is>
          <t>1</t>
        </is>
      </c>
      <c r="D165" s="83" t="inlineStr">
        <is>
          <t>40</t>
        </is>
      </c>
      <c r="E165" s="83" t="inlineStr">
        <is>
          <t>10</t>
        </is>
      </c>
      <c r="F165" s="871" t="inlineStr">
        <is>
          <t>x</t>
        </is>
      </c>
      <c r="G165" s="871" t="inlineStr">
        <is>
          <t>x</t>
        </is>
      </c>
      <c r="H165" s="872" t="inlineStr">
        <is>
          <t>x</t>
        </is>
      </c>
      <c r="I165" s="873" t="inlineStr">
        <is>
          <t>消耗
天赋点2</t>
        </is>
      </c>
      <c r="J165" s="874" t="inlineStr">
        <is>
          <t>中级共鸣：增加专属武器30点基础伤害，
使用真·屠龙刀可以变身神将形象</t>
        </is>
      </c>
      <c r="K165" s="194" t="n"/>
      <c r="L165" s="194" t="n"/>
      <c r="M165" s="410" t="n"/>
    </row>
    <row r="166" ht="24" customHeight="1">
      <c r="A166" s="494" t="n"/>
      <c r="B166" s="82" t="inlineStr">
        <is>
          <t>LV3</t>
        </is>
      </c>
      <c r="C166" s="83" t="inlineStr">
        <is>
          <t>3</t>
        </is>
      </c>
      <c r="D166" s="83" t="inlineStr">
        <is>
          <t>70</t>
        </is>
      </c>
      <c r="E166" s="83" t="inlineStr">
        <is>
          <t>15</t>
        </is>
      </c>
      <c r="F166" s="83" t="inlineStr">
        <is>
          <t>15</t>
        </is>
      </c>
      <c r="G166" s="871" t="inlineStr">
        <is>
          <t>x</t>
        </is>
      </c>
      <c r="H166" s="872" t="inlineStr">
        <is>
          <t>x</t>
        </is>
      </c>
      <c r="I166" s="320" t="n"/>
      <c r="J166" s="535" t="n"/>
      <c r="K166" s="158" t="n"/>
      <c r="L166" s="158" t="n"/>
      <c r="M166" s="320" t="n"/>
    </row>
    <row r="167" ht="24" customHeight="1">
      <c r="A167" s="494" t="n"/>
      <c r="B167" s="82" t="inlineStr">
        <is>
          <t>LV4</t>
        </is>
      </c>
      <c r="C167" s="83" t="inlineStr">
        <is>
          <t>4</t>
        </is>
      </c>
      <c r="D167" s="83" t="inlineStr">
        <is>
          <t>110</t>
        </is>
      </c>
      <c r="E167" s="83" t="inlineStr">
        <is>
          <t>20</t>
        </is>
      </c>
      <c r="F167" s="83" t="inlineStr">
        <is>
          <t>20</t>
        </is>
      </c>
      <c r="G167" s="871" t="inlineStr">
        <is>
          <t>x</t>
        </is>
      </c>
      <c r="H167" s="872" t="inlineStr">
        <is>
          <t>x</t>
        </is>
      </c>
      <c r="I167" s="873" t="inlineStr">
        <is>
          <t>消耗
天赋点3</t>
        </is>
      </c>
      <c r="J167" s="874" t="inlineStr">
        <is>
          <t>高级共鸣：增加专属武器50点基础伤害</t>
        </is>
      </c>
      <c r="K167" s="194" t="n"/>
      <c r="L167" s="194" t="n"/>
      <c r="M167" s="410" t="n"/>
    </row>
    <row r="168" ht="24" customHeight="1">
      <c r="A168" s="553" t="n"/>
      <c r="B168" s="89" t="inlineStr">
        <is>
          <t>LV5</t>
        </is>
      </c>
      <c r="C168" s="90" t="inlineStr">
        <is>
          <t>8</t>
        </is>
      </c>
      <c r="D168" s="90" t="inlineStr">
        <is>
          <t>150</t>
        </is>
      </c>
      <c r="E168" s="90" t="inlineStr">
        <is>
          <t>25</t>
        </is>
      </c>
      <c r="F168" s="90" t="inlineStr">
        <is>
          <t>25</t>
        </is>
      </c>
      <c r="G168" s="883" t="inlineStr">
        <is>
          <t>x</t>
        </is>
      </c>
      <c r="H168" s="835" t="inlineStr">
        <is>
          <t>x</t>
        </is>
      </c>
      <c r="I168" s="320" t="n"/>
      <c r="J168" s="535" t="n"/>
      <c r="K168" s="158" t="n"/>
      <c r="L168" s="158" t="n"/>
      <c r="M168" s="320" t="n"/>
    </row>
    <row r="169" ht="24" customHeight="1">
      <c r="A169" s="24" t="inlineStr">
        <is>
          <t>碎片需求</t>
        </is>
      </c>
      <c r="B169" s="695" t="inlineStr">
        <is>
          <t>充能属性-战斗技能-持续整场战斗-号令天下</t>
        </is>
      </c>
      <c r="I169" s="653" t="inlineStr">
        <is>
          <t>武器属性-天赋分支2</t>
        </is>
      </c>
      <c r="J169" s="3" t="n"/>
      <c r="K169" s="3" t="n"/>
      <c r="L169" s="3" t="n"/>
      <c r="M169" s="3" t="n"/>
    </row>
    <row r="170" ht="24" customHeight="1">
      <c r="A170" s="740" t="inlineStr">
        <is>
          <t>150</t>
        </is>
      </c>
      <c r="B170" s="884" t="inlineStr">
        <is>
          <t>LV0：增加自身全部伤害10%</t>
        </is>
      </c>
      <c r="C170" s="3" t="n"/>
      <c r="D170" s="3" t="n"/>
      <c r="E170" s="3" t="n"/>
      <c r="F170" s="3" t="n"/>
      <c r="G170" s="3" t="n"/>
      <c r="H170" s="3" t="n"/>
      <c r="I170" s="859" t="inlineStr">
        <is>
          <t>消耗
天赋点1</t>
        </is>
      </c>
      <c r="J170" s="877" t="inlineStr">
        <is>
          <t>性烈如火：暴击率增加15%</t>
        </is>
      </c>
      <c r="K170" s="3" t="n"/>
      <c r="L170" s="3" t="n"/>
      <c r="M170" s="4" t="n"/>
    </row>
    <row r="171" ht="24" customHeight="1">
      <c r="A171" s="741" t="inlineStr">
        <is>
          <t>150</t>
        </is>
      </c>
      <c r="B171" s="85" t="inlineStr">
        <is>
          <t>LV1：增加自身全部伤害11%</t>
        </is>
      </c>
      <c r="C171" s="129" t="n"/>
      <c r="D171" s="129" t="n"/>
      <c r="E171" s="129" t="n"/>
      <c r="F171" s="129" t="n"/>
      <c r="G171" s="129" t="n"/>
      <c r="H171" s="130" t="n"/>
      <c r="I171" s="320" t="n"/>
      <c r="J171" s="535" t="n"/>
      <c r="K171" s="158" t="n"/>
      <c r="L171" s="158" t="n"/>
      <c r="M171" s="320" t="n"/>
    </row>
    <row r="172" ht="24" customHeight="1">
      <c r="A172" s="741" t="inlineStr">
        <is>
          <t>280</t>
        </is>
      </c>
      <c r="B172" s="85" t="inlineStr">
        <is>
          <t>LV2：增加自身全部伤害12%</t>
        </is>
      </c>
      <c r="C172" s="129" t="n"/>
      <c r="D172" s="129" t="n"/>
      <c r="E172" s="129" t="n"/>
      <c r="F172" s="129" t="n"/>
      <c r="G172" s="129" t="n"/>
      <c r="H172" s="130" t="n"/>
      <c r="I172" s="873" t="inlineStr">
        <is>
          <t>消耗
天赋点2</t>
        </is>
      </c>
      <c r="J172" s="874" t="inlineStr">
        <is>
          <t>七伤：暴击伤害增加25%</t>
        </is>
      </c>
      <c r="K172" s="194" t="n"/>
      <c r="L172" s="194" t="n"/>
      <c r="M172" s="410" t="n"/>
    </row>
    <row r="173" ht="24" customHeight="1">
      <c r="A173" s="741" t="inlineStr">
        <is>
          <t>560</t>
        </is>
      </c>
      <c r="B173" s="85" t="inlineStr">
        <is>
          <t>LV3：增加自身全部伤害13%</t>
        </is>
      </c>
      <c r="C173" s="129" t="n"/>
      <c r="D173" s="129" t="n"/>
      <c r="E173" s="129" t="n"/>
      <c r="F173" s="129" t="n"/>
      <c r="G173" s="129" t="n"/>
      <c r="H173" s="130" t="n"/>
      <c r="I173" s="320" t="n"/>
      <c r="J173" s="535" t="n"/>
      <c r="K173" s="158" t="n"/>
      <c r="L173" s="158" t="n"/>
      <c r="M173" s="320" t="n"/>
    </row>
    <row r="174" ht="24" customHeight="1">
      <c r="A174" s="741" t="inlineStr">
        <is>
          <t>800</t>
        </is>
      </c>
      <c r="B174" s="85" t="inlineStr">
        <is>
          <t>LV4：增加自身全部伤害14%</t>
        </is>
      </c>
      <c r="C174" s="129" t="n"/>
      <c r="D174" s="129" t="n"/>
      <c r="E174" s="129" t="n"/>
      <c r="F174" s="129" t="n"/>
      <c r="G174" s="129" t="n"/>
      <c r="H174" s="130" t="n"/>
      <c r="I174" s="873" t="inlineStr">
        <is>
          <t>消耗
天赋点3</t>
        </is>
      </c>
      <c r="J174" s="874" t="inlineStr">
        <is>
          <t>狮王：额外造成自身生命5%伤害</t>
        </is>
      </c>
      <c r="K174" s="194" t="n"/>
      <c r="L174" s="194" t="n"/>
      <c r="M174" s="410" t="n"/>
    </row>
    <row r="175" ht="24" customHeight="1">
      <c r="A175" s="742" t="inlineStr">
        <is>
          <t>1100</t>
        </is>
      </c>
      <c r="B175" s="256" t="inlineStr">
        <is>
          <t>LV5：增加自身全部伤害15%</t>
        </is>
      </c>
      <c r="C175" s="135" t="n"/>
      <c r="D175" s="135" t="n"/>
      <c r="E175" s="135" t="n"/>
      <c r="F175" s="135" t="n"/>
      <c r="G175" s="135" t="n"/>
      <c r="H175" s="136" t="n"/>
      <c r="I175" s="320" t="n"/>
      <c r="J175" s="535" t="n"/>
      <c r="K175" s="158" t="n"/>
      <c r="L175" s="158" t="n"/>
      <c r="M175" s="320" t="n"/>
    </row>
    <row r="176" ht="24" customHeight="1">
      <c r="A176" s="386" t="inlineStr">
        <is>
          <t>战斗力</t>
        </is>
      </c>
      <c r="B176" s="774" t="inlineStr">
        <is>
          <t>充能属性-变身技能-空手攻击生效-狮子吼</t>
        </is>
      </c>
      <c r="C176" s="270" t="n"/>
      <c r="D176" s="270" t="n"/>
      <c r="E176" s="270" t="n"/>
      <c r="F176" s="270" t="n"/>
      <c r="G176" s="270" t="n"/>
      <c r="H176" s="427" t="n"/>
      <c r="I176" s="24" t="inlineStr">
        <is>
          <t>武器属性-天赋分支3</t>
        </is>
      </c>
      <c r="J176" s="56" t="n"/>
      <c r="K176" s="56" t="n"/>
      <c r="L176" s="56" t="n"/>
      <c r="M176" s="56" t="n"/>
    </row>
    <row r="177" ht="24" customHeight="1">
      <c r="A177" s="876" t="inlineStr">
        <is>
          <t>2</t>
        </is>
      </c>
      <c r="B177" s="73" t="inlineStr">
        <is>
          <t>LV0：  30%忽略门派和佣兵反弹，50%忽略对手1回合</t>
        </is>
      </c>
      <c r="C177" s="158" t="n"/>
      <c r="D177" s="158" t="n"/>
      <c r="E177" s="158" t="n"/>
      <c r="F177" s="158" t="n"/>
      <c r="G177" s="158" t="n"/>
      <c r="H177" s="320" t="n"/>
      <c r="I177" s="579" t="inlineStr">
        <is>
          <t>消耗
天赋点1</t>
        </is>
      </c>
      <c r="J177" s="878" t="inlineStr">
        <is>
          <t>玄铁：该回合伤害提高10%</t>
        </is>
      </c>
      <c r="M177" s="504" t="n"/>
    </row>
    <row r="178" ht="24" customHeight="1">
      <c r="A178" s="263" t="inlineStr">
        <is>
          <t>4</t>
        </is>
      </c>
      <c r="B178" s="132" t="inlineStr">
        <is>
          <t>LV1：  35%忽略门派和佣兵反弹，50%忽略对手1回合</t>
        </is>
      </c>
      <c r="C178" s="129" t="n"/>
      <c r="D178" s="129" t="n"/>
      <c r="E178" s="129" t="n"/>
      <c r="F178" s="129" t="n"/>
      <c r="G178" s="129" t="n"/>
      <c r="H178" s="130" t="n"/>
      <c r="I178" s="553" t="n"/>
      <c r="J178" s="158" t="n"/>
      <c r="K178" s="158" t="n"/>
      <c r="L178" s="158" t="n"/>
      <c r="M178" s="320" t="n"/>
    </row>
    <row r="179" ht="24" customHeight="1">
      <c r="A179" s="263" t="inlineStr">
        <is>
          <t>9</t>
        </is>
      </c>
      <c r="B179" s="132" t="inlineStr">
        <is>
          <t>LV2：  40%忽略门派和佣兵反弹，50%忽略对手1回合</t>
        </is>
      </c>
      <c r="C179" s="129" t="n"/>
      <c r="D179" s="129" t="n"/>
      <c r="E179" s="129" t="n"/>
      <c r="F179" s="129" t="n"/>
      <c r="G179" s="129" t="n"/>
      <c r="H179" s="130" t="n"/>
      <c r="I179" s="584" t="inlineStr">
        <is>
          <t>消耗
天赋点2</t>
        </is>
      </c>
      <c r="J179" s="879" t="inlineStr">
        <is>
          <t>无坚不摧：无视格挡、反弹</t>
        </is>
      </c>
      <c r="K179" s="194" t="n"/>
      <c r="L179" s="194" t="n"/>
      <c r="M179" s="410" t="n"/>
    </row>
    <row r="180" ht="24" customHeight="1">
      <c r="A180" s="263" t="inlineStr">
        <is>
          <t>18</t>
        </is>
      </c>
      <c r="B180" s="132" t="inlineStr">
        <is>
          <t>LV3：  45%忽略门派和佣兵反弹，50%忽略对手1回合</t>
        </is>
      </c>
      <c r="C180" s="129" t="n"/>
      <c r="D180" s="129" t="n"/>
      <c r="E180" s="129" t="n"/>
      <c r="F180" s="129" t="n"/>
      <c r="G180" s="129" t="n"/>
      <c r="H180" s="130" t="n"/>
      <c r="I180" s="553" t="n"/>
      <c r="J180" s="158" t="n"/>
      <c r="K180" s="158" t="n"/>
      <c r="L180" s="158" t="n"/>
      <c r="M180" s="320" t="n"/>
    </row>
    <row r="181" ht="24" customHeight="1">
      <c r="A181" s="263" t="inlineStr">
        <is>
          <t>28</t>
        </is>
      </c>
      <c r="B181" s="132" t="inlineStr">
        <is>
          <t>LV4：  50%忽略门派和佣兵反弹，50%忽略对手1回合</t>
        </is>
      </c>
      <c r="C181" s="129" t="n"/>
      <c r="D181" s="129" t="n"/>
      <c r="E181" s="129" t="n"/>
      <c r="F181" s="129" t="n"/>
      <c r="G181" s="129" t="n"/>
      <c r="H181" s="130" t="n"/>
      <c r="I181" s="584" t="inlineStr">
        <is>
          <t>消耗
天赋点3</t>
        </is>
      </c>
      <c r="J181" s="879" t="inlineStr">
        <is>
          <t>武林至尊：必暴击</t>
        </is>
      </c>
      <c r="K181" s="194" t="n"/>
      <c r="L181" s="194" t="n"/>
      <c r="M181" s="410" t="n"/>
    </row>
    <row r="182" ht="24" customHeight="1">
      <c r="A182" s="267" t="inlineStr">
        <is>
          <t>45</t>
        </is>
      </c>
      <c r="B182" s="138" t="inlineStr">
        <is>
          <t>LV5：  60%忽略门派和佣兵反弹，50%忽略对手1回合</t>
        </is>
      </c>
      <c r="C182" s="135" t="n"/>
      <c r="D182" s="135" t="n"/>
      <c r="E182" s="135" t="n"/>
      <c r="F182" s="135" t="n"/>
      <c r="G182" s="135" t="n"/>
      <c r="H182" s="136" t="n"/>
      <c r="I182" s="553" t="n"/>
      <c r="J182" s="158" t="n"/>
      <c r="K182" s="158" t="n"/>
      <c r="L182" s="158" t="n"/>
      <c r="M182" s="320" t="n"/>
    </row>
    <row r="183" ht="24" customHeight="1">
      <c r="A183" s="803" t="inlineStr"/>
      <c r="B183" s="56" t="n"/>
      <c r="C183" s="56" t="n"/>
      <c r="D183" s="56" t="n"/>
      <c r="E183" s="56" t="n"/>
      <c r="F183" s="56" t="n"/>
      <c r="G183" s="56" t="n"/>
      <c r="H183" s="56" t="n"/>
      <c r="I183" s="56" t="n"/>
      <c r="J183" s="56" t="n"/>
      <c r="K183" s="56" t="n"/>
      <c r="L183" s="56" t="n"/>
      <c r="M183" s="56" t="n"/>
    </row>
    <row r="184" ht="24" customHeight="1">
      <c r="A184" s="24" t="inlineStr">
        <is>
          <t>雷神托尔</t>
        </is>
      </c>
      <c r="B184" s="388" t="inlineStr">
        <is>
          <t>被动属性</t>
        </is>
      </c>
      <c r="C184" s="389" t="inlineStr">
        <is>
          <t>天赋点</t>
        </is>
      </c>
      <c r="D184" s="670" t="inlineStr">
        <is>
          <t>大型命中</t>
        </is>
      </c>
      <c r="E184" s="670" t="inlineStr">
        <is>
          <t>中型命中</t>
        </is>
      </c>
      <c r="F184" s="670" t="inlineStr">
        <is>
          <t>小型命中</t>
        </is>
      </c>
      <c r="G184" s="670" t="inlineStr">
        <is>
          <t>投掷命中</t>
        </is>
      </c>
      <c r="I184" s="716" t="inlineStr">
        <is>
          <t>武器属性-天赋分支1</t>
        </is>
      </c>
      <c r="J184" s="56" t="n"/>
      <c r="K184" s="56" t="n"/>
      <c r="L184" s="56" t="n"/>
      <c r="M184" s="56" t="n"/>
    </row>
    <row r="185" ht="24" customHeight="1">
      <c r="A185" s="605" t="inlineStr">
        <is>
          <t>专属武器
雷神之锤
神·雷神之锤</t>
        </is>
      </c>
      <c r="B185" s="234" t="inlineStr">
        <is>
          <t>LV0</t>
        </is>
      </c>
      <c r="C185" s="340" t="inlineStr">
        <is>
          <t>1</t>
        </is>
      </c>
      <c r="D185" s="340" t="inlineStr">
        <is>
          <t>1%</t>
        </is>
      </c>
      <c r="E185" s="867" t="inlineStr">
        <is>
          <t>x</t>
        </is>
      </c>
      <c r="F185" s="867" t="inlineStr">
        <is>
          <t>x</t>
        </is>
      </c>
      <c r="G185" s="867" t="inlineStr">
        <is>
          <t>x</t>
        </is>
      </c>
      <c r="H185" s="868" t="inlineStr">
        <is>
          <t>x</t>
        </is>
      </c>
      <c r="I185" s="869" t="inlineStr">
        <is>
          <t>消耗
天赋点1</t>
        </is>
      </c>
      <c r="J185" s="870" t="inlineStr">
        <is>
          <t>基础共鸣：增加专属武器20点基础伤害，
使用雷神之锤可以变身神将形象</t>
        </is>
      </c>
      <c r="M185" s="504" t="n"/>
    </row>
    <row r="186" ht="24" customHeight="1">
      <c r="A186" s="494" t="n"/>
      <c r="B186" s="82" t="inlineStr">
        <is>
          <t>LV1</t>
        </is>
      </c>
      <c r="C186" s="83" t="inlineStr">
        <is>
          <t>1</t>
        </is>
      </c>
      <c r="D186" s="83" t="inlineStr">
        <is>
          <t>3%</t>
        </is>
      </c>
      <c r="E186" s="83" t="inlineStr">
        <is>
          <t>3%</t>
        </is>
      </c>
      <c r="F186" s="871" t="inlineStr">
        <is>
          <t>x</t>
        </is>
      </c>
      <c r="G186" s="871" t="inlineStr">
        <is>
          <t>x</t>
        </is>
      </c>
      <c r="H186" s="872" t="inlineStr">
        <is>
          <t>x</t>
        </is>
      </c>
      <c r="I186" s="320" t="n"/>
      <c r="J186" s="535" t="n"/>
      <c r="K186" s="158" t="n"/>
      <c r="L186" s="158" t="n"/>
      <c r="M186" s="320" t="n"/>
    </row>
    <row r="187" ht="24" customHeight="1">
      <c r="A187" s="494" t="n"/>
      <c r="B187" s="82" t="inlineStr">
        <is>
          <t>LV2</t>
        </is>
      </c>
      <c r="C187" s="83" t="inlineStr">
        <is>
          <t>1</t>
        </is>
      </c>
      <c r="D187" s="83" t="inlineStr">
        <is>
          <t>6%</t>
        </is>
      </c>
      <c r="E187" s="83" t="inlineStr">
        <is>
          <t>6%</t>
        </is>
      </c>
      <c r="F187" s="83" t="inlineStr">
        <is>
          <t>6%</t>
        </is>
      </c>
      <c r="G187" s="871" t="inlineStr">
        <is>
          <t>x</t>
        </is>
      </c>
      <c r="H187" s="872" t="inlineStr">
        <is>
          <t>x</t>
        </is>
      </c>
      <c r="I187" s="873" t="inlineStr">
        <is>
          <t>消耗
天赋点2</t>
        </is>
      </c>
      <c r="J187" s="874" t="inlineStr">
        <is>
          <t>中级共鸣：增加专属武器30点基础伤害，
使用神·雷神之锤可以变身神将形象</t>
        </is>
      </c>
      <c r="K187" s="194" t="n"/>
      <c r="L187" s="194" t="n"/>
      <c r="M187" s="410" t="n"/>
    </row>
    <row r="188" ht="24" customHeight="1">
      <c r="A188" s="494" t="n"/>
      <c r="B188" s="82" t="inlineStr">
        <is>
          <t>LV3</t>
        </is>
      </c>
      <c r="C188" s="83" t="inlineStr">
        <is>
          <t>3</t>
        </is>
      </c>
      <c r="D188" s="83" t="inlineStr">
        <is>
          <t>10%</t>
        </is>
      </c>
      <c r="E188" s="83" t="inlineStr">
        <is>
          <t>10%</t>
        </is>
      </c>
      <c r="F188" s="83" t="inlineStr">
        <is>
          <t>10%</t>
        </is>
      </c>
      <c r="G188" s="83" t="inlineStr">
        <is>
          <t>10%</t>
        </is>
      </c>
      <c r="H188" s="872" t="inlineStr">
        <is>
          <t>x</t>
        </is>
      </c>
      <c r="I188" s="320" t="n"/>
      <c r="J188" s="535" t="n"/>
      <c r="K188" s="158" t="n"/>
      <c r="L188" s="158" t="n"/>
      <c r="M188" s="320" t="n"/>
    </row>
    <row r="189" ht="24" customHeight="1">
      <c r="A189" s="494" t="n"/>
      <c r="B189" s="82" t="inlineStr">
        <is>
          <t>LV4</t>
        </is>
      </c>
      <c r="C189" s="83" t="inlineStr">
        <is>
          <t>4</t>
        </is>
      </c>
      <c r="D189" s="83" t="inlineStr">
        <is>
          <t>15%</t>
        </is>
      </c>
      <c r="E189" s="83" t="inlineStr">
        <is>
          <t>15%</t>
        </is>
      </c>
      <c r="F189" s="83" t="inlineStr">
        <is>
          <t>15%</t>
        </is>
      </c>
      <c r="G189" s="83" t="inlineStr">
        <is>
          <t>15%</t>
        </is>
      </c>
      <c r="H189" s="872" t="inlineStr">
        <is>
          <t>x</t>
        </is>
      </c>
      <c r="I189" s="873" t="inlineStr">
        <is>
          <t>消耗
天赋点3</t>
        </is>
      </c>
      <c r="J189" s="874" t="inlineStr">
        <is>
          <t>高级共鸣：增加专属武器50点基础伤害</t>
        </is>
      </c>
      <c r="K189" s="194" t="n"/>
      <c r="L189" s="194" t="n"/>
      <c r="M189" s="410" t="n"/>
    </row>
    <row r="190" ht="24" customHeight="1">
      <c r="A190" s="553" t="n"/>
      <c r="B190" s="89" t="inlineStr">
        <is>
          <t>LV5</t>
        </is>
      </c>
      <c r="C190" s="90" t="inlineStr">
        <is>
          <t>8</t>
        </is>
      </c>
      <c r="D190" s="90" t="inlineStr">
        <is>
          <t>30%</t>
        </is>
      </c>
      <c r="E190" s="90" t="inlineStr">
        <is>
          <t>30%</t>
        </is>
      </c>
      <c r="F190" s="90" t="inlineStr">
        <is>
          <t>30%</t>
        </is>
      </c>
      <c r="G190" s="90" t="inlineStr">
        <is>
          <t>30%</t>
        </is>
      </c>
      <c r="H190" s="835" t="inlineStr">
        <is>
          <t>x</t>
        </is>
      </c>
      <c r="I190" s="320" t="n"/>
      <c r="J190" s="535" t="n"/>
      <c r="K190" s="158" t="n"/>
      <c r="L190" s="158" t="n"/>
      <c r="M190" s="320" t="n"/>
    </row>
    <row r="191" ht="24" customHeight="1">
      <c r="A191" s="24" t="inlineStr">
        <is>
          <t>碎片需求</t>
        </is>
      </c>
      <c r="B191" s="875" t="inlineStr">
        <is>
          <t>充能属性-战斗技能-持续整场战斗-奥丁之子</t>
        </is>
      </c>
      <c r="C191" s="270" t="n"/>
      <c r="D191" s="270" t="n"/>
      <c r="E191" s="270" t="n"/>
      <c r="F191" s="270" t="n"/>
      <c r="G191" s="270" t="n"/>
      <c r="H191" s="270" t="n"/>
      <c r="I191" s="653" t="inlineStr">
        <is>
          <t>武器属性-天赋分支2</t>
        </is>
      </c>
      <c r="J191" s="3" t="n"/>
      <c r="K191" s="3" t="n"/>
      <c r="L191" s="3" t="n"/>
      <c r="M191" s="3" t="n"/>
    </row>
    <row r="192" ht="24" customHeight="1">
      <c r="A192" s="876" t="inlineStr">
        <is>
          <t>150</t>
        </is>
      </c>
      <c r="B192" s="73" t="inlineStr">
        <is>
          <t>LV0：增加自身基础力量15%，增加自身手持武器20%力量的伤害</t>
        </is>
      </c>
      <c r="C192" s="158" t="n"/>
      <c r="D192" s="158" t="n"/>
      <c r="E192" s="158" t="n"/>
      <c r="F192" s="158" t="n"/>
      <c r="G192" s="158" t="n"/>
      <c r="H192" s="320" t="n"/>
      <c r="I192" s="859" t="inlineStr">
        <is>
          <t>消耗
天赋点1</t>
        </is>
      </c>
      <c r="J192" s="877" t="inlineStr">
        <is>
          <t>奥萨神族：命中率增加15%</t>
        </is>
      </c>
      <c r="K192" s="3" t="n"/>
      <c r="L192" s="3" t="n"/>
      <c r="M192" s="4" t="n"/>
    </row>
    <row r="193" ht="24" customHeight="1">
      <c r="A193" s="263" t="inlineStr">
        <is>
          <t>150</t>
        </is>
      </c>
      <c r="B193" s="132" t="inlineStr">
        <is>
          <t>LV1：增加自身基础力量16%，增加自身手持武器21%力量的伤害</t>
        </is>
      </c>
      <c r="C193" s="129" t="n"/>
      <c r="D193" s="129" t="n"/>
      <c r="E193" s="129" t="n"/>
      <c r="F193" s="129" t="n"/>
      <c r="G193" s="129" t="n"/>
      <c r="H193" s="130" t="n"/>
      <c r="I193" s="320" t="n"/>
      <c r="J193" s="535" t="n"/>
      <c r="K193" s="158" t="n"/>
      <c r="L193" s="158" t="n"/>
      <c r="M193" s="320" t="n"/>
    </row>
    <row r="194" ht="24" customHeight="1">
      <c r="A194" s="263" t="inlineStr">
        <is>
          <t>280</t>
        </is>
      </c>
      <c r="B194" s="132" t="inlineStr">
        <is>
          <t>LV2：增加自身基础力量17%，增加自身手持武器22%力量的伤害</t>
        </is>
      </c>
      <c r="C194" s="129" t="n"/>
      <c r="D194" s="129" t="n"/>
      <c r="E194" s="129" t="n"/>
      <c r="F194" s="129" t="n"/>
      <c r="G194" s="129" t="n"/>
      <c r="H194" s="130" t="n"/>
      <c r="I194" s="873" t="inlineStr">
        <is>
          <t>消耗
天赋点2</t>
        </is>
      </c>
      <c r="J194" s="874" t="inlineStr">
        <is>
          <t>雷电：暴击率增加15%</t>
        </is>
      </c>
      <c r="K194" s="194" t="n"/>
      <c r="L194" s="194" t="n"/>
      <c r="M194" s="410" t="n"/>
    </row>
    <row r="195" ht="24" customHeight="1">
      <c r="A195" s="263" t="inlineStr">
        <is>
          <t>560</t>
        </is>
      </c>
      <c r="B195" s="132" t="inlineStr">
        <is>
          <t>LV3：增加自身基础力量18%，增加自身手持武器23%力量的伤害</t>
        </is>
      </c>
      <c r="C195" s="129" t="n"/>
      <c r="D195" s="129" t="n"/>
      <c r="E195" s="129" t="n"/>
      <c r="F195" s="129" t="n"/>
      <c r="G195" s="129" t="n"/>
      <c r="H195" s="130" t="n"/>
      <c r="I195" s="320" t="n"/>
      <c r="J195" s="535" t="n"/>
      <c r="K195" s="158" t="n"/>
      <c r="L195" s="158" t="n"/>
      <c r="M195" s="320" t="n"/>
    </row>
    <row r="196" ht="24" customHeight="1">
      <c r="A196" s="263" t="inlineStr">
        <is>
          <t>800</t>
        </is>
      </c>
      <c r="B196" s="132" t="inlineStr">
        <is>
          <t>LV4：增加自身基础力量19%，增加自身手持武器24%力量的伤害</t>
        </is>
      </c>
      <c r="C196" s="129" t="n"/>
      <c r="D196" s="129" t="n"/>
      <c r="E196" s="129" t="n"/>
      <c r="F196" s="129" t="n"/>
      <c r="G196" s="129" t="n"/>
      <c r="H196" s="130" t="n"/>
      <c r="I196" s="873" t="inlineStr">
        <is>
          <t>消耗
天赋点3</t>
        </is>
      </c>
      <c r="J196" s="874" t="inlineStr">
        <is>
          <t>雷神之力：命中对手时，禁止其触发佣兵防御技能</t>
        </is>
      </c>
      <c r="K196" s="194" t="n"/>
      <c r="L196" s="194" t="n"/>
      <c r="M196" s="410" t="n"/>
    </row>
    <row r="197" ht="24" customHeight="1">
      <c r="A197" s="267" t="inlineStr">
        <is>
          <t>1100</t>
        </is>
      </c>
      <c r="B197" s="138" t="inlineStr">
        <is>
          <t>LV5：增加自身基础力量20%，增加自身手持武器25%力量的伤害</t>
        </is>
      </c>
      <c r="C197" s="135" t="n"/>
      <c r="D197" s="135" t="n"/>
      <c r="E197" s="135" t="n"/>
      <c r="F197" s="135" t="n"/>
      <c r="G197" s="135" t="n"/>
      <c r="H197" s="136" t="n"/>
      <c r="I197" s="320" t="n"/>
      <c r="J197" s="535" t="n"/>
      <c r="K197" s="158" t="n"/>
      <c r="L197" s="158" t="n"/>
      <c r="M197" s="320" t="n"/>
    </row>
    <row r="198" ht="24" customHeight="1">
      <c r="A198" s="386" t="inlineStr">
        <is>
          <t>战斗力</t>
        </is>
      </c>
      <c r="B198" s="774" t="inlineStr">
        <is>
          <t>充能属性-变身技能-空手攻击生效-雷霆一击</t>
        </is>
      </c>
      <c r="C198" s="270" t="n"/>
      <c r="D198" s="270" t="n"/>
      <c r="E198" s="270" t="n"/>
      <c r="F198" s="270" t="n"/>
      <c r="G198" s="270" t="n"/>
      <c r="H198" s="427" t="n"/>
      <c r="I198" s="24" t="inlineStr">
        <is>
          <t>武器属性-天赋分支3</t>
        </is>
      </c>
      <c r="J198" s="56" t="n"/>
      <c r="K198" s="56" t="n"/>
      <c r="L198" s="56" t="n"/>
      <c r="M198" s="56" t="n"/>
    </row>
    <row r="199" ht="24" customHeight="1">
      <c r="A199" s="876" t="inlineStr">
        <is>
          <t>2</t>
        </is>
      </c>
      <c r="B199" s="73" t="inlineStr">
        <is>
          <t>LV0：  30%忽略门派和佣兵反弹，增加50%暴击率</t>
        </is>
      </c>
      <c r="C199" s="158" t="n"/>
      <c r="D199" s="158" t="n"/>
      <c r="E199" s="158" t="n"/>
      <c r="F199" s="158" t="n"/>
      <c r="G199" s="158" t="n"/>
      <c r="H199" s="320" t="n"/>
      <c r="I199" s="579" t="inlineStr">
        <is>
          <t>消耗
天赋点1</t>
        </is>
      </c>
      <c r="J199" s="878" t="inlineStr">
        <is>
          <t>矮人制造：不会被扔出</t>
        </is>
      </c>
      <c r="M199" s="504" t="n"/>
    </row>
    <row r="200" ht="24" customHeight="1">
      <c r="A200" s="263" t="inlineStr">
        <is>
          <t>4</t>
        </is>
      </c>
      <c r="B200" s="132" t="inlineStr">
        <is>
          <t>LV1：  35%忽略门派和佣兵反弹，增加50%暴击率</t>
        </is>
      </c>
      <c r="C200" s="129" t="n"/>
      <c r="D200" s="129" t="n"/>
      <c r="E200" s="129" t="n"/>
      <c r="F200" s="129" t="n"/>
      <c r="G200" s="129" t="n"/>
      <c r="H200" s="130" t="n"/>
      <c r="I200" s="553" t="n"/>
      <c r="J200" s="158" t="n"/>
      <c r="K200" s="158" t="n"/>
      <c r="L200" s="158" t="n"/>
      <c r="M200" s="320" t="n"/>
    </row>
    <row r="201" ht="24" customHeight="1">
      <c r="A201" s="263" t="inlineStr">
        <is>
          <t>9</t>
        </is>
      </c>
      <c r="B201" s="132" t="inlineStr">
        <is>
          <t>LV2：  40%忽略门派和佣兵反弹，增加50%暴击率</t>
        </is>
      </c>
      <c r="C201" s="129" t="n"/>
      <c r="D201" s="129" t="n"/>
      <c r="E201" s="129" t="n"/>
      <c r="F201" s="129" t="n"/>
      <c r="G201" s="129" t="n"/>
      <c r="H201" s="130" t="n"/>
      <c r="I201" s="584" t="inlineStr">
        <is>
          <t>消耗
天赋点2</t>
        </is>
      </c>
      <c r="J201" s="879" t="inlineStr">
        <is>
          <t>粉碎：忽略装死</t>
        </is>
      </c>
      <c r="K201" s="194" t="n"/>
      <c r="L201" s="194" t="n"/>
      <c r="M201" s="410" t="n"/>
    </row>
    <row r="202" ht="24" customHeight="1">
      <c r="A202" s="263" t="inlineStr">
        <is>
          <t>18</t>
        </is>
      </c>
      <c r="B202" s="132" t="inlineStr">
        <is>
          <t>LV3：  45%忽略门派和佣兵反弹，增加50%暴击率</t>
        </is>
      </c>
      <c r="C202" s="129" t="n"/>
      <c r="D202" s="129" t="n"/>
      <c r="E202" s="129" t="n"/>
      <c r="F202" s="129" t="n"/>
      <c r="G202" s="129" t="n"/>
      <c r="H202" s="130" t="n"/>
      <c r="I202" s="553" t="n"/>
      <c r="J202" s="158" t="n"/>
      <c r="K202" s="158" t="n"/>
      <c r="L202" s="158" t="n"/>
      <c r="M202" s="320" t="n"/>
    </row>
    <row r="203" ht="24" customHeight="1">
      <c r="A203" s="263" t="inlineStr">
        <is>
          <t>28</t>
        </is>
      </c>
      <c r="B203" s="132" t="inlineStr">
        <is>
          <t>LV4：  50%忽略门派和佣兵反弹，增加50%暴击率</t>
        </is>
      </c>
      <c r="C203" s="129" t="n"/>
      <c r="D203" s="129" t="n"/>
      <c r="E203" s="129" t="n"/>
      <c r="F203" s="129" t="n"/>
      <c r="G203" s="129" t="n"/>
      <c r="H203" s="130" t="n"/>
      <c r="I203" s="584" t="inlineStr">
        <is>
          <t>消耗
天赋点3</t>
        </is>
      </c>
      <c r="J203" s="879" t="inlineStr">
        <is>
          <t>战彪：如果力量高于对手，命中率和暴击率增加50%</t>
        </is>
      </c>
      <c r="K203" s="194" t="n"/>
      <c r="L203" s="194" t="n"/>
      <c r="M203" s="410" t="n"/>
    </row>
    <row r="204" ht="24" customHeight="1">
      <c r="A204" s="267" t="inlineStr">
        <is>
          <t>45</t>
        </is>
      </c>
      <c r="B204" s="138" t="inlineStr">
        <is>
          <t>LV5：  60%忽略门派和佣兵反弹，增加50%暴击率</t>
        </is>
      </c>
      <c r="C204" s="135" t="n"/>
      <c r="D204" s="135" t="n"/>
      <c r="E204" s="135" t="n"/>
      <c r="F204" s="135" t="n"/>
      <c r="G204" s="135" t="n"/>
      <c r="H204" s="136" t="n"/>
      <c r="I204" s="553" t="n"/>
      <c r="J204" s="158" t="n"/>
      <c r="K204" s="158" t="n"/>
      <c r="L204" s="158" t="n"/>
      <c r="M204" s="320" t="n"/>
    </row>
    <row r="205" ht="24" customHeight="1">
      <c r="A205" s="803" t="inlineStr"/>
      <c r="B205" s="56" t="n"/>
      <c r="C205" s="56" t="n"/>
      <c r="D205" s="56" t="n"/>
      <c r="E205" s="56" t="n"/>
      <c r="F205" s="56" t="n"/>
      <c r="G205" s="56" t="n"/>
      <c r="H205" s="56" t="n"/>
      <c r="I205" s="56" t="n"/>
      <c r="J205" s="56" t="n"/>
      <c r="K205" s="56" t="n"/>
      <c r="L205" s="56" t="n"/>
      <c r="M205" s="56" t="n"/>
    </row>
    <row r="206" ht="24" customHeight="1">
      <c r="A206" s="24" t="inlineStr">
        <is>
          <t>海王波塞冬</t>
        </is>
      </c>
      <c r="B206" s="388" t="inlineStr">
        <is>
          <t>被动属性</t>
        </is>
      </c>
      <c r="C206" s="389" t="inlineStr">
        <is>
          <t>天赋点</t>
        </is>
      </c>
      <c r="D206" s="670" t="inlineStr">
        <is>
          <t>大型闪避</t>
        </is>
      </c>
      <c r="E206" s="670" t="inlineStr">
        <is>
          <t>中型闪避</t>
        </is>
      </c>
      <c r="F206" s="670" t="inlineStr">
        <is>
          <t>小型闪避</t>
        </is>
      </c>
      <c r="G206" s="670" t="inlineStr">
        <is>
          <t>投掷闪避</t>
        </is>
      </c>
      <c r="I206" s="716" t="inlineStr">
        <is>
          <t>武器属性-天赋分支1</t>
        </is>
      </c>
      <c r="J206" s="56" t="n"/>
      <c r="K206" s="56" t="n"/>
      <c r="L206" s="56" t="n"/>
      <c r="M206" s="56" t="n"/>
    </row>
    <row r="207" ht="24" customHeight="1">
      <c r="A207" s="605" t="inlineStr">
        <is>
          <t>专属武器
海洋之心
神·海王叉</t>
        </is>
      </c>
      <c r="B207" s="234" t="inlineStr">
        <is>
          <t>LV0</t>
        </is>
      </c>
      <c r="C207" s="340" t="inlineStr">
        <is>
          <t>1</t>
        </is>
      </c>
      <c r="D207" s="340" t="inlineStr">
        <is>
          <t>1%</t>
        </is>
      </c>
      <c r="E207" s="867" t="inlineStr">
        <is>
          <t>x</t>
        </is>
      </c>
      <c r="F207" s="867" t="inlineStr">
        <is>
          <t>x</t>
        </is>
      </c>
      <c r="G207" s="867" t="inlineStr">
        <is>
          <t>x</t>
        </is>
      </c>
      <c r="H207" s="868" t="inlineStr">
        <is>
          <t>x</t>
        </is>
      </c>
      <c r="I207" s="869" t="inlineStr">
        <is>
          <t>消耗
天赋点1</t>
        </is>
      </c>
      <c r="J207" s="870" t="inlineStr">
        <is>
          <t>基础共鸣：增加专属武器20点基础伤害，
使用海洋之心可以变身神将形象</t>
        </is>
      </c>
      <c r="M207" s="504" t="n"/>
    </row>
    <row r="208" ht="24" customHeight="1">
      <c r="A208" s="494" t="n"/>
      <c r="B208" s="82" t="inlineStr">
        <is>
          <t>LV1</t>
        </is>
      </c>
      <c r="C208" s="83" t="inlineStr">
        <is>
          <t>1</t>
        </is>
      </c>
      <c r="D208" s="83" t="inlineStr">
        <is>
          <t>3%</t>
        </is>
      </c>
      <c r="E208" s="83" t="inlineStr">
        <is>
          <t>3%</t>
        </is>
      </c>
      <c r="F208" s="871" t="inlineStr">
        <is>
          <t>x</t>
        </is>
      </c>
      <c r="G208" s="871" t="inlineStr">
        <is>
          <t>x</t>
        </is>
      </c>
      <c r="H208" s="872" t="inlineStr">
        <is>
          <t>x</t>
        </is>
      </c>
      <c r="I208" s="320" t="n"/>
      <c r="J208" s="535" t="n"/>
      <c r="K208" s="158" t="n"/>
      <c r="L208" s="158" t="n"/>
      <c r="M208" s="320" t="n"/>
    </row>
    <row r="209" ht="24" customHeight="1">
      <c r="A209" s="494" t="n"/>
      <c r="B209" s="82" t="inlineStr">
        <is>
          <t>LV2</t>
        </is>
      </c>
      <c r="C209" s="83" t="inlineStr">
        <is>
          <t>1</t>
        </is>
      </c>
      <c r="D209" s="83" t="inlineStr">
        <is>
          <t>6%</t>
        </is>
      </c>
      <c r="E209" s="83" t="inlineStr">
        <is>
          <t>6%</t>
        </is>
      </c>
      <c r="F209" s="83" t="inlineStr">
        <is>
          <t>6%</t>
        </is>
      </c>
      <c r="G209" s="871" t="inlineStr">
        <is>
          <t>x</t>
        </is>
      </c>
      <c r="H209" s="872" t="inlineStr">
        <is>
          <t>x</t>
        </is>
      </c>
      <c r="I209" s="873" t="inlineStr">
        <is>
          <t>消耗
天赋点2</t>
        </is>
      </c>
      <c r="J209" s="874" t="inlineStr">
        <is>
          <t>中级共鸣：增加专属武器30点基础伤害，
使用神·海王叉可以变身神将形象</t>
        </is>
      </c>
      <c r="K209" s="194" t="n"/>
      <c r="L209" s="194" t="n"/>
      <c r="M209" s="410" t="n"/>
    </row>
    <row r="210" ht="24" customHeight="1">
      <c r="A210" s="494" t="n"/>
      <c r="B210" s="82" t="inlineStr">
        <is>
          <t>LV3</t>
        </is>
      </c>
      <c r="C210" s="83" t="inlineStr">
        <is>
          <t>3</t>
        </is>
      </c>
      <c r="D210" s="83" t="inlineStr">
        <is>
          <t>10%</t>
        </is>
      </c>
      <c r="E210" s="83" t="inlineStr">
        <is>
          <t>10%</t>
        </is>
      </c>
      <c r="F210" s="83" t="inlineStr">
        <is>
          <t>10%</t>
        </is>
      </c>
      <c r="G210" s="83" t="inlineStr">
        <is>
          <t>10%</t>
        </is>
      </c>
      <c r="H210" s="872" t="inlineStr">
        <is>
          <t>x</t>
        </is>
      </c>
      <c r="I210" s="320" t="n"/>
      <c r="J210" s="535" t="n"/>
      <c r="K210" s="158" t="n"/>
      <c r="L210" s="158" t="n"/>
      <c r="M210" s="320" t="n"/>
    </row>
    <row r="211" ht="24" customHeight="1">
      <c r="A211" s="494" t="n"/>
      <c r="B211" s="82" t="inlineStr">
        <is>
          <t>LV4</t>
        </is>
      </c>
      <c r="C211" s="83" t="inlineStr">
        <is>
          <t>4</t>
        </is>
      </c>
      <c r="D211" s="83" t="inlineStr">
        <is>
          <t>15%</t>
        </is>
      </c>
      <c r="E211" s="83" t="inlineStr">
        <is>
          <t>15%</t>
        </is>
      </c>
      <c r="F211" s="83" t="inlineStr">
        <is>
          <t>15%</t>
        </is>
      </c>
      <c r="G211" s="83" t="inlineStr">
        <is>
          <t>15%</t>
        </is>
      </c>
      <c r="H211" s="872" t="inlineStr">
        <is>
          <t>x</t>
        </is>
      </c>
      <c r="I211" s="873" t="inlineStr">
        <is>
          <t>消耗
天赋点3</t>
        </is>
      </c>
      <c r="J211" s="874" t="inlineStr">
        <is>
          <t>高级共鸣：增加专属武器50点基础伤害</t>
        </is>
      </c>
      <c r="K211" s="194" t="n"/>
      <c r="L211" s="194" t="n"/>
      <c r="M211" s="410" t="n"/>
    </row>
    <row r="212" ht="24" customHeight="1">
      <c r="A212" s="553" t="n"/>
      <c r="B212" s="89" t="inlineStr">
        <is>
          <t>LV5</t>
        </is>
      </c>
      <c r="C212" s="90" t="inlineStr">
        <is>
          <t>8</t>
        </is>
      </c>
      <c r="D212" s="90" t="inlineStr">
        <is>
          <t>30%</t>
        </is>
      </c>
      <c r="E212" s="90" t="inlineStr">
        <is>
          <t>30%</t>
        </is>
      </c>
      <c r="F212" s="90" t="inlineStr">
        <is>
          <t>30%</t>
        </is>
      </c>
      <c r="G212" s="90" t="inlineStr">
        <is>
          <t>30%</t>
        </is>
      </c>
      <c r="H212" s="835" t="inlineStr">
        <is>
          <t>x</t>
        </is>
      </c>
      <c r="I212" s="320" t="n"/>
      <c r="J212" s="535" t="n"/>
      <c r="K212" s="158" t="n"/>
      <c r="L212" s="158" t="n"/>
      <c r="M212" s="320" t="n"/>
    </row>
    <row r="213" ht="24" customHeight="1">
      <c r="A213" s="24" t="inlineStr">
        <is>
          <t>碎片需求</t>
        </is>
      </c>
      <c r="B213" s="695" t="inlineStr">
        <is>
          <t>充能属性-战斗技能-持续整场战斗-海王</t>
        </is>
      </c>
      <c r="I213" s="653" t="inlineStr">
        <is>
          <t>武器属性-天赋分支2</t>
        </is>
      </c>
      <c r="J213" s="3" t="n"/>
      <c r="K213" s="3" t="n"/>
      <c r="L213" s="3" t="n"/>
      <c r="M213" s="3" t="n"/>
    </row>
    <row r="214" ht="24" customHeight="1">
      <c r="A214" s="740" t="inlineStr">
        <is>
          <t>150</t>
        </is>
      </c>
      <c r="B214" s="884" t="inlineStr">
        <is>
          <t>LV0：降低对手武器韧性10%</t>
        </is>
      </c>
      <c r="C214" s="3" t="n"/>
      <c r="D214" s="3" t="n"/>
      <c r="E214" s="3" t="n"/>
      <c r="F214" s="3" t="n"/>
      <c r="G214" s="3" t="n"/>
      <c r="H214" s="3" t="n"/>
      <c r="I214" s="859" t="inlineStr">
        <is>
          <t>消耗
天赋点1</t>
        </is>
      </c>
      <c r="J214" s="877" t="inlineStr">
        <is>
          <t>亚特兰斯：不会被扔出</t>
        </is>
      </c>
      <c r="K214" s="3" t="n"/>
      <c r="L214" s="3" t="n"/>
      <c r="M214" s="4" t="n"/>
    </row>
    <row r="215" ht="24" customHeight="1">
      <c r="A215" s="741" t="inlineStr">
        <is>
          <t>150</t>
        </is>
      </c>
      <c r="B215" s="85" t="inlineStr">
        <is>
          <t>LV1：降低对手武器韧性11%</t>
        </is>
      </c>
      <c r="C215" s="129" t="n"/>
      <c r="D215" s="129" t="n"/>
      <c r="E215" s="129" t="n"/>
      <c r="F215" s="129" t="n"/>
      <c r="G215" s="129" t="n"/>
      <c r="H215" s="130" t="n"/>
      <c r="I215" s="320" t="n"/>
      <c r="J215" s="535" t="n"/>
      <c r="K215" s="158" t="n"/>
      <c r="L215" s="158" t="n"/>
      <c r="M215" s="320" t="n"/>
    </row>
    <row r="216" ht="24" customHeight="1">
      <c r="A216" s="741" t="inlineStr">
        <is>
          <t>280</t>
        </is>
      </c>
      <c r="B216" s="85" t="inlineStr">
        <is>
          <t>LV2：降低对手武器韧性12%</t>
        </is>
      </c>
      <c r="C216" s="129" t="n"/>
      <c r="D216" s="129" t="n"/>
      <c r="E216" s="129" t="n"/>
      <c r="F216" s="129" t="n"/>
      <c r="G216" s="129" t="n"/>
      <c r="H216" s="130" t="n"/>
      <c r="I216" s="873" t="inlineStr">
        <is>
          <t>消耗
天赋点2</t>
        </is>
      </c>
      <c r="J216" s="874" t="inlineStr">
        <is>
          <t>海洋之神：手持武器减伤增加25%</t>
        </is>
      </c>
      <c r="K216" s="194" t="n"/>
      <c r="L216" s="194" t="n"/>
      <c r="M216" s="410" t="n"/>
    </row>
    <row r="217" ht="24" customHeight="1">
      <c r="A217" s="741" t="inlineStr">
        <is>
          <t>560</t>
        </is>
      </c>
      <c r="B217" s="85" t="inlineStr">
        <is>
          <t>LV3：降低对手武器韧性13%</t>
        </is>
      </c>
      <c r="C217" s="129" t="n"/>
      <c r="D217" s="129" t="n"/>
      <c r="E217" s="129" t="n"/>
      <c r="F217" s="129" t="n"/>
      <c r="G217" s="129" t="n"/>
      <c r="H217" s="130" t="n"/>
      <c r="I217" s="320" t="n"/>
      <c r="J217" s="535" t="n"/>
      <c r="K217" s="158" t="n"/>
      <c r="L217" s="158" t="n"/>
      <c r="M217" s="320" t="n"/>
    </row>
    <row r="218" ht="24" customHeight="1">
      <c r="A218" s="741" t="inlineStr">
        <is>
          <t>800</t>
        </is>
      </c>
      <c r="B218" s="85" t="inlineStr">
        <is>
          <t>LV4：降低对手武器韧性14%</t>
        </is>
      </c>
      <c r="C218" s="129" t="n"/>
      <c r="D218" s="129" t="n"/>
      <c r="E218" s="129" t="n"/>
      <c r="F218" s="129" t="n"/>
      <c r="G218" s="129" t="n"/>
      <c r="H218" s="130" t="n"/>
      <c r="I218" s="873" t="inlineStr">
        <is>
          <t>消耗
天赋点3</t>
        </is>
      </c>
      <c r="J218" s="874" t="inlineStr">
        <is>
          <t>风暴之神：武器忽略对手回合的概率提高20%</t>
        </is>
      </c>
      <c r="K218" s="194" t="n"/>
      <c r="L218" s="194" t="n"/>
      <c r="M218" s="410" t="n"/>
    </row>
    <row r="219" ht="24" customHeight="1">
      <c r="A219" s="742" t="inlineStr">
        <is>
          <t>1100</t>
        </is>
      </c>
      <c r="B219" s="256" t="inlineStr">
        <is>
          <t>LV5：降低对手武器韧性15%</t>
        </is>
      </c>
      <c r="C219" s="135" t="n"/>
      <c r="D219" s="135" t="n"/>
      <c r="E219" s="135" t="n"/>
      <c r="F219" s="135" t="n"/>
      <c r="G219" s="135" t="n"/>
      <c r="H219" s="136" t="n"/>
      <c r="I219" s="320" t="n"/>
      <c r="J219" s="535" t="n"/>
      <c r="K219" s="158" t="n"/>
      <c r="L219" s="158" t="n"/>
      <c r="M219" s="320" t="n"/>
    </row>
    <row r="220" ht="24" customHeight="1">
      <c r="A220" s="386" t="inlineStr">
        <is>
          <t>战斗力</t>
        </is>
      </c>
      <c r="B220" s="774" t="inlineStr">
        <is>
          <t>充能属性-变身技能-空手攻击生效-乘风破浪</t>
        </is>
      </c>
      <c r="C220" s="270" t="n"/>
      <c r="D220" s="270" t="n"/>
      <c r="E220" s="270" t="n"/>
      <c r="F220" s="270" t="n"/>
      <c r="G220" s="270" t="n"/>
      <c r="H220" s="427" t="n"/>
      <c r="I220" s="24" t="inlineStr">
        <is>
          <t>武器属性-天赋分支3</t>
        </is>
      </c>
      <c r="J220" s="56" t="n"/>
      <c r="K220" s="56" t="n"/>
      <c r="L220" s="56" t="n"/>
      <c r="M220" s="56" t="n"/>
    </row>
    <row r="221" ht="24" customHeight="1">
      <c r="A221" s="876" t="inlineStr">
        <is>
          <t>2</t>
        </is>
      </c>
      <c r="B221" s="73" t="inlineStr">
        <is>
          <t>LV0：  30%忽略门派和佣兵反弹，50%忽略对手1回合</t>
        </is>
      </c>
      <c r="C221" s="158" t="n"/>
      <c r="D221" s="158" t="n"/>
      <c r="E221" s="158" t="n"/>
      <c r="F221" s="158" t="n"/>
      <c r="G221" s="158" t="n"/>
      <c r="H221" s="320" t="n"/>
      <c r="I221" s="579" t="inlineStr">
        <is>
          <t>消耗
天赋点1</t>
        </is>
      </c>
      <c r="J221" s="878" t="inlineStr">
        <is>
          <t>风浪之矛：无视反击</t>
        </is>
      </c>
      <c r="M221" s="504" t="n"/>
    </row>
    <row r="222" ht="24" customHeight="1">
      <c r="A222" s="263" t="inlineStr">
        <is>
          <t>4</t>
        </is>
      </c>
      <c r="B222" s="132" t="inlineStr">
        <is>
          <t>LV1：  35%忽略门派和佣兵反弹，50%忽略对手1回合</t>
        </is>
      </c>
      <c r="C222" s="129" t="n"/>
      <c r="D222" s="129" t="n"/>
      <c r="E222" s="129" t="n"/>
      <c r="F222" s="129" t="n"/>
      <c r="G222" s="129" t="n"/>
      <c r="H222" s="130" t="n"/>
      <c r="I222" s="553" t="n"/>
      <c r="J222" s="158" t="n"/>
      <c r="K222" s="158" t="n"/>
      <c r="L222" s="158" t="n"/>
      <c r="M222" s="320" t="n"/>
    </row>
    <row r="223" ht="24" customHeight="1">
      <c r="A223" s="263" t="inlineStr">
        <is>
          <t>9</t>
        </is>
      </c>
      <c r="B223" s="132" t="inlineStr">
        <is>
          <t>LV2：  40%忽略门派和佣兵反弹，50%忽略对手1回合</t>
        </is>
      </c>
      <c r="C223" s="129" t="n"/>
      <c r="D223" s="129" t="n"/>
      <c r="E223" s="129" t="n"/>
      <c r="F223" s="129" t="n"/>
      <c r="G223" s="129" t="n"/>
      <c r="H223" s="130" t="n"/>
      <c r="I223" s="584" t="inlineStr">
        <is>
          <t>消耗
天赋点2</t>
        </is>
      </c>
      <c r="J223" s="879" t="inlineStr">
        <is>
          <t>天崩地裂：无视反弹</t>
        </is>
      </c>
      <c r="K223" s="194" t="n"/>
      <c r="L223" s="194" t="n"/>
      <c r="M223" s="410" t="n"/>
    </row>
    <row r="224" ht="24" customHeight="1">
      <c r="A224" s="263" t="inlineStr">
        <is>
          <t>18</t>
        </is>
      </c>
      <c r="B224" s="132" t="inlineStr">
        <is>
          <t>LV3：  45%忽略门派和佣兵反弹，50%忽略对手1回合</t>
        </is>
      </c>
      <c r="C224" s="129" t="n"/>
      <c r="D224" s="129" t="n"/>
      <c r="E224" s="129" t="n"/>
      <c r="F224" s="129" t="n"/>
      <c r="G224" s="129" t="n"/>
      <c r="H224" s="130" t="n"/>
      <c r="I224" s="553" t="n"/>
      <c r="J224" s="158" t="n"/>
      <c r="K224" s="158" t="n"/>
      <c r="L224" s="158" t="n"/>
      <c r="M224" s="320" t="n"/>
    </row>
    <row r="225" ht="24" customHeight="1">
      <c r="A225" s="263" t="inlineStr">
        <is>
          <t>28</t>
        </is>
      </c>
      <c r="B225" s="132" t="inlineStr">
        <is>
          <t>LV4：  50%忽略门派和佣兵反弹，50%忽略对手1回合</t>
        </is>
      </c>
      <c r="C225" s="129" t="n"/>
      <c r="D225" s="129" t="n"/>
      <c r="E225" s="129" t="n"/>
      <c r="F225" s="129" t="n"/>
      <c r="G225" s="129" t="n"/>
      <c r="H225" s="130" t="n"/>
      <c r="I225" s="584" t="inlineStr">
        <is>
          <t>消耗
天赋点3</t>
        </is>
      </c>
      <c r="J225" s="879" t="inlineStr">
        <is>
          <t>深邃：如果触发神技海王多攻击对手一次，不再强制自己休息1回合</t>
        </is>
      </c>
      <c r="K225" s="194" t="n"/>
      <c r="L225" s="194" t="n"/>
      <c r="M225" s="410" t="n"/>
    </row>
    <row r="226" ht="24" customHeight="1">
      <c r="A226" s="267" t="inlineStr">
        <is>
          <t>45</t>
        </is>
      </c>
      <c r="B226" s="138" t="inlineStr">
        <is>
          <t>LV5：  60%忽略门派和佣兵反弹，50%忽略对手1回合</t>
        </is>
      </c>
      <c r="C226" s="135" t="n"/>
      <c r="D226" s="135" t="n"/>
      <c r="E226" s="135" t="n"/>
      <c r="F226" s="135" t="n"/>
      <c r="G226" s="135" t="n"/>
      <c r="H226" s="136" t="n"/>
      <c r="I226" s="553" t="n"/>
      <c r="J226" s="158" t="n"/>
      <c r="K226" s="158" t="n"/>
      <c r="L226" s="158" t="n"/>
      <c r="M226" s="320" t="n"/>
    </row>
    <row r="227" ht="24" customHeight="1">
      <c r="A227" s="803" t="inlineStr"/>
      <c r="B227" s="56" t="n"/>
      <c r="C227" s="56" t="n"/>
      <c r="D227" s="56" t="n"/>
      <c r="E227" s="56" t="n"/>
      <c r="F227" s="56" t="n"/>
      <c r="G227" s="56" t="n"/>
      <c r="H227" s="56" t="n"/>
      <c r="I227" s="56" t="n"/>
      <c r="J227" s="56" t="n"/>
      <c r="K227" s="56" t="n"/>
      <c r="L227" s="56" t="n"/>
      <c r="M227" s="56" t="n"/>
    </row>
    <row r="228" ht="24" customHeight="1">
      <c r="A228" s="24" t="inlineStr">
        <is>
          <t>灭世</t>
        </is>
      </c>
      <c r="B228" s="388" t="inlineStr">
        <is>
          <t>被动属性</t>
        </is>
      </c>
      <c r="C228" s="389" t="inlineStr">
        <is>
          <t>天赋点</t>
        </is>
      </c>
      <c r="D228" s="670" t="inlineStr">
        <is>
          <t>暴击率</t>
        </is>
      </c>
      <c r="E228" s="670" t="inlineStr">
        <is>
          <t>暴伤率</t>
        </is>
      </c>
      <c r="F228" s="670" t="inlineStr">
        <is>
          <t>穿透率</t>
        </is>
      </c>
      <c r="G228" s="311" t="inlineStr">
        <is>
          <t>抗韧率</t>
        </is>
      </c>
      <c r="I228" s="716" t="inlineStr">
        <is>
          <t>武器属性-天赋分支1</t>
        </is>
      </c>
      <c r="J228" s="56" t="n"/>
      <c r="K228" s="56" t="n"/>
      <c r="L228" s="56" t="n"/>
      <c r="M228" s="56" t="n"/>
    </row>
    <row r="229" ht="24" customHeight="1">
      <c r="A229" s="32" t="inlineStr">
        <is>
          <t>专属武器
砖家之怒
神·无限板砖</t>
        </is>
      </c>
      <c r="B229" s="234" t="inlineStr">
        <is>
          <t>LV0</t>
        </is>
      </c>
      <c r="C229" s="340" t="inlineStr">
        <is>
          <t>1</t>
        </is>
      </c>
      <c r="D229" s="340" t="inlineStr">
        <is>
          <t>1%</t>
        </is>
      </c>
      <c r="E229" s="867" t="inlineStr">
        <is>
          <t>x</t>
        </is>
      </c>
      <c r="F229" s="867" t="inlineStr">
        <is>
          <t>x</t>
        </is>
      </c>
      <c r="G229" s="867" t="inlineStr">
        <is>
          <t>x</t>
        </is>
      </c>
      <c r="H229" s="868" t="inlineStr">
        <is>
          <t>x</t>
        </is>
      </c>
      <c r="I229" s="869" t="inlineStr">
        <is>
          <t>消耗
天赋点1</t>
        </is>
      </c>
      <c r="J229" s="870" t="inlineStr">
        <is>
          <t>基础共鸣：增加专属武器20点基础伤害</t>
        </is>
      </c>
      <c r="M229" s="504" t="n"/>
    </row>
    <row r="230" ht="24" customHeight="1">
      <c r="A230" s="11" t="n"/>
      <c r="B230" s="82" t="inlineStr">
        <is>
          <t>LV1</t>
        </is>
      </c>
      <c r="C230" s="83" t="inlineStr">
        <is>
          <t>1</t>
        </is>
      </c>
      <c r="D230" s="83" t="inlineStr">
        <is>
          <t>3%</t>
        </is>
      </c>
      <c r="E230" s="83" t="inlineStr">
        <is>
          <t>3%</t>
        </is>
      </c>
      <c r="F230" s="871" t="inlineStr">
        <is>
          <t>x</t>
        </is>
      </c>
      <c r="G230" s="871" t="inlineStr">
        <is>
          <t>x</t>
        </is>
      </c>
      <c r="H230" s="872" t="inlineStr">
        <is>
          <t>x</t>
        </is>
      </c>
      <c r="I230" s="320" t="n"/>
      <c r="J230" s="535" t="n"/>
      <c r="K230" s="158" t="n"/>
      <c r="L230" s="158" t="n"/>
      <c r="M230" s="320" t="n"/>
    </row>
    <row r="231" ht="24" customHeight="1">
      <c r="A231" s="11" t="n"/>
      <c r="B231" s="82" t="inlineStr">
        <is>
          <t>LV2</t>
        </is>
      </c>
      <c r="C231" s="83" t="inlineStr">
        <is>
          <t>1</t>
        </is>
      </c>
      <c r="D231" s="83" t="inlineStr">
        <is>
          <t>5%</t>
        </is>
      </c>
      <c r="E231" s="83" t="inlineStr">
        <is>
          <t>5%</t>
        </is>
      </c>
      <c r="F231" s="83" t="inlineStr">
        <is>
          <t>4%</t>
        </is>
      </c>
      <c r="G231" s="871" t="inlineStr">
        <is>
          <t>x</t>
        </is>
      </c>
      <c r="H231" s="872" t="inlineStr">
        <is>
          <t>x</t>
        </is>
      </c>
      <c r="I231" s="873" t="inlineStr">
        <is>
          <t>消耗
天赋点2</t>
        </is>
      </c>
      <c r="J231" s="874" t="inlineStr">
        <is>
          <t>中级共鸣：增加专属武器30点基础伤害，
使用神·无限板砖可以变身神将形象</t>
        </is>
      </c>
      <c r="K231" s="194" t="n"/>
      <c r="L231" s="194" t="n"/>
      <c r="M231" s="410" t="n"/>
    </row>
    <row r="232" ht="24" customHeight="1">
      <c r="A232" s="11" t="n"/>
      <c r="B232" s="82" t="inlineStr">
        <is>
          <t>LV3</t>
        </is>
      </c>
      <c r="C232" s="83" t="inlineStr">
        <is>
          <t>3</t>
        </is>
      </c>
      <c r="D232" s="83" t="inlineStr">
        <is>
          <t>7%</t>
        </is>
      </c>
      <c r="E232" s="83" t="inlineStr">
        <is>
          <t>7%</t>
        </is>
      </c>
      <c r="F232" s="83" t="inlineStr">
        <is>
          <t>6%</t>
        </is>
      </c>
      <c r="G232" s="83" t="inlineStr">
        <is>
          <t>1%</t>
        </is>
      </c>
      <c r="H232" s="872" t="inlineStr">
        <is>
          <t>x</t>
        </is>
      </c>
      <c r="I232" s="320" t="n"/>
      <c r="J232" s="535" t="n"/>
      <c r="K232" s="158" t="n"/>
      <c r="L232" s="158" t="n"/>
      <c r="M232" s="320" t="n"/>
    </row>
    <row r="233" ht="24" customHeight="1">
      <c r="A233" s="11" t="n"/>
      <c r="B233" s="82" t="inlineStr">
        <is>
          <t>LV4</t>
        </is>
      </c>
      <c r="C233" s="83" t="inlineStr">
        <is>
          <t>4</t>
        </is>
      </c>
      <c r="D233" s="83" t="inlineStr">
        <is>
          <t>10%</t>
        </is>
      </c>
      <c r="E233" s="83" t="inlineStr">
        <is>
          <t>15%</t>
        </is>
      </c>
      <c r="F233" s="83" t="inlineStr">
        <is>
          <t>8%</t>
        </is>
      </c>
      <c r="G233" s="83" t="inlineStr">
        <is>
          <t>2%</t>
        </is>
      </c>
      <c r="H233" s="872" t="inlineStr">
        <is>
          <t>x</t>
        </is>
      </c>
      <c r="I233" s="873" t="inlineStr">
        <is>
          <t>消耗
天赋点3</t>
        </is>
      </c>
      <c r="J233" s="874" t="inlineStr">
        <is>
          <t>高级共鸣：增加专属武器50点基础伤害</t>
        </is>
      </c>
      <c r="K233" s="194" t="n"/>
      <c r="L233" s="194" t="n"/>
      <c r="M233" s="410" t="n"/>
    </row>
    <row r="234" ht="24" customHeight="1">
      <c r="A234" s="16" t="n"/>
      <c r="B234" s="89" t="inlineStr">
        <is>
          <t>LV5</t>
        </is>
      </c>
      <c r="C234" s="90" t="inlineStr">
        <is>
          <t>8</t>
        </is>
      </c>
      <c r="D234" s="90" t="inlineStr">
        <is>
          <t>15%</t>
        </is>
      </c>
      <c r="E234" s="90" t="inlineStr">
        <is>
          <t>25%</t>
        </is>
      </c>
      <c r="F234" s="90" t="inlineStr">
        <is>
          <t>10%</t>
        </is>
      </c>
      <c r="G234" s="90" t="inlineStr">
        <is>
          <t>3%</t>
        </is>
      </c>
      <c r="H234" s="835" t="inlineStr">
        <is>
          <t>x</t>
        </is>
      </c>
      <c r="I234" s="320" t="n"/>
      <c r="J234" s="535" t="n"/>
      <c r="K234" s="158" t="n"/>
      <c r="L234" s="158" t="n"/>
      <c r="M234" s="320" t="n"/>
    </row>
    <row r="235" ht="24" customHeight="1">
      <c r="A235" s="24" t="inlineStr">
        <is>
          <t>碎片需求</t>
        </is>
      </c>
      <c r="B235" s="875" t="inlineStr">
        <is>
          <t>充能属性-战斗技能-持续整场战斗-灭世</t>
        </is>
      </c>
      <c r="C235" s="270" t="n"/>
      <c r="D235" s="270" t="n"/>
      <c r="E235" s="270" t="n"/>
      <c r="F235" s="270" t="n"/>
      <c r="G235" s="270" t="n"/>
      <c r="H235" s="270" t="n"/>
      <c r="I235" s="653" t="inlineStr">
        <is>
          <t>武器属性-天赋分支2</t>
        </is>
      </c>
      <c r="J235" s="3" t="n"/>
      <c r="K235" s="3" t="n"/>
      <c r="L235" s="3" t="n"/>
      <c r="M235" s="3" t="n"/>
    </row>
    <row r="236" ht="24" customHeight="1">
      <c r="A236" s="876" t="inlineStr">
        <is>
          <t>150</t>
        </is>
      </c>
      <c r="B236" s="73" t="inlineStr">
        <is>
          <t>LV0：增加自身基础力量、敏捷、生命15%</t>
        </is>
      </c>
      <c r="C236" s="158" t="n"/>
      <c r="D236" s="158" t="n"/>
      <c r="E236" s="158" t="n"/>
      <c r="F236" s="158" t="n"/>
      <c r="G236" s="158" t="n"/>
      <c r="H236" s="320" t="n"/>
      <c r="I236" s="859" t="inlineStr">
        <is>
          <t>消耗
天赋点1</t>
        </is>
      </c>
      <c r="J236" s="877" t="inlineStr">
        <is>
          <t>永恒之族：命中对手时，禁止其触发门派防御技能</t>
        </is>
      </c>
      <c r="K236" s="3" t="n"/>
      <c r="L236" s="3" t="n"/>
      <c r="M236" s="4" t="n"/>
    </row>
    <row r="237" ht="24" customHeight="1">
      <c r="A237" s="263" t="inlineStr">
        <is>
          <t>150</t>
        </is>
      </c>
      <c r="B237" s="132" t="inlineStr">
        <is>
          <t>LV1：增加自身基础力量、敏捷、生命16%</t>
        </is>
      </c>
      <c r="C237" s="129" t="n"/>
      <c r="D237" s="129" t="n"/>
      <c r="E237" s="129" t="n"/>
      <c r="F237" s="129" t="n"/>
      <c r="G237" s="129" t="n"/>
      <c r="H237" s="130" t="n"/>
      <c r="I237" s="320" t="n"/>
      <c r="J237" s="535" t="n"/>
      <c r="K237" s="158" t="n"/>
      <c r="L237" s="158" t="n"/>
      <c r="M237" s="320" t="n"/>
    </row>
    <row r="238" ht="24" customHeight="1">
      <c r="A238" s="263" t="inlineStr">
        <is>
          <t>280</t>
        </is>
      </c>
      <c r="B238" s="132" t="inlineStr">
        <is>
          <t>LV2：增加自身基础力量、敏捷、生命17%</t>
        </is>
      </c>
      <c r="C238" s="129" t="n"/>
      <c r="D238" s="129" t="n"/>
      <c r="E238" s="129" t="n"/>
      <c r="F238" s="129" t="n"/>
      <c r="G238" s="129" t="n"/>
      <c r="H238" s="130" t="n"/>
      <c r="I238" s="873" t="inlineStr">
        <is>
          <t>消耗
天赋点2</t>
        </is>
      </c>
      <c r="J238" s="874" t="inlineStr">
        <is>
          <t>抗性皮肤：手持武器武器韧性增加15%</t>
        </is>
      </c>
      <c r="K238" s="194" t="n"/>
      <c r="L238" s="194" t="n"/>
      <c r="M238" s="410" t="n"/>
    </row>
    <row r="239" ht="24" customHeight="1">
      <c r="A239" s="263" t="inlineStr">
        <is>
          <t>560</t>
        </is>
      </c>
      <c r="B239" s="132" t="inlineStr">
        <is>
          <t>LV3：增加自身基础力量、敏捷、生命18%</t>
        </is>
      </c>
      <c r="C239" s="129" t="n"/>
      <c r="D239" s="129" t="n"/>
      <c r="E239" s="129" t="n"/>
      <c r="F239" s="129" t="n"/>
      <c r="G239" s="129" t="n"/>
      <c r="H239" s="130" t="n"/>
      <c r="I239" s="320" t="n"/>
      <c r="J239" s="535" t="n"/>
      <c r="K239" s="158" t="n"/>
      <c r="L239" s="158" t="n"/>
      <c r="M239" s="320" t="n"/>
    </row>
    <row r="240" ht="24" customHeight="1">
      <c r="A240" s="263" t="inlineStr">
        <is>
          <t>800</t>
        </is>
      </c>
      <c r="B240" s="132" t="inlineStr">
        <is>
          <t>LV4：增加自身基础力量、敏捷、生命19%</t>
        </is>
      </c>
      <c r="C240" s="129" t="n"/>
      <c r="D240" s="129" t="n"/>
      <c r="E240" s="129" t="n"/>
      <c r="F240" s="129" t="n"/>
      <c r="G240" s="129" t="n"/>
      <c r="H240" s="130" t="n"/>
      <c r="I240" s="873" t="inlineStr">
        <is>
          <t>消耗
天赋点3</t>
        </is>
      </c>
      <c r="J240" s="874" t="inlineStr">
        <is>
          <t>浮空王座：暴击率增加15%</t>
        </is>
      </c>
      <c r="K240" s="194" t="n"/>
      <c r="L240" s="194" t="n"/>
      <c r="M240" s="410" t="n"/>
    </row>
    <row r="241" ht="24" customHeight="1">
      <c r="A241" s="267" t="inlineStr">
        <is>
          <t>1100</t>
        </is>
      </c>
      <c r="B241" s="138" t="inlineStr">
        <is>
          <t>LV5：增加自身基础力量、敏捷、生命20%</t>
        </is>
      </c>
      <c r="C241" s="135" t="n"/>
      <c r="D241" s="135" t="n"/>
      <c r="E241" s="135" t="n"/>
      <c r="F241" s="135" t="n"/>
      <c r="G241" s="135" t="n"/>
      <c r="H241" s="136" t="n"/>
      <c r="I241" s="320" t="n"/>
      <c r="J241" s="535" t="n"/>
      <c r="K241" s="158" t="n"/>
      <c r="L241" s="158" t="n"/>
      <c r="M241" s="320" t="n"/>
    </row>
    <row r="242" ht="24" customHeight="1">
      <c r="A242" s="386" t="inlineStr">
        <is>
          <t>战斗力</t>
        </is>
      </c>
      <c r="B242" s="774" t="inlineStr">
        <is>
          <t>充能属性-变身技能-空手攻击生效-宇宙平衡</t>
        </is>
      </c>
      <c r="C242" s="270" t="n"/>
      <c r="D242" s="270" t="n"/>
      <c r="E242" s="270" t="n"/>
      <c r="F242" s="270" t="n"/>
      <c r="G242" s="270" t="n"/>
      <c r="H242" s="427" t="n"/>
      <c r="I242" s="24" t="inlineStr">
        <is>
          <t>武器属性-天赋分支3</t>
        </is>
      </c>
      <c r="J242" s="56" t="n"/>
      <c r="K242" s="56" t="n"/>
      <c r="L242" s="56" t="n"/>
      <c r="M242" s="56" t="n"/>
    </row>
    <row r="243" ht="24" customHeight="1">
      <c r="A243" s="876" t="inlineStr">
        <is>
          <t>2</t>
        </is>
      </c>
      <c r="B243" s="73" t="inlineStr">
        <is>
          <t>LV0：  30%忽略门派和佣兵反弹，额外造成力量*1伤害</t>
        </is>
      </c>
      <c r="C243" s="158" t="n"/>
      <c r="D243" s="158" t="n"/>
      <c r="E243" s="158" t="n"/>
      <c r="F243" s="158" t="n"/>
      <c r="G243" s="158" t="n"/>
      <c r="H243" s="320" t="n"/>
      <c r="I243" s="579" t="inlineStr">
        <is>
          <t>消耗
天赋点1</t>
        </is>
      </c>
      <c r="J243" s="878" t="inlineStr">
        <is>
          <t>宇宙哲理：无视反击，不会被扔出</t>
        </is>
      </c>
      <c r="M243" s="504" t="n"/>
    </row>
    <row r="244" ht="24" customHeight="1">
      <c r="A244" s="263" t="inlineStr">
        <is>
          <t>4</t>
        </is>
      </c>
      <c r="B244" s="132" t="inlineStr">
        <is>
          <t>LV1：  35%忽略门派和佣兵反弹，额外造成力量*1伤害</t>
        </is>
      </c>
      <c r="C244" s="129" t="n"/>
      <c r="D244" s="129" t="n"/>
      <c r="E244" s="129" t="n"/>
      <c r="F244" s="129" t="n"/>
      <c r="G244" s="129" t="n"/>
      <c r="H244" s="130" t="n"/>
      <c r="I244" s="553" t="n"/>
      <c r="J244" s="158" t="n"/>
      <c r="K244" s="158" t="n"/>
      <c r="L244" s="158" t="n"/>
      <c r="M244" s="320" t="n"/>
    </row>
    <row r="245" ht="24" customHeight="1">
      <c r="A245" s="263" t="inlineStr">
        <is>
          <t>9</t>
        </is>
      </c>
      <c r="B245" s="132" t="inlineStr">
        <is>
          <t>LV2：  40%忽略门派和佣兵反弹，额外造成力量*1伤害</t>
        </is>
      </c>
      <c r="C245" s="129" t="n"/>
      <c r="D245" s="129" t="n"/>
      <c r="E245" s="129" t="n"/>
      <c r="F245" s="129" t="n"/>
      <c r="G245" s="129" t="n"/>
      <c r="H245" s="130" t="n"/>
      <c r="I245" s="584" t="inlineStr">
        <is>
          <t>消耗
天赋点2</t>
        </is>
      </c>
      <c r="J245" s="879" t="inlineStr">
        <is>
          <t>等离子能：额外造成伤害提高至等级*3</t>
        </is>
      </c>
      <c r="K245" s="194" t="n"/>
      <c r="L245" s="194" t="n"/>
      <c r="M245" s="410" t="n"/>
    </row>
    <row r="246" ht="24" customHeight="1">
      <c r="A246" s="263" t="inlineStr">
        <is>
          <t>18</t>
        </is>
      </c>
      <c r="B246" s="132" t="inlineStr">
        <is>
          <t>LV3：  45%忽略门派和佣兵反弹，额外造成力量*1伤害</t>
        </is>
      </c>
      <c r="C246" s="129" t="n"/>
      <c r="D246" s="129" t="n"/>
      <c r="E246" s="129" t="n"/>
      <c r="F246" s="129" t="n"/>
      <c r="G246" s="129" t="n"/>
      <c r="H246" s="130" t="n"/>
      <c r="I246" s="553" t="n"/>
      <c r="J246" s="158" t="n"/>
      <c r="K246" s="158" t="n"/>
      <c r="L246" s="158" t="n"/>
      <c r="M246" s="320" t="n"/>
    </row>
    <row r="247" ht="24" customHeight="1">
      <c r="A247" s="263" t="inlineStr">
        <is>
          <t>28</t>
        </is>
      </c>
      <c r="B247" s="132" t="inlineStr">
        <is>
          <t>LV4：  50%忽略门派和佣兵反弹，额外造成力量*1伤害</t>
        </is>
      </c>
      <c r="C247" s="129" t="n"/>
      <c r="D247" s="129" t="n"/>
      <c r="E247" s="129" t="n"/>
      <c r="F247" s="129" t="n"/>
      <c r="G247" s="129" t="n"/>
      <c r="H247" s="130" t="n"/>
      <c r="I247" s="584" t="inlineStr">
        <is>
          <t>消耗
天赋点3</t>
        </is>
      </c>
      <c r="J247" s="879" t="inlineStr">
        <is>
          <t>死亡诅咒：忽略装死</t>
        </is>
      </c>
      <c r="K247" s="194" t="n"/>
      <c r="L247" s="194" t="n"/>
      <c r="M247" s="410" t="n"/>
    </row>
    <row r="248" ht="24" customHeight="1">
      <c r="A248" s="267" t="inlineStr">
        <is>
          <t>45</t>
        </is>
      </c>
      <c r="B248" s="138" t="inlineStr">
        <is>
          <t>LV5：  60%忽略门派和佣兵反弹，额外造成力量*1伤害</t>
        </is>
      </c>
      <c r="C248" s="135" t="n"/>
      <c r="D248" s="135" t="n"/>
      <c r="E248" s="135" t="n"/>
      <c r="F248" s="135" t="n"/>
      <c r="G248" s="135" t="n"/>
      <c r="H248" s="136" t="n"/>
      <c r="I248" s="553" t="n"/>
      <c r="J248" s="158" t="n"/>
      <c r="K248" s="158" t="n"/>
      <c r="L248" s="158" t="n"/>
      <c r="M248" s="320" t="n"/>
    </row>
    <row r="249" ht="24" customHeight="1">
      <c r="A249" s="803" t="inlineStr"/>
      <c r="B249" s="56" t="n"/>
      <c r="C249" s="56" t="n"/>
      <c r="D249" s="56" t="n"/>
      <c r="E249" s="56" t="n"/>
      <c r="F249" s="56" t="n"/>
      <c r="G249" s="56" t="n"/>
      <c r="H249" s="56" t="n"/>
      <c r="I249" s="56" t="n"/>
      <c r="J249" s="56" t="n"/>
      <c r="K249" s="56" t="n"/>
      <c r="L249" s="56" t="n"/>
      <c r="M249" s="56" t="n"/>
    </row>
    <row r="250" ht="24" customHeight="1">
      <c r="A250" s="24" t="inlineStr">
        <is>
          <t>女帝武则天</t>
        </is>
      </c>
      <c r="B250" s="388" t="inlineStr">
        <is>
          <t>被动属性</t>
        </is>
      </c>
      <c r="C250" s="389" t="inlineStr">
        <is>
          <t>天赋点</t>
        </is>
      </c>
      <c r="D250" s="670" t="inlineStr">
        <is>
          <t>抗暴率</t>
        </is>
      </c>
      <c r="E250" s="670" t="inlineStr">
        <is>
          <t>暴减率</t>
        </is>
      </c>
      <c r="F250" s="670" t="inlineStr">
        <is>
          <t>抗穿率</t>
        </is>
      </c>
      <c r="G250" s="670" t="inlineStr">
        <is>
          <t>韧性率</t>
        </is>
      </c>
      <c r="I250" s="716" t="inlineStr">
        <is>
          <t>武器属性-天赋分支1</t>
        </is>
      </c>
      <c r="J250" s="56" t="n"/>
      <c r="K250" s="56" t="n"/>
      <c r="L250" s="56" t="n"/>
      <c r="M250" s="56" t="n"/>
    </row>
    <row r="251" ht="24" customHeight="1">
      <c r="A251" s="744" t="inlineStr">
        <is>
          <t>专属武器
传说之杖
神·星之杖</t>
        </is>
      </c>
      <c r="B251" s="657" t="inlineStr">
        <is>
          <t>LV0</t>
        </is>
      </c>
      <c r="C251" s="340" t="inlineStr">
        <is>
          <t>1</t>
        </is>
      </c>
      <c r="D251" s="340" t="inlineStr">
        <is>
          <t>1%</t>
        </is>
      </c>
      <c r="E251" s="867" t="inlineStr">
        <is>
          <t>x</t>
        </is>
      </c>
      <c r="F251" s="867" t="inlineStr">
        <is>
          <t>x</t>
        </is>
      </c>
      <c r="G251" s="867" t="inlineStr">
        <is>
          <t>x</t>
        </is>
      </c>
      <c r="H251" s="868" t="inlineStr">
        <is>
          <t>x</t>
        </is>
      </c>
      <c r="I251" s="869" t="inlineStr">
        <is>
          <t>消耗
天赋点1</t>
        </is>
      </c>
      <c r="J251" s="870" t="inlineStr">
        <is>
          <t>基础共鸣：增加专属武器20点基础伤害，
使用传说之杖可以变身神将形象</t>
        </is>
      </c>
      <c r="M251" s="504" t="n"/>
    </row>
    <row r="252" ht="24" customHeight="1">
      <c r="A252" s="414" t="n"/>
      <c r="B252" s="239" t="inlineStr">
        <is>
          <t>LV1</t>
        </is>
      </c>
      <c r="C252" s="83" t="inlineStr">
        <is>
          <t>1</t>
        </is>
      </c>
      <c r="D252" s="83" t="inlineStr">
        <is>
          <t>3%</t>
        </is>
      </c>
      <c r="E252" s="83" t="inlineStr">
        <is>
          <t>3%</t>
        </is>
      </c>
      <c r="F252" s="871" t="inlineStr">
        <is>
          <t>x</t>
        </is>
      </c>
      <c r="G252" s="871" t="inlineStr">
        <is>
          <t>x</t>
        </is>
      </c>
      <c r="H252" s="872" t="inlineStr">
        <is>
          <t>x</t>
        </is>
      </c>
      <c r="I252" s="320" t="n"/>
      <c r="J252" s="535" t="n"/>
      <c r="K252" s="158" t="n"/>
      <c r="L252" s="158" t="n"/>
      <c r="M252" s="320" t="n"/>
    </row>
    <row r="253" ht="24" customHeight="1">
      <c r="A253" s="414" t="n"/>
      <c r="B253" s="239" t="inlineStr">
        <is>
          <t>LV2</t>
        </is>
      </c>
      <c r="C253" s="83" t="inlineStr">
        <is>
          <t>1</t>
        </is>
      </c>
      <c r="D253" s="83" t="inlineStr">
        <is>
          <t>5%</t>
        </is>
      </c>
      <c r="E253" s="83" t="inlineStr">
        <is>
          <t>5%</t>
        </is>
      </c>
      <c r="F253" s="83" t="inlineStr">
        <is>
          <t>4%</t>
        </is>
      </c>
      <c r="G253" s="871" t="inlineStr">
        <is>
          <t>x</t>
        </is>
      </c>
      <c r="H253" s="872" t="inlineStr">
        <is>
          <t>x</t>
        </is>
      </c>
      <c r="I253" s="873" t="inlineStr">
        <is>
          <t>消耗
天赋点2</t>
        </is>
      </c>
      <c r="J253" s="874" t="inlineStr">
        <is>
          <t>中级共鸣：增加专属武器30点基础伤害，
使用神·星之杖可以变身神将形象</t>
        </is>
      </c>
      <c r="K253" s="194" t="n"/>
      <c r="L253" s="194" t="n"/>
      <c r="M253" s="410" t="n"/>
    </row>
    <row r="254" ht="24" customHeight="1">
      <c r="A254" s="414" t="n"/>
      <c r="B254" s="239" t="inlineStr">
        <is>
          <t>LV3</t>
        </is>
      </c>
      <c r="C254" s="83" t="inlineStr">
        <is>
          <t>3</t>
        </is>
      </c>
      <c r="D254" s="83" t="inlineStr">
        <is>
          <t>7%</t>
        </is>
      </c>
      <c r="E254" s="83" t="inlineStr">
        <is>
          <t>7%</t>
        </is>
      </c>
      <c r="F254" s="83" t="inlineStr">
        <is>
          <t>6%</t>
        </is>
      </c>
      <c r="G254" s="83" t="inlineStr">
        <is>
          <t>1%</t>
        </is>
      </c>
      <c r="H254" s="872" t="inlineStr">
        <is>
          <t>x</t>
        </is>
      </c>
      <c r="I254" s="320" t="n"/>
      <c r="J254" s="535" t="n"/>
      <c r="K254" s="158" t="n"/>
      <c r="L254" s="158" t="n"/>
      <c r="M254" s="320" t="n"/>
    </row>
    <row r="255" ht="24" customHeight="1">
      <c r="A255" s="414" t="n"/>
      <c r="B255" s="239" t="inlineStr">
        <is>
          <t>LV4</t>
        </is>
      </c>
      <c r="C255" s="83" t="inlineStr">
        <is>
          <t>4</t>
        </is>
      </c>
      <c r="D255" s="83" t="inlineStr">
        <is>
          <t>10%</t>
        </is>
      </c>
      <c r="E255" s="83" t="inlineStr">
        <is>
          <t>10%</t>
        </is>
      </c>
      <c r="F255" s="83" t="inlineStr">
        <is>
          <t>8%</t>
        </is>
      </c>
      <c r="G255" s="83" t="inlineStr">
        <is>
          <t>2%</t>
        </is>
      </c>
      <c r="H255" s="872" t="inlineStr">
        <is>
          <t>x</t>
        </is>
      </c>
      <c r="I255" s="873" t="inlineStr">
        <is>
          <t>消耗
天赋点3</t>
        </is>
      </c>
      <c r="J255" s="874" t="inlineStr">
        <is>
          <t>高级共鸣：增加专属武器50点基础伤害</t>
        </is>
      </c>
      <c r="K255" s="194" t="n"/>
      <c r="L255" s="194" t="n"/>
      <c r="M255" s="410" t="n"/>
    </row>
    <row r="256" ht="24" customHeight="1">
      <c r="A256" s="749" t="n"/>
      <c r="B256" s="268" t="inlineStr">
        <is>
          <t>LV5</t>
        </is>
      </c>
      <c r="C256" s="90" t="inlineStr">
        <is>
          <t>8</t>
        </is>
      </c>
      <c r="D256" s="90" t="inlineStr">
        <is>
          <t>15%</t>
        </is>
      </c>
      <c r="E256" s="90" t="inlineStr">
        <is>
          <t>15%</t>
        </is>
      </c>
      <c r="F256" s="90" t="inlineStr">
        <is>
          <t>10%</t>
        </is>
      </c>
      <c r="G256" s="90" t="inlineStr">
        <is>
          <t>3%</t>
        </is>
      </c>
      <c r="H256" s="835" t="inlineStr">
        <is>
          <t>x</t>
        </is>
      </c>
      <c r="I256" s="320" t="n"/>
      <c r="J256" s="535" t="n"/>
      <c r="K256" s="158" t="n"/>
      <c r="L256" s="158" t="n"/>
      <c r="M256" s="320" t="n"/>
    </row>
    <row r="257" ht="24" customHeight="1">
      <c r="A257" s="386" t="inlineStr">
        <is>
          <t>碎片需求</t>
        </is>
      </c>
      <c r="B257" s="887" t="inlineStr">
        <is>
          <t>充能属性-战斗技能-持续整场战斗-女帝</t>
        </is>
      </c>
      <c r="I257" s="388" t="inlineStr">
        <is>
          <t>武器属性-天赋分支2</t>
        </is>
      </c>
      <c r="J257" s="3" t="n"/>
      <c r="K257" s="3" t="n"/>
      <c r="L257" s="3" t="n"/>
      <c r="M257" s="3" t="n"/>
    </row>
    <row r="258" ht="24" customHeight="1">
      <c r="A258" s="876" t="inlineStr">
        <is>
          <t>150</t>
        </is>
      </c>
      <c r="B258" s="80" t="inlineStr">
        <is>
          <t>LV0：降低对手暴击率10%，降低对手命中率20%</t>
        </is>
      </c>
      <c r="C258" s="123" t="n"/>
      <c r="D258" s="123" t="n"/>
      <c r="E258" s="123" t="n"/>
      <c r="F258" s="123" t="n"/>
      <c r="G258" s="123" t="n"/>
      <c r="H258" s="124" t="n"/>
      <c r="I258" s="859" t="inlineStr">
        <is>
          <t>消耗
天赋点1</t>
        </is>
      </c>
      <c r="J258" s="877" t="inlineStr">
        <is>
          <t>天命之女：该回合伤害提高10%</t>
        </is>
      </c>
      <c r="K258" s="3" t="n"/>
      <c r="L258" s="3" t="n"/>
      <c r="M258" s="4" t="n"/>
    </row>
    <row r="259" ht="24" customHeight="1">
      <c r="A259" s="263" t="inlineStr">
        <is>
          <t>150</t>
        </is>
      </c>
      <c r="B259" s="132" t="inlineStr">
        <is>
          <t>LV1：降低对手暴击率11%，降低对手命中率22%</t>
        </is>
      </c>
      <c r="C259" s="129" t="n"/>
      <c r="D259" s="129" t="n"/>
      <c r="E259" s="129" t="n"/>
      <c r="F259" s="129" t="n"/>
      <c r="G259" s="129" t="n"/>
      <c r="H259" s="130" t="n"/>
      <c r="I259" s="320" t="n"/>
      <c r="J259" s="535" t="n"/>
      <c r="K259" s="158" t="n"/>
      <c r="L259" s="158" t="n"/>
      <c r="M259" s="320" t="n"/>
    </row>
    <row r="260" ht="24" customHeight="1">
      <c r="A260" s="263" t="inlineStr">
        <is>
          <t>280</t>
        </is>
      </c>
      <c r="B260" s="132" t="inlineStr">
        <is>
          <t>LV2：降低对手暴击率13%，降低对手命中率24%</t>
        </is>
      </c>
      <c r="C260" s="129" t="n"/>
      <c r="D260" s="129" t="n"/>
      <c r="E260" s="129" t="n"/>
      <c r="F260" s="129" t="n"/>
      <c r="G260" s="129" t="n"/>
      <c r="H260" s="130" t="n"/>
      <c r="I260" s="873" t="inlineStr">
        <is>
          <t>消耗
天赋点2</t>
        </is>
      </c>
      <c r="J260" s="874" t="inlineStr">
        <is>
          <t>女帝辉光：使用武器后，下3次技能伤害提高50%</t>
        </is>
      </c>
      <c r="K260" s="194" t="n"/>
      <c r="L260" s="194" t="n"/>
      <c r="M260" s="410" t="n"/>
    </row>
    <row r="261" ht="24" customHeight="1">
      <c r="A261" s="263" t="inlineStr">
        <is>
          <t>560</t>
        </is>
      </c>
      <c r="B261" s="132" t="inlineStr">
        <is>
          <t>LV3：降低对手暴击率14%，降低对手命中率26%</t>
        </is>
      </c>
      <c r="C261" s="129" t="n"/>
      <c r="D261" s="129" t="n"/>
      <c r="E261" s="129" t="n"/>
      <c r="F261" s="129" t="n"/>
      <c r="G261" s="129" t="n"/>
      <c r="H261" s="130" t="n"/>
      <c r="I261" s="320" t="n"/>
      <c r="J261" s="535" t="n"/>
      <c r="K261" s="158" t="n"/>
      <c r="L261" s="158" t="n"/>
      <c r="M261" s="320" t="n"/>
    </row>
    <row r="262" ht="24" customHeight="1">
      <c r="A262" s="263" t="inlineStr">
        <is>
          <t>800</t>
        </is>
      </c>
      <c r="B262" s="132" t="inlineStr">
        <is>
          <t>LV4：降低对手暴击率15%，降低对手命中率28%</t>
        </is>
      </c>
      <c r="C262" s="129" t="n"/>
      <c r="D262" s="129" t="n"/>
      <c r="E262" s="129" t="n"/>
      <c r="F262" s="129" t="n"/>
      <c r="G262" s="129" t="n"/>
      <c r="H262" s="130" t="n"/>
      <c r="I262" s="873" t="inlineStr">
        <is>
          <t>消耗
天赋点3</t>
        </is>
      </c>
      <c r="J262" s="874" t="inlineStr">
        <is>
          <t>掌握人心：手持武器减伤增加25%</t>
        </is>
      </c>
      <c r="K262" s="194" t="n"/>
      <c r="L262" s="194" t="n"/>
      <c r="M262" s="410" t="n"/>
    </row>
    <row r="263" ht="24" customHeight="1">
      <c r="A263" s="267" t="inlineStr">
        <is>
          <t>1100</t>
        </is>
      </c>
      <c r="B263" s="138" t="inlineStr">
        <is>
          <t>LV5：降低对手暴击率16%，降低对手命中率30%</t>
        </is>
      </c>
      <c r="C263" s="135" t="n"/>
      <c r="D263" s="135" t="n"/>
      <c r="E263" s="135" t="n"/>
      <c r="F263" s="135" t="n"/>
      <c r="G263" s="135" t="n"/>
      <c r="H263" s="136" t="n"/>
      <c r="I263" s="320" t="n"/>
      <c r="J263" s="535" t="n"/>
      <c r="K263" s="158" t="n"/>
      <c r="L263" s="158" t="n"/>
      <c r="M263" s="320" t="n"/>
    </row>
    <row r="264" ht="24" customHeight="1">
      <c r="A264" s="386" t="inlineStr">
        <is>
          <t>战斗力</t>
        </is>
      </c>
      <c r="B264" s="774" t="inlineStr">
        <is>
          <t>充能属性-变身技能-空手攻击生效-生杀制裁</t>
        </is>
      </c>
      <c r="C264" s="270" t="n"/>
      <c r="D264" s="270" t="n"/>
      <c r="E264" s="270" t="n"/>
      <c r="F264" s="270" t="n"/>
      <c r="G264" s="270" t="n"/>
      <c r="H264" s="427" t="n"/>
      <c r="I264" s="24" t="inlineStr">
        <is>
          <t>武器属性-天赋分支3</t>
        </is>
      </c>
      <c r="J264" s="56" t="n"/>
      <c r="K264" s="56" t="n"/>
      <c r="L264" s="56" t="n"/>
      <c r="M264" s="56" t="n"/>
    </row>
    <row r="265" ht="24" customHeight="1">
      <c r="A265" s="876" t="inlineStr">
        <is>
          <t>2</t>
        </is>
      </c>
      <c r="B265" s="73" t="inlineStr">
        <is>
          <t>LV0：  30%忽略门派和佣兵反弹，额外造成对手当前生命6%伤害</t>
        </is>
      </c>
      <c r="C265" s="158" t="n"/>
      <c r="D265" s="158" t="n"/>
      <c r="E265" s="158" t="n"/>
      <c r="F265" s="158" t="n"/>
      <c r="G265" s="158" t="n"/>
      <c r="H265" s="320" t="n"/>
      <c r="I265" s="579" t="inlineStr">
        <is>
          <t>消耗
天赋点1</t>
        </is>
      </c>
      <c r="J265" s="878" t="inlineStr">
        <is>
          <t>皇帝特权：不会被扔出</t>
        </is>
      </c>
      <c r="M265" s="504" t="n"/>
    </row>
    <row r="266" ht="24" customHeight="1">
      <c r="A266" s="263" t="inlineStr">
        <is>
          <t>4</t>
        </is>
      </c>
      <c r="B266" s="132" t="inlineStr">
        <is>
          <t>LV1：  35%忽略门派和佣兵反弹，额外造成对手当前生命6%伤害</t>
        </is>
      </c>
      <c r="C266" s="129" t="n"/>
      <c r="D266" s="129" t="n"/>
      <c r="E266" s="129" t="n"/>
      <c r="F266" s="129" t="n"/>
      <c r="G266" s="129" t="n"/>
      <c r="H266" s="130" t="n"/>
      <c r="I266" s="553" t="n"/>
      <c r="J266" s="158" t="n"/>
      <c r="K266" s="158" t="n"/>
      <c r="L266" s="158" t="n"/>
      <c r="M266" s="320" t="n"/>
    </row>
    <row r="267" ht="24" customHeight="1">
      <c r="A267" s="263" t="inlineStr">
        <is>
          <t>9</t>
        </is>
      </c>
      <c r="B267" s="132" t="inlineStr">
        <is>
          <t>LV2：  40%忽略门派和佣兵反弹，额外造成对手当前生命6%伤害</t>
        </is>
      </c>
      <c r="C267" s="129" t="n"/>
      <c r="D267" s="129" t="n"/>
      <c r="E267" s="129" t="n"/>
      <c r="F267" s="129" t="n"/>
      <c r="G267" s="129" t="n"/>
      <c r="H267" s="130" t="n"/>
      <c r="I267" s="584" t="inlineStr">
        <is>
          <t>消耗
天赋点2</t>
        </is>
      </c>
      <c r="J267" s="879" t="inlineStr">
        <is>
          <t>洛阳宫殿：额外造成自身生命5%伤害</t>
        </is>
      </c>
      <c r="K267" s="194" t="n"/>
      <c r="L267" s="194" t="n"/>
      <c r="M267" s="410" t="n"/>
    </row>
    <row r="268" ht="24" customHeight="1">
      <c r="A268" s="263" t="inlineStr">
        <is>
          <t>18</t>
        </is>
      </c>
      <c r="B268" s="132" t="inlineStr">
        <is>
          <t>LV3：  45%忽略门派和佣兵反弹，额外造成对手当前生命6%伤害</t>
        </is>
      </c>
      <c r="C268" s="129" t="n"/>
      <c r="D268" s="129" t="n"/>
      <c r="E268" s="129" t="n"/>
      <c r="F268" s="129" t="n"/>
      <c r="G268" s="129" t="n"/>
      <c r="H268" s="130" t="n"/>
      <c r="I268" s="553" t="n"/>
      <c r="J268" s="158" t="n"/>
      <c r="K268" s="158" t="n"/>
      <c r="L268" s="158" t="n"/>
      <c r="M268" s="320" t="n"/>
    </row>
    <row r="269" ht="24" customHeight="1">
      <c r="A269" s="263" t="inlineStr">
        <is>
          <t>28</t>
        </is>
      </c>
      <c r="B269" s="132" t="inlineStr">
        <is>
          <t>LV4：  50%忽略门派和佣兵反弹，额外造成对手当前生命6%伤害</t>
        </is>
      </c>
      <c r="C269" s="129" t="n"/>
      <c r="D269" s="129" t="n"/>
      <c r="E269" s="129" t="n"/>
      <c r="F269" s="129" t="n"/>
      <c r="G269" s="129" t="n"/>
      <c r="H269" s="130" t="n"/>
      <c r="I269" s="584" t="inlineStr">
        <is>
          <t>消耗
天赋点3</t>
        </is>
      </c>
      <c r="J269" s="879" t="inlineStr">
        <is>
          <t>告密罗织：100%附带50%吸血效果持续2回合</t>
        </is>
      </c>
      <c r="K269" s="194" t="n"/>
      <c r="L269" s="194" t="n"/>
      <c r="M269" s="410" t="n"/>
    </row>
    <row r="270" ht="24" customHeight="1">
      <c r="A270" s="267" t="inlineStr">
        <is>
          <t>45</t>
        </is>
      </c>
      <c r="B270" s="138" t="inlineStr">
        <is>
          <t>LV5：  60%忽略门派和佣兵反弹，额外造成对手当前生命6%伤害</t>
        </is>
      </c>
      <c r="C270" s="135" t="n"/>
      <c r="D270" s="135" t="n"/>
      <c r="E270" s="135" t="n"/>
      <c r="F270" s="135" t="n"/>
      <c r="G270" s="135" t="n"/>
      <c r="H270" s="136" t="n"/>
      <c r="I270" s="553" t="n"/>
      <c r="J270" s="158" t="n"/>
      <c r="K270" s="158" t="n"/>
      <c r="L270" s="158" t="n"/>
      <c r="M270" s="320" t="n"/>
    </row>
    <row r="271" ht="24" customHeight="1">
      <c r="A271" s="803" t="inlineStr"/>
      <c r="B271" s="56" t="n"/>
      <c r="C271" s="56" t="n"/>
      <c r="D271" s="56" t="n"/>
      <c r="E271" s="56" t="n"/>
      <c r="F271" s="56" t="n"/>
      <c r="G271" s="56" t="n"/>
      <c r="H271" s="56" t="n"/>
      <c r="I271" s="56" t="n"/>
      <c r="J271" s="56" t="n"/>
      <c r="K271" s="56" t="n"/>
      <c r="L271" s="56" t="n"/>
      <c r="M271" s="56" t="n"/>
    </row>
    <row r="272" ht="24" customHeight="1">
      <c r="A272" s="24" t="inlineStr">
        <is>
          <t>盘古</t>
        </is>
      </c>
      <c r="B272" s="388" t="inlineStr">
        <is>
          <t>被动属性</t>
        </is>
      </c>
      <c r="C272" s="389" t="inlineStr">
        <is>
          <t>天赋点</t>
        </is>
      </c>
      <c r="D272" s="670" t="inlineStr">
        <is>
          <t>速度值</t>
        </is>
      </c>
      <c r="E272" s="670" t="inlineStr">
        <is>
          <t>力量值</t>
        </is>
      </c>
      <c r="F272" s="670" t="inlineStr">
        <is>
          <t>敏捷值</t>
        </is>
      </c>
      <c r="G272" s="670" t="inlineStr">
        <is>
          <t>生命值</t>
        </is>
      </c>
      <c r="H272" s="311" t="inlineStr">
        <is>
          <t>武技减伤</t>
        </is>
      </c>
      <c r="I272" s="716" t="inlineStr">
        <is>
          <t>武器属性-天赋分支1</t>
        </is>
      </c>
      <c r="J272" s="56" t="n"/>
      <c r="K272" s="56" t="n"/>
      <c r="L272" s="56" t="n"/>
      <c r="M272" s="56" t="n"/>
    </row>
    <row r="273" ht="24" customHeight="1">
      <c r="A273" s="32" t="inlineStr">
        <is>
          <t>专属武器
盘古开天斧
神·霸皇</t>
        </is>
      </c>
      <c r="B273" s="234" t="inlineStr">
        <is>
          <t>LV0</t>
        </is>
      </c>
      <c r="C273" s="340" t="inlineStr">
        <is>
          <t>1</t>
        </is>
      </c>
      <c r="D273" s="340" t="inlineStr">
        <is>
          <t>2</t>
        </is>
      </c>
      <c r="E273" s="867" t="inlineStr">
        <is>
          <t>x</t>
        </is>
      </c>
      <c r="F273" s="867" t="inlineStr">
        <is>
          <t>x</t>
        </is>
      </c>
      <c r="G273" s="867" t="inlineStr">
        <is>
          <t>x</t>
        </is>
      </c>
      <c r="H273" s="868" t="inlineStr">
        <is>
          <t>x</t>
        </is>
      </c>
      <c r="I273" s="869" t="inlineStr">
        <is>
          <t>消耗
天赋点1</t>
        </is>
      </c>
      <c r="J273" s="870" t="inlineStr">
        <is>
          <t>基础共鸣：增加专属武器20点基础伤害，
使用盘古开天斧可以变身神将形象</t>
        </is>
      </c>
      <c r="M273" s="504" t="n"/>
    </row>
    <row r="274" ht="24" customHeight="1">
      <c r="A274" s="11" t="n"/>
      <c r="B274" s="82" t="inlineStr">
        <is>
          <t>LV1</t>
        </is>
      </c>
      <c r="C274" s="83" t="inlineStr">
        <is>
          <t>1</t>
        </is>
      </c>
      <c r="D274" s="83" t="inlineStr">
        <is>
          <t>3</t>
        </is>
      </c>
      <c r="E274" s="83" t="inlineStr">
        <is>
          <t>3</t>
        </is>
      </c>
      <c r="F274" s="871" t="inlineStr">
        <is>
          <t>x</t>
        </is>
      </c>
      <c r="G274" s="871" t="inlineStr">
        <is>
          <t>x</t>
        </is>
      </c>
      <c r="H274" s="872" t="inlineStr">
        <is>
          <t>x</t>
        </is>
      </c>
      <c r="I274" s="320" t="n"/>
      <c r="J274" s="535" t="n"/>
      <c r="K274" s="158" t="n"/>
      <c r="L274" s="158" t="n"/>
      <c r="M274" s="320" t="n"/>
    </row>
    <row r="275" ht="24" customHeight="1">
      <c r="A275" s="11" t="n"/>
      <c r="B275" s="82" t="inlineStr">
        <is>
          <t>LV2</t>
        </is>
      </c>
      <c r="C275" s="83" t="inlineStr">
        <is>
          <t>1</t>
        </is>
      </c>
      <c r="D275" s="83" t="inlineStr">
        <is>
          <t>5</t>
        </is>
      </c>
      <c r="E275" s="83" t="inlineStr">
        <is>
          <t>5</t>
        </is>
      </c>
      <c r="F275" s="83" t="inlineStr">
        <is>
          <t>5</t>
        </is>
      </c>
      <c r="G275" s="871" t="inlineStr">
        <is>
          <t>x</t>
        </is>
      </c>
      <c r="H275" s="872" t="inlineStr">
        <is>
          <t>x</t>
        </is>
      </c>
      <c r="I275" s="873" t="inlineStr">
        <is>
          <t>消耗
天赋点2</t>
        </is>
      </c>
      <c r="J275" s="874" t="inlineStr">
        <is>
          <t>中级共鸣：增加专属武器30点基础伤害，
使用神·霸皇可以变身神将形象</t>
        </is>
      </c>
      <c r="K275" s="194" t="n"/>
      <c r="L275" s="194" t="n"/>
      <c r="M275" s="410" t="n"/>
    </row>
    <row r="276" ht="24" customHeight="1">
      <c r="A276" s="11" t="n"/>
      <c r="B276" s="82" t="inlineStr">
        <is>
          <t>LV3</t>
        </is>
      </c>
      <c r="C276" s="83" t="inlineStr">
        <is>
          <t>3</t>
        </is>
      </c>
      <c r="D276" s="83" t="inlineStr">
        <is>
          <t>8</t>
        </is>
      </c>
      <c r="E276" s="83" t="inlineStr">
        <is>
          <t>8</t>
        </is>
      </c>
      <c r="F276" s="83" t="inlineStr">
        <is>
          <t>8</t>
        </is>
      </c>
      <c r="G276" s="871" t="inlineStr">
        <is>
          <t>x</t>
        </is>
      </c>
      <c r="H276" s="872" t="inlineStr">
        <is>
          <t>x</t>
        </is>
      </c>
      <c r="I276" s="320" t="n"/>
      <c r="J276" s="535" t="n"/>
      <c r="K276" s="158" t="n"/>
      <c r="L276" s="158" t="n"/>
      <c r="M276" s="320" t="n"/>
    </row>
    <row r="277" ht="24" customHeight="1">
      <c r="A277" s="11" t="n"/>
      <c r="B277" s="82" t="inlineStr">
        <is>
          <t>LV4</t>
        </is>
      </c>
      <c r="C277" s="83" t="inlineStr">
        <is>
          <t>4</t>
        </is>
      </c>
      <c r="D277" s="83" t="inlineStr">
        <is>
          <t>12</t>
        </is>
      </c>
      <c r="E277" s="83" t="inlineStr">
        <is>
          <t>12</t>
        </is>
      </c>
      <c r="F277" s="83" t="inlineStr">
        <is>
          <t>12</t>
        </is>
      </c>
      <c r="G277" s="83" t="inlineStr">
        <is>
          <t>150</t>
        </is>
      </c>
      <c r="H277" s="872" t="inlineStr">
        <is>
          <t>x</t>
        </is>
      </c>
      <c r="I277" s="873" t="inlineStr">
        <is>
          <t>消耗
天赋点3</t>
        </is>
      </c>
      <c r="J277" s="874" t="inlineStr">
        <is>
          <t>高级共鸣：增加专属武器50点基础伤害</t>
        </is>
      </c>
      <c r="K277" s="194" t="n"/>
      <c r="L277" s="194" t="n"/>
      <c r="M277" s="410" t="n"/>
    </row>
    <row r="278" ht="24" customHeight="1">
      <c r="A278" s="16" t="n"/>
      <c r="B278" s="89" t="inlineStr">
        <is>
          <t>LV5</t>
        </is>
      </c>
      <c r="C278" s="90" t="inlineStr">
        <is>
          <t>8</t>
        </is>
      </c>
      <c r="D278" s="90" t="inlineStr">
        <is>
          <t>17</t>
        </is>
      </c>
      <c r="E278" s="90" t="inlineStr">
        <is>
          <t>17</t>
        </is>
      </c>
      <c r="F278" s="90" t="inlineStr">
        <is>
          <t>17</t>
        </is>
      </c>
      <c r="G278" s="90" t="inlineStr">
        <is>
          <t>180</t>
        </is>
      </c>
      <c r="H278" s="224" t="inlineStr">
        <is>
          <t>3%</t>
        </is>
      </c>
      <c r="I278" s="320" t="n"/>
      <c r="J278" s="535" t="n"/>
      <c r="K278" s="158" t="n"/>
      <c r="L278" s="158" t="n"/>
      <c r="M278" s="320" t="n"/>
    </row>
    <row r="279" ht="24" customHeight="1">
      <c r="A279" s="24" t="inlineStr">
        <is>
          <t>碎片需求</t>
        </is>
      </c>
      <c r="B279" s="875" t="inlineStr">
        <is>
          <t>充能属性-战斗技能-持续整场战斗-盘古之怒</t>
        </is>
      </c>
      <c r="C279" s="270" t="n"/>
      <c r="D279" s="270" t="n"/>
      <c r="E279" s="270" t="n"/>
      <c r="F279" s="270" t="n"/>
      <c r="G279" s="270" t="n"/>
      <c r="H279" s="270" t="n"/>
      <c r="I279" s="653" t="inlineStr">
        <is>
          <t>武器属性-天赋分支2</t>
        </is>
      </c>
      <c r="J279" s="3" t="n"/>
      <c r="K279" s="3" t="n"/>
      <c r="L279" s="3" t="n"/>
      <c r="M279" s="3" t="n"/>
    </row>
    <row r="280" ht="24" customHeight="1">
      <c r="A280" s="876" t="inlineStr">
        <is>
          <t>200</t>
        </is>
      </c>
      <c r="B280" s="73" t="inlineStr">
        <is>
          <t>LV0：受到对手武器攻击时，增加自身 5 %武器韧性，可叠5次</t>
        </is>
      </c>
      <c r="C280" s="158" t="n"/>
      <c r="D280" s="158" t="n"/>
      <c r="E280" s="158" t="n"/>
      <c r="F280" s="158" t="n"/>
      <c r="G280" s="158" t="n"/>
      <c r="H280" s="320" t="n"/>
      <c r="I280" s="859" t="inlineStr">
        <is>
          <t>消耗
天赋点1</t>
        </is>
      </c>
      <c r="J280" s="877" t="inlineStr">
        <is>
          <t>盘古真人：忽略装死</t>
        </is>
      </c>
      <c r="K280" s="3" t="n"/>
      <c r="L280" s="3" t="n"/>
      <c r="M280" s="4" t="n"/>
    </row>
    <row r="281" ht="24" customHeight="1">
      <c r="A281" s="263" t="inlineStr">
        <is>
          <t>150</t>
        </is>
      </c>
      <c r="B281" s="132" t="inlineStr">
        <is>
          <t>LV1：受到对手武器攻击时，增加自身 6 %武器韧性，可叠5次</t>
        </is>
      </c>
      <c r="C281" s="129" t="n"/>
      <c r="D281" s="129" t="n"/>
      <c r="E281" s="129" t="n"/>
      <c r="F281" s="129" t="n"/>
      <c r="G281" s="129" t="n"/>
      <c r="H281" s="130" t="n"/>
      <c r="I281" s="320" t="n"/>
      <c r="J281" s="535" t="n"/>
      <c r="K281" s="158" t="n"/>
      <c r="L281" s="158" t="n"/>
      <c r="M281" s="320" t="n"/>
    </row>
    <row r="282" ht="24" customHeight="1">
      <c r="A282" s="263" t="inlineStr">
        <is>
          <t>300</t>
        </is>
      </c>
      <c r="B282" s="132" t="inlineStr">
        <is>
          <t>LV2：受到对手武器攻击时，增加自身 7 %武器韧性，可叠5次</t>
        </is>
      </c>
      <c r="C282" s="129" t="n"/>
      <c r="D282" s="129" t="n"/>
      <c r="E282" s="129" t="n"/>
      <c r="F282" s="129" t="n"/>
      <c r="G282" s="129" t="n"/>
      <c r="H282" s="130" t="n"/>
      <c r="I282" s="873" t="inlineStr">
        <is>
          <t>消耗
天赋点2</t>
        </is>
      </c>
      <c r="J282" s="874" t="inlineStr">
        <is>
          <t>创世之神：暴击伤害增加25%</t>
        </is>
      </c>
      <c r="K282" s="194" t="n"/>
      <c r="L282" s="194" t="n"/>
      <c r="M282" s="410" t="n"/>
    </row>
    <row r="283" ht="24" customHeight="1">
      <c r="A283" s="263" t="inlineStr">
        <is>
          <t>500</t>
        </is>
      </c>
      <c r="B283" s="132" t="inlineStr">
        <is>
          <t>LV3：受到对手武器攻击时，增加自身 8 %武器韧性，可叠5次</t>
        </is>
      </c>
      <c r="C283" s="129" t="n"/>
      <c r="D283" s="129" t="n"/>
      <c r="E283" s="129" t="n"/>
      <c r="F283" s="129" t="n"/>
      <c r="G283" s="129" t="n"/>
      <c r="H283" s="130" t="n"/>
      <c r="I283" s="320" t="n"/>
      <c r="J283" s="535" t="n"/>
      <c r="K283" s="158" t="n"/>
      <c r="L283" s="158" t="n"/>
      <c r="M283" s="320" t="n"/>
    </row>
    <row r="284" ht="24" customHeight="1">
      <c r="A284" s="263" t="inlineStr">
        <is>
          <t>900</t>
        </is>
      </c>
      <c r="B284" s="132" t="inlineStr">
        <is>
          <t>LV4：受到对手武器攻击时，增加自身 9 %武器韧性，可叠5次</t>
        </is>
      </c>
      <c r="C284" s="129" t="n"/>
      <c r="D284" s="129" t="n"/>
      <c r="E284" s="129" t="n"/>
      <c r="F284" s="129" t="n"/>
      <c r="G284" s="129" t="n"/>
      <c r="H284" s="130" t="n"/>
      <c r="I284" s="873" t="inlineStr">
        <is>
          <t>消耗
天赋点3</t>
        </is>
      </c>
      <c r="J284" s="874" t="inlineStr">
        <is>
          <t>混沌之力：无视格挡、大海</t>
        </is>
      </c>
      <c r="K284" s="194" t="n"/>
      <c r="L284" s="194" t="n"/>
      <c r="M284" s="410" t="n"/>
    </row>
    <row r="285" ht="24" customHeight="1">
      <c r="A285" s="267" t="inlineStr">
        <is>
          <t>1500</t>
        </is>
      </c>
      <c r="B285" s="138" t="inlineStr">
        <is>
          <t>LV5：受到对手武器攻击时，增加自身10%武器韧性，可叠5次</t>
        </is>
      </c>
      <c r="C285" s="135" t="n"/>
      <c r="D285" s="135" t="n"/>
      <c r="E285" s="135" t="n"/>
      <c r="F285" s="135" t="n"/>
      <c r="G285" s="135" t="n"/>
      <c r="H285" s="136" t="n"/>
      <c r="I285" s="320" t="n"/>
      <c r="J285" s="535" t="n"/>
      <c r="K285" s="158" t="n"/>
      <c r="L285" s="158" t="n"/>
      <c r="M285" s="320" t="n"/>
    </row>
    <row r="286" ht="24" customHeight="1">
      <c r="A286" s="386" t="inlineStr">
        <is>
          <t>战斗力</t>
        </is>
      </c>
      <c r="B286" s="774" t="inlineStr">
        <is>
          <t>充能属性-变身技能-空手攻击生效-开天辟地</t>
        </is>
      </c>
      <c r="C286" s="270" t="n"/>
      <c r="D286" s="270" t="n"/>
      <c r="E286" s="270" t="n"/>
      <c r="F286" s="270" t="n"/>
      <c r="G286" s="270" t="n"/>
      <c r="H286" s="427" t="n"/>
      <c r="I286" s="24" t="inlineStr">
        <is>
          <t>武器属性-天赋分支3</t>
        </is>
      </c>
      <c r="J286" s="56" t="n"/>
      <c r="K286" s="56" t="n"/>
      <c r="L286" s="56" t="n"/>
      <c r="M286" s="56" t="n"/>
    </row>
    <row r="287" ht="24" customHeight="1">
      <c r="A287" s="876" t="inlineStr">
        <is>
          <t>3</t>
        </is>
      </c>
      <c r="B287" s="73" t="inlineStr">
        <is>
          <t>LV0：  70%忽略门派和佣兵反弹，必暴击</t>
        </is>
      </c>
      <c r="C287" s="158" t="n"/>
      <c r="D287" s="158" t="n"/>
      <c r="E287" s="158" t="n"/>
      <c r="F287" s="158" t="n"/>
      <c r="G287" s="158" t="n"/>
      <c r="H287" s="320" t="n"/>
      <c r="I287" s="579" t="inlineStr">
        <is>
          <t>消耗
天赋点1</t>
        </is>
      </c>
      <c r="J287" s="878" t="inlineStr">
        <is>
          <t>盘古出世：如果力量高于对手，伤害提升20%</t>
        </is>
      </c>
      <c r="M287" s="504" t="n"/>
    </row>
    <row r="288" ht="24" customHeight="1">
      <c r="A288" s="263" t="inlineStr">
        <is>
          <t>5</t>
        </is>
      </c>
      <c r="B288" s="132" t="inlineStr">
        <is>
          <t>LV1：  75%忽略门派和佣兵反弹，必暴击</t>
        </is>
      </c>
      <c r="C288" s="129" t="n"/>
      <c r="D288" s="129" t="n"/>
      <c r="E288" s="129" t="n"/>
      <c r="F288" s="129" t="n"/>
      <c r="G288" s="129" t="n"/>
      <c r="H288" s="130" t="n"/>
      <c r="I288" s="553" t="n"/>
      <c r="J288" s="158" t="n"/>
      <c r="K288" s="158" t="n"/>
      <c r="L288" s="158" t="n"/>
      <c r="M288" s="320" t="n"/>
    </row>
    <row r="289" ht="24" customHeight="1">
      <c r="A289" s="263" t="inlineStr">
        <is>
          <t>10</t>
        </is>
      </c>
      <c r="B289" s="132" t="inlineStr">
        <is>
          <t>LV2：  80%忽略门派和佣兵反弹，必暴击</t>
        </is>
      </c>
      <c r="C289" s="129" t="n"/>
      <c r="D289" s="129" t="n"/>
      <c r="E289" s="129" t="n"/>
      <c r="F289" s="129" t="n"/>
      <c r="G289" s="129" t="n"/>
      <c r="H289" s="130" t="n"/>
      <c r="I289" s="584" t="inlineStr">
        <is>
          <t>消耗
天赋点2</t>
        </is>
      </c>
      <c r="J289" s="879" t="inlineStr">
        <is>
          <t>宿命压制：无视反击，不会被扔出</t>
        </is>
      </c>
      <c r="K289" s="194" t="n"/>
      <c r="L289" s="194" t="n"/>
      <c r="M289" s="410" t="n"/>
    </row>
    <row r="290" ht="24" customHeight="1">
      <c r="A290" s="263" t="inlineStr">
        <is>
          <t>20</t>
        </is>
      </c>
      <c r="B290" s="132" t="inlineStr">
        <is>
          <t>LV3：  85%忽略门派和佣兵反弹，必暴击</t>
        </is>
      </c>
      <c r="C290" s="129" t="n"/>
      <c r="D290" s="129" t="n"/>
      <c r="E290" s="129" t="n"/>
      <c r="F290" s="129" t="n"/>
      <c r="G290" s="129" t="n"/>
      <c r="H290" s="130" t="n"/>
      <c r="I290" s="553" t="n"/>
      <c r="J290" s="158" t="n"/>
      <c r="K290" s="158" t="n"/>
      <c r="L290" s="158" t="n"/>
      <c r="M290" s="320" t="n"/>
    </row>
    <row r="291" ht="24" customHeight="1">
      <c r="A291" s="263" t="inlineStr">
        <is>
          <t>32</t>
        </is>
      </c>
      <c r="B291" s="132" t="inlineStr">
        <is>
          <t>LV4：  90%忽略门派和佣兵反弹，必暴击</t>
        </is>
      </c>
      <c r="C291" s="129" t="n"/>
      <c r="D291" s="129" t="n"/>
      <c r="E291" s="129" t="n"/>
      <c r="F291" s="129" t="n"/>
      <c r="G291" s="129" t="n"/>
      <c r="H291" s="130" t="n"/>
      <c r="I291" s="584" t="inlineStr">
        <is>
          <t>消耗
天赋点3</t>
        </is>
      </c>
      <c r="J291" s="879" t="inlineStr">
        <is>
          <t>阴阳之始：使用武器后，自身武器韧性提高20%持续2回合</t>
        </is>
      </c>
      <c r="K291" s="194" t="n"/>
      <c r="L291" s="194" t="n"/>
      <c r="M291" s="410" t="n"/>
    </row>
    <row r="292" ht="24" customHeight="1">
      <c r="A292" s="267" t="inlineStr">
        <is>
          <t>55</t>
        </is>
      </c>
      <c r="B292" s="138" t="inlineStr">
        <is>
          <t>LV5：100%忽略门派和佣兵反弹，必暴击</t>
        </is>
      </c>
      <c r="C292" s="135" t="n"/>
      <c r="D292" s="135" t="n"/>
      <c r="E292" s="135" t="n"/>
      <c r="F292" s="135" t="n"/>
      <c r="G292" s="135" t="n"/>
      <c r="H292" s="136" t="n"/>
      <c r="I292" s="553" t="n"/>
      <c r="J292" s="158" t="n"/>
      <c r="K292" s="158" t="n"/>
      <c r="L292" s="158" t="n"/>
      <c r="M292" s="320" t="n"/>
    </row>
    <row r="293" ht="24" customHeight="1">
      <c r="A293" s="803" t="inlineStr"/>
      <c r="B293" s="56" t="n"/>
      <c r="C293" s="56" t="n"/>
      <c r="D293" s="56" t="n"/>
      <c r="E293" s="56" t="n"/>
      <c r="F293" s="56" t="n"/>
      <c r="G293" s="56" t="n"/>
      <c r="H293" s="56" t="n"/>
      <c r="I293" s="56" t="n"/>
      <c r="J293" s="56" t="n"/>
      <c r="K293" s="56" t="n"/>
      <c r="L293" s="56" t="n"/>
      <c r="M293" s="56" t="n"/>
    </row>
    <row r="294" ht="24" customHeight="1">
      <c r="A294" s="24" t="inlineStr">
        <is>
          <t>机甲战士</t>
        </is>
      </c>
      <c r="B294" s="388" t="inlineStr">
        <is>
          <t>被动属性</t>
        </is>
      </c>
      <c r="C294" s="389" t="inlineStr">
        <is>
          <t>天赋点</t>
        </is>
      </c>
      <c r="D294" s="670" t="inlineStr">
        <is>
          <t>速度值</t>
        </is>
      </c>
      <c r="E294" s="670" t="inlineStr">
        <is>
          <t>暴击率</t>
        </is>
      </c>
      <c r="F294" s="670" t="inlineStr">
        <is>
          <t>抗暴率</t>
        </is>
      </c>
      <c r="G294" s="670" t="inlineStr">
        <is>
          <t>韧性率</t>
        </is>
      </c>
      <c r="H294" s="311" t="inlineStr">
        <is>
          <t>抗韧率</t>
        </is>
      </c>
      <c r="I294" s="716" t="inlineStr">
        <is>
          <t>武器属性-天赋分支1</t>
        </is>
      </c>
      <c r="J294" s="56" t="n"/>
      <c r="K294" s="56" t="n"/>
      <c r="L294" s="56" t="n"/>
      <c r="M294" s="56" t="n"/>
    </row>
    <row r="295" ht="24" customHeight="1">
      <c r="A295" s="32" t="inlineStr">
        <is>
          <t>专属武器
月光宝盒
神·月光炮</t>
        </is>
      </c>
      <c r="B295" s="234" t="inlineStr">
        <is>
          <t>LV0</t>
        </is>
      </c>
      <c r="C295" s="340" t="inlineStr">
        <is>
          <t>1</t>
        </is>
      </c>
      <c r="D295" s="340" t="inlineStr">
        <is>
          <t>2</t>
        </is>
      </c>
      <c r="E295" s="340" t="inlineStr">
        <is>
          <t>1%</t>
        </is>
      </c>
      <c r="F295" s="340" t="inlineStr">
        <is>
          <t>1%</t>
        </is>
      </c>
      <c r="G295" s="867" t="inlineStr">
        <is>
          <t>x</t>
        </is>
      </c>
      <c r="H295" s="868" t="inlineStr">
        <is>
          <t>x</t>
        </is>
      </c>
      <c r="I295" s="869" t="inlineStr">
        <is>
          <t>消耗
天赋点1</t>
        </is>
      </c>
      <c r="J295" s="870" t="inlineStr">
        <is>
          <t>基础共鸣：增加专属武器20点基础伤害，
使用月光宝盒可以变身神将形象</t>
        </is>
      </c>
      <c r="M295" s="504" t="n"/>
    </row>
    <row r="296" ht="24" customHeight="1">
      <c r="A296" s="11" t="n"/>
      <c r="B296" s="82" t="inlineStr">
        <is>
          <t>LV1</t>
        </is>
      </c>
      <c r="C296" s="83" t="inlineStr">
        <is>
          <t>1</t>
        </is>
      </c>
      <c r="D296" s="83" t="inlineStr">
        <is>
          <t>3</t>
        </is>
      </c>
      <c r="E296" s="83" t="inlineStr">
        <is>
          <t>3%</t>
        </is>
      </c>
      <c r="F296" s="83" t="inlineStr">
        <is>
          <t>3%</t>
        </is>
      </c>
      <c r="G296" s="871" t="inlineStr">
        <is>
          <t>x</t>
        </is>
      </c>
      <c r="H296" s="872" t="inlineStr">
        <is>
          <t>x</t>
        </is>
      </c>
      <c r="I296" s="320" t="n"/>
      <c r="J296" s="535" t="n"/>
      <c r="K296" s="158" t="n"/>
      <c r="L296" s="158" t="n"/>
      <c r="M296" s="320" t="n"/>
    </row>
    <row r="297" ht="24" customHeight="1">
      <c r="A297" s="11" t="n"/>
      <c r="B297" s="82" t="inlineStr">
        <is>
          <t>LV2</t>
        </is>
      </c>
      <c r="C297" s="83" t="inlineStr">
        <is>
          <t>1</t>
        </is>
      </c>
      <c r="D297" s="83" t="inlineStr">
        <is>
          <t>5</t>
        </is>
      </c>
      <c r="E297" s="83" t="inlineStr">
        <is>
          <t>5%</t>
        </is>
      </c>
      <c r="F297" s="83" t="inlineStr">
        <is>
          <t>5%</t>
        </is>
      </c>
      <c r="G297" s="871" t="inlineStr">
        <is>
          <t>x</t>
        </is>
      </c>
      <c r="H297" s="872" t="inlineStr">
        <is>
          <t>x</t>
        </is>
      </c>
      <c r="I297" s="873" t="inlineStr">
        <is>
          <t>消耗
天赋点2</t>
        </is>
      </c>
      <c r="J297" s="874" t="inlineStr">
        <is>
          <t>中级共鸣：增加专属武器30点基础伤害，
使用神·月光炮可以变身神将形象</t>
        </is>
      </c>
      <c r="K297" s="194" t="n"/>
      <c r="L297" s="194" t="n"/>
      <c r="M297" s="410" t="n"/>
    </row>
    <row r="298" ht="24" customHeight="1">
      <c r="A298" s="11" t="n"/>
      <c r="B298" s="82" t="inlineStr">
        <is>
          <t>LV3</t>
        </is>
      </c>
      <c r="C298" s="83" t="inlineStr">
        <is>
          <t>3</t>
        </is>
      </c>
      <c r="D298" s="83" t="inlineStr">
        <is>
          <t>8</t>
        </is>
      </c>
      <c r="E298" s="83" t="inlineStr">
        <is>
          <t>7%</t>
        </is>
      </c>
      <c r="F298" s="83" t="inlineStr">
        <is>
          <t>7%</t>
        </is>
      </c>
      <c r="G298" s="83" t="inlineStr">
        <is>
          <t>1%</t>
        </is>
      </c>
      <c r="H298" s="872" t="inlineStr">
        <is>
          <t>x</t>
        </is>
      </c>
      <c r="I298" s="320" t="n"/>
      <c r="J298" s="535" t="n"/>
      <c r="K298" s="158" t="n"/>
      <c r="L298" s="158" t="n"/>
      <c r="M298" s="320" t="n"/>
    </row>
    <row r="299" ht="24" customHeight="1">
      <c r="A299" s="11" t="n"/>
      <c r="B299" s="82" t="inlineStr">
        <is>
          <t>LV4</t>
        </is>
      </c>
      <c r="C299" s="83" t="inlineStr">
        <is>
          <t>4</t>
        </is>
      </c>
      <c r="D299" s="83" t="inlineStr">
        <is>
          <t>12</t>
        </is>
      </c>
      <c r="E299" s="83" t="inlineStr">
        <is>
          <t>10%</t>
        </is>
      </c>
      <c r="F299" s="83" t="inlineStr">
        <is>
          <t>10%</t>
        </is>
      </c>
      <c r="G299" s="83" t="inlineStr">
        <is>
          <t>2%</t>
        </is>
      </c>
      <c r="H299" s="872" t="inlineStr">
        <is>
          <t>x</t>
        </is>
      </c>
      <c r="I299" s="873" t="inlineStr">
        <is>
          <t>消耗
天赋点3</t>
        </is>
      </c>
      <c r="J299" s="874" t="inlineStr">
        <is>
          <t>高级共鸣：增加专属武器50点基础伤害</t>
        </is>
      </c>
      <c r="K299" s="194" t="n"/>
      <c r="L299" s="194" t="n"/>
      <c r="M299" s="410" t="n"/>
    </row>
    <row r="300" ht="24" customHeight="1">
      <c r="A300" s="16" t="n"/>
      <c r="B300" s="89" t="inlineStr">
        <is>
          <t>LV5</t>
        </is>
      </c>
      <c r="C300" s="90" t="inlineStr">
        <is>
          <t>8</t>
        </is>
      </c>
      <c r="D300" s="90" t="inlineStr">
        <is>
          <t>17</t>
        </is>
      </c>
      <c r="E300" s="90" t="inlineStr">
        <is>
          <t>15%</t>
        </is>
      </c>
      <c r="F300" s="90" t="inlineStr">
        <is>
          <t>15%</t>
        </is>
      </c>
      <c r="G300" s="90" t="inlineStr">
        <is>
          <t>3%</t>
        </is>
      </c>
      <c r="H300" s="224" t="inlineStr">
        <is>
          <t>3%</t>
        </is>
      </c>
      <c r="I300" s="320" t="n"/>
      <c r="J300" s="535" t="n"/>
      <c r="K300" s="158" t="n"/>
      <c r="L300" s="158" t="n"/>
      <c r="M300" s="320" t="n"/>
    </row>
    <row r="301" ht="24" customHeight="1">
      <c r="A301" s="24" t="inlineStr">
        <is>
          <t>碎片需求</t>
        </is>
      </c>
      <c r="B301" s="875" t="inlineStr">
        <is>
          <t>充能属性-战斗技能-持续整场战斗-机甲战士</t>
        </is>
      </c>
      <c r="C301" s="270" t="n"/>
      <c r="D301" s="270" t="n"/>
      <c r="E301" s="270" t="n"/>
      <c r="F301" s="270" t="n"/>
      <c r="G301" s="270" t="n"/>
      <c r="H301" s="270" t="n"/>
      <c r="I301" s="653" t="inlineStr">
        <is>
          <t>武器属性-天赋分支2</t>
        </is>
      </c>
      <c r="J301" s="3" t="n"/>
      <c r="K301" s="3" t="n"/>
      <c r="L301" s="3" t="n"/>
      <c r="M301" s="3" t="n"/>
    </row>
    <row r="302" ht="24" customHeight="1">
      <c r="A302" s="876" t="inlineStr">
        <is>
          <t>200</t>
        </is>
      </c>
      <c r="B302" s="73" t="inlineStr">
        <is>
          <t>LV0：增加自身暴击伤害30%，降低对手暴击伤害30%</t>
        </is>
      </c>
      <c r="C302" s="158" t="n"/>
      <c r="D302" s="158" t="n"/>
      <c r="E302" s="158" t="n"/>
      <c r="F302" s="158" t="n"/>
      <c r="G302" s="158" t="n"/>
      <c r="H302" s="320" t="n"/>
      <c r="I302" s="859" t="inlineStr">
        <is>
          <t>消耗
天赋点1</t>
        </is>
      </c>
      <c r="J302" s="877" t="inlineStr">
        <is>
          <t>月关神炮：专属武器获得优先选中效果</t>
        </is>
      </c>
      <c r="K302" s="3" t="n"/>
      <c r="L302" s="3" t="n"/>
      <c r="M302" s="4" t="n"/>
    </row>
    <row r="303" ht="24" customHeight="1">
      <c r="A303" s="263" t="inlineStr">
        <is>
          <t>150</t>
        </is>
      </c>
      <c r="B303" s="132" t="inlineStr">
        <is>
          <t>LV1：增加自身暴击伤害32%，降低对手暴击伤害32%</t>
        </is>
      </c>
      <c r="C303" s="129" t="n"/>
      <c r="D303" s="129" t="n"/>
      <c r="E303" s="129" t="n"/>
      <c r="F303" s="129" t="n"/>
      <c r="G303" s="129" t="n"/>
      <c r="H303" s="130" t="n"/>
      <c r="I303" s="320" t="n"/>
      <c r="J303" s="535" t="n"/>
      <c r="K303" s="158" t="n"/>
      <c r="L303" s="158" t="n"/>
      <c r="M303" s="320" t="n"/>
    </row>
    <row r="304" ht="24" customHeight="1">
      <c r="A304" s="263" t="inlineStr">
        <is>
          <t>300</t>
        </is>
      </c>
      <c r="B304" s="132" t="inlineStr">
        <is>
          <t>LV2：增加自身暴击伤害34%，降低对手暴击伤害34%</t>
        </is>
      </c>
      <c r="C304" s="129" t="n"/>
      <c r="D304" s="129" t="n"/>
      <c r="E304" s="129" t="n"/>
      <c r="F304" s="129" t="n"/>
      <c r="G304" s="129" t="n"/>
      <c r="H304" s="130" t="n"/>
      <c r="I304" s="873" t="inlineStr">
        <is>
          <t>消耗
天赋点2</t>
        </is>
      </c>
      <c r="J304" s="874" t="inlineStr">
        <is>
          <t>重装机甲：无视对手抗暴击伤害20%</t>
        </is>
      </c>
      <c r="K304" s="194" t="n"/>
      <c r="L304" s="194" t="n"/>
      <c r="M304" s="410" t="n"/>
    </row>
    <row r="305" ht="24" customHeight="1">
      <c r="A305" s="263" t="inlineStr">
        <is>
          <t>500</t>
        </is>
      </c>
      <c r="B305" s="132" t="inlineStr">
        <is>
          <t>LV3：增加自身暴击伤害36%，降低对手暴击伤害36%</t>
        </is>
      </c>
      <c r="C305" s="129" t="n"/>
      <c r="D305" s="129" t="n"/>
      <c r="E305" s="129" t="n"/>
      <c r="F305" s="129" t="n"/>
      <c r="G305" s="129" t="n"/>
      <c r="H305" s="130" t="n"/>
      <c r="I305" s="320" t="n"/>
      <c r="J305" s="535" t="n"/>
      <c r="K305" s="158" t="n"/>
      <c r="L305" s="158" t="n"/>
      <c r="M305" s="320" t="n"/>
    </row>
    <row r="306" ht="24" customHeight="1">
      <c r="A306" s="263" t="inlineStr">
        <is>
          <t>900</t>
        </is>
      </c>
      <c r="B306" s="132" t="inlineStr">
        <is>
          <t>LV4：增加自身暴击伤害38%，降低对手暴击伤害38%</t>
        </is>
      </c>
      <c r="C306" s="129" t="n"/>
      <c r="D306" s="129" t="n"/>
      <c r="E306" s="129" t="n"/>
      <c r="F306" s="129" t="n"/>
      <c r="G306" s="129" t="n"/>
      <c r="H306" s="130" t="n"/>
      <c r="I306" s="873" t="inlineStr">
        <is>
          <t>消耗
天赋点3</t>
        </is>
      </c>
      <c r="J306" s="874" t="inlineStr">
        <is>
          <t>月光神佑：降低对手武器伤害10%</t>
        </is>
      </c>
      <c r="K306" s="194" t="n"/>
      <c r="L306" s="194" t="n"/>
      <c r="M306" s="410" t="n"/>
    </row>
    <row r="307" ht="24" customHeight="1">
      <c r="A307" s="267" t="inlineStr">
        <is>
          <t>1500</t>
        </is>
      </c>
      <c r="B307" s="138" t="inlineStr">
        <is>
          <t>LV5：增加自身暴击伤害40%，降低对手暴击伤害40%</t>
        </is>
      </c>
      <c r="C307" s="135" t="n"/>
      <c r="D307" s="135" t="n"/>
      <c r="E307" s="135" t="n"/>
      <c r="F307" s="135" t="n"/>
      <c r="G307" s="135" t="n"/>
      <c r="H307" s="136" t="n"/>
      <c r="I307" s="320" t="n"/>
      <c r="J307" s="535" t="n"/>
      <c r="K307" s="158" t="n"/>
      <c r="L307" s="158" t="n"/>
      <c r="M307" s="320" t="n"/>
    </row>
    <row r="308" ht="24" customHeight="1">
      <c r="A308" s="386" t="inlineStr">
        <is>
          <t>战斗力</t>
        </is>
      </c>
      <c r="B308" s="774" t="inlineStr">
        <is>
          <t>充能属性-变身技能-空手攻击生效-机甲变换</t>
        </is>
      </c>
      <c r="C308" s="270" t="n"/>
      <c r="D308" s="270" t="n"/>
      <c r="E308" s="270" t="n"/>
      <c r="F308" s="270" t="n"/>
      <c r="G308" s="270" t="n"/>
      <c r="H308" s="427" t="n"/>
      <c r="I308" s="24" t="inlineStr">
        <is>
          <t>武器属性-天赋分支3</t>
        </is>
      </c>
      <c r="J308" s="56" t="n"/>
      <c r="K308" s="56" t="n"/>
      <c r="L308" s="56" t="n"/>
      <c r="M308" s="56" t="n"/>
    </row>
    <row r="309" ht="24" customHeight="1">
      <c r="A309" s="876" t="inlineStr">
        <is>
          <t>3</t>
        </is>
      </c>
      <c r="B309" s="73" t="inlineStr">
        <is>
          <t>LV0：  70%忽略门派和佣兵反弹，额外造成速度*1伤害</t>
        </is>
      </c>
      <c r="C309" s="158" t="n"/>
      <c r="D309" s="158" t="n"/>
      <c r="E309" s="158" t="n"/>
      <c r="F309" s="158" t="n"/>
      <c r="G309" s="158" t="n"/>
      <c r="H309" s="320" t="n"/>
      <c r="I309" s="579" t="inlineStr">
        <is>
          <t>消耗
天赋点1</t>
        </is>
      </c>
      <c r="J309" s="878" t="inlineStr">
        <is>
          <t>生物机甲：不会被扔出</t>
        </is>
      </c>
      <c r="M309" s="504" t="n"/>
    </row>
    <row r="310" ht="24" customHeight="1">
      <c r="A310" s="263" t="inlineStr">
        <is>
          <t>5</t>
        </is>
      </c>
      <c r="B310" s="132" t="inlineStr">
        <is>
          <t>LV1：  75%忽略门派和佣兵反弹，额外造成速度*1伤害</t>
        </is>
      </c>
      <c r="C310" s="129" t="n"/>
      <c r="D310" s="129" t="n"/>
      <c r="E310" s="129" t="n"/>
      <c r="F310" s="129" t="n"/>
      <c r="G310" s="129" t="n"/>
      <c r="H310" s="130" t="n"/>
      <c r="I310" s="553" t="n"/>
      <c r="J310" s="158" t="n"/>
      <c r="K310" s="158" t="n"/>
      <c r="L310" s="158" t="n"/>
      <c r="M310" s="320" t="n"/>
    </row>
    <row r="311" ht="24" customHeight="1">
      <c r="A311" s="263" t="inlineStr">
        <is>
          <t>10</t>
        </is>
      </c>
      <c r="B311" s="132" t="inlineStr">
        <is>
          <t>LV2：  80%忽略门派和佣兵反弹，额外造成速度*1伤害</t>
        </is>
      </c>
      <c r="C311" s="129" t="n"/>
      <c r="D311" s="129" t="n"/>
      <c r="E311" s="129" t="n"/>
      <c r="F311" s="129" t="n"/>
      <c r="G311" s="129" t="n"/>
      <c r="H311" s="130" t="n"/>
      <c r="I311" s="584" t="inlineStr">
        <is>
          <t>消耗
天赋点2</t>
        </is>
      </c>
      <c r="J311" s="879" t="inlineStr">
        <is>
          <t>合金皮肤：无视反击</t>
        </is>
      </c>
      <c r="K311" s="194" t="n"/>
      <c r="L311" s="194" t="n"/>
      <c r="M311" s="410" t="n"/>
    </row>
    <row r="312" ht="24" customHeight="1">
      <c r="A312" s="263" t="inlineStr">
        <is>
          <t>20</t>
        </is>
      </c>
      <c r="B312" s="132" t="inlineStr">
        <is>
          <t>LV3：  85%忽略门派和佣兵反弹，额外造成速度*1伤害</t>
        </is>
      </c>
      <c r="C312" s="129" t="n"/>
      <c r="D312" s="129" t="n"/>
      <c r="E312" s="129" t="n"/>
      <c r="F312" s="129" t="n"/>
      <c r="G312" s="129" t="n"/>
      <c r="H312" s="130" t="n"/>
      <c r="I312" s="553" t="n"/>
      <c r="J312" s="158" t="n"/>
      <c r="K312" s="158" t="n"/>
      <c r="L312" s="158" t="n"/>
      <c r="M312" s="320" t="n"/>
    </row>
    <row r="313" ht="24" customHeight="1">
      <c r="A313" s="263" t="inlineStr">
        <is>
          <t>32</t>
        </is>
      </c>
      <c r="B313" s="132" t="inlineStr">
        <is>
          <t>LV4：  90%忽略门派和佣兵反弹，额外造成速度*1伤害</t>
        </is>
      </c>
      <c r="C313" s="129" t="n"/>
      <c r="D313" s="129" t="n"/>
      <c r="E313" s="129" t="n"/>
      <c r="F313" s="129" t="n"/>
      <c r="G313" s="129" t="n"/>
      <c r="H313" s="130" t="n"/>
      <c r="I313" s="584" t="inlineStr">
        <is>
          <t>消耗
天赋点3</t>
        </is>
      </c>
      <c r="J313" s="879" t="inlineStr">
        <is>
          <t>智慧科技：命中对手后，禁止其触发吸血持续3回合</t>
        </is>
      </c>
      <c r="K313" s="194" t="n"/>
      <c r="L313" s="194" t="n"/>
      <c r="M313" s="410" t="n"/>
    </row>
    <row r="314" ht="24" customHeight="1">
      <c r="A314" s="267" t="inlineStr">
        <is>
          <t>55</t>
        </is>
      </c>
      <c r="B314" s="138" t="inlineStr">
        <is>
          <t>LV5：100%忽略门派和佣兵反弹，额外造成速度*1伤害</t>
        </is>
      </c>
      <c r="C314" s="135" t="n"/>
      <c r="D314" s="135" t="n"/>
      <c r="E314" s="135" t="n"/>
      <c r="F314" s="135" t="n"/>
      <c r="G314" s="135" t="n"/>
      <c r="H314" s="136" t="n"/>
      <c r="I314" s="553" t="n"/>
      <c r="J314" s="158" t="n"/>
      <c r="K314" s="158" t="n"/>
      <c r="L314" s="158" t="n"/>
      <c r="M314" s="320" t="n"/>
    </row>
    <row r="315" ht="24" customHeight="1">
      <c r="A315" s="803" t="inlineStr"/>
      <c r="B315" s="56" t="n"/>
      <c r="C315" s="56" t="n"/>
      <c r="D315" s="56" t="n"/>
      <c r="E315" s="56" t="n"/>
      <c r="F315" s="56" t="n"/>
      <c r="G315" s="56" t="n"/>
      <c r="H315" s="56" t="n"/>
      <c r="I315" s="56" t="n"/>
      <c r="J315" s="56" t="n"/>
      <c r="K315" s="56" t="n"/>
      <c r="L315" s="56" t="n"/>
      <c r="M315" s="56" t="n"/>
    </row>
    <row r="316" ht="24" customHeight="1">
      <c r="A316" s="24" t="inlineStr">
        <is>
          <t>死神</t>
        </is>
      </c>
      <c r="B316" s="388" t="inlineStr">
        <is>
          <t>被动属性</t>
        </is>
      </c>
      <c r="C316" s="389" t="inlineStr">
        <is>
          <t>天赋点</t>
        </is>
      </c>
      <c r="D316" s="670" t="inlineStr">
        <is>
          <t>武器暴伤</t>
        </is>
      </c>
      <c r="E316" s="670" t="inlineStr">
        <is>
          <t>武器暴减</t>
        </is>
      </c>
      <c r="F316" s="670" t="inlineStr">
        <is>
          <t>小投穿透</t>
        </is>
      </c>
      <c r="G316" s="670" t="inlineStr">
        <is>
          <t>小投抗穿</t>
        </is>
      </c>
      <c r="I316" s="716" t="inlineStr">
        <is>
          <t>武器属性-天赋分支1</t>
        </is>
      </c>
      <c r="J316" s="56" t="n"/>
      <c r="K316" s="56" t="n"/>
      <c r="L316" s="56" t="n"/>
      <c r="M316" s="56" t="n"/>
    </row>
    <row r="317" ht="24" customHeight="1">
      <c r="A317" s="32" t="inlineStr">
        <is>
          <t>专属武器
生死簿
神·死亡笔记</t>
        </is>
      </c>
      <c r="B317" s="234" t="inlineStr">
        <is>
          <t>LV0</t>
        </is>
      </c>
      <c r="C317" s="340" t="inlineStr">
        <is>
          <t>1</t>
        </is>
      </c>
      <c r="D317" s="340" t="inlineStr">
        <is>
          <t>1%</t>
        </is>
      </c>
      <c r="E317" s="867" t="inlineStr">
        <is>
          <t>x</t>
        </is>
      </c>
      <c r="F317" s="867" t="inlineStr">
        <is>
          <t>x</t>
        </is>
      </c>
      <c r="G317" s="867" t="inlineStr">
        <is>
          <t>x</t>
        </is>
      </c>
      <c r="H317" s="868" t="inlineStr">
        <is>
          <t>x</t>
        </is>
      </c>
      <c r="I317" s="869" t="inlineStr">
        <is>
          <t>消耗
天赋点1</t>
        </is>
      </c>
      <c r="J317" s="870" t="inlineStr">
        <is>
          <t>基础共鸣：增加专属武器20点基础伤害</t>
        </is>
      </c>
      <c r="M317" s="504" t="n"/>
    </row>
    <row r="318" ht="24" customHeight="1">
      <c r="A318" s="11" t="n"/>
      <c r="B318" s="82" t="inlineStr">
        <is>
          <t>LV1</t>
        </is>
      </c>
      <c r="C318" s="83" t="inlineStr">
        <is>
          <t>1</t>
        </is>
      </c>
      <c r="D318" s="83" t="inlineStr">
        <is>
          <t>3%</t>
        </is>
      </c>
      <c r="E318" s="83" t="inlineStr">
        <is>
          <t>3%</t>
        </is>
      </c>
      <c r="F318" s="871" t="inlineStr">
        <is>
          <t>x</t>
        </is>
      </c>
      <c r="G318" s="871" t="inlineStr">
        <is>
          <t>x</t>
        </is>
      </c>
      <c r="H318" s="872" t="inlineStr">
        <is>
          <t>x</t>
        </is>
      </c>
      <c r="I318" s="320" t="n"/>
      <c r="J318" s="535" t="n"/>
      <c r="K318" s="158" t="n"/>
      <c r="L318" s="158" t="n"/>
      <c r="M318" s="320" t="n"/>
    </row>
    <row r="319" ht="24" customHeight="1">
      <c r="A319" s="11" t="n"/>
      <c r="B319" s="82" t="inlineStr">
        <is>
          <t>LV2</t>
        </is>
      </c>
      <c r="C319" s="83" t="inlineStr">
        <is>
          <t>1</t>
        </is>
      </c>
      <c r="D319" s="83" t="inlineStr">
        <is>
          <t>6%</t>
        </is>
      </c>
      <c r="E319" s="83" t="inlineStr">
        <is>
          <t>6%</t>
        </is>
      </c>
      <c r="F319" s="83" t="inlineStr">
        <is>
          <t>6%</t>
        </is>
      </c>
      <c r="G319" s="871" t="inlineStr">
        <is>
          <t>x</t>
        </is>
      </c>
      <c r="H319" s="872" t="inlineStr">
        <is>
          <t>x</t>
        </is>
      </c>
      <c r="I319" s="873" t="inlineStr">
        <is>
          <t>消耗
天赋点2</t>
        </is>
      </c>
      <c r="J319" s="874" t="inlineStr">
        <is>
          <t>中级共鸣：增加专属武器30点基础伤害，
使用神·死亡笔记可以变身神将形象</t>
        </is>
      </c>
      <c r="K319" s="194" t="n"/>
      <c r="L319" s="194" t="n"/>
      <c r="M319" s="410" t="n"/>
    </row>
    <row r="320" ht="24" customHeight="1">
      <c r="A320" s="11" t="n"/>
      <c r="B320" s="82" t="inlineStr">
        <is>
          <t>LV3</t>
        </is>
      </c>
      <c r="C320" s="83" t="inlineStr">
        <is>
          <t>3</t>
        </is>
      </c>
      <c r="D320" s="83" t="inlineStr">
        <is>
          <t>10%</t>
        </is>
      </c>
      <c r="E320" s="83" t="inlineStr">
        <is>
          <t>10%</t>
        </is>
      </c>
      <c r="F320" s="83" t="inlineStr">
        <is>
          <t>10%</t>
        </is>
      </c>
      <c r="G320" s="83" t="inlineStr">
        <is>
          <t>10%</t>
        </is>
      </c>
      <c r="H320" s="872" t="inlineStr">
        <is>
          <t>x</t>
        </is>
      </c>
      <c r="I320" s="320" t="n"/>
      <c r="J320" s="535" t="n"/>
      <c r="K320" s="158" t="n"/>
      <c r="L320" s="158" t="n"/>
      <c r="M320" s="320" t="n"/>
    </row>
    <row r="321" ht="24" customHeight="1">
      <c r="A321" s="11" t="n"/>
      <c r="B321" s="82" t="inlineStr">
        <is>
          <t>LV4</t>
        </is>
      </c>
      <c r="C321" s="83" t="inlineStr">
        <is>
          <t>4</t>
        </is>
      </c>
      <c r="D321" s="83" t="inlineStr">
        <is>
          <t>15%</t>
        </is>
      </c>
      <c r="E321" s="83" t="inlineStr">
        <is>
          <t>15%</t>
        </is>
      </c>
      <c r="F321" s="83" t="inlineStr">
        <is>
          <t>15%</t>
        </is>
      </c>
      <c r="G321" s="83" t="inlineStr">
        <is>
          <t>15%</t>
        </is>
      </c>
      <c r="H321" s="872" t="inlineStr">
        <is>
          <t>x</t>
        </is>
      </c>
      <c r="I321" s="873" t="inlineStr">
        <is>
          <t>消耗
天赋点3</t>
        </is>
      </c>
      <c r="J321" s="874" t="inlineStr">
        <is>
          <t>高级共鸣：增加专属武器50点基础伤害</t>
        </is>
      </c>
      <c r="K321" s="194" t="n"/>
      <c r="L321" s="194" t="n"/>
      <c r="M321" s="410" t="n"/>
    </row>
    <row r="322" ht="24" customHeight="1">
      <c r="A322" s="16" t="n"/>
      <c r="B322" s="89" t="inlineStr">
        <is>
          <t>LV5</t>
        </is>
      </c>
      <c r="C322" s="90" t="inlineStr">
        <is>
          <t>8</t>
        </is>
      </c>
      <c r="D322" s="90" t="inlineStr">
        <is>
          <t>30%</t>
        </is>
      </c>
      <c r="E322" s="90" t="inlineStr">
        <is>
          <t>30%</t>
        </is>
      </c>
      <c r="F322" s="90" t="inlineStr">
        <is>
          <t>30%</t>
        </is>
      </c>
      <c r="G322" s="90" t="inlineStr">
        <is>
          <t>30%</t>
        </is>
      </c>
      <c r="H322" s="835" t="inlineStr">
        <is>
          <t>x</t>
        </is>
      </c>
      <c r="I322" s="320" t="n"/>
      <c r="J322" s="535" t="n"/>
      <c r="K322" s="158" t="n"/>
      <c r="L322" s="158" t="n"/>
      <c r="M322" s="320" t="n"/>
    </row>
    <row r="323" ht="24" customHeight="1">
      <c r="A323" s="386" t="inlineStr">
        <is>
          <t>碎片需求</t>
        </is>
      </c>
      <c r="B323" s="887" t="inlineStr">
        <is>
          <t>充能属性-战斗技能-持续整场战斗-死神</t>
        </is>
      </c>
      <c r="I323" s="388" t="inlineStr">
        <is>
          <t>武器属性-天赋分支2</t>
        </is>
      </c>
      <c r="J323" s="3" t="n"/>
      <c r="K323" s="3" t="n"/>
      <c r="L323" s="3" t="n"/>
      <c r="M323" s="3" t="n"/>
    </row>
    <row r="324" ht="24" customHeight="1">
      <c r="A324" s="876" t="inlineStr">
        <is>
          <t>150</t>
        </is>
      </c>
      <c r="B324" s="80" t="inlineStr">
        <is>
          <t>LV0：偷取对手基础力量、敏捷10%，增加自身基础生命10%</t>
        </is>
      </c>
      <c r="C324" s="123" t="n"/>
      <c r="D324" s="123" t="n"/>
      <c r="E324" s="123" t="n"/>
      <c r="F324" s="123" t="n"/>
      <c r="G324" s="123" t="n"/>
      <c r="H324" s="124" t="n"/>
      <c r="I324" s="859" t="inlineStr">
        <is>
          <t>消耗
天赋点1</t>
        </is>
      </c>
      <c r="J324" s="877" t="inlineStr">
        <is>
          <t>地狱领主：命中对手时，禁止其触发门派防御技能</t>
        </is>
      </c>
      <c r="K324" s="3" t="n"/>
      <c r="L324" s="3" t="n"/>
      <c r="M324" s="4" t="n"/>
    </row>
    <row r="325" ht="24" customHeight="1">
      <c r="A325" s="263" t="inlineStr">
        <is>
          <t>150</t>
        </is>
      </c>
      <c r="B325" s="132" t="inlineStr">
        <is>
          <t>LV1：偷取对手基础力量、敏捷11%，增加自身基础生命11%</t>
        </is>
      </c>
      <c r="C325" s="129" t="n"/>
      <c r="D325" s="129" t="n"/>
      <c r="E325" s="129" t="n"/>
      <c r="F325" s="129" t="n"/>
      <c r="G325" s="129" t="n"/>
      <c r="H325" s="130" t="n"/>
      <c r="I325" s="320" t="n"/>
      <c r="J325" s="535" t="n"/>
      <c r="K325" s="158" t="n"/>
      <c r="L325" s="158" t="n"/>
      <c r="M325" s="320" t="n"/>
    </row>
    <row r="326" ht="24" customHeight="1">
      <c r="A326" s="263" t="inlineStr">
        <is>
          <t>280</t>
        </is>
      </c>
      <c r="B326" s="132" t="inlineStr">
        <is>
          <t>LV2：偷取对手基础力量、敏捷12%，增加自身基础生命12%</t>
        </is>
      </c>
      <c r="C326" s="129" t="n"/>
      <c r="D326" s="129" t="n"/>
      <c r="E326" s="129" t="n"/>
      <c r="F326" s="129" t="n"/>
      <c r="G326" s="129" t="n"/>
      <c r="H326" s="130" t="n"/>
      <c r="I326" s="873" t="inlineStr">
        <is>
          <t>消耗
天赋点2</t>
        </is>
      </c>
      <c r="J326" s="874" t="inlineStr">
        <is>
          <t>冥界元神：暴击率增加15%</t>
        </is>
      </c>
      <c r="K326" s="194" t="n"/>
      <c r="L326" s="194" t="n"/>
      <c r="M326" s="410" t="n"/>
    </row>
    <row r="327" ht="24" customHeight="1">
      <c r="A327" s="263" t="inlineStr">
        <is>
          <t>560</t>
        </is>
      </c>
      <c r="B327" s="132" t="inlineStr">
        <is>
          <t>LV3：偷取对手基础力量、敏捷13%，增加自身基础生命13%</t>
        </is>
      </c>
      <c r="C327" s="129" t="n"/>
      <c r="D327" s="129" t="n"/>
      <c r="E327" s="129" t="n"/>
      <c r="F327" s="129" t="n"/>
      <c r="G327" s="129" t="n"/>
      <c r="H327" s="130" t="n"/>
      <c r="I327" s="320" t="n"/>
      <c r="J327" s="535" t="n"/>
      <c r="K327" s="158" t="n"/>
      <c r="L327" s="158" t="n"/>
      <c r="M327" s="320" t="n"/>
    </row>
    <row r="328" ht="24" customHeight="1">
      <c r="A328" s="263" t="inlineStr">
        <is>
          <t>800</t>
        </is>
      </c>
      <c r="B328" s="132" t="inlineStr">
        <is>
          <t>LV4：偷取对手基础力量、敏捷14%，增加自身基础生命14%</t>
        </is>
      </c>
      <c r="C328" s="129" t="n"/>
      <c r="D328" s="129" t="n"/>
      <c r="E328" s="129" t="n"/>
      <c r="F328" s="129" t="n"/>
      <c r="G328" s="129" t="n"/>
      <c r="H328" s="130" t="n"/>
      <c r="I328" s="873" t="inlineStr">
        <is>
          <t>消耗
天赋点3</t>
        </is>
      </c>
      <c r="J328" s="874" t="inlineStr">
        <is>
          <t>死神之力：无视对手抗暴击伤害20%</t>
        </is>
      </c>
      <c r="K328" s="194" t="n"/>
      <c r="L328" s="194" t="n"/>
      <c r="M328" s="410" t="n"/>
    </row>
    <row r="329" ht="24" customHeight="1">
      <c r="A329" s="267" t="inlineStr">
        <is>
          <t>1100</t>
        </is>
      </c>
      <c r="B329" s="138" t="inlineStr">
        <is>
          <t>LV5：偷取对手基础力量、敏捷15%，增加自身基础生命15%</t>
        </is>
      </c>
      <c r="C329" s="135" t="n"/>
      <c r="D329" s="135" t="n"/>
      <c r="E329" s="135" t="n"/>
      <c r="F329" s="135" t="n"/>
      <c r="G329" s="135" t="n"/>
      <c r="H329" s="136" t="n"/>
      <c r="I329" s="320" t="n"/>
      <c r="J329" s="535" t="n"/>
      <c r="K329" s="158" t="n"/>
      <c r="L329" s="158" t="n"/>
      <c r="M329" s="320" t="n"/>
    </row>
    <row r="330" ht="24" customHeight="1">
      <c r="A330" s="386" t="inlineStr">
        <is>
          <t>战斗力</t>
        </is>
      </c>
      <c r="B330" s="774" t="inlineStr">
        <is>
          <t>充能属性-变身技能-空手攻击生效-地狱之裔</t>
        </is>
      </c>
      <c r="C330" s="270" t="n"/>
      <c r="D330" s="270" t="n"/>
      <c r="E330" s="270" t="n"/>
      <c r="F330" s="270" t="n"/>
      <c r="G330" s="270" t="n"/>
      <c r="H330" s="427" t="n"/>
      <c r="I330" s="24" t="inlineStr">
        <is>
          <t>武器属性-天赋分支3</t>
        </is>
      </c>
      <c r="J330" s="56" t="n"/>
      <c r="K330" s="56" t="n"/>
      <c r="L330" s="56" t="n"/>
      <c r="M330" s="56" t="n"/>
    </row>
    <row r="331" ht="24" customHeight="1">
      <c r="A331" s="876" t="inlineStr">
        <is>
          <t>2</t>
        </is>
      </c>
      <c r="B331" s="73" t="inlineStr">
        <is>
          <t>LV0：  30%忽略门派和佣兵反弹，额外造成对手最大生命 3 %伤害并恢复等量生命</t>
        </is>
      </c>
      <c r="C331" s="158" t="n"/>
      <c r="D331" s="158" t="n"/>
      <c r="E331" s="158" t="n"/>
      <c r="F331" s="158" t="n"/>
      <c r="G331" s="158" t="n"/>
      <c r="H331" s="320" t="n"/>
      <c r="I331" s="579" t="inlineStr">
        <is>
          <t>消耗
天赋点1</t>
        </is>
      </c>
      <c r="J331" s="878" t="inlineStr">
        <is>
          <t>嗜血本性：无视反击</t>
        </is>
      </c>
      <c r="M331" s="504" t="n"/>
    </row>
    <row r="332" ht="24" customHeight="1">
      <c r="A332" s="263" t="inlineStr">
        <is>
          <t>4</t>
        </is>
      </c>
      <c r="B332" s="132" t="inlineStr">
        <is>
          <t>LV1：  35%忽略门派和佣兵反弹，额外造成对手最大生命 3 %伤害并恢复等量生命</t>
        </is>
      </c>
      <c r="C332" s="129" t="n"/>
      <c r="D332" s="129" t="n"/>
      <c r="E332" s="129" t="n"/>
      <c r="F332" s="129" t="n"/>
      <c r="G332" s="129" t="n"/>
      <c r="H332" s="130" t="n"/>
      <c r="I332" s="553" t="n"/>
      <c r="J332" s="158" t="n"/>
      <c r="K332" s="158" t="n"/>
      <c r="L332" s="158" t="n"/>
      <c r="M332" s="320" t="n"/>
    </row>
    <row r="333" ht="24" customHeight="1">
      <c r="A333" s="263" t="inlineStr">
        <is>
          <t>9</t>
        </is>
      </c>
      <c r="B333" s="132" t="inlineStr">
        <is>
          <t>LV2：  40%忽略门派和佣兵反弹，额外造成对手最大生命 3 %伤害并恢复等量生命</t>
        </is>
      </c>
      <c r="C333" s="129" t="n"/>
      <c r="D333" s="129" t="n"/>
      <c r="E333" s="129" t="n"/>
      <c r="F333" s="129" t="n"/>
      <c r="G333" s="129" t="n"/>
      <c r="H333" s="130" t="n"/>
      <c r="I333" s="584" t="inlineStr">
        <is>
          <t>消耗
天赋点2</t>
        </is>
      </c>
      <c r="J333" s="879" t="inlineStr">
        <is>
          <t>死亡凝视：根据对手损失生命额外造成伤害提高1%</t>
        </is>
      </c>
      <c r="K333" s="194" t="n"/>
      <c r="L333" s="194" t="n"/>
      <c r="M333" s="410" t="n"/>
    </row>
    <row r="334" ht="24" customHeight="1">
      <c r="A334" s="263" t="inlineStr">
        <is>
          <t>18</t>
        </is>
      </c>
      <c r="B334" s="132" t="inlineStr">
        <is>
          <t>LV3：  45%忽略门派和佣兵反弹，额外造成对手最大生命 3 %伤害并恢复等量生命</t>
        </is>
      </c>
      <c r="C334" s="129" t="n"/>
      <c r="D334" s="129" t="n"/>
      <c r="E334" s="129" t="n"/>
      <c r="F334" s="129" t="n"/>
      <c r="G334" s="129" t="n"/>
      <c r="H334" s="130" t="n"/>
      <c r="I334" s="553" t="n"/>
      <c r="J334" s="158" t="n"/>
      <c r="K334" s="158" t="n"/>
      <c r="L334" s="158" t="n"/>
      <c r="M334" s="320" t="n"/>
    </row>
    <row r="335" ht="24" customHeight="1">
      <c r="A335" s="263" t="inlineStr">
        <is>
          <t>28</t>
        </is>
      </c>
      <c r="B335" s="132" t="inlineStr">
        <is>
          <t>LV4：  50%忽略门派和佣兵反弹，额外造成对手最大生命 3 %伤害并恢复等量生命</t>
        </is>
      </c>
      <c r="C335" s="129" t="n"/>
      <c r="D335" s="129" t="n"/>
      <c r="E335" s="129" t="n"/>
      <c r="F335" s="129" t="n"/>
      <c r="G335" s="129" t="n"/>
      <c r="H335" s="130" t="n"/>
      <c r="I335" s="584" t="inlineStr">
        <is>
          <t>消耗
天赋点3</t>
        </is>
      </c>
      <c r="J335" s="879" t="inlineStr">
        <is>
          <t>营养之源：不会被扔出</t>
        </is>
      </c>
      <c r="K335" s="194" t="n"/>
      <c r="L335" s="194" t="n"/>
      <c r="M335" s="410" t="n"/>
    </row>
    <row r="336" ht="24" customHeight="1">
      <c r="A336" s="267" t="inlineStr">
        <is>
          <t>45</t>
        </is>
      </c>
      <c r="B336" s="138" t="inlineStr">
        <is>
          <t>LV5：  60%忽略门派和佣兵反弹，额外造成对手最大生命 3 %伤害并恢复等量生命</t>
        </is>
      </c>
      <c r="C336" s="135" t="n"/>
      <c r="D336" s="135" t="n"/>
      <c r="E336" s="135" t="n"/>
      <c r="F336" s="135" t="n"/>
      <c r="G336" s="135" t="n"/>
      <c r="H336" s="136" t="n"/>
      <c r="I336" s="553" t="n"/>
      <c r="J336" s="158" t="n"/>
      <c r="K336" s="158" t="n"/>
      <c r="L336" s="158" t="n"/>
      <c r="M336" s="320" t="n"/>
    </row>
    <row r="337" ht="24" customHeight="1">
      <c r="A337" s="803" t="inlineStr"/>
      <c r="B337" s="56" t="n"/>
      <c r="C337" s="56" t="n"/>
      <c r="D337" s="56" t="n"/>
      <c r="E337" s="56" t="n"/>
      <c r="F337" s="56" t="n"/>
      <c r="G337" s="56" t="n"/>
      <c r="H337" s="56" t="n"/>
      <c r="I337" s="56" t="n"/>
      <c r="J337" s="56" t="n"/>
      <c r="K337" s="56" t="n"/>
      <c r="L337" s="56" t="n"/>
      <c r="M337" s="56" t="n"/>
    </row>
    <row r="338" ht="24" customHeight="1">
      <c r="A338" s="24" t="inlineStr">
        <is>
          <t>死亡骑士</t>
        </is>
      </c>
      <c r="B338" s="388" t="inlineStr">
        <is>
          <t>被动属性</t>
        </is>
      </c>
      <c r="C338" s="389" t="inlineStr">
        <is>
          <t>天赋点</t>
        </is>
      </c>
      <c r="D338" s="670" t="inlineStr">
        <is>
          <t>武器命中</t>
        </is>
      </c>
      <c r="E338" s="670" t="inlineStr">
        <is>
          <t>武器闪避</t>
        </is>
      </c>
      <c r="F338" s="670" t="inlineStr">
        <is>
          <t>大型穿透</t>
        </is>
      </c>
      <c r="G338" s="670" t="inlineStr">
        <is>
          <t>大型抗穿</t>
        </is>
      </c>
      <c r="I338" s="716" t="inlineStr">
        <is>
          <t>武器属性-天赋分支1</t>
        </is>
      </c>
      <c r="J338" s="56" t="n"/>
      <c r="K338" s="56" t="n"/>
      <c r="L338" s="56" t="n"/>
      <c r="M338" s="56" t="n"/>
    </row>
    <row r="339" ht="24" customHeight="1">
      <c r="A339" s="32" t="inlineStr">
        <is>
          <t>专属武器
死神之镰
神·死寂</t>
        </is>
      </c>
      <c r="B339" s="234" t="inlineStr">
        <is>
          <t>LV0</t>
        </is>
      </c>
      <c r="C339" s="340" t="inlineStr">
        <is>
          <t>1</t>
        </is>
      </c>
      <c r="D339" s="340" t="inlineStr">
        <is>
          <t>1%</t>
        </is>
      </c>
      <c r="E339" s="867" t="inlineStr">
        <is>
          <t>x</t>
        </is>
      </c>
      <c r="F339" s="867" t="inlineStr">
        <is>
          <t>x</t>
        </is>
      </c>
      <c r="G339" s="867" t="inlineStr">
        <is>
          <t>x</t>
        </is>
      </c>
      <c r="H339" s="868" t="inlineStr">
        <is>
          <t>x</t>
        </is>
      </c>
      <c r="I339" s="869" t="inlineStr">
        <is>
          <t>消耗
天赋点1</t>
        </is>
      </c>
      <c r="J339" s="870" t="inlineStr">
        <is>
          <t>基础共鸣：增加专属武器20点基础伤害，
使用死神之镰可以变身神将形象</t>
        </is>
      </c>
      <c r="M339" s="504" t="n"/>
    </row>
    <row r="340" ht="24" customHeight="1">
      <c r="A340" s="11" t="n"/>
      <c r="B340" s="82" t="inlineStr">
        <is>
          <t>LV1</t>
        </is>
      </c>
      <c r="C340" s="83" t="inlineStr">
        <is>
          <t>1</t>
        </is>
      </c>
      <c r="D340" s="83" t="inlineStr">
        <is>
          <t>2%</t>
        </is>
      </c>
      <c r="E340" s="83" t="inlineStr">
        <is>
          <t>2%</t>
        </is>
      </c>
      <c r="F340" s="871" t="inlineStr">
        <is>
          <t>x</t>
        </is>
      </c>
      <c r="G340" s="871" t="inlineStr">
        <is>
          <t>x</t>
        </is>
      </c>
      <c r="H340" s="872" t="inlineStr">
        <is>
          <t>x</t>
        </is>
      </c>
      <c r="I340" s="320" t="n"/>
      <c r="J340" s="535" t="n"/>
      <c r="K340" s="158" t="n"/>
      <c r="L340" s="158" t="n"/>
      <c r="M340" s="320" t="n"/>
    </row>
    <row r="341" ht="24" customHeight="1">
      <c r="A341" s="11" t="n"/>
      <c r="B341" s="82" t="inlineStr">
        <is>
          <t>LV2</t>
        </is>
      </c>
      <c r="C341" s="83" t="inlineStr">
        <is>
          <t>1</t>
        </is>
      </c>
      <c r="D341" s="83" t="inlineStr">
        <is>
          <t>4%</t>
        </is>
      </c>
      <c r="E341" s="83" t="inlineStr">
        <is>
          <t>4%</t>
        </is>
      </c>
      <c r="F341" s="83" t="inlineStr">
        <is>
          <t>6%</t>
        </is>
      </c>
      <c r="G341" s="871" t="inlineStr">
        <is>
          <t>x</t>
        </is>
      </c>
      <c r="H341" s="872" t="inlineStr">
        <is>
          <t>x</t>
        </is>
      </c>
      <c r="I341" s="873" t="inlineStr">
        <is>
          <t>消耗
天赋点2</t>
        </is>
      </c>
      <c r="J341" s="874" t="inlineStr">
        <is>
          <t>中级共鸣：增加专属武器30点基础伤害，
使用神·死寂可以变身神将形象</t>
        </is>
      </c>
      <c r="K341" s="194" t="n"/>
      <c r="L341" s="194" t="n"/>
      <c r="M341" s="410" t="n"/>
    </row>
    <row r="342" ht="24" customHeight="1">
      <c r="A342" s="11" t="n"/>
      <c r="B342" s="82" t="inlineStr">
        <is>
          <t>LV3</t>
        </is>
      </c>
      <c r="C342" s="83" t="inlineStr">
        <is>
          <t>3</t>
        </is>
      </c>
      <c r="D342" s="83" t="inlineStr">
        <is>
          <t>6%</t>
        </is>
      </c>
      <c r="E342" s="83" t="inlineStr">
        <is>
          <t>6%</t>
        </is>
      </c>
      <c r="F342" s="83" t="inlineStr">
        <is>
          <t>10%</t>
        </is>
      </c>
      <c r="G342" s="83" t="inlineStr">
        <is>
          <t>10%</t>
        </is>
      </c>
      <c r="H342" s="872" t="inlineStr">
        <is>
          <t>x</t>
        </is>
      </c>
      <c r="I342" s="320" t="n"/>
      <c r="J342" s="535" t="n"/>
      <c r="K342" s="158" t="n"/>
      <c r="L342" s="158" t="n"/>
      <c r="M342" s="320" t="n"/>
    </row>
    <row r="343" ht="24" customHeight="1">
      <c r="A343" s="11" t="n"/>
      <c r="B343" s="82" t="inlineStr">
        <is>
          <t>LV4</t>
        </is>
      </c>
      <c r="C343" s="83" t="inlineStr">
        <is>
          <t>4</t>
        </is>
      </c>
      <c r="D343" s="83" t="inlineStr">
        <is>
          <t>8%</t>
        </is>
      </c>
      <c r="E343" s="83" t="inlineStr">
        <is>
          <t>8%</t>
        </is>
      </c>
      <c r="F343" s="83" t="inlineStr">
        <is>
          <t>15%</t>
        </is>
      </c>
      <c r="G343" s="83" t="inlineStr">
        <is>
          <t>15%</t>
        </is>
      </c>
      <c r="H343" s="872" t="inlineStr">
        <is>
          <t>x</t>
        </is>
      </c>
      <c r="I343" s="873" t="inlineStr">
        <is>
          <t>消耗
天赋点3</t>
        </is>
      </c>
      <c r="J343" s="874" t="inlineStr">
        <is>
          <t>高级共鸣：增加专属武器50点基础伤害</t>
        </is>
      </c>
      <c r="K343" s="194" t="n"/>
      <c r="L343" s="194" t="n"/>
      <c r="M343" s="410" t="n"/>
    </row>
    <row r="344" ht="24" customHeight="1">
      <c r="A344" s="16" t="n"/>
      <c r="B344" s="89" t="inlineStr">
        <is>
          <t>LV5</t>
        </is>
      </c>
      <c r="C344" s="90" t="inlineStr">
        <is>
          <t>8</t>
        </is>
      </c>
      <c r="D344" s="90" t="inlineStr">
        <is>
          <t>10%</t>
        </is>
      </c>
      <c r="E344" s="90" t="inlineStr">
        <is>
          <t>10%</t>
        </is>
      </c>
      <c r="F344" s="90" t="inlineStr">
        <is>
          <t>30%</t>
        </is>
      </c>
      <c r="G344" s="90" t="inlineStr">
        <is>
          <t>30%</t>
        </is>
      </c>
      <c r="H344" s="835" t="inlineStr">
        <is>
          <t>x</t>
        </is>
      </c>
      <c r="I344" s="320" t="n"/>
      <c r="J344" s="535" t="n"/>
      <c r="K344" s="158" t="n"/>
      <c r="L344" s="158" t="n"/>
      <c r="M344" s="320" t="n"/>
    </row>
    <row r="345" ht="24" customHeight="1">
      <c r="A345" s="386" t="inlineStr">
        <is>
          <t>碎片需求</t>
        </is>
      </c>
      <c r="B345" s="887" t="inlineStr">
        <is>
          <t>充能属性-战斗技能-持续整场战斗-死亡骑士</t>
        </is>
      </c>
      <c r="I345" s="388" t="inlineStr">
        <is>
          <t>武器属性-天赋分支2</t>
        </is>
      </c>
      <c r="J345" s="3" t="n"/>
      <c r="K345" s="3" t="n"/>
      <c r="L345" s="3" t="n"/>
      <c r="M345" s="3" t="n"/>
    </row>
    <row r="346" ht="24" customHeight="1">
      <c r="A346" s="876" t="inlineStr">
        <is>
          <t>150</t>
        </is>
      </c>
      <c r="B346" s="80" t="inlineStr">
        <is>
          <t>LV0：降低对手基础力量15%，增加自身手持武器暴击率10%</t>
        </is>
      </c>
      <c r="C346" s="123" t="n"/>
      <c r="D346" s="123" t="n"/>
      <c r="E346" s="123" t="n"/>
      <c r="F346" s="123" t="n"/>
      <c r="G346" s="123" t="n"/>
      <c r="H346" s="124" t="n"/>
      <c r="I346" s="859" t="inlineStr">
        <is>
          <t>消耗
天赋点1</t>
        </is>
      </c>
      <c r="J346" s="877" t="inlineStr">
        <is>
          <t>巨镰横扫：无视对手抗暴击伤害20%</t>
        </is>
      </c>
      <c r="K346" s="3" t="n"/>
      <c r="L346" s="3" t="n"/>
      <c r="M346" s="4" t="n"/>
    </row>
    <row r="347" ht="24" customHeight="1">
      <c r="A347" s="263" t="inlineStr">
        <is>
          <t>150</t>
        </is>
      </c>
      <c r="B347" s="132" t="inlineStr">
        <is>
          <t>LV1：降低对手基础力量16%，增加自身手持武器暴击率12%</t>
        </is>
      </c>
      <c r="C347" s="129" t="n"/>
      <c r="D347" s="129" t="n"/>
      <c r="E347" s="129" t="n"/>
      <c r="F347" s="129" t="n"/>
      <c r="G347" s="129" t="n"/>
      <c r="H347" s="130" t="n"/>
      <c r="I347" s="320" t="n"/>
      <c r="J347" s="535" t="n"/>
      <c r="K347" s="158" t="n"/>
      <c r="L347" s="158" t="n"/>
      <c r="M347" s="320" t="n"/>
    </row>
    <row r="348" ht="24" customHeight="1">
      <c r="A348" s="263" t="inlineStr">
        <is>
          <t>280</t>
        </is>
      </c>
      <c r="B348" s="132" t="inlineStr">
        <is>
          <t>LV2：降低对手基础力量17%，增加自身手持武器暴击率14%</t>
        </is>
      </c>
      <c r="C348" s="129" t="n"/>
      <c r="D348" s="129" t="n"/>
      <c r="E348" s="129" t="n"/>
      <c r="F348" s="129" t="n"/>
      <c r="G348" s="129" t="n"/>
      <c r="H348" s="130" t="n"/>
      <c r="I348" s="873" t="inlineStr">
        <is>
          <t>消耗
天赋点2</t>
        </is>
      </c>
      <c r="J348" s="874" t="inlineStr">
        <is>
          <t>死亡缠绕：命中对手后，禁止其触发吸血持续3回合</t>
        </is>
      </c>
      <c r="K348" s="194" t="n"/>
      <c r="L348" s="194" t="n"/>
      <c r="M348" s="410" t="n"/>
    </row>
    <row r="349" ht="24" customHeight="1">
      <c r="A349" s="263" t="inlineStr">
        <is>
          <t>560</t>
        </is>
      </c>
      <c r="B349" s="132" t="inlineStr">
        <is>
          <t>LV3：降低对手基础力量18%，增加自身手持武器暴击率16%</t>
        </is>
      </c>
      <c r="C349" s="129" t="n"/>
      <c r="D349" s="129" t="n"/>
      <c r="E349" s="129" t="n"/>
      <c r="F349" s="129" t="n"/>
      <c r="G349" s="129" t="n"/>
      <c r="H349" s="130" t="n"/>
      <c r="I349" s="320" t="n"/>
      <c r="J349" s="535" t="n"/>
      <c r="K349" s="158" t="n"/>
      <c r="L349" s="158" t="n"/>
      <c r="M349" s="320" t="n"/>
    </row>
    <row r="350" ht="24" customHeight="1">
      <c r="A350" s="263" t="inlineStr">
        <is>
          <t>800</t>
        </is>
      </c>
      <c r="B350" s="132" t="inlineStr">
        <is>
          <t>LV4：降低对手基础力量19%，增加自身手持武器暴击率18%</t>
        </is>
      </c>
      <c r="C350" s="129" t="n"/>
      <c r="D350" s="129" t="n"/>
      <c r="E350" s="129" t="n"/>
      <c r="F350" s="129" t="n"/>
      <c r="G350" s="129" t="n"/>
      <c r="H350" s="130" t="n"/>
      <c r="I350" s="873" t="inlineStr">
        <is>
          <t>消耗
天赋点3</t>
        </is>
      </c>
      <c r="J350" s="874" t="inlineStr">
        <is>
          <t>骸骨战马：额外造成对手当前生命百分比伤害提高2%</t>
        </is>
      </c>
      <c r="K350" s="194" t="n"/>
      <c r="L350" s="194" t="n"/>
      <c r="M350" s="410" t="n"/>
    </row>
    <row r="351" ht="24" customHeight="1">
      <c r="A351" s="267" t="inlineStr">
        <is>
          <t>1100</t>
        </is>
      </c>
      <c r="B351" s="138" t="inlineStr">
        <is>
          <t>LV5：降低对手基础力量20%，增加自身手持武器暴击率20%</t>
        </is>
      </c>
      <c r="C351" s="135" t="n"/>
      <c r="D351" s="135" t="n"/>
      <c r="E351" s="135" t="n"/>
      <c r="F351" s="135" t="n"/>
      <c r="G351" s="135" t="n"/>
      <c r="H351" s="136" t="n"/>
      <c r="I351" s="320" t="n"/>
      <c r="J351" s="535" t="n"/>
      <c r="K351" s="158" t="n"/>
      <c r="L351" s="158" t="n"/>
      <c r="M351" s="320" t="n"/>
    </row>
    <row r="352" ht="24" customHeight="1">
      <c r="A352" s="386" t="inlineStr">
        <is>
          <t>战斗力</t>
        </is>
      </c>
      <c r="B352" s="774" t="inlineStr">
        <is>
          <t>充能属性-变身技能-空手攻击生效-暗裔化身</t>
        </is>
      </c>
      <c r="C352" s="270" t="n"/>
      <c r="D352" s="270" t="n"/>
      <c r="E352" s="270" t="n"/>
      <c r="F352" s="270" t="n"/>
      <c r="G352" s="270" t="n"/>
      <c r="H352" s="427" t="n"/>
      <c r="I352" s="24" t="inlineStr">
        <is>
          <t>武器属性-天赋分支3</t>
        </is>
      </c>
      <c r="J352" s="56" t="n"/>
      <c r="K352" s="56" t="n"/>
      <c r="L352" s="56" t="n"/>
      <c r="M352" s="56" t="n"/>
    </row>
    <row r="353" ht="24" customHeight="1">
      <c r="A353" s="876" t="inlineStr">
        <is>
          <t>2</t>
        </is>
      </c>
      <c r="B353" s="73" t="inlineStr">
        <is>
          <t>LV0：  30%忽略门派和佣兵反弹，无视对手抗空手穿透</t>
        </is>
      </c>
      <c r="C353" s="158" t="n"/>
      <c r="D353" s="158" t="n"/>
      <c r="E353" s="158" t="n"/>
      <c r="F353" s="158" t="n"/>
      <c r="G353" s="158" t="n"/>
      <c r="H353" s="320" t="n"/>
      <c r="I353" s="579" t="inlineStr">
        <is>
          <t>消耗
天赋点1</t>
        </is>
      </c>
      <c r="J353" s="878" t="inlineStr">
        <is>
          <t>死亡契约：不会被扔出</t>
        </is>
      </c>
      <c r="M353" s="504" t="n"/>
    </row>
    <row r="354" ht="24" customHeight="1">
      <c r="A354" s="263" t="inlineStr">
        <is>
          <t>4</t>
        </is>
      </c>
      <c r="B354" s="132" t="inlineStr">
        <is>
          <t>LV1：  35%忽略门派和佣兵反弹，无视对手抗空手穿透</t>
        </is>
      </c>
      <c r="C354" s="129" t="n"/>
      <c r="D354" s="129" t="n"/>
      <c r="E354" s="129" t="n"/>
      <c r="F354" s="129" t="n"/>
      <c r="G354" s="129" t="n"/>
      <c r="H354" s="130" t="n"/>
      <c r="I354" s="553" t="n"/>
      <c r="J354" s="158" t="n"/>
      <c r="K354" s="158" t="n"/>
      <c r="L354" s="158" t="n"/>
      <c r="M354" s="320" t="n"/>
    </row>
    <row r="355" ht="24" customHeight="1">
      <c r="A355" s="263" t="inlineStr">
        <is>
          <t>9</t>
        </is>
      </c>
      <c r="B355" s="132" t="inlineStr">
        <is>
          <t>LV2：  40%忽略门派和佣兵反弹，无视对手抗空手穿透</t>
        </is>
      </c>
      <c r="C355" s="129" t="n"/>
      <c r="D355" s="129" t="n"/>
      <c r="E355" s="129" t="n"/>
      <c r="F355" s="129" t="n"/>
      <c r="G355" s="129" t="n"/>
      <c r="H355" s="130" t="n"/>
      <c r="I355" s="584" t="inlineStr">
        <is>
          <t>消耗
天赋点2</t>
        </is>
      </c>
      <c r="J355" s="879" t="inlineStr">
        <is>
          <t>冥界打击：手持武器减伤增加25%</t>
        </is>
      </c>
      <c r="K355" s="194" t="n"/>
      <c r="L355" s="194" t="n"/>
      <c r="M355" s="410" t="n"/>
    </row>
    <row r="356" ht="24" customHeight="1">
      <c r="A356" s="263" t="inlineStr">
        <is>
          <t>18</t>
        </is>
      </c>
      <c r="B356" s="132" t="inlineStr">
        <is>
          <t>LV3：  45%忽略门派和佣兵反弹，无视对手抗空手穿透</t>
        </is>
      </c>
      <c r="C356" s="129" t="n"/>
      <c r="D356" s="129" t="n"/>
      <c r="E356" s="129" t="n"/>
      <c r="F356" s="129" t="n"/>
      <c r="G356" s="129" t="n"/>
      <c r="H356" s="130" t="n"/>
      <c r="I356" s="553" t="n"/>
      <c r="J356" s="158" t="n"/>
      <c r="K356" s="158" t="n"/>
      <c r="L356" s="158" t="n"/>
      <c r="M356" s="320" t="n"/>
    </row>
    <row r="357" ht="24" customHeight="1">
      <c r="A357" s="263" t="inlineStr">
        <is>
          <t>28</t>
        </is>
      </c>
      <c r="B357" s="132" t="inlineStr">
        <is>
          <t>LV4：  50%忽略门派和佣兵反弹，无视对手抗空手穿透</t>
        </is>
      </c>
      <c r="C357" s="129" t="n"/>
      <c r="D357" s="129" t="n"/>
      <c r="E357" s="129" t="n"/>
      <c r="F357" s="129" t="n"/>
      <c r="G357" s="129" t="n"/>
      <c r="H357" s="130" t="n"/>
      <c r="I357" s="584" t="inlineStr">
        <is>
          <t>消耗
天赋点3</t>
        </is>
      </c>
      <c r="J357" s="879" t="inlineStr">
        <is>
          <t>地狱骑士：暴击率增加15%</t>
        </is>
      </c>
      <c r="K357" s="194" t="n"/>
      <c r="L357" s="194" t="n"/>
      <c r="M357" s="410" t="n"/>
    </row>
    <row r="358" ht="24" customHeight="1">
      <c r="A358" s="267" t="inlineStr">
        <is>
          <t>45</t>
        </is>
      </c>
      <c r="B358" s="138" t="inlineStr">
        <is>
          <t>LV5：  60%忽略门派和佣兵反弹，无视对手抗空手穿透</t>
        </is>
      </c>
      <c r="C358" s="135" t="n"/>
      <c r="D358" s="135" t="n"/>
      <c r="E358" s="135" t="n"/>
      <c r="F358" s="135" t="n"/>
      <c r="G358" s="135" t="n"/>
      <c r="H358" s="136" t="n"/>
      <c r="I358" s="553" t="n"/>
      <c r="J358" s="158" t="n"/>
      <c r="K358" s="158" t="n"/>
      <c r="L358" s="158" t="n"/>
      <c r="M358" s="320" t="n"/>
    </row>
    <row r="359" ht="24" customHeight="1">
      <c r="A359" s="803" t="inlineStr"/>
      <c r="B359" s="56" t="n"/>
      <c r="C359" s="56" t="n"/>
      <c r="D359" s="56" t="n"/>
      <c r="E359" s="56" t="n"/>
      <c r="F359" s="56" t="n"/>
      <c r="G359" s="56" t="n"/>
      <c r="H359" s="56" t="n"/>
      <c r="I359" s="56" t="n"/>
      <c r="J359" s="56" t="n"/>
      <c r="K359" s="56" t="n"/>
      <c r="L359" s="56" t="n"/>
      <c r="M359" s="56" t="n"/>
    </row>
    <row r="360" ht="24" customHeight="1">
      <c r="A360" s="24" t="inlineStr">
        <is>
          <t>哪吒</t>
        </is>
      </c>
      <c r="B360" s="388" t="inlineStr">
        <is>
          <t>被动属性</t>
        </is>
      </c>
      <c r="C360" s="389" t="inlineStr">
        <is>
          <t>天赋点</t>
        </is>
      </c>
      <c r="D360" s="670" t="inlineStr">
        <is>
          <t>固定伤害</t>
        </is>
      </c>
      <c r="E360" s="670" t="inlineStr">
        <is>
          <t>固定减伤</t>
        </is>
      </c>
      <c r="F360" s="670" t="inlineStr">
        <is>
          <t>中型穿透</t>
        </is>
      </c>
      <c r="G360" s="670" t="inlineStr">
        <is>
          <t>中型抗穿</t>
        </is>
      </c>
      <c r="I360" s="716" t="inlineStr">
        <is>
          <t>武器属性-天赋分支1</t>
        </is>
      </c>
      <c r="J360" s="56" t="n"/>
      <c r="K360" s="56" t="n"/>
      <c r="L360" s="56" t="n"/>
      <c r="M360" s="56" t="n"/>
    </row>
    <row r="361" ht="24" customHeight="1">
      <c r="A361" s="744" t="inlineStr">
        <is>
          <t>专属武器
穿刺之枪
神·命运之枪</t>
        </is>
      </c>
      <c r="B361" s="657" t="inlineStr">
        <is>
          <t>LV0</t>
        </is>
      </c>
      <c r="C361" s="340" t="inlineStr">
        <is>
          <t>1</t>
        </is>
      </c>
      <c r="D361" s="340" t="inlineStr">
        <is>
          <t>3</t>
        </is>
      </c>
      <c r="E361" s="867" t="inlineStr">
        <is>
          <t>x</t>
        </is>
      </c>
      <c r="F361" s="867" t="inlineStr">
        <is>
          <t>x</t>
        </is>
      </c>
      <c r="G361" s="867" t="inlineStr">
        <is>
          <t>x</t>
        </is>
      </c>
      <c r="H361" s="868" t="inlineStr">
        <is>
          <t>x</t>
        </is>
      </c>
      <c r="I361" s="869" t="inlineStr">
        <is>
          <t>消耗
天赋点1</t>
        </is>
      </c>
      <c r="J361" s="870" t="inlineStr">
        <is>
          <t>基础共鸣：增加专属武器20点基础伤害，
使用穿刺之枪可以变身神将形象</t>
        </is>
      </c>
      <c r="M361" s="504" t="n"/>
    </row>
    <row r="362" ht="24" customHeight="1">
      <c r="A362" s="414" t="n"/>
      <c r="B362" s="239" t="inlineStr">
        <is>
          <t>LV1</t>
        </is>
      </c>
      <c r="C362" s="83" t="inlineStr">
        <is>
          <t>1</t>
        </is>
      </c>
      <c r="D362" s="83" t="inlineStr">
        <is>
          <t>5</t>
        </is>
      </c>
      <c r="E362" s="83" t="inlineStr">
        <is>
          <t>5</t>
        </is>
      </c>
      <c r="F362" s="871" t="inlineStr">
        <is>
          <t>x</t>
        </is>
      </c>
      <c r="G362" s="871" t="inlineStr">
        <is>
          <t>x</t>
        </is>
      </c>
      <c r="H362" s="872" t="inlineStr">
        <is>
          <t>x</t>
        </is>
      </c>
      <c r="I362" s="320" t="n"/>
      <c r="J362" s="535" t="n"/>
      <c r="K362" s="158" t="n"/>
      <c r="L362" s="158" t="n"/>
      <c r="M362" s="320" t="n"/>
    </row>
    <row r="363" ht="24" customHeight="1">
      <c r="A363" s="414" t="n"/>
      <c r="B363" s="239" t="inlineStr">
        <is>
          <t>LV2</t>
        </is>
      </c>
      <c r="C363" s="83" t="inlineStr">
        <is>
          <t>1</t>
        </is>
      </c>
      <c r="D363" s="83" t="inlineStr">
        <is>
          <t>10</t>
        </is>
      </c>
      <c r="E363" s="83" t="inlineStr">
        <is>
          <t>10</t>
        </is>
      </c>
      <c r="F363" s="83" t="inlineStr">
        <is>
          <t>6%</t>
        </is>
      </c>
      <c r="G363" s="871" t="inlineStr">
        <is>
          <t>x</t>
        </is>
      </c>
      <c r="H363" s="872" t="inlineStr">
        <is>
          <t>x</t>
        </is>
      </c>
      <c r="I363" s="873" t="inlineStr">
        <is>
          <t>消耗
天赋点2</t>
        </is>
      </c>
      <c r="J363" s="874" t="inlineStr">
        <is>
          <t>中级共鸣：增加专属武器30点基础伤害，
使用神·命运之枪可以变身神将形象</t>
        </is>
      </c>
      <c r="K363" s="194" t="n"/>
      <c r="L363" s="194" t="n"/>
      <c r="M363" s="410" t="n"/>
    </row>
    <row r="364" ht="24" customHeight="1">
      <c r="A364" s="414" t="n"/>
      <c r="B364" s="239" t="inlineStr">
        <is>
          <t>LV3</t>
        </is>
      </c>
      <c r="C364" s="83" t="inlineStr">
        <is>
          <t>3</t>
        </is>
      </c>
      <c r="D364" s="83" t="inlineStr">
        <is>
          <t>15</t>
        </is>
      </c>
      <c r="E364" s="83" t="inlineStr">
        <is>
          <t>15</t>
        </is>
      </c>
      <c r="F364" s="83" t="inlineStr">
        <is>
          <t>10%</t>
        </is>
      </c>
      <c r="G364" s="83" t="inlineStr">
        <is>
          <t>10%</t>
        </is>
      </c>
      <c r="H364" s="872" t="inlineStr">
        <is>
          <t>x</t>
        </is>
      </c>
      <c r="I364" s="320" t="n"/>
      <c r="J364" s="535" t="n"/>
      <c r="K364" s="158" t="n"/>
      <c r="L364" s="158" t="n"/>
      <c r="M364" s="320" t="n"/>
    </row>
    <row r="365" ht="24" customHeight="1">
      <c r="A365" s="414" t="n"/>
      <c r="B365" s="239" t="inlineStr">
        <is>
          <t>LV4</t>
        </is>
      </c>
      <c r="C365" s="83" t="inlineStr">
        <is>
          <t>4</t>
        </is>
      </c>
      <c r="D365" s="83" t="inlineStr">
        <is>
          <t>20</t>
        </is>
      </c>
      <c r="E365" s="83" t="inlineStr">
        <is>
          <t>20</t>
        </is>
      </c>
      <c r="F365" s="83" t="inlineStr">
        <is>
          <t>15%</t>
        </is>
      </c>
      <c r="G365" s="83" t="inlineStr">
        <is>
          <t>15%</t>
        </is>
      </c>
      <c r="H365" s="872" t="inlineStr">
        <is>
          <t>x</t>
        </is>
      </c>
      <c r="I365" s="873" t="inlineStr">
        <is>
          <t>消耗
天赋点3</t>
        </is>
      </c>
      <c r="J365" s="874" t="inlineStr">
        <is>
          <t>高级共鸣：增加专属武器50点基础伤害</t>
        </is>
      </c>
      <c r="K365" s="194" t="n"/>
      <c r="L365" s="194" t="n"/>
      <c r="M365" s="410" t="n"/>
    </row>
    <row r="366" ht="24" customHeight="1">
      <c r="A366" s="749" t="n"/>
      <c r="B366" s="268" t="inlineStr">
        <is>
          <t>LV5</t>
        </is>
      </c>
      <c r="C366" s="90" t="inlineStr">
        <is>
          <t>8</t>
        </is>
      </c>
      <c r="D366" s="90" t="inlineStr">
        <is>
          <t>25</t>
        </is>
      </c>
      <c r="E366" s="90" t="inlineStr">
        <is>
          <t>25</t>
        </is>
      </c>
      <c r="F366" s="90" t="inlineStr">
        <is>
          <t>30%</t>
        </is>
      </c>
      <c r="G366" s="90" t="inlineStr">
        <is>
          <t>30%</t>
        </is>
      </c>
      <c r="H366" s="872" t="inlineStr">
        <is>
          <t>x</t>
        </is>
      </c>
      <c r="I366" s="320" t="n"/>
      <c r="J366" s="535" t="n"/>
      <c r="K366" s="158" t="n"/>
      <c r="L366" s="158" t="n"/>
      <c r="M366" s="320" t="n"/>
    </row>
    <row r="367" ht="24" customHeight="1">
      <c r="A367" s="386" t="inlineStr">
        <is>
          <t>碎片需求</t>
        </is>
      </c>
      <c r="B367" s="887" t="inlineStr">
        <is>
          <t>充能属性-战斗技能-持续整场战斗-三昧真火</t>
        </is>
      </c>
      <c r="I367" s="388" t="inlineStr">
        <is>
          <t>武器属性-天赋分支2</t>
        </is>
      </c>
      <c r="J367" s="3" t="n"/>
      <c r="K367" s="3" t="n"/>
      <c r="L367" s="3" t="n"/>
      <c r="M367" s="3" t="n"/>
    </row>
    <row r="368" ht="24" customHeight="1">
      <c r="A368" s="876" t="inlineStr">
        <is>
          <t>150</t>
        </is>
      </c>
      <c r="B368" s="80" t="inlineStr">
        <is>
          <t>LV0：增加自身暴击率10%，增加自身命中率20%</t>
        </is>
      </c>
      <c r="C368" s="123" t="n"/>
      <c r="D368" s="123" t="n"/>
      <c r="E368" s="123" t="n"/>
      <c r="F368" s="123" t="n"/>
      <c r="G368" s="123" t="n"/>
      <c r="H368" s="124" t="n"/>
      <c r="I368" s="859" t="inlineStr">
        <is>
          <t>消耗
天赋点1</t>
        </is>
      </c>
      <c r="J368" s="877" t="inlineStr">
        <is>
          <t>混天绫：50%概率使对手只能使用技能攻击，持续1回合</t>
        </is>
      </c>
      <c r="K368" s="3" t="n"/>
      <c r="L368" s="3" t="n"/>
      <c r="M368" s="4" t="n"/>
    </row>
    <row r="369" ht="24" customHeight="1">
      <c r="A369" s="263" t="inlineStr">
        <is>
          <t>150</t>
        </is>
      </c>
      <c r="B369" s="132" t="inlineStr">
        <is>
          <t>LV1：增加自身暴击率11%，增加自身命中率22%</t>
        </is>
      </c>
      <c r="C369" s="129" t="n"/>
      <c r="D369" s="129" t="n"/>
      <c r="E369" s="129" t="n"/>
      <c r="F369" s="129" t="n"/>
      <c r="G369" s="129" t="n"/>
      <c r="H369" s="130" t="n"/>
      <c r="I369" s="320" t="n"/>
      <c r="J369" s="535" t="n"/>
      <c r="K369" s="158" t="n"/>
      <c r="L369" s="158" t="n"/>
      <c r="M369" s="320" t="n"/>
    </row>
    <row r="370" ht="24" customHeight="1">
      <c r="A370" s="263" t="inlineStr">
        <is>
          <t>280</t>
        </is>
      </c>
      <c r="B370" s="132" t="inlineStr">
        <is>
          <t>LV2：增加自身暴击率13%，增加自身命中率24%</t>
        </is>
      </c>
      <c r="C370" s="129" t="n"/>
      <c r="D370" s="129" t="n"/>
      <c r="E370" s="129" t="n"/>
      <c r="F370" s="129" t="n"/>
      <c r="G370" s="129" t="n"/>
      <c r="H370" s="130" t="n"/>
      <c r="I370" s="873" t="inlineStr">
        <is>
          <t>消耗
天赋点2</t>
        </is>
      </c>
      <c r="J370" s="874" t="inlineStr">
        <is>
          <t>风火轮：命中率增加15%</t>
        </is>
      </c>
      <c r="K370" s="194" t="n"/>
      <c r="L370" s="194" t="n"/>
      <c r="M370" s="410" t="n"/>
    </row>
    <row r="371" ht="24" customHeight="1">
      <c r="A371" s="263" t="inlineStr">
        <is>
          <t>560</t>
        </is>
      </c>
      <c r="B371" s="132" t="inlineStr">
        <is>
          <t>LV3：增加自身暴击率14%，增加自身命中率26%</t>
        </is>
      </c>
      <c r="C371" s="129" t="n"/>
      <c r="D371" s="129" t="n"/>
      <c r="E371" s="129" t="n"/>
      <c r="F371" s="129" t="n"/>
      <c r="G371" s="129" t="n"/>
      <c r="H371" s="130" t="n"/>
      <c r="I371" s="320" t="n"/>
      <c r="J371" s="535" t="n"/>
      <c r="K371" s="158" t="n"/>
      <c r="L371" s="158" t="n"/>
      <c r="M371" s="320" t="n"/>
    </row>
    <row r="372" ht="24" customHeight="1">
      <c r="A372" s="263" t="inlineStr">
        <is>
          <t>800</t>
        </is>
      </c>
      <c r="B372" s="132" t="inlineStr">
        <is>
          <t>LV4：增加自身暴击率15%，增加自身命中率28%</t>
        </is>
      </c>
      <c r="C372" s="129" t="n"/>
      <c r="D372" s="129" t="n"/>
      <c r="E372" s="129" t="n"/>
      <c r="F372" s="129" t="n"/>
      <c r="G372" s="129" t="n"/>
      <c r="H372" s="130" t="n"/>
      <c r="I372" s="873" t="inlineStr">
        <is>
          <t>消耗
天赋点3</t>
        </is>
      </c>
      <c r="J372" s="874" t="inlineStr">
        <is>
          <t>炙炼火种：不会被扔出</t>
        </is>
      </c>
      <c r="K372" s="194" t="n"/>
      <c r="L372" s="194" t="n"/>
      <c r="M372" s="410" t="n"/>
    </row>
    <row r="373" ht="24" customHeight="1">
      <c r="A373" s="267" t="inlineStr">
        <is>
          <t>1100</t>
        </is>
      </c>
      <c r="B373" s="138" t="inlineStr">
        <is>
          <t>LV5：增加自身暴击率16%，增加自身命中率30%</t>
        </is>
      </c>
      <c r="C373" s="135" t="n"/>
      <c r="D373" s="135" t="n"/>
      <c r="E373" s="135" t="n"/>
      <c r="F373" s="135" t="n"/>
      <c r="G373" s="135" t="n"/>
      <c r="H373" s="136" t="n"/>
      <c r="I373" s="320" t="n"/>
      <c r="J373" s="535" t="n"/>
      <c r="K373" s="158" t="n"/>
      <c r="L373" s="158" t="n"/>
      <c r="M373" s="320" t="n"/>
    </row>
    <row r="374" ht="24" customHeight="1">
      <c r="A374" s="386" t="inlineStr">
        <is>
          <t>战斗力</t>
        </is>
      </c>
      <c r="B374" s="774" t="inlineStr">
        <is>
          <t>充能属性-变身技能-空手攻击生效-乾坤天降</t>
        </is>
      </c>
      <c r="C374" s="270" t="n"/>
      <c r="D374" s="270" t="n"/>
      <c r="E374" s="270" t="n"/>
      <c r="F374" s="270" t="n"/>
      <c r="G374" s="270" t="n"/>
      <c r="H374" s="427" t="n"/>
      <c r="I374" s="24" t="inlineStr">
        <is>
          <t>武器属性-天赋分支3</t>
        </is>
      </c>
      <c r="J374" s="56" t="n"/>
      <c r="K374" s="56" t="n"/>
      <c r="L374" s="56" t="n"/>
      <c r="M374" s="56" t="n"/>
    </row>
    <row r="375" ht="24" customHeight="1">
      <c r="A375" s="876" t="inlineStr">
        <is>
          <t>2</t>
        </is>
      </c>
      <c r="B375" s="73" t="inlineStr">
        <is>
          <t>LV0：  30%忽略门派和佣兵反弹，50%忽略对手1回合</t>
        </is>
      </c>
      <c r="C375" s="158" t="n"/>
      <c r="D375" s="158" t="n"/>
      <c r="E375" s="158" t="n"/>
      <c r="F375" s="158" t="n"/>
      <c r="G375" s="158" t="n"/>
      <c r="H375" s="320" t="n"/>
      <c r="I375" s="579" t="inlineStr">
        <is>
          <t>消耗
天赋点1</t>
        </is>
      </c>
      <c r="J375" s="878" t="inlineStr">
        <is>
          <t>净莲重生：暴击率增加15%</t>
        </is>
      </c>
      <c r="M375" s="504" t="n"/>
    </row>
    <row r="376" ht="24" customHeight="1">
      <c r="A376" s="263" t="inlineStr">
        <is>
          <t>4</t>
        </is>
      </c>
      <c r="B376" s="132" t="inlineStr">
        <is>
          <t>LV1：  35%忽略门派和佣兵反弹，50%忽略对手1回合</t>
        </is>
      </c>
      <c r="C376" s="129" t="n"/>
      <c r="D376" s="129" t="n"/>
      <c r="E376" s="129" t="n"/>
      <c r="F376" s="129" t="n"/>
      <c r="G376" s="129" t="n"/>
      <c r="H376" s="130" t="n"/>
      <c r="I376" s="553" t="n"/>
      <c r="J376" s="158" t="n"/>
      <c r="K376" s="158" t="n"/>
      <c r="L376" s="158" t="n"/>
      <c r="M376" s="320" t="n"/>
    </row>
    <row r="377" ht="24" customHeight="1">
      <c r="A377" s="263" t="inlineStr">
        <is>
          <t>9</t>
        </is>
      </c>
      <c r="B377" s="132" t="inlineStr">
        <is>
          <t>LV2：  40%忽略门派和佣兵反弹，50%忽略对手1回合</t>
        </is>
      </c>
      <c r="C377" s="129" t="n"/>
      <c r="D377" s="129" t="n"/>
      <c r="E377" s="129" t="n"/>
      <c r="F377" s="129" t="n"/>
      <c r="G377" s="129" t="n"/>
      <c r="H377" s="130" t="n"/>
      <c r="I377" s="584" t="inlineStr">
        <is>
          <t>消耗
天赋点2</t>
        </is>
      </c>
      <c r="J377" s="879" t="inlineStr">
        <is>
          <t>枪魂夺舍：暴击伤害增加25%</t>
        </is>
      </c>
      <c r="K377" s="194" t="n"/>
      <c r="L377" s="194" t="n"/>
      <c r="M377" s="410" t="n"/>
    </row>
    <row r="378" ht="24" customHeight="1">
      <c r="A378" s="263" t="inlineStr">
        <is>
          <t>18</t>
        </is>
      </c>
      <c r="B378" s="132" t="inlineStr">
        <is>
          <t>LV3：  45%忽略门派和佣兵反弹，50%忽略对手1回合</t>
        </is>
      </c>
      <c r="C378" s="129" t="n"/>
      <c r="D378" s="129" t="n"/>
      <c r="E378" s="129" t="n"/>
      <c r="F378" s="129" t="n"/>
      <c r="G378" s="129" t="n"/>
      <c r="H378" s="130" t="n"/>
      <c r="I378" s="553" t="n"/>
      <c r="J378" s="158" t="n"/>
      <c r="K378" s="158" t="n"/>
      <c r="L378" s="158" t="n"/>
      <c r="M378" s="320" t="n"/>
    </row>
    <row r="379" ht="24" customHeight="1">
      <c r="A379" s="263" t="inlineStr">
        <is>
          <t>28</t>
        </is>
      </c>
      <c r="B379" s="132" t="inlineStr">
        <is>
          <t>LV4：  50%忽略门派和佣兵反弹，50%忽略对手1回合</t>
        </is>
      </c>
      <c r="C379" s="129" t="n"/>
      <c r="D379" s="129" t="n"/>
      <c r="E379" s="129" t="n"/>
      <c r="F379" s="129" t="n"/>
      <c r="G379" s="129" t="n"/>
      <c r="H379" s="130" t="n"/>
      <c r="I379" s="584" t="inlineStr">
        <is>
          <t>消耗
天赋点3</t>
        </is>
      </c>
      <c r="J379" s="879" t="inlineStr">
        <is>
          <t>肉身成圣：无视对手抗暴击伤害20%</t>
        </is>
      </c>
      <c r="K379" s="194" t="n"/>
      <c r="L379" s="194" t="n"/>
      <c r="M379" s="410" t="n"/>
    </row>
    <row r="380" ht="24" customHeight="1">
      <c r="A380" s="267" t="inlineStr">
        <is>
          <t>45</t>
        </is>
      </c>
      <c r="B380" s="138" t="inlineStr">
        <is>
          <t>LV5：  60%忽略门派和佣兵反弹，50%忽略对手1回合</t>
        </is>
      </c>
      <c r="C380" s="135" t="n"/>
      <c r="D380" s="135" t="n"/>
      <c r="E380" s="135" t="n"/>
      <c r="F380" s="135" t="n"/>
      <c r="G380" s="135" t="n"/>
      <c r="H380" s="136" t="n"/>
      <c r="I380" s="553" t="n"/>
      <c r="J380" s="158" t="n"/>
      <c r="K380" s="158" t="n"/>
      <c r="L380" s="158" t="n"/>
      <c r="M380" s="320" t="n"/>
    </row>
    <row r="381" ht="24" customHeight="1">
      <c r="A381" s="803" t="inlineStr"/>
      <c r="B381" s="56" t="n"/>
      <c r="C381" s="56" t="n"/>
      <c r="D381" s="56" t="n"/>
      <c r="E381" s="56" t="n"/>
      <c r="F381" s="56" t="n"/>
      <c r="G381" s="56" t="n"/>
      <c r="H381" s="56" t="n"/>
      <c r="I381" s="56" t="n"/>
      <c r="J381" s="56" t="n"/>
      <c r="K381" s="56" t="n"/>
      <c r="L381" s="56" t="n"/>
      <c r="M381" s="56" t="n"/>
    </row>
    <row r="382" ht="24" customHeight="1">
      <c r="A382" s="24" t="inlineStr">
        <is>
          <t>姜子牙</t>
        </is>
      </c>
      <c r="B382" s="388" t="inlineStr">
        <is>
          <t>被动属性</t>
        </is>
      </c>
      <c r="C382" s="389" t="inlineStr">
        <is>
          <t>天赋点</t>
        </is>
      </c>
      <c r="D382" s="670" t="inlineStr">
        <is>
          <t>速度值</t>
        </is>
      </c>
      <c r="E382" s="670" t="inlineStr">
        <is>
          <t>技能命中</t>
        </is>
      </c>
      <c r="F382" s="670" t="inlineStr">
        <is>
          <t>技能闪避</t>
        </is>
      </c>
      <c r="G382" s="670" t="inlineStr">
        <is>
          <t>生命值</t>
        </is>
      </c>
      <c r="H382" s="311" t="inlineStr">
        <is>
          <t>武技伤害</t>
        </is>
      </c>
      <c r="I382" s="716" t="inlineStr">
        <is>
          <t>武器属性-天赋分支1</t>
        </is>
      </c>
      <c r="J382" s="56" t="n"/>
      <c r="K382" s="56" t="n"/>
      <c r="L382" s="56" t="n"/>
      <c r="M382" s="56" t="n"/>
    </row>
    <row r="383" ht="24" customHeight="1">
      <c r="A383" s="32" t="inlineStr">
        <is>
          <t>专属武器
钟馗道剑
神·桃木剑</t>
        </is>
      </c>
      <c r="B383" s="234" t="inlineStr">
        <is>
          <t>LV0</t>
        </is>
      </c>
      <c r="C383" s="340" t="inlineStr">
        <is>
          <t>1</t>
        </is>
      </c>
      <c r="D383" s="340" t="inlineStr">
        <is>
          <t>2</t>
        </is>
      </c>
      <c r="E383" s="867" t="inlineStr">
        <is>
          <t>x</t>
        </is>
      </c>
      <c r="F383" s="867" t="inlineStr">
        <is>
          <t>x</t>
        </is>
      </c>
      <c r="G383" s="867" t="inlineStr">
        <is>
          <t>x</t>
        </is>
      </c>
      <c r="H383" s="868" t="inlineStr">
        <is>
          <t>x</t>
        </is>
      </c>
      <c r="I383" s="869" t="inlineStr">
        <is>
          <t>消耗
天赋点1</t>
        </is>
      </c>
      <c r="J383" s="870" t="inlineStr">
        <is>
          <t>基础共鸣：增加专属武器20点基础伤害，
使用钟馗道剑可以变身神将形象</t>
        </is>
      </c>
      <c r="M383" s="504" t="n"/>
    </row>
    <row r="384" ht="24" customHeight="1">
      <c r="A384" s="11" t="n"/>
      <c r="B384" s="82" t="inlineStr">
        <is>
          <t>LV1</t>
        </is>
      </c>
      <c r="C384" s="83" t="inlineStr">
        <is>
          <t>1</t>
        </is>
      </c>
      <c r="D384" s="83" t="inlineStr">
        <is>
          <t>3</t>
        </is>
      </c>
      <c r="E384" s="83" t="inlineStr">
        <is>
          <t>5%</t>
        </is>
      </c>
      <c r="F384" s="871" t="inlineStr">
        <is>
          <t>x</t>
        </is>
      </c>
      <c r="G384" s="871" t="inlineStr">
        <is>
          <t>x</t>
        </is>
      </c>
      <c r="H384" s="872" t="inlineStr">
        <is>
          <t>x</t>
        </is>
      </c>
      <c r="I384" s="320" t="n"/>
      <c r="J384" s="535" t="n"/>
      <c r="K384" s="158" t="n"/>
      <c r="L384" s="158" t="n"/>
      <c r="M384" s="320" t="n"/>
    </row>
    <row r="385" ht="24" customHeight="1">
      <c r="A385" s="11" t="n"/>
      <c r="B385" s="82" t="inlineStr">
        <is>
          <t>LV2</t>
        </is>
      </c>
      <c r="C385" s="83" t="inlineStr">
        <is>
          <t>1</t>
        </is>
      </c>
      <c r="D385" s="83" t="inlineStr">
        <is>
          <t>5</t>
        </is>
      </c>
      <c r="E385" s="83" t="inlineStr">
        <is>
          <t>10%</t>
        </is>
      </c>
      <c r="F385" s="83" t="inlineStr">
        <is>
          <t>10%</t>
        </is>
      </c>
      <c r="G385" s="871" t="inlineStr">
        <is>
          <t>x</t>
        </is>
      </c>
      <c r="H385" s="872" t="inlineStr">
        <is>
          <t>x</t>
        </is>
      </c>
      <c r="I385" s="873" t="inlineStr">
        <is>
          <t>消耗
天赋点2</t>
        </is>
      </c>
      <c r="J385" s="874" t="inlineStr">
        <is>
          <t>中级共鸣：增加专属武器30点基础伤害，
使用神·桃木剑可以变身神将形象</t>
        </is>
      </c>
      <c r="K385" s="194" t="n"/>
      <c r="L385" s="194" t="n"/>
      <c r="M385" s="410" t="n"/>
    </row>
    <row r="386" ht="24" customHeight="1">
      <c r="A386" s="11" t="n"/>
      <c r="B386" s="82" t="inlineStr">
        <is>
          <t>LV3</t>
        </is>
      </c>
      <c r="C386" s="83" t="inlineStr">
        <is>
          <t>3</t>
        </is>
      </c>
      <c r="D386" s="83" t="inlineStr">
        <is>
          <t>8</t>
        </is>
      </c>
      <c r="E386" s="83" t="inlineStr">
        <is>
          <t>30%</t>
        </is>
      </c>
      <c r="F386" s="83" t="inlineStr">
        <is>
          <t>30%</t>
        </is>
      </c>
      <c r="G386" s="871" t="inlineStr">
        <is>
          <t>x</t>
        </is>
      </c>
      <c r="H386" s="872" t="inlineStr">
        <is>
          <t>x</t>
        </is>
      </c>
      <c r="I386" s="320" t="n"/>
      <c r="J386" s="535" t="n"/>
      <c r="K386" s="158" t="n"/>
      <c r="L386" s="158" t="n"/>
      <c r="M386" s="320" t="n"/>
    </row>
    <row r="387" ht="24" customHeight="1">
      <c r="A387" s="11" t="n"/>
      <c r="B387" s="82" t="inlineStr">
        <is>
          <t>LV4</t>
        </is>
      </c>
      <c r="C387" s="83" t="inlineStr">
        <is>
          <t>4</t>
        </is>
      </c>
      <c r="D387" s="83" t="inlineStr">
        <is>
          <t>12</t>
        </is>
      </c>
      <c r="E387" s="83" t="inlineStr">
        <is>
          <t>45%</t>
        </is>
      </c>
      <c r="F387" s="83" t="inlineStr">
        <is>
          <t>45%</t>
        </is>
      </c>
      <c r="G387" s="83" t="inlineStr">
        <is>
          <t>150</t>
        </is>
      </c>
      <c r="H387" s="872" t="inlineStr">
        <is>
          <t>x</t>
        </is>
      </c>
      <c r="I387" s="873" t="inlineStr">
        <is>
          <t>消耗
天赋点3</t>
        </is>
      </c>
      <c r="J387" s="874" t="inlineStr">
        <is>
          <t>高级共鸣：增加专属武器50点基础伤害</t>
        </is>
      </c>
      <c r="K387" s="194" t="n"/>
      <c r="L387" s="194" t="n"/>
      <c r="M387" s="410" t="n"/>
    </row>
    <row r="388" ht="24" customHeight="1">
      <c r="A388" s="16" t="n"/>
      <c r="B388" s="89" t="inlineStr">
        <is>
          <t>LV5</t>
        </is>
      </c>
      <c r="C388" s="90" t="inlineStr">
        <is>
          <t>8</t>
        </is>
      </c>
      <c r="D388" s="90" t="inlineStr">
        <is>
          <t>17</t>
        </is>
      </c>
      <c r="E388" s="90" t="inlineStr">
        <is>
          <t>60%</t>
        </is>
      </c>
      <c r="F388" s="90" t="inlineStr">
        <is>
          <t>60%</t>
        </is>
      </c>
      <c r="G388" s="90" t="inlineStr">
        <is>
          <t>180</t>
        </is>
      </c>
      <c r="H388" s="224" t="inlineStr">
        <is>
          <t>3%</t>
        </is>
      </c>
      <c r="I388" s="320" t="n"/>
      <c r="J388" s="535" t="n"/>
      <c r="K388" s="158" t="n"/>
      <c r="L388" s="158" t="n"/>
      <c r="M388" s="320" t="n"/>
    </row>
    <row r="389" ht="24" customHeight="1">
      <c r="A389" s="386" t="inlineStr">
        <is>
          <t>碎片需求</t>
        </is>
      </c>
      <c r="B389" s="887" t="inlineStr">
        <is>
          <t>充能属性-战斗技能-持续整场战斗-狂风绝息</t>
        </is>
      </c>
      <c r="I389" s="388" t="inlineStr">
        <is>
          <t>武器属性-天赋分支2</t>
        </is>
      </c>
      <c r="J389" s="3" t="n"/>
      <c r="K389" s="3" t="n"/>
      <c r="L389" s="3" t="n"/>
      <c r="M389" s="3" t="n"/>
    </row>
    <row r="390" ht="24" customHeight="1">
      <c r="A390" s="876" t="inlineStr">
        <is>
          <t>200</t>
        </is>
      </c>
      <c r="B390" s="80" t="inlineStr">
        <is>
          <t>LV0：降低对手武器暴击率10%，降低对手武器吸血比例60%</t>
        </is>
      </c>
      <c r="C390" s="123" t="n"/>
      <c r="D390" s="123" t="n"/>
      <c r="E390" s="123" t="n"/>
      <c r="F390" s="123" t="n"/>
      <c r="G390" s="123" t="n"/>
      <c r="H390" s="124" t="n"/>
      <c r="I390" s="859" t="inlineStr">
        <is>
          <t>消耗
天赋点1</t>
        </is>
      </c>
      <c r="J390" s="877" t="inlineStr">
        <is>
          <t>愿者上钩：触发连击第一次攻击未命中第2次命中增加50%</t>
        </is>
      </c>
      <c r="K390" s="3" t="n"/>
      <c r="L390" s="3" t="n"/>
      <c r="M390" s="4" t="n"/>
    </row>
    <row r="391" ht="24" customHeight="1">
      <c r="A391" s="263" t="inlineStr">
        <is>
          <t>150</t>
        </is>
      </c>
      <c r="B391" s="132" t="inlineStr">
        <is>
          <t>LV1：降低对手武器暴击率12%，降低对手武器吸血比例62%</t>
        </is>
      </c>
      <c r="C391" s="129" t="n"/>
      <c r="D391" s="129" t="n"/>
      <c r="E391" s="129" t="n"/>
      <c r="F391" s="129" t="n"/>
      <c r="G391" s="129" t="n"/>
      <c r="H391" s="130" t="n"/>
      <c r="I391" s="320" t="n"/>
      <c r="J391" s="535" t="n"/>
      <c r="K391" s="158" t="n"/>
      <c r="L391" s="158" t="n"/>
      <c r="M391" s="320" t="n"/>
    </row>
    <row r="392" ht="24" customHeight="1">
      <c r="A392" s="263" t="inlineStr">
        <is>
          <t>300</t>
        </is>
      </c>
      <c r="B392" s="132" t="inlineStr">
        <is>
          <t>LV2：降低对手武器暴击率15%，降低对手武器吸血比例65%</t>
        </is>
      </c>
      <c r="C392" s="129" t="n"/>
      <c r="D392" s="129" t="n"/>
      <c r="E392" s="129" t="n"/>
      <c r="F392" s="129" t="n"/>
      <c r="G392" s="129" t="n"/>
      <c r="H392" s="130" t="n"/>
      <c r="I392" s="873" t="inlineStr">
        <is>
          <t>消耗
天赋点2</t>
        </is>
      </c>
      <c r="J392" s="874" t="inlineStr">
        <is>
          <t>打神鞭：手持武器减伤增加25%</t>
        </is>
      </c>
      <c r="K392" s="194" t="n"/>
      <c r="L392" s="194" t="n"/>
      <c r="M392" s="410" t="n"/>
    </row>
    <row r="393" ht="24" customHeight="1">
      <c r="A393" s="263" t="inlineStr">
        <is>
          <t>500</t>
        </is>
      </c>
      <c r="B393" s="132" t="inlineStr">
        <is>
          <t>LV3：降低对手武器暴击率19%，降低对手武器吸血比例69%</t>
        </is>
      </c>
      <c r="C393" s="129" t="n"/>
      <c r="D393" s="129" t="n"/>
      <c r="E393" s="129" t="n"/>
      <c r="F393" s="129" t="n"/>
      <c r="G393" s="129" t="n"/>
      <c r="H393" s="130" t="n"/>
      <c r="I393" s="320" t="n"/>
      <c r="J393" s="535" t="n"/>
      <c r="K393" s="158" t="n"/>
      <c r="L393" s="158" t="n"/>
      <c r="M393" s="320" t="n"/>
    </row>
    <row r="394" ht="24" customHeight="1">
      <c r="A394" s="263" t="inlineStr">
        <is>
          <t>900</t>
        </is>
      </c>
      <c r="B394" s="132" t="inlineStr">
        <is>
          <t>LV4：降低对手武器暴击率24%，降低对手武器吸血比例74%</t>
        </is>
      </c>
      <c r="C394" s="129" t="n"/>
      <c r="D394" s="129" t="n"/>
      <c r="E394" s="129" t="n"/>
      <c r="F394" s="129" t="n"/>
      <c r="G394" s="129" t="n"/>
      <c r="H394" s="130" t="n"/>
      <c r="I394" s="873" t="inlineStr">
        <is>
          <t>消耗
天赋点3</t>
        </is>
      </c>
      <c r="J394" s="874" t="inlineStr">
        <is>
          <t>四象之力：不会被扔出</t>
        </is>
      </c>
      <c r="K394" s="194" t="n"/>
      <c r="L394" s="194" t="n"/>
      <c r="M394" s="410" t="n"/>
    </row>
    <row r="395" ht="24" customHeight="1">
      <c r="A395" s="267" t="inlineStr">
        <is>
          <t>1500</t>
        </is>
      </c>
      <c r="B395" s="138" t="inlineStr">
        <is>
          <t>LV5：降低对手武器暴击率30%，降低对手武器吸血比例80%</t>
        </is>
      </c>
      <c r="C395" s="135" t="n"/>
      <c r="D395" s="135" t="n"/>
      <c r="E395" s="135" t="n"/>
      <c r="F395" s="135" t="n"/>
      <c r="G395" s="135" t="n"/>
      <c r="H395" s="136" t="n"/>
      <c r="I395" s="320" t="n"/>
      <c r="J395" s="535" t="n"/>
      <c r="K395" s="158" t="n"/>
      <c r="L395" s="158" t="n"/>
      <c r="M395" s="320" t="n"/>
    </row>
    <row r="396" ht="24" customHeight="1">
      <c r="A396" s="386" t="inlineStr">
        <is>
          <t>战斗力</t>
        </is>
      </c>
      <c r="B396" s="774" t="inlineStr">
        <is>
          <t>充能属性-变身技能-空手攻击生效-裁决之剑</t>
        </is>
      </c>
      <c r="C396" s="270" t="n"/>
      <c r="D396" s="270" t="n"/>
      <c r="E396" s="270" t="n"/>
      <c r="F396" s="270" t="n"/>
      <c r="G396" s="270" t="n"/>
      <c r="H396" s="427" t="n"/>
      <c r="I396" s="24" t="inlineStr">
        <is>
          <t>武器属性-天赋分支3</t>
        </is>
      </c>
      <c r="J396" s="56" t="n"/>
      <c r="K396" s="56" t="n"/>
      <c r="L396" s="56" t="n"/>
      <c r="M396" s="56" t="n"/>
    </row>
    <row r="397" ht="24" customHeight="1">
      <c r="A397" s="876" t="inlineStr">
        <is>
          <t>3</t>
        </is>
      </c>
      <c r="B397" s="73" t="inlineStr">
        <is>
          <t>LV0：  70%忽略门派和佣兵反弹，下次对手行动前直接降低其当前生命10%</t>
        </is>
      </c>
      <c r="C397" s="158" t="n"/>
      <c r="D397" s="158" t="n"/>
      <c r="E397" s="158" t="n"/>
      <c r="F397" s="158" t="n"/>
      <c r="G397" s="158" t="n"/>
      <c r="H397" s="320" t="n"/>
      <c r="I397" s="579" t="inlineStr">
        <is>
          <t>消耗
天赋点1</t>
        </is>
      </c>
      <c r="J397" s="878" t="inlineStr">
        <is>
          <t>一剑隔世：命中率增加15%</t>
        </is>
      </c>
      <c r="M397" s="504" t="n"/>
    </row>
    <row r="398" ht="24" customHeight="1">
      <c r="A398" s="263" t="inlineStr">
        <is>
          <t>5</t>
        </is>
      </c>
      <c r="B398" s="132" t="inlineStr">
        <is>
          <t>LV1：  75%忽略门派和佣兵反弹，下次对手行动前直接降低其当前生命10%</t>
        </is>
      </c>
      <c r="C398" s="129" t="n"/>
      <c r="D398" s="129" t="n"/>
      <c r="E398" s="129" t="n"/>
      <c r="F398" s="129" t="n"/>
      <c r="G398" s="129" t="n"/>
      <c r="H398" s="130" t="n"/>
      <c r="I398" s="553" t="n"/>
      <c r="J398" s="158" t="n"/>
      <c r="K398" s="158" t="n"/>
      <c r="L398" s="158" t="n"/>
      <c r="M398" s="320" t="n"/>
    </row>
    <row r="399" ht="24" customHeight="1">
      <c r="A399" s="263" t="inlineStr">
        <is>
          <t>10</t>
        </is>
      </c>
      <c r="B399" s="132" t="inlineStr">
        <is>
          <t>LV2：  80%忽略门派和佣兵反弹，下次对手行动前直接降低其当前生命10%</t>
        </is>
      </c>
      <c r="C399" s="129" t="n"/>
      <c r="D399" s="129" t="n"/>
      <c r="E399" s="129" t="n"/>
      <c r="F399" s="129" t="n"/>
      <c r="G399" s="129" t="n"/>
      <c r="H399" s="130" t="n"/>
      <c r="I399" s="584" t="inlineStr">
        <is>
          <t>消耗
天赋点2</t>
        </is>
      </c>
      <c r="J399" s="879" t="inlineStr">
        <is>
          <t>岐山封神：连击率增加15%</t>
        </is>
      </c>
      <c r="K399" s="194" t="n"/>
      <c r="L399" s="194" t="n"/>
      <c r="M399" s="410" t="n"/>
    </row>
    <row r="400" ht="24" customHeight="1">
      <c r="A400" s="263" t="inlineStr">
        <is>
          <t>20</t>
        </is>
      </c>
      <c r="B400" s="132" t="inlineStr">
        <is>
          <t>LV3：  85%忽略门派和佣兵反弹，下次对手行动前直接降低其当前生命10%</t>
        </is>
      </c>
      <c r="C400" s="129" t="n"/>
      <c r="D400" s="129" t="n"/>
      <c r="E400" s="129" t="n"/>
      <c r="F400" s="129" t="n"/>
      <c r="G400" s="129" t="n"/>
      <c r="H400" s="130" t="n"/>
      <c r="I400" s="553" t="n"/>
      <c r="J400" s="158" t="n"/>
      <c r="K400" s="158" t="n"/>
      <c r="L400" s="158" t="n"/>
      <c r="M400" s="320" t="n"/>
    </row>
    <row r="401" ht="24" customHeight="1">
      <c r="A401" s="263" t="inlineStr">
        <is>
          <t>32</t>
        </is>
      </c>
      <c r="B401" s="132" t="inlineStr">
        <is>
          <t>LV4：  90%忽略门派和佣兵反弹，下次对手行动前直接降低其当前生命10%</t>
        </is>
      </c>
      <c r="C401" s="129" t="n"/>
      <c r="D401" s="129" t="n"/>
      <c r="E401" s="129" t="n"/>
      <c r="F401" s="129" t="n"/>
      <c r="G401" s="129" t="n"/>
      <c r="H401" s="130" t="n"/>
      <c r="I401" s="584" t="inlineStr">
        <is>
          <t>消耗
天赋点3</t>
        </is>
      </c>
      <c r="J401" s="879" t="inlineStr">
        <is>
          <t>顺应天意：暴击率增加15%</t>
        </is>
      </c>
      <c r="K401" s="194" t="n"/>
      <c r="L401" s="194" t="n"/>
      <c r="M401" s="410" t="n"/>
    </row>
    <row r="402" ht="24" customHeight="1">
      <c r="A402" s="267" t="inlineStr">
        <is>
          <t>55</t>
        </is>
      </c>
      <c r="B402" s="138" t="inlineStr">
        <is>
          <t>LV5：100%忽略门派和佣兵反弹，下次对手行动前直接降低其当前生命10%</t>
        </is>
      </c>
      <c r="C402" s="135" t="n"/>
      <c r="D402" s="135" t="n"/>
      <c r="E402" s="135" t="n"/>
      <c r="F402" s="135" t="n"/>
      <c r="G402" s="135" t="n"/>
      <c r="H402" s="136" t="n"/>
      <c r="I402" s="553" t="n"/>
      <c r="J402" s="158" t="n"/>
      <c r="K402" s="158" t="n"/>
      <c r="L402" s="158" t="n"/>
      <c r="M402" s="320" t="n"/>
    </row>
    <row r="403" ht="24" customHeight="1">
      <c r="A403" s="803" t="inlineStr"/>
      <c r="B403" s="56" t="n"/>
      <c r="C403" s="56" t="n"/>
      <c r="D403" s="56" t="n"/>
      <c r="E403" s="56" t="n"/>
      <c r="F403" s="56" t="n"/>
      <c r="G403" s="56" t="n"/>
      <c r="H403" s="56" t="n"/>
      <c r="I403" s="56" t="n"/>
      <c r="J403" s="56" t="n"/>
      <c r="K403" s="56" t="n"/>
      <c r="L403" s="56" t="n"/>
      <c r="M403" s="56" t="n"/>
    </row>
    <row r="404" ht="24" customHeight="1">
      <c r="A404" s="24" t="inlineStr">
        <is>
          <t>项羽</t>
        </is>
      </c>
      <c r="B404" s="388" t="inlineStr">
        <is>
          <t>被动属性</t>
        </is>
      </c>
      <c r="C404" s="389" t="inlineStr">
        <is>
          <t>天赋点</t>
        </is>
      </c>
      <c r="D404" s="670" t="inlineStr">
        <is>
          <t>大型伤害</t>
        </is>
      </c>
      <c r="E404" s="670" t="inlineStr">
        <is>
          <t>中型伤害</t>
        </is>
      </c>
      <c r="F404" s="670" t="inlineStr">
        <is>
          <t>小型伤害</t>
        </is>
      </c>
      <c r="G404" s="670" t="inlineStr">
        <is>
          <t>投掷伤害</t>
        </is>
      </c>
      <c r="I404" s="716" t="inlineStr">
        <is>
          <t>武器属性-天赋分支1</t>
        </is>
      </c>
      <c r="J404" s="56" t="n"/>
      <c r="K404" s="56" t="n"/>
      <c r="L404" s="56" t="n"/>
      <c r="M404" s="56" t="n"/>
    </row>
    <row r="405" ht="24" customHeight="1">
      <c r="A405" s="744" t="inlineStr">
        <is>
          <t>专属武器
盘龙之戟
神·青龙戟</t>
        </is>
      </c>
      <c r="B405" s="657" t="inlineStr">
        <is>
          <t>LV0</t>
        </is>
      </c>
      <c r="C405" s="340" t="inlineStr">
        <is>
          <t>1</t>
        </is>
      </c>
      <c r="D405" s="340" t="inlineStr">
        <is>
          <t>1%</t>
        </is>
      </c>
      <c r="E405" s="867" t="inlineStr">
        <is>
          <t>x</t>
        </is>
      </c>
      <c r="F405" s="867" t="inlineStr">
        <is>
          <t>x</t>
        </is>
      </c>
      <c r="G405" s="867" t="inlineStr">
        <is>
          <t>x</t>
        </is>
      </c>
      <c r="H405" s="868" t="inlineStr">
        <is>
          <t>x</t>
        </is>
      </c>
      <c r="I405" s="869" t="inlineStr">
        <is>
          <t>消耗
天赋点1</t>
        </is>
      </c>
      <c r="J405" s="870" t="inlineStr">
        <is>
          <t>基础共鸣：增加专属武器20点基础伤害，
使用盘龙之戟可以变身神将形象</t>
        </is>
      </c>
      <c r="M405" s="504" t="n"/>
    </row>
    <row r="406" ht="24" customHeight="1">
      <c r="A406" s="414" t="n"/>
      <c r="B406" s="239" t="inlineStr">
        <is>
          <t>LV1</t>
        </is>
      </c>
      <c r="C406" s="83" t="inlineStr">
        <is>
          <t>1</t>
        </is>
      </c>
      <c r="D406" s="83" t="inlineStr">
        <is>
          <t>3%</t>
        </is>
      </c>
      <c r="E406" s="83" t="inlineStr">
        <is>
          <t>3%</t>
        </is>
      </c>
      <c r="F406" s="871" t="inlineStr">
        <is>
          <t>x</t>
        </is>
      </c>
      <c r="G406" s="871" t="inlineStr">
        <is>
          <t>x</t>
        </is>
      </c>
      <c r="H406" s="872" t="inlineStr">
        <is>
          <t>x</t>
        </is>
      </c>
      <c r="I406" s="320" t="n"/>
      <c r="J406" s="535" t="n"/>
      <c r="K406" s="158" t="n"/>
      <c r="L406" s="158" t="n"/>
      <c r="M406" s="320" t="n"/>
    </row>
    <row r="407" ht="24" customHeight="1">
      <c r="A407" s="414" t="n"/>
      <c r="B407" s="239" t="inlineStr">
        <is>
          <t>LV2</t>
        </is>
      </c>
      <c r="C407" s="83" t="inlineStr">
        <is>
          <t>1</t>
        </is>
      </c>
      <c r="D407" s="83" t="inlineStr">
        <is>
          <t>5%</t>
        </is>
      </c>
      <c r="E407" s="83" t="inlineStr">
        <is>
          <t>5%</t>
        </is>
      </c>
      <c r="F407" s="83" t="inlineStr">
        <is>
          <t>5%</t>
        </is>
      </c>
      <c r="G407" s="871" t="inlineStr">
        <is>
          <t>x</t>
        </is>
      </c>
      <c r="H407" s="872" t="inlineStr">
        <is>
          <t>x</t>
        </is>
      </c>
      <c r="I407" s="873" t="inlineStr">
        <is>
          <t>消耗
天赋点2</t>
        </is>
      </c>
      <c r="J407" s="874" t="inlineStr">
        <is>
          <t>中级共鸣：增加专属武器30点基础伤害，
使用神·青龙戟可以变身神将形象</t>
        </is>
      </c>
      <c r="K407" s="194" t="n"/>
      <c r="L407" s="194" t="n"/>
      <c r="M407" s="410" t="n"/>
    </row>
    <row r="408" ht="24" customHeight="1">
      <c r="A408" s="414" t="n"/>
      <c r="B408" s="239" t="inlineStr">
        <is>
          <t>LV3</t>
        </is>
      </c>
      <c r="C408" s="83" t="inlineStr">
        <is>
          <t>3</t>
        </is>
      </c>
      <c r="D408" s="83" t="inlineStr">
        <is>
          <t>7%</t>
        </is>
      </c>
      <c r="E408" s="83" t="inlineStr">
        <is>
          <t>7%</t>
        </is>
      </c>
      <c r="F408" s="83" t="inlineStr">
        <is>
          <t>7%</t>
        </is>
      </c>
      <c r="G408" s="83" t="inlineStr">
        <is>
          <t>7%</t>
        </is>
      </c>
      <c r="H408" s="872" t="inlineStr">
        <is>
          <t>x</t>
        </is>
      </c>
      <c r="I408" s="320" t="n"/>
      <c r="J408" s="535" t="n"/>
      <c r="K408" s="158" t="n"/>
      <c r="L408" s="158" t="n"/>
      <c r="M408" s="320" t="n"/>
    </row>
    <row r="409" ht="24" customHeight="1">
      <c r="A409" s="414" t="n"/>
      <c r="B409" s="239" t="inlineStr">
        <is>
          <t>LV4</t>
        </is>
      </c>
      <c r="C409" s="83" t="inlineStr">
        <is>
          <t>4</t>
        </is>
      </c>
      <c r="D409" s="83" t="inlineStr">
        <is>
          <t>10%</t>
        </is>
      </c>
      <c r="E409" s="83" t="inlineStr">
        <is>
          <t>10%</t>
        </is>
      </c>
      <c r="F409" s="83" t="inlineStr">
        <is>
          <t>10%</t>
        </is>
      </c>
      <c r="G409" s="83" t="inlineStr">
        <is>
          <t>10%</t>
        </is>
      </c>
      <c r="H409" s="872" t="inlineStr">
        <is>
          <t>x</t>
        </is>
      </c>
      <c r="I409" s="873" t="inlineStr">
        <is>
          <t>消耗
天赋点3</t>
        </is>
      </c>
      <c r="J409" s="874" t="inlineStr">
        <is>
          <t>高级共鸣：增加专属武器50点基础伤害</t>
        </is>
      </c>
      <c r="K409" s="194" t="n"/>
      <c r="L409" s="194" t="n"/>
      <c r="M409" s="410" t="n"/>
    </row>
    <row r="410" ht="24" customHeight="1">
      <c r="A410" s="749" t="n"/>
      <c r="B410" s="268" t="inlineStr">
        <is>
          <t>LV5</t>
        </is>
      </c>
      <c r="C410" s="90" t="inlineStr">
        <is>
          <t>8</t>
        </is>
      </c>
      <c r="D410" s="90" t="inlineStr">
        <is>
          <t>15%</t>
        </is>
      </c>
      <c r="E410" s="90" t="inlineStr">
        <is>
          <t>15%</t>
        </is>
      </c>
      <c r="F410" s="90" t="inlineStr">
        <is>
          <t>15%</t>
        </is>
      </c>
      <c r="G410" s="90" t="inlineStr">
        <is>
          <t>15%</t>
        </is>
      </c>
      <c r="H410" s="872" t="inlineStr">
        <is>
          <t>x</t>
        </is>
      </c>
      <c r="I410" s="320" t="n"/>
      <c r="J410" s="535" t="n"/>
      <c r="K410" s="158" t="n"/>
      <c r="L410" s="158" t="n"/>
      <c r="M410" s="320" t="n"/>
    </row>
    <row r="411" ht="24" customHeight="1">
      <c r="A411" s="386" t="inlineStr">
        <is>
          <t>碎片需求</t>
        </is>
      </c>
      <c r="B411" s="887" t="inlineStr">
        <is>
          <t>充能属性-战斗技能-持续整场战斗-西楚龙魂</t>
        </is>
      </c>
      <c r="I411" s="388" t="inlineStr">
        <is>
          <t>武器属性-天赋分支2</t>
        </is>
      </c>
      <c r="J411" s="3" t="n"/>
      <c r="K411" s="3" t="n"/>
      <c r="L411" s="3" t="n"/>
      <c r="M411" s="3" t="n"/>
    </row>
    <row r="412" ht="24" customHeight="1">
      <c r="A412" s="876" t="inlineStr">
        <is>
          <t>150</t>
        </is>
      </c>
      <c r="B412" s="80" t="inlineStr">
        <is>
          <t>LV0：增加自身基础力量15%，手持武器增加10%暴击率</t>
        </is>
      </c>
      <c r="C412" s="123" t="n"/>
      <c r="D412" s="123" t="n"/>
      <c r="E412" s="123" t="n"/>
      <c r="F412" s="123" t="n"/>
      <c r="G412" s="123" t="n"/>
      <c r="H412" s="124" t="n"/>
      <c r="I412" s="859" t="inlineStr">
        <is>
          <t>消耗
天赋点1</t>
        </is>
      </c>
      <c r="J412" s="877" t="inlineStr">
        <is>
          <t>霸王举鼎：不会被扔出</t>
        </is>
      </c>
      <c r="K412" s="3" t="n"/>
      <c r="L412" s="3" t="n"/>
      <c r="M412" s="4" t="n"/>
    </row>
    <row r="413" ht="24" customHeight="1">
      <c r="A413" s="263" t="inlineStr">
        <is>
          <t>150</t>
        </is>
      </c>
      <c r="B413" s="132" t="inlineStr">
        <is>
          <t>LV1：增加自身基础力量16%，手持武器增加12%暴击率</t>
        </is>
      </c>
      <c r="C413" s="129" t="n"/>
      <c r="D413" s="129" t="n"/>
      <c r="E413" s="129" t="n"/>
      <c r="F413" s="129" t="n"/>
      <c r="G413" s="129" t="n"/>
      <c r="H413" s="130" t="n"/>
      <c r="I413" s="320" t="n"/>
      <c r="J413" s="535" t="n"/>
      <c r="K413" s="158" t="n"/>
      <c r="L413" s="158" t="n"/>
      <c r="M413" s="320" t="n"/>
    </row>
    <row r="414" ht="24" customHeight="1">
      <c r="A414" s="263" t="inlineStr">
        <is>
          <t>280</t>
        </is>
      </c>
      <c r="B414" s="132" t="inlineStr">
        <is>
          <t>LV2：增加自身基础力量17%，手持武器增加14%暴击率</t>
        </is>
      </c>
      <c r="C414" s="129" t="n"/>
      <c r="D414" s="129" t="n"/>
      <c r="E414" s="129" t="n"/>
      <c r="F414" s="129" t="n"/>
      <c r="G414" s="129" t="n"/>
      <c r="H414" s="130" t="n"/>
      <c r="I414" s="873" t="inlineStr">
        <is>
          <t>消耗
天赋点2</t>
        </is>
      </c>
      <c r="J414" s="874" t="inlineStr">
        <is>
          <t>征战四方：命中率增加10%</t>
        </is>
      </c>
      <c r="K414" s="194" t="n"/>
      <c r="L414" s="194" t="n"/>
      <c r="M414" s="410" t="n"/>
    </row>
    <row r="415" ht="24" customHeight="1">
      <c r="A415" s="263" t="inlineStr">
        <is>
          <t>560</t>
        </is>
      </c>
      <c r="B415" s="132" t="inlineStr">
        <is>
          <t>LV3：增加自身基础力量18%，手持武器增加16%暴击率</t>
        </is>
      </c>
      <c r="C415" s="129" t="n"/>
      <c r="D415" s="129" t="n"/>
      <c r="E415" s="129" t="n"/>
      <c r="F415" s="129" t="n"/>
      <c r="G415" s="129" t="n"/>
      <c r="H415" s="130" t="n"/>
      <c r="I415" s="320" t="n"/>
      <c r="J415" s="535" t="n"/>
      <c r="K415" s="158" t="n"/>
      <c r="L415" s="158" t="n"/>
      <c r="M415" s="320" t="n"/>
    </row>
    <row r="416" ht="24" customHeight="1">
      <c r="A416" s="263" t="inlineStr">
        <is>
          <t>800</t>
        </is>
      </c>
      <c r="B416" s="132" t="inlineStr">
        <is>
          <t>LV4：增加自身基础力量19%，手持武器增加18%暴击率</t>
        </is>
      </c>
      <c r="C416" s="129" t="n"/>
      <c r="D416" s="129" t="n"/>
      <c r="E416" s="129" t="n"/>
      <c r="F416" s="129" t="n"/>
      <c r="G416" s="129" t="n"/>
      <c r="H416" s="130" t="n"/>
      <c r="I416" s="873" t="inlineStr">
        <is>
          <t>消耗
天赋点3</t>
        </is>
      </c>
      <c r="J416" s="874" t="inlineStr">
        <is>
          <t>万人之敌：命中对手后，每回合对手额外损失速度*50%生命持续3回合</t>
        </is>
      </c>
      <c r="K416" s="194" t="n"/>
      <c r="L416" s="194" t="n"/>
      <c r="M416" s="410" t="n"/>
    </row>
    <row r="417" ht="24" customHeight="1">
      <c r="A417" s="267" t="inlineStr">
        <is>
          <t>1100</t>
        </is>
      </c>
      <c r="B417" s="138" t="inlineStr">
        <is>
          <t>LV5：增加自身基础力量20%，手持武器增加20%暴击率</t>
        </is>
      </c>
      <c r="C417" s="135" t="n"/>
      <c r="D417" s="135" t="n"/>
      <c r="E417" s="135" t="n"/>
      <c r="F417" s="135" t="n"/>
      <c r="G417" s="135" t="n"/>
      <c r="H417" s="136" t="n"/>
      <c r="I417" s="320" t="n"/>
      <c r="J417" s="535" t="n"/>
      <c r="K417" s="158" t="n"/>
      <c r="L417" s="158" t="n"/>
      <c r="M417" s="320" t="n"/>
    </row>
    <row r="418" ht="24" customHeight="1">
      <c r="A418" s="386" t="inlineStr">
        <is>
          <t>战斗力</t>
        </is>
      </c>
      <c r="B418" s="774" t="inlineStr">
        <is>
          <t>充能属性-变身技能-空手攻击生效-破釜沉舟</t>
        </is>
      </c>
      <c r="C418" s="270" t="n"/>
      <c r="D418" s="270" t="n"/>
      <c r="E418" s="270" t="n"/>
      <c r="F418" s="270" t="n"/>
      <c r="G418" s="270" t="n"/>
      <c r="H418" s="427" t="n"/>
      <c r="I418" s="24" t="inlineStr">
        <is>
          <t>武器属性-天赋分支3</t>
        </is>
      </c>
      <c r="J418" s="56" t="n"/>
      <c r="K418" s="56" t="n"/>
      <c r="L418" s="56" t="n"/>
      <c r="M418" s="56" t="n"/>
    </row>
    <row r="419" ht="24" customHeight="1">
      <c r="A419" s="876" t="inlineStr">
        <is>
          <t>2</t>
        </is>
      </c>
      <c r="B419" s="73" t="inlineStr">
        <is>
          <t>LV0：  30%忽略门派和佣兵反弹，额外造成敏捷*1伤害</t>
        </is>
      </c>
      <c r="C419" s="158" t="n"/>
      <c r="D419" s="158" t="n"/>
      <c r="E419" s="158" t="n"/>
      <c r="F419" s="158" t="n"/>
      <c r="G419" s="158" t="n"/>
      <c r="H419" s="320" t="n"/>
      <c r="I419" s="579" t="inlineStr">
        <is>
          <t>消耗
天赋点1</t>
        </is>
      </c>
      <c r="J419" s="878" t="inlineStr">
        <is>
          <t>宁为玉碎：如果生命低于对手，增加该回合50%伤害</t>
        </is>
      </c>
      <c r="M419" s="504" t="n"/>
    </row>
    <row r="420" ht="24" customHeight="1">
      <c r="A420" s="263" t="inlineStr">
        <is>
          <t>4</t>
        </is>
      </c>
      <c r="B420" s="132" t="inlineStr">
        <is>
          <t>LV1：  35%忽略门派和佣兵反弹，额外造成敏捷*1伤害</t>
        </is>
      </c>
      <c r="C420" s="129" t="n"/>
      <c r="D420" s="129" t="n"/>
      <c r="E420" s="129" t="n"/>
      <c r="F420" s="129" t="n"/>
      <c r="G420" s="129" t="n"/>
      <c r="H420" s="130" t="n"/>
      <c r="I420" s="553" t="n"/>
      <c r="J420" s="158" t="n"/>
      <c r="K420" s="158" t="n"/>
      <c r="L420" s="158" t="n"/>
      <c r="M420" s="320" t="n"/>
    </row>
    <row r="421" ht="24" customHeight="1">
      <c r="A421" s="263" t="inlineStr">
        <is>
          <t>9</t>
        </is>
      </c>
      <c r="B421" s="132" t="inlineStr">
        <is>
          <t>LV2：  40%忽略门派和佣兵反弹，额外造成敏捷*1伤害</t>
        </is>
      </c>
      <c r="C421" s="129" t="n"/>
      <c r="D421" s="129" t="n"/>
      <c r="E421" s="129" t="n"/>
      <c r="F421" s="129" t="n"/>
      <c r="G421" s="129" t="n"/>
      <c r="H421" s="130" t="n"/>
      <c r="I421" s="584" t="inlineStr">
        <is>
          <t>消耗
天赋点2</t>
        </is>
      </c>
      <c r="J421" s="879" t="inlineStr">
        <is>
          <t>不渡乌江：如果力量高于对手，自身命中率和伤害增加比例提升至50%</t>
        </is>
      </c>
      <c r="K421" s="194" t="n"/>
      <c r="L421" s="194" t="n"/>
      <c r="M421" s="410" t="n"/>
    </row>
    <row r="422" ht="24" customHeight="1">
      <c r="A422" s="263" t="inlineStr">
        <is>
          <t>18</t>
        </is>
      </c>
      <c r="B422" s="132" t="inlineStr">
        <is>
          <t>LV3：  45%忽略门派和佣兵反弹，额外造成敏捷*1伤害</t>
        </is>
      </c>
      <c r="C422" s="129" t="n"/>
      <c r="D422" s="129" t="n"/>
      <c r="E422" s="129" t="n"/>
      <c r="F422" s="129" t="n"/>
      <c r="G422" s="129" t="n"/>
      <c r="H422" s="130" t="n"/>
      <c r="I422" s="553" t="n"/>
      <c r="J422" s="158" t="n"/>
      <c r="K422" s="158" t="n"/>
      <c r="L422" s="158" t="n"/>
      <c r="M422" s="320" t="n"/>
    </row>
    <row r="423" ht="24" customHeight="1">
      <c r="A423" s="263" t="inlineStr">
        <is>
          <t>28</t>
        </is>
      </c>
      <c r="B423" s="132" t="inlineStr">
        <is>
          <t>LV4：  50%忽略门派和佣兵反弹，额外造成敏捷*1伤害</t>
        </is>
      </c>
      <c r="C423" s="129" t="n"/>
      <c r="D423" s="129" t="n"/>
      <c r="E423" s="129" t="n"/>
      <c r="F423" s="129" t="n"/>
      <c r="G423" s="129" t="n"/>
      <c r="H423" s="130" t="n"/>
      <c r="I423" s="584" t="inlineStr">
        <is>
          <t>消耗
天赋点3</t>
        </is>
      </c>
      <c r="J423" s="879" t="inlineStr">
        <is>
          <t>霸王别姬：忽略装死</t>
        </is>
      </c>
      <c r="K423" s="194" t="n"/>
      <c r="L423" s="194" t="n"/>
      <c r="M423" s="410" t="n"/>
    </row>
    <row r="424" ht="24" customHeight="1">
      <c r="A424" s="267" t="inlineStr">
        <is>
          <t>45</t>
        </is>
      </c>
      <c r="B424" s="138" t="inlineStr">
        <is>
          <t>LV5：  60%忽略门派和佣兵反弹，额外造成敏捷*1伤害</t>
        </is>
      </c>
      <c r="C424" s="135" t="n"/>
      <c r="D424" s="135" t="n"/>
      <c r="E424" s="135" t="n"/>
      <c r="F424" s="135" t="n"/>
      <c r="G424" s="135" t="n"/>
      <c r="H424" s="136" t="n"/>
      <c r="I424" s="553" t="n"/>
      <c r="J424" s="158" t="n"/>
      <c r="K424" s="158" t="n"/>
      <c r="L424" s="158" t="n"/>
      <c r="M424" s="320" t="n"/>
    </row>
    <row r="425" ht="24" customHeight="1">
      <c r="A425" s="803" t="inlineStr"/>
      <c r="B425" s="56" t="n"/>
      <c r="C425" s="56" t="n"/>
      <c r="D425" s="56" t="n"/>
      <c r="E425" s="56" t="n"/>
      <c r="F425" s="56" t="n"/>
      <c r="G425" s="56" t="n"/>
      <c r="H425" s="56" t="n"/>
      <c r="I425" s="56" t="n"/>
      <c r="J425" s="56" t="n"/>
      <c r="K425" s="56" t="n"/>
      <c r="L425" s="56" t="n"/>
      <c r="M425" s="56" t="n"/>
    </row>
    <row r="426" ht="24" customHeight="1">
      <c r="A426" s="24" t="inlineStr">
        <is>
          <t>汉皇刘邦</t>
        </is>
      </c>
      <c r="B426" s="388" t="inlineStr">
        <is>
          <t>被动属性</t>
        </is>
      </c>
      <c r="C426" s="389" t="inlineStr">
        <is>
          <t>天赋点</t>
        </is>
      </c>
      <c r="D426" s="670" t="inlineStr">
        <is>
          <t>大型减伤</t>
        </is>
      </c>
      <c r="E426" s="670" t="inlineStr">
        <is>
          <t>中型减伤</t>
        </is>
      </c>
      <c r="F426" s="670" t="inlineStr">
        <is>
          <t>小型减伤</t>
        </is>
      </c>
      <c r="G426" s="670" t="inlineStr">
        <is>
          <t>投掷减伤</t>
        </is>
      </c>
      <c r="I426" s="716" t="inlineStr">
        <is>
          <t>武器属性-天赋分支1</t>
        </is>
      </c>
      <c r="J426" s="56" t="n"/>
      <c r="K426" s="56" t="n"/>
      <c r="L426" s="56" t="n"/>
      <c r="M426" s="56" t="n"/>
    </row>
    <row r="427" ht="24" customHeight="1">
      <c r="A427" s="744" t="inlineStr">
        <is>
          <t>专属武器
龙脊
神·宽刃龙脊</t>
        </is>
      </c>
      <c r="B427" s="657" t="inlineStr">
        <is>
          <t>LV0</t>
        </is>
      </c>
      <c r="C427" s="340" t="inlineStr">
        <is>
          <t>1</t>
        </is>
      </c>
      <c r="D427" s="340" t="inlineStr">
        <is>
          <t>1%</t>
        </is>
      </c>
      <c r="E427" s="867" t="inlineStr">
        <is>
          <t>x</t>
        </is>
      </c>
      <c r="F427" s="867" t="inlineStr">
        <is>
          <t>x</t>
        </is>
      </c>
      <c r="G427" s="867" t="inlineStr">
        <is>
          <t>x</t>
        </is>
      </c>
      <c r="H427" s="868" t="inlineStr">
        <is>
          <t>x</t>
        </is>
      </c>
      <c r="I427" s="869" t="inlineStr">
        <is>
          <t>消耗
天赋点1</t>
        </is>
      </c>
      <c r="J427" s="870" t="inlineStr">
        <is>
          <t>基础共鸣：增加专属武器20点基础伤害，
使用龙脊可以变身神将形象</t>
        </is>
      </c>
      <c r="M427" s="504" t="n"/>
    </row>
    <row r="428" ht="24" customHeight="1">
      <c r="A428" s="414" t="n"/>
      <c r="B428" s="239" t="inlineStr">
        <is>
          <t>LV1</t>
        </is>
      </c>
      <c r="C428" s="83" t="inlineStr">
        <is>
          <t>1</t>
        </is>
      </c>
      <c r="D428" s="83" t="inlineStr">
        <is>
          <t>3%</t>
        </is>
      </c>
      <c r="E428" s="83" t="inlineStr">
        <is>
          <t>3%</t>
        </is>
      </c>
      <c r="F428" s="871" t="inlineStr">
        <is>
          <t>x</t>
        </is>
      </c>
      <c r="G428" s="871" t="inlineStr">
        <is>
          <t>x</t>
        </is>
      </c>
      <c r="H428" s="872" t="inlineStr">
        <is>
          <t>x</t>
        </is>
      </c>
      <c r="I428" s="320" t="n"/>
      <c r="J428" s="535" t="n"/>
      <c r="K428" s="158" t="n"/>
      <c r="L428" s="158" t="n"/>
      <c r="M428" s="320" t="n"/>
    </row>
    <row r="429" ht="24" customHeight="1">
      <c r="A429" s="414" t="n"/>
      <c r="B429" s="239" t="inlineStr">
        <is>
          <t>LV2</t>
        </is>
      </c>
      <c r="C429" s="83" t="inlineStr">
        <is>
          <t>1</t>
        </is>
      </c>
      <c r="D429" s="83" t="inlineStr">
        <is>
          <t>5%</t>
        </is>
      </c>
      <c r="E429" s="83" t="inlineStr">
        <is>
          <t>5%</t>
        </is>
      </c>
      <c r="F429" s="83" t="inlineStr">
        <is>
          <t>5%</t>
        </is>
      </c>
      <c r="G429" s="871" t="inlineStr">
        <is>
          <t>x</t>
        </is>
      </c>
      <c r="H429" s="872" t="inlineStr">
        <is>
          <t>x</t>
        </is>
      </c>
      <c r="I429" s="873" t="inlineStr">
        <is>
          <t>消耗
天赋点2</t>
        </is>
      </c>
      <c r="J429" s="874" t="inlineStr">
        <is>
          <t>中级共鸣：增加专属武器30点基础伤害，
使用神·宽刃龙脊可以变身神将形象</t>
        </is>
      </c>
      <c r="K429" s="194" t="n"/>
      <c r="L429" s="194" t="n"/>
      <c r="M429" s="410" t="n"/>
    </row>
    <row r="430" ht="24" customHeight="1">
      <c r="A430" s="414" t="n"/>
      <c r="B430" s="239" t="inlineStr">
        <is>
          <t>LV3</t>
        </is>
      </c>
      <c r="C430" s="83" t="inlineStr">
        <is>
          <t>3</t>
        </is>
      </c>
      <c r="D430" s="83" t="inlineStr">
        <is>
          <t>7%</t>
        </is>
      </c>
      <c r="E430" s="83" t="inlineStr">
        <is>
          <t>7%</t>
        </is>
      </c>
      <c r="F430" s="83" t="inlineStr">
        <is>
          <t>7%</t>
        </is>
      </c>
      <c r="G430" s="83" t="inlineStr">
        <is>
          <t>7%</t>
        </is>
      </c>
      <c r="H430" s="872" t="inlineStr">
        <is>
          <t>x</t>
        </is>
      </c>
      <c r="I430" s="320" t="n"/>
      <c r="J430" s="535" t="n"/>
      <c r="K430" s="158" t="n"/>
      <c r="L430" s="158" t="n"/>
      <c r="M430" s="320" t="n"/>
    </row>
    <row r="431" ht="24" customHeight="1">
      <c r="A431" s="414" t="n"/>
      <c r="B431" s="239" t="inlineStr">
        <is>
          <t>LV4</t>
        </is>
      </c>
      <c r="C431" s="83" t="inlineStr">
        <is>
          <t>4</t>
        </is>
      </c>
      <c r="D431" s="83" t="inlineStr">
        <is>
          <t>10%</t>
        </is>
      </c>
      <c r="E431" s="83" t="inlineStr">
        <is>
          <t>10%</t>
        </is>
      </c>
      <c r="F431" s="83" t="inlineStr">
        <is>
          <t>10%</t>
        </is>
      </c>
      <c r="G431" s="83" t="inlineStr">
        <is>
          <t>10%</t>
        </is>
      </c>
      <c r="H431" s="872" t="inlineStr">
        <is>
          <t>x</t>
        </is>
      </c>
      <c r="I431" s="873" t="inlineStr">
        <is>
          <t>消耗
天赋点3</t>
        </is>
      </c>
      <c r="J431" s="874" t="inlineStr">
        <is>
          <t>高级共鸣：增加专属武器50点基础伤害</t>
        </is>
      </c>
      <c r="K431" s="194" t="n"/>
      <c r="L431" s="194" t="n"/>
      <c r="M431" s="410" t="n"/>
    </row>
    <row r="432" ht="24" customHeight="1">
      <c r="A432" s="749" t="n"/>
      <c r="B432" s="268" t="inlineStr">
        <is>
          <t>LV5</t>
        </is>
      </c>
      <c r="C432" s="90" t="inlineStr">
        <is>
          <t>8</t>
        </is>
      </c>
      <c r="D432" s="90" t="inlineStr">
        <is>
          <t>15%</t>
        </is>
      </c>
      <c r="E432" s="90" t="inlineStr">
        <is>
          <t>15%</t>
        </is>
      </c>
      <c r="F432" s="90" t="inlineStr">
        <is>
          <t>15%</t>
        </is>
      </c>
      <c r="G432" s="90" t="inlineStr">
        <is>
          <t>15%</t>
        </is>
      </c>
      <c r="H432" s="872" t="inlineStr">
        <is>
          <t>x</t>
        </is>
      </c>
      <c r="I432" s="320" t="n"/>
      <c r="J432" s="535" t="n"/>
      <c r="K432" s="158" t="n"/>
      <c r="L432" s="158" t="n"/>
      <c r="M432" s="320" t="n"/>
    </row>
    <row r="433" ht="24" customHeight="1">
      <c r="A433" s="386" t="inlineStr">
        <is>
          <t>碎片需求</t>
        </is>
      </c>
      <c r="B433" s="887" t="inlineStr">
        <is>
          <t>充能属性-战斗技能-持续整场战斗-天命之子</t>
        </is>
      </c>
      <c r="I433" s="388" t="inlineStr">
        <is>
          <t>武器属性-天赋分支2</t>
        </is>
      </c>
      <c r="J433" s="3" t="n"/>
      <c r="K433" s="3" t="n"/>
      <c r="L433" s="3" t="n"/>
      <c r="M433" s="3" t="n"/>
    </row>
    <row r="434" ht="24" customHeight="1">
      <c r="A434" s="876" t="inlineStr">
        <is>
          <t>150</t>
        </is>
      </c>
      <c r="B434" s="80" t="inlineStr">
        <is>
          <t>LV0：增加自身武器韧性10%</t>
        </is>
      </c>
      <c r="C434" s="123" t="n"/>
      <c r="D434" s="123" t="n"/>
      <c r="E434" s="123" t="n"/>
      <c r="F434" s="123" t="n"/>
      <c r="G434" s="123" t="n"/>
      <c r="H434" s="124" t="n"/>
      <c r="I434" s="859" t="inlineStr">
        <is>
          <t>消耗
天赋点1</t>
        </is>
      </c>
      <c r="J434" s="877" t="inlineStr">
        <is>
          <t>正义之刃：命中率增加10%</t>
        </is>
      </c>
      <c r="K434" s="3" t="n"/>
      <c r="L434" s="3" t="n"/>
      <c r="M434" s="4" t="n"/>
    </row>
    <row r="435" ht="24" customHeight="1">
      <c r="A435" s="263" t="inlineStr">
        <is>
          <t>150</t>
        </is>
      </c>
      <c r="B435" s="132" t="inlineStr">
        <is>
          <t>LV1：增加自身武器韧性11%</t>
        </is>
      </c>
      <c r="C435" s="129" t="n"/>
      <c r="D435" s="129" t="n"/>
      <c r="E435" s="129" t="n"/>
      <c r="F435" s="129" t="n"/>
      <c r="G435" s="129" t="n"/>
      <c r="H435" s="130" t="n"/>
      <c r="I435" s="320" t="n"/>
      <c r="J435" s="535" t="n"/>
      <c r="K435" s="158" t="n"/>
      <c r="L435" s="158" t="n"/>
      <c r="M435" s="320" t="n"/>
    </row>
    <row r="436" ht="24" customHeight="1">
      <c r="A436" s="263" t="inlineStr">
        <is>
          <t>280</t>
        </is>
      </c>
      <c r="B436" s="132" t="inlineStr">
        <is>
          <t>LV2：增加自身武器韧性12%</t>
        </is>
      </c>
      <c r="C436" s="129" t="n"/>
      <c r="D436" s="129" t="n"/>
      <c r="E436" s="129" t="n"/>
      <c r="F436" s="129" t="n"/>
      <c r="G436" s="129" t="n"/>
      <c r="H436" s="130" t="n"/>
      <c r="I436" s="873" t="inlineStr">
        <is>
          <t>消耗
天赋点2</t>
        </is>
      </c>
      <c r="J436" s="874" t="inlineStr">
        <is>
          <t>号令群雄：如果生命高于对手，增加该回合50%伤害</t>
        </is>
      </c>
      <c r="K436" s="194" t="n"/>
      <c r="L436" s="194" t="n"/>
      <c r="M436" s="410" t="n"/>
    </row>
    <row r="437" ht="24" customHeight="1">
      <c r="A437" s="263" t="inlineStr">
        <is>
          <t>560</t>
        </is>
      </c>
      <c r="B437" s="132" t="inlineStr">
        <is>
          <t>LV3：增加自身武器韧性13%</t>
        </is>
      </c>
      <c r="C437" s="129" t="n"/>
      <c r="D437" s="129" t="n"/>
      <c r="E437" s="129" t="n"/>
      <c r="F437" s="129" t="n"/>
      <c r="G437" s="129" t="n"/>
      <c r="H437" s="130" t="n"/>
      <c r="I437" s="320" t="n"/>
      <c r="J437" s="535" t="n"/>
      <c r="K437" s="158" t="n"/>
      <c r="L437" s="158" t="n"/>
      <c r="M437" s="320" t="n"/>
    </row>
    <row r="438" ht="24" customHeight="1">
      <c r="A438" s="263" t="inlineStr">
        <is>
          <t>800</t>
        </is>
      </c>
      <c r="B438" s="132" t="inlineStr">
        <is>
          <t>LV4：增加自身武器韧性14%</t>
        </is>
      </c>
      <c r="C438" s="129" t="n"/>
      <c r="D438" s="129" t="n"/>
      <c r="E438" s="129" t="n"/>
      <c r="F438" s="129" t="n"/>
      <c r="G438" s="129" t="n"/>
      <c r="H438" s="130" t="n"/>
      <c r="I438" s="873" t="inlineStr">
        <is>
          <t>消耗
天赋点3</t>
        </is>
      </c>
      <c r="J438" s="874" t="inlineStr">
        <is>
          <t>鸿门夜宴：不会被扔出</t>
        </is>
      </c>
      <c r="K438" s="194" t="n"/>
      <c r="L438" s="194" t="n"/>
      <c r="M438" s="410" t="n"/>
    </row>
    <row r="439" ht="24" customHeight="1">
      <c r="A439" s="267" t="inlineStr">
        <is>
          <t>1100</t>
        </is>
      </c>
      <c r="B439" s="138" t="inlineStr">
        <is>
          <t>LV5：增加自身武器韧性15%</t>
        </is>
      </c>
      <c r="C439" s="135" t="n"/>
      <c r="D439" s="135" t="n"/>
      <c r="E439" s="135" t="n"/>
      <c r="F439" s="135" t="n"/>
      <c r="G439" s="135" t="n"/>
      <c r="H439" s="136" t="n"/>
      <c r="I439" s="320" t="n"/>
      <c r="J439" s="535" t="n"/>
      <c r="K439" s="158" t="n"/>
      <c r="L439" s="158" t="n"/>
      <c r="M439" s="320" t="n"/>
    </row>
    <row r="440" ht="24" customHeight="1">
      <c r="A440" s="386" t="inlineStr">
        <is>
          <t>战斗力</t>
        </is>
      </c>
      <c r="B440" s="774" t="inlineStr">
        <is>
          <t>充能属性-变身技能-空手攻击生效-帝王本色</t>
        </is>
      </c>
      <c r="C440" s="270" t="n"/>
      <c r="D440" s="270" t="n"/>
      <c r="E440" s="270" t="n"/>
      <c r="F440" s="270" t="n"/>
      <c r="G440" s="270" t="n"/>
      <c r="H440" s="427" t="n"/>
      <c r="I440" s="24" t="inlineStr">
        <is>
          <t>武器属性-天赋分支3</t>
        </is>
      </c>
      <c r="J440" s="56" t="n"/>
      <c r="K440" s="56" t="n"/>
      <c r="L440" s="56" t="n"/>
      <c r="M440" s="56" t="n"/>
    </row>
    <row r="441" ht="24" customHeight="1">
      <c r="A441" s="876" t="inlineStr">
        <is>
          <t>2</t>
        </is>
      </c>
      <c r="B441" s="73" t="inlineStr">
        <is>
          <t>LV0：  30%忽略门派和佣兵反弹，恢复自身当前已损失生命10%</t>
        </is>
      </c>
      <c r="C441" s="158" t="n"/>
      <c r="D441" s="158" t="n"/>
      <c r="E441" s="158" t="n"/>
      <c r="F441" s="158" t="n"/>
      <c r="G441" s="158" t="n"/>
      <c r="H441" s="320" t="n"/>
      <c r="I441" s="579" t="inlineStr">
        <is>
          <t>消耗
天赋点1</t>
        </is>
      </c>
      <c r="J441" s="878" t="inlineStr">
        <is>
          <t>将帅之才：暴击伤害增加15%</t>
        </is>
      </c>
      <c r="M441" s="504" t="n"/>
    </row>
    <row r="442" ht="24" customHeight="1">
      <c r="A442" s="263" t="inlineStr">
        <is>
          <t>4</t>
        </is>
      </c>
      <c r="B442" s="132" t="inlineStr">
        <is>
          <t>LV1：  35%忽略门派和佣兵反弹，恢复自身当前已损失生命10%</t>
        </is>
      </c>
      <c r="C442" s="129" t="n"/>
      <c r="D442" s="129" t="n"/>
      <c r="E442" s="129" t="n"/>
      <c r="F442" s="129" t="n"/>
      <c r="G442" s="129" t="n"/>
      <c r="H442" s="130" t="n"/>
      <c r="I442" s="553" t="n"/>
      <c r="J442" s="158" t="n"/>
      <c r="K442" s="158" t="n"/>
      <c r="L442" s="158" t="n"/>
      <c r="M442" s="320" t="n"/>
    </row>
    <row r="443" ht="24" customHeight="1">
      <c r="A443" s="263" t="inlineStr">
        <is>
          <t>9</t>
        </is>
      </c>
      <c r="B443" s="132" t="inlineStr">
        <is>
          <t>LV2：  40%忽略门派和佣兵反弹，恢复自身当前已损失生命10%</t>
        </is>
      </c>
      <c r="C443" s="129" t="n"/>
      <c r="D443" s="129" t="n"/>
      <c r="E443" s="129" t="n"/>
      <c r="F443" s="129" t="n"/>
      <c r="G443" s="129" t="n"/>
      <c r="H443" s="130" t="n"/>
      <c r="I443" s="584" t="inlineStr">
        <is>
          <t>消耗
天赋点2</t>
        </is>
      </c>
      <c r="J443" s="879" t="inlineStr">
        <is>
          <t>鸟尽弓藏：如果对手为异性增加50%自身伤害，降低对手伤害50%持续2回合</t>
        </is>
      </c>
      <c r="K443" s="194" t="n"/>
      <c r="L443" s="194" t="n"/>
      <c r="M443" s="410" t="n"/>
    </row>
    <row r="444" ht="24" customHeight="1">
      <c r="A444" s="263" t="inlineStr">
        <is>
          <t>18</t>
        </is>
      </c>
      <c r="B444" s="132" t="inlineStr">
        <is>
          <t>LV3：  45%忽略门派和佣兵反弹，恢复自身当前已损失生命10%</t>
        </is>
      </c>
      <c r="C444" s="129" t="n"/>
      <c r="D444" s="129" t="n"/>
      <c r="E444" s="129" t="n"/>
      <c r="F444" s="129" t="n"/>
      <c r="G444" s="129" t="n"/>
      <c r="H444" s="130" t="n"/>
      <c r="I444" s="553" t="n"/>
      <c r="J444" s="158" t="n"/>
      <c r="K444" s="158" t="n"/>
      <c r="L444" s="158" t="n"/>
      <c r="M444" s="320" t="n"/>
    </row>
    <row r="445" ht="24" customHeight="1">
      <c r="A445" s="263" t="inlineStr">
        <is>
          <t>28</t>
        </is>
      </c>
      <c r="B445" s="132" t="inlineStr">
        <is>
          <t>LV4：  50%忽略门派和佣兵反弹，恢复自身当前已损失生命10%</t>
        </is>
      </c>
      <c r="C445" s="129" t="n"/>
      <c r="D445" s="129" t="n"/>
      <c r="E445" s="129" t="n"/>
      <c r="F445" s="129" t="n"/>
      <c r="G445" s="129" t="n"/>
      <c r="H445" s="130" t="n"/>
      <c r="I445" s="584" t="inlineStr">
        <is>
          <t>消耗
天赋点3</t>
        </is>
      </c>
      <c r="J445" s="879" t="inlineStr">
        <is>
          <t>汉皇登基：100%附带50%吸血效果</t>
        </is>
      </c>
      <c r="K445" s="194" t="n"/>
      <c r="L445" s="194" t="n"/>
      <c r="M445" s="410" t="n"/>
    </row>
    <row r="446" ht="24" customHeight="1">
      <c r="A446" s="267" t="inlineStr">
        <is>
          <t>45</t>
        </is>
      </c>
      <c r="B446" s="138" t="inlineStr">
        <is>
          <t>LV5：  60%忽略门派和佣兵反弹，恢复自身当前已损失生命10%</t>
        </is>
      </c>
      <c r="C446" s="135" t="n"/>
      <c r="D446" s="135" t="n"/>
      <c r="E446" s="135" t="n"/>
      <c r="F446" s="135" t="n"/>
      <c r="G446" s="135" t="n"/>
      <c r="H446" s="136" t="n"/>
      <c r="I446" s="553" t="n"/>
      <c r="J446" s="158" t="n"/>
      <c r="K446" s="158" t="n"/>
      <c r="L446" s="158" t="n"/>
      <c r="M446" s="320" t="n"/>
    </row>
    <row r="447" ht="24" customHeight="1">
      <c r="A447" s="803" t="inlineStr"/>
      <c r="B447" s="56" t="n"/>
      <c r="C447" s="56" t="n"/>
      <c r="D447" s="56" t="n"/>
      <c r="E447" s="56" t="n"/>
      <c r="F447" s="56" t="n"/>
      <c r="G447" s="56" t="n"/>
      <c r="H447" s="56" t="n"/>
      <c r="I447" s="56" t="n"/>
      <c r="J447" s="56" t="n"/>
      <c r="K447" s="56" t="n"/>
      <c r="L447" s="56" t="n"/>
      <c r="M447" s="56" t="n"/>
    </row>
    <row r="448" ht="24" customHeight="1">
      <c r="A448" s="24" t="inlineStr">
        <is>
          <t>贵妃杨玉环</t>
        </is>
      </c>
      <c r="B448" s="388" t="inlineStr">
        <is>
          <t>被动属性</t>
        </is>
      </c>
      <c r="C448" s="389" t="inlineStr">
        <is>
          <t>天赋点</t>
        </is>
      </c>
      <c r="D448" s="670" t="inlineStr">
        <is>
          <t>速度值</t>
        </is>
      </c>
      <c r="E448" s="670" t="inlineStr">
        <is>
          <t>力量值</t>
        </is>
      </c>
      <c r="F448" s="670" t="inlineStr">
        <is>
          <t>敏捷值</t>
        </is>
      </c>
      <c r="G448" s="670" t="inlineStr">
        <is>
          <t>生命值</t>
        </is>
      </c>
      <c r="H448" s="311" t="inlineStr">
        <is>
          <t>韧性</t>
        </is>
      </c>
      <c r="I448" s="716" t="inlineStr">
        <is>
          <t>武器属性-天赋分支1</t>
        </is>
      </c>
      <c r="J448" s="56" t="n"/>
      <c r="K448" s="56" t="n"/>
      <c r="L448" s="56" t="n"/>
      <c r="M448" s="56" t="n"/>
    </row>
    <row r="449" ht="24" customHeight="1">
      <c r="A449" s="32" t="inlineStr">
        <is>
          <t>专属武器
奇妙种子
神·花仙子</t>
        </is>
      </c>
      <c r="B449" s="234" t="inlineStr">
        <is>
          <t>LV0</t>
        </is>
      </c>
      <c r="C449" s="340" t="inlineStr">
        <is>
          <t>1</t>
        </is>
      </c>
      <c r="D449" s="340" t="inlineStr">
        <is>
          <t>2</t>
        </is>
      </c>
      <c r="E449" s="867" t="inlineStr">
        <is>
          <t>x</t>
        </is>
      </c>
      <c r="F449" s="867" t="inlineStr">
        <is>
          <t>x</t>
        </is>
      </c>
      <c r="G449" s="867" t="inlineStr">
        <is>
          <t>x</t>
        </is>
      </c>
      <c r="H449" s="868" t="inlineStr">
        <is>
          <t>x</t>
        </is>
      </c>
      <c r="I449" s="869" t="inlineStr">
        <is>
          <t>消耗
天赋点1</t>
        </is>
      </c>
      <c r="J449" s="870" t="inlineStr">
        <is>
          <t>基础共鸣：增加专属武器20点基础伤害，
使用奇妙种子可以变身神将形象</t>
        </is>
      </c>
      <c r="M449" s="504" t="n"/>
    </row>
    <row r="450" ht="24" customHeight="1">
      <c r="A450" s="11" t="n"/>
      <c r="B450" s="82" t="inlineStr">
        <is>
          <t>LV1</t>
        </is>
      </c>
      <c r="C450" s="83" t="inlineStr">
        <is>
          <t>1</t>
        </is>
      </c>
      <c r="D450" s="83" t="inlineStr">
        <is>
          <t>3</t>
        </is>
      </c>
      <c r="E450" s="83" t="inlineStr">
        <is>
          <t>3</t>
        </is>
      </c>
      <c r="F450" s="871" t="inlineStr">
        <is>
          <t>x</t>
        </is>
      </c>
      <c r="G450" s="871" t="inlineStr">
        <is>
          <t>x</t>
        </is>
      </c>
      <c r="H450" s="872" t="inlineStr">
        <is>
          <t>x</t>
        </is>
      </c>
      <c r="I450" s="320" t="n"/>
      <c r="J450" s="535" t="n"/>
      <c r="K450" s="158" t="n"/>
      <c r="L450" s="158" t="n"/>
      <c r="M450" s="320" t="n"/>
    </row>
    <row r="451" ht="24" customHeight="1">
      <c r="A451" s="11" t="n"/>
      <c r="B451" s="82" t="inlineStr">
        <is>
          <t>LV2</t>
        </is>
      </c>
      <c r="C451" s="83" t="inlineStr">
        <is>
          <t>1</t>
        </is>
      </c>
      <c r="D451" s="83" t="inlineStr">
        <is>
          <t>5</t>
        </is>
      </c>
      <c r="E451" s="83" t="inlineStr">
        <is>
          <t>5</t>
        </is>
      </c>
      <c r="F451" s="83" t="inlineStr">
        <is>
          <t>10</t>
        </is>
      </c>
      <c r="G451" s="871" t="inlineStr">
        <is>
          <t>x</t>
        </is>
      </c>
      <c r="H451" s="872" t="inlineStr">
        <is>
          <t>x</t>
        </is>
      </c>
      <c r="I451" s="873" t="inlineStr">
        <is>
          <t>消耗
天赋点2</t>
        </is>
      </c>
      <c r="J451" s="874" t="inlineStr">
        <is>
          <t>中级共鸣：增加专属武器30点基础伤害，
使用神·花仙子可以变身神将形象</t>
        </is>
      </c>
      <c r="K451" s="194" t="n"/>
      <c r="L451" s="194" t="n"/>
      <c r="M451" s="410" t="n"/>
    </row>
    <row r="452" ht="24" customHeight="1">
      <c r="A452" s="11" t="n"/>
      <c r="B452" s="82" t="inlineStr">
        <is>
          <t>LV3</t>
        </is>
      </c>
      <c r="C452" s="83" t="inlineStr">
        <is>
          <t>3</t>
        </is>
      </c>
      <c r="D452" s="83" t="inlineStr">
        <is>
          <t>8</t>
        </is>
      </c>
      <c r="E452" s="83" t="inlineStr">
        <is>
          <t>8</t>
        </is>
      </c>
      <c r="F452" s="83" t="inlineStr">
        <is>
          <t>16</t>
        </is>
      </c>
      <c r="G452" s="871" t="inlineStr">
        <is>
          <t>x</t>
        </is>
      </c>
      <c r="H452" s="872" t="inlineStr">
        <is>
          <t>x</t>
        </is>
      </c>
      <c r="I452" s="320" t="n"/>
      <c r="J452" s="535" t="n"/>
      <c r="K452" s="158" t="n"/>
      <c r="L452" s="158" t="n"/>
      <c r="M452" s="320" t="n"/>
    </row>
    <row r="453" ht="24" customHeight="1">
      <c r="A453" s="11" t="n"/>
      <c r="B453" s="82" t="inlineStr">
        <is>
          <t>LV4</t>
        </is>
      </c>
      <c r="C453" s="83" t="inlineStr">
        <is>
          <t>4</t>
        </is>
      </c>
      <c r="D453" s="83" t="inlineStr">
        <is>
          <t>12</t>
        </is>
      </c>
      <c r="E453" s="83" t="inlineStr">
        <is>
          <t>12</t>
        </is>
      </c>
      <c r="F453" s="83" t="inlineStr">
        <is>
          <t>24</t>
        </is>
      </c>
      <c r="G453" s="83" t="inlineStr">
        <is>
          <t>150</t>
        </is>
      </c>
      <c r="H453" s="872" t="inlineStr">
        <is>
          <t>x</t>
        </is>
      </c>
      <c r="I453" s="873" t="inlineStr">
        <is>
          <t>消耗
天赋点3</t>
        </is>
      </c>
      <c r="J453" s="874" t="inlineStr">
        <is>
          <t>高级共鸣：增加专属武器50点基础伤害</t>
        </is>
      </c>
      <c r="K453" s="194" t="n"/>
      <c r="L453" s="194" t="n"/>
      <c r="M453" s="410" t="n"/>
    </row>
    <row r="454" ht="24" customHeight="1">
      <c r="A454" s="16" t="n"/>
      <c r="B454" s="89" t="inlineStr">
        <is>
          <t>LV5</t>
        </is>
      </c>
      <c r="C454" s="90" t="inlineStr">
        <is>
          <t>8</t>
        </is>
      </c>
      <c r="D454" s="90" t="inlineStr">
        <is>
          <t>17</t>
        </is>
      </c>
      <c r="E454" s="90" t="inlineStr">
        <is>
          <t>17</t>
        </is>
      </c>
      <c r="F454" s="90" t="inlineStr">
        <is>
          <t>34</t>
        </is>
      </c>
      <c r="G454" s="90" t="inlineStr">
        <is>
          <t>180</t>
        </is>
      </c>
      <c r="H454" s="224" t="inlineStr">
        <is>
          <t>3%</t>
        </is>
      </c>
      <c r="I454" s="320" t="n"/>
      <c r="J454" s="535" t="n"/>
      <c r="K454" s="158" t="n"/>
      <c r="L454" s="158" t="n"/>
      <c r="M454" s="320" t="n"/>
    </row>
    <row r="455" ht="24" customHeight="1">
      <c r="A455" s="386" t="inlineStr">
        <is>
          <t>碎片需求</t>
        </is>
      </c>
      <c r="B455" s="887" t="inlineStr">
        <is>
          <t>充能属性-战斗技能-持续整场战斗-笔落惊鸿</t>
        </is>
      </c>
      <c r="I455" s="388" t="inlineStr">
        <is>
          <t>武器属性-天赋分支2</t>
        </is>
      </c>
      <c r="J455" s="3" t="n"/>
      <c r="K455" s="3" t="n"/>
      <c r="L455" s="3" t="n"/>
      <c r="M455" s="3" t="n"/>
    </row>
    <row r="456" ht="24" customHeight="1">
      <c r="A456" s="876" t="inlineStr">
        <is>
          <t>200</t>
        </is>
      </c>
      <c r="B456" s="80" t="inlineStr">
        <is>
          <t>LV0：增加自身基础速度  5%，增加自身暴击伤害30%</t>
        </is>
      </c>
      <c r="C456" s="123" t="n"/>
      <c r="D456" s="123" t="n"/>
      <c r="E456" s="123" t="n"/>
      <c r="F456" s="123" t="n"/>
      <c r="G456" s="123" t="n"/>
      <c r="H456" s="124" t="n"/>
      <c r="I456" s="859" t="inlineStr">
        <is>
          <t>消耗
天赋点1</t>
        </is>
      </c>
      <c r="J456" s="877" t="inlineStr">
        <is>
          <t>华清池上：命中率增加15%</t>
        </is>
      </c>
      <c r="K456" s="3" t="n"/>
      <c r="L456" s="3" t="n"/>
      <c r="M456" s="4" t="n"/>
    </row>
    <row r="457" ht="24" customHeight="1">
      <c r="A457" s="263" t="inlineStr">
        <is>
          <t>150</t>
        </is>
      </c>
      <c r="B457" s="132" t="inlineStr">
        <is>
          <t>LV1：增加自身基础速度  6%，增加自身暴击伤害32%</t>
        </is>
      </c>
      <c r="C457" s="129" t="n"/>
      <c r="D457" s="129" t="n"/>
      <c r="E457" s="129" t="n"/>
      <c r="F457" s="129" t="n"/>
      <c r="G457" s="129" t="n"/>
      <c r="H457" s="130" t="n"/>
      <c r="I457" s="320" t="n"/>
      <c r="J457" s="535" t="n"/>
      <c r="K457" s="158" t="n"/>
      <c r="L457" s="158" t="n"/>
      <c r="M457" s="320" t="n"/>
    </row>
    <row r="458" ht="24" customHeight="1">
      <c r="A458" s="263" t="inlineStr">
        <is>
          <t>300</t>
        </is>
      </c>
      <c r="B458" s="132" t="inlineStr">
        <is>
          <t>LV2：增加自身基础速度  7%，增加自身暴击伤害34%</t>
        </is>
      </c>
      <c r="C458" s="129" t="n"/>
      <c r="D458" s="129" t="n"/>
      <c r="E458" s="129" t="n"/>
      <c r="F458" s="129" t="n"/>
      <c r="G458" s="129" t="n"/>
      <c r="H458" s="130" t="n"/>
      <c r="I458" s="873" t="inlineStr">
        <is>
          <t>消耗
天赋点2</t>
        </is>
      </c>
      <c r="J458" s="874" t="inlineStr">
        <is>
          <t>马嵬坡前：命中对手后，禁止其触发吸血持续3回合</t>
        </is>
      </c>
      <c r="K458" s="194" t="n"/>
      <c r="L458" s="194" t="n"/>
      <c r="M458" s="410" t="n"/>
    </row>
    <row r="459" ht="24" customHeight="1">
      <c r="A459" s="263" t="inlineStr">
        <is>
          <t>500</t>
        </is>
      </c>
      <c r="B459" s="132" t="inlineStr">
        <is>
          <t>LV3：增加自身基础速度  8%，增加自身暴击伤害36%</t>
        </is>
      </c>
      <c r="C459" s="129" t="n"/>
      <c r="D459" s="129" t="n"/>
      <c r="E459" s="129" t="n"/>
      <c r="F459" s="129" t="n"/>
      <c r="G459" s="129" t="n"/>
      <c r="H459" s="130" t="n"/>
      <c r="I459" s="320" t="n"/>
      <c r="J459" s="535" t="n"/>
      <c r="K459" s="158" t="n"/>
      <c r="L459" s="158" t="n"/>
      <c r="M459" s="320" t="n"/>
    </row>
    <row r="460" ht="24" customHeight="1">
      <c r="A460" s="263" t="inlineStr">
        <is>
          <t>900</t>
        </is>
      </c>
      <c r="B460" s="132" t="inlineStr">
        <is>
          <t>LV4：增加自身基础速度  9%，增加自身暴击伤害38%</t>
        </is>
      </c>
      <c r="C460" s="129" t="n"/>
      <c r="D460" s="129" t="n"/>
      <c r="E460" s="129" t="n"/>
      <c r="F460" s="129" t="n"/>
      <c r="G460" s="129" t="n"/>
      <c r="H460" s="130" t="n"/>
      <c r="I460" s="873" t="inlineStr">
        <is>
          <t>消耗
天赋点3</t>
        </is>
      </c>
      <c r="J460" s="874" t="inlineStr">
        <is>
          <t>满天花雨：无视对手抗暴击伤害20%</t>
        </is>
      </c>
      <c r="K460" s="194" t="n"/>
      <c r="L460" s="194" t="n"/>
      <c r="M460" s="410" t="n"/>
    </row>
    <row r="461" ht="24" customHeight="1">
      <c r="A461" s="267" t="inlineStr">
        <is>
          <t>1500</t>
        </is>
      </c>
      <c r="B461" s="138" t="inlineStr">
        <is>
          <t>LV5：增加自身基础速度10%，增加自身暴击伤害40%</t>
        </is>
      </c>
      <c r="C461" s="135" t="n"/>
      <c r="D461" s="135" t="n"/>
      <c r="E461" s="135" t="n"/>
      <c r="F461" s="135" t="n"/>
      <c r="G461" s="135" t="n"/>
      <c r="H461" s="136" t="n"/>
      <c r="I461" s="320" t="n"/>
      <c r="J461" s="535" t="n"/>
      <c r="K461" s="158" t="n"/>
      <c r="L461" s="158" t="n"/>
      <c r="M461" s="320" t="n"/>
    </row>
    <row r="462" ht="24" customHeight="1">
      <c r="A462" s="386" t="inlineStr">
        <is>
          <t>战斗力</t>
        </is>
      </c>
      <c r="B462" s="774" t="inlineStr">
        <is>
          <t>充能属性-变身技能-空手攻击生效-霓裳羽衣</t>
        </is>
      </c>
      <c r="C462" s="270" t="n"/>
      <c r="D462" s="270" t="n"/>
      <c r="E462" s="270" t="n"/>
      <c r="F462" s="270" t="n"/>
      <c r="G462" s="270" t="n"/>
      <c r="H462" s="427" t="n"/>
      <c r="I462" s="24" t="inlineStr">
        <is>
          <t>武器属性-天赋分支3</t>
        </is>
      </c>
      <c r="J462" s="56" t="n"/>
      <c r="K462" s="56" t="n"/>
      <c r="L462" s="56" t="n"/>
      <c r="M462" s="56" t="n"/>
    </row>
    <row r="463" ht="24" customHeight="1">
      <c r="A463" s="876" t="inlineStr">
        <is>
          <t>3</t>
        </is>
      </c>
      <c r="B463" s="73" t="inlineStr">
        <is>
          <t>LV0：  70%忽略门派和佣兵反弹，总速度每高对手1%增加5%空手伤害(最高200%)</t>
        </is>
      </c>
      <c r="C463" s="158" t="n"/>
      <c r="D463" s="158" t="n"/>
      <c r="E463" s="158" t="n"/>
      <c r="F463" s="158" t="n"/>
      <c r="G463" s="158" t="n"/>
      <c r="H463" s="320" t="n"/>
      <c r="I463" s="579" t="inlineStr">
        <is>
          <t>消耗
天赋点1</t>
        </is>
      </c>
      <c r="J463" s="878" t="inlineStr">
        <is>
          <t>倾国倾城：如果敏捷高于对手，伤害增加20%</t>
        </is>
      </c>
      <c r="M463" s="504" t="n"/>
    </row>
    <row r="464" ht="24" customHeight="1">
      <c r="A464" s="263" t="inlineStr">
        <is>
          <t>5</t>
        </is>
      </c>
      <c r="B464" s="132" t="inlineStr">
        <is>
          <t>LV1：  75%忽略门派和佣兵反弹，总速度每高对手1%增加5%空手伤害(最高200%)</t>
        </is>
      </c>
      <c r="C464" s="129" t="n"/>
      <c r="D464" s="129" t="n"/>
      <c r="E464" s="129" t="n"/>
      <c r="F464" s="129" t="n"/>
      <c r="G464" s="129" t="n"/>
      <c r="H464" s="130" t="n"/>
      <c r="I464" s="553" t="n"/>
      <c r="J464" s="158" t="n"/>
      <c r="K464" s="158" t="n"/>
      <c r="L464" s="158" t="n"/>
      <c r="M464" s="320" t="n"/>
    </row>
    <row r="465" ht="24" customHeight="1">
      <c r="A465" s="263" t="inlineStr">
        <is>
          <t>10</t>
        </is>
      </c>
      <c r="B465" s="132" t="inlineStr">
        <is>
          <t>LV2：  80%忽略门派和佣兵反弹，总速度每高对手1%增加5%空手伤害(最高200%)</t>
        </is>
      </c>
      <c r="C465" s="129" t="n"/>
      <c r="D465" s="129" t="n"/>
      <c r="E465" s="129" t="n"/>
      <c r="F465" s="129" t="n"/>
      <c r="G465" s="129" t="n"/>
      <c r="H465" s="130" t="n"/>
      <c r="I465" s="584" t="inlineStr">
        <is>
          <t>消耗
天赋点2</t>
        </is>
      </c>
      <c r="J465" s="879" t="inlineStr">
        <is>
          <t>君王身侧：使用武器后，自身武器韧性提高20%持续2回合</t>
        </is>
      </c>
      <c r="K465" s="194" t="n"/>
      <c r="L465" s="194" t="n"/>
      <c r="M465" s="410" t="n"/>
    </row>
    <row r="466" ht="24" customHeight="1">
      <c r="A466" s="263" t="inlineStr">
        <is>
          <t>20</t>
        </is>
      </c>
      <c r="B466" s="132" t="inlineStr">
        <is>
          <t>LV3：  85%忽略门派和佣兵反弹，总速度每高对手1%增加5%空手伤害(最高200%)</t>
        </is>
      </c>
      <c r="C466" s="129" t="n"/>
      <c r="D466" s="129" t="n"/>
      <c r="E466" s="129" t="n"/>
      <c r="F466" s="129" t="n"/>
      <c r="G466" s="129" t="n"/>
      <c r="H466" s="130" t="n"/>
      <c r="I466" s="553" t="n"/>
      <c r="J466" s="158" t="n"/>
      <c r="K466" s="158" t="n"/>
      <c r="L466" s="158" t="n"/>
      <c r="M466" s="320" t="n"/>
    </row>
    <row r="467" ht="24" customHeight="1">
      <c r="A467" s="263" t="inlineStr">
        <is>
          <t>32</t>
        </is>
      </c>
      <c r="B467" s="132" t="inlineStr">
        <is>
          <t>LV4：  90%忽略门派和佣兵反弹，总速度每高对手1%增加5%空手伤害(最高200%)</t>
        </is>
      </c>
      <c r="C467" s="129" t="n"/>
      <c r="D467" s="129" t="n"/>
      <c r="E467" s="129" t="n"/>
      <c r="F467" s="129" t="n"/>
      <c r="G467" s="129" t="n"/>
      <c r="H467" s="130" t="n"/>
      <c r="I467" s="584" t="inlineStr">
        <is>
          <t>消耗
天赋点3</t>
        </is>
      </c>
      <c r="J467" s="879" t="inlineStr">
        <is>
          <t>长恨歌：忽略装死</t>
        </is>
      </c>
      <c r="K467" s="194" t="n"/>
      <c r="L467" s="194" t="n"/>
      <c r="M467" s="410" t="n"/>
    </row>
    <row r="468" ht="24" customHeight="1">
      <c r="A468" s="267" t="inlineStr">
        <is>
          <t>55</t>
        </is>
      </c>
      <c r="B468" s="138" t="inlineStr">
        <is>
          <t>LV5：100%忽略门派和佣兵反弹，总速度每高对手1%增加5%空手伤害(最高200%)</t>
        </is>
      </c>
      <c r="C468" s="135" t="n"/>
      <c r="D468" s="135" t="n"/>
      <c r="E468" s="135" t="n"/>
      <c r="F468" s="135" t="n"/>
      <c r="G468" s="135" t="n"/>
      <c r="H468" s="136" t="n"/>
      <c r="I468" s="553" t="n"/>
      <c r="J468" s="158" t="n"/>
      <c r="K468" s="158" t="n"/>
      <c r="L468" s="158" t="n"/>
      <c r="M468" s="320" t="n"/>
    </row>
    <row r="469" ht="24" customHeight="1">
      <c r="A469" s="803" t="inlineStr"/>
      <c r="B469" s="56" t="n"/>
      <c r="C469" s="56" t="n"/>
      <c r="D469" s="56" t="n"/>
      <c r="E469" s="56" t="n"/>
      <c r="F469" s="56" t="n"/>
      <c r="G469" s="56" t="n"/>
      <c r="H469" s="56" t="n"/>
      <c r="I469" s="56" t="n"/>
      <c r="J469" s="56" t="n"/>
      <c r="K469" s="56" t="n"/>
      <c r="L469" s="56" t="n"/>
      <c r="M469" s="56" t="n"/>
    </row>
    <row r="470" ht="24" customHeight="1">
      <c r="A470" s="24" t="inlineStr">
        <is>
          <t>诗仙李白</t>
        </is>
      </c>
      <c r="B470" s="388" t="inlineStr">
        <is>
          <t>被动属性</t>
        </is>
      </c>
      <c r="C470" s="389" t="inlineStr">
        <is>
          <t>天赋点</t>
        </is>
      </c>
      <c r="D470" s="670" t="inlineStr">
        <is>
          <t>大型闪避</t>
        </is>
      </c>
      <c r="E470" s="670" t="inlineStr">
        <is>
          <t>中型闪避</t>
        </is>
      </c>
      <c r="F470" s="670" t="inlineStr">
        <is>
          <t>小型闪避</t>
        </is>
      </c>
      <c r="G470" s="670" t="inlineStr">
        <is>
          <t>投掷闪避</t>
        </is>
      </c>
      <c r="I470" s="716" t="inlineStr">
        <is>
          <t>武器属性-天赋分支1</t>
        </is>
      </c>
      <c r="J470" s="56" t="n"/>
      <c r="K470" s="56" t="n"/>
      <c r="L470" s="56" t="n"/>
      <c r="M470" s="56" t="n"/>
    </row>
    <row r="471" ht="24" customHeight="1">
      <c r="A471" s="605" t="inlineStr">
        <is>
          <t>专属武器
光剑
神·双刃光剑</t>
        </is>
      </c>
      <c r="B471" s="234" t="inlineStr">
        <is>
          <t>LV0</t>
        </is>
      </c>
      <c r="C471" s="340" t="inlineStr">
        <is>
          <t>1</t>
        </is>
      </c>
      <c r="D471" s="340" t="inlineStr">
        <is>
          <t>1%</t>
        </is>
      </c>
      <c r="E471" s="867" t="inlineStr">
        <is>
          <t>x</t>
        </is>
      </c>
      <c r="F471" s="867" t="inlineStr">
        <is>
          <t>x</t>
        </is>
      </c>
      <c r="G471" s="867" t="inlineStr">
        <is>
          <t>x</t>
        </is>
      </c>
      <c r="H471" s="868" t="inlineStr">
        <is>
          <t>x</t>
        </is>
      </c>
      <c r="I471" s="869" t="inlineStr">
        <is>
          <t>消耗
天赋点1</t>
        </is>
      </c>
      <c r="J471" s="870" t="inlineStr">
        <is>
          <t>基础共鸣：增加专属武器20点基础伤害，
使用光剑可以变身神将形象</t>
        </is>
      </c>
      <c r="M471" s="504" t="n"/>
    </row>
    <row r="472" ht="24" customHeight="1">
      <c r="A472" s="494" t="n"/>
      <c r="B472" s="82" t="inlineStr">
        <is>
          <t>LV1</t>
        </is>
      </c>
      <c r="C472" s="83" t="inlineStr">
        <is>
          <t>1</t>
        </is>
      </c>
      <c r="D472" s="83" t="inlineStr">
        <is>
          <t>3%</t>
        </is>
      </c>
      <c r="E472" s="83" t="inlineStr">
        <is>
          <t>3%</t>
        </is>
      </c>
      <c r="F472" s="871" t="inlineStr">
        <is>
          <t>x</t>
        </is>
      </c>
      <c r="G472" s="871" t="inlineStr">
        <is>
          <t>x</t>
        </is>
      </c>
      <c r="H472" s="872" t="inlineStr">
        <is>
          <t>x</t>
        </is>
      </c>
      <c r="I472" s="320" t="n"/>
      <c r="J472" s="535" t="n"/>
      <c r="K472" s="158" t="n"/>
      <c r="L472" s="158" t="n"/>
      <c r="M472" s="320" t="n"/>
    </row>
    <row r="473" ht="24" customHeight="1">
      <c r="A473" s="494" t="n"/>
      <c r="B473" s="82" t="inlineStr">
        <is>
          <t>LV2</t>
        </is>
      </c>
      <c r="C473" s="83" t="inlineStr">
        <is>
          <t>1</t>
        </is>
      </c>
      <c r="D473" s="83" t="inlineStr">
        <is>
          <t>6%</t>
        </is>
      </c>
      <c r="E473" s="83" t="inlineStr">
        <is>
          <t>6%</t>
        </is>
      </c>
      <c r="F473" s="83" t="inlineStr">
        <is>
          <t>6%</t>
        </is>
      </c>
      <c r="G473" s="871" t="inlineStr">
        <is>
          <t>x</t>
        </is>
      </c>
      <c r="H473" s="872" t="inlineStr">
        <is>
          <t>x</t>
        </is>
      </c>
      <c r="I473" s="873" t="inlineStr">
        <is>
          <t>消耗
天赋点2</t>
        </is>
      </c>
      <c r="J473" s="874" t="inlineStr">
        <is>
          <t>中级共鸣：增加专属武器30点基础伤害，
使用神·双刃光剑可以变身神将形象</t>
        </is>
      </c>
      <c r="K473" s="194" t="n"/>
      <c r="L473" s="194" t="n"/>
      <c r="M473" s="410" t="n"/>
    </row>
    <row r="474" ht="24" customHeight="1">
      <c r="A474" s="494" t="n"/>
      <c r="B474" s="82" t="inlineStr">
        <is>
          <t>LV3</t>
        </is>
      </c>
      <c r="C474" s="83" t="inlineStr">
        <is>
          <t>3</t>
        </is>
      </c>
      <c r="D474" s="83" t="inlineStr">
        <is>
          <t>10%</t>
        </is>
      </c>
      <c r="E474" s="83" t="inlineStr">
        <is>
          <t>10%</t>
        </is>
      </c>
      <c r="F474" s="83" t="inlineStr">
        <is>
          <t>10%</t>
        </is>
      </c>
      <c r="G474" s="83" t="inlineStr">
        <is>
          <t>10%</t>
        </is>
      </c>
      <c r="H474" s="872" t="inlineStr">
        <is>
          <t>x</t>
        </is>
      </c>
      <c r="I474" s="320" t="n"/>
      <c r="J474" s="535" t="n"/>
      <c r="K474" s="158" t="n"/>
      <c r="L474" s="158" t="n"/>
      <c r="M474" s="320" t="n"/>
    </row>
    <row r="475" ht="24" customHeight="1">
      <c r="A475" s="494" t="n"/>
      <c r="B475" s="82" t="inlineStr">
        <is>
          <t>LV4</t>
        </is>
      </c>
      <c r="C475" s="83" t="inlineStr">
        <is>
          <t>4</t>
        </is>
      </c>
      <c r="D475" s="83" t="inlineStr">
        <is>
          <t>15%</t>
        </is>
      </c>
      <c r="E475" s="83" t="inlineStr">
        <is>
          <t>15%</t>
        </is>
      </c>
      <c r="F475" s="83" t="inlineStr">
        <is>
          <t>15%</t>
        </is>
      </c>
      <c r="G475" s="83" t="inlineStr">
        <is>
          <t>15%</t>
        </is>
      </c>
      <c r="H475" s="872" t="inlineStr">
        <is>
          <t>x</t>
        </is>
      </c>
      <c r="I475" s="873" t="inlineStr">
        <is>
          <t>消耗
天赋点3</t>
        </is>
      </c>
      <c r="J475" s="874" t="inlineStr">
        <is>
          <t>高级共鸣：增加专属武器50点基础伤害</t>
        </is>
      </c>
      <c r="K475" s="194" t="n"/>
      <c r="L475" s="194" t="n"/>
      <c r="M475" s="410" t="n"/>
    </row>
    <row r="476" ht="24" customHeight="1">
      <c r="A476" s="553" t="n"/>
      <c r="B476" s="89" t="inlineStr">
        <is>
          <t>LV5</t>
        </is>
      </c>
      <c r="C476" s="90" t="inlineStr">
        <is>
          <t>8</t>
        </is>
      </c>
      <c r="D476" s="90" t="inlineStr">
        <is>
          <t>30%</t>
        </is>
      </c>
      <c r="E476" s="90" t="inlineStr">
        <is>
          <t>30%</t>
        </is>
      </c>
      <c r="F476" s="90" t="inlineStr">
        <is>
          <t>30%</t>
        </is>
      </c>
      <c r="G476" s="90" t="inlineStr">
        <is>
          <t>30%</t>
        </is>
      </c>
      <c r="H476" s="835" t="inlineStr">
        <is>
          <t>x</t>
        </is>
      </c>
      <c r="I476" s="320" t="n"/>
      <c r="J476" s="535" t="n"/>
      <c r="K476" s="158" t="n"/>
      <c r="L476" s="158" t="n"/>
      <c r="M476" s="320" t="n"/>
    </row>
    <row r="477" ht="24" customHeight="1">
      <c r="A477" s="386" t="inlineStr">
        <is>
          <t>碎片需求</t>
        </is>
      </c>
      <c r="B477" s="887" t="inlineStr">
        <is>
          <t>充能属性-战斗技能-持续整场战斗-时之守护</t>
        </is>
      </c>
      <c r="I477" s="388" t="inlineStr">
        <is>
          <t>武器属性-天赋分支2</t>
        </is>
      </c>
      <c r="J477" s="3" t="n"/>
      <c r="K477" s="3" t="n"/>
      <c r="L477" s="3" t="n"/>
      <c r="M477" s="3" t="n"/>
    </row>
    <row r="478" ht="24" customHeight="1">
      <c r="A478" s="876" t="inlineStr">
        <is>
          <t>150</t>
        </is>
      </c>
      <c r="B478" s="80" t="inlineStr">
        <is>
          <t>LV0：增加自身基础敏捷、生命15%，降低对手20%命中率</t>
        </is>
      </c>
      <c r="C478" s="123" t="n"/>
      <c r="D478" s="123" t="n"/>
      <c r="E478" s="123" t="n"/>
      <c r="F478" s="123" t="n"/>
      <c r="G478" s="123" t="n"/>
      <c r="H478" s="124" t="n"/>
      <c r="I478" s="859" t="inlineStr">
        <is>
          <t>消耗
天赋点1</t>
        </is>
      </c>
      <c r="J478" s="877" t="inlineStr">
        <is>
          <t>守护之剑：命中对手后，禁止其使用技能2回合</t>
        </is>
      </c>
      <c r="K478" s="3" t="n"/>
      <c r="L478" s="3" t="n"/>
      <c r="M478" s="4" t="n"/>
    </row>
    <row r="479" ht="24" customHeight="1">
      <c r="A479" s="263" t="inlineStr">
        <is>
          <t>150</t>
        </is>
      </c>
      <c r="B479" s="132" t="inlineStr">
        <is>
          <t>LV1：增加自身基础敏捷、生命16%，降低对手22%命中率</t>
        </is>
      </c>
      <c r="C479" s="129" t="n"/>
      <c r="D479" s="129" t="n"/>
      <c r="E479" s="129" t="n"/>
      <c r="F479" s="129" t="n"/>
      <c r="G479" s="129" t="n"/>
      <c r="H479" s="130" t="n"/>
      <c r="I479" s="320" t="n"/>
      <c r="J479" s="535" t="n"/>
      <c r="K479" s="158" t="n"/>
      <c r="L479" s="158" t="n"/>
      <c r="M479" s="320" t="n"/>
    </row>
    <row r="480" ht="24" customHeight="1">
      <c r="A480" s="263" t="inlineStr">
        <is>
          <t>280</t>
        </is>
      </c>
      <c r="B480" s="132" t="inlineStr">
        <is>
          <t>LV2：增加自身基础敏捷、生命17%，降低对手24%命中率</t>
        </is>
      </c>
      <c r="C480" s="129" t="n"/>
      <c r="D480" s="129" t="n"/>
      <c r="E480" s="129" t="n"/>
      <c r="F480" s="129" t="n"/>
      <c r="G480" s="129" t="n"/>
      <c r="H480" s="130" t="n"/>
      <c r="I480" s="873" t="inlineStr">
        <is>
          <t>消耗
天赋点2</t>
        </is>
      </c>
      <c r="J480" s="874" t="inlineStr">
        <is>
          <t>时空穿梭：拿出武器后，下次攻击恢复已损失生命10%的生命</t>
        </is>
      </c>
      <c r="K480" s="194" t="n"/>
      <c r="L480" s="194" t="n"/>
      <c r="M480" s="410" t="n"/>
    </row>
    <row r="481" ht="24" customHeight="1">
      <c r="A481" s="263" t="inlineStr">
        <is>
          <t>560</t>
        </is>
      </c>
      <c r="B481" s="132" t="inlineStr">
        <is>
          <t>LV3：增加自身基础敏捷、生命18%，降低对手26%命中率</t>
        </is>
      </c>
      <c r="C481" s="129" t="n"/>
      <c r="D481" s="129" t="n"/>
      <c r="E481" s="129" t="n"/>
      <c r="F481" s="129" t="n"/>
      <c r="G481" s="129" t="n"/>
      <c r="H481" s="130" t="n"/>
      <c r="I481" s="320" t="n"/>
      <c r="J481" s="535" t="n"/>
      <c r="K481" s="158" t="n"/>
      <c r="L481" s="158" t="n"/>
      <c r="M481" s="320" t="n"/>
    </row>
    <row r="482" ht="24" customHeight="1">
      <c r="A482" s="263" t="inlineStr">
        <is>
          <t>800</t>
        </is>
      </c>
      <c r="B482" s="132" t="inlineStr">
        <is>
          <t>LV4：增加自身基础敏捷、生命19%，降低对手28%命中率</t>
        </is>
      </c>
      <c r="C482" s="129" t="n"/>
      <c r="D482" s="129" t="n"/>
      <c r="E482" s="129" t="n"/>
      <c r="F482" s="129" t="n"/>
      <c r="G482" s="129" t="n"/>
      <c r="H482" s="130" t="n"/>
      <c r="I482" s="873" t="inlineStr">
        <is>
          <t>消耗
天赋点3</t>
        </is>
      </c>
      <c r="J482" s="874" t="inlineStr">
        <is>
          <t>酒中一梦：不会被扔出</t>
        </is>
      </c>
      <c r="K482" s="194" t="n"/>
      <c r="L482" s="194" t="n"/>
      <c r="M482" s="410" t="n"/>
    </row>
    <row r="483" ht="24" customHeight="1">
      <c r="A483" s="267" t="inlineStr">
        <is>
          <t>1100</t>
        </is>
      </c>
      <c r="B483" s="138" t="inlineStr">
        <is>
          <t>LV5：增加自身基础敏捷、生命20%，降低对手30%命中率</t>
        </is>
      </c>
      <c r="C483" s="135" t="n"/>
      <c r="D483" s="135" t="n"/>
      <c r="E483" s="135" t="n"/>
      <c r="F483" s="135" t="n"/>
      <c r="G483" s="135" t="n"/>
      <c r="H483" s="136" t="n"/>
      <c r="I483" s="320" t="n"/>
      <c r="J483" s="535" t="n"/>
      <c r="K483" s="158" t="n"/>
      <c r="L483" s="158" t="n"/>
      <c r="M483" s="320" t="n"/>
    </row>
    <row r="484" ht="24" customHeight="1">
      <c r="A484" s="386" t="inlineStr">
        <is>
          <t>战斗力</t>
        </is>
      </c>
      <c r="B484" s="774" t="inlineStr">
        <is>
          <t>充能属性-变身技能-空手攻击生效-诗酒剑仙</t>
        </is>
      </c>
      <c r="C484" s="270" t="n"/>
      <c r="D484" s="270" t="n"/>
      <c r="E484" s="270" t="n"/>
      <c r="F484" s="270" t="n"/>
      <c r="G484" s="270" t="n"/>
      <c r="H484" s="427" t="n"/>
      <c r="I484" s="24" t="inlineStr">
        <is>
          <t>武器属性-天赋分支3</t>
        </is>
      </c>
      <c r="J484" s="56" t="n"/>
      <c r="K484" s="56" t="n"/>
      <c r="L484" s="56" t="n"/>
      <c r="M484" s="56" t="n"/>
    </row>
    <row r="485" ht="24" customHeight="1">
      <c r="A485" s="876" t="inlineStr">
        <is>
          <t>2</t>
        </is>
      </c>
      <c r="B485" s="73" t="inlineStr">
        <is>
          <t>LV0：  30%忽略门派和佣兵反弹，降低对手50%命中率2回合</t>
        </is>
      </c>
      <c r="C485" s="158" t="n"/>
      <c r="D485" s="158" t="n"/>
      <c r="E485" s="158" t="n"/>
      <c r="F485" s="158" t="n"/>
      <c r="G485" s="158" t="n"/>
      <c r="H485" s="320" t="n"/>
      <c r="I485" s="579" t="inlineStr">
        <is>
          <t>消耗
天赋点1</t>
        </is>
      </c>
      <c r="J485" s="878" t="inlineStr">
        <is>
          <t>一剑一念：命中对手时，禁止其触发门派防御技能</t>
        </is>
      </c>
      <c r="M485" s="504" t="n"/>
    </row>
    <row r="486" ht="24" customHeight="1">
      <c r="A486" s="263" t="inlineStr">
        <is>
          <t>4</t>
        </is>
      </c>
      <c r="B486" s="132" t="inlineStr">
        <is>
          <t>LV1：  35%忽略门派和佣兵反弹，降低对手50%命中率2回合</t>
        </is>
      </c>
      <c r="C486" s="129" t="n"/>
      <c r="D486" s="129" t="n"/>
      <c r="E486" s="129" t="n"/>
      <c r="F486" s="129" t="n"/>
      <c r="G486" s="129" t="n"/>
      <c r="H486" s="130" t="n"/>
      <c r="I486" s="553" t="n"/>
      <c r="J486" s="158" t="n"/>
      <c r="K486" s="158" t="n"/>
      <c r="L486" s="158" t="n"/>
      <c r="M486" s="320" t="n"/>
    </row>
    <row r="487" ht="24" customHeight="1">
      <c r="A487" s="263" t="inlineStr">
        <is>
          <t>9</t>
        </is>
      </c>
      <c r="B487" s="132" t="inlineStr">
        <is>
          <t>LV2：  40%忽略门派和佣兵反弹，降低对手50%命中率2回合</t>
        </is>
      </c>
      <c r="C487" s="129" t="n"/>
      <c r="D487" s="129" t="n"/>
      <c r="E487" s="129" t="n"/>
      <c r="F487" s="129" t="n"/>
      <c r="G487" s="129" t="n"/>
      <c r="H487" s="130" t="n"/>
      <c r="I487" s="584" t="inlineStr">
        <is>
          <t>消耗
天赋点2</t>
        </is>
      </c>
      <c r="J487" s="879" t="inlineStr">
        <is>
          <t>大唐之光：使用武器后，下3次技能伤害提高50%</t>
        </is>
      </c>
      <c r="K487" s="194" t="n"/>
      <c r="L487" s="194" t="n"/>
      <c r="M487" s="410" t="n"/>
    </row>
    <row r="488" ht="24" customHeight="1">
      <c r="A488" s="263" t="inlineStr">
        <is>
          <t>18</t>
        </is>
      </c>
      <c r="B488" s="132" t="inlineStr">
        <is>
          <t>LV3：  45%忽略门派和佣兵反弹，降低对手50%命中率2回合</t>
        </is>
      </c>
      <c r="C488" s="129" t="n"/>
      <c r="D488" s="129" t="n"/>
      <c r="E488" s="129" t="n"/>
      <c r="F488" s="129" t="n"/>
      <c r="G488" s="129" t="n"/>
      <c r="H488" s="130" t="n"/>
      <c r="I488" s="553" t="n"/>
      <c r="J488" s="158" t="n"/>
      <c r="K488" s="158" t="n"/>
      <c r="L488" s="158" t="n"/>
      <c r="M488" s="320" t="n"/>
    </row>
    <row r="489" ht="24" customHeight="1">
      <c r="A489" s="263" t="inlineStr">
        <is>
          <t>28</t>
        </is>
      </c>
      <c r="B489" s="132" t="inlineStr">
        <is>
          <t>LV4：  50%忽略门派和佣兵反弹，降低对手50%命中率2回合</t>
        </is>
      </c>
      <c r="C489" s="129" t="n"/>
      <c r="D489" s="129" t="n"/>
      <c r="E489" s="129" t="n"/>
      <c r="F489" s="129" t="n"/>
      <c r="G489" s="129" t="n"/>
      <c r="H489" s="130" t="n"/>
      <c r="I489" s="584" t="inlineStr">
        <is>
          <t>消耗
天赋点3</t>
        </is>
      </c>
      <c r="J489" s="879" t="inlineStr">
        <is>
          <t>划破长夜：命中对手后，随机丢掉2个主动技能及1把武器（优先神器）</t>
        </is>
      </c>
      <c r="K489" s="194" t="n"/>
      <c r="L489" s="194" t="n"/>
      <c r="M489" s="410" t="n"/>
    </row>
    <row r="490" ht="24" customHeight="1">
      <c r="A490" s="267" t="inlineStr">
        <is>
          <t>45</t>
        </is>
      </c>
      <c r="B490" s="138" t="inlineStr">
        <is>
          <t>LV5：  60%忽略门派和佣兵反弹，降低对手50%命中率2回合</t>
        </is>
      </c>
      <c r="C490" s="135" t="n"/>
      <c r="D490" s="135" t="n"/>
      <c r="E490" s="135" t="n"/>
      <c r="F490" s="135" t="n"/>
      <c r="G490" s="135" t="n"/>
      <c r="H490" s="136" t="n"/>
      <c r="I490" s="553" t="n"/>
      <c r="J490" s="158" t="n"/>
      <c r="K490" s="158" t="n"/>
      <c r="L490" s="158" t="n"/>
      <c r="M490" s="320" t="n"/>
    </row>
    <row r="491" ht="24" customHeight="1">
      <c r="A491" s="803" t="inlineStr"/>
      <c r="B491" s="56" t="n"/>
      <c r="C491" s="56" t="n"/>
      <c r="D491" s="56" t="n"/>
      <c r="E491" s="56" t="n"/>
      <c r="F491" s="56" t="n"/>
      <c r="G491" s="56" t="n"/>
      <c r="H491" s="56" t="n"/>
      <c r="I491" s="56" t="n"/>
      <c r="J491" s="56" t="n"/>
      <c r="K491" s="56" t="n"/>
      <c r="L491" s="56" t="n"/>
      <c r="M491" s="56" t="n"/>
    </row>
    <row r="492" ht="24" customHeight="1">
      <c r="A492" s="888" t="inlineStr">
        <is>
          <t>小丑</t>
        </is>
      </c>
      <c r="B492" s="388" t="inlineStr">
        <is>
          <t>被动属性</t>
        </is>
      </c>
      <c r="C492" s="389" t="inlineStr">
        <is>
          <t>天赋点</t>
        </is>
      </c>
      <c r="D492" s="670" t="inlineStr">
        <is>
          <t>武器命中</t>
        </is>
      </c>
      <c r="E492" s="670" t="inlineStr">
        <is>
          <t>武器闪避</t>
        </is>
      </c>
      <c r="F492" s="670" t="inlineStr">
        <is>
          <t>技能命中</t>
        </is>
      </c>
      <c r="G492" s="670" t="inlineStr">
        <is>
          <t>技能闪避</t>
        </is>
      </c>
      <c r="I492" s="716" t="inlineStr">
        <is>
          <t>武器属性-天赋分支1</t>
        </is>
      </c>
      <c r="J492" s="56" t="n"/>
      <c r="K492" s="56" t="n"/>
      <c r="L492" s="56" t="n"/>
      <c r="M492" s="56" t="n"/>
    </row>
    <row r="493" ht="24" customHeight="1">
      <c r="A493" s="744" t="inlineStr">
        <is>
          <t>专属武器
蛟龙水枪
神·鬼鳍</t>
        </is>
      </c>
      <c r="B493" s="657" t="inlineStr">
        <is>
          <t>LV0</t>
        </is>
      </c>
      <c r="C493" s="340" t="inlineStr">
        <is>
          <t>1</t>
        </is>
      </c>
      <c r="D493" s="340" t="inlineStr">
        <is>
          <t>1%</t>
        </is>
      </c>
      <c r="E493" s="867" t="inlineStr">
        <is>
          <t>x</t>
        </is>
      </c>
      <c r="F493" s="867" t="inlineStr">
        <is>
          <t>x</t>
        </is>
      </c>
      <c r="G493" s="867" t="inlineStr">
        <is>
          <t>x</t>
        </is>
      </c>
      <c r="H493" s="868" t="inlineStr">
        <is>
          <t>x</t>
        </is>
      </c>
      <c r="I493" s="869" t="inlineStr">
        <is>
          <t>消耗
天赋点1</t>
        </is>
      </c>
      <c r="J493" s="870" t="inlineStr">
        <is>
          <t>基础共鸣：增加专属武器20点基础伤害，
使用蛟龙水枪可以变身神将形象</t>
        </is>
      </c>
      <c r="M493" s="504" t="n"/>
    </row>
    <row r="494" ht="24" customHeight="1">
      <c r="A494" s="414" t="n"/>
      <c r="B494" s="239" t="inlineStr">
        <is>
          <t>LV1</t>
        </is>
      </c>
      <c r="C494" s="83" t="inlineStr">
        <is>
          <t>1</t>
        </is>
      </c>
      <c r="D494" s="83" t="inlineStr">
        <is>
          <t>2%</t>
        </is>
      </c>
      <c r="E494" s="83" t="inlineStr">
        <is>
          <t>2%</t>
        </is>
      </c>
      <c r="F494" s="871" t="inlineStr">
        <is>
          <t>x</t>
        </is>
      </c>
      <c r="G494" s="871" t="inlineStr">
        <is>
          <t>x</t>
        </is>
      </c>
      <c r="H494" s="872" t="inlineStr">
        <is>
          <t>x</t>
        </is>
      </c>
      <c r="I494" s="320" t="n"/>
      <c r="J494" s="535" t="n"/>
      <c r="K494" s="158" t="n"/>
      <c r="L494" s="158" t="n"/>
      <c r="M494" s="320" t="n"/>
    </row>
    <row r="495" ht="24" customHeight="1">
      <c r="A495" s="414" t="n"/>
      <c r="B495" s="239" t="inlineStr">
        <is>
          <t>LV2</t>
        </is>
      </c>
      <c r="C495" s="83" t="inlineStr">
        <is>
          <t>1</t>
        </is>
      </c>
      <c r="D495" s="83" t="inlineStr">
        <is>
          <t>4%</t>
        </is>
      </c>
      <c r="E495" s="83" t="inlineStr">
        <is>
          <t>4%</t>
        </is>
      </c>
      <c r="F495" s="83" t="inlineStr">
        <is>
          <t>5%</t>
        </is>
      </c>
      <c r="G495" s="871" t="inlineStr">
        <is>
          <t>x</t>
        </is>
      </c>
      <c r="H495" s="872" t="inlineStr">
        <is>
          <t>x</t>
        </is>
      </c>
      <c r="I495" s="873" t="inlineStr">
        <is>
          <t>消耗
天赋点2</t>
        </is>
      </c>
      <c r="J495" s="874" t="inlineStr">
        <is>
          <t>中级共鸣：增加专属武器30点基础伤害，
使用神·鬼鳍可以变身神将形象</t>
        </is>
      </c>
      <c r="K495" s="194" t="n"/>
      <c r="L495" s="194" t="n"/>
      <c r="M495" s="410" t="n"/>
    </row>
    <row r="496" ht="24" customHeight="1">
      <c r="A496" s="414" t="n"/>
      <c r="B496" s="239" t="inlineStr">
        <is>
          <t>LV3</t>
        </is>
      </c>
      <c r="C496" s="83" t="inlineStr">
        <is>
          <t>3</t>
        </is>
      </c>
      <c r="D496" s="83" t="inlineStr">
        <is>
          <t>6%</t>
        </is>
      </c>
      <c r="E496" s="83" t="inlineStr">
        <is>
          <t>6%</t>
        </is>
      </c>
      <c r="F496" s="83" t="inlineStr">
        <is>
          <t>10%</t>
        </is>
      </c>
      <c r="G496" s="83" t="inlineStr">
        <is>
          <t>10%</t>
        </is>
      </c>
      <c r="H496" s="872" t="inlineStr">
        <is>
          <t>x</t>
        </is>
      </c>
      <c r="I496" s="320" t="n"/>
      <c r="J496" s="535" t="n"/>
      <c r="K496" s="158" t="n"/>
      <c r="L496" s="158" t="n"/>
      <c r="M496" s="320" t="n"/>
    </row>
    <row r="497" ht="24" customHeight="1">
      <c r="A497" s="414" t="n"/>
      <c r="B497" s="239" t="inlineStr">
        <is>
          <t>LV4</t>
        </is>
      </c>
      <c r="C497" s="83" t="inlineStr">
        <is>
          <t>4</t>
        </is>
      </c>
      <c r="D497" s="83" t="inlineStr">
        <is>
          <t>8%</t>
        </is>
      </c>
      <c r="E497" s="83" t="inlineStr">
        <is>
          <t>8%</t>
        </is>
      </c>
      <c r="F497" s="83" t="inlineStr">
        <is>
          <t>20%</t>
        </is>
      </c>
      <c r="G497" s="83" t="inlineStr">
        <is>
          <t>20%</t>
        </is>
      </c>
      <c r="H497" s="872" t="inlineStr">
        <is>
          <t>x</t>
        </is>
      </c>
      <c r="I497" s="873" t="inlineStr">
        <is>
          <t>消耗
天赋点3</t>
        </is>
      </c>
      <c r="J497" s="874" t="inlineStr">
        <is>
          <t>高级共鸣：增加专属武器50点基础伤害</t>
        </is>
      </c>
      <c r="K497" s="194" t="n"/>
      <c r="L497" s="194" t="n"/>
      <c r="M497" s="410" t="n"/>
    </row>
    <row r="498" ht="24" customHeight="1">
      <c r="A498" s="749" t="n"/>
      <c r="B498" s="268" t="inlineStr">
        <is>
          <t>LV5</t>
        </is>
      </c>
      <c r="C498" s="90" t="inlineStr">
        <is>
          <t>8</t>
        </is>
      </c>
      <c r="D498" s="90" t="inlineStr">
        <is>
          <t>10%</t>
        </is>
      </c>
      <c r="E498" s="90" t="inlineStr">
        <is>
          <t>10%</t>
        </is>
      </c>
      <c r="F498" s="90" t="inlineStr">
        <is>
          <t>30%</t>
        </is>
      </c>
      <c r="G498" s="90" t="inlineStr">
        <is>
          <t>30%</t>
        </is>
      </c>
      <c r="H498" s="835" t="inlineStr">
        <is>
          <t>x</t>
        </is>
      </c>
      <c r="I498" s="320" t="n"/>
      <c r="J498" s="535" t="n"/>
      <c r="K498" s="158" t="n"/>
      <c r="L498" s="158" t="n"/>
      <c r="M498" s="320" t="n"/>
    </row>
    <row r="499" ht="24" customHeight="1">
      <c r="A499" s="386" t="inlineStr">
        <is>
          <t>碎片需求</t>
        </is>
      </c>
      <c r="B499" s="887" t="inlineStr">
        <is>
          <t>充能属性-战斗技能-持续整场战斗-最终火药</t>
        </is>
      </c>
      <c r="I499" s="388" t="inlineStr">
        <is>
          <t>武器属性-天赋分支2</t>
        </is>
      </c>
      <c r="J499" s="3" t="n"/>
      <c r="K499" s="3" t="n"/>
      <c r="L499" s="3" t="n"/>
      <c r="M499" s="3" t="n"/>
    </row>
    <row r="500" ht="24" customHeight="1">
      <c r="A500" s="876" t="inlineStr">
        <is>
          <t>200</t>
        </is>
      </c>
      <c r="B500" s="80" t="inlineStr">
        <is>
          <t>LV0：增加自身基础敏捷15%，对手生命低于20%时自身增伤20%</t>
        </is>
      </c>
      <c r="C500" s="123" t="n"/>
      <c r="D500" s="123" t="n"/>
      <c r="E500" s="123" t="n"/>
      <c r="F500" s="123" t="n"/>
      <c r="G500" s="123" t="n"/>
      <c r="H500" s="124" t="n"/>
      <c r="I500" s="859" t="inlineStr">
        <is>
          <t>消耗
天赋点1</t>
        </is>
      </c>
      <c r="J500" s="877" t="inlineStr">
        <is>
          <t>幸运赌徒：不会被扔出</t>
        </is>
      </c>
      <c r="K500" s="3" t="n"/>
      <c r="L500" s="3" t="n"/>
      <c r="M500" s="4" t="n"/>
    </row>
    <row r="501" ht="24" customHeight="1">
      <c r="A501" s="263" t="inlineStr">
        <is>
          <t>150</t>
        </is>
      </c>
      <c r="B501" s="132" t="inlineStr">
        <is>
          <t>LV1：增加自身基础敏捷16%，对手生命低于22%时自身增伤22%</t>
        </is>
      </c>
      <c r="C501" s="129" t="n"/>
      <c r="D501" s="129" t="n"/>
      <c r="E501" s="129" t="n"/>
      <c r="F501" s="129" t="n"/>
      <c r="G501" s="129" t="n"/>
      <c r="H501" s="130" t="n"/>
      <c r="I501" s="320" t="n"/>
      <c r="J501" s="535" t="n"/>
      <c r="K501" s="158" t="n"/>
      <c r="L501" s="158" t="n"/>
      <c r="M501" s="320" t="n"/>
    </row>
    <row r="502" ht="24" customHeight="1">
      <c r="A502" s="263" t="inlineStr">
        <is>
          <t>300</t>
        </is>
      </c>
      <c r="B502" s="132" t="inlineStr">
        <is>
          <t>LV2：增加自身基础敏捷17%，对手生命低于24%时自身增伤24%</t>
        </is>
      </c>
      <c r="C502" s="129" t="n"/>
      <c r="D502" s="129" t="n"/>
      <c r="E502" s="129" t="n"/>
      <c r="F502" s="129" t="n"/>
      <c r="G502" s="129" t="n"/>
      <c r="H502" s="130" t="n"/>
      <c r="I502" s="873" t="inlineStr">
        <is>
          <t>消耗
天赋点2</t>
        </is>
      </c>
      <c r="J502" s="874" t="inlineStr">
        <is>
          <t>时空来客：命中对手后，禁止其触发吸血持续3回合</t>
        </is>
      </c>
      <c r="K502" s="194" t="n"/>
      <c r="L502" s="194" t="n"/>
      <c r="M502" s="410" t="n"/>
    </row>
    <row r="503" ht="24" customHeight="1">
      <c r="A503" s="263" t="inlineStr">
        <is>
          <t>500</t>
        </is>
      </c>
      <c r="B503" s="132" t="inlineStr">
        <is>
          <t>LV3：增加自身基础敏捷18%，对手生命低于26%时自身增伤26%</t>
        </is>
      </c>
      <c r="C503" s="129" t="n"/>
      <c r="D503" s="129" t="n"/>
      <c r="E503" s="129" t="n"/>
      <c r="F503" s="129" t="n"/>
      <c r="G503" s="129" t="n"/>
      <c r="H503" s="130" t="n"/>
      <c r="I503" s="320" t="n"/>
      <c r="J503" s="535" t="n"/>
      <c r="K503" s="158" t="n"/>
      <c r="L503" s="158" t="n"/>
      <c r="M503" s="320" t="n"/>
    </row>
    <row r="504" ht="24" customHeight="1">
      <c r="A504" s="263" t="inlineStr">
        <is>
          <t>900</t>
        </is>
      </c>
      <c r="B504" s="132" t="inlineStr">
        <is>
          <t>LV4：增加自身基础敏捷19%，对手生命低于28%时自身增伤28%</t>
        </is>
      </c>
      <c r="C504" s="129" t="n"/>
      <c r="D504" s="129" t="n"/>
      <c r="E504" s="129" t="n"/>
      <c r="F504" s="129" t="n"/>
      <c r="G504" s="129" t="n"/>
      <c r="H504" s="130" t="n"/>
      <c r="I504" s="873" t="inlineStr">
        <is>
          <t>消耗
天赋点3</t>
        </is>
      </c>
      <c r="J504" s="874" t="inlineStr">
        <is>
          <t>最终惩罚：命中对手后，对手下次回血技能将变为扣血，上限为最大生命20%</t>
        </is>
      </c>
      <c r="K504" s="194" t="n"/>
      <c r="L504" s="194" t="n"/>
      <c r="M504" s="410" t="n"/>
    </row>
    <row r="505" ht="24" customHeight="1">
      <c r="A505" s="267" t="inlineStr">
        <is>
          <t>1500</t>
        </is>
      </c>
      <c r="B505" s="138" t="inlineStr">
        <is>
          <t>LV5：增加自身基础敏捷20%，对手生命低于30%时自身增伤30%</t>
        </is>
      </c>
      <c r="C505" s="135" t="n"/>
      <c r="D505" s="135" t="n"/>
      <c r="E505" s="135" t="n"/>
      <c r="F505" s="135" t="n"/>
      <c r="G505" s="135" t="n"/>
      <c r="H505" s="136" t="n"/>
      <c r="I505" s="320" t="n"/>
      <c r="J505" s="535" t="n"/>
      <c r="K505" s="158" t="n"/>
      <c r="L505" s="158" t="n"/>
      <c r="M505" s="320" t="n"/>
    </row>
    <row r="506" ht="24" customHeight="1">
      <c r="A506" s="386" t="inlineStr">
        <is>
          <t>战斗力</t>
        </is>
      </c>
      <c r="B506" s="774" t="inlineStr">
        <is>
          <t>充能属性-变身技能-空手攻击生效-黑暗骑士</t>
        </is>
      </c>
      <c r="C506" s="270" t="n"/>
      <c r="D506" s="270" t="n"/>
      <c r="E506" s="270" t="n"/>
      <c r="F506" s="270" t="n"/>
      <c r="G506" s="270" t="n"/>
      <c r="H506" s="427" t="n"/>
      <c r="I506" s="24" t="inlineStr">
        <is>
          <t>武器属性-天赋分支3</t>
        </is>
      </c>
      <c r="J506" s="56" t="n"/>
      <c r="K506" s="56" t="n"/>
      <c r="L506" s="56" t="n"/>
      <c r="M506" s="56" t="n"/>
    </row>
    <row r="507" ht="24" customHeight="1">
      <c r="A507" s="876" t="inlineStr">
        <is>
          <t>3</t>
        </is>
      </c>
      <c r="B507" s="73" t="inlineStr">
        <is>
          <t>LV0：  70%忽略门派和佣兵反弹，增加自身小型武器穿透30%持续3回合</t>
        </is>
      </c>
      <c r="C507" s="158" t="n"/>
      <c r="D507" s="158" t="n"/>
      <c r="E507" s="158" t="n"/>
      <c r="F507" s="158" t="n"/>
      <c r="G507" s="158" t="n"/>
      <c r="H507" s="320" t="n"/>
      <c r="I507" s="579" t="inlineStr">
        <is>
          <t>消耗
天赋点1</t>
        </is>
      </c>
      <c r="J507" s="878" t="inlineStr">
        <is>
          <t>究极爆破：使用武器伤害增加敏捷的50%</t>
        </is>
      </c>
      <c r="M507" s="504" t="n"/>
    </row>
    <row r="508" ht="24" customHeight="1">
      <c r="A508" s="263" t="inlineStr">
        <is>
          <t>5</t>
        </is>
      </c>
      <c r="B508" s="132" t="inlineStr">
        <is>
          <t>LV1：  75%忽略门派和佣兵反弹，增加自身小型武器穿透30%持续3回合</t>
        </is>
      </c>
      <c r="C508" s="129" t="n"/>
      <c r="D508" s="129" t="n"/>
      <c r="E508" s="129" t="n"/>
      <c r="F508" s="129" t="n"/>
      <c r="G508" s="129" t="n"/>
      <c r="H508" s="130" t="n"/>
      <c r="I508" s="553" t="n"/>
      <c r="J508" s="158" t="n"/>
      <c r="K508" s="158" t="n"/>
      <c r="L508" s="158" t="n"/>
      <c r="M508" s="320" t="n"/>
    </row>
    <row r="509" ht="24" customHeight="1">
      <c r="A509" s="263" t="inlineStr">
        <is>
          <t>10</t>
        </is>
      </c>
      <c r="B509" s="132" t="inlineStr">
        <is>
          <t>LV2：  80%忽略门派和佣兵反弹，增加自身小型武器穿透30%持续3回合</t>
        </is>
      </c>
      <c r="C509" s="129" t="n"/>
      <c r="D509" s="129" t="n"/>
      <c r="E509" s="129" t="n"/>
      <c r="F509" s="129" t="n"/>
      <c r="G509" s="129" t="n"/>
      <c r="H509" s="130" t="n"/>
      <c r="I509" s="584" t="inlineStr">
        <is>
          <t>消耗
天赋点2</t>
        </is>
      </c>
      <c r="J509" s="879" t="inlineStr">
        <is>
          <t>祸乱时刻：使用武器后，下次回复生命技能提升50%效果</t>
        </is>
      </c>
      <c r="K509" s="194" t="n"/>
      <c r="L509" s="194" t="n"/>
      <c r="M509" s="410" t="n"/>
    </row>
    <row r="510" ht="24" customHeight="1">
      <c r="A510" s="263" t="inlineStr">
        <is>
          <t>20</t>
        </is>
      </c>
      <c r="B510" s="132" t="inlineStr">
        <is>
          <t>LV3：  85%忽略门派和佣兵反弹，增加自身小型武器穿透30%持续3回合</t>
        </is>
      </c>
      <c r="C510" s="129" t="n"/>
      <c r="D510" s="129" t="n"/>
      <c r="E510" s="129" t="n"/>
      <c r="F510" s="129" t="n"/>
      <c r="G510" s="129" t="n"/>
      <c r="H510" s="130" t="n"/>
      <c r="I510" s="553" t="n"/>
      <c r="J510" s="158" t="n"/>
      <c r="K510" s="158" t="n"/>
      <c r="L510" s="158" t="n"/>
      <c r="M510" s="320" t="n"/>
    </row>
    <row r="511" ht="24" customHeight="1">
      <c r="A511" s="263" t="inlineStr">
        <is>
          <t>32</t>
        </is>
      </c>
      <c r="B511" s="132" t="inlineStr">
        <is>
          <t>LV4：  90%忽略门派和佣兵反弹，增加自身小型武器穿透30%持续3回合</t>
        </is>
      </c>
      <c r="C511" s="129" t="n"/>
      <c r="D511" s="129" t="n"/>
      <c r="E511" s="129" t="n"/>
      <c r="F511" s="129" t="n"/>
      <c r="G511" s="129" t="n"/>
      <c r="H511" s="130" t="n"/>
      <c r="I511" s="584" t="inlineStr">
        <is>
          <t>消耗
天赋点3</t>
        </is>
      </c>
      <c r="J511" s="879" t="inlineStr">
        <is>
          <t>落寞孤狼：命中对手后，下次对手行动前直接降低其当前生命5%，可与神技叠加</t>
        </is>
      </c>
      <c r="K511" s="194" t="n"/>
      <c r="L511" s="194" t="n"/>
      <c r="M511" s="410" t="n"/>
    </row>
    <row r="512" ht="24" customHeight="1">
      <c r="A512" s="267" t="inlineStr">
        <is>
          <t>55</t>
        </is>
      </c>
      <c r="B512" s="138" t="inlineStr">
        <is>
          <t>LV5：100%忽略门派和佣兵反弹，增加自身小型武器穿透30%持续3回合</t>
        </is>
      </c>
      <c r="C512" s="135" t="n"/>
      <c r="D512" s="135" t="n"/>
      <c r="E512" s="135" t="n"/>
      <c r="F512" s="135" t="n"/>
      <c r="G512" s="135" t="n"/>
      <c r="H512" s="136" t="n"/>
      <c r="I512" s="553" t="n"/>
      <c r="J512" s="158" t="n"/>
      <c r="K512" s="158" t="n"/>
      <c r="L512" s="158" t="n"/>
      <c r="M512" s="320" t="n"/>
    </row>
    <row r="513" ht="24" customHeight="1">
      <c r="A513" s="803" t="inlineStr"/>
      <c r="B513" s="56" t="n"/>
      <c r="C513" s="56" t="n"/>
      <c r="D513" s="56" t="n"/>
      <c r="E513" s="56" t="n"/>
      <c r="F513" s="56" t="n"/>
      <c r="G513" s="56" t="n"/>
      <c r="H513" s="56" t="n"/>
      <c r="I513" s="56" t="n"/>
      <c r="J513" s="56" t="n"/>
      <c r="K513" s="56" t="n"/>
      <c r="L513" s="56" t="n"/>
      <c r="M513" s="56" t="n"/>
    </row>
    <row r="514" ht="24" customHeight="1">
      <c r="A514" s="24" t="inlineStr">
        <is>
          <t>冠军炫炫</t>
        </is>
      </c>
      <c r="B514" s="388" t="inlineStr">
        <is>
          <t>被动属性</t>
        </is>
      </c>
      <c r="C514" s="389" t="inlineStr">
        <is>
          <t>天赋点</t>
        </is>
      </c>
      <c r="D514" s="670" t="inlineStr">
        <is>
          <t>武器暴击</t>
        </is>
      </c>
      <c r="E514" s="96" t="inlineStr">
        <is>
          <t>武器抗暴</t>
        </is>
      </c>
      <c r="F514" s="96" t="inlineStr">
        <is>
          <t>大型伤害</t>
        </is>
      </c>
      <c r="G514" s="96" t="inlineStr">
        <is>
          <t>大型减伤</t>
        </is>
      </c>
      <c r="I514" s="716" t="inlineStr">
        <is>
          <t>武器属性-天赋分支1</t>
        </is>
      </c>
      <c r="J514" s="56" t="n"/>
      <c r="K514" s="56" t="n"/>
      <c r="L514" s="56" t="n"/>
      <c r="M514" s="56" t="n"/>
    </row>
    <row r="515" ht="24" customHeight="1">
      <c r="A515" s="32" t="inlineStr">
        <is>
          <t>专属武器
祥云火炬
神·大力神杯</t>
        </is>
      </c>
      <c r="B515" s="234" t="inlineStr">
        <is>
          <t>LV0</t>
        </is>
      </c>
      <c r="C515" s="340" t="inlineStr">
        <is>
          <t>1</t>
        </is>
      </c>
      <c r="D515" s="340" t="inlineStr">
        <is>
          <t>3%</t>
        </is>
      </c>
      <c r="E515" s="340" t="inlineStr">
        <is>
          <t>3%</t>
        </is>
      </c>
      <c r="F515" s="867" t="inlineStr">
        <is>
          <t>x</t>
        </is>
      </c>
      <c r="G515" s="867" t="inlineStr">
        <is>
          <t>x</t>
        </is>
      </c>
      <c r="H515" s="868" t="inlineStr">
        <is>
          <t>x</t>
        </is>
      </c>
      <c r="I515" s="869" t="inlineStr">
        <is>
          <t>消耗
天赋点1</t>
        </is>
      </c>
      <c r="J515" s="870" t="inlineStr">
        <is>
          <t>基础共鸣：增加专属武器20点基础伤害，
使用祥云火炬可以变身神将形象</t>
        </is>
      </c>
      <c r="M515" s="504" t="n"/>
    </row>
    <row r="516" ht="24" customHeight="1">
      <c r="A516" s="11" t="n"/>
      <c r="B516" s="82" t="inlineStr">
        <is>
          <t>LV1</t>
        </is>
      </c>
      <c r="C516" s="83" t="inlineStr">
        <is>
          <t>1</t>
        </is>
      </c>
      <c r="D516" s="83" t="inlineStr">
        <is>
          <t>5%</t>
        </is>
      </c>
      <c r="E516" s="83" t="inlineStr">
        <is>
          <t>5%</t>
        </is>
      </c>
      <c r="F516" s="871" t="inlineStr">
        <is>
          <t>x</t>
        </is>
      </c>
      <c r="G516" s="871" t="inlineStr">
        <is>
          <t>x</t>
        </is>
      </c>
      <c r="H516" s="872" t="inlineStr">
        <is>
          <t>x</t>
        </is>
      </c>
      <c r="I516" s="320" t="n"/>
      <c r="J516" s="535" t="n"/>
      <c r="K516" s="158" t="n"/>
      <c r="L516" s="158" t="n"/>
      <c r="M516" s="320" t="n"/>
    </row>
    <row r="517" ht="24" customHeight="1">
      <c r="A517" s="11" t="n"/>
      <c r="B517" s="82" t="inlineStr">
        <is>
          <t>LV2</t>
        </is>
      </c>
      <c r="C517" s="83" t="inlineStr">
        <is>
          <t>1</t>
        </is>
      </c>
      <c r="D517" s="83" t="inlineStr">
        <is>
          <t>8%</t>
        </is>
      </c>
      <c r="E517" s="83" t="inlineStr">
        <is>
          <t>8%</t>
        </is>
      </c>
      <c r="F517" s="83" t="inlineStr">
        <is>
          <t>5%</t>
        </is>
      </c>
      <c r="G517" s="871" t="inlineStr">
        <is>
          <t>x</t>
        </is>
      </c>
      <c r="H517" s="872" t="inlineStr">
        <is>
          <t>x</t>
        </is>
      </c>
      <c r="I517" s="873" t="inlineStr">
        <is>
          <t>消耗
天赋点2</t>
        </is>
      </c>
      <c r="J517" s="874" t="inlineStr">
        <is>
          <t>中级共鸣：增加专属武器30点基础伤害，
使用神·大力神杯可以变身神将形象</t>
        </is>
      </c>
      <c r="K517" s="194" t="n"/>
      <c r="L517" s="194" t="n"/>
      <c r="M517" s="410" t="n"/>
    </row>
    <row r="518" ht="24" customHeight="1">
      <c r="A518" s="11" t="n"/>
      <c r="B518" s="82" t="inlineStr">
        <is>
          <t>LV3</t>
        </is>
      </c>
      <c r="C518" s="83" t="inlineStr">
        <is>
          <t>3</t>
        </is>
      </c>
      <c r="D518" s="83" t="inlineStr">
        <is>
          <t>12%</t>
        </is>
      </c>
      <c r="E518" s="83" t="inlineStr">
        <is>
          <t>12%</t>
        </is>
      </c>
      <c r="F518" s="83" t="inlineStr">
        <is>
          <t>7%</t>
        </is>
      </c>
      <c r="G518" s="83" t="inlineStr">
        <is>
          <t>7%</t>
        </is>
      </c>
      <c r="H518" s="872" t="inlineStr">
        <is>
          <t>x</t>
        </is>
      </c>
      <c r="I518" s="320" t="n"/>
      <c r="J518" s="535" t="n"/>
      <c r="K518" s="158" t="n"/>
      <c r="L518" s="158" t="n"/>
      <c r="M518" s="320" t="n"/>
    </row>
    <row r="519" ht="24" customHeight="1">
      <c r="A519" s="11" t="n"/>
      <c r="B519" s="82" t="inlineStr">
        <is>
          <t>LV4</t>
        </is>
      </c>
      <c r="C519" s="83" t="inlineStr">
        <is>
          <t>4</t>
        </is>
      </c>
      <c r="D519" s="83" t="inlineStr">
        <is>
          <t>18%</t>
        </is>
      </c>
      <c r="E519" s="83" t="inlineStr">
        <is>
          <t>18%</t>
        </is>
      </c>
      <c r="F519" s="83" t="inlineStr">
        <is>
          <t>10%</t>
        </is>
      </c>
      <c r="G519" s="83" t="inlineStr">
        <is>
          <t>10%</t>
        </is>
      </c>
      <c r="H519" s="872" t="inlineStr">
        <is>
          <t>x</t>
        </is>
      </c>
      <c r="I519" s="873" t="inlineStr">
        <is>
          <t>消耗
天赋点3</t>
        </is>
      </c>
      <c r="J519" s="874" t="inlineStr">
        <is>
          <t>高级共鸣：增加专属武器50点基础伤害</t>
        </is>
      </c>
      <c r="K519" s="194" t="n"/>
      <c r="L519" s="194" t="n"/>
      <c r="M519" s="410" t="n"/>
    </row>
    <row r="520" ht="24" customHeight="1">
      <c r="A520" s="16" t="n"/>
      <c r="B520" s="89" t="inlineStr">
        <is>
          <t>LV5</t>
        </is>
      </c>
      <c r="C520" s="90" t="inlineStr">
        <is>
          <t>8</t>
        </is>
      </c>
      <c r="D520" s="90" t="inlineStr">
        <is>
          <t>25%</t>
        </is>
      </c>
      <c r="E520" s="90" t="inlineStr">
        <is>
          <t>25%</t>
        </is>
      </c>
      <c r="F520" s="90" t="inlineStr">
        <is>
          <t>15%</t>
        </is>
      </c>
      <c r="G520" s="90" t="inlineStr">
        <is>
          <t>15%</t>
        </is>
      </c>
      <c r="H520" s="835" t="inlineStr">
        <is>
          <t>x</t>
        </is>
      </c>
      <c r="I520" s="320" t="n"/>
      <c r="J520" s="535" t="n"/>
      <c r="K520" s="158" t="n"/>
      <c r="L520" s="158" t="n"/>
      <c r="M520" s="320" t="n"/>
    </row>
    <row r="521" ht="24" customHeight="1">
      <c r="A521" s="386" t="inlineStr">
        <is>
          <t>碎片需求</t>
        </is>
      </c>
      <c r="B521" s="887" t="inlineStr">
        <is>
          <t>充能属性-战斗技能-持续整场战斗-冠军威压</t>
        </is>
      </c>
      <c r="I521" s="388" t="inlineStr">
        <is>
          <t>武器属性-天赋分支2</t>
        </is>
      </c>
      <c r="J521" s="3" t="n"/>
      <c r="K521" s="3" t="n"/>
      <c r="L521" s="3" t="n"/>
      <c r="M521" s="3" t="n"/>
    </row>
    <row r="522" ht="24" customHeight="1">
      <c r="A522" s="876" t="inlineStr">
        <is>
          <t>150</t>
        </is>
      </c>
      <c r="B522" s="80" t="inlineStr">
        <is>
          <t>LV0：增加自身基础力量15%，降低对手大型武器伤害20%</t>
        </is>
      </c>
      <c r="C522" s="123" t="n"/>
      <c r="D522" s="123" t="n"/>
      <c r="E522" s="123" t="n"/>
      <c r="F522" s="123" t="n"/>
      <c r="G522" s="123" t="n"/>
      <c r="H522" s="124" t="n"/>
      <c r="I522" s="859" t="inlineStr">
        <is>
          <t>消耗
天赋点1</t>
        </is>
      </c>
      <c r="J522" s="877" t="inlineStr">
        <is>
          <t>百炼成钢：暴击伤害增加20%</t>
        </is>
      </c>
      <c r="K522" s="3" t="n"/>
      <c r="L522" s="3" t="n"/>
      <c r="M522" s="4" t="n"/>
    </row>
    <row r="523" ht="24" customHeight="1">
      <c r="A523" s="263" t="inlineStr">
        <is>
          <t>150</t>
        </is>
      </c>
      <c r="B523" s="132" t="inlineStr">
        <is>
          <t>LV1：增加自身基础力量16%，降低对手大型武器伤害22%</t>
        </is>
      </c>
      <c r="C523" s="129" t="n"/>
      <c r="D523" s="129" t="n"/>
      <c r="E523" s="129" t="n"/>
      <c r="F523" s="129" t="n"/>
      <c r="G523" s="129" t="n"/>
      <c r="H523" s="130" t="n"/>
      <c r="I523" s="320" t="n"/>
      <c r="J523" s="535" t="n"/>
      <c r="K523" s="158" t="n"/>
      <c r="L523" s="158" t="n"/>
      <c r="M523" s="320" t="n"/>
    </row>
    <row r="524" ht="24" customHeight="1">
      <c r="A524" s="263" t="inlineStr">
        <is>
          <t>280</t>
        </is>
      </c>
      <c r="B524" s="132" t="inlineStr">
        <is>
          <t>LV2：增加自身基础力量17%，降低对手大型武器伤害24%</t>
        </is>
      </c>
      <c r="C524" s="129" t="n"/>
      <c r="D524" s="129" t="n"/>
      <c r="E524" s="129" t="n"/>
      <c r="F524" s="129" t="n"/>
      <c r="G524" s="129" t="n"/>
      <c r="H524" s="130" t="n"/>
      <c r="I524" s="873" t="inlineStr">
        <is>
          <t>消耗
天赋点2</t>
        </is>
      </c>
      <c r="J524" s="874" t="inlineStr">
        <is>
          <t>轻于鸿毛：使用武器后，自身武器韧性提高15%持续3回合</t>
        </is>
      </c>
      <c r="K524" s="194" t="n"/>
      <c r="L524" s="194" t="n"/>
      <c r="M524" s="410" t="n"/>
    </row>
    <row r="525" ht="24" customHeight="1">
      <c r="A525" s="263" t="inlineStr">
        <is>
          <t>560</t>
        </is>
      </c>
      <c r="B525" s="132" t="inlineStr">
        <is>
          <t>LV3：增加自身基础力量18%，降低对手大型武器伤害26%</t>
        </is>
      </c>
      <c r="C525" s="129" t="n"/>
      <c r="D525" s="129" t="n"/>
      <c r="E525" s="129" t="n"/>
      <c r="F525" s="129" t="n"/>
      <c r="G525" s="129" t="n"/>
      <c r="H525" s="130" t="n"/>
      <c r="I525" s="320" t="n"/>
      <c r="J525" s="535" t="n"/>
      <c r="K525" s="158" t="n"/>
      <c r="L525" s="158" t="n"/>
      <c r="M525" s="320" t="n"/>
    </row>
    <row r="526" ht="24" customHeight="1">
      <c r="A526" s="263" t="inlineStr">
        <is>
          <t>800</t>
        </is>
      </c>
      <c r="B526" s="132" t="inlineStr">
        <is>
          <t>LV4：增加自身基础力量19%，降低对手大型武器伤害28%</t>
        </is>
      </c>
      <c r="C526" s="129" t="n"/>
      <c r="D526" s="129" t="n"/>
      <c r="E526" s="129" t="n"/>
      <c r="F526" s="129" t="n"/>
      <c r="G526" s="129" t="n"/>
      <c r="H526" s="130" t="n"/>
      <c r="I526" s="873" t="inlineStr">
        <is>
          <t>消耗
天赋点3</t>
        </is>
      </c>
      <c r="J526" s="874" t="inlineStr">
        <is>
          <t>重于泰山：额外造成自身速度30%的伤害</t>
        </is>
      </c>
      <c r="K526" s="194" t="n"/>
      <c r="L526" s="194" t="n"/>
      <c r="M526" s="410" t="n"/>
    </row>
    <row r="527" ht="24" customHeight="1">
      <c r="A527" s="267" t="inlineStr">
        <is>
          <t>1100</t>
        </is>
      </c>
      <c r="B527" s="138" t="inlineStr">
        <is>
          <t>LV5：增加自身基础力量20%，降低对手大型武器伤害30%</t>
        </is>
      </c>
      <c r="C527" s="135" t="n"/>
      <c r="D527" s="135" t="n"/>
      <c r="E527" s="135" t="n"/>
      <c r="F527" s="135" t="n"/>
      <c r="G527" s="135" t="n"/>
      <c r="H527" s="136" t="n"/>
      <c r="I527" s="320" t="n"/>
      <c r="J527" s="535" t="n"/>
      <c r="K527" s="158" t="n"/>
      <c r="L527" s="158" t="n"/>
      <c r="M527" s="320" t="n"/>
    </row>
    <row r="528" ht="24" customHeight="1">
      <c r="A528" s="386" t="inlineStr">
        <is>
          <t>战斗力</t>
        </is>
      </c>
      <c r="B528" s="774" t="inlineStr">
        <is>
          <t>充能属性-变身技能-空手攻击生效-最终时刻</t>
        </is>
      </c>
      <c r="C528" s="270" t="n"/>
      <c r="D528" s="270" t="n"/>
      <c r="E528" s="270" t="n"/>
      <c r="F528" s="270" t="n"/>
      <c r="G528" s="270" t="n"/>
      <c r="H528" s="427" t="n"/>
      <c r="I528" s="24" t="inlineStr">
        <is>
          <t>武器属性-天赋分支3</t>
        </is>
      </c>
      <c r="J528" s="56" t="n"/>
      <c r="K528" s="56" t="n"/>
      <c r="L528" s="56" t="n"/>
      <c r="M528" s="56" t="n"/>
    </row>
    <row r="529" ht="24" customHeight="1">
      <c r="A529" s="876" t="inlineStr">
        <is>
          <t>2</t>
        </is>
      </c>
      <c r="B529" s="73" t="inlineStr">
        <is>
          <t>LV0：  30%忽略门派和佣兵反弹，100%免疫控制效果持续3回合</t>
        </is>
      </c>
      <c r="C529" s="158" t="n"/>
      <c r="D529" s="158" t="n"/>
      <c r="E529" s="158" t="n"/>
      <c r="F529" s="158" t="n"/>
      <c r="G529" s="158" t="n"/>
      <c r="H529" s="320" t="n"/>
      <c r="I529" s="579" t="inlineStr">
        <is>
          <t>消耗
天赋点1</t>
        </is>
      </c>
      <c r="J529" s="878" t="inlineStr">
        <is>
          <t>风起长林：命中率增加15%</t>
        </is>
      </c>
      <c r="M529" s="504" t="n"/>
    </row>
    <row r="530" ht="24" customHeight="1">
      <c r="A530" s="263" t="inlineStr">
        <is>
          <t>4</t>
        </is>
      </c>
      <c r="B530" s="132" t="inlineStr">
        <is>
          <t>LV1：  35%忽略门派和佣兵反弹，100%免疫控制效果持续3回合</t>
        </is>
      </c>
      <c r="C530" s="129" t="n"/>
      <c r="D530" s="129" t="n"/>
      <c r="E530" s="129" t="n"/>
      <c r="F530" s="129" t="n"/>
      <c r="G530" s="129" t="n"/>
      <c r="H530" s="130" t="n"/>
      <c r="I530" s="553" t="n"/>
      <c r="J530" s="158" t="n"/>
      <c r="K530" s="158" t="n"/>
      <c r="L530" s="158" t="n"/>
      <c r="M530" s="320" t="n"/>
    </row>
    <row r="531" ht="24" customHeight="1">
      <c r="A531" s="263" t="inlineStr">
        <is>
          <t>9</t>
        </is>
      </c>
      <c r="B531" s="132" t="inlineStr">
        <is>
          <t>LV2：  40%忽略门派和佣兵反弹，100%免疫控制效果持续3回合</t>
        </is>
      </c>
      <c r="C531" s="129" t="n"/>
      <c r="D531" s="129" t="n"/>
      <c r="E531" s="129" t="n"/>
      <c r="F531" s="129" t="n"/>
      <c r="G531" s="129" t="n"/>
      <c r="H531" s="130" t="n"/>
      <c r="I531" s="584" t="inlineStr">
        <is>
          <t>消耗
天赋点2</t>
        </is>
      </c>
      <c r="J531" s="879" t="inlineStr">
        <is>
          <t>力降十惠：无视格挡、反击、反弹</t>
        </is>
      </c>
      <c r="K531" s="194" t="n"/>
      <c r="L531" s="194" t="n"/>
      <c r="M531" s="410" t="n"/>
    </row>
    <row r="532" ht="24" customHeight="1">
      <c r="A532" s="263" t="inlineStr">
        <is>
          <t>18</t>
        </is>
      </c>
      <c r="B532" s="132" t="inlineStr">
        <is>
          <t>LV3：  45%忽略门派和佣兵反弹，100%免疫控制效果持续3回合</t>
        </is>
      </c>
      <c r="C532" s="129" t="n"/>
      <c r="D532" s="129" t="n"/>
      <c r="E532" s="129" t="n"/>
      <c r="F532" s="129" t="n"/>
      <c r="G532" s="129" t="n"/>
      <c r="H532" s="130" t="n"/>
      <c r="I532" s="553" t="n"/>
      <c r="J532" s="158" t="n"/>
      <c r="K532" s="158" t="n"/>
      <c r="L532" s="158" t="n"/>
      <c r="M532" s="320" t="n"/>
    </row>
    <row r="533" ht="24" customHeight="1">
      <c r="A533" s="263" t="inlineStr">
        <is>
          <t>28</t>
        </is>
      </c>
      <c r="B533" s="132" t="inlineStr">
        <is>
          <t>LV4：  50%忽略门派和佣兵反弹，100%免疫控制效果持续3回合</t>
        </is>
      </c>
      <c r="C533" s="129" t="n"/>
      <c r="D533" s="129" t="n"/>
      <c r="E533" s="129" t="n"/>
      <c r="F533" s="129" t="n"/>
      <c r="G533" s="129" t="n"/>
      <c r="H533" s="130" t="n"/>
      <c r="I533" s="584" t="inlineStr">
        <is>
          <t>消耗
天赋点3</t>
        </is>
      </c>
      <c r="J533" s="879" t="inlineStr">
        <is>
          <t>金牌炫炫：命中对手后，对手下次使用技能攻击时只能打出1点伤害，仅限1次</t>
        </is>
      </c>
      <c r="K533" s="194" t="n"/>
      <c r="L533" s="194" t="n"/>
      <c r="M533" s="410" t="n"/>
    </row>
    <row r="534" ht="24" customHeight="1">
      <c r="A534" s="267" t="inlineStr">
        <is>
          <t>45</t>
        </is>
      </c>
      <c r="B534" s="138" t="inlineStr">
        <is>
          <t>LV5：  60%忽略门派和佣兵反弹，100%免疫控制效果持续3回合</t>
        </is>
      </c>
      <c r="C534" s="135" t="n"/>
      <c r="D534" s="135" t="n"/>
      <c r="E534" s="135" t="n"/>
      <c r="F534" s="135" t="n"/>
      <c r="G534" s="135" t="n"/>
      <c r="H534" s="136" t="n"/>
      <c r="I534" s="553" t="n"/>
      <c r="J534" s="158" t="n"/>
      <c r="K534" s="158" t="n"/>
      <c r="L534" s="158" t="n"/>
      <c r="M534" s="320" t="n"/>
    </row>
    <row r="535" ht="24" customHeight="1">
      <c r="A535" s="803" t="inlineStr"/>
      <c r="B535" s="56" t="n"/>
      <c r="C535" s="56" t="n"/>
      <c r="D535" s="56" t="n"/>
      <c r="E535" s="56" t="n"/>
      <c r="F535" s="56" t="n"/>
      <c r="G535" s="56" t="n"/>
      <c r="H535" s="56" t="n"/>
      <c r="I535" s="56" t="n"/>
      <c r="J535" s="56" t="n"/>
      <c r="K535" s="56" t="n"/>
      <c r="L535" s="56" t="n"/>
      <c r="M535" s="56" t="n"/>
    </row>
    <row r="536" ht="24" customHeight="1">
      <c r="A536" s="24" t="inlineStr">
        <is>
          <t>天才樱木</t>
        </is>
      </c>
      <c r="B536" s="388" t="inlineStr">
        <is>
          <t>被动属性</t>
        </is>
      </c>
      <c r="C536" s="389" t="inlineStr">
        <is>
          <t>天赋点</t>
        </is>
      </c>
      <c r="D536" s="670" t="inlineStr">
        <is>
          <t>武器暴伤</t>
        </is>
      </c>
      <c r="E536" s="96" t="inlineStr">
        <is>
          <t>武器暴减</t>
        </is>
      </c>
      <c r="F536" s="96" t="inlineStr">
        <is>
          <t>投掷伤害</t>
        </is>
      </c>
      <c r="G536" s="96" t="inlineStr">
        <is>
          <t>投掷减伤</t>
        </is>
      </c>
      <c r="I536" s="716" t="inlineStr">
        <is>
          <t>武器属性-天赋分支1</t>
        </is>
      </c>
      <c r="J536" s="56" t="n"/>
      <c r="K536" s="56" t="n"/>
      <c r="L536" s="56" t="n"/>
      <c r="M536" s="56" t="n"/>
    </row>
    <row r="537" ht="24" customHeight="1">
      <c r="A537" s="605" t="inlineStr">
        <is>
          <t>专属武器
我的篮球鞋
神·无敌飞鞋</t>
        </is>
      </c>
      <c r="B537" s="234" t="inlineStr">
        <is>
          <t>LV0</t>
        </is>
      </c>
      <c r="C537" s="340" t="inlineStr">
        <is>
          <t>1</t>
        </is>
      </c>
      <c r="D537" s="340" t="inlineStr">
        <is>
          <t>2%</t>
        </is>
      </c>
      <c r="E537" s="867" t="inlineStr">
        <is>
          <t>x</t>
        </is>
      </c>
      <c r="F537" s="867" t="inlineStr">
        <is>
          <t>x</t>
        </is>
      </c>
      <c r="G537" s="867" t="inlineStr">
        <is>
          <t>x</t>
        </is>
      </c>
      <c r="H537" s="868" t="inlineStr">
        <is>
          <t>x</t>
        </is>
      </c>
      <c r="I537" s="869" t="inlineStr">
        <is>
          <t>消耗
天赋点1</t>
        </is>
      </c>
      <c r="J537" s="870" t="inlineStr">
        <is>
          <t>基础共鸣：增加专属武器20点基础伤害，
使用我的篮球鞋可以变身神将形象</t>
        </is>
      </c>
      <c r="M537" s="504" t="n"/>
    </row>
    <row r="538" ht="24" customHeight="1">
      <c r="A538" s="494" t="n"/>
      <c r="B538" s="82" t="inlineStr">
        <is>
          <t>LV1</t>
        </is>
      </c>
      <c r="C538" s="83" t="inlineStr">
        <is>
          <t>1</t>
        </is>
      </c>
      <c r="D538" s="83" t="inlineStr">
        <is>
          <t>4%</t>
        </is>
      </c>
      <c r="E538" s="83" t="inlineStr">
        <is>
          <t>4%</t>
        </is>
      </c>
      <c r="F538" s="871" t="inlineStr">
        <is>
          <t>x</t>
        </is>
      </c>
      <c r="G538" s="871" t="inlineStr">
        <is>
          <t>x</t>
        </is>
      </c>
      <c r="H538" s="872" t="inlineStr">
        <is>
          <t>x</t>
        </is>
      </c>
      <c r="I538" s="320" t="n"/>
      <c r="J538" s="535" t="n"/>
      <c r="K538" s="158" t="n"/>
      <c r="L538" s="158" t="n"/>
      <c r="M538" s="320" t="n"/>
    </row>
    <row r="539" ht="24" customHeight="1">
      <c r="A539" s="494" t="n"/>
      <c r="B539" s="82" t="inlineStr">
        <is>
          <t>LV2</t>
        </is>
      </c>
      <c r="C539" s="83" t="inlineStr">
        <is>
          <t>1</t>
        </is>
      </c>
      <c r="D539" s="83" t="inlineStr">
        <is>
          <t>7%</t>
        </is>
      </c>
      <c r="E539" s="83" t="inlineStr">
        <is>
          <t>7%</t>
        </is>
      </c>
      <c r="F539" s="83" t="inlineStr">
        <is>
          <t>5%</t>
        </is>
      </c>
      <c r="G539" s="871" t="inlineStr">
        <is>
          <t>x</t>
        </is>
      </c>
      <c r="H539" s="872" t="inlineStr">
        <is>
          <t>x</t>
        </is>
      </c>
      <c r="I539" s="873" t="inlineStr">
        <is>
          <t>消耗
天赋点2</t>
        </is>
      </c>
      <c r="J539" s="874" t="inlineStr">
        <is>
          <t>中级共鸣：增加专属武器30点基础伤害，
使用神·无敌飞鞋可以变身神将形象</t>
        </is>
      </c>
      <c r="K539" s="194" t="n"/>
      <c r="L539" s="194" t="n"/>
      <c r="M539" s="410" t="n"/>
    </row>
    <row r="540" ht="24" customHeight="1">
      <c r="A540" s="494" t="n"/>
      <c r="B540" s="82" t="inlineStr">
        <is>
          <t>LV3</t>
        </is>
      </c>
      <c r="C540" s="83" t="inlineStr">
        <is>
          <t>3</t>
        </is>
      </c>
      <c r="D540" s="83" t="inlineStr">
        <is>
          <t>12%</t>
        </is>
      </c>
      <c r="E540" s="83" t="inlineStr">
        <is>
          <t>12%</t>
        </is>
      </c>
      <c r="F540" s="83" t="inlineStr">
        <is>
          <t>7%</t>
        </is>
      </c>
      <c r="G540" s="83" t="inlineStr">
        <is>
          <t>7%</t>
        </is>
      </c>
      <c r="H540" s="872" t="inlineStr">
        <is>
          <t>x</t>
        </is>
      </c>
      <c r="I540" s="320" t="n"/>
      <c r="J540" s="535" t="n"/>
      <c r="K540" s="158" t="n"/>
      <c r="L540" s="158" t="n"/>
      <c r="M540" s="320" t="n"/>
    </row>
    <row r="541" ht="24" customHeight="1">
      <c r="A541" s="494" t="n"/>
      <c r="B541" s="82" t="inlineStr">
        <is>
          <t>LV4</t>
        </is>
      </c>
      <c r="C541" s="83" t="inlineStr">
        <is>
          <t>4</t>
        </is>
      </c>
      <c r="D541" s="83" t="inlineStr">
        <is>
          <t>18%</t>
        </is>
      </c>
      <c r="E541" s="83" t="inlineStr">
        <is>
          <t>18%</t>
        </is>
      </c>
      <c r="F541" s="83" t="inlineStr">
        <is>
          <t>10%</t>
        </is>
      </c>
      <c r="G541" s="83" t="inlineStr">
        <is>
          <t>10%</t>
        </is>
      </c>
      <c r="H541" s="872" t="inlineStr">
        <is>
          <t>x</t>
        </is>
      </c>
      <c r="I541" s="873" t="inlineStr">
        <is>
          <t>消耗
天赋点3</t>
        </is>
      </c>
      <c r="J541" s="874" t="inlineStr">
        <is>
          <t>高级共鸣：增加专属武器50点基础伤害</t>
        </is>
      </c>
      <c r="K541" s="194" t="n"/>
      <c r="L541" s="194" t="n"/>
      <c r="M541" s="410" t="n"/>
    </row>
    <row r="542" ht="24" customHeight="1">
      <c r="A542" s="553" t="n"/>
      <c r="B542" s="89" t="inlineStr">
        <is>
          <t>LV5</t>
        </is>
      </c>
      <c r="C542" s="90" t="inlineStr">
        <is>
          <t>8</t>
        </is>
      </c>
      <c r="D542" s="90" t="inlineStr">
        <is>
          <t>30%</t>
        </is>
      </c>
      <c r="E542" s="90" t="inlineStr">
        <is>
          <t>30%</t>
        </is>
      </c>
      <c r="F542" s="90" t="inlineStr">
        <is>
          <t>15%</t>
        </is>
      </c>
      <c r="G542" s="90" t="inlineStr">
        <is>
          <t>15%</t>
        </is>
      </c>
      <c r="H542" s="835" t="inlineStr">
        <is>
          <t>x</t>
        </is>
      </c>
      <c r="I542" s="320" t="n"/>
      <c r="J542" s="535" t="n"/>
      <c r="K542" s="158" t="n"/>
      <c r="L542" s="158" t="n"/>
      <c r="M542" s="320" t="n"/>
    </row>
    <row r="543" ht="24" customHeight="1">
      <c r="A543" s="386" t="inlineStr">
        <is>
          <t>碎片需求</t>
        </is>
      </c>
      <c r="B543" s="887" t="inlineStr">
        <is>
          <t>充能属性-战斗技能-持续整场战斗-极致抢断</t>
        </is>
      </c>
      <c r="I543" s="388" t="inlineStr">
        <is>
          <t>武器属性-天赋分支2</t>
        </is>
      </c>
      <c r="J543" s="3" t="n"/>
      <c r="K543" s="3" t="n"/>
      <c r="L543" s="3" t="n"/>
      <c r="M543" s="3" t="n"/>
    </row>
    <row r="544" ht="24" customHeight="1">
      <c r="A544" s="876" t="inlineStr">
        <is>
          <t>150</t>
        </is>
      </c>
      <c r="B544" s="80" t="inlineStr">
        <is>
          <t>LV0：降低对手基础力量15%，降低对手投掷武器伤害20%</t>
        </is>
      </c>
      <c r="C544" s="123" t="n"/>
      <c r="D544" s="123" t="n"/>
      <c r="E544" s="123" t="n"/>
      <c r="F544" s="123" t="n"/>
      <c r="G544" s="123" t="n"/>
      <c r="H544" s="124" t="n"/>
      <c r="I544" s="859" t="inlineStr">
        <is>
          <t>消耗
天赋点1</t>
        </is>
      </c>
      <c r="J544" s="877" t="inlineStr">
        <is>
          <t>弹射起步：暴击率增加10%</t>
        </is>
      </c>
      <c r="K544" s="3" t="n"/>
      <c r="L544" s="3" t="n"/>
      <c r="M544" s="4" t="n"/>
    </row>
    <row r="545" ht="24" customHeight="1">
      <c r="A545" s="263" t="inlineStr">
        <is>
          <t>150</t>
        </is>
      </c>
      <c r="B545" s="132" t="inlineStr">
        <is>
          <t>LV1：降低对手基础力量16%，降低对手投掷武器伤害22%</t>
        </is>
      </c>
      <c r="C545" s="129" t="n"/>
      <c r="D545" s="129" t="n"/>
      <c r="E545" s="129" t="n"/>
      <c r="F545" s="129" t="n"/>
      <c r="G545" s="129" t="n"/>
      <c r="H545" s="130" t="n"/>
      <c r="I545" s="320" t="n"/>
      <c r="J545" s="535" t="n"/>
      <c r="K545" s="158" t="n"/>
      <c r="L545" s="158" t="n"/>
      <c r="M545" s="320" t="n"/>
    </row>
    <row r="546" ht="24" customHeight="1">
      <c r="A546" s="263" t="inlineStr">
        <is>
          <t>280</t>
        </is>
      </c>
      <c r="B546" s="132" t="inlineStr">
        <is>
          <t>LV2：降低对手基础力量17%，降低对手投掷武器伤害24%</t>
        </is>
      </c>
      <c r="C546" s="129" t="n"/>
      <c r="D546" s="129" t="n"/>
      <c r="E546" s="129" t="n"/>
      <c r="F546" s="129" t="n"/>
      <c r="G546" s="129" t="n"/>
      <c r="H546" s="130" t="n"/>
      <c r="I546" s="873" t="inlineStr">
        <is>
          <t>消耗
天赋点2</t>
        </is>
      </c>
      <c r="J546" s="874" t="inlineStr">
        <is>
          <t>篮下抢断：额外造成自身敏捷20%的伤害</t>
        </is>
      </c>
      <c r="K546" s="194" t="n"/>
      <c r="L546" s="194" t="n"/>
      <c r="M546" s="410" t="n"/>
    </row>
    <row r="547" ht="24" customHeight="1">
      <c r="A547" s="263" t="inlineStr">
        <is>
          <t>560</t>
        </is>
      </c>
      <c r="B547" s="132" t="inlineStr">
        <is>
          <t>LV3：降低对手基础力量18%，降低对手投掷武器伤害26%</t>
        </is>
      </c>
      <c r="C547" s="129" t="n"/>
      <c r="D547" s="129" t="n"/>
      <c r="E547" s="129" t="n"/>
      <c r="F547" s="129" t="n"/>
      <c r="G547" s="129" t="n"/>
      <c r="H547" s="130" t="n"/>
      <c r="I547" s="320" t="n"/>
      <c r="J547" s="535" t="n"/>
      <c r="K547" s="158" t="n"/>
      <c r="L547" s="158" t="n"/>
      <c r="M547" s="320" t="n"/>
    </row>
    <row r="548" ht="24" customHeight="1">
      <c r="A548" s="263" t="inlineStr">
        <is>
          <t>800</t>
        </is>
      </c>
      <c r="B548" s="132" t="inlineStr">
        <is>
          <t>LV4：降低对手基础力量19%，降低对手投掷武器伤害28%</t>
        </is>
      </c>
      <c r="C548" s="129" t="n"/>
      <c r="D548" s="129" t="n"/>
      <c r="E548" s="129" t="n"/>
      <c r="F548" s="129" t="n"/>
      <c r="G548" s="129" t="n"/>
      <c r="H548" s="130" t="n"/>
      <c r="I548" s="873" t="inlineStr">
        <is>
          <t>消耗
天赋点3</t>
        </is>
      </c>
      <c r="J548" s="874" t="inlineStr">
        <is>
          <t>欧洲步：无视对手抗暴击伤害50%</t>
        </is>
      </c>
      <c r="K548" s="194" t="n"/>
      <c r="L548" s="194" t="n"/>
      <c r="M548" s="410" t="n"/>
    </row>
    <row r="549" ht="24" customHeight="1">
      <c r="A549" s="267" t="inlineStr">
        <is>
          <t>1100</t>
        </is>
      </c>
      <c r="B549" s="138" t="inlineStr">
        <is>
          <t>LV5：降低对手基础力量20%，降低对手投掷武器伤害30%</t>
        </is>
      </c>
      <c r="C549" s="135" t="n"/>
      <c r="D549" s="135" t="n"/>
      <c r="E549" s="135" t="n"/>
      <c r="F549" s="135" t="n"/>
      <c r="G549" s="135" t="n"/>
      <c r="H549" s="136" t="n"/>
      <c r="I549" s="320" t="n"/>
      <c r="J549" s="535" t="n"/>
      <c r="K549" s="158" t="n"/>
      <c r="L549" s="158" t="n"/>
      <c r="M549" s="320" t="n"/>
    </row>
    <row r="550" ht="24" customHeight="1">
      <c r="A550" s="386" t="inlineStr">
        <is>
          <t>战斗力</t>
        </is>
      </c>
      <c r="B550" s="774" t="inlineStr">
        <is>
          <t>充能属性-变身技能-空手攻击生效-精准灌篮</t>
        </is>
      </c>
      <c r="C550" s="270" t="n"/>
      <c r="D550" s="270" t="n"/>
      <c r="E550" s="270" t="n"/>
      <c r="F550" s="270" t="n"/>
      <c r="G550" s="270" t="n"/>
      <c r="H550" s="427" t="n"/>
      <c r="I550" s="24" t="inlineStr">
        <is>
          <t>武器属性-天赋分支3</t>
        </is>
      </c>
      <c r="J550" s="56" t="n"/>
      <c r="K550" s="56" t="n"/>
      <c r="L550" s="56" t="n"/>
      <c r="M550" s="56" t="n"/>
    </row>
    <row r="551" ht="24" customHeight="1">
      <c r="A551" s="876" t="inlineStr">
        <is>
          <t>2</t>
        </is>
      </c>
      <c r="B551" s="73" t="inlineStr">
        <is>
          <t>LV0：  30%忽略门派和佣兵反弹，常规武器技能均必中3回合，单次不可连续触发</t>
        </is>
      </c>
      <c r="C551" s="158" t="n"/>
      <c r="D551" s="158" t="n"/>
      <c r="E551" s="158" t="n"/>
      <c r="F551" s="158" t="n"/>
      <c r="G551" s="158" t="n"/>
      <c r="H551" s="320" t="n"/>
      <c r="I551" s="579" t="inlineStr">
        <is>
          <t>消耗
天赋点1</t>
        </is>
      </c>
      <c r="J551" s="878" t="inlineStr">
        <is>
          <t>球鞋附魔：固定伤害增加28点</t>
        </is>
      </c>
      <c r="M551" s="504" t="n"/>
    </row>
    <row r="552" ht="24" customHeight="1">
      <c r="A552" s="263" t="inlineStr">
        <is>
          <t>4</t>
        </is>
      </c>
      <c r="B552" s="132" t="inlineStr">
        <is>
          <t>LV1：  35%忽略门派和佣兵反弹，常规武器技能均必中3回合，单次不可连续触发</t>
        </is>
      </c>
      <c r="C552" s="129" t="n"/>
      <c r="D552" s="129" t="n"/>
      <c r="E552" s="129" t="n"/>
      <c r="F552" s="129" t="n"/>
      <c r="G552" s="129" t="n"/>
      <c r="H552" s="130" t="n"/>
      <c r="I552" s="553" t="n"/>
      <c r="J552" s="158" t="n"/>
      <c r="K552" s="158" t="n"/>
      <c r="L552" s="158" t="n"/>
      <c r="M552" s="320" t="n"/>
    </row>
    <row r="553" ht="24" customHeight="1">
      <c r="A553" s="263" t="inlineStr">
        <is>
          <t>9</t>
        </is>
      </c>
      <c r="B553" s="132" t="inlineStr">
        <is>
          <t>LV2：  40%忽略门派和佣兵反弹，常规武器技能均必中3回合，单次不可连续触发</t>
        </is>
      </c>
      <c r="C553" s="129" t="n"/>
      <c r="D553" s="129" t="n"/>
      <c r="E553" s="129" t="n"/>
      <c r="F553" s="129" t="n"/>
      <c r="G553" s="129" t="n"/>
      <c r="H553" s="130" t="n"/>
      <c r="I553" s="584" t="inlineStr">
        <is>
          <t>消耗
天赋点2</t>
        </is>
      </c>
      <c r="J553" s="879" t="inlineStr">
        <is>
          <t>蓝蝶游身：忽略装死</t>
        </is>
      </c>
      <c r="K553" s="194" t="n"/>
      <c r="L553" s="194" t="n"/>
      <c r="M553" s="410" t="n"/>
    </row>
    <row r="554" ht="24" customHeight="1">
      <c r="A554" s="263" t="inlineStr">
        <is>
          <t>18</t>
        </is>
      </c>
      <c r="B554" s="132" t="inlineStr">
        <is>
          <t>LV3：  45%忽略门派和佣兵反弹，常规武器技能均必中3回合，单次不可连续触发</t>
        </is>
      </c>
      <c r="C554" s="129" t="n"/>
      <c r="D554" s="129" t="n"/>
      <c r="E554" s="129" t="n"/>
      <c r="F554" s="129" t="n"/>
      <c r="G554" s="129" t="n"/>
      <c r="H554" s="130" t="n"/>
      <c r="I554" s="553" t="n"/>
      <c r="J554" s="158" t="n"/>
      <c r="K554" s="158" t="n"/>
      <c r="L554" s="158" t="n"/>
      <c r="M554" s="320" t="n"/>
    </row>
    <row r="555" ht="24" customHeight="1">
      <c r="A555" s="263" t="inlineStr">
        <is>
          <t>28</t>
        </is>
      </c>
      <c r="B555" s="132" t="inlineStr">
        <is>
          <t>LV4：  50%忽略门派和佣兵反弹，常规武器技能均必中3回合，单次不可连续触发</t>
        </is>
      </c>
      <c r="C555" s="129" t="n"/>
      <c r="D555" s="129" t="n"/>
      <c r="E555" s="129" t="n"/>
      <c r="F555" s="129" t="n"/>
      <c r="G555" s="129" t="n"/>
      <c r="H555" s="130" t="n"/>
      <c r="I555" s="584" t="inlineStr">
        <is>
          <t>消耗
天赋点3</t>
        </is>
      </c>
      <c r="J555" s="879" t="inlineStr">
        <is>
          <t>球场帝王：无视对手抗穿透30%</t>
        </is>
      </c>
      <c r="K555" s="194" t="n"/>
      <c r="L555" s="194" t="n"/>
      <c r="M555" s="410" t="n"/>
    </row>
    <row r="556" ht="24" customHeight="1">
      <c r="A556" s="267" t="inlineStr">
        <is>
          <t>45</t>
        </is>
      </c>
      <c r="B556" s="138" t="inlineStr">
        <is>
          <t>LV5：  60%忽略门派和佣兵反弹，常规武器技能均必中3回合，单次不可连续触发</t>
        </is>
      </c>
      <c r="C556" s="135" t="n"/>
      <c r="D556" s="135" t="n"/>
      <c r="E556" s="135" t="n"/>
      <c r="F556" s="135" t="n"/>
      <c r="G556" s="135" t="n"/>
      <c r="H556" s="136" t="n"/>
      <c r="I556" s="553" t="n"/>
      <c r="J556" s="158" t="n"/>
      <c r="K556" s="158" t="n"/>
      <c r="L556" s="158" t="n"/>
      <c r="M556" s="320" t="n"/>
    </row>
    <row r="557" ht="24" customHeight="1">
      <c r="A557" s="803" t="inlineStr"/>
      <c r="B557" s="56" t="n"/>
      <c r="C557" s="56" t="n"/>
      <c r="D557" s="56" t="n"/>
      <c r="E557" s="56" t="n"/>
      <c r="F557" s="56" t="n"/>
      <c r="G557" s="56" t="n"/>
      <c r="H557" s="56" t="n"/>
      <c r="I557" s="56" t="n"/>
      <c r="J557" s="56" t="n"/>
      <c r="K557" s="56" t="n"/>
      <c r="L557" s="56" t="n"/>
      <c r="M557" s="56" t="n"/>
    </row>
    <row r="558" ht="24" customHeight="1">
      <c r="A558" s="24" t="inlineStr">
        <is>
          <t>帝辛</t>
        </is>
      </c>
      <c r="B558" s="388" t="inlineStr">
        <is>
          <t>被动属性</t>
        </is>
      </c>
      <c r="C558" s="389" t="inlineStr">
        <is>
          <t>天赋点</t>
        </is>
      </c>
      <c r="D558" s="670" t="inlineStr">
        <is>
          <t>中型伤害</t>
        </is>
      </c>
      <c r="E558" s="96" t="inlineStr">
        <is>
          <t>中型减伤</t>
        </is>
      </c>
      <c r="F558" s="96" t="inlineStr">
        <is>
          <t>武器穿透</t>
        </is>
      </c>
      <c r="G558" s="96" t="inlineStr">
        <is>
          <t>技空穿透</t>
        </is>
      </c>
      <c r="H558" s="311" t="inlineStr">
        <is>
          <t>武器韧性</t>
        </is>
      </c>
      <c r="I558" s="716" t="inlineStr">
        <is>
          <t>武器属性-天赋分支1</t>
        </is>
      </c>
      <c r="J558" s="56" t="n"/>
      <c r="K558" s="56" t="n"/>
      <c r="L558" s="56" t="n"/>
      <c r="M558" s="56" t="n"/>
    </row>
    <row r="559" ht="24" customHeight="1">
      <c r="A559" s="32" t="inlineStr">
        <is>
          <t>专属武器
大夏龙雀
神·龙雀</t>
        </is>
      </c>
      <c r="B559" s="234" t="inlineStr">
        <is>
          <t>LV0</t>
        </is>
      </c>
      <c r="C559" s="340" t="inlineStr">
        <is>
          <t>1</t>
        </is>
      </c>
      <c r="D559" s="340" t="inlineStr">
        <is>
          <t>1%</t>
        </is>
      </c>
      <c r="E559" s="867" t="inlineStr">
        <is>
          <t>x</t>
        </is>
      </c>
      <c r="F559" s="867" t="inlineStr">
        <is>
          <t>x</t>
        </is>
      </c>
      <c r="G559" s="867" t="inlineStr">
        <is>
          <t>x</t>
        </is>
      </c>
      <c r="H559" s="868" t="inlineStr">
        <is>
          <t>x</t>
        </is>
      </c>
      <c r="I559" s="869" t="inlineStr">
        <is>
          <t>消耗
天赋点1</t>
        </is>
      </c>
      <c r="J559" s="870" t="inlineStr">
        <is>
          <t>基础共鸣：增加专属武器20点基础伤害，
使用大夏龙雀可以变身神将形象</t>
        </is>
      </c>
      <c r="M559" s="504" t="n"/>
    </row>
    <row r="560" ht="24" customHeight="1">
      <c r="A560" s="11" t="n"/>
      <c r="B560" s="82" t="inlineStr">
        <is>
          <t>LV1</t>
        </is>
      </c>
      <c r="C560" s="83" t="inlineStr">
        <is>
          <t>1</t>
        </is>
      </c>
      <c r="D560" s="83" t="inlineStr">
        <is>
          <t>3%</t>
        </is>
      </c>
      <c r="E560" s="83" t="inlineStr">
        <is>
          <t>3%</t>
        </is>
      </c>
      <c r="F560" s="871" t="inlineStr">
        <is>
          <t>x</t>
        </is>
      </c>
      <c r="G560" s="871" t="inlineStr">
        <is>
          <t>x</t>
        </is>
      </c>
      <c r="H560" s="872" t="inlineStr">
        <is>
          <t>x</t>
        </is>
      </c>
      <c r="I560" s="320" t="n"/>
      <c r="J560" s="535" t="n"/>
      <c r="K560" s="158" t="n"/>
      <c r="L560" s="158" t="n"/>
      <c r="M560" s="320" t="n"/>
    </row>
    <row r="561" ht="24" customHeight="1">
      <c r="A561" s="11" t="n"/>
      <c r="B561" s="82" t="inlineStr">
        <is>
          <t>LV2</t>
        </is>
      </c>
      <c r="C561" s="83" t="inlineStr">
        <is>
          <t>1</t>
        </is>
      </c>
      <c r="D561" s="83" t="inlineStr">
        <is>
          <t>5%</t>
        </is>
      </c>
      <c r="E561" s="83" t="inlineStr">
        <is>
          <t>5%</t>
        </is>
      </c>
      <c r="F561" s="83" t="inlineStr">
        <is>
          <t>4%</t>
        </is>
      </c>
      <c r="G561" s="871" t="inlineStr">
        <is>
          <t>x</t>
        </is>
      </c>
      <c r="H561" s="872" t="inlineStr">
        <is>
          <t>x</t>
        </is>
      </c>
      <c r="I561" s="873" t="inlineStr">
        <is>
          <t>消耗
天赋点2</t>
        </is>
      </c>
      <c r="J561" s="874" t="inlineStr">
        <is>
          <t>中级共鸣：增加专属武器30点基础伤害，
使用神·龙雀可以变身神将形象</t>
        </is>
      </c>
      <c r="K561" s="194" t="n"/>
      <c r="L561" s="194" t="n"/>
      <c r="M561" s="410" t="n"/>
    </row>
    <row r="562" ht="24" customHeight="1">
      <c r="A562" s="11" t="n"/>
      <c r="B562" s="82" t="inlineStr">
        <is>
          <t>LV3</t>
        </is>
      </c>
      <c r="C562" s="83" t="inlineStr">
        <is>
          <t>3</t>
        </is>
      </c>
      <c r="D562" s="83" t="inlineStr">
        <is>
          <t>7%</t>
        </is>
      </c>
      <c r="E562" s="83" t="inlineStr">
        <is>
          <t>7%</t>
        </is>
      </c>
      <c r="F562" s="83" t="inlineStr">
        <is>
          <t>6%</t>
        </is>
      </c>
      <c r="G562" s="83" t="inlineStr">
        <is>
          <t>6%</t>
        </is>
      </c>
      <c r="H562" s="872" t="inlineStr">
        <is>
          <t>x</t>
        </is>
      </c>
      <c r="I562" s="320" t="n"/>
      <c r="J562" s="535" t="n"/>
      <c r="K562" s="158" t="n"/>
      <c r="L562" s="158" t="n"/>
      <c r="M562" s="320" t="n"/>
    </row>
    <row r="563" ht="24" customHeight="1">
      <c r="A563" s="11" t="n"/>
      <c r="B563" s="82" t="inlineStr">
        <is>
          <t>LV4</t>
        </is>
      </c>
      <c r="C563" s="83" t="inlineStr">
        <is>
          <t>4</t>
        </is>
      </c>
      <c r="D563" s="83" t="inlineStr">
        <is>
          <t>10%</t>
        </is>
      </c>
      <c r="E563" s="83" t="inlineStr">
        <is>
          <t>10%</t>
        </is>
      </c>
      <c r="F563" s="83" t="inlineStr">
        <is>
          <t>8%</t>
        </is>
      </c>
      <c r="G563" s="83" t="inlineStr">
        <is>
          <t>8%</t>
        </is>
      </c>
      <c r="H563" s="872" t="inlineStr">
        <is>
          <t>x</t>
        </is>
      </c>
      <c r="I563" s="873" t="inlineStr">
        <is>
          <t>消耗
天赋点3</t>
        </is>
      </c>
      <c r="J563" s="874" t="inlineStr">
        <is>
          <t>高级共鸣：增加专属武器50点基础伤害</t>
        </is>
      </c>
      <c r="K563" s="194" t="n"/>
      <c r="L563" s="194" t="n"/>
      <c r="M563" s="410" t="n"/>
    </row>
    <row r="564" ht="24" customHeight="1">
      <c r="A564" s="16" t="n"/>
      <c r="B564" s="89" t="inlineStr">
        <is>
          <t>LV5</t>
        </is>
      </c>
      <c r="C564" s="90" t="inlineStr">
        <is>
          <t>8</t>
        </is>
      </c>
      <c r="D564" s="90" t="inlineStr">
        <is>
          <t>15%</t>
        </is>
      </c>
      <c r="E564" s="90" t="inlineStr">
        <is>
          <t>15%</t>
        </is>
      </c>
      <c r="F564" s="90" t="inlineStr">
        <is>
          <t>10%</t>
        </is>
      </c>
      <c r="G564" s="90" t="inlineStr">
        <is>
          <t>10%</t>
        </is>
      </c>
      <c r="H564" s="224" t="inlineStr">
        <is>
          <t>5%</t>
        </is>
      </c>
      <c r="I564" s="320" t="n"/>
      <c r="J564" s="535" t="n"/>
      <c r="K564" s="158" t="n"/>
      <c r="L564" s="158" t="n"/>
      <c r="M564" s="320" t="n"/>
    </row>
    <row r="565" ht="24" customHeight="1">
      <c r="A565" s="386" t="inlineStr">
        <is>
          <t>碎片需求</t>
        </is>
      </c>
      <c r="B565" s="887" t="inlineStr">
        <is>
          <t>充能属性-战斗技能-持续整场战斗-蓄意灭杀</t>
        </is>
      </c>
      <c r="I565" s="388" t="inlineStr">
        <is>
          <t>武器属性-天赋分支2</t>
        </is>
      </c>
      <c r="J565" s="3" t="n"/>
      <c r="K565" s="3" t="n"/>
      <c r="L565" s="3" t="n"/>
      <c r="M565" s="3" t="n"/>
    </row>
    <row r="566" ht="24" customHeight="1">
      <c r="A566" s="876" t="inlineStr">
        <is>
          <t>200</t>
        </is>
      </c>
      <c r="B566" s="80" t="inlineStr">
        <is>
          <t>LV0：增加自身基础速度  5%，降低对手中型武器伤害20%</t>
        </is>
      </c>
      <c r="C566" s="123" t="n"/>
      <c r="D566" s="123" t="n"/>
      <c r="E566" s="123" t="n"/>
      <c r="F566" s="123" t="n"/>
      <c r="G566" s="123" t="n"/>
      <c r="H566" s="124" t="n"/>
      <c r="I566" s="859" t="inlineStr">
        <is>
          <t>消耗
天赋点1</t>
        </is>
      </c>
      <c r="J566" s="877" t="inlineStr">
        <is>
          <t>元真气：暴击率增加20%</t>
        </is>
      </c>
      <c r="K566" s="3" t="n"/>
      <c r="L566" s="3" t="n"/>
      <c r="M566" s="4" t="n"/>
    </row>
    <row r="567" ht="24" customHeight="1">
      <c r="A567" s="263" t="inlineStr">
        <is>
          <t>150</t>
        </is>
      </c>
      <c r="B567" s="132" t="inlineStr">
        <is>
          <t>LV1：增加自身基础速度  6%，降低对手中型武器伤害22%</t>
        </is>
      </c>
      <c r="C567" s="129" t="n"/>
      <c r="D567" s="129" t="n"/>
      <c r="E567" s="129" t="n"/>
      <c r="F567" s="129" t="n"/>
      <c r="G567" s="129" t="n"/>
      <c r="H567" s="130" t="n"/>
      <c r="I567" s="320" t="n"/>
      <c r="J567" s="535" t="n"/>
      <c r="K567" s="158" t="n"/>
      <c r="L567" s="158" t="n"/>
      <c r="M567" s="320" t="n"/>
    </row>
    <row r="568" ht="24" customHeight="1">
      <c r="A568" s="263" t="inlineStr">
        <is>
          <t>300</t>
        </is>
      </c>
      <c r="B568" s="132" t="inlineStr">
        <is>
          <t>LV2：增加自身基础速度  7%，降低对手中型武器伤害24%</t>
        </is>
      </c>
      <c r="C568" s="129" t="n"/>
      <c r="D568" s="129" t="n"/>
      <c r="E568" s="129" t="n"/>
      <c r="F568" s="129" t="n"/>
      <c r="G568" s="129" t="n"/>
      <c r="H568" s="130" t="n"/>
      <c r="I568" s="873" t="inlineStr">
        <is>
          <t>消耗
天赋点2</t>
        </is>
      </c>
      <c r="J568" s="874" t="inlineStr">
        <is>
          <t>真龙脉：额外造成对手最大生命5%的伤害</t>
        </is>
      </c>
      <c r="K568" s="194" t="n"/>
      <c r="L568" s="194" t="n"/>
      <c r="M568" s="410" t="n"/>
    </row>
    <row r="569" ht="24" customHeight="1">
      <c r="A569" s="263" t="inlineStr">
        <is>
          <t>500</t>
        </is>
      </c>
      <c r="B569" s="132" t="inlineStr">
        <is>
          <t>LV3：增加自身基础速度  8%，降低对手中型武器伤害26%</t>
        </is>
      </c>
      <c r="C569" s="129" t="n"/>
      <c r="D569" s="129" t="n"/>
      <c r="E569" s="129" t="n"/>
      <c r="F569" s="129" t="n"/>
      <c r="G569" s="129" t="n"/>
      <c r="H569" s="130" t="n"/>
      <c r="I569" s="320" t="n"/>
      <c r="J569" s="535" t="n"/>
      <c r="K569" s="158" t="n"/>
      <c r="L569" s="158" t="n"/>
      <c r="M569" s="320" t="n"/>
    </row>
    <row r="570" ht="24" customHeight="1">
      <c r="A570" s="263" t="inlineStr">
        <is>
          <t>900</t>
        </is>
      </c>
      <c r="B570" s="132" t="inlineStr">
        <is>
          <t>LV4：增加自身基础速度  9%，降低对手中型武器伤害28%</t>
        </is>
      </c>
      <c r="C570" s="129" t="n"/>
      <c r="D570" s="129" t="n"/>
      <c r="E570" s="129" t="n"/>
      <c r="F570" s="129" t="n"/>
      <c r="G570" s="129" t="n"/>
      <c r="H570" s="130" t="n"/>
      <c r="I570" s="873" t="inlineStr">
        <is>
          <t>消耗
天赋点3</t>
        </is>
      </c>
      <c r="J570" s="874" t="inlineStr">
        <is>
          <t>先天罡气：使用武器后，自身武器韧性提高30%持续3回合</t>
        </is>
      </c>
      <c r="K570" s="194" t="n"/>
      <c r="L570" s="194" t="n"/>
      <c r="M570" s="410" t="n"/>
    </row>
    <row r="571" ht="24" customHeight="1">
      <c r="A571" s="889" t="inlineStr">
        <is>
          <t>1500</t>
        </is>
      </c>
      <c r="B571" s="138" t="inlineStr">
        <is>
          <t>LV5：增加自身基础速度10%，降低对手中型武器伤害30%</t>
        </is>
      </c>
      <c r="C571" s="135" t="n"/>
      <c r="D571" s="135" t="n"/>
      <c r="E571" s="135" t="n"/>
      <c r="F571" s="135" t="n"/>
      <c r="G571" s="135" t="n"/>
      <c r="H571" s="136" t="n"/>
      <c r="I571" s="320" t="n"/>
      <c r="J571" s="535" t="n"/>
      <c r="K571" s="158" t="n"/>
      <c r="L571" s="158" t="n"/>
      <c r="M571" s="320" t="n"/>
    </row>
    <row r="572" ht="24" customHeight="1">
      <c r="A572" s="386" t="inlineStr">
        <is>
          <t>战斗力</t>
        </is>
      </c>
      <c r="B572" s="774" t="inlineStr">
        <is>
          <t>充能属性-变身技能-空手攻击生效-斩邪</t>
        </is>
      </c>
      <c r="C572" s="270" t="n"/>
      <c r="D572" s="270" t="n"/>
      <c r="E572" s="270" t="n"/>
      <c r="F572" s="270" t="n"/>
      <c r="G572" s="270" t="n"/>
      <c r="H572" s="427" t="n"/>
      <c r="I572" s="24" t="inlineStr">
        <is>
          <t>武器属性-天赋分支3</t>
        </is>
      </c>
      <c r="J572" s="56" t="n"/>
      <c r="K572" s="56" t="n"/>
      <c r="L572" s="56" t="n"/>
      <c r="M572" s="56" t="n"/>
    </row>
    <row r="573" ht="24" customHeight="1">
      <c r="A573" s="876" t="inlineStr">
        <is>
          <t>3</t>
        </is>
      </c>
      <c r="B573" s="73" t="inlineStr">
        <is>
          <t>LV0：  70%忽略门派和佣兵反弹，增加自身中型武器穿透30%持续3回合</t>
        </is>
      </c>
      <c r="C573" s="158" t="n"/>
      <c r="D573" s="158" t="n"/>
      <c r="E573" s="158" t="n"/>
      <c r="F573" s="158" t="n"/>
      <c r="G573" s="158" t="n"/>
      <c r="H573" s="320" t="n"/>
      <c r="I573" s="579" t="inlineStr">
        <is>
          <t>消耗
天赋点1</t>
        </is>
      </c>
      <c r="J573" s="878" t="inlineStr">
        <is>
          <t>御龙伏虎：不会被扔出</t>
        </is>
      </c>
      <c r="M573" s="504" t="n"/>
    </row>
    <row r="574" ht="24" customHeight="1">
      <c r="A574" s="263" t="inlineStr">
        <is>
          <t>5</t>
        </is>
      </c>
      <c r="B574" s="132" t="inlineStr">
        <is>
          <t>LV1：  75%忽略门派和佣兵反弹，增加自身中型武器穿透30%持续3回合</t>
        </is>
      </c>
      <c r="C574" s="129" t="n"/>
      <c r="D574" s="129" t="n"/>
      <c r="E574" s="129" t="n"/>
      <c r="F574" s="129" t="n"/>
      <c r="G574" s="129" t="n"/>
      <c r="H574" s="130" t="n"/>
      <c r="I574" s="553" t="n"/>
      <c r="J574" s="158" t="n"/>
      <c r="K574" s="158" t="n"/>
      <c r="L574" s="158" t="n"/>
      <c r="M574" s="320" t="n"/>
    </row>
    <row r="575" ht="24" customHeight="1">
      <c r="A575" s="263" t="inlineStr">
        <is>
          <t>10</t>
        </is>
      </c>
      <c r="B575" s="132" t="inlineStr">
        <is>
          <t>LV2：  80%忽略门派和佣兵反弹，增加自身中型武器穿透30%持续3回合</t>
        </is>
      </c>
      <c r="C575" s="129" t="n"/>
      <c r="D575" s="129" t="n"/>
      <c r="E575" s="129" t="n"/>
      <c r="F575" s="129" t="n"/>
      <c r="G575" s="129" t="n"/>
      <c r="H575" s="130" t="n"/>
      <c r="I575" s="584" t="inlineStr">
        <is>
          <t>消耗
天赋点2</t>
        </is>
      </c>
      <c r="J575" s="879" t="inlineStr">
        <is>
          <t>九帝真元：命中对手后，禁止其触发吸血持续3回合</t>
        </is>
      </c>
      <c r="K575" s="194" t="n"/>
      <c r="L575" s="194" t="n"/>
      <c r="M575" s="410" t="n"/>
    </row>
    <row r="576" ht="24" customHeight="1">
      <c r="A576" s="263" t="inlineStr">
        <is>
          <t>20</t>
        </is>
      </c>
      <c r="B576" s="132" t="inlineStr">
        <is>
          <t>LV3：  85%忽略门派和佣兵反弹，增加自身中型武器穿透30%持续3回合</t>
        </is>
      </c>
      <c r="C576" s="129" t="n"/>
      <c r="D576" s="129" t="n"/>
      <c r="E576" s="129" t="n"/>
      <c r="F576" s="129" t="n"/>
      <c r="G576" s="129" t="n"/>
      <c r="H576" s="130" t="n"/>
      <c r="I576" s="553" t="n"/>
      <c r="J576" s="158" t="n"/>
      <c r="K576" s="158" t="n"/>
      <c r="L576" s="158" t="n"/>
      <c r="M576" s="320" t="n"/>
    </row>
    <row r="577" ht="24" customHeight="1">
      <c r="A577" s="263" t="inlineStr">
        <is>
          <t>32</t>
        </is>
      </c>
      <c r="B577" s="132" t="inlineStr">
        <is>
          <t>LV4：  90%忽略门派和佣兵反弹，增加自身中型武器穿透30%持续3回合</t>
        </is>
      </c>
      <c r="C577" s="129" t="n"/>
      <c r="D577" s="129" t="n"/>
      <c r="E577" s="129" t="n"/>
      <c r="F577" s="129" t="n"/>
      <c r="G577" s="129" t="n"/>
      <c r="H577" s="130" t="n"/>
      <c r="I577" s="584" t="inlineStr">
        <is>
          <t>消耗
天赋点3</t>
        </is>
      </c>
      <c r="J577" s="879" t="inlineStr">
        <is>
          <t>人皇帝辛：额外造成自身最大生命5%的伤害</t>
        </is>
      </c>
      <c r="K577" s="194" t="n"/>
      <c r="L577" s="194" t="n"/>
      <c r="M577" s="410" t="n"/>
    </row>
    <row r="578" ht="24" customHeight="1">
      <c r="A578" s="267" t="inlineStr">
        <is>
          <t>55</t>
        </is>
      </c>
      <c r="B578" s="138" t="inlineStr">
        <is>
          <t>LV5：100%忽略门派和佣兵反弹，增加自身中型武器穿透30%持续3回合</t>
        </is>
      </c>
      <c r="C578" s="135" t="n"/>
      <c r="D578" s="135" t="n"/>
      <c r="E578" s="135" t="n"/>
      <c r="F578" s="135" t="n"/>
      <c r="G578" s="135" t="n"/>
      <c r="H578" s="136" t="n"/>
      <c r="I578" s="553" t="n"/>
      <c r="J578" s="158" t="n"/>
      <c r="K578" s="158" t="n"/>
      <c r="L578" s="158" t="n"/>
      <c r="M578" s="320" t="n"/>
    </row>
    <row r="579" ht="24" customHeight="1">
      <c r="A579" s="803" t="inlineStr"/>
      <c r="B579" s="56" t="n"/>
      <c r="C579" s="56" t="n"/>
      <c r="D579" s="56" t="n"/>
      <c r="E579" s="56" t="n"/>
      <c r="F579" s="56" t="n"/>
      <c r="G579" s="56" t="n"/>
      <c r="H579" s="56" t="n"/>
      <c r="I579" s="56" t="n"/>
      <c r="J579" s="56" t="n"/>
      <c r="K579" s="56" t="n"/>
      <c r="L579" s="56" t="n"/>
      <c r="M579" s="56" t="n"/>
    </row>
    <row r="580" ht="24" customHeight="1">
      <c r="A580" s="24" t="inlineStr">
        <is>
          <t>蠃政</t>
        </is>
      </c>
      <c r="B580" s="388" t="inlineStr">
        <is>
          <t>被动属性</t>
        </is>
      </c>
      <c r="C580" s="389" t="inlineStr">
        <is>
          <t>天赋点</t>
        </is>
      </c>
      <c r="D580" s="670" t="inlineStr">
        <is>
          <t>小型伤害</t>
        </is>
      </c>
      <c r="E580" s="96" t="inlineStr">
        <is>
          <t>小型减伤</t>
        </is>
      </c>
      <c r="F580" s="96" t="inlineStr">
        <is>
          <t>武器抗穿</t>
        </is>
      </c>
      <c r="G580" s="96" t="inlineStr">
        <is>
          <t>技空抗穿</t>
        </is>
      </c>
      <c r="H580" s="311" t="inlineStr">
        <is>
          <t>武器抗韧</t>
        </is>
      </c>
      <c r="I580" s="716" t="inlineStr">
        <is>
          <t>武器属性-天赋分支1</t>
        </is>
      </c>
      <c r="J580" s="56" t="n"/>
      <c r="K580" s="56" t="n"/>
      <c r="L580" s="56" t="n"/>
      <c r="M580" s="56" t="n"/>
    </row>
    <row r="581" ht="24" customHeight="1">
      <c r="A581" s="605" t="inlineStr">
        <is>
          <t>专属武器
鸭爪叉
神·金刚爪</t>
        </is>
      </c>
      <c r="B581" s="234" t="inlineStr">
        <is>
          <t>LV0</t>
        </is>
      </c>
      <c r="C581" s="340" t="inlineStr">
        <is>
          <t>1</t>
        </is>
      </c>
      <c r="D581" s="340" t="inlineStr">
        <is>
          <t>1%</t>
        </is>
      </c>
      <c r="E581" s="867" t="inlineStr">
        <is>
          <t>x</t>
        </is>
      </c>
      <c r="F581" s="867" t="inlineStr">
        <is>
          <t>x</t>
        </is>
      </c>
      <c r="G581" s="867" t="inlineStr">
        <is>
          <t>x</t>
        </is>
      </c>
      <c r="H581" s="868" t="inlineStr">
        <is>
          <t>x</t>
        </is>
      </c>
      <c r="I581" s="869" t="inlineStr">
        <is>
          <t>消耗
天赋点1</t>
        </is>
      </c>
      <c r="J581" s="870" t="inlineStr">
        <is>
          <t>基础共鸣：增加专属武器20点基础伤害，
使用鸭爪叉可以变身神将形象</t>
        </is>
      </c>
      <c r="M581" s="504" t="n"/>
    </row>
    <row r="582" ht="24" customHeight="1">
      <c r="A582" s="494" t="n"/>
      <c r="B582" s="82" t="inlineStr">
        <is>
          <t>LV1</t>
        </is>
      </c>
      <c r="C582" s="83" t="inlineStr">
        <is>
          <t>1</t>
        </is>
      </c>
      <c r="D582" s="83" t="inlineStr">
        <is>
          <t>3%</t>
        </is>
      </c>
      <c r="E582" s="83" t="inlineStr">
        <is>
          <t>3%</t>
        </is>
      </c>
      <c r="F582" s="871" t="inlineStr">
        <is>
          <t>x</t>
        </is>
      </c>
      <c r="G582" s="871" t="inlineStr">
        <is>
          <t>x</t>
        </is>
      </c>
      <c r="H582" s="872" t="inlineStr">
        <is>
          <t>x</t>
        </is>
      </c>
      <c r="I582" s="320" t="n"/>
      <c r="J582" s="535" t="n"/>
      <c r="K582" s="158" t="n"/>
      <c r="L582" s="158" t="n"/>
      <c r="M582" s="320" t="n"/>
    </row>
    <row r="583" ht="24" customHeight="1">
      <c r="A583" s="494" t="n"/>
      <c r="B583" s="82" t="inlineStr">
        <is>
          <t>LV2</t>
        </is>
      </c>
      <c r="C583" s="83" t="inlineStr">
        <is>
          <t>1</t>
        </is>
      </c>
      <c r="D583" s="83" t="inlineStr">
        <is>
          <t>5%</t>
        </is>
      </c>
      <c r="E583" s="83" t="inlineStr">
        <is>
          <t>5%</t>
        </is>
      </c>
      <c r="F583" s="83" t="inlineStr">
        <is>
          <t>4%</t>
        </is>
      </c>
      <c r="G583" s="871" t="inlineStr">
        <is>
          <t>x</t>
        </is>
      </c>
      <c r="H583" s="872" t="inlineStr">
        <is>
          <t>x</t>
        </is>
      </c>
      <c r="I583" s="873" t="inlineStr">
        <is>
          <t>消耗
天赋点2</t>
        </is>
      </c>
      <c r="J583" s="874" t="inlineStr">
        <is>
          <t>中级共鸣：增加专属武器30点基础伤害，
使用神·金刚爪可以变身神将形象</t>
        </is>
      </c>
      <c r="K583" s="194" t="n"/>
      <c r="L583" s="194" t="n"/>
      <c r="M583" s="410" t="n"/>
    </row>
    <row r="584" ht="24" customHeight="1">
      <c r="A584" s="494" t="n"/>
      <c r="B584" s="82" t="inlineStr">
        <is>
          <t>LV3</t>
        </is>
      </c>
      <c r="C584" s="83" t="inlineStr">
        <is>
          <t>3</t>
        </is>
      </c>
      <c r="D584" s="83" t="inlineStr">
        <is>
          <t>7%</t>
        </is>
      </c>
      <c r="E584" s="83" t="inlineStr">
        <is>
          <t>7%</t>
        </is>
      </c>
      <c r="F584" s="83" t="inlineStr">
        <is>
          <t>6%</t>
        </is>
      </c>
      <c r="G584" s="83" t="inlineStr">
        <is>
          <t>6%</t>
        </is>
      </c>
      <c r="H584" s="872" t="inlineStr">
        <is>
          <t>x</t>
        </is>
      </c>
      <c r="I584" s="320" t="n"/>
      <c r="J584" s="535" t="n"/>
      <c r="K584" s="158" t="n"/>
      <c r="L584" s="158" t="n"/>
      <c r="M584" s="320" t="n"/>
    </row>
    <row r="585" ht="24" customHeight="1">
      <c r="A585" s="494" t="n"/>
      <c r="B585" s="82" t="inlineStr">
        <is>
          <t>LV4</t>
        </is>
      </c>
      <c r="C585" s="83" t="inlineStr">
        <is>
          <t>4</t>
        </is>
      </c>
      <c r="D585" s="83" t="inlineStr">
        <is>
          <t>10%</t>
        </is>
      </c>
      <c r="E585" s="83" t="inlineStr">
        <is>
          <t>10%</t>
        </is>
      </c>
      <c r="F585" s="83" t="inlineStr">
        <is>
          <t>8%</t>
        </is>
      </c>
      <c r="G585" s="83" t="inlineStr">
        <is>
          <t>8%</t>
        </is>
      </c>
      <c r="H585" s="872" t="inlineStr">
        <is>
          <t>x</t>
        </is>
      </c>
      <c r="I585" s="873" t="inlineStr">
        <is>
          <t>消耗
天赋点3</t>
        </is>
      </c>
      <c r="J585" s="874" t="inlineStr">
        <is>
          <t>高级共鸣：增加专属武器50点基础伤害</t>
        </is>
      </c>
      <c r="K585" s="194" t="n"/>
      <c r="L585" s="194" t="n"/>
      <c r="M585" s="410" t="n"/>
    </row>
    <row r="586" ht="24" customHeight="1">
      <c r="A586" s="553" t="n"/>
      <c r="B586" s="89" t="inlineStr">
        <is>
          <t>LV5</t>
        </is>
      </c>
      <c r="C586" s="90" t="inlineStr">
        <is>
          <t>8</t>
        </is>
      </c>
      <c r="D586" s="90" t="inlineStr">
        <is>
          <t>15%</t>
        </is>
      </c>
      <c r="E586" s="90" t="inlineStr">
        <is>
          <t>15%</t>
        </is>
      </c>
      <c r="F586" s="90" t="inlineStr">
        <is>
          <t>10%</t>
        </is>
      </c>
      <c r="G586" s="90" t="inlineStr">
        <is>
          <t>10%</t>
        </is>
      </c>
      <c r="H586" s="224" t="inlineStr">
        <is>
          <t>5%</t>
        </is>
      </c>
      <c r="I586" s="320" t="n"/>
      <c r="J586" s="535" t="n"/>
      <c r="K586" s="158" t="n"/>
      <c r="L586" s="158" t="n"/>
      <c r="M586" s="320" t="n"/>
    </row>
    <row r="587" ht="24" customHeight="1">
      <c r="A587" s="386" t="inlineStr">
        <is>
          <t>碎片需求</t>
        </is>
      </c>
      <c r="B587" s="887" t="inlineStr">
        <is>
          <t>充能属性-战斗技能-持续整场战斗-游龙圣体</t>
        </is>
      </c>
      <c r="I587" s="388" t="inlineStr">
        <is>
          <t>武器属性-天赋分支2</t>
        </is>
      </c>
      <c r="J587" s="3" t="n"/>
      <c r="K587" s="3" t="n"/>
      <c r="L587" s="3" t="n"/>
      <c r="M587" s="3" t="n"/>
    </row>
    <row r="588" ht="24" customHeight="1">
      <c r="A588" s="876" t="inlineStr">
        <is>
          <t>200</t>
        </is>
      </c>
      <c r="B588" s="80" t="inlineStr">
        <is>
          <t>LV0：增加自身基础速度  5%，降低对手小型武器伤害20%</t>
        </is>
      </c>
      <c r="C588" s="123" t="n"/>
      <c r="D588" s="123" t="n"/>
      <c r="E588" s="123" t="n"/>
      <c r="F588" s="123" t="n"/>
      <c r="G588" s="123" t="n"/>
      <c r="H588" s="124" t="n"/>
      <c r="I588" s="859" t="inlineStr">
        <is>
          <t>消耗
天赋点1</t>
        </is>
      </c>
      <c r="J588" s="877" t="inlineStr">
        <is>
          <t>六合：该回合伤害提高15%</t>
        </is>
      </c>
      <c r="K588" s="3" t="n"/>
      <c r="L588" s="3" t="n"/>
      <c r="M588" s="4" t="n"/>
    </row>
    <row r="589" ht="24" customHeight="1">
      <c r="A589" s="263" t="inlineStr">
        <is>
          <t>150</t>
        </is>
      </c>
      <c r="B589" s="132" t="inlineStr">
        <is>
          <t>LV1：增加自身基础速度  6%，降低对手小型武器伤害22%</t>
        </is>
      </c>
      <c r="C589" s="129" t="n"/>
      <c r="D589" s="129" t="n"/>
      <c r="E589" s="129" t="n"/>
      <c r="F589" s="129" t="n"/>
      <c r="G589" s="129" t="n"/>
      <c r="H589" s="130" t="n"/>
      <c r="I589" s="320" t="n"/>
      <c r="J589" s="535" t="n"/>
      <c r="K589" s="158" t="n"/>
      <c r="L589" s="158" t="n"/>
      <c r="M589" s="320" t="n"/>
    </row>
    <row r="590" ht="24" customHeight="1">
      <c r="A590" s="263" t="inlineStr">
        <is>
          <t>300</t>
        </is>
      </c>
      <c r="B590" s="132" t="inlineStr">
        <is>
          <t>LV2：增加自身基础速度  7%，降低对手小型武器伤害24%</t>
        </is>
      </c>
      <c r="C590" s="129" t="n"/>
      <c r="D590" s="129" t="n"/>
      <c r="E590" s="129" t="n"/>
      <c r="F590" s="129" t="n"/>
      <c r="G590" s="129" t="n"/>
      <c r="H590" s="130" t="n"/>
      <c r="I590" s="873" t="inlineStr">
        <is>
          <t>消耗
天赋点2</t>
        </is>
      </c>
      <c r="J590" s="874" t="inlineStr">
        <is>
          <t>八荒：额外造成自身敏捷20%的伤害</t>
        </is>
      </c>
      <c r="K590" s="194" t="n"/>
      <c r="L590" s="194" t="n"/>
      <c r="M590" s="410" t="n"/>
    </row>
    <row r="591" ht="24" customHeight="1">
      <c r="A591" s="263" t="inlineStr">
        <is>
          <t>500</t>
        </is>
      </c>
      <c r="B591" s="132" t="inlineStr">
        <is>
          <t>LV3：增加自身基础速度  8%，降低对手小型武器伤害26%</t>
        </is>
      </c>
      <c r="C591" s="129" t="n"/>
      <c r="D591" s="129" t="n"/>
      <c r="E591" s="129" t="n"/>
      <c r="F591" s="129" t="n"/>
      <c r="G591" s="129" t="n"/>
      <c r="H591" s="130" t="n"/>
      <c r="I591" s="320" t="n"/>
      <c r="J591" s="535" t="n"/>
      <c r="K591" s="158" t="n"/>
      <c r="L591" s="158" t="n"/>
      <c r="M591" s="320" t="n"/>
    </row>
    <row r="592" ht="24" customHeight="1">
      <c r="A592" s="263" t="inlineStr">
        <is>
          <t>900</t>
        </is>
      </c>
      <c r="B592" s="132" t="inlineStr">
        <is>
          <t>LV4：增加自身基础速度  9%，降低对手小型武器伤害28%</t>
        </is>
      </c>
      <c r="C592" s="129" t="n"/>
      <c r="D592" s="129" t="n"/>
      <c r="E592" s="129" t="n"/>
      <c r="F592" s="129" t="n"/>
      <c r="G592" s="129" t="n"/>
      <c r="H592" s="130" t="n"/>
      <c r="I592" s="873" t="inlineStr">
        <is>
          <t>消耗
天赋点3</t>
        </is>
      </c>
      <c r="J592" s="874" t="inlineStr">
        <is>
          <t>伏诛：无视格挡、反击、反弹</t>
        </is>
      </c>
      <c r="K592" s="194" t="n"/>
      <c r="L592" s="194" t="n"/>
      <c r="M592" s="410" t="n"/>
    </row>
    <row r="593" ht="24" customHeight="1">
      <c r="A593" s="889" t="inlineStr">
        <is>
          <t>1500</t>
        </is>
      </c>
      <c r="B593" s="138" t="inlineStr">
        <is>
          <t>LV5：增加自身基础速度10%，降低对手小型武器伤害30%</t>
        </is>
      </c>
      <c r="C593" s="135" t="n"/>
      <c r="D593" s="135" t="n"/>
      <c r="E593" s="135" t="n"/>
      <c r="F593" s="135" t="n"/>
      <c r="G593" s="135" t="n"/>
      <c r="H593" s="136" t="n"/>
      <c r="I593" s="320" t="n"/>
      <c r="J593" s="535" t="n"/>
      <c r="K593" s="158" t="n"/>
      <c r="L593" s="158" t="n"/>
      <c r="M593" s="320" t="n"/>
    </row>
    <row r="594" ht="24" customHeight="1">
      <c r="A594" s="386" t="inlineStr">
        <is>
          <t>战斗力</t>
        </is>
      </c>
      <c r="B594" s="774" t="inlineStr">
        <is>
          <t>充能属性-变身技能-空手攻击生效-惊鸿一瞥</t>
        </is>
      </c>
      <c r="C594" s="270" t="n"/>
      <c r="D594" s="270" t="n"/>
      <c r="E594" s="270" t="n"/>
      <c r="F594" s="270" t="n"/>
      <c r="G594" s="270" t="n"/>
      <c r="H594" s="427" t="n"/>
      <c r="I594" s="24" t="inlineStr">
        <is>
          <t>武器属性-天赋分支3</t>
        </is>
      </c>
      <c r="J594" s="56" t="n"/>
      <c r="K594" s="56" t="n"/>
      <c r="L594" s="56" t="n"/>
      <c r="M594" s="56" t="n"/>
    </row>
    <row r="595" ht="24" customHeight="1">
      <c r="A595" s="890" t="inlineStr">
        <is>
          <t>3</t>
        </is>
      </c>
      <c r="B595" s="73" t="inlineStr">
        <is>
          <t>LV0：  70%忽略门派和佣兵反弹，增加自身小型武器穿透30%持续3回合</t>
        </is>
      </c>
      <c r="C595" s="158" t="n"/>
      <c r="D595" s="158" t="n"/>
      <c r="E595" s="158" t="n"/>
      <c r="F595" s="158" t="n"/>
      <c r="G595" s="158" t="n"/>
      <c r="H595" s="320" t="n"/>
      <c r="I595" s="579" t="inlineStr">
        <is>
          <t>消耗
天赋点1</t>
        </is>
      </c>
      <c r="J595" s="878" t="inlineStr">
        <is>
          <t>归一：命中对手时，禁止其触发佣兵防御技能</t>
        </is>
      </c>
      <c r="M595" s="504" t="n"/>
    </row>
    <row r="596" ht="24" customHeight="1">
      <c r="A596" s="263" t="inlineStr">
        <is>
          <t>5</t>
        </is>
      </c>
      <c r="B596" s="132" t="inlineStr">
        <is>
          <t>LV1：  75%忽略门派和佣兵反弹，增加自身小型武器穿透30%持续3回合</t>
        </is>
      </c>
      <c r="C596" s="129" t="n"/>
      <c r="D596" s="129" t="n"/>
      <c r="E596" s="129" t="n"/>
      <c r="F596" s="129" t="n"/>
      <c r="G596" s="129" t="n"/>
      <c r="H596" s="130" t="n"/>
      <c r="I596" s="553" t="n"/>
      <c r="J596" s="158" t="n"/>
      <c r="K596" s="158" t="n"/>
      <c r="L596" s="158" t="n"/>
      <c r="M596" s="320" t="n"/>
    </row>
    <row r="597" ht="24" customHeight="1">
      <c r="A597" s="263" t="inlineStr">
        <is>
          <t>10</t>
        </is>
      </c>
      <c r="B597" s="132" t="inlineStr">
        <is>
          <t>LV2：  80%忽略门派和佣兵反弹，增加自身小型武器穿透30%持续3回合</t>
        </is>
      </c>
      <c r="C597" s="129" t="n"/>
      <c r="D597" s="129" t="n"/>
      <c r="E597" s="129" t="n"/>
      <c r="F597" s="129" t="n"/>
      <c r="G597" s="129" t="n"/>
      <c r="H597" s="130" t="n"/>
      <c r="I597" s="584" t="inlineStr">
        <is>
          <t>消耗
天赋点2</t>
        </is>
      </c>
      <c r="J597" s="879" t="inlineStr">
        <is>
          <t>天命：命中率增加50%</t>
        </is>
      </c>
      <c r="K597" s="194" t="n"/>
      <c r="L597" s="194" t="n"/>
      <c r="M597" s="410" t="n"/>
    </row>
    <row r="598" ht="24" customHeight="1">
      <c r="A598" s="263" t="inlineStr">
        <is>
          <t>20</t>
        </is>
      </c>
      <c r="B598" s="132" t="inlineStr">
        <is>
          <t>LV3：  85%忽略门派和佣兵反弹，增加自身小型武器穿透30%持续3回合</t>
        </is>
      </c>
      <c r="C598" s="129" t="n"/>
      <c r="D598" s="129" t="n"/>
      <c r="E598" s="129" t="n"/>
      <c r="F598" s="129" t="n"/>
      <c r="G598" s="129" t="n"/>
      <c r="H598" s="130" t="n"/>
      <c r="I598" s="553" t="n"/>
      <c r="J598" s="158" t="n"/>
      <c r="K598" s="158" t="n"/>
      <c r="L598" s="158" t="n"/>
      <c r="M598" s="320" t="n"/>
    </row>
    <row r="599" ht="24" customHeight="1">
      <c r="A599" s="263" t="inlineStr">
        <is>
          <t>32</t>
        </is>
      </c>
      <c r="B599" s="132" t="inlineStr">
        <is>
          <t>LV4：  90%忽略门派和佣兵反弹，增加自身小型武器穿透30%持续3回合</t>
        </is>
      </c>
      <c r="C599" s="129" t="n"/>
      <c r="D599" s="129" t="n"/>
      <c r="E599" s="129" t="n"/>
      <c r="F599" s="129" t="n"/>
      <c r="G599" s="129" t="n"/>
      <c r="H599" s="130" t="n"/>
      <c r="I599" s="584" t="inlineStr">
        <is>
          <t>消耗
天赋点3</t>
        </is>
      </c>
      <c r="J599" s="879" t="inlineStr">
        <is>
          <t>始皇：命中对手后，降低对手抗穿透5%持续5回合</t>
        </is>
      </c>
      <c r="K599" s="194" t="n"/>
      <c r="L599" s="194" t="n"/>
      <c r="M599" s="410" t="n"/>
    </row>
    <row r="600" ht="24" customHeight="1">
      <c r="A600" s="267" t="inlineStr">
        <is>
          <t>55</t>
        </is>
      </c>
      <c r="B600" s="138" t="inlineStr">
        <is>
          <t>LV5：100%忽略门派和佣兵反弹，增加自身小型武器穿透30%持续3回合</t>
        </is>
      </c>
      <c r="C600" s="135" t="n"/>
      <c r="D600" s="135" t="n"/>
      <c r="E600" s="135" t="n"/>
      <c r="F600" s="135" t="n"/>
      <c r="G600" s="135" t="n"/>
      <c r="H600" s="136" t="n"/>
      <c r="I600" s="553" t="n"/>
      <c r="J600" s="158" t="n"/>
      <c r="K600" s="158" t="n"/>
      <c r="L600" s="158" t="n"/>
      <c r="M600" s="320" t="n"/>
    </row>
    <row r="601" ht="24" customHeight="1">
      <c r="A601" s="803" t="inlineStr"/>
      <c r="B601" s="56" t="n"/>
      <c r="C601" s="56" t="n"/>
      <c r="D601" s="56" t="n"/>
      <c r="E601" s="56" t="n"/>
      <c r="F601" s="56" t="n"/>
      <c r="G601" s="56" t="n"/>
      <c r="H601" s="56" t="n"/>
      <c r="I601" s="56" t="n"/>
      <c r="J601" s="56" t="n"/>
      <c r="K601" s="56" t="n"/>
      <c r="L601" s="56" t="n"/>
      <c r="M601" s="56" t="n"/>
    </row>
    <row r="602" ht="24" customHeight="1">
      <c r="A602" s="24" t="inlineStr">
        <is>
          <t>鹅卡西</t>
        </is>
      </c>
      <c r="B602" s="388" t="inlineStr">
        <is>
          <t>被动属性</t>
        </is>
      </c>
      <c r="C602" s="389" t="inlineStr">
        <is>
          <t>天赋点</t>
        </is>
      </c>
      <c r="D602" s="670" t="inlineStr">
        <is>
          <t>投掷伤害</t>
        </is>
      </c>
      <c r="E602" s="96" t="inlineStr">
        <is>
          <t>投掷减伤</t>
        </is>
      </c>
      <c r="F602" s="96" t="inlineStr">
        <is>
          <t>速度值</t>
        </is>
      </c>
      <c r="G602" s="96" t="inlineStr">
        <is>
          <t>技能韧性</t>
        </is>
      </c>
      <c r="H602" s="311" t="inlineStr">
        <is>
          <t>技能抗韧</t>
        </is>
      </c>
      <c r="I602" s="716" t="inlineStr">
        <is>
          <t>武器属性-天赋分支1</t>
        </is>
      </c>
      <c r="J602" s="56" t="n"/>
      <c r="K602" s="56" t="n"/>
      <c r="L602" s="56" t="n"/>
      <c r="M602" s="56" t="n"/>
    </row>
    <row r="603" ht="24" customHeight="1">
      <c r="A603" s="32" t="inlineStr">
        <is>
          <t>专属武器
螺旋手里剑
神·风刃</t>
        </is>
      </c>
      <c r="B603" s="234" t="inlineStr">
        <is>
          <t>LV0</t>
        </is>
      </c>
      <c r="C603" s="340" t="inlineStr">
        <is>
          <t>1</t>
        </is>
      </c>
      <c r="D603" s="340" t="inlineStr">
        <is>
          <t>1%</t>
        </is>
      </c>
      <c r="E603" s="867" t="inlineStr">
        <is>
          <t>x</t>
        </is>
      </c>
      <c r="F603" s="867" t="inlineStr">
        <is>
          <t>x</t>
        </is>
      </c>
      <c r="G603" s="867" t="inlineStr">
        <is>
          <t>x</t>
        </is>
      </c>
      <c r="H603" s="868" t="inlineStr">
        <is>
          <t>x</t>
        </is>
      </c>
      <c r="I603" s="869" t="inlineStr">
        <is>
          <t>消耗
天赋点1</t>
        </is>
      </c>
      <c r="J603" s="870" t="inlineStr">
        <is>
          <t>基础共鸣：增加专属武器20点基础伤害，
使用螺旋手里剑可以变身神将形象</t>
        </is>
      </c>
      <c r="M603" s="504" t="n"/>
    </row>
    <row r="604" ht="24" customHeight="1">
      <c r="A604" s="11" t="n"/>
      <c r="B604" s="82" t="inlineStr">
        <is>
          <t>LV1</t>
        </is>
      </c>
      <c r="C604" s="83" t="inlineStr">
        <is>
          <t>1</t>
        </is>
      </c>
      <c r="D604" s="83" t="inlineStr">
        <is>
          <t>3%</t>
        </is>
      </c>
      <c r="E604" s="83" t="inlineStr">
        <is>
          <t>3%</t>
        </is>
      </c>
      <c r="F604" s="871" t="inlineStr">
        <is>
          <t>x</t>
        </is>
      </c>
      <c r="G604" s="871" t="inlineStr">
        <is>
          <t>x</t>
        </is>
      </c>
      <c r="H604" s="872" t="inlineStr">
        <is>
          <t>x</t>
        </is>
      </c>
      <c r="I604" s="320" t="n"/>
      <c r="J604" s="535" t="n"/>
      <c r="K604" s="158" t="n"/>
      <c r="L604" s="158" t="n"/>
      <c r="M604" s="320" t="n"/>
    </row>
    <row r="605" ht="24" customHeight="1">
      <c r="A605" s="11" t="n"/>
      <c r="B605" s="82" t="inlineStr">
        <is>
          <t>LV2</t>
        </is>
      </c>
      <c r="C605" s="83" t="inlineStr">
        <is>
          <t>1</t>
        </is>
      </c>
      <c r="D605" s="83" t="inlineStr">
        <is>
          <t>5%</t>
        </is>
      </c>
      <c r="E605" s="83" t="inlineStr">
        <is>
          <t>5%</t>
        </is>
      </c>
      <c r="F605" s="83" t="inlineStr">
        <is>
          <t>5</t>
        </is>
      </c>
      <c r="G605" s="871" t="inlineStr">
        <is>
          <t>x</t>
        </is>
      </c>
      <c r="H605" s="872" t="inlineStr">
        <is>
          <t>x</t>
        </is>
      </c>
      <c r="I605" s="873" t="inlineStr">
        <is>
          <t>消耗
天赋点2</t>
        </is>
      </c>
      <c r="J605" s="874" t="inlineStr">
        <is>
          <t>中级共鸣：增加专属武器30点基础伤害，
使用神·风刃可以变身神将形象</t>
        </is>
      </c>
      <c r="K605" s="194" t="n"/>
      <c r="L605" s="194" t="n"/>
      <c r="M605" s="410" t="n"/>
    </row>
    <row r="606" ht="24" customHeight="1">
      <c r="A606" s="11" t="n"/>
      <c r="B606" s="82" t="inlineStr">
        <is>
          <t>LV3</t>
        </is>
      </c>
      <c r="C606" s="83" t="inlineStr">
        <is>
          <t>3</t>
        </is>
      </c>
      <c r="D606" s="83" t="inlineStr">
        <is>
          <t>7%</t>
        </is>
      </c>
      <c r="E606" s="83" t="inlineStr">
        <is>
          <t>7%</t>
        </is>
      </c>
      <c r="F606" s="83" t="inlineStr">
        <is>
          <t>8</t>
        </is>
      </c>
      <c r="G606" s="83" t="inlineStr">
        <is>
          <t>4%</t>
        </is>
      </c>
      <c r="H606" s="872" t="inlineStr">
        <is>
          <t>x</t>
        </is>
      </c>
      <c r="I606" s="320" t="n"/>
      <c r="J606" s="535" t="n"/>
      <c r="K606" s="158" t="n"/>
      <c r="L606" s="158" t="n"/>
      <c r="M606" s="320" t="n"/>
    </row>
    <row r="607" ht="24" customHeight="1">
      <c r="A607" s="11" t="n"/>
      <c r="B607" s="82" t="inlineStr">
        <is>
          <t>LV4</t>
        </is>
      </c>
      <c r="C607" s="83" t="inlineStr">
        <is>
          <t>4</t>
        </is>
      </c>
      <c r="D607" s="83" t="inlineStr">
        <is>
          <t>10%</t>
        </is>
      </c>
      <c r="E607" s="83" t="inlineStr">
        <is>
          <t>10%</t>
        </is>
      </c>
      <c r="F607" s="83" t="inlineStr">
        <is>
          <t>12</t>
        </is>
      </c>
      <c r="G607" s="83" t="inlineStr">
        <is>
          <t>5%</t>
        </is>
      </c>
      <c r="H607" s="872" t="inlineStr">
        <is>
          <t>x</t>
        </is>
      </c>
      <c r="I607" s="873" t="inlineStr">
        <is>
          <t>消耗
天赋点3</t>
        </is>
      </c>
      <c r="J607" s="874" t="inlineStr">
        <is>
          <t>高级共鸣：增加专属武器50点基础伤害</t>
        </is>
      </c>
      <c r="K607" s="194" t="n"/>
      <c r="L607" s="194" t="n"/>
      <c r="M607" s="410" t="n"/>
    </row>
    <row r="608" ht="24" customHeight="1">
      <c r="A608" s="16" t="n"/>
      <c r="B608" s="89" t="inlineStr">
        <is>
          <t>LV5</t>
        </is>
      </c>
      <c r="C608" s="90" t="inlineStr">
        <is>
          <t>8</t>
        </is>
      </c>
      <c r="D608" s="90" t="inlineStr">
        <is>
          <t>15%</t>
        </is>
      </c>
      <c r="E608" s="90" t="inlineStr">
        <is>
          <t>15%</t>
        </is>
      </c>
      <c r="F608" s="90" t="inlineStr">
        <is>
          <t>17</t>
        </is>
      </c>
      <c r="G608" s="90" t="inlineStr">
        <is>
          <t>6%</t>
        </is>
      </c>
      <c r="H608" s="224" t="inlineStr">
        <is>
          <t>5%</t>
        </is>
      </c>
      <c r="I608" s="320" t="n"/>
      <c r="J608" s="535" t="n"/>
      <c r="K608" s="158" t="n"/>
      <c r="L608" s="158" t="n"/>
      <c r="M608" s="320" t="n"/>
    </row>
    <row r="609" ht="24" customHeight="1">
      <c r="A609" s="386" t="inlineStr">
        <is>
          <t>碎片需求</t>
        </is>
      </c>
      <c r="B609" s="887" t="inlineStr">
        <is>
          <t>充能属性-战斗技能-持续整场战斗-神威雷切</t>
        </is>
      </c>
      <c r="I609" s="388" t="inlineStr">
        <is>
          <t>武器属性-天赋分支2</t>
        </is>
      </c>
      <c r="J609" s="3" t="n"/>
      <c r="K609" s="3" t="n"/>
      <c r="L609" s="3" t="n"/>
      <c r="M609" s="3" t="n"/>
    </row>
    <row r="610" ht="24" customHeight="1">
      <c r="A610" s="876" t="inlineStr">
        <is>
          <t>200</t>
        </is>
      </c>
      <c r="B610" s="80" t="inlineStr">
        <is>
          <t>LV0：增加自身基础敏捷、生命15%，降低对手投掷武器伤害20%</t>
        </is>
      </c>
      <c r="C610" s="123" t="n"/>
      <c r="D610" s="123" t="n"/>
      <c r="E610" s="123" t="n"/>
      <c r="F610" s="123" t="n"/>
      <c r="G610" s="123" t="n"/>
      <c r="H610" s="124" t="n"/>
      <c r="I610" s="859" t="inlineStr">
        <is>
          <t>消耗
天赋点1</t>
        </is>
      </c>
      <c r="J610" s="877" t="inlineStr">
        <is>
          <t>水遁：无视大海</t>
        </is>
      </c>
      <c r="K610" s="3" t="n"/>
      <c r="L610" s="3" t="n"/>
      <c r="M610" s="4" t="n"/>
    </row>
    <row r="611" ht="24" customHeight="1">
      <c r="A611" s="263" t="inlineStr">
        <is>
          <t>150</t>
        </is>
      </c>
      <c r="B611" s="132" t="inlineStr">
        <is>
          <t>LV1：增加自身基础敏捷、生命16%，降低对手投掷武器伤害21%</t>
        </is>
      </c>
      <c r="C611" s="129" t="n"/>
      <c r="D611" s="129" t="n"/>
      <c r="E611" s="129" t="n"/>
      <c r="F611" s="129" t="n"/>
      <c r="G611" s="129" t="n"/>
      <c r="H611" s="130" t="n"/>
      <c r="I611" s="320" t="n"/>
      <c r="J611" s="535" t="n"/>
      <c r="K611" s="158" t="n"/>
      <c r="L611" s="158" t="n"/>
      <c r="M611" s="320" t="n"/>
    </row>
    <row r="612" ht="24" customHeight="1">
      <c r="A612" s="263" t="inlineStr">
        <is>
          <t>300</t>
        </is>
      </c>
      <c r="B612" s="132" t="inlineStr">
        <is>
          <t>LV2：增加自身基础敏捷、生命17%，降低对手投掷武器伤害22%</t>
        </is>
      </c>
      <c r="C612" s="129" t="n"/>
      <c r="D612" s="129" t="n"/>
      <c r="E612" s="129" t="n"/>
      <c r="F612" s="129" t="n"/>
      <c r="G612" s="129" t="n"/>
      <c r="H612" s="130" t="n"/>
      <c r="I612" s="873" t="inlineStr">
        <is>
          <t>消耗
天赋点2</t>
        </is>
      </c>
      <c r="J612" s="874" t="inlineStr">
        <is>
          <t>土遁：无视格挡、反击、反弹</t>
        </is>
      </c>
      <c r="K612" s="194" t="n"/>
      <c r="L612" s="194" t="n"/>
      <c r="M612" s="410" t="n"/>
    </row>
    <row r="613" ht="24" customHeight="1">
      <c r="A613" s="263" t="inlineStr">
        <is>
          <t>500</t>
        </is>
      </c>
      <c r="B613" s="132" t="inlineStr">
        <is>
          <t>LV3：增加自身基础敏捷、生命18%，降低对手投掷武器伤害23%</t>
        </is>
      </c>
      <c r="C613" s="129" t="n"/>
      <c r="D613" s="129" t="n"/>
      <c r="E613" s="129" t="n"/>
      <c r="F613" s="129" t="n"/>
      <c r="G613" s="129" t="n"/>
      <c r="H613" s="130" t="n"/>
      <c r="I613" s="320" t="n"/>
      <c r="J613" s="535" t="n"/>
      <c r="K613" s="158" t="n"/>
      <c r="L613" s="158" t="n"/>
      <c r="M613" s="320" t="n"/>
    </row>
    <row r="614" ht="24" customHeight="1">
      <c r="A614" s="263" t="inlineStr">
        <is>
          <t>900</t>
        </is>
      </c>
      <c r="B614" s="132" t="inlineStr">
        <is>
          <t>LV4：增加自身基础敏捷、生命19%，降低对手投掷武器伤害24%</t>
        </is>
      </c>
      <c r="C614" s="129" t="n"/>
      <c r="D614" s="129" t="n"/>
      <c r="E614" s="129" t="n"/>
      <c r="F614" s="129" t="n"/>
      <c r="G614" s="129" t="n"/>
      <c r="H614" s="130" t="n"/>
      <c r="I614" s="873" t="inlineStr">
        <is>
          <t>消耗
天赋点3</t>
        </is>
      </c>
      <c r="J614" s="874" t="inlineStr">
        <is>
          <t>火遁：无视对手抗暴击伤害20%</t>
        </is>
      </c>
      <c r="K614" s="194" t="n"/>
      <c r="L614" s="194" t="n"/>
      <c r="M614" s="410" t="n"/>
    </row>
    <row r="615" ht="24" customHeight="1">
      <c r="A615" s="889" t="inlineStr">
        <is>
          <t>1500</t>
        </is>
      </c>
      <c r="B615" s="138" t="inlineStr">
        <is>
          <t>LV5：增加自身基础敏捷、生命20%，降低对手投掷武器伤害25%</t>
        </is>
      </c>
      <c r="C615" s="135" t="n"/>
      <c r="D615" s="135" t="n"/>
      <c r="E615" s="135" t="n"/>
      <c r="F615" s="135" t="n"/>
      <c r="G615" s="135" t="n"/>
      <c r="H615" s="136" t="n"/>
      <c r="I615" s="320" t="n"/>
      <c r="J615" s="535" t="n"/>
      <c r="K615" s="158" t="n"/>
      <c r="L615" s="158" t="n"/>
      <c r="M615" s="320" t="n"/>
    </row>
    <row r="616" ht="24" customHeight="1">
      <c r="A616" s="386" t="inlineStr">
        <is>
          <t>战斗力</t>
        </is>
      </c>
      <c r="B616" s="774" t="inlineStr">
        <is>
          <t>充能属性-变身技能-空手攻击生效-神威手里剑</t>
        </is>
      </c>
      <c r="C616" s="270" t="n"/>
      <c r="D616" s="270" t="n"/>
      <c r="E616" s="270" t="n"/>
      <c r="F616" s="270" t="n"/>
      <c r="G616" s="270" t="n"/>
      <c r="H616" s="427" t="n"/>
      <c r="I616" s="24" t="inlineStr">
        <is>
          <t>武器属性-天赋分支3</t>
        </is>
      </c>
      <c r="J616" s="56" t="n"/>
      <c r="K616" s="56" t="n"/>
      <c r="L616" s="56" t="n"/>
      <c r="M616" s="56" t="n"/>
    </row>
    <row r="617" ht="24" customHeight="1">
      <c r="A617" s="876" t="inlineStr">
        <is>
          <t>3</t>
        </is>
      </c>
      <c r="B617" s="73" t="inlineStr">
        <is>
          <t>LV0：  70%忽略门派和佣兵反弹，增加自身投掷武器穿透30%持续3回合</t>
        </is>
      </c>
      <c r="C617" s="158" t="n"/>
      <c r="D617" s="158" t="n"/>
      <c r="E617" s="158" t="n"/>
      <c r="F617" s="158" t="n"/>
      <c r="G617" s="158" t="n"/>
      <c r="H617" s="320" t="n"/>
      <c r="I617" s="579" t="inlineStr">
        <is>
          <t>消耗
天赋点1</t>
        </is>
      </c>
      <c r="J617" s="878" t="inlineStr">
        <is>
          <t>影分身：额外造成自身敏捷20%的伤害</t>
        </is>
      </c>
      <c r="M617" s="504" t="n"/>
    </row>
    <row r="618" ht="24" customHeight="1">
      <c r="A618" s="263" t="inlineStr">
        <is>
          <t>5</t>
        </is>
      </c>
      <c r="B618" s="132" t="inlineStr">
        <is>
          <t>LV1：  75%忽略门派和佣兵反弹，增加自身投掷武器穿透30%持续3回合</t>
        </is>
      </c>
      <c r="C618" s="129" t="n"/>
      <c r="D618" s="129" t="n"/>
      <c r="E618" s="129" t="n"/>
      <c r="F618" s="129" t="n"/>
      <c r="G618" s="129" t="n"/>
      <c r="H618" s="130" t="n"/>
      <c r="I618" s="553" t="n"/>
      <c r="J618" s="158" t="n"/>
      <c r="K618" s="158" t="n"/>
      <c r="L618" s="158" t="n"/>
      <c r="M618" s="320" t="n"/>
    </row>
    <row r="619" ht="24" customHeight="1">
      <c r="A619" s="263" t="inlineStr">
        <is>
          <t>10</t>
        </is>
      </c>
      <c r="B619" s="132" t="inlineStr">
        <is>
          <t>LV2：  80%忽略门派和佣兵反弹，增加自身投掷武器穿透30%持续3回合</t>
        </is>
      </c>
      <c r="C619" s="129" t="n"/>
      <c r="D619" s="129" t="n"/>
      <c r="E619" s="129" t="n"/>
      <c r="F619" s="129" t="n"/>
      <c r="G619" s="129" t="n"/>
      <c r="H619" s="130" t="n"/>
      <c r="I619" s="584" t="inlineStr">
        <is>
          <t>消耗
天赋点2</t>
        </is>
      </c>
      <c r="J619" s="879" t="inlineStr">
        <is>
          <t>写轮眼：忽略装死</t>
        </is>
      </c>
      <c r="K619" s="194" t="n"/>
      <c r="L619" s="194" t="n"/>
      <c r="M619" s="410" t="n"/>
    </row>
    <row r="620" ht="24" customHeight="1">
      <c r="A620" s="263" t="inlineStr">
        <is>
          <t>20</t>
        </is>
      </c>
      <c r="B620" s="132" t="inlineStr">
        <is>
          <t>LV3：  85%忽略门派和佣兵反弹，增加自身投掷武器穿透30%持续3回合</t>
        </is>
      </c>
      <c r="C620" s="129" t="n"/>
      <c r="D620" s="129" t="n"/>
      <c r="E620" s="129" t="n"/>
      <c r="F620" s="129" t="n"/>
      <c r="G620" s="129" t="n"/>
      <c r="H620" s="130" t="n"/>
      <c r="I620" s="553" t="n"/>
      <c r="J620" s="158" t="n"/>
      <c r="K620" s="158" t="n"/>
      <c r="L620" s="158" t="n"/>
      <c r="M620" s="320" t="n"/>
    </row>
    <row r="621" ht="24" customHeight="1">
      <c r="A621" s="263" t="inlineStr">
        <is>
          <t>32</t>
        </is>
      </c>
      <c r="B621" s="132" t="inlineStr">
        <is>
          <t>LV4：  90%忽略门派和佣兵反弹，增加自身投掷武器穿透30%持续3回合</t>
        </is>
      </c>
      <c r="C621" s="129" t="n"/>
      <c r="D621" s="129" t="n"/>
      <c r="E621" s="129" t="n"/>
      <c r="F621" s="129" t="n"/>
      <c r="G621" s="129" t="n"/>
      <c r="H621" s="130" t="n"/>
      <c r="I621" s="584" t="inlineStr">
        <is>
          <t>消耗
天赋点3</t>
        </is>
      </c>
      <c r="J621" s="879" t="inlineStr">
        <is>
          <t>须佐能乎：额外造成对手最大生命10%的伤害</t>
        </is>
      </c>
      <c r="K621" s="194" t="n"/>
      <c r="L621" s="194" t="n"/>
      <c r="M621" s="410" t="n"/>
    </row>
    <row r="622" ht="24" customHeight="1">
      <c r="A622" s="267" t="inlineStr">
        <is>
          <t>55</t>
        </is>
      </c>
      <c r="B622" s="138" t="inlineStr">
        <is>
          <t>LV5：100%忽略门派和佣兵反弹，增加自身投掷武器穿透30%持续3回合</t>
        </is>
      </c>
      <c r="C622" s="135" t="n"/>
      <c r="D622" s="135" t="n"/>
      <c r="E622" s="135" t="n"/>
      <c r="F622" s="135" t="n"/>
      <c r="G622" s="135" t="n"/>
      <c r="H622" s="136" t="n"/>
      <c r="I622" s="553" t="n"/>
      <c r="J622" s="158" t="n"/>
      <c r="K622" s="158" t="n"/>
      <c r="L622" s="158" t="n"/>
      <c r="M622" s="320" t="n"/>
    </row>
    <row r="623" ht="24" customHeight="1">
      <c r="A623" s="803" t="inlineStr"/>
      <c r="B623" s="56" t="n"/>
      <c r="C623" s="56" t="n"/>
      <c r="D623" s="56" t="n"/>
      <c r="E623" s="56" t="n"/>
      <c r="F623" s="56" t="n"/>
      <c r="G623" s="56" t="n"/>
      <c r="H623" s="56" t="n"/>
      <c r="I623" s="56" t="n"/>
      <c r="J623" s="56" t="n"/>
      <c r="K623" s="56" t="n"/>
      <c r="L623" s="56" t="n"/>
      <c r="M623" s="56" t="n"/>
    </row>
    <row r="624" ht="24" customHeight="1">
      <c r="A624" s="24" t="inlineStr">
        <is>
          <t>神将红莲</t>
        </is>
      </c>
      <c r="B624" s="388" t="inlineStr">
        <is>
          <t>被动属性</t>
        </is>
      </c>
      <c r="C624" s="389" t="inlineStr">
        <is>
          <t>天赋点</t>
        </is>
      </c>
      <c r="D624" s="670" t="inlineStr">
        <is>
          <t>武器韧性</t>
        </is>
      </c>
      <c r="E624" s="96" t="inlineStr">
        <is>
          <t>武器抗韧</t>
        </is>
      </c>
      <c r="F624" s="96" t="inlineStr">
        <is>
          <t>小型伤害</t>
        </is>
      </c>
      <c r="G624" s="96" t="inlineStr">
        <is>
          <t>小型减伤</t>
        </is>
      </c>
      <c r="I624" s="716" t="inlineStr">
        <is>
          <t>武器属性-天赋分支1</t>
        </is>
      </c>
      <c r="J624" s="56" t="n"/>
      <c r="K624" s="56" t="n"/>
      <c r="L624" s="56" t="n"/>
      <c r="M624" s="56" t="n"/>
    </row>
    <row r="625" ht="24" customHeight="1">
      <c r="A625" s="32" t="inlineStr">
        <is>
          <t>专属武器
合金钻头
神·钻头粉碎者</t>
        </is>
      </c>
      <c r="B625" s="234" t="inlineStr">
        <is>
          <t>LV0</t>
        </is>
      </c>
      <c r="C625" s="340" t="inlineStr">
        <is>
          <t>1</t>
        </is>
      </c>
      <c r="D625" s="340" t="inlineStr">
        <is>
          <t>1%</t>
        </is>
      </c>
      <c r="E625" s="867" t="inlineStr">
        <is>
          <t>x</t>
        </is>
      </c>
      <c r="F625" s="867" t="inlineStr">
        <is>
          <t>x</t>
        </is>
      </c>
      <c r="G625" s="867" t="inlineStr">
        <is>
          <t>x</t>
        </is>
      </c>
      <c r="H625" s="868" t="inlineStr">
        <is>
          <t>x</t>
        </is>
      </c>
      <c r="I625" s="869" t="inlineStr">
        <is>
          <t>消耗
天赋点1</t>
        </is>
      </c>
      <c r="J625" s="870" t="inlineStr">
        <is>
          <t>基础共鸣：增加专属武器20点基础伤害，
使用合金钻头可以变身神将形象</t>
        </is>
      </c>
      <c r="M625" s="504" t="n"/>
    </row>
    <row r="626" ht="24" customHeight="1">
      <c r="A626" s="11" t="n"/>
      <c r="B626" s="82" t="inlineStr">
        <is>
          <t>LV1</t>
        </is>
      </c>
      <c r="C626" s="83" t="inlineStr">
        <is>
          <t>1</t>
        </is>
      </c>
      <c r="D626" s="83" t="inlineStr">
        <is>
          <t>2%</t>
        </is>
      </c>
      <c r="E626" s="83" t="inlineStr">
        <is>
          <t>2%</t>
        </is>
      </c>
      <c r="F626" s="871" t="inlineStr">
        <is>
          <t>x</t>
        </is>
      </c>
      <c r="G626" s="871" t="inlineStr">
        <is>
          <t>x</t>
        </is>
      </c>
      <c r="H626" s="872" t="inlineStr">
        <is>
          <t>x</t>
        </is>
      </c>
      <c r="I626" s="320" t="n"/>
      <c r="J626" s="535" t="n"/>
      <c r="K626" s="158" t="n"/>
      <c r="L626" s="158" t="n"/>
      <c r="M626" s="320" t="n"/>
    </row>
    <row r="627" ht="24" customHeight="1">
      <c r="A627" s="11" t="n"/>
      <c r="B627" s="82" t="inlineStr">
        <is>
          <t>LV2</t>
        </is>
      </c>
      <c r="C627" s="83" t="inlineStr">
        <is>
          <t>1</t>
        </is>
      </c>
      <c r="D627" s="83" t="inlineStr">
        <is>
          <t>3%</t>
        </is>
      </c>
      <c r="E627" s="83" t="inlineStr">
        <is>
          <t>3%</t>
        </is>
      </c>
      <c r="F627" s="83" t="inlineStr">
        <is>
          <t>5%</t>
        </is>
      </c>
      <c r="G627" s="871" t="inlineStr">
        <is>
          <t>x</t>
        </is>
      </c>
      <c r="H627" s="872" t="inlineStr">
        <is>
          <t>x</t>
        </is>
      </c>
      <c r="I627" s="873" t="inlineStr">
        <is>
          <t>消耗
天赋点2</t>
        </is>
      </c>
      <c r="J627" s="874" t="inlineStr">
        <is>
          <t>中级共鸣：增加专属武器30点基础伤害，
使用神·钻头粉碎者可以变身神将形象</t>
        </is>
      </c>
      <c r="K627" s="194" t="n"/>
      <c r="L627" s="194" t="n"/>
      <c r="M627" s="410" t="n"/>
    </row>
    <row r="628" ht="24" customHeight="1">
      <c r="A628" s="11" t="n"/>
      <c r="B628" s="82" t="inlineStr">
        <is>
          <t>LV3</t>
        </is>
      </c>
      <c r="C628" s="83" t="inlineStr">
        <is>
          <t>3</t>
        </is>
      </c>
      <c r="D628" s="83" t="inlineStr">
        <is>
          <t>5%</t>
        </is>
      </c>
      <c r="E628" s="83" t="inlineStr">
        <is>
          <t>5%</t>
        </is>
      </c>
      <c r="F628" s="83" t="inlineStr">
        <is>
          <t>7%</t>
        </is>
      </c>
      <c r="G628" s="83" t="inlineStr">
        <is>
          <t>7%</t>
        </is>
      </c>
      <c r="H628" s="872" t="inlineStr">
        <is>
          <t>x</t>
        </is>
      </c>
      <c r="I628" s="320" t="n"/>
      <c r="J628" s="535" t="n"/>
      <c r="K628" s="158" t="n"/>
      <c r="L628" s="158" t="n"/>
      <c r="M628" s="320" t="n"/>
    </row>
    <row r="629" ht="24" customHeight="1">
      <c r="A629" s="11" t="n"/>
      <c r="B629" s="82" t="inlineStr">
        <is>
          <t>LV4</t>
        </is>
      </c>
      <c r="C629" s="83" t="inlineStr">
        <is>
          <t>4</t>
        </is>
      </c>
      <c r="D629" s="83" t="inlineStr">
        <is>
          <t>7%</t>
        </is>
      </c>
      <c r="E629" s="83" t="inlineStr">
        <is>
          <t>7%</t>
        </is>
      </c>
      <c r="F629" s="83" t="inlineStr">
        <is>
          <t>10%</t>
        </is>
      </c>
      <c r="G629" s="83" t="inlineStr">
        <is>
          <t>10%</t>
        </is>
      </c>
      <c r="H629" s="872" t="inlineStr">
        <is>
          <t>x</t>
        </is>
      </c>
      <c r="I629" s="873" t="inlineStr">
        <is>
          <t>消耗
天赋点3</t>
        </is>
      </c>
      <c r="J629" s="874" t="inlineStr">
        <is>
          <t>高级共鸣：增加专属武器50点基础伤害</t>
        </is>
      </c>
      <c r="K629" s="194" t="n"/>
      <c r="L629" s="194" t="n"/>
      <c r="M629" s="410" t="n"/>
    </row>
    <row r="630" ht="24" customHeight="1">
      <c r="A630" s="16" t="n"/>
      <c r="B630" s="89" t="inlineStr">
        <is>
          <t>LV5</t>
        </is>
      </c>
      <c r="C630" s="90" t="inlineStr">
        <is>
          <t>8</t>
        </is>
      </c>
      <c r="D630" s="90" t="inlineStr">
        <is>
          <t>10%</t>
        </is>
      </c>
      <c r="E630" s="90" t="inlineStr">
        <is>
          <t>10%</t>
        </is>
      </c>
      <c r="F630" s="90" t="inlineStr">
        <is>
          <t>15%</t>
        </is>
      </c>
      <c r="G630" s="90" t="inlineStr">
        <is>
          <t>15%</t>
        </is>
      </c>
      <c r="H630" s="835" t="inlineStr">
        <is>
          <t>x</t>
        </is>
      </c>
      <c r="I630" s="320" t="n"/>
      <c r="J630" s="535" t="n"/>
      <c r="K630" s="158" t="n"/>
      <c r="L630" s="158" t="n"/>
      <c r="M630" s="320" t="n"/>
    </row>
    <row r="631" ht="24" customHeight="1">
      <c r="A631" s="386" t="inlineStr">
        <is>
          <t>碎片需求</t>
        </is>
      </c>
      <c r="B631" s="887" t="inlineStr">
        <is>
          <t>充能属性-战斗技能-持续整场战斗-积炎切割</t>
        </is>
      </c>
      <c r="I631" s="388" t="inlineStr">
        <is>
          <t>武器属性-天赋分支2</t>
        </is>
      </c>
      <c r="J631" s="3" t="n"/>
      <c r="K631" s="3" t="n"/>
      <c r="L631" s="3" t="n"/>
      <c r="M631" s="3" t="n"/>
    </row>
    <row r="632" ht="24" customHeight="1">
      <c r="A632" s="876" t="inlineStr">
        <is>
          <t>150</t>
        </is>
      </c>
      <c r="B632" s="80" t="inlineStr">
        <is>
          <t>LV0：增加自身基础生命  5%，降低对手小型武器伤害20%</t>
        </is>
      </c>
      <c r="C632" s="123" t="n"/>
      <c r="D632" s="123" t="n"/>
      <c r="E632" s="123" t="n"/>
      <c r="F632" s="123" t="n"/>
      <c r="G632" s="123" t="n"/>
      <c r="H632" s="124" t="n"/>
      <c r="I632" s="859" t="inlineStr">
        <is>
          <t>消耗
天赋点1</t>
        </is>
      </c>
      <c r="J632" s="877" t="inlineStr">
        <is>
          <t>合金狂潮：无视对手抗暴击伤害15%</t>
        </is>
      </c>
      <c r="K632" s="3" t="n"/>
      <c r="L632" s="3" t="n"/>
      <c r="M632" s="4" t="n"/>
    </row>
    <row r="633" ht="24" customHeight="1">
      <c r="A633" s="263" t="inlineStr">
        <is>
          <t>150</t>
        </is>
      </c>
      <c r="B633" s="132" t="inlineStr">
        <is>
          <t>LV1：增加自身基础生命  6%，降低对手小型武器伤害22%</t>
        </is>
      </c>
      <c r="C633" s="129" t="n"/>
      <c r="D633" s="129" t="n"/>
      <c r="E633" s="129" t="n"/>
      <c r="F633" s="129" t="n"/>
      <c r="G633" s="129" t="n"/>
      <c r="H633" s="130" t="n"/>
      <c r="I633" s="320" t="n"/>
      <c r="J633" s="535" t="n"/>
      <c r="K633" s="158" t="n"/>
      <c r="L633" s="158" t="n"/>
      <c r="M633" s="320" t="n"/>
    </row>
    <row r="634" ht="24" customHeight="1">
      <c r="A634" s="263" t="inlineStr">
        <is>
          <t>280</t>
        </is>
      </c>
      <c r="B634" s="132" t="inlineStr">
        <is>
          <t>LV2：增加自身基础生命  7%，降低对手小型武器伤害24%</t>
        </is>
      </c>
      <c r="C634" s="129" t="n"/>
      <c r="D634" s="129" t="n"/>
      <c r="E634" s="129" t="n"/>
      <c r="F634" s="129" t="n"/>
      <c r="G634" s="129" t="n"/>
      <c r="H634" s="130" t="n"/>
      <c r="I634" s="873" t="inlineStr">
        <is>
          <t>消耗
天赋点2</t>
        </is>
      </c>
      <c r="J634" s="874" t="inlineStr">
        <is>
          <t>破速突击：额外造成自身速度20%的伤害</t>
        </is>
      </c>
      <c r="K634" s="194" t="n"/>
      <c r="L634" s="194" t="n"/>
      <c r="M634" s="410" t="n"/>
    </row>
    <row r="635" ht="24" customHeight="1">
      <c r="A635" s="263" t="inlineStr">
        <is>
          <t>560</t>
        </is>
      </c>
      <c r="B635" s="132" t="inlineStr">
        <is>
          <t>LV3：增加自身基础生命  8%，降低对手小型武器伤害26%</t>
        </is>
      </c>
      <c r="C635" s="129" t="n"/>
      <c r="D635" s="129" t="n"/>
      <c r="E635" s="129" t="n"/>
      <c r="F635" s="129" t="n"/>
      <c r="G635" s="129" t="n"/>
      <c r="H635" s="130" t="n"/>
      <c r="I635" s="320" t="n"/>
      <c r="J635" s="535" t="n"/>
      <c r="K635" s="158" t="n"/>
      <c r="L635" s="158" t="n"/>
      <c r="M635" s="320" t="n"/>
    </row>
    <row r="636" ht="24" customHeight="1">
      <c r="A636" s="263" t="inlineStr">
        <is>
          <t>800</t>
        </is>
      </c>
      <c r="B636" s="132" t="inlineStr">
        <is>
          <t>LV4：增加自身基础生命  9%，降低对手小型武器伤害28%</t>
        </is>
      </c>
      <c r="C636" s="129" t="n"/>
      <c r="D636" s="129" t="n"/>
      <c r="E636" s="129" t="n"/>
      <c r="F636" s="129" t="n"/>
      <c r="G636" s="129" t="n"/>
      <c r="H636" s="130" t="n"/>
      <c r="I636" s="873" t="inlineStr">
        <is>
          <t>消耗
天赋点3</t>
        </is>
      </c>
      <c r="J636" s="874" t="inlineStr">
        <is>
          <t>螺旋坠：必中</t>
        </is>
      </c>
      <c r="K636" s="194" t="n"/>
      <c r="L636" s="194" t="n"/>
      <c r="M636" s="410" t="n"/>
    </row>
    <row r="637" ht="24" customHeight="1">
      <c r="A637" s="889" t="inlineStr">
        <is>
          <t>1100</t>
        </is>
      </c>
      <c r="B637" s="138" t="inlineStr">
        <is>
          <t>LV5：增加自身基础生命10%，降低对手小型武器伤害30%</t>
        </is>
      </c>
      <c r="C637" s="135" t="n"/>
      <c r="D637" s="135" t="n"/>
      <c r="E637" s="135" t="n"/>
      <c r="F637" s="135" t="n"/>
      <c r="G637" s="135" t="n"/>
      <c r="H637" s="136" t="n"/>
      <c r="I637" s="320" t="n"/>
      <c r="J637" s="535" t="n"/>
      <c r="K637" s="158" t="n"/>
      <c r="L637" s="158" t="n"/>
      <c r="M637" s="320" t="n"/>
    </row>
    <row r="638" ht="24" customHeight="1">
      <c r="A638" s="386" t="inlineStr">
        <is>
          <t>战斗力</t>
        </is>
      </c>
      <c r="B638" s="774" t="inlineStr">
        <is>
          <t>充能属性-变身技能-空手攻击生效-天元束缚</t>
        </is>
      </c>
      <c r="C638" s="270" t="n"/>
      <c r="D638" s="270" t="n"/>
      <c r="E638" s="270" t="n"/>
      <c r="F638" s="270" t="n"/>
      <c r="G638" s="270" t="n"/>
      <c r="H638" s="427" t="n"/>
      <c r="I638" s="24" t="inlineStr">
        <is>
          <t>武器属性-天赋分支3</t>
        </is>
      </c>
      <c r="J638" s="56" t="n"/>
      <c r="K638" s="56" t="n"/>
      <c r="L638" s="56" t="n"/>
      <c r="M638" s="56" t="n"/>
    </row>
    <row r="639" ht="24" customHeight="1">
      <c r="A639" s="876" t="inlineStr">
        <is>
          <t>2</t>
        </is>
      </c>
      <c r="B639" s="73" t="inlineStr">
        <is>
          <t>LV0：  30%忽略门派和佣兵反弹，100%忽略对手1回合</t>
        </is>
      </c>
      <c r="C639" s="158" t="n"/>
      <c r="D639" s="158" t="n"/>
      <c r="E639" s="158" t="n"/>
      <c r="F639" s="158" t="n"/>
      <c r="G639" s="158" t="n"/>
      <c r="H639" s="320" t="n"/>
      <c r="I639" s="579" t="inlineStr">
        <is>
          <t>消耗
天赋点1</t>
        </is>
      </c>
      <c r="J639" s="878" t="inlineStr">
        <is>
          <t>业火不焚：反击时无视对手抗武器穿透20%</t>
        </is>
      </c>
      <c r="M639" s="504" t="n"/>
    </row>
    <row r="640" ht="24" customHeight="1">
      <c r="A640" s="263" t="inlineStr">
        <is>
          <t>4</t>
        </is>
      </c>
      <c r="B640" s="132" t="inlineStr">
        <is>
          <t>LV1：  35%忽略门派和佣兵反弹，100%忽略对手1回合</t>
        </is>
      </c>
      <c r="C640" s="129" t="n"/>
      <c r="D640" s="129" t="n"/>
      <c r="E640" s="129" t="n"/>
      <c r="F640" s="129" t="n"/>
      <c r="G640" s="129" t="n"/>
      <c r="H640" s="130" t="n"/>
      <c r="I640" s="553" t="n"/>
      <c r="J640" s="158" t="n"/>
      <c r="K640" s="158" t="n"/>
      <c r="L640" s="158" t="n"/>
      <c r="M640" s="320" t="n"/>
    </row>
    <row r="641" ht="24" customHeight="1">
      <c r="A641" s="263" t="inlineStr">
        <is>
          <t>9</t>
        </is>
      </c>
      <c r="B641" s="132" t="inlineStr">
        <is>
          <t>LV2：  40%忽略门派和佣兵反弹，100%忽略对手1回合</t>
        </is>
      </c>
      <c r="C641" s="129" t="n"/>
      <c r="D641" s="129" t="n"/>
      <c r="E641" s="129" t="n"/>
      <c r="F641" s="129" t="n"/>
      <c r="G641" s="129" t="n"/>
      <c r="H641" s="130" t="n"/>
      <c r="I641" s="584" t="inlineStr">
        <is>
          <t>消耗
天赋点2</t>
        </is>
      </c>
      <c r="J641" s="879" t="inlineStr">
        <is>
          <t>残影切割：附带21点真实伤害</t>
        </is>
      </c>
      <c r="K641" s="194" t="n"/>
      <c r="L641" s="194" t="n"/>
      <c r="M641" s="410" t="n"/>
    </row>
    <row r="642" ht="24" customHeight="1">
      <c r="A642" s="263" t="inlineStr">
        <is>
          <t>18</t>
        </is>
      </c>
      <c r="B642" s="132" t="inlineStr">
        <is>
          <t>LV3：  45%忽略门派和佣兵反弹，100%忽略对手2回合</t>
        </is>
      </c>
      <c r="C642" s="129" t="n"/>
      <c r="D642" s="129" t="n"/>
      <c r="E642" s="129" t="n"/>
      <c r="F642" s="129" t="n"/>
      <c r="G642" s="129" t="n"/>
      <c r="H642" s="130" t="n"/>
      <c r="I642" s="553" t="n"/>
      <c r="J642" s="158" t="n"/>
      <c r="K642" s="158" t="n"/>
      <c r="L642" s="158" t="n"/>
      <c r="M642" s="320" t="n"/>
    </row>
    <row r="643" ht="24" customHeight="1">
      <c r="A643" s="263" t="inlineStr">
        <is>
          <t>28</t>
        </is>
      </c>
      <c r="B643" s="132" t="inlineStr">
        <is>
          <t>LV4：  50%忽略门派和佣兵反弹，100%忽略对手2回合</t>
        </is>
      </c>
      <c r="C643" s="129" t="n"/>
      <c r="D643" s="129" t="n"/>
      <c r="E643" s="129" t="n"/>
      <c r="F643" s="129" t="n"/>
      <c r="G643" s="129" t="n"/>
      <c r="H643" s="130" t="n"/>
      <c r="I643" s="584" t="inlineStr">
        <is>
          <t>消耗
天赋点3</t>
        </is>
      </c>
      <c r="J643" s="879" t="inlineStr">
        <is>
          <t>破甲龙卷：命中对手后，降低对手伤害30%持续2回合</t>
        </is>
      </c>
      <c r="K643" s="194" t="n"/>
      <c r="L643" s="194" t="n"/>
      <c r="M643" s="410" t="n"/>
    </row>
    <row r="644" ht="24" customHeight="1">
      <c r="A644" s="267" t="inlineStr">
        <is>
          <t>45</t>
        </is>
      </c>
      <c r="B644" s="138" t="inlineStr">
        <is>
          <t>LV5：  60%忽略门派和佣兵反弹，100%忽略对手2回合</t>
        </is>
      </c>
      <c r="C644" s="135" t="n"/>
      <c r="D644" s="135" t="n"/>
      <c r="E644" s="135" t="n"/>
      <c r="F644" s="135" t="n"/>
      <c r="G644" s="135" t="n"/>
      <c r="H644" s="136" t="n"/>
      <c r="I644" s="553" t="n"/>
      <c r="J644" s="158" t="n"/>
      <c r="K644" s="158" t="n"/>
      <c r="L644" s="158" t="n"/>
      <c r="M644" s="320" t="n"/>
    </row>
    <row r="645" ht="24" customHeight="1">
      <c r="A645" s="803" t="inlineStr"/>
      <c r="B645" s="56" t="n"/>
      <c r="C645" s="56" t="n"/>
      <c r="D645" s="56" t="n"/>
      <c r="E645" s="56" t="n"/>
      <c r="F645" s="56" t="n"/>
      <c r="G645" s="56" t="n"/>
      <c r="H645" s="56" t="n"/>
      <c r="I645" s="56" t="n"/>
      <c r="J645" s="56" t="n"/>
      <c r="K645" s="56" t="n"/>
      <c r="L645" s="56" t="n"/>
      <c r="M645" s="56" t="n"/>
    </row>
    <row r="646" ht="24" customHeight="1">
      <c r="A646" s="24" t="inlineStr">
        <is>
          <t>神将猎魔人</t>
        </is>
      </c>
      <c r="B646" s="388" t="inlineStr">
        <is>
          <t>被动属性</t>
        </is>
      </c>
      <c r="C646" s="389" t="inlineStr">
        <is>
          <t>天赋点</t>
        </is>
      </c>
      <c r="D646" s="670" t="inlineStr">
        <is>
          <t>中型伤害</t>
        </is>
      </c>
      <c r="E646" s="96" t="inlineStr">
        <is>
          <t>中型减伤</t>
        </is>
      </c>
      <c r="F646" s="96" t="inlineStr">
        <is>
          <t>中型穿透</t>
        </is>
      </c>
      <c r="G646" s="96" t="inlineStr">
        <is>
          <t>投掷穿透</t>
        </is>
      </c>
      <c r="H646" s="311" t="inlineStr">
        <is>
          <t>速度值</t>
        </is>
      </c>
      <c r="I646" s="716" t="inlineStr">
        <is>
          <t>武器属性-天赋分支1</t>
        </is>
      </c>
      <c r="J646" s="56" t="n"/>
      <c r="K646" s="56" t="n"/>
      <c r="L646" s="56" t="n"/>
      <c r="M646" s="56" t="n"/>
    </row>
    <row r="647" ht="24" customHeight="1">
      <c r="A647" s="32" t="inlineStr">
        <is>
          <t>专属武器
双持狂战斧
神·埃辛诺斯战刃</t>
        </is>
      </c>
      <c r="B647" s="234" t="inlineStr">
        <is>
          <t>LV0</t>
        </is>
      </c>
      <c r="C647" s="340" t="inlineStr">
        <is>
          <t>1</t>
        </is>
      </c>
      <c r="D647" s="340" t="inlineStr">
        <is>
          <t>2%</t>
        </is>
      </c>
      <c r="E647" s="867" t="inlineStr">
        <is>
          <t>x</t>
        </is>
      </c>
      <c r="F647" s="867" t="inlineStr">
        <is>
          <t>x</t>
        </is>
      </c>
      <c r="G647" s="867" t="inlineStr">
        <is>
          <t>x</t>
        </is>
      </c>
      <c r="H647" s="868" t="inlineStr">
        <is>
          <t>x</t>
        </is>
      </c>
      <c r="I647" s="869" t="inlineStr">
        <is>
          <t>消耗
天赋点1</t>
        </is>
      </c>
      <c r="J647" s="870" t="inlineStr">
        <is>
          <t>基础共鸣：增加专属武器25点基础伤害，
使用双持狂战斧可以变身神将形象</t>
        </is>
      </c>
      <c r="M647" s="504" t="n"/>
    </row>
    <row r="648" ht="24" customHeight="1">
      <c r="A648" s="11" t="n"/>
      <c r="B648" s="82" t="inlineStr">
        <is>
          <t>LV1</t>
        </is>
      </c>
      <c r="C648" s="83" t="inlineStr">
        <is>
          <t>1</t>
        </is>
      </c>
      <c r="D648" s="83" t="inlineStr">
        <is>
          <t>3%</t>
        </is>
      </c>
      <c r="E648" s="83" t="inlineStr">
        <is>
          <t>4%</t>
        </is>
      </c>
      <c r="F648" s="871" t="inlineStr">
        <is>
          <t>x</t>
        </is>
      </c>
      <c r="G648" s="871" t="inlineStr">
        <is>
          <t>x</t>
        </is>
      </c>
      <c r="H648" s="872" t="inlineStr">
        <is>
          <t>x</t>
        </is>
      </c>
      <c r="I648" s="320" t="n"/>
      <c r="J648" s="535" t="n"/>
      <c r="K648" s="158" t="n"/>
      <c r="L648" s="158" t="n"/>
      <c r="M648" s="320" t="n"/>
    </row>
    <row r="649" ht="24" customHeight="1">
      <c r="A649" s="11" t="n"/>
      <c r="B649" s="82" t="inlineStr">
        <is>
          <t>LV2</t>
        </is>
      </c>
      <c r="C649" s="83" t="inlineStr">
        <is>
          <t>1</t>
        </is>
      </c>
      <c r="D649" s="83" t="inlineStr">
        <is>
          <t>5%</t>
        </is>
      </c>
      <c r="E649" s="83" t="inlineStr">
        <is>
          <t>5%</t>
        </is>
      </c>
      <c r="F649" s="83" t="inlineStr">
        <is>
          <t>5%</t>
        </is>
      </c>
      <c r="G649" s="871" t="inlineStr">
        <is>
          <t>x</t>
        </is>
      </c>
      <c r="H649" s="872" t="inlineStr">
        <is>
          <t>x</t>
        </is>
      </c>
      <c r="I649" s="873" t="inlineStr">
        <is>
          <t>消耗
天赋点2</t>
        </is>
      </c>
      <c r="J649" s="874" t="inlineStr">
        <is>
          <t>中级共鸣：增加专属武器44点基础伤害，
使用神·埃辛诺斯战刃可以变身神将形象</t>
        </is>
      </c>
      <c r="K649" s="194" t="n"/>
      <c r="L649" s="194" t="n"/>
      <c r="M649" s="410" t="n"/>
    </row>
    <row r="650" ht="24" customHeight="1">
      <c r="A650" s="11" t="n"/>
      <c r="B650" s="82" t="inlineStr">
        <is>
          <t>LV3</t>
        </is>
      </c>
      <c r="C650" s="83" t="inlineStr">
        <is>
          <t>3</t>
        </is>
      </c>
      <c r="D650" s="83" t="inlineStr">
        <is>
          <t>7%</t>
        </is>
      </c>
      <c r="E650" s="83" t="inlineStr">
        <is>
          <t>7%</t>
        </is>
      </c>
      <c r="F650" s="83" t="inlineStr">
        <is>
          <t>7%</t>
        </is>
      </c>
      <c r="G650" s="83" t="inlineStr">
        <is>
          <t>7%</t>
        </is>
      </c>
      <c r="H650" s="872" t="inlineStr">
        <is>
          <t>x</t>
        </is>
      </c>
      <c r="I650" s="320" t="n"/>
      <c r="J650" s="535" t="n"/>
      <c r="K650" s="158" t="n"/>
      <c r="L650" s="158" t="n"/>
      <c r="M650" s="320" t="n"/>
    </row>
    <row r="651" ht="24" customHeight="1">
      <c r="A651" s="11" t="n"/>
      <c r="B651" s="82" t="inlineStr">
        <is>
          <t>LV4</t>
        </is>
      </c>
      <c r="C651" s="83" t="inlineStr">
        <is>
          <t>4</t>
        </is>
      </c>
      <c r="D651" s="83" t="inlineStr">
        <is>
          <t>10%</t>
        </is>
      </c>
      <c r="E651" s="83" t="inlineStr">
        <is>
          <t>10%</t>
        </is>
      </c>
      <c r="F651" s="83" t="inlineStr">
        <is>
          <t>10%</t>
        </is>
      </c>
      <c r="G651" s="83" t="inlineStr">
        <is>
          <t>10%</t>
        </is>
      </c>
      <c r="H651" s="872" t="inlineStr">
        <is>
          <t>x</t>
        </is>
      </c>
      <c r="I651" s="873" t="inlineStr">
        <is>
          <t>消耗
天赋点3</t>
        </is>
      </c>
      <c r="J651" s="874" t="inlineStr">
        <is>
          <t>高级共鸣：增加专属武器70点基础伤害</t>
        </is>
      </c>
      <c r="K651" s="194" t="n"/>
      <c r="L651" s="194" t="n"/>
      <c r="M651" s="410" t="n"/>
    </row>
    <row r="652" ht="24" customHeight="1">
      <c r="A652" s="16" t="n"/>
      <c r="B652" s="89" t="inlineStr">
        <is>
          <t>LV5</t>
        </is>
      </c>
      <c r="C652" s="90" t="inlineStr">
        <is>
          <t>8</t>
        </is>
      </c>
      <c r="D652" s="90" t="inlineStr">
        <is>
          <t>15%</t>
        </is>
      </c>
      <c r="E652" s="90" t="inlineStr">
        <is>
          <t>15%</t>
        </is>
      </c>
      <c r="F652" s="90" t="inlineStr">
        <is>
          <t>15%</t>
        </is>
      </c>
      <c r="G652" s="90" t="inlineStr">
        <is>
          <t>15%</t>
        </is>
      </c>
      <c r="H652" s="224" t="inlineStr">
        <is>
          <t>15</t>
        </is>
      </c>
      <c r="I652" s="320" t="n"/>
      <c r="J652" s="535" t="n"/>
      <c r="K652" s="158" t="n"/>
      <c r="L652" s="158" t="n"/>
      <c r="M652" s="320" t="n"/>
    </row>
    <row r="653" ht="24" customHeight="1">
      <c r="A653" s="386" t="inlineStr">
        <is>
          <t>碎片需求</t>
        </is>
      </c>
      <c r="B653" s="887" t="inlineStr">
        <is>
          <t>充能属性-战斗技能-持续整场战斗-灵魂献祭</t>
        </is>
      </c>
      <c r="I653" s="388" t="inlineStr">
        <is>
          <t>武器属性-天赋分支2</t>
        </is>
      </c>
      <c r="J653" s="3" t="n"/>
      <c r="K653" s="3" t="n"/>
      <c r="L653" s="3" t="n"/>
      <c r="M653" s="3" t="n"/>
    </row>
    <row r="654" ht="24" customHeight="1">
      <c r="A654" s="876" t="inlineStr">
        <is>
          <t>200</t>
        </is>
      </c>
      <c r="B654" s="80" t="inlineStr">
        <is>
          <t>LV0：偷取对手基础力量、敏捷、速度  8%</t>
        </is>
      </c>
      <c r="C654" s="123" t="n"/>
      <c r="D654" s="123" t="n"/>
      <c r="E654" s="123" t="n"/>
      <c r="F654" s="123" t="n"/>
      <c r="G654" s="123" t="n"/>
      <c r="H654" s="124" t="n"/>
      <c r="I654" s="859" t="inlineStr">
        <is>
          <t>消耗
天赋点1</t>
        </is>
      </c>
      <c r="J654" s="877" t="inlineStr">
        <is>
          <t>古之灵气：神技3回合后不会降低力量</t>
        </is>
      </c>
      <c r="K654" s="3" t="n"/>
      <c r="L654" s="3" t="n"/>
      <c r="M654" s="4" t="n"/>
    </row>
    <row r="655" ht="24" customHeight="1">
      <c r="A655" s="263" t="inlineStr">
        <is>
          <t>150</t>
        </is>
      </c>
      <c r="B655" s="132" t="inlineStr">
        <is>
          <t>LV1：偷取对手基础力量、敏捷、速度  9%</t>
        </is>
      </c>
      <c r="C655" s="129" t="n"/>
      <c r="D655" s="129" t="n"/>
      <c r="E655" s="129" t="n"/>
      <c r="F655" s="129" t="n"/>
      <c r="G655" s="129" t="n"/>
      <c r="H655" s="130" t="n"/>
      <c r="I655" s="320" t="n"/>
      <c r="J655" s="535" t="n"/>
      <c r="K655" s="158" t="n"/>
      <c r="L655" s="158" t="n"/>
      <c r="M655" s="320" t="n"/>
    </row>
    <row r="656" ht="24" customHeight="1">
      <c r="A656" s="263" t="inlineStr">
        <is>
          <t>300</t>
        </is>
      </c>
      <c r="B656" s="132" t="inlineStr">
        <is>
          <t>LV2：偷取对手基础力量、敏捷、速度10%</t>
        </is>
      </c>
      <c r="C656" s="129" t="n"/>
      <c r="D656" s="129" t="n"/>
      <c r="E656" s="129" t="n"/>
      <c r="F656" s="129" t="n"/>
      <c r="G656" s="129" t="n"/>
      <c r="H656" s="130" t="n"/>
      <c r="I656" s="873" t="inlineStr">
        <is>
          <t>消耗
天赋点2</t>
        </is>
      </c>
      <c r="J656" s="874" t="inlineStr">
        <is>
          <t>心魔之焰：命中对手后，禁止其触发吸血持续3回合</t>
        </is>
      </c>
      <c r="K656" s="194" t="n"/>
      <c r="L656" s="194" t="n"/>
      <c r="M656" s="410" t="n"/>
    </row>
    <row r="657" ht="24" customHeight="1">
      <c r="A657" s="263" t="inlineStr">
        <is>
          <t>500</t>
        </is>
      </c>
      <c r="B657" s="132" t="inlineStr">
        <is>
          <t>LV3：偷取对手基础力量、敏捷、速度11%</t>
        </is>
      </c>
      <c r="C657" s="129" t="n"/>
      <c r="D657" s="129" t="n"/>
      <c r="E657" s="129" t="n"/>
      <c r="F657" s="129" t="n"/>
      <c r="G657" s="129" t="n"/>
      <c r="H657" s="130" t="n"/>
      <c r="I657" s="320" t="n"/>
      <c r="J657" s="535" t="n"/>
      <c r="K657" s="158" t="n"/>
      <c r="L657" s="158" t="n"/>
      <c r="M657" s="320" t="n"/>
    </row>
    <row r="658" ht="24" customHeight="1">
      <c r="A658" s="263" t="inlineStr">
        <is>
          <t>900</t>
        </is>
      </c>
      <c r="B658" s="132" t="inlineStr">
        <is>
          <t>LV4：偷取对手基础力量、敏捷、速度12%</t>
        </is>
      </c>
      <c r="C658" s="129" t="n"/>
      <c r="D658" s="129" t="n"/>
      <c r="E658" s="129" t="n"/>
      <c r="F658" s="129" t="n"/>
      <c r="G658" s="129" t="n"/>
      <c r="H658" s="130" t="n"/>
      <c r="I658" s="873" t="inlineStr">
        <is>
          <t>消耗
天赋点3</t>
        </is>
      </c>
      <c r="J658" s="874" t="inlineStr">
        <is>
          <t>寄生暗影：不会被扔出</t>
        </is>
      </c>
      <c r="K658" s="194" t="n"/>
      <c r="L658" s="194" t="n"/>
      <c r="M658" s="410" t="n"/>
    </row>
    <row r="659" ht="24" customHeight="1">
      <c r="A659" s="267" t="inlineStr">
        <is>
          <t>1500</t>
        </is>
      </c>
      <c r="B659" s="138" t="inlineStr">
        <is>
          <t>LV5：偷取对手基础力量、敏捷、速度13%</t>
        </is>
      </c>
      <c r="C659" s="135" t="n"/>
      <c r="D659" s="135" t="n"/>
      <c r="E659" s="135" t="n"/>
      <c r="F659" s="135" t="n"/>
      <c r="G659" s="135" t="n"/>
      <c r="H659" s="136" t="n"/>
      <c r="I659" s="320" t="n"/>
      <c r="J659" s="535" t="n"/>
      <c r="K659" s="158" t="n"/>
      <c r="L659" s="158" t="n"/>
      <c r="M659" s="320" t="n"/>
    </row>
    <row r="660" ht="24" customHeight="1">
      <c r="A660" s="386" t="inlineStr">
        <is>
          <t>战斗力</t>
        </is>
      </c>
      <c r="B660" s="774" t="inlineStr">
        <is>
          <t>充能属性-变身技能-空手攻击生效-诛魔一念</t>
        </is>
      </c>
      <c r="C660" s="270" t="n"/>
      <c r="D660" s="270" t="n"/>
      <c r="E660" s="270" t="n"/>
      <c r="F660" s="270" t="n"/>
      <c r="G660" s="270" t="n"/>
      <c r="H660" s="427" t="n"/>
      <c r="I660" s="24" t="inlineStr">
        <is>
          <t>武器属性-天赋分支3</t>
        </is>
      </c>
      <c r="J660" s="56" t="n"/>
      <c r="K660" s="56" t="n"/>
      <c r="L660" s="56" t="n"/>
      <c r="M660" s="56" t="n"/>
    </row>
    <row r="661" ht="24" customHeight="1">
      <c r="A661" s="876" t="inlineStr">
        <is>
          <t>3</t>
        </is>
      </c>
      <c r="B661" s="73" t="inlineStr">
        <is>
          <t>LV0：  70%忽略门派和佣兵反弹，无视对手抗空手穿透</t>
        </is>
      </c>
      <c r="C661" s="158" t="n"/>
      <c r="D661" s="158" t="n"/>
      <c r="E661" s="158" t="n"/>
      <c r="F661" s="158" t="n"/>
      <c r="G661" s="158" t="n"/>
      <c r="H661" s="320" t="n"/>
      <c r="I661" s="579" t="inlineStr">
        <is>
          <t>消耗
天赋点1</t>
        </is>
      </c>
      <c r="J661" s="878" t="inlineStr">
        <is>
          <t>狂乱：无视格挡、反弹</t>
        </is>
      </c>
      <c r="M661" s="504" t="n"/>
    </row>
    <row r="662" ht="24" customHeight="1">
      <c r="A662" s="263" t="inlineStr">
        <is>
          <t>5</t>
        </is>
      </c>
      <c r="B662" s="132" t="inlineStr">
        <is>
          <t>LV1：  75%忽略门派和佣兵反弹，无视对手抗空手穿透</t>
        </is>
      </c>
      <c r="C662" s="129" t="n"/>
      <c r="D662" s="129" t="n"/>
      <c r="E662" s="129" t="n"/>
      <c r="F662" s="129" t="n"/>
      <c r="G662" s="129" t="n"/>
      <c r="H662" s="130" t="n"/>
      <c r="I662" s="553" t="n"/>
      <c r="J662" s="158" t="n"/>
      <c r="K662" s="158" t="n"/>
      <c r="L662" s="158" t="n"/>
      <c r="M662" s="320" t="n"/>
    </row>
    <row r="663" ht="24" customHeight="1">
      <c r="A663" s="263" t="inlineStr">
        <is>
          <t>10</t>
        </is>
      </c>
      <c r="B663" s="132" t="inlineStr">
        <is>
          <t>LV2：  80%忽略门派和佣兵反弹，无视对手抗空手穿透</t>
        </is>
      </c>
      <c r="C663" s="129" t="n"/>
      <c r="D663" s="129" t="n"/>
      <c r="E663" s="129" t="n"/>
      <c r="F663" s="129" t="n"/>
      <c r="G663" s="129" t="n"/>
      <c r="H663" s="130" t="n"/>
      <c r="I663" s="584" t="inlineStr">
        <is>
          <t>消耗
天赋点2</t>
        </is>
      </c>
      <c r="J663" s="879" t="inlineStr">
        <is>
          <t>灵魂吸取：使用武器后，下3回合技能/空手伤害提高50%</t>
        </is>
      </c>
      <c r="K663" s="194" t="n"/>
      <c r="L663" s="194" t="n"/>
      <c r="M663" s="410" t="n"/>
    </row>
    <row r="664" ht="24" customHeight="1">
      <c r="A664" s="263" t="inlineStr">
        <is>
          <t>20</t>
        </is>
      </c>
      <c r="B664" s="132" t="inlineStr">
        <is>
          <t>LV3：  85%忽略门派和佣兵反弹，无视对手抗空手穿透</t>
        </is>
      </c>
      <c r="C664" s="129" t="n"/>
      <c r="D664" s="129" t="n"/>
      <c r="E664" s="129" t="n"/>
      <c r="F664" s="129" t="n"/>
      <c r="G664" s="129" t="n"/>
      <c r="H664" s="130" t="n"/>
      <c r="I664" s="553" t="n"/>
      <c r="J664" s="158" t="n"/>
      <c r="K664" s="158" t="n"/>
      <c r="L664" s="158" t="n"/>
      <c r="M664" s="320" t="n"/>
    </row>
    <row r="665" ht="24" customHeight="1">
      <c r="A665" s="263" t="inlineStr">
        <is>
          <t>32</t>
        </is>
      </c>
      <c r="B665" s="132" t="inlineStr">
        <is>
          <t>LV4：  90%忽略门派和佣兵反弹，无视对手抗空手穿透</t>
        </is>
      </c>
      <c r="C665" s="129" t="n"/>
      <c r="D665" s="129" t="n"/>
      <c r="E665" s="129" t="n"/>
      <c r="F665" s="129" t="n"/>
      <c r="G665" s="129" t="n"/>
      <c r="H665" s="130" t="n"/>
      <c r="I665" s="584" t="inlineStr">
        <is>
          <t>消耗
天赋点3</t>
        </is>
      </c>
      <c r="J665" s="879" t="inlineStr">
        <is>
          <t>怒风觉醒：拿出武器后，力量提升80%持续2回合</t>
        </is>
      </c>
      <c r="K665" s="194" t="n"/>
      <c r="L665" s="194" t="n"/>
      <c r="M665" s="410" t="n"/>
    </row>
    <row r="666" ht="24" customHeight="1">
      <c r="A666" s="267" t="inlineStr">
        <is>
          <t>55</t>
        </is>
      </c>
      <c r="B666" s="138" t="inlineStr">
        <is>
          <t>LV5：100%忽略门派和佣兵反弹，无视对手抗空手穿透</t>
        </is>
      </c>
      <c r="C666" s="135" t="n"/>
      <c r="D666" s="135" t="n"/>
      <c r="E666" s="135" t="n"/>
      <c r="F666" s="135" t="n"/>
      <c r="G666" s="135" t="n"/>
      <c r="H666" s="136" t="n"/>
      <c r="I666" s="553" t="n"/>
      <c r="J666" s="158" t="n"/>
      <c r="K666" s="158" t="n"/>
      <c r="L666" s="158" t="n"/>
      <c r="M666" s="320" t="n"/>
    </row>
    <row r="667" ht="24" customHeight="1">
      <c r="A667" s="803" t="inlineStr"/>
      <c r="B667" s="56" t="n"/>
      <c r="C667" s="56" t="n"/>
      <c r="D667" s="56" t="n"/>
      <c r="E667" s="56" t="n"/>
      <c r="F667" s="56" t="n"/>
      <c r="G667" s="56" t="n"/>
      <c r="H667" s="56" t="n"/>
      <c r="I667" s="56" t="n"/>
      <c r="J667" s="56" t="n"/>
      <c r="K667" s="56" t="n"/>
      <c r="L667" s="56" t="n"/>
      <c r="M667" s="56" t="n"/>
    </row>
    <row r="668" ht="24" customHeight="1">
      <c r="A668" s="24" t="inlineStr">
        <is>
          <t>光明圣骑士</t>
        </is>
      </c>
      <c r="B668" s="388" t="inlineStr">
        <is>
          <t>被动属性</t>
        </is>
      </c>
      <c r="C668" s="389" t="inlineStr">
        <is>
          <t>天赋点</t>
        </is>
      </c>
      <c r="D668" s="670" t="inlineStr">
        <is>
          <t>大型伤害</t>
        </is>
      </c>
      <c r="E668" s="96" t="inlineStr">
        <is>
          <t>大型减伤</t>
        </is>
      </c>
      <c r="F668" s="96" t="inlineStr">
        <is>
          <t>大型穿透</t>
        </is>
      </c>
      <c r="G668" s="96" t="inlineStr">
        <is>
          <t>大型抗韧</t>
        </is>
      </c>
      <c r="H668" s="311" t="inlineStr">
        <is>
          <t>大型韧性</t>
        </is>
      </c>
      <c r="I668" s="716" t="inlineStr">
        <is>
          <t>武器属性-天赋分支1</t>
        </is>
      </c>
      <c r="J668" s="56" t="n"/>
      <c r="K668" s="56" t="n"/>
      <c r="L668" s="56" t="n"/>
      <c r="M668" s="56" t="n"/>
    </row>
    <row r="669" ht="24" customHeight="1">
      <c r="A669" s="859" t="inlineStr">
        <is>
          <t>专属武器
蒸汽重锤
神·熔岩蒸汽锤</t>
        </is>
      </c>
      <c r="B669" s="234" t="inlineStr">
        <is>
          <t>LV0</t>
        </is>
      </c>
      <c r="C669" s="340" t="inlineStr">
        <is>
          <t>1</t>
        </is>
      </c>
      <c r="D669" s="340" t="inlineStr">
        <is>
          <t>2%</t>
        </is>
      </c>
      <c r="E669" s="867" t="inlineStr">
        <is>
          <t>x</t>
        </is>
      </c>
      <c r="F669" s="867" t="inlineStr">
        <is>
          <t>x</t>
        </is>
      </c>
      <c r="G669" s="867" t="inlineStr">
        <is>
          <t>x</t>
        </is>
      </c>
      <c r="H669" s="868" t="inlineStr">
        <is>
          <t>x</t>
        </is>
      </c>
      <c r="I669" s="869" t="inlineStr">
        <is>
          <t>消耗
天赋点1</t>
        </is>
      </c>
      <c r="J669" s="870" t="inlineStr">
        <is>
          <t>基础共鸣：增加专属武器25点基础伤害，
使用蒸汽重锤可以变身神将形象</t>
        </is>
      </c>
      <c r="M669" s="504" t="n"/>
    </row>
    <row r="670" ht="24" customHeight="1">
      <c r="A670" s="504" t="n"/>
      <c r="B670" s="82" t="inlineStr">
        <is>
          <t>LV1</t>
        </is>
      </c>
      <c r="C670" s="83" t="inlineStr">
        <is>
          <t>1</t>
        </is>
      </c>
      <c r="D670" s="83" t="inlineStr">
        <is>
          <t>3%</t>
        </is>
      </c>
      <c r="E670" s="83" t="inlineStr">
        <is>
          <t>4%</t>
        </is>
      </c>
      <c r="F670" s="871" t="inlineStr">
        <is>
          <t>x</t>
        </is>
      </c>
      <c r="G670" s="871" t="inlineStr">
        <is>
          <t>x</t>
        </is>
      </c>
      <c r="H670" s="872" t="inlineStr">
        <is>
          <t>x</t>
        </is>
      </c>
      <c r="I670" s="320" t="n"/>
      <c r="J670" s="535" t="n"/>
      <c r="K670" s="158" t="n"/>
      <c r="L670" s="158" t="n"/>
      <c r="M670" s="320" t="n"/>
    </row>
    <row r="671" ht="24" customHeight="1">
      <c r="A671" s="504" t="n"/>
      <c r="B671" s="82" t="inlineStr">
        <is>
          <t>LV2</t>
        </is>
      </c>
      <c r="C671" s="83" t="inlineStr">
        <is>
          <t>1</t>
        </is>
      </c>
      <c r="D671" s="83" t="inlineStr">
        <is>
          <t>5%</t>
        </is>
      </c>
      <c r="E671" s="83" t="inlineStr">
        <is>
          <t>5%</t>
        </is>
      </c>
      <c r="F671" s="83" t="inlineStr">
        <is>
          <t>5%</t>
        </is>
      </c>
      <c r="G671" s="871" t="inlineStr">
        <is>
          <t>x</t>
        </is>
      </c>
      <c r="H671" s="872" t="inlineStr">
        <is>
          <t>x</t>
        </is>
      </c>
      <c r="I671" s="873" t="inlineStr">
        <is>
          <t>消耗
天赋点2</t>
        </is>
      </c>
      <c r="J671" s="874" t="inlineStr">
        <is>
          <t>中级共鸣：增加专属武器44点基础伤害，
使用神·熔岩蒸汽锤可以变身神将形象</t>
        </is>
      </c>
      <c r="K671" s="194" t="n"/>
      <c r="L671" s="194" t="n"/>
      <c r="M671" s="410" t="n"/>
    </row>
    <row r="672" ht="24" customHeight="1">
      <c r="A672" s="504" t="n"/>
      <c r="B672" s="82" t="inlineStr">
        <is>
          <t>LV3</t>
        </is>
      </c>
      <c r="C672" s="83" t="inlineStr">
        <is>
          <t>3</t>
        </is>
      </c>
      <c r="D672" s="83" t="inlineStr">
        <is>
          <t>7%</t>
        </is>
      </c>
      <c r="E672" s="83" t="inlineStr">
        <is>
          <t>7%</t>
        </is>
      </c>
      <c r="F672" s="83" t="inlineStr">
        <is>
          <t>7%</t>
        </is>
      </c>
      <c r="G672" s="83" t="inlineStr">
        <is>
          <t>5%</t>
        </is>
      </c>
      <c r="H672" s="872" t="inlineStr">
        <is>
          <t>x</t>
        </is>
      </c>
      <c r="I672" s="320" t="n"/>
      <c r="J672" s="535" t="n"/>
      <c r="K672" s="158" t="n"/>
      <c r="L672" s="158" t="n"/>
      <c r="M672" s="320" t="n"/>
    </row>
    <row r="673" ht="24" customHeight="1">
      <c r="A673" s="504" t="n"/>
      <c r="B673" s="82" t="inlineStr">
        <is>
          <t>LV4</t>
        </is>
      </c>
      <c r="C673" s="83" t="inlineStr">
        <is>
          <t>4</t>
        </is>
      </c>
      <c r="D673" s="83" t="inlineStr">
        <is>
          <t>10%</t>
        </is>
      </c>
      <c r="E673" s="83" t="inlineStr">
        <is>
          <t>10%</t>
        </is>
      </c>
      <c r="F673" s="83" t="inlineStr">
        <is>
          <t>10%</t>
        </is>
      </c>
      <c r="G673" s="83" t="inlineStr">
        <is>
          <t>7%</t>
        </is>
      </c>
      <c r="H673" s="872" t="inlineStr">
        <is>
          <t>x</t>
        </is>
      </c>
      <c r="I673" s="873" t="inlineStr">
        <is>
          <t>消耗
天赋点3</t>
        </is>
      </c>
      <c r="J673" s="874" t="inlineStr">
        <is>
          <t>高级共鸣：增加专属武器70点基础伤害</t>
        </is>
      </c>
      <c r="K673" s="194" t="n"/>
      <c r="L673" s="194" t="n"/>
      <c r="M673" s="410" t="n"/>
    </row>
    <row r="674" ht="24" customHeight="1">
      <c r="A674" s="320" t="n"/>
      <c r="B674" s="89" t="inlineStr">
        <is>
          <t>LV5</t>
        </is>
      </c>
      <c r="C674" s="90" t="inlineStr">
        <is>
          <t>8</t>
        </is>
      </c>
      <c r="D674" s="90" t="inlineStr">
        <is>
          <t>15%</t>
        </is>
      </c>
      <c r="E674" s="90" t="inlineStr">
        <is>
          <t>15%</t>
        </is>
      </c>
      <c r="F674" s="90" t="inlineStr">
        <is>
          <t>15%</t>
        </is>
      </c>
      <c r="G674" s="90" t="inlineStr">
        <is>
          <t>10%</t>
        </is>
      </c>
      <c r="H674" s="224" t="inlineStr">
        <is>
          <t>10%</t>
        </is>
      </c>
      <c r="I674" s="320" t="n"/>
      <c r="J674" s="535" t="n"/>
      <c r="K674" s="158" t="n"/>
      <c r="L674" s="158" t="n"/>
      <c r="M674" s="320" t="n"/>
    </row>
    <row r="675" ht="24" customHeight="1">
      <c r="A675" s="386" t="inlineStr">
        <is>
          <t>碎片需求</t>
        </is>
      </c>
      <c r="B675" s="887" t="inlineStr">
        <is>
          <t>充能属性-战斗技能-持续整场战斗-言灵</t>
        </is>
      </c>
      <c r="I675" s="388" t="inlineStr">
        <is>
          <t>武器属性-天赋分支2</t>
        </is>
      </c>
      <c r="J675" s="3" t="n"/>
      <c r="K675" s="3" t="n"/>
      <c r="L675" s="3" t="n"/>
      <c r="M675" s="3" t="n"/>
    </row>
    <row r="676" ht="24" customHeight="1">
      <c r="A676" s="876" t="inlineStr">
        <is>
          <t>200</t>
        </is>
      </c>
      <c r="B676" s="80" t="inlineStr">
        <is>
          <t>LV0：受到对手武器攻击时，增加自身抗武器穿透  5%，可叠5次</t>
        </is>
      </c>
      <c r="C676" s="123" t="n"/>
      <c r="D676" s="123" t="n"/>
      <c r="E676" s="123" t="n"/>
      <c r="F676" s="123" t="n"/>
      <c r="G676" s="123" t="n"/>
      <c r="H676" s="124" t="n"/>
      <c r="I676" s="859" t="inlineStr">
        <is>
          <t>消耗
天赋点1</t>
        </is>
      </c>
      <c r="J676" s="877" t="inlineStr">
        <is>
          <t>保护之手：该回合伤害提高15%</t>
        </is>
      </c>
      <c r="K676" s="3" t="n"/>
      <c r="L676" s="3" t="n"/>
      <c r="M676" s="4" t="n"/>
    </row>
    <row r="677" ht="24" customHeight="1">
      <c r="A677" s="263" t="inlineStr">
        <is>
          <t>150</t>
        </is>
      </c>
      <c r="B677" s="132" t="inlineStr">
        <is>
          <t>LV1：受到对手武器攻击时，增加自身抗武器穿透  6%，可叠5次</t>
        </is>
      </c>
      <c r="C677" s="129" t="n"/>
      <c r="D677" s="129" t="n"/>
      <c r="E677" s="129" t="n"/>
      <c r="F677" s="129" t="n"/>
      <c r="G677" s="129" t="n"/>
      <c r="H677" s="130" t="n"/>
      <c r="I677" s="320" t="n"/>
      <c r="J677" s="535" t="n"/>
      <c r="K677" s="158" t="n"/>
      <c r="L677" s="158" t="n"/>
      <c r="M677" s="320" t="n"/>
    </row>
    <row r="678" ht="24" customHeight="1">
      <c r="A678" s="263" t="inlineStr">
        <is>
          <t>300</t>
        </is>
      </c>
      <c r="B678" s="132" t="inlineStr">
        <is>
          <t>LV2：受到对手武器攻击时，增加自身抗武器穿透  7%，可叠5次</t>
        </is>
      </c>
      <c r="C678" s="129" t="n"/>
      <c r="D678" s="129" t="n"/>
      <c r="E678" s="129" t="n"/>
      <c r="F678" s="129" t="n"/>
      <c r="G678" s="129" t="n"/>
      <c r="H678" s="130" t="n"/>
      <c r="I678" s="873" t="inlineStr">
        <is>
          <t>消耗
天赋点2</t>
        </is>
      </c>
      <c r="J678" s="874" t="inlineStr">
        <is>
          <t>拯救之手：无视对手抗暴击伤害25%</t>
        </is>
      </c>
      <c r="K678" s="194" t="n"/>
      <c r="L678" s="194" t="n"/>
      <c r="M678" s="410" t="n"/>
    </row>
    <row r="679" ht="24" customHeight="1">
      <c r="A679" s="263" t="inlineStr">
        <is>
          <t>500</t>
        </is>
      </c>
      <c r="B679" s="132" t="inlineStr">
        <is>
          <t>LV3：受到对手武器攻击时，增加自身抗武器穿透  8%，可叠5次</t>
        </is>
      </c>
      <c r="C679" s="129" t="n"/>
      <c r="D679" s="129" t="n"/>
      <c r="E679" s="129" t="n"/>
      <c r="F679" s="129" t="n"/>
      <c r="G679" s="129" t="n"/>
      <c r="H679" s="130" t="n"/>
      <c r="I679" s="320" t="n"/>
      <c r="J679" s="535" t="n"/>
      <c r="K679" s="158" t="n"/>
      <c r="L679" s="158" t="n"/>
      <c r="M679" s="320" t="n"/>
    </row>
    <row r="680" ht="24" customHeight="1">
      <c r="A680" s="263" t="inlineStr">
        <is>
          <t>900</t>
        </is>
      </c>
      <c r="B680" s="132" t="inlineStr">
        <is>
          <t>LV4：受到对手武器攻击时，增加自身抗武器穿透  9%，可叠5次</t>
        </is>
      </c>
      <c r="C680" s="129" t="n"/>
      <c r="D680" s="129" t="n"/>
      <c r="E680" s="129" t="n"/>
      <c r="F680" s="129" t="n"/>
      <c r="G680" s="129" t="n"/>
      <c r="H680" s="130" t="n"/>
      <c r="I680" s="873" t="inlineStr">
        <is>
          <t>消耗
天赋点3</t>
        </is>
      </c>
      <c r="J680" s="874" t="inlineStr">
        <is>
          <t>自由之手：使用武器伤害增加力量的50%</t>
        </is>
      </c>
      <c r="K680" s="194" t="n"/>
      <c r="L680" s="194" t="n"/>
      <c r="M680" s="410" t="n"/>
    </row>
    <row r="681" ht="24" customHeight="1">
      <c r="A681" s="889" t="inlineStr">
        <is>
          <t>1500</t>
        </is>
      </c>
      <c r="B681" s="138" t="inlineStr">
        <is>
          <t>LV5：受到对手武器攻击时，增加自身抗武器穿透10%，可叠5次</t>
        </is>
      </c>
      <c r="C681" s="135" t="n"/>
      <c r="D681" s="135" t="n"/>
      <c r="E681" s="135" t="n"/>
      <c r="F681" s="135" t="n"/>
      <c r="G681" s="135" t="n"/>
      <c r="H681" s="136" t="n"/>
      <c r="I681" s="320" t="n"/>
      <c r="J681" s="535" t="n"/>
      <c r="K681" s="158" t="n"/>
      <c r="L681" s="158" t="n"/>
      <c r="M681" s="320" t="n"/>
    </row>
    <row r="682" ht="24" customHeight="1">
      <c r="A682" s="386" t="inlineStr">
        <is>
          <t>战斗力</t>
        </is>
      </c>
      <c r="B682" s="774" t="inlineStr">
        <is>
          <t>充能属性-变身技能-空手攻击生效-御魔裁决</t>
        </is>
      </c>
      <c r="C682" s="270" t="n"/>
      <c r="D682" s="270" t="n"/>
      <c r="E682" s="270" t="n"/>
      <c r="F682" s="270" t="n"/>
      <c r="G682" s="270" t="n"/>
      <c r="H682" s="427" t="n"/>
      <c r="I682" s="24" t="inlineStr">
        <is>
          <t>武器属性-天赋分支3</t>
        </is>
      </c>
      <c r="J682" s="56" t="n"/>
      <c r="K682" s="56" t="n"/>
      <c r="L682" s="56" t="n"/>
      <c r="M682" s="56" t="n"/>
    </row>
    <row r="683" ht="24" customHeight="1">
      <c r="A683" s="876" t="inlineStr">
        <is>
          <t>3</t>
        </is>
      </c>
      <c r="B683" s="73" t="inlineStr">
        <is>
          <t>LV0：  70%忽略门派和佣兵反弹，额外造成对手最大生命 4 %的伤害</t>
        </is>
      </c>
      <c r="C683" s="158" t="n"/>
      <c r="D683" s="158" t="n"/>
      <c r="E683" s="158" t="n"/>
      <c r="F683" s="158" t="n"/>
      <c r="G683" s="158" t="n"/>
      <c r="H683" s="320" t="n"/>
      <c r="I683" s="579" t="inlineStr">
        <is>
          <t>消耗
天赋点1</t>
        </is>
      </c>
      <c r="J683" s="878" t="inlineStr">
        <is>
          <t>十字军征：无视格挡、反弹</t>
        </is>
      </c>
      <c r="M683" s="504" t="n"/>
    </row>
    <row r="684" ht="24" customHeight="1">
      <c r="A684" s="263" t="inlineStr">
        <is>
          <t>5</t>
        </is>
      </c>
      <c r="B684" s="132" t="inlineStr">
        <is>
          <t>LV1：  75%忽略门派和佣兵反弹，额外造成对手最大生命 5 %的伤害</t>
        </is>
      </c>
      <c r="C684" s="129" t="n"/>
      <c r="D684" s="129" t="n"/>
      <c r="E684" s="129" t="n"/>
      <c r="F684" s="129" t="n"/>
      <c r="G684" s="129" t="n"/>
      <c r="H684" s="130" t="n"/>
      <c r="I684" s="553" t="n"/>
      <c r="J684" s="158" t="n"/>
      <c r="K684" s="158" t="n"/>
      <c r="L684" s="158" t="n"/>
      <c r="M684" s="320" t="n"/>
    </row>
    <row r="685" ht="24" customHeight="1">
      <c r="A685" s="263" t="inlineStr">
        <is>
          <t>10</t>
        </is>
      </c>
      <c r="B685" s="132" t="inlineStr">
        <is>
          <t>LV2：  80%忽略门派和佣兵反弹，额外造成对手最大生命 6 %的伤害</t>
        </is>
      </c>
      <c r="C685" s="129" t="n"/>
      <c r="D685" s="129" t="n"/>
      <c r="E685" s="129" t="n"/>
      <c r="F685" s="129" t="n"/>
      <c r="G685" s="129" t="n"/>
      <c r="H685" s="130" t="n"/>
      <c r="I685" s="584" t="inlineStr">
        <is>
          <t>消耗
天赋点2</t>
        </is>
      </c>
      <c r="J685" s="879" t="inlineStr">
        <is>
          <t>洞察圣印：命中对手时，降低对手武器及技能韧性30%</t>
        </is>
      </c>
      <c r="K685" s="194" t="n"/>
      <c r="L685" s="194" t="n"/>
      <c r="M685" s="410" t="n"/>
    </row>
    <row r="686" ht="24" customHeight="1">
      <c r="A686" s="263" t="inlineStr">
        <is>
          <t>20</t>
        </is>
      </c>
      <c r="B686" s="132" t="inlineStr">
        <is>
          <t>LV3：  85%忽略门派和佣兵反弹，额外造成对手最大生命 7 %的伤害</t>
        </is>
      </c>
      <c r="C686" s="129" t="n"/>
      <c r="D686" s="129" t="n"/>
      <c r="E686" s="129" t="n"/>
      <c r="F686" s="129" t="n"/>
      <c r="G686" s="129" t="n"/>
      <c r="H686" s="130" t="n"/>
      <c r="I686" s="553" t="n"/>
      <c r="J686" s="158" t="n"/>
      <c r="K686" s="158" t="n"/>
      <c r="L686" s="158" t="n"/>
      <c r="M686" s="320" t="n"/>
    </row>
    <row r="687" ht="24" customHeight="1">
      <c r="A687" s="263" t="inlineStr">
        <is>
          <t>32</t>
        </is>
      </c>
      <c r="B687" s="132" t="inlineStr">
        <is>
          <t>LV4：  90%忽略门派和佣兵反弹，额外造成对手最大生命 8 %的伤害</t>
        </is>
      </c>
      <c r="C687" s="129" t="n"/>
      <c r="D687" s="129" t="n"/>
      <c r="E687" s="129" t="n"/>
      <c r="F687" s="129" t="n"/>
      <c r="G687" s="129" t="n"/>
      <c r="H687" s="130" t="n"/>
      <c r="I687" s="584" t="inlineStr">
        <is>
          <t>消耗
天赋点3</t>
        </is>
      </c>
      <c r="J687" s="879" t="inlineStr">
        <is>
          <t>异端裁决：命中对手后，100%忽略对手3回合</t>
        </is>
      </c>
      <c r="K687" s="194" t="n"/>
      <c r="L687" s="194" t="n"/>
      <c r="M687" s="410" t="n"/>
    </row>
    <row r="688" ht="24" customHeight="1">
      <c r="A688" s="267" t="inlineStr">
        <is>
          <t>55</t>
        </is>
      </c>
      <c r="B688" s="138" t="inlineStr">
        <is>
          <t>LV5：100%忽略门派和佣兵反弹，额外造成对手最大生命 9 %的伤害</t>
        </is>
      </c>
      <c r="C688" s="135" t="n"/>
      <c r="D688" s="135" t="n"/>
      <c r="E688" s="135" t="n"/>
      <c r="F688" s="135" t="n"/>
      <c r="G688" s="135" t="n"/>
      <c r="H688" s="136" t="n"/>
      <c r="I688" s="553" t="n"/>
      <c r="J688" s="158" t="n"/>
      <c r="K688" s="158" t="n"/>
      <c r="L688" s="158" t="n"/>
      <c r="M688" s="320" t="n"/>
    </row>
    <row r="689" ht="24" customHeight="1">
      <c r="A689" s="803" t="inlineStr"/>
      <c r="B689" s="56" t="n"/>
      <c r="C689" s="56" t="n"/>
      <c r="D689" s="56" t="n"/>
      <c r="E689" s="56" t="n"/>
      <c r="F689" s="56" t="n"/>
      <c r="G689" s="56" t="n"/>
      <c r="H689" s="56" t="n"/>
      <c r="I689" s="56" t="n"/>
      <c r="J689" s="56" t="n"/>
      <c r="K689" s="56" t="n"/>
      <c r="L689" s="56" t="n"/>
      <c r="M689" s="56" t="n"/>
    </row>
    <row r="690" ht="24" customHeight="1">
      <c r="A690" s="24" t="inlineStr">
        <is>
          <t>新春游侠</t>
        </is>
      </c>
      <c r="B690" s="388" t="inlineStr">
        <is>
          <t>被动属性</t>
        </is>
      </c>
      <c r="C690" s="389" t="inlineStr">
        <is>
          <t>天赋点</t>
        </is>
      </c>
      <c r="D690" s="670" t="inlineStr">
        <is>
          <t>大型伤害</t>
        </is>
      </c>
      <c r="E690" s="96" t="inlineStr">
        <is>
          <t>大型减伤</t>
        </is>
      </c>
      <c r="F690" s="96" t="inlineStr">
        <is>
          <t>大型穿透</t>
        </is>
      </c>
      <c r="G690" s="96" t="inlineStr">
        <is>
          <t>大型抗韧</t>
        </is>
      </c>
      <c r="H690" s="311" t="inlineStr">
        <is>
          <t>大型韧性</t>
        </is>
      </c>
      <c r="I690" s="716" t="inlineStr">
        <is>
          <t>武器属性-天赋分支1</t>
        </is>
      </c>
      <c r="J690" s="56" t="n"/>
      <c r="K690" s="56" t="n"/>
      <c r="L690" s="56" t="n"/>
      <c r="M690" s="56" t="n"/>
    </row>
    <row r="691" ht="24" customHeight="1">
      <c r="A691" s="891" t="inlineStr">
        <is>
          <t>专属武器
加特林
神·炼狱加特林</t>
        </is>
      </c>
      <c r="B691" s="234" t="inlineStr">
        <is>
          <t>LV0</t>
        </is>
      </c>
      <c r="C691" s="340" t="inlineStr">
        <is>
          <t>1</t>
        </is>
      </c>
      <c r="D691" s="340" t="inlineStr">
        <is>
          <t>2%</t>
        </is>
      </c>
      <c r="E691" s="867" t="inlineStr">
        <is>
          <t>x</t>
        </is>
      </c>
      <c r="F691" s="867" t="inlineStr">
        <is>
          <t>x</t>
        </is>
      </c>
      <c r="G691" s="867" t="inlineStr">
        <is>
          <t>x</t>
        </is>
      </c>
      <c r="H691" s="868" t="inlineStr">
        <is>
          <t>x</t>
        </is>
      </c>
      <c r="I691" s="869" t="inlineStr">
        <is>
          <t>消耗
天赋点1</t>
        </is>
      </c>
      <c r="J691" s="870" t="inlineStr">
        <is>
          <t>基础共鸣：增加专属武器25点基础伤害，
使用加特林可以变身神将形象</t>
        </is>
      </c>
      <c r="M691" s="504" t="n"/>
    </row>
    <row r="692" ht="24" customHeight="1">
      <c r="B692" s="82" t="inlineStr">
        <is>
          <t>LV1</t>
        </is>
      </c>
      <c r="C692" s="83" t="inlineStr">
        <is>
          <t>1</t>
        </is>
      </c>
      <c r="D692" s="83" t="inlineStr">
        <is>
          <t>3%</t>
        </is>
      </c>
      <c r="E692" s="83" t="inlineStr">
        <is>
          <t>4%</t>
        </is>
      </c>
      <c r="F692" s="871" t="inlineStr">
        <is>
          <t>x</t>
        </is>
      </c>
      <c r="G692" s="871" t="inlineStr">
        <is>
          <t>x</t>
        </is>
      </c>
      <c r="H692" s="872" t="inlineStr">
        <is>
          <t>x</t>
        </is>
      </c>
      <c r="I692" s="320" t="n"/>
      <c r="J692" s="535" t="n"/>
      <c r="K692" s="158" t="n"/>
      <c r="L692" s="158" t="n"/>
      <c r="M692" s="320" t="n"/>
    </row>
    <row r="693" ht="24" customHeight="1">
      <c r="B693" s="82" t="inlineStr">
        <is>
          <t>LV2</t>
        </is>
      </c>
      <c r="C693" s="83" t="inlineStr">
        <is>
          <t>1</t>
        </is>
      </c>
      <c r="D693" s="83" t="inlineStr">
        <is>
          <t>5%</t>
        </is>
      </c>
      <c r="E693" s="83" t="inlineStr">
        <is>
          <t>5%</t>
        </is>
      </c>
      <c r="F693" s="83" t="inlineStr">
        <is>
          <t>5%</t>
        </is>
      </c>
      <c r="G693" s="871" t="inlineStr">
        <is>
          <t>x</t>
        </is>
      </c>
      <c r="H693" s="872" t="inlineStr">
        <is>
          <t>x</t>
        </is>
      </c>
      <c r="I693" s="873" t="inlineStr">
        <is>
          <t>消耗
天赋点2</t>
        </is>
      </c>
      <c r="J693" s="874" t="inlineStr">
        <is>
          <t>中级共鸣：增加专属武器44点基础伤害，
使用神·炼狱加特林可以变身神将形象</t>
        </is>
      </c>
      <c r="K693" s="194" t="n"/>
      <c r="L693" s="194" t="n"/>
      <c r="M693" s="410" t="n"/>
    </row>
    <row r="694" ht="24" customHeight="1">
      <c r="B694" s="82" t="inlineStr">
        <is>
          <t>LV3</t>
        </is>
      </c>
      <c r="C694" s="83" t="inlineStr">
        <is>
          <t>3</t>
        </is>
      </c>
      <c r="D694" s="83" t="inlineStr">
        <is>
          <t>7%</t>
        </is>
      </c>
      <c r="E694" s="83" t="inlineStr">
        <is>
          <t>7%</t>
        </is>
      </c>
      <c r="F694" s="83" t="inlineStr">
        <is>
          <t>7%</t>
        </is>
      </c>
      <c r="G694" s="83" t="inlineStr">
        <is>
          <t>5%</t>
        </is>
      </c>
      <c r="H694" s="872" t="inlineStr">
        <is>
          <t>x</t>
        </is>
      </c>
      <c r="I694" s="320" t="n"/>
      <c r="J694" s="535" t="n"/>
      <c r="K694" s="158" t="n"/>
      <c r="L694" s="158" t="n"/>
      <c r="M694" s="320" t="n"/>
    </row>
    <row r="695" ht="24" customHeight="1">
      <c r="B695" s="82" t="inlineStr">
        <is>
          <t>LV4</t>
        </is>
      </c>
      <c r="C695" s="83" t="inlineStr">
        <is>
          <t>4</t>
        </is>
      </c>
      <c r="D695" s="83" t="inlineStr">
        <is>
          <t>10%</t>
        </is>
      </c>
      <c r="E695" s="83" t="inlineStr">
        <is>
          <t>10%</t>
        </is>
      </c>
      <c r="F695" s="83" t="inlineStr">
        <is>
          <t>10%</t>
        </is>
      </c>
      <c r="G695" s="83" t="inlineStr">
        <is>
          <t>7%</t>
        </is>
      </c>
      <c r="H695" s="872" t="inlineStr">
        <is>
          <t>x</t>
        </is>
      </c>
      <c r="I695" s="873" t="inlineStr">
        <is>
          <t>消耗
天赋点3</t>
        </is>
      </c>
      <c r="J695" s="874" t="inlineStr">
        <is>
          <t>高级共鸣：增加专属武器70点基础伤害</t>
        </is>
      </c>
      <c r="K695" s="194" t="n"/>
      <c r="L695" s="194" t="n"/>
      <c r="M695" s="410" t="n"/>
    </row>
    <row r="696" ht="24" customHeight="1">
      <c r="A696" s="158" t="n"/>
      <c r="B696" s="89" t="inlineStr">
        <is>
          <t>LV5</t>
        </is>
      </c>
      <c r="C696" s="90" t="inlineStr">
        <is>
          <t>8</t>
        </is>
      </c>
      <c r="D696" s="90" t="inlineStr">
        <is>
          <t>15%</t>
        </is>
      </c>
      <c r="E696" s="90" t="inlineStr">
        <is>
          <t>15%</t>
        </is>
      </c>
      <c r="F696" s="90" t="inlineStr">
        <is>
          <t>15%</t>
        </is>
      </c>
      <c r="G696" s="90" t="inlineStr">
        <is>
          <t>10%</t>
        </is>
      </c>
      <c r="H696" s="224" t="inlineStr">
        <is>
          <t>10%</t>
        </is>
      </c>
      <c r="I696" s="320" t="n"/>
      <c r="J696" s="535" t="n"/>
      <c r="K696" s="158" t="n"/>
      <c r="L696" s="158" t="n"/>
      <c r="M696" s="320" t="n"/>
    </row>
    <row r="697" ht="24" customHeight="1">
      <c r="A697" s="386" t="inlineStr">
        <is>
          <t>碎片需求</t>
        </is>
      </c>
      <c r="B697" s="695" t="inlineStr">
        <is>
          <t>充能属性-战斗技能-持续整场战斗-新春快乐</t>
        </is>
      </c>
      <c r="I697" s="388" t="inlineStr">
        <is>
          <t>武器属性-天赋分支2</t>
        </is>
      </c>
      <c r="J697" s="3" t="n"/>
      <c r="K697" s="3" t="n"/>
      <c r="L697" s="3" t="n"/>
      <c r="M697" s="3" t="n"/>
    </row>
    <row r="698" ht="24" customHeight="1">
      <c r="A698" s="876" t="inlineStr">
        <is>
          <t>200</t>
        </is>
      </c>
      <c r="B698" s="80" t="inlineStr">
        <is>
          <t>LV0：增加自身基础速度  5%，降低对手大型武器伤害15%</t>
        </is>
      </c>
      <c r="C698" s="123" t="n"/>
      <c r="D698" s="123" t="n"/>
      <c r="E698" s="123" t="n"/>
      <c r="F698" s="123" t="n"/>
      <c r="G698" s="123" t="n"/>
      <c r="H698" s="124" t="n"/>
      <c r="I698" s="859" t="inlineStr">
        <is>
          <t>消耗
天赋点1</t>
        </is>
      </c>
      <c r="J698" s="877" t="inlineStr">
        <is>
          <t>枪火：该回合伤害提高15%</t>
        </is>
      </c>
      <c r="K698" s="3" t="n"/>
      <c r="L698" s="3" t="n"/>
      <c r="M698" s="4" t="n"/>
    </row>
    <row r="699" ht="24" customHeight="1">
      <c r="A699" s="263" t="inlineStr">
        <is>
          <t>150</t>
        </is>
      </c>
      <c r="B699" s="132" t="inlineStr">
        <is>
          <t>LV1：增加自身基础速度  6%，降低对手大型武器伤害18%</t>
        </is>
      </c>
      <c r="C699" s="129" t="n"/>
      <c r="D699" s="129" t="n"/>
      <c r="E699" s="129" t="n"/>
      <c r="F699" s="129" t="n"/>
      <c r="G699" s="129" t="n"/>
      <c r="H699" s="130" t="n"/>
      <c r="I699" s="320" t="n"/>
      <c r="J699" s="535" t="n"/>
      <c r="K699" s="158" t="n"/>
      <c r="L699" s="158" t="n"/>
      <c r="M699" s="320" t="n"/>
    </row>
    <row r="700" ht="24" customHeight="1">
      <c r="A700" s="263" t="inlineStr">
        <is>
          <t>300</t>
        </is>
      </c>
      <c r="B700" s="132" t="inlineStr">
        <is>
          <t>LV2：增加自身基础速度  7%，降低对手大型武器伤害21%</t>
        </is>
      </c>
      <c r="C700" s="129" t="n"/>
      <c r="D700" s="129" t="n"/>
      <c r="E700" s="129" t="n"/>
      <c r="F700" s="129" t="n"/>
      <c r="G700" s="129" t="n"/>
      <c r="H700" s="130" t="n"/>
      <c r="I700" s="873" t="inlineStr">
        <is>
          <t>消耗
天赋点2</t>
        </is>
      </c>
      <c r="J700" s="874" t="inlineStr">
        <is>
          <t>传承：使用武器后，自身武器抗韧性提高20%持续3回合</t>
        </is>
      </c>
      <c r="K700" s="194" t="n"/>
      <c r="L700" s="194" t="n"/>
      <c r="M700" s="410" t="n"/>
    </row>
    <row r="701" ht="24" customHeight="1">
      <c r="A701" s="263" t="inlineStr">
        <is>
          <t>500</t>
        </is>
      </c>
      <c r="B701" s="132" t="inlineStr">
        <is>
          <t>LV3：增加自身基础速度  8%，降低对手大型武器伤害24%</t>
        </is>
      </c>
      <c r="C701" s="129" t="n"/>
      <c r="D701" s="129" t="n"/>
      <c r="E701" s="129" t="n"/>
      <c r="F701" s="129" t="n"/>
      <c r="G701" s="129" t="n"/>
      <c r="H701" s="130" t="n"/>
      <c r="I701" s="320" t="n"/>
      <c r="J701" s="535" t="n"/>
      <c r="K701" s="158" t="n"/>
      <c r="L701" s="158" t="n"/>
      <c r="M701" s="320" t="n"/>
    </row>
    <row r="702" ht="24" customHeight="1">
      <c r="A702" s="263" t="inlineStr">
        <is>
          <t>900</t>
        </is>
      </c>
      <c r="B702" s="132" t="inlineStr">
        <is>
          <t>LV4：增加自身基础速度  9%，降低对手大型武器伤害27%</t>
        </is>
      </c>
      <c r="C702" s="129" t="n"/>
      <c r="D702" s="129" t="n"/>
      <c r="E702" s="129" t="n"/>
      <c r="F702" s="129" t="n"/>
      <c r="G702" s="129" t="n"/>
      <c r="H702" s="130" t="n"/>
      <c r="I702" s="873" t="inlineStr">
        <is>
          <t>消耗
天赋点3</t>
        </is>
      </c>
      <c r="J702" s="874" t="inlineStr">
        <is>
          <t>炼狱审判：额外造成自身速度30%的伤害</t>
        </is>
      </c>
      <c r="K702" s="194" t="n"/>
      <c r="L702" s="194" t="n"/>
      <c r="M702" s="410" t="n"/>
    </row>
    <row r="703" ht="24" customHeight="1">
      <c r="A703" s="889" t="inlineStr">
        <is>
          <t>1500</t>
        </is>
      </c>
      <c r="B703" s="138" t="inlineStr">
        <is>
          <t>LV5：增加自身基础速度10%，降低对手大型武器伤害30%</t>
        </is>
      </c>
      <c r="C703" s="135" t="n"/>
      <c r="D703" s="135" t="n"/>
      <c r="E703" s="135" t="n"/>
      <c r="F703" s="135" t="n"/>
      <c r="G703" s="135" t="n"/>
      <c r="H703" s="136" t="n"/>
      <c r="I703" s="320" t="n"/>
      <c r="J703" s="535" t="n"/>
      <c r="K703" s="158" t="n"/>
      <c r="L703" s="158" t="n"/>
      <c r="M703" s="320" t="n"/>
    </row>
    <row r="704" ht="24" customHeight="1">
      <c r="A704" s="386" t="inlineStr">
        <is>
          <t>战斗力</t>
        </is>
      </c>
      <c r="B704" s="774" t="inlineStr">
        <is>
          <t>充能属性-变身技能-空手攻击生效-炫炫传承</t>
        </is>
      </c>
      <c r="C704" s="270" t="n"/>
      <c r="D704" s="270" t="n"/>
      <c r="E704" s="270" t="n"/>
      <c r="F704" s="270" t="n"/>
      <c r="G704" s="270" t="n"/>
      <c r="H704" s="427" t="n"/>
      <c r="I704" s="24" t="inlineStr">
        <is>
          <t>武器属性-天赋分支3</t>
        </is>
      </c>
      <c r="J704" s="56" t="n"/>
      <c r="K704" s="56" t="n"/>
      <c r="L704" s="56" t="n"/>
      <c r="M704" s="56" t="n"/>
    </row>
    <row r="705" ht="24" customHeight="1">
      <c r="A705" s="890" t="inlineStr">
        <is>
          <t>3</t>
        </is>
      </c>
      <c r="B705" s="73" t="inlineStr">
        <is>
          <t>LV0：  70%忽略门派和佣兵反弹，100%免疫控制效果持续4回合</t>
        </is>
      </c>
      <c r="C705" s="158" t="n"/>
      <c r="D705" s="158" t="n"/>
      <c r="E705" s="158" t="n"/>
      <c r="F705" s="158" t="n"/>
      <c r="G705" s="158" t="n"/>
      <c r="H705" s="320" t="n"/>
      <c r="I705" s="579" t="inlineStr">
        <is>
          <t>消耗
天赋点1</t>
        </is>
      </c>
      <c r="J705" s="878" t="inlineStr">
        <is>
          <t>斗界游侠：命中率增加50%</t>
        </is>
      </c>
      <c r="M705" s="504" t="n"/>
    </row>
    <row r="706" ht="24" customHeight="1">
      <c r="A706" s="263" t="inlineStr">
        <is>
          <t>5</t>
        </is>
      </c>
      <c r="B706" s="132" t="inlineStr">
        <is>
          <t>LV1：  75%忽略门派和佣兵反弹，100%免疫控制效果持续4回合</t>
        </is>
      </c>
      <c r="C706" s="129" t="n"/>
      <c r="D706" s="129" t="n"/>
      <c r="E706" s="129" t="n"/>
      <c r="F706" s="129" t="n"/>
      <c r="G706" s="129" t="n"/>
      <c r="H706" s="130" t="n"/>
      <c r="I706" s="553" t="n"/>
      <c r="J706" s="158" t="n"/>
      <c r="K706" s="158" t="n"/>
      <c r="L706" s="158" t="n"/>
      <c r="M706" s="320" t="n"/>
    </row>
    <row r="707" ht="24" customHeight="1">
      <c r="A707" s="263" t="inlineStr">
        <is>
          <t>10</t>
        </is>
      </c>
      <c r="B707" s="132" t="inlineStr">
        <is>
          <t>LV2：  80%忽略门派和佣兵反弹，100%免疫控制效果持续4回合</t>
        </is>
      </c>
      <c r="C707" s="129" t="n"/>
      <c r="D707" s="129" t="n"/>
      <c r="E707" s="129" t="n"/>
      <c r="F707" s="129" t="n"/>
      <c r="G707" s="129" t="n"/>
      <c r="H707" s="130" t="n"/>
      <c r="I707" s="584" t="inlineStr">
        <is>
          <t>消耗
天赋点2</t>
        </is>
      </c>
      <c r="J707" s="879" t="inlineStr">
        <is>
          <t>正义使者：无视格挡、反弹</t>
        </is>
      </c>
      <c r="K707" s="194" t="n"/>
      <c r="L707" s="194" t="n"/>
      <c r="M707" s="410" t="n"/>
    </row>
    <row r="708" ht="24" customHeight="1">
      <c r="A708" s="263" t="inlineStr">
        <is>
          <t>20</t>
        </is>
      </c>
      <c r="B708" s="132" t="inlineStr">
        <is>
          <t>LV3：  85%忽略门派和佣兵反弹，100%免疫控制效果持续4回合</t>
        </is>
      </c>
      <c r="C708" s="129" t="n"/>
      <c r="D708" s="129" t="n"/>
      <c r="E708" s="129" t="n"/>
      <c r="F708" s="129" t="n"/>
      <c r="G708" s="129" t="n"/>
      <c r="H708" s="130" t="n"/>
      <c r="I708" s="553" t="n"/>
      <c r="J708" s="158" t="n"/>
      <c r="K708" s="158" t="n"/>
      <c r="L708" s="158" t="n"/>
      <c r="M708" s="320" t="n"/>
    </row>
    <row r="709" ht="24" customHeight="1">
      <c r="A709" s="263" t="inlineStr">
        <is>
          <t>32</t>
        </is>
      </c>
      <c r="B709" s="132" t="inlineStr">
        <is>
          <t>LV4：  90%忽略门派和佣兵反弹，100%免疫控制效果持续4回合</t>
        </is>
      </c>
      <c r="C709" s="129" t="n"/>
      <c r="D709" s="129" t="n"/>
      <c r="E709" s="129" t="n"/>
      <c r="F709" s="129" t="n"/>
      <c r="G709" s="129" t="n"/>
      <c r="H709" s="130" t="n"/>
      <c r="I709" s="584" t="inlineStr">
        <is>
          <t>消耗
天赋点3</t>
        </is>
      </c>
      <c r="J709" s="879" t="inlineStr">
        <is>
          <t>枪炮觉醒：额外降低对手武器减伤效果50%持续2回合</t>
        </is>
      </c>
      <c r="K709" s="194" t="n"/>
      <c r="L709" s="194" t="n"/>
      <c r="M709" s="410" t="n"/>
    </row>
    <row r="710" ht="24" customHeight="1">
      <c r="A710" s="267" t="inlineStr">
        <is>
          <t>55</t>
        </is>
      </c>
      <c r="B710" s="138" t="inlineStr">
        <is>
          <t>LV5：100%忽略门派和佣兵反弹，100%免疫控制效果持续4回合</t>
        </is>
      </c>
      <c r="C710" s="135" t="n"/>
      <c r="D710" s="135" t="n"/>
      <c r="E710" s="135" t="n"/>
      <c r="F710" s="135" t="n"/>
      <c r="G710" s="135" t="n"/>
      <c r="H710" s="136" t="n"/>
      <c r="I710" s="553" t="n"/>
      <c r="J710" s="158" t="n"/>
      <c r="K710" s="158" t="n"/>
      <c r="L710" s="158" t="n"/>
      <c r="M710" s="320" t="n"/>
    </row>
    <row r="711" ht="24" customHeight="1">
      <c r="A711" s="803" t="inlineStr"/>
      <c r="B711" s="56" t="n"/>
      <c r="C711" s="56" t="n"/>
      <c r="D711" s="56" t="n"/>
      <c r="E711" s="56" t="n"/>
      <c r="F711" s="56" t="n"/>
      <c r="G711" s="56" t="n"/>
      <c r="H711" s="56" t="n"/>
      <c r="I711" s="56" t="n"/>
      <c r="J711" s="56" t="n"/>
      <c r="K711" s="56" t="n"/>
      <c r="L711" s="56" t="n"/>
      <c r="M711" s="56" t="n"/>
    </row>
    <row r="712" ht="24" customHeight="1">
      <c r="A712" s="24" t="inlineStr">
        <is>
          <t>可乐游侠</t>
        </is>
      </c>
      <c r="B712" s="388" t="inlineStr">
        <is>
          <t>被动属性</t>
        </is>
      </c>
      <c r="C712" s="389" t="inlineStr">
        <is>
          <t>天赋点</t>
        </is>
      </c>
      <c r="D712" s="670" t="inlineStr">
        <is>
          <t>投掷伤害</t>
        </is>
      </c>
      <c r="E712" s="96" t="inlineStr">
        <is>
          <t>投掷减伤</t>
        </is>
      </c>
      <c r="F712" s="96" t="inlineStr">
        <is>
          <t>敏捷值</t>
        </is>
      </c>
      <c r="G712" s="96" t="inlineStr">
        <is>
          <t>投掷穿透</t>
        </is>
      </c>
      <c r="I712" s="716" t="inlineStr">
        <is>
          <t>武器属性-天赋分支1</t>
        </is>
      </c>
      <c r="J712" s="56" t="n"/>
      <c r="K712" s="56" t="n"/>
      <c r="L712" s="56" t="n"/>
      <c r="M712" s="56" t="n"/>
    </row>
    <row r="713" ht="24" customHeight="1">
      <c r="A713" s="859" t="inlineStr">
        <is>
          <t>专属武器
可乐终结者
神·可乐切割枪</t>
        </is>
      </c>
      <c r="B713" s="234" t="inlineStr">
        <is>
          <t>LV0</t>
        </is>
      </c>
      <c r="C713" s="340" t="inlineStr">
        <is>
          <t>1</t>
        </is>
      </c>
      <c r="D713" s="340" t="inlineStr">
        <is>
          <t>2%</t>
        </is>
      </c>
      <c r="E713" s="867" t="inlineStr">
        <is>
          <t>x</t>
        </is>
      </c>
      <c r="F713" s="867" t="inlineStr">
        <is>
          <t>x</t>
        </is>
      </c>
      <c r="G713" s="867" t="inlineStr">
        <is>
          <t>x</t>
        </is>
      </c>
      <c r="H713" s="868" t="inlineStr">
        <is>
          <t>x</t>
        </is>
      </c>
      <c r="I713" s="869" t="inlineStr">
        <is>
          <t>消耗
天赋点1</t>
        </is>
      </c>
      <c r="J713" s="870" t="inlineStr">
        <is>
          <t>基础共鸣：增加专属武器25点基础伤害，
使用可乐终结者可以变身神将形象</t>
        </is>
      </c>
      <c r="M713" s="504" t="n"/>
    </row>
    <row r="714" ht="24" customHeight="1">
      <c r="A714" s="504" t="n"/>
      <c r="B714" s="82" t="inlineStr">
        <is>
          <t>LV1</t>
        </is>
      </c>
      <c r="C714" s="83" t="inlineStr">
        <is>
          <t>1</t>
        </is>
      </c>
      <c r="D714" s="83" t="inlineStr">
        <is>
          <t>3%</t>
        </is>
      </c>
      <c r="E714" s="83" t="inlineStr">
        <is>
          <t>4%</t>
        </is>
      </c>
      <c r="F714" s="871" t="inlineStr">
        <is>
          <t>x</t>
        </is>
      </c>
      <c r="G714" s="871" t="inlineStr">
        <is>
          <t>x</t>
        </is>
      </c>
      <c r="H714" s="872" t="inlineStr">
        <is>
          <t>x</t>
        </is>
      </c>
      <c r="I714" s="320" t="n"/>
      <c r="J714" s="535" t="n"/>
      <c r="K714" s="158" t="n"/>
      <c r="L714" s="158" t="n"/>
      <c r="M714" s="320" t="n"/>
    </row>
    <row r="715" ht="24" customHeight="1">
      <c r="A715" s="504" t="n"/>
      <c r="B715" s="82" t="inlineStr">
        <is>
          <t>LV2</t>
        </is>
      </c>
      <c r="C715" s="83" t="inlineStr">
        <is>
          <t>1</t>
        </is>
      </c>
      <c r="D715" s="83" t="inlineStr">
        <is>
          <t>5%</t>
        </is>
      </c>
      <c r="E715" s="83" t="inlineStr">
        <is>
          <t>5%</t>
        </is>
      </c>
      <c r="F715" s="83" t="inlineStr">
        <is>
          <t>5</t>
        </is>
      </c>
      <c r="G715" s="871" t="inlineStr">
        <is>
          <t>x</t>
        </is>
      </c>
      <c r="H715" s="872" t="inlineStr">
        <is>
          <t>x</t>
        </is>
      </c>
      <c r="I715" s="873" t="inlineStr">
        <is>
          <t>消耗
天赋点2</t>
        </is>
      </c>
      <c r="J715" s="874" t="inlineStr">
        <is>
          <t>中级共鸣：增加专属武器44点基础伤害，
使用神·可乐切割枪可以变身神将形象</t>
        </is>
      </c>
      <c r="K715" s="194" t="n"/>
      <c r="L715" s="194" t="n"/>
      <c r="M715" s="410" t="n"/>
    </row>
    <row r="716" ht="24" customHeight="1">
      <c r="A716" s="504" t="n"/>
      <c r="B716" s="82" t="inlineStr">
        <is>
          <t>LV3</t>
        </is>
      </c>
      <c r="C716" s="83" t="inlineStr">
        <is>
          <t>3</t>
        </is>
      </c>
      <c r="D716" s="83" t="inlineStr">
        <is>
          <t>7%</t>
        </is>
      </c>
      <c r="E716" s="83" t="inlineStr">
        <is>
          <t>7%</t>
        </is>
      </c>
      <c r="F716" s="83" t="inlineStr">
        <is>
          <t>8</t>
        </is>
      </c>
      <c r="G716" s="83" t="inlineStr">
        <is>
          <t>7%</t>
        </is>
      </c>
      <c r="H716" s="872" t="inlineStr">
        <is>
          <t>x</t>
        </is>
      </c>
      <c r="I716" s="320" t="n"/>
      <c r="J716" s="535" t="n"/>
      <c r="K716" s="158" t="n"/>
      <c r="L716" s="158" t="n"/>
      <c r="M716" s="320" t="n"/>
    </row>
    <row r="717" ht="24" customHeight="1">
      <c r="A717" s="504" t="n"/>
      <c r="B717" s="82" t="inlineStr">
        <is>
          <t>LV4</t>
        </is>
      </c>
      <c r="C717" s="83" t="inlineStr">
        <is>
          <t>4</t>
        </is>
      </c>
      <c r="D717" s="83" t="inlineStr">
        <is>
          <t>10%</t>
        </is>
      </c>
      <c r="E717" s="83" t="inlineStr">
        <is>
          <t>10%</t>
        </is>
      </c>
      <c r="F717" s="83" t="inlineStr">
        <is>
          <t>15</t>
        </is>
      </c>
      <c r="G717" s="83" t="inlineStr">
        <is>
          <t>10%</t>
        </is>
      </c>
      <c r="H717" s="872" t="inlineStr">
        <is>
          <t>x</t>
        </is>
      </c>
      <c r="I717" s="873" t="inlineStr">
        <is>
          <t>消耗
天赋点3</t>
        </is>
      </c>
      <c r="J717" s="874" t="inlineStr">
        <is>
          <t>高级共鸣：增加专属武器70点基础伤害</t>
        </is>
      </c>
      <c r="K717" s="194" t="n"/>
      <c r="L717" s="194" t="n"/>
      <c r="M717" s="410" t="n"/>
    </row>
    <row r="718" ht="24" customHeight="1">
      <c r="A718" s="320" t="n"/>
      <c r="B718" s="89" t="inlineStr">
        <is>
          <t>LV5</t>
        </is>
      </c>
      <c r="C718" s="90" t="inlineStr">
        <is>
          <t>8</t>
        </is>
      </c>
      <c r="D718" s="90" t="inlineStr">
        <is>
          <t>15%</t>
        </is>
      </c>
      <c r="E718" s="90" t="inlineStr">
        <is>
          <t>15%</t>
        </is>
      </c>
      <c r="F718" s="90" t="inlineStr">
        <is>
          <t>28</t>
        </is>
      </c>
      <c r="G718" s="90" t="inlineStr">
        <is>
          <t>15%</t>
        </is>
      </c>
      <c r="H718" s="872" t="inlineStr">
        <is>
          <t>x</t>
        </is>
      </c>
      <c r="I718" s="320" t="n"/>
      <c r="J718" s="535" t="n"/>
      <c r="K718" s="158" t="n"/>
      <c r="L718" s="158" t="n"/>
      <c r="M718" s="320" t="n"/>
    </row>
    <row r="719" ht="24" customHeight="1">
      <c r="A719" s="386" t="inlineStr">
        <is>
          <t>碎片需求</t>
        </is>
      </c>
      <c r="B719" s="887" t="inlineStr">
        <is>
          <t>充能属性-战斗技能-持续整场战斗-墨守成规</t>
        </is>
      </c>
      <c r="I719" s="388" t="inlineStr">
        <is>
          <t>武器属性-天赋分支2</t>
        </is>
      </c>
      <c r="J719" s="3" t="n"/>
      <c r="K719" s="3" t="n"/>
      <c r="L719" s="3" t="n"/>
      <c r="M719" s="3" t="n"/>
    </row>
    <row r="720" ht="24" customHeight="1">
      <c r="A720" s="876" t="inlineStr">
        <is>
          <t>150</t>
        </is>
      </c>
      <c r="B720" s="80" t="inlineStr">
        <is>
          <t>LV0：增加自身基础敏捷、生命  5%，增加自身投掷武器伤害15%</t>
        </is>
      </c>
      <c r="C720" s="123" t="n"/>
      <c r="D720" s="123" t="n"/>
      <c r="E720" s="123" t="n"/>
      <c r="F720" s="123" t="n"/>
      <c r="G720" s="123" t="n"/>
      <c r="H720" s="124" t="n"/>
      <c r="I720" s="859" t="inlineStr">
        <is>
          <t>消耗
天赋点1</t>
        </is>
      </c>
      <c r="J720" s="877" t="inlineStr">
        <is>
          <t>四时节气：暴击率增加40%</t>
        </is>
      </c>
      <c r="K720" s="3" t="n"/>
      <c r="L720" s="3" t="n"/>
      <c r="M720" s="4" t="n"/>
    </row>
    <row r="721" ht="24" customHeight="1">
      <c r="A721" s="263" t="inlineStr">
        <is>
          <t>150</t>
        </is>
      </c>
      <c r="B721" s="132" t="inlineStr">
        <is>
          <t>LV1：增加自身基础敏捷、生命  6%，增加自身投掷武器伤害17%</t>
        </is>
      </c>
      <c r="C721" s="129" t="n"/>
      <c r="D721" s="129" t="n"/>
      <c r="E721" s="129" t="n"/>
      <c r="F721" s="129" t="n"/>
      <c r="G721" s="129" t="n"/>
      <c r="H721" s="130" t="n"/>
      <c r="I721" s="320" t="n"/>
      <c r="J721" s="535" t="n"/>
      <c r="K721" s="158" t="n"/>
      <c r="L721" s="158" t="n"/>
      <c r="M721" s="320" t="n"/>
    </row>
    <row r="722" ht="24" customHeight="1">
      <c r="A722" s="263" t="inlineStr">
        <is>
          <t>280</t>
        </is>
      </c>
      <c r="B722" s="132" t="inlineStr">
        <is>
          <t>LV2：增加自身基础敏捷、生命  7%，增加自身投掷武器伤害19%</t>
        </is>
      </c>
      <c r="C722" s="129" t="n"/>
      <c r="D722" s="129" t="n"/>
      <c r="E722" s="129" t="n"/>
      <c r="F722" s="129" t="n"/>
      <c r="G722" s="129" t="n"/>
      <c r="H722" s="130" t="n"/>
      <c r="I722" s="873" t="inlineStr">
        <is>
          <t>消耗
天赋点2</t>
        </is>
      </c>
      <c r="J722" s="874" t="inlineStr">
        <is>
          <t>春暖花开：命中对手后，禁止其触发武器吸血持续4回合</t>
        </is>
      </c>
      <c r="K722" s="194" t="n"/>
      <c r="L722" s="194" t="n"/>
      <c r="M722" s="410" t="n"/>
    </row>
    <row r="723" ht="24" customHeight="1">
      <c r="A723" s="263" t="inlineStr">
        <is>
          <t>560</t>
        </is>
      </c>
      <c r="B723" s="132" t="inlineStr">
        <is>
          <t>LV3：增加自身基础敏捷、生命  8%，增加自身投掷武器伤害21%</t>
        </is>
      </c>
      <c r="C723" s="129" t="n"/>
      <c r="D723" s="129" t="n"/>
      <c r="E723" s="129" t="n"/>
      <c r="F723" s="129" t="n"/>
      <c r="G723" s="129" t="n"/>
      <c r="H723" s="130" t="n"/>
      <c r="I723" s="320" t="n"/>
      <c r="J723" s="535" t="n"/>
      <c r="K723" s="158" t="n"/>
      <c r="L723" s="158" t="n"/>
      <c r="M723" s="320" t="n"/>
    </row>
    <row r="724" ht="24" customHeight="1">
      <c r="A724" s="263" t="inlineStr">
        <is>
          <t>800</t>
        </is>
      </c>
      <c r="B724" s="132" t="inlineStr">
        <is>
          <t>LV4：增加自身基础敏捷、生命  9%，增加自身投掷武器伤害24%</t>
        </is>
      </c>
      <c r="C724" s="129" t="n"/>
      <c r="D724" s="129" t="n"/>
      <c r="E724" s="129" t="n"/>
      <c r="F724" s="129" t="n"/>
      <c r="G724" s="129" t="n"/>
      <c r="H724" s="130" t="n"/>
      <c r="I724" s="873" t="inlineStr">
        <is>
          <t>消耗
天赋点3</t>
        </is>
      </c>
      <c r="J724" s="874" t="inlineStr">
        <is>
          <t>斗界可乐：命中对手后，每回合对手额外损失敏捷*50%生命持续2回合</t>
        </is>
      </c>
      <c r="K724" s="194" t="n"/>
      <c r="L724" s="194" t="n"/>
      <c r="M724" s="410" t="n"/>
    </row>
    <row r="725" ht="24" customHeight="1">
      <c r="A725" s="889" t="inlineStr">
        <is>
          <t>1100</t>
        </is>
      </c>
      <c r="B725" s="138" t="inlineStr">
        <is>
          <t>LV5：增加自身基础敏捷、生命10%，增加自身投掷武器伤害28%</t>
        </is>
      </c>
      <c r="C725" s="135" t="n"/>
      <c r="D725" s="135" t="n"/>
      <c r="E725" s="135" t="n"/>
      <c r="F725" s="135" t="n"/>
      <c r="G725" s="135" t="n"/>
      <c r="H725" s="136" t="n"/>
      <c r="I725" s="320" t="n"/>
      <c r="J725" s="535" t="n"/>
      <c r="K725" s="158" t="n"/>
      <c r="L725" s="158" t="n"/>
      <c r="M725" s="320" t="n"/>
    </row>
    <row r="726" ht="24" customHeight="1">
      <c r="A726" s="386" t="inlineStr">
        <is>
          <t>战斗力</t>
        </is>
      </c>
      <c r="B726" s="774" t="inlineStr">
        <is>
          <t>充能属性-变身技能-空手攻击生效-可乐旅者</t>
        </is>
      </c>
      <c r="C726" s="270" t="n"/>
      <c r="D726" s="270" t="n"/>
      <c r="E726" s="270" t="n"/>
      <c r="F726" s="270" t="n"/>
      <c r="G726" s="270" t="n"/>
      <c r="H726" s="427" t="n"/>
      <c r="I726" s="24" t="inlineStr">
        <is>
          <t>武器属性-天赋分支3</t>
        </is>
      </c>
      <c r="J726" s="56" t="n"/>
      <c r="K726" s="56" t="n"/>
      <c r="L726" s="56" t="n"/>
      <c r="M726" s="56" t="n"/>
    </row>
    <row r="727" ht="24" customHeight="1">
      <c r="A727" s="876" t="inlineStr">
        <is>
          <t>2</t>
        </is>
      </c>
      <c r="B727" s="73" t="inlineStr">
        <is>
          <t>LV0：  30%忽略门派和佣兵反弹，恢复自身当前已损失生命  7%</t>
        </is>
      </c>
      <c r="C727" s="158" t="n"/>
      <c r="D727" s="158" t="n"/>
      <c r="E727" s="158" t="n"/>
      <c r="F727" s="158" t="n"/>
      <c r="G727" s="158" t="n"/>
      <c r="H727" s="320" t="n"/>
      <c r="I727" s="579" t="inlineStr">
        <is>
          <t>消耗
天赋点1</t>
        </is>
      </c>
      <c r="J727" s="878" t="inlineStr">
        <is>
          <t>结伴同行：该回合伤害提高20%</t>
        </is>
      </c>
      <c r="M727" s="504" t="n"/>
    </row>
    <row r="728" ht="24" customHeight="1">
      <c r="A728" s="263" t="inlineStr">
        <is>
          <t>4</t>
        </is>
      </c>
      <c r="B728" s="132" t="inlineStr">
        <is>
          <t>LV1：  35%忽略门派和佣兵反弹，恢复自身当前已损失生命  8%</t>
        </is>
      </c>
      <c r="C728" s="129" t="n"/>
      <c r="D728" s="129" t="n"/>
      <c r="E728" s="129" t="n"/>
      <c r="F728" s="129" t="n"/>
      <c r="G728" s="129" t="n"/>
      <c r="H728" s="130" t="n"/>
      <c r="I728" s="553" t="n"/>
      <c r="J728" s="158" t="n"/>
      <c r="K728" s="158" t="n"/>
      <c r="L728" s="158" t="n"/>
      <c r="M728" s="320" t="n"/>
    </row>
    <row r="729" ht="24" customHeight="1">
      <c r="A729" s="263" t="inlineStr">
        <is>
          <t>9</t>
        </is>
      </c>
      <c r="B729" s="132" t="inlineStr">
        <is>
          <t>LV2：  40%忽略门派和佣兵反弹，恢复自身当前已损失生命  9%</t>
        </is>
      </c>
      <c r="C729" s="129" t="n"/>
      <c r="D729" s="129" t="n"/>
      <c r="E729" s="129" t="n"/>
      <c r="F729" s="129" t="n"/>
      <c r="G729" s="129" t="n"/>
      <c r="H729" s="130" t="n"/>
      <c r="I729" s="584" t="inlineStr">
        <is>
          <t>消耗
天赋点2</t>
        </is>
      </c>
      <c r="J729" s="879" t="inlineStr">
        <is>
          <t>枪斗术：无视对手抗暴击伤害30%</t>
        </is>
      </c>
      <c r="K729" s="194" t="n"/>
      <c r="L729" s="194" t="n"/>
      <c r="M729" s="410" t="n"/>
    </row>
    <row r="730" ht="24" customHeight="1">
      <c r="A730" s="263" t="inlineStr">
        <is>
          <t>18</t>
        </is>
      </c>
      <c r="B730" s="132" t="inlineStr">
        <is>
          <t>LV3：  45%忽略门派和佣兵反弹，恢复自身当前已损失生命10%</t>
        </is>
      </c>
      <c r="C730" s="129" t="n"/>
      <c r="D730" s="129" t="n"/>
      <c r="E730" s="129" t="n"/>
      <c r="F730" s="129" t="n"/>
      <c r="G730" s="129" t="n"/>
      <c r="H730" s="130" t="n"/>
      <c r="I730" s="553" t="n"/>
      <c r="J730" s="158" t="n"/>
      <c r="K730" s="158" t="n"/>
      <c r="L730" s="158" t="n"/>
      <c r="M730" s="320" t="n"/>
    </row>
    <row r="731" ht="24" customHeight="1">
      <c r="A731" s="263" t="inlineStr">
        <is>
          <t>28</t>
        </is>
      </c>
      <c r="B731" s="132" t="inlineStr">
        <is>
          <t>LV4：  50%忽略门派和佣兵反弹，恢复自身当前已损失生命11%</t>
        </is>
      </c>
      <c r="C731" s="129" t="n"/>
      <c r="D731" s="129" t="n"/>
      <c r="E731" s="129" t="n"/>
      <c r="F731" s="129" t="n"/>
      <c r="G731" s="129" t="n"/>
      <c r="H731" s="130" t="n"/>
      <c r="I731" s="584" t="inlineStr">
        <is>
          <t>消耗
天赋点3</t>
        </is>
      </c>
      <c r="J731" s="879" t="inlineStr">
        <is>
          <t>墨影：命中对手后，使其只能空手攻击持续3回合</t>
        </is>
      </c>
      <c r="K731" s="194" t="n"/>
      <c r="L731" s="194" t="n"/>
      <c r="M731" s="410" t="n"/>
    </row>
    <row r="732" ht="24" customHeight="1">
      <c r="A732" s="267" t="inlineStr">
        <is>
          <t>45</t>
        </is>
      </c>
      <c r="B732" s="138" t="inlineStr">
        <is>
          <t>LV5：  60%忽略门派和佣兵反弹，恢复自身当前已损失生命12%</t>
        </is>
      </c>
      <c r="C732" s="135" t="n"/>
      <c r="D732" s="135" t="n"/>
      <c r="E732" s="135" t="n"/>
      <c r="F732" s="135" t="n"/>
      <c r="G732" s="135" t="n"/>
      <c r="H732" s="136" t="n"/>
      <c r="I732" s="553" t="n"/>
      <c r="J732" s="158" t="n"/>
      <c r="K732" s="158" t="n"/>
      <c r="L732" s="158" t="n"/>
      <c r="M732" s="320" t="n"/>
    </row>
    <row r="733" ht="24" customHeight="1">
      <c r="A733" s="803" t="inlineStr"/>
      <c r="B733" s="56" t="n"/>
      <c r="C733" s="56" t="n"/>
      <c r="D733" s="56" t="n"/>
      <c r="E733" s="56" t="n"/>
      <c r="F733" s="56" t="n"/>
      <c r="G733" s="56" t="n"/>
      <c r="H733" s="56" t="n"/>
      <c r="I733" s="56" t="n"/>
      <c r="J733" s="56" t="n"/>
      <c r="K733" s="56" t="n"/>
      <c r="L733" s="56" t="n"/>
      <c r="M733" s="56" t="n"/>
    </row>
    <row r="734" ht="24" customHeight="1">
      <c r="A734" s="24" t="inlineStr">
        <is>
          <t>雀星宿</t>
        </is>
      </c>
      <c r="B734" s="388" t="inlineStr">
        <is>
          <t>被动属性</t>
        </is>
      </c>
      <c r="C734" s="389" t="inlineStr">
        <is>
          <t>天赋点</t>
        </is>
      </c>
      <c r="D734" s="670" t="inlineStr">
        <is>
          <t>小型伤害</t>
        </is>
      </c>
      <c r="E734" s="96" t="inlineStr">
        <is>
          <t>小型减伤</t>
        </is>
      </c>
      <c r="F734" s="96" t="inlineStr">
        <is>
          <t>力量值</t>
        </is>
      </c>
      <c r="G734" s="96" t="inlineStr">
        <is>
          <t>速度值</t>
        </is>
      </c>
      <c r="I734" s="716" t="inlineStr">
        <is>
          <t>武器属性-天赋分支1</t>
        </is>
      </c>
      <c r="J734" s="56" t="n"/>
      <c r="K734" s="56" t="n"/>
      <c r="L734" s="56" t="n"/>
      <c r="M734" s="56" t="n"/>
    </row>
    <row r="735" ht="24" customHeight="1">
      <c r="A735" s="32" t="inlineStr">
        <is>
          <t>专属武器
沙漠之鹰
神·马格南左轮</t>
        </is>
      </c>
      <c r="B735" s="234" t="inlineStr">
        <is>
          <t>LV0</t>
        </is>
      </c>
      <c r="C735" s="340" t="inlineStr">
        <is>
          <t>1</t>
        </is>
      </c>
      <c r="D735" s="340" t="inlineStr">
        <is>
          <t>2%</t>
        </is>
      </c>
      <c r="E735" s="867" t="inlineStr">
        <is>
          <t>x</t>
        </is>
      </c>
      <c r="F735" s="867" t="inlineStr">
        <is>
          <t>x</t>
        </is>
      </c>
      <c r="G735" s="867" t="inlineStr">
        <is>
          <t>x</t>
        </is>
      </c>
      <c r="H735" s="868" t="inlineStr">
        <is>
          <t>x</t>
        </is>
      </c>
      <c r="I735" s="869" t="inlineStr">
        <is>
          <t>消耗
天赋点1</t>
        </is>
      </c>
      <c r="J735" s="870" t="inlineStr">
        <is>
          <t>基础共鸣：增加专属武器22点基础伤害，
使用沙漠之鹰可以变身神将形象</t>
        </is>
      </c>
      <c r="M735" s="504" t="n"/>
    </row>
    <row r="736" ht="24" customHeight="1">
      <c r="A736" s="11" t="n"/>
      <c r="B736" s="82" t="inlineStr">
        <is>
          <t>LV1</t>
        </is>
      </c>
      <c r="C736" s="83" t="inlineStr">
        <is>
          <t>1</t>
        </is>
      </c>
      <c r="D736" s="83" t="inlineStr">
        <is>
          <t>3%</t>
        </is>
      </c>
      <c r="E736" s="83" t="inlineStr">
        <is>
          <t>4%</t>
        </is>
      </c>
      <c r="F736" s="871" t="inlineStr">
        <is>
          <t>x</t>
        </is>
      </c>
      <c r="G736" s="871" t="inlineStr">
        <is>
          <t>x</t>
        </is>
      </c>
      <c r="H736" s="872" t="inlineStr">
        <is>
          <t>x</t>
        </is>
      </c>
      <c r="I736" s="320" t="n"/>
      <c r="J736" s="535" t="n"/>
      <c r="K736" s="158" t="n"/>
      <c r="L736" s="158" t="n"/>
      <c r="M736" s="320" t="n"/>
    </row>
    <row r="737" ht="24" customHeight="1">
      <c r="A737" s="11" t="n"/>
      <c r="B737" s="82" t="inlineStr">
        <is>
          <t>LV2</t>
        </is>
      </c>
      <c r="C737" s="83" t="inlineStr">
        <is>
          <t>1</t>
        </is>
      </c>
      <c r="D737" s="83" t="inlineStr">
        <is>
          <t>5%</t>
        </is>
      </c>
      <c r="E737" s="83" t="inlineStr">
        <is>
          <t>5%</t>
        </is>
      </c>
      <c r="F737" s="83" t="inlineStr">
        <is>
          <t>6</t>
        </is>
      </c>
      <c r="G737" s="871" t="inlineStr">
        <is>
          <t>x</t>
        </is>
      </c>
      <c r="H737" s="872" t="inlineStr">
        <is>
          <t>x</t>
        </is>
      </c>
      <c r="I737" s="873" t="inlineStr">
        <is>
          <t>消耗
天赋点2</t>
        </is>
      </c>
      <c r="J737" s="874" t="inlineStr">
        <is>
          <t>中级共鸣：增加专属武器36点基础伤害，
使用神·马格南左轮可以变身神将形象</t>
        </is>
      </c>
      <c r="K737" s="194" t="n"/>
      <c r="L737" s="194" t="n"/>
      <c r="M737" s="410" t="n"/>
    </row>
    <row r="738" ht="24" customHeight="1">
      <c r="A738" s="11" t="n"/>
      <c r="B738" s="82" t="inlineStr">
        <is>
          <t>LV3</t>
        </is>
      </c>
      <c r="C738" s="83" t="inlineStr">
        <is>
          <t>3</t>
        </is>
      </c>
      <c r="D738" s="83" t="inlineStr">
        <is>
          <t>7%</t>
        </is>
      </c>
      <c r="E738" s="83" t="inlineStr">
        <is>
          <t>7%</t>
        </is>
      </c>
      <c r="F738" s="83" t="inlineStr">
        <is>
          <t>8</t>
        </is>
      </c>
      <c r="G738" s="83" t="inlineStr">
        <is>
          <t>6</t>
        </is>
      </c>
      <c r="H738" s="872" t="inlineStr">
        <is>
          <t>x</t>
        </is>
      </c>
      <c r="I738" s="320" t="n"/>
      <c r="J738" s="535" t="n"/>
      <c r="K738" s="158" t="n"/>
      <c r="L738" s="158" t="n"/>
      <c r="M738" s="320" t="n"/>
    </row>
    <row r="739" ht="24" customHeight="1">
      <c r="A739" s="11" t="n"/>
      <c r="B739" s="82" t="inlineStr">
        <is>
          <t>LV4</t>
        </is>
      </c>
      <c r="C739" s="83" t="inlineStr">
        <is>
          <t>4</t>
        </is>
      </c>
      <c r="D739" s="83" t="inlineStr">
        <is>
          <t>10%</t>
        </is>
      </c>
      <c r="E739" s="83" t="inlineStr">
        <is>
          <t>10%</t>
        </is>
      </c>
      <c r="F739" s="83" t="inlineStr">
        <is>
          <t>11</t>
        </is>
      </c>
      <c r="G739" s="83" t="inlineStr">
        <is>
          <t>8</t>
        </is>
      </c>
      <c r="H739" s="872" t="inlineStr">
        <is>
          <t>x</t>
        </is>
      </c>
      <c r="I739" s="873" t="inlineStr">
        <is>
          <t>消耗
天赋点3</t>
        </is>
      </c>
      <c r="J739" s="874" t="inlineStr">
        <is>
          <t>高级共鸣：增加专属武器60点基础伤害</t>
        </is>
      </c>
      <c r="K739" s="194" t="n"/>
      <c r="L739" s="194" t="n"/>
      <c r="M739" s="410" t="n"/>
    </row>
    <row r="740" ht="24" customHeight="1">
      <c r="A740" s="16" t="n"/>
      <c r="B740" s="89" t="inlineStr">
        <is>
          <t>LV5</t>
        </is>
      </c>
      <c r="C740" s="90" t="inlineStr">
        <is>
          <t>8</t>
        </is>
      </c>
      <c r="D740" s="90" t="inlineStr">
        <is>
          <t>15%</t>
        </is>
      </c>
      <c r="E740" s="90" t="inlineStr">
        <is>
          <t>15%</t>
        </is>
      </c>
      <c r="F740" s="90" t="inlineStr">
        <is>
          <t>17</t>
        </is>
      </c>
      <c r="G740" s="90" t="inlineStr">
        <is>
          <t>11</t>
        </is>
      </c>
      <c r="H740" s="835" t="inlineStr">
        <is>
          <t>x</t>
        </is>
      </c>
      <c r="I740" s="320" t="n"/>
      <c r="J740" s="535" t="n"/>
      <c r="K740" s="158" t="n"/>
      <c r="L740" s="158" t="n"/>
      <c r="M740" s="320" t="n"/>
    </row>
    <row r="741" ht="24" customHeight="1">
      <c r="A741" s="386" t="inlineStr">
        <is>
          <t>碎片需求</t>
        </is>
      </c>
      <c r="B741" s="695" t="inlineStr">
        <is>
          <t>充能属性-战斗技能-持续整场战斗-南帝朱雀</t>
        </is>
      </c>
      <c r="I741" s="388" t="inlineStr">
        <is>
          <t>武器属性-天赋分支2</t>
        </is>
      </c>
      <c r="J741" s="3" t="n"/>
      <c r="K741" s="3" t="n"/>
      <c r="L741" s="3" t="n"/>
      <c r="M741" s="3" t="n"/>
    </row>
    <row r="742" ht="24" customHeight="1">
      <c r="A742" s="876" t="inlineStr">
        <is>
          <t>150</t>
        </is>
      </c>
      <c r="B742" s="80" t="inlineStr">
        <is>
          <t>LV0：增加自身基础生命值  5%，降低对手小型武器伤害20%</t>
        </is>
      </c>
      <c r="C742" s="123" t="n"/>
      <c r="D742" s="123" t="n"/>
      <c r="E742" s="123" t="n"/>
      <c r="F742" s="123" t="n"/>
      <c r="G742" s="123" t="n"/>
      <c r="H742" s="124" t="n"/>
      <c r="I742" s="859" t="inlineStr">
        <is>
          <t>消耗
天赋点1</t>
        </is>
      </c>
      <c r="J742" s="877" t="inlineStr">
        <is>
          <t>鬼宿四星：暴击率增加40%</t>
        </is>
      </c>
      <c r="K742" s="3" t="n"/>
      <c r="L742" s="3" t="n"/>
      <c r="M742" s="4" t="n"/>
    </row>
    <row r="743" ht="24" customHeight="1">
      <c r="A743" s="263" t="inlineStr">
        <is>
          <t>150</t>
        </is>
      </c>
      <c r="B743" s="132" t="inlineStr">
        <is>
          <t>LV1：增加自身基础生命值  6%，降低对手小型武器伤害22%</t>
        </is>
      </c>
      <c r="C743" s="129" t="n"/>
      <c r="D743" s="129" t="n"/>
      <c r="E743" s="129" t="n"/>
      <c r="F743" s="129" t="n"/>
      <c r="G743" s="129" t="n"/>
      <c r="H743" s="130" t="n"/>
      <c r="I743" s="320" t="n"/>
      <c r="J743" s="535" t="n"/>
      <c r="K743" s="158" t="n"/>
      <c r="L743" s="158" t="n"/>
      <c r="M743" s="320" t="n"/>
    </row>
    <row r="744" ht="24" customHeight="1">
      <c r="A744" s="263" t="inlineStr">
        <is>
          <t>280</t>
        </is>
      </c>
      <c r="B744" s="132" t="inlineStr">
        <is>
          <t>LV2：增加自身基础生命值  7%，降低对手小型武器伤害24%</t>
        </is>
      </c>
      <c r="C744" s="129" t="n"/>
      <c r="D744" s="129" t="n"/>
      <c r="E744" s="129" t="n"/>
      <c r="F744" s="129" t="n"/>
      <c r="G744" s="129" t="n"/>
      <c r="H744" s="130" t="n"/>
      <c r="I744" s="873" t="inlineStr">
        <is>
          <t>消耗
天赋点2</t>
        </is>
      </c>
      <c r="J744" s="874" t="inlineStr">
        <is>
          <t>步天歌：专属武器获得优先选中效果</t>
        </is>
      </c>
      <c r="K744" s="194" t="n"/>
      <c r="L744" s="194" t="n"/>
      <c r="M744" s="410" t="n"/>
    </row>
    <row r="745" ht="24" customHeight="1">
      <c r="A745" s="263" t="inlineStr">
        <is>
          <t>560</t>
        </is>
      </c>
      <c r="B745" s="132" t="inlineStr">
        <is>
          <t>LV3：增加自身基础生命值  8%，降低对手小型武器伤害26%</t>
        </is>
      </c>
      <c r="C745" s="129" t="n"/>
      <c r="D745" s="129" t="n"/>
      <c r="E745" s="129" t="n"/>
      <c r="F745" s="129" t="n"/>
      <c r="G745" s="129" t="n"/>
      <c r="H745" s="130" t="n"/>
      <c r="I745" s="320" t="n"/>
      <c r="J745" s="535" t="n"/>
      <c r="K745" s="158" t="n"/>
      <c r="L745" s="158" t="n"/>
      <c r="M745" s="320" t="n"/>
    </row>
    <row r="746" ht="24" customHeight="1">
      <c r="A746" s="263" t="inlineStr">
        <is>
          <t>800</t>
        </is>
      </c>
      <c r="B746" s="132" t="inlineStr">
        <is>
          <t>LV4：增加自身基础生命值  9%，降低对手小型武器伤害28%</t>
        </is>
      </c>
      <c r="C746" s="129" t="n"/>
      <c r="D746" s="129" t="n"/>
      <c r="E746" s="129" t="n"/>
      <c r="F746" s="129" t="n"/>
      <c r="G746" s="129" t="n"/>
      <c r="H746" s="130" t="n"/>
      <c r="I746" s="873" t="inlineStr">
        <is>
          <t>消耗
天赋点3</t>
        </is>
      </c>
      <c r="J746" s="874" t="inlineStr">
        <is>
          <t>柳宿八星：使用武器后，下次技能伤害提高80%</t>
        </is>
      </c>
      <c r="K746" s="194" t="n"/>
      <c r="L746" s="194" t="n"/>
      <c r="M746" s="410" t="n"/>
    </row>
    <row r="747" ht="24" customHeight="1">
      <c r="A747" s="267" t="inlineStr">
        <is>
          <t>1100</t>
        </is>
      </c>
      <c r="B747" s="138" t="inlineStr">
        <is>
          <t>LV5：增加自身基础生命值10%，降低对手小型武器伤害30%</t>
        </is>
      </c>
      <c r="C747" s="135" t="n"/>
      <c r="D747" s="135" t="n"/>
      <c r="E747" s="135" t="n"/>
      <c r="F747" s="135" t="n"/>
      <c r="G747" s="135" t="n"/>
      <c r="H747" s="136" t="n"/>
      <c r="I747" s="320" t="n"/>
      <c r="J747" s="535" t="n"/>
      <c r="K747" s="158" t="n"/>
      <c r="L747" s="158" t="n"/>
      <c r="M747" s="320" t="n"/>
    </row>
    <row r="748" ht="24" customHeight="1">
      <c r="A748" s="386" t="inlineStr">
        <is>
          <t>战斗力</t>
        </is>
      </c>
      <c r="B748" s="774" t="inlineStr">
        <is>
          <t>充能属性-变身技能-空手攻击生效-落幕天翔</t>
        </is>
      </c>
      <c r="C748" s="270" t="n"/>
      <c r="D748" s="270" t="n"/>
      <c r="E748" s="270" t="n"/>
      <c r="F748" s="270" t="n"/>
      <c r="G748" s="270" t="n"/>
      <c r="H748" s="427" t="n"/>
      <c r="I748" s="24" t="inlineStr">
        <is>
          <t>武器属性-天赋分支3</t>
        </is>
      </c>
      <c r="J748" s="56" t="n"/>
      <c r="K748" s="56" t="n"/>
      <c r="L748" s="56" t="n"/>
      <c r="M748" s="56" t="n"/>
    </row>
    <row r="749" ht="24" customHeight="1">
      <c r="A749" s="876" t="inlineStr">
        <is>
          <t>2</t>
        </is>
      </c>
      <c r="B749" s="73" t="inlineStr">
        <is>
          <t>LV0：  31%忽略门派和佣兵反弹，必中必暴击不能被反击</t>
        </is>
      </c>
      <c r="C749" s="158" t="n"/>
      <c r="D749" s="158" t="n"/>
      <c r="E749" s="158" t="n"/>
      <c r="F749" s="158" t="n"/>
      <c r="G749" s="158" t="n"/>
      <c r="H749" s="320" t="n"/>
      <c r="I749" s="579" t="inlineStr">
        <is>
          <t>消耗
天赋点1</t>
        </is>
      </c>
      <c r="J749" s="878" t="inlineStr">
        <is>
          <t>西部：无视反击</t>
        </is>
      </c>
      <c r="M749" s="504" t="n"/>
    </row>
    <row r="750" ht="24" customHeight="1">
      <c r="A750" s="263" t="inlineStr">
        <is>
          <t>4</t>
        </is>
      </c>
      <c r="B750" s="132" t="inlineStr">
        <is>
          <t>LV1：  36%忽略门派和佣兵反弹，必中必暴击不能被反击</t>
        </is>
      </c>
      <c r="C750" s="129" t="n"/>
      <c r="D750" s="129" t="n"/>
      <c r="E750" s="129" t="n"/>
      <c r="F750" s="129" t="n"/>
      <c r="G750" s="129" t="n"/>
      <c r="H750" s="130" t="n"/>
      <c r="I750" s="553" t="n"/>
      <c r="J750" s="158" t="n"/>
      <c r="K750" s="158" t="n"/>
      <c r="L750" s="158" t="n"/>
      <c r="M750" s="320" t="n"/>
    </row>
    <row r="751" ht="24" customHeight="1">
      <c r="A751" s="263" t="inlineStr">
        <is>
          <t>9</t>
        </is>
      </c>
      <c r="B751" s="132" t="inlineStr">
        <is>
          <t>LV2：  42%忽略门派和佣兵反弹，必中必暴击不能被反击</t>
        </is>
      </c>
      <c r="C751" s="129" t="n"/>
      <c r="D751" s="129" t="n"/>
      <c r="E751" s="129" t="n"/>
      <c r="F751" s="129" t="n"/>
      <c r="G751" s="129" t="n"/>
      <c r="H751" s="130" t="n"/>
      <c r="I751" s="584" t="inlineStr">
        <is>
          <t>消耗
天赋点2</t>
        </is>
      </c>
      <c r="J751" s="879" t="inlineStr">
        <is>
          <t>焰火：使用武器后，自身武器韧性提高30%持续3回合</t>
        </is>
      </c>
      <c r="K751" s="194" t="n"/>
      <c r="L751" s="194" t="n"/>
      <c r="M751" s="410" t="n"/>
    </row>
    <row r="752" ht="24" customHeight="1">
      <c r="A752" s="263" t="inlineStr">
        <is>
          <t>18</t>
        </is>
      </c>
      <c r="B752" s="132" t="inlineStr">
        <is>
          <t>LV3：  48%忽略门派和佣兵反弹，必中必暴击不能被反击</t>
        </is>
      </c>
      <c r="C752" s="129" t="n"/>
      <c r="D752" s="129" t="n"/>
      <c r="E752" s="129" t="n"/>
      <c r="F752" s="129" t="n"/>
      <c r="G752" s="129" t="n"/>
      <c r="H752" s="130" t="n"/>
      <c r="I752" s="553" t="n"/>
      <c r="J752" s="158" t="n"/>
      <c r="K752" s="158" t="n"/>
      <c r="L752" s="158" t="n"/>
      <c r="M752" s="320" t="n"/>
    </row>
    <row r="753" ht="24" customHeight="1">
      <c r="A753" s="263" t="inlineStr">
        <is>
          <t>28</t>
        </is>
      </c>
      <c r="B753" s="132" t="inlineStr">
        <is>
          <t>LV4：  55%忽略门派和佣兵反弹，必中必暴击不能被反击</t>
        </is>
      </c>
      <c r="C753" s="129" t="n"/>
      <c r="D753" s="129" t="n"/>
      <c r="E753" s="129" t="n"/>
      <c r="F753" s="129" t="n"/>
      <c r="G753" s="129" t="n"/>
      <c r="H753" s="130" t="n"/>
      <c r="I753" s="584" t="inlineStr">
        <is>
          <t>消耗
天赋点3</t>
        </is>
      </c>
      <c r="J753" s="879" t="inlineStr">
        <is>
          <t>春雨：无视对手抗暴击伤害32%</t>
        </is>
      </c>
      <c r="K753" s="194" t="n"/>
      <c r="L753" s="194" t="n"/>
      <c r="M753" s="410" t="n"/>
    </row>
    <row r="754" ht="24" customHeight="1">
      <c r="A754" s="267" t="inlineStr">
        <is>
          <t>45</t>
        </is>
      </c>
      <c r="B754" s="138" t="inlineStr">
        <is>
          <t>LV5：  65%忽略门派和佣兵反弹，必中必暴击不能被反击</t>
        </is>
      </c>
      <c r="C754" s="135" t="n"/>
      <c r="D754" s="135" t="n"/>
      <c r="E754" s="135" t="n"/>
      <c r="F754" s="135" t="n"/>
      <c r="G754" s="135" t="n"/>
      <c r="H754" s="136" t="n"/>
      <c r="I754" s="553" t="n"/>
      <c r="J754" s="158" t="n"/>
      <c r="K754" s="158" t="n"/>
      <c r="L754" s="158" t="n"/>
      <c r="M754" s="320" t="n"/>
    </row>
    <row r="755" ht="24" customHeight="1">
      <c r="A755" s="803" t="inlineStr"/>
      <c r="B755" s="56" t="n"/>
      <c r="C755" s="56" t="n"/>
      <c r="D755" s="56" t="n"/>
      <c r="E755" s="56" t="n"/>
      <c r="F755" s="56" t="n"/>
      <c r="G755" s="56" t="n"/>
      <c r="H755" s="56" t="n"/>
      <c r="I755" s="56" t="n"/>
      <c r="J755" s="56" t="n"/>
      <c r="K755" s="56" t="n"/>
      <c r="L755" s="56" t="n"/>
      <c r="M755" s="56" t="n"/>
    </row>
    <row r="756" ht="24" customHeight="1">
      <c r="A756" s="24" t="inlineStr">
        <is>
          <t>神将天蓬</t>
        </is>
      </c>
      <c r="B756" s="388" t="inlineStr">
        <is>
          <t>被动属性</t>
        </is>
      </c>
      <c r="C756" s="389" t="inlineStr">
        <is>
          <t>天赋点</t>
        </is>
      </c>
      <c r="D756" s="670" t="inlineStr">
        <is>
          <t>武器韧性</t>
        </is>
      </c>
      <c r="E756" s="96" t="inlineStr">
        <is>
          <t>技能韧性</t>
        </is>
      </c>
      <c r="F756" s="96" t="inlineStr">
        <is>
          <t>固定减伤</t>
        </is>
      </c>
      <c r="I756" s="716" t="inlineStr">
        <is>
          <t>武器属性-天赋分支1</t>
        </is>
      </c>
      <c r="J756" s="56" t="n"/>
      <c r="K756" s="56" t="n"/>
      <c r="L756" s="56" t="n"/>
      <c r="M756" s="56" t="n"/>
    </row>
    <row r="757" ht="24" customHeight="1">
      <c r="A757" s="32" t="inlineStr">
        <is>
          <t>专属武器
九齿钉耙
神·沁金耙</t>
        </is>
      </c>
      <c r="B757" s="234" t="inlineStr">
        <is>
          <t>LV0</t>
        </is>
      </c>
      <c r="C757" s="340" t="inlineStr">
        <is>
          <t>1</t>
        </is>
      </c>
      <c r="D757" s="340" t="inlineStr">
        <is>
          <t>2%</t>
        </is>
      </c>
      <c r="E757" s="867" t="inlineStr">
        <is>
          <t>x</t>
        </is>
      </c>
      <c r="F757" s="867" t="inlineStr">
        <is>
          <t>x</t>
        </is>
      </c>
      <c r="G757" s="867" t="inlineStr">
        <is>
          <t>x</t>
        </is>
      </c>
      <c r="H757" s="868" t="inlineStr">
        <is>
          <t>x</t>
        </is>
      </c>
      <c r="I757" s="869" t="inlineStr">
        <is>
          <t>消耗
天赋点1</t>
        </is>
      </c>
      <c r="J757" s="870" t="inlineStr">
        <is>
          <t>基础共鸣：增加专属武器22点基础伤害，
使用九齿钉耙可以变身神将形象</t>
        </is>
      </c>
      <c r="M757" s="504" t="n"/>
    </row>
    <row r="758" ht="24" customHeight="1">
      <c r="A758" s="11" t="n"/>
      <c r="B758" s="82" t="inlineStr">
        <is>
          <t>LV1</t>
        </is>
      </c>
      <c r="C758" s="83" t="inlineStr">
        <is>
          <t>1</t>
        </is>
      </c>
      <c r="D758" s="83" t="inlineStr">
        <is>
          <t>4%</t>
        </is>
      </c>
      <c r="E758" s="83" t="inlineStr">
        <is>
          <t>3%</t>
        </is>
      </c>
      <c r="F758" s="871" t="inlineStr">
        <is>
          <t>x</t>
        </is>
      </c>
      <c r="G758" s="871" t="inlineStr">
        <is>
          <t>x</t>
        </is>
      </c>
      <c r="H758" s="872" t="inlineStr">
        <is>
          <t>x</t>
        </is>
      </c>
      <c r="I758" s="320" t="n"/>
      <c r="J758" s="535" t="n"/>
      <c r="K758" s="158" t="n"/>
      <c r="L758" s="158" t="n"/>
      <c r="M758" s="320" t="n"/>
    </row>
    <row r="759" ht="24" customHeight="1">
      <c r="A759" s="11" t="n"/>
      <c r="B759" s="82" t="inlineStr">
        <is>
          <t>LV2</t>
        </is>
      </c>
      <c r="C759" s="83" t="inlineStr">
        <is>
          <t>1</t>
        </is>
      </c>
      <c r="D759" s="83" t="inlineStr">
        <is>
          <t>6%</t>
        </is>
      </c>
      <c r="E759" s="83" t="inlineStr">
        <is>
          <t>5%</t>
        </is>
      </c>
      <c r="F759" s="83" t="inlineStr">
        <is>
          <t>10</t>
        </is>
      </c>
      <c r="G759" s="871" t="inlineStr">
        <is>
          <t>x</t>
        </is>
      </c>
      <c r="H759" s="872" t="inlineStr">
        <is>
          <t>x</t>
        </is>
      </c>
      <c r="I759" s="873" t="inlineStr">
        <is>
          <t>消耗
天赋点2</t>
        </is>
      </c>
      <c r="J759" s="874" t="inlineStr">
        <is>
          <t>中级共鸣：增加专属武器36点基础伤害，
使用神·沁金耙可以变身神将形象</t>
        </is>
      </c>
      <c r="K759" s="194" t="n"/>
      <c r="L759" s="194" t="n"/>
      <c r="M759" s="410" t="n"/>
    </row>
    <row r="760" ht="24" customHeight="1">
      <c r="A760" s="11" t="n"/>
      <c r="B760" s="82" t="inlineStr">
        <is>
          <t>LV3</t>
        </is>
      </c>
      <c r="C760" s="83" t="inlineStr">
        <is>
          <t>3</t>
        </is>
      </c>
      <c r="D760" s="83" t="inlineStr">
        <is>
          <t>9%</t>
        </is>
      </c>
      <c r="E760" s="83" t="inlineStr">
        <is>
          <t>8%</t>
        </is>
      </c>
      <c r="F760" s="83" t="inlineStr">
        <is>
          <t>18</t>
        </is>
      </c>
      <c r="G760" s="871" t="inlineStr">
        <is>
          <t>x</t>
        </is>
      </c>
      <c r="H760" s="872" t="inlineStr">
        <is>
          <t>x</t>
        </is>
      </c>
      <c r="I760" s="320" t="n"/>
      <c r="J760" s="535" t="n"/>
      <c r="K760" s="158" t="n"/>
      <c r="L760" s="158" t="n"/>
      <c r="M760" s="320" t="n"/>
    </row>
    <row r="761" ht="24" customHeight="1">
      <c r="A761" s="11" t="n"/>
      <c r="B761" s="82" t="inlineStr">
        <is>
          <t>LV4</t>
        </is>
      </c>
      <c r="C761" s="83" t="inlineStr">
        <is>
          <t>4</t>
        </is>
      </c>
      <c r="D761" s="83" t="inlineStr">
        <is>
          <t>12%</t>
        </is>
      </c>
      <c r="E761" s="83" t="inlineStr">
        <is>
          <t>11%</t>
        </is>
      </c>
      <c r="F761" s="83" t="inlineStr">
        <is>
          <t>24</t>
        </is>
      </c>
      <c r="G761" s="871" t="inlineStr">
        <is>
          <t>x</t>
        </is>
      </c>
      <c r="H761" s="872" t="inlineStr">
        <is>
          <t>x</t>
        </is>
      </c>
      <c r="I761" s="873" t="inlineStr">
        <is>
          <t>消耗
天赋点3</t>
        </is>
      </c>
      <c r="J761" s="874" t="inlineStr">
        <is>
          <t>高级共鸣：增加专属武器60点基础伤害</t>
        </is>
      </c>
      <c r="K761" s="194" t="n"/>
      <c r="L761" s="194" t="n"/>
      <c r="M761" s="410" t="n"/>
    </row>
    <row r="762" ht="24" customHeight="1">
      <c r="A762" s="16" t="n"/>
      <c r="B762" s="89" t="inlineStr">
        <is>
          <t>LV5</t>
        </is>
      </c>
      <c r="C762" s="90" t="inlineStr">
        <is>
          <t>8</t>
        </is>
      </c>
      <c r="D762" s="90" t="inlineStr">
        <is>
          <t>15%</t>
        </is>
      </c>
      <c r="E762" s="90" t="inlineStr">
        <is>
          <t>14%</t>
        </is>
      </c>
      <c r="F762" s="90" t="inlineStr">
        <is>
          <t>36</t>
        </is>
      </c>
      <c r="G762" s="883" t="inlineStr">
        <is>
          <t>x</t>
        </is>
      </c>
      <c r="H762" s="835" t="inlineStr">
        <is>
          <t>x</t>
        </is>
      </c>
      <c r="I762" s="320" t="n"/>
      <c r="J762" s="535" t="n"/>
      <c r="K762" s="158" t="n"/>
      <c r="L762" s="158" t="n"/>
      <c r="M762" s="320" t="n"/>
    </row>
    <row r="763" ht="24" customHeight="1">
      <c r="A763" s="386" t="inlineStr">
        <is>
          <t>碎片需求</t>
        </is>
      </c>
      <c r="B763" s="695" t="inlineStr">
        <is>
          <t>充能属性-战斗技能-持续整场战斗-九霄风雷</t>
        </is>
      </c>
      <c r="I763" s="388" t="inlineStr">
        <is>
          <t>武器属性-天赋分支2</t>
        </is>
      </c>
      <c r="J763" s="3" t="n"/>
      <c r="K763" s="3" t="n"/>
      <c r="L763" s="3" t="n"/>
      <c r="M763" s="3" t="n"/>
    </row>
    <row r="764" ht="24" customHeight="1">
      <c r="A764" s="876" t="inlineStr">
        <is>
          <t>150</t>
        </is>
      </c>
      <c r="B764" s="80" t="inlineStr">
        <is>
          <t>LV0：增加自身武器韧性11%，增加自身技能韧性12%</t>
        </is>
      </c>
      <c r="C764" s="123" t="n"/>
      <c r="D764" s="123" t="n"/>
      <c r="E764" s="123" t="n"/>
      <c r="F764" s="123" t="n"/>
      <c r="G764" s="123" t="n"/>
      <c r="H764" s="124" t="n"/>
      <c r="I764" s="859" t="inlineStr">
        <is>
          <t>消耗
天赋点1</t>
        </is>
      </c>
      <c r="J764" s="877" t="inlineStr">
        <is>
          <t>长生客：命中率增加50%</t>
        </is>
      </c>
      <c r="K764" s="3" t="n"/>
      <c r="L764" s="3" t="n"/>
      <c r="M764" s="4" t="n"/>
    </row>
    <row r="765" ht="24" customHeight="1">
      <c r="A765" s="263" t="inlineStr">
        <is>
          <t>150</t>
        </is>
      </c>
      <c r="B765" s="132" t="inlineStr">
        <is>
          <t>LV1：增加自身武器韧性13%，增加自身技能韧性14%</t>
        </is>
      </c>
      <c r="C765" s="129" t="n"/>
      <c r="D765" s="129" t="n"/>
      <c r="E765" s="129" t="n"/>
      <c r="F765" s="129" t="n"/>
      <c r="G765" s="129" t="n"/>
      <c r="H765" s="130" t="n"/>
      <c r="I765" s="320" t="n"/>
      <c r="J765" s="535" t="n"/>
      <c r="K765" s="158" t="n"/>
      <c r="L765" s="158" t="n"/>
      <c r="M765" s="320" t="n"/>
    </row>
    <row r="766" ht="24" customHeight="1">
      <c r="A766" s="263" t="inlineStr">
        <is>
          <t>280</t>
        </is>
      </c>
      <c r="B766" s="132" t="inlineStr">
        <is>
          <t>LV2：增加自身武器韧性15%，增加自身技能韧性16%</t>
        </is>
      </c>
      <c r="C766" s="129" t="n"/>
      <c r="D766" s="129" t="n"/>
      <c r="E766" s="129" t="n"/>
      <c r="F766" s="129" t="n"/>
      <c r="G766" s="129" t="n"/>
      <c r="H766" s="130" t="n"/>
      <c r="I766" s="873" t="inlineStr">
        <is>
          <t>消耗
天赋点2</t>
        </is>
      </c>
      <c r="J766" s="874" t="inlineStr">
        <is>
          <t>定乾坤：忽略装死</t>
        </is>
      </c>
      <c r="K766" s="194" t="n"/>
      <c r="L766" s="194" t="n"/>
      <c r="M766" s="410" t="n"/>
    </row>
    <row r="767" ht="24" customHeight="1">
      <c r="A767" s="263" t="inlineStr">
        <is>
          <t>560</t>
        </is>
      </c>
      <c r="B767" s="132" t="inlineStr">
        <is>
          <t>LV3：增加自身武器韧性17%，增加自身技能韧性18%</t>
        </is>
      </c>
      <c r="C767" s="129" t="n"/>
      <c r="D767" s="129" t="n"/>
      <c r="E767" s="129" t="n"/>
      <c r="F767" s="129" t="n"/>
      <c r="G767" s="129" t="n"/>
      <c r="H767" s="130" t="n"/>
      <c r="I767" s="320" t="n"/>
      <c r="J767" s="535" t="n"/>
      <c r="K767" s="158" t="n"/>
      <c r="L767" s="158" t="n"/>
      <c r="M767" s="320" t="n"/>
    </row>
    <row r="768" ht="24" customHeight="1">
      <c r="A768" s="263" t="inlineStr">
        <is>
          <t>800</t>
        </is>
      </c>
      <c r="B768" s="132" t="inlineStr">
        <is>
          <t>LV4：增加自身武器韧性19%，增加自身技能韧性20%</t>
        </is>
      </c>
      <c r="C768" s="129" t="n"/>
      <c r="D768" s="129" t="n"/>
      <c r="E768" s="129" t="n"/>
      <c r="F768" s="129" t="n"/>
      <c r="G768" s="129" t="n"/>
      <c r="H768" s="130" t="n"/>
      <c r="I768" s="873" t="inlineStr">
        <is>
          <t>消耗
天赋点3</t>
        </is>
      </c>
      <c r="J768" s="874" t="inlineStr">
        <is>
          <t>碎星辰：使用武器后，降低对手抗韧性40%持续4回合</t>
        </is>
      </c>
      <c r="K768" s="194" t="n"/>
      <c r="L768" s="194" t="n"/>
      <c r="M768" s="410" t="n"/>
    </row>
    <row r="769" ht="24" customHeight="1">
      <c r="A769" s="267" t="inlineStr">
        <is>
          <t>1100</t>
        </is>
      </c>
      <c r="B769" s="138" t="inlineStr">
        <is>
          <t>LV5：增加自身武器韧性21%，增加自身技能韧性22%</t>
        </is>
      </c>
      <c r="C769" s="135" t="n"/>
      <c r="D769" s="135" t="n"/>
      <c r="E769" s="135" t="n"/>
      <c r="F769" s="135" t="n"/>
      <c r="G769" s="135" t="n"/>
      <c r="H769" s="136" t="n"/>
      <c r="I769" s="320" t="n"/>
      <c r="J769" s="535" t="n"/>
      <c r="K769" s="158" t="n"/>
      <c r="L769" s="158" t="n"/>
      <c r="M769" s="320" t="n"/>
    </row>
    <row r="770" ht="24" customHeight="1">
      <c r="A770" s="386" t="inlineStr">
        <is>
          <t>战斗力</t>
        </is>
      </c>
      <c r="B770" s="774" t="inlineStr">
        <is>
          <t>充能属性-变身技能-空手攻击生效-天蓬威仪</t>
        </is>
      </c>
      <c r="C770" s="270" t="n"/>
      <c r="D770" s="270" t="n"/>
      <c r="E770" s="270" t="n"/>
      <c r="F770" s="270" t="n"/>
      <c r="G770" s="270" t="n"/>
      <c r="H770" s="427" t="n"/>
      <c r="I770" s="24" t="inlineStr">
        <is>
          <t>武器属性-天赋分支3</t>
        </is>
      </c>
      <c r="J770" s="56" t="n"/>
      <c r="K770" s="56" t="n"/>
      <c r="L770" s="56" t="n"/>
      <c r="M770" s="56" t="n"/>
    </row>
    <row r="771" ht="24" customHeight="1">
      <c r="A771" s="876" t="inlineStr">
        <is>
          <t>2</t>
        </is>
      </c>
      <c r="B771" s="73" t="inlineStr">
        <is>
          <t>LV0：  31%忽略门派和佣兵反弹，增加自身中型武器抗穿透19%持续3回合</t>
        </is>
      </c>
      <c r="C771" s="158" t="n"/>
      <c r="D771" s="158" t="n"/>
      <c r="E771" s="158" t="n"/>
      <c r="F771" s="158" t="n"/>
      <c r="G771" s="158" t="n"/>
      <c r="H771" s="320" t="n"/>
      <c r="I771" s="579" t="inlineStr">
        <is>
          <t>消耗
天赋点1</t>
        </is>
      </c>
      <c r="J771" s="878" t="inlineStr">
        <is>
          <t>烈焰毫光：无视反击、反弹</t>
        </is>
      </c>
      <c r="M771" s="504" t="n"/>
    </row>
    <row r="772" ht="24" customHeight="1">
      <c r="A772" s="263" t="inlineStr">
        <is>
          <t>4</t>
        </is>
      </c>
      <c r="B772" s="132" t="inlineStr">
        <is>
          <t>LV1：  36%忽略门派和佣兵反弹，增加自身中型武器抗穿透20%持续3回合</t>
        </is>
      </c>
      <c r="C772" s="129" t="n"/>
      <c r="D772" s="129" t="n"/>
      <c r="E772" s="129" t="n"/>
      <c r="F772" s="129" t="n"/>
      <c r="G772" s="129" t="n"/>
      <c r="H772" s="130" t="n"/>
      <c r="I772" s="553" t="n"/>
      <c r="J772" s="158" t="n"/>
      <c r="K772" s="158" t="n"/>
      <c r="L772" s="158" t="n"/>
      <c r="M772" s="320" t="n"/>
    </row>
    <row r="773" ht="24" customHeight="1">
      <c r="A773" s="263" t="inlineStr">
        <is>
          <t>9</t>
        </is>
      </c>
      <c r="B773" s="132" t="inlineStr">
        <is>
          <t>LV2：  42%忽略门派和佣兵反弹，增加自身中型武器抗穿透21%持续3回合</t>
        </is>
      </c>
      <c r="C773" s="129" t="n"/>
      <c r="D773" s="129" t="n"/>
      <c r="E773" s="129" t="n"/>
      <c r="F773" s="129" t="n"/>
      <c r="G773" s="129" t="n"/>
      <c r="H773" s="130" t="n"/>
      <c r="I773" s="584" t="inlineStr">
        <is>
          <t>消耗
天赋点2</t>
        </is>
      </c>
      <c r="J773" s="879" t="inlineStr">
        <is>
          <t>六爻神将：不会被扔出</t>
        </is>
      </c>
      <c r="K773" s="194" t="n"/>
      <c r="L773" s="194" t="n"/>
      <c r="M773" s="410" t="n"/>
    </row>
    <row r="774" ht="24" customHeight="1">
      <c r="A774" s="263" t="inlineStr">
        <is>
          <t>18</t>
        </is>
      </c>
      <c r="B774" s="132" t="inlineStr">
        <is>
          <t>LV3：  48%忽略门派和佣兵反弹，增加自身中型武器抗穿透22%持续3回合</t>
        </is>
      </c>
      <c r="C774" s="129" t="n"/>
      <c r="D774" s="129" t="n"/>
      <c r="E774" s="129" t="n"/>
      <c r="F774" s="129" t="n"/>
      <c r="G774" s="129" t="n"/>
      <c r="H774" s="130" t="n"/>
      <c r="I774" s="553" t="n"/>
      <c r="J774" s="158" t="n"/>
      <c r="K774" s="158" t="n"/>
      <c r="L774" s="158" t="n"/>
      <c r="M774" s="320" t="n"/>
    </row>
    <row r="775" ht="24" customHeight="1">
      <c r="A775" s="263" t="inlineStr">
        <is>
          <t>28</t>
        </is>
      </c>
      <c r="B775" s="132" t="inlineStr">
        <is>
          <t>LV4：  55%忽略门派和佣兵反弹，增加自身中型武器抗穿透23%持续3回合</t>
        </is>
      </c>
      <c r="C775" s="129" t="n"/>
      <c r="D775" s="129" t="n"/>
      <c r="E775" s="129" t="n"/>
      <c r="F775" s="129" t="n"/>
      <c r="G775" s="129" t="n"/>
      <c r="H775" s="130" t="n"/>
      <c r="I775" s="584" t="inlineStr">
        <is>
          <t>消耗
天赋点3</t>
        </is>
      </c>
      <c r="J775" s="879" t="inlineStr">
        <is>
          <t>四时斗列：提升武器伤害20%，100%附带40%吸血效果持续2回合</t>
        </is>
      </c>
      <c r="K775" s="194" t="n"/>
      <c r="L775" s="194" t="n"/>
      <c r="M775" s="410" t="n"/>
    </row>
    <row r="776" ht="24" customHeight="1">
      <c r="A776" s="267" t="inlineStr">
        <is>
          <t>45</t>
        </is>
      </c>
      <c r="B776" s="138" t="inlineStr">
        <is>
          <t>LV5：  65%忽略门派和佣兵反弹，增加自身中型武器抗穿透25%持续3回合</t>
        </is>
      </c>
      <c r="C776" s="135" t="n"/>
      <c r="D776" s="135" t="n"/>
      <c r="E776" s="135" t="n"/>
      <c r="F776" s="135" t="n"/>
      <c r="G776" s="135" t="n"/>
      <c r="H776" s="136" t="n"/>
      <c r="I776" s="553" t="n"/>
      <c r="J776" s="158" t="n"/>
      <c r="K776" s="158" t="n"/>
      <c r="L776" s="158" t="n"/>
      <c r="M776" s="320" t="n"/>
    </row>
    <row r="777" ht="24" customHeight="1">
      <c r="A777" s="803" t="inlineStr"/>
      <c r="B777" s="56" t="n"/>
      <c r="C777" s="56" t="n"/>
      <c r="D777" s="56" t="n"/>
      <c r="E777" s="56" t="n"/>
      <c r="F777" s="56" t="n"/>
      <c r="G777" s="56" t="n"/>
      <c r="H777" s="56" t="n"/>
      <c r="I777" s="56" t="n"/>
      <c r="J777" s="56" t="n"/>
      <c r="K777" s="56" t="n"/>
      <c r="L777" s="56" t="n"/>
      <c r="M777" s="56" t="n"/>
    </row>
    <row r="778" ht="24" customHeight="1">
      <c r="A778" s="24" t="inlineStr">
        <is>
          <t>神将周</t>
        </is>
      </c>
      <c r="B778" s="24" t="inlineStr">
        <is>
          <t>被动属性</t>
        </is>
      </c>
      <c r="C778" s="386" t="inlineStr">
        <is>
          <t>天赋点</t>
        </is>
      </c>
      <c r="D778" s="205" t="inlineStr">
        <is>
          <t>中型暴伤</t>
        </is>
      </c>
      <c r="E778" s="227" t="inlineStr">
        <is>
          <t xml:space="preserve">中型暴击 </t>
        </is>
      </c>
      <c r="F778" s="227" t="inlineStr">
        <is>
          <t>固定伤害</t>
        </is>
      </c>
      <c r="G778" s="227" t="inlineStr">
        <is>
          <t>武器穿透</t>
        </is>
      </c>
      <c r="I778" s="716" t="inlineStr">
        <is>
          <t>武器属性-天赋分支1</t>
        </is>
      </c>
      <c r="J778" s="56" t="n"/>
      <c r="K778" s="56" t="n"/>
      <c r="L778" s="56" t="n"/>
      <c r="M778" s="56" t="n"/>
    </row>
    <row r="779" ht="24" customHeight="1">
      <c r="A779" s="579" t="inlineStr">
        <is>
          <t>专属武器
老虎凳
神·折凳</t>
        </is>
      </c>
      <c r="B779" s="558" t="inlineStr">
        <is>
          <t>LV0</t>
        </is>
      </c>
      <c r="C779" s="684" t="inlineStr">
        <is>
          <t>1</t>
        </is>
      </c>
      <c r="D779" s="566" t="inlineStr">
        <is>
          <t>2%</t>
        </is>
      </c>
      <c r="E779" s="566" t="inlineStr">
        <is>
          <t>2%</t>
        </is>
      </c>
      <c r="F779" s="892" t="inlineStr">
        <is>
          <t>x</t>
        </is>
      </c>
      <c r="G779" s="892" t="inlineStr">
        <is>
          <t>x</t>
        </is>
      </c>
      <c r="H779" s="893" t="inlineStr">
        <is>
          <t>x</t>
        </is>
      </c>
      <c r="I779" s="869" t="inlineStr">
        <is>
          <t>消耗
天赋点1</t>
        </is>
      </c>
      <c r="J779" s="870" t="inlineStr">
        <is>
          <t>基础共鸣：增加专属武器22点基础伤害，
使用老虎凳可以变身神将形象</t>
        </is>
      </c>
      <c r="M779" s="504" t="n"/>
    </row>
    <row r="780" ht="24" customHeight="1">
      <c r="A780" s="494" t="n"/>
      <c r="B780" s="82" t="inlineStr">
        <is>
          <t>LV1</t>
        </is>
      </c>
      <c r="C780" s="222" t="inlineStr">
        <is>
          <t>1</t>
        </is>
      </c>
      <c r="D780" s="83" t="inlineStr">
        <is>
          <t>4%</t>
        </is>
      </c>
      <c r="E780" s="83" t="inlineStr">
        <is>
          <t>4%</t>
        </is>
      </c>
      <c r="F780" s="871" t="inlineStr">
        <is>
          <t>x</t>
        </is>
      </c>
      <c r="G780" s="871" t="inlineStr">
        <is>
          <t>x</t>
        </is>
      </c>
      <c r="H780" s="872" t="inlineStr">
        <is>
          <t>x</t>
        </is>
      </c>
      <c r="I780" s="320" t="n"/>
      <c r="J780" s="535" t="n"/>
      <c r="K780" s="158" t="n"/>
      <c r="L780" s="158" t="n"/>
      <c r="M780" s="320" t="n"/>
    </row>
    <row r="781" ht="24" customHeight="1">
      <c r="A781" s="494" t="n"/>
      <c r="B781" s="82" t="inlineStr">
        <is>
          <t>LV2</t>
        </is>
      </c>
      <c r="C781" s="222" t="inlineStr">
        <is>
          <t>1</t>
        </is>
      </c>
      <c r="D781" s="83" t="inlineStr">
        <is>
          <t>6%</t>
        </is>
      </c>
      <c r="E781" s="83" t="inlineStr">
        <is>
          <t>6%</t>
        </is>
      </c>
      <c r="F781" s="83" t="inlineStr">
        <is>
          <t>10</t>
        </is>
      </c>
      <c r="G781" s="83" t="inlineStr">
        <is>
          <t>3%</t>
        </is>
      </c>
      <c r="H781" s="872" t="inlineStr">
        <is>
          <t>x</t>
        </is>
      </c>
      <c r="I781" s="873" t="inlineStr">
        <is>
          <t>消耗
天赋点2</t>
        </is>
      </c>
      <c r="J781" s="874" t="inlineStr">
        <is>
          <t>中级共鸣：增加专属武器36点基础伤害，
使用神·折凳可以变身神将形象</t>
        </is>
      </c>
      <c r="K781" s="194" t="n"/>
      <c r="L781" s="194" t="n"/>
      <c r="M781" s="410" t="n"/>
    </row>
    <row r="782" ht="24" customHeight="1">
      <c r="A782" s="494" t="n"/>
      <c r="B782" s="82" t="inlineStr">
        <is>
          <t>LV3</t>
        </is>
      </c>
      <c r="C782" s="222" t="inlineStr">
        <is>
          <t>3</t>
        </is>
      </c>
      <c r="D782" s="83" t="inlineStr">
        <is>
          <t>10%</t>
        </is>
      </c>
      <c r="E782" s="83" t="inlineStr">
        <is>
          <t>10%</t>
        </is>
      </c>
      <c r="F782" s="83" t="inlineStr">
        <is>
          <t>18</t>
        </is>
      </c>
      <c r="G782" s="83" t="inlineStr">
        <is>
          <t>5%</t>
        </is>
      </c>
      <c r="H782" s="872" t="inlineStr">
        <is>
          <t>x</t>
        </is>
      </c>
      <c r="I782" s="320" t="n"/>
      <c r="J782" s="535" t="n"/>
      <c r="K782" s="158" t="n"/>
      <c r="L782" s="158" t="n"/>
      <c r="M782" s="320" t="n"/>
    </row>
    <row r="783" ht="24" customHeight="1">
      <c r="A783" s="494" t="n"/>
      <c r="B783" s="82" t="inlineStr">
        <is>
          <t>LV4</t>
        </is>
      </c>
      <c r="C783" s="222" t="inlineStr">
        <is>
          <t>4</t>
        </is>
      </c>
      <c r="D783" s="83" t="inlineStr">
        <is>
          <t>15%</t>
        </is>
      </c>
      <c r="E783" s="83" t="inlineStr">
        <is>
          <t>15%</t>
        </is>
      </c>
      <c r="F783" s="83" t="inlineStr">
        <is>
          <t>27</t>
        </is>
      </c>
      <c r="G783" s="83" t="inlineStr">
        <is>
          <t>7%</t>
        </is>
      </c>
      <c r="H783" s="872" t="inlineStr">
        <is>
          <t>x</t>
        </is>
      </c>
      <c r="I783" s="873" t="inlineStr">
        <is>
          <t>消耗
天赋点3</t>
        </is>
      </c>
      <c r="J783" s="874" t="inlineStr">
        <is>
          <t>高级共鸣：增加专属武器60点基础伤害</t>
        </is>
      </c>
      <c r="K783" s="194" t="n"/>
      <c r="L783" s="194" t="n"/>
      <c r="M783" s="410" t="n"/>
    </row>
    <row r="784" ht="24" customHeight="1">
      <c r="A784" s="553" t="n"/>
      <c r="B784" s="810" t="inlineStr">
        <is>
          <t>LV5</t>
        </is>
      </c>
      <c r="C784" s="687" t="inlineStr">
        <is>
          <t>8</t>
        </is>
      </c>
      <c r="D784" s="343" t="inlineStr">
        <is>
          <t>21%</t>
        </is>
      </c>
      <c r="E784" s="343" t="inlineStr">
        <is>
          <t>21%</t>
        </is>
      </c>
      <c r="F784" s="343" t="inlineStr">
        <is>
          <t>36</t>
        </is>
      </c>
      <c r="G784" s="343" t="inlineStr">
        <is>
          <t>9%</t>
        </is>
      </c>
      <c r="H784" s="894" t="inlineStr">
        <is>
          <t>x</t>
        </is>
      </c>
      <c r="I784" s="320" t="n"/>
      <c r="J784" s="535" t="n"/>
      <c r="K784" s="158" t="n"/>
      <c r="L784" s="158" t="n"/>
      <c r="M784" s="320" t="n"/>
    </row>
    <row r="785" ht="24" customHeight="1">
      <c r="A785" s="386" t="inlineStr">
        <is>
          <t>碎片需求</t>
        </is>
      </c>
      <c r="B785" s="388" t="inlineStr">
        <is>
          <t>充能属性-战斗技能-持续整场战斗-无厘头</t>
        </is>
      </c>
      <c r="C785" s="3" t="n"/>
      <c r="D785" s="3" t="n"/>
      <c r="E785" s="3" t="n"/>
      <c r="F785" s="3" t="n"/>
      <c r="G785" s="3" t="n"/>
      <c r="H785" s="3" t="n"/>
      <c r="I785" s="388" t="inlineStr">
        <is>
          <t>武器属性-天赋分支2</t>
        </is>
      </c>
      <c r="J785" s="3" t="n"/>
      <c r="K785" s="3" t="n"/>
      <c r="L785" s="3" t="n"/>
      <c r="M785" s="3" t="n"/>
    </row>
    <row r="786" ht="24" customHeight="1">
      <c r="A786" s="890" t="inlineStr">
        <is>
          <t>150</t>
        </is>
      </c>
      <c r="B786" s="61" t="inlineStr">
        <is>
          <t>LV0：增加自身固定伤害  24点，降低对手中型武器抗穿  2%</t>
        </is>
      </c>
      <c r="C786" s="123" t="n"/>
      <c r="D786" s="123" t="n"/>
      <c r="E786" s="123" t="n"/>
      <c r="F786" s="123" t="n"/>
      <c r="G786" s="123" t="n"/>
      <c r="H786" s="124" t="n"/>
      <c r="I786" s="859" t="inlineStr">
        <is>
          <t>消耗
天赋点1</t>
        </is>
      </c>
      <c r="J786" s="877" t="inlineStr">
        <is>
          <t>功夫：命中率增加60%</t>
        </is>
      </c>
      <c r="K786" s="3" t="n"/>
      <c r="L786" s="3" t="n"/>
      <c r="M786" s="4" t="n"/>
    </row>
    <row r="787" ht="24" customHeight="1">
      <c r="A787" s="263" t="inlineStr">
        <is>
          <t>150</t>
        </is>
      </c>
      <c r="B787" s="85" t="inlineStr">
        <is>
          <t>LV1：增加自身固定伤害  48点，降低对手中型武器抗穿  4%</t>
        </is>
      </c>
      <c r="C787" s="129" t="n"/>
      <c r="D787" s="129" t="n"/>
      <c r="E787" s="129" t="n"/>
      <c r="F787" s="129" t="n"/>
      <c r="G787" s="129" t="n"/>
      <c r="H787" s="130" t="n"/>
      <c r="I787" s="320" t="n"/>
      <c r="J787" s="535" t="n"/>
      <c r="K787" s="158" t="n"/>
      <c r="L787" s="158" t="n"/>
      <c r="M787" s="320" t="n"/>
    </row>
    <row r="788" ht="24" customHeight="1">
      <c r="A788" s="263" t="inlineStr">
        <is>
          <t>280</t>
        </is>
      </c>
      <c r="B788" s="85" t="inlineStr">
        <is>
          <t>LV2：增加自身固定伤害  72点，降低对手中型武器抗穿  6%</t>
        </is>
      </c>
      <c r="C788" s="129" t="n"/>
      <c r="D788" s="129" t="n"/>
      <c r="E788" s="129" t="n"/>
      <c r="F788" s="129" t="n"/>
      <c r="G788" s="129" t="n"/>
      <c r="H788" s="130" t="n"/>
      <c r="I788" s="873" t="inlineStr">
        <is>
          <t>消耗
天赋点2</t>
        </is>
      </c>
      <c r="J788" s="874" t="inlineStr">
        <is>
          <t>长江：无视反击、反弹</t>
        </is>
      </c>
      <c r="K788" s="194" t="n"/>
      <c r="L788" s="194" t="n"/>
      <c r="M788" s="410" t="n"/>
    </row>
    <row r="789" ht="24" customHeight="1">
      <c r="A789" s="263" t="inlineStr">
        <is>
          <t>560</t>
        </is>
      </c>
      <c r="B789" s="85" t="inlineStr">
        <is>
          <t>LV3：增加自身固定伤害  96点，降低对手中型武器抗穿  8%</t>
        </is>
      </c>
      <c r="C789" s="129" t="n"/>
      <c r="D789" s="129" t="n"/>
      <c r="E789" s="129" t="n"/>
      <c r="F789" s="129" t="n"/>
      <c r="G789" s="129" t="n"/>
      <c r="H789" s="130" t="n"/>
      <c r="I789" s="320" t="n"/>
      <c r="J789" s="535" t="n"/>
      <c r="K789" s="158" t="n"/>
      <c r="L789" s="158" t="n"/>
      <c r="M789" s="320" t="n"/>
    </row>
    <row r="790" ht="24" customHeight="1">
      <c r="A790" s="263" t="inlineStr">
        <is>
          <t>800</t>
        </is>
      </c>
      <c r="B790" s="85" t="inlineStr">
        <is>
          <t>LV4：增加自身固定伤害120点，降低对手中型武器抗穿10%</t>
        </is>
      </c>
      <c r="C790" s="129" t="n"/>
      <c r="D790" s="129" t="n"/>
      <c r="E790" s="129" t="n"/>
      <c r="F790" s="129" t="n"/>
      <c r="G790" s="129" t="n"/>
      <c r="H790" s="130" t="n"/>
      <c r="I790" s="873" t="inlineStr">
        <is>
          <t>消耗
天赋点3</t>
        </is>
      </c>
      <c r="J790" s="874" t="inlineStr">
        <is>
          <t>威龙：使用武器后，降低对手抗中型穿透20%持续4回合</t>
        </is>
      </c>
      <c r="K790" s="194" t="n"/>
      <c r="L790" s="194" t="n"/>
      <c r="M790" s="410" t="n"/>
    </row>
    <row r="791" ht="24" customHeight="1">
      <c r="A791" s="267" t="inlineStr">
        <is>
          <t>1100</t>
        </is>
      </c>
      <c r="B791" s="256" t="inlineStr">
        <is>
          <t>LV5：增加自身固定伤害144点，降低对手中型武器抗穿12%</t>
        </is>
      </c>
      <c r="C791" s="135" t="n"/>
      <c r="D791" s="135" t="n"/>
      <c r="E791" s="135" t="n"/>
      <c r="F791" s="135" t="n"/>
      <c r="G791" s="135" t="n"/>
      <c r="H791" s="136" t="n"/>
      <c r="I791" s="320" t="n"/>
      <c r="J791" s="535" t="n"/>
      <c r="K791" s="158" t="n"/>
      <c r="L791" s="158" t="n"/>
      <c r="M791" s="320" t="n"/>
    </row>
    <row r="792" ht="24" customHeight="1">
      <c r="A792" s="386" t="inlineStr">
        <is>
          <t>战斗力</t>
        </is>
      </c>
      <c r="B792" s="774" t="inlineStr">
        <is>
          <t>充能属性-变身技能-空手攻击生效-七武之首</t>
        </is>
      </c>
      <c r="C792" s="270" t="n"/>
      <c r="D792" s="270" t="n"/>
      <c r="E792" s="270" t="n"/>
      <c r="F792" s="270" t="n"/>
      <c r="G792" s="270" t="n"/>
      <c r="H792" s="427" t="n"/>
      <c r="I792" s="24" t="inlineStr">
        <is>
          <t>武器属性-天赋分支3</t>
        </is>
      </c>
      <c r="J792" s="56" t="n"/>
      <c r="K792" s="56" t="n"/>
      <c r="L792" s="56" t="n"/>
      <c r="M792" s="56" t="n"/>
    </row>
    <row r="793" ht="24" customHeight="1">
      <c r="A793" s="890" t="inlineStr">
        <is>
          <t>2</t>
        </is>
      </c>
      <c r="B793" s="73" t="inlineStr">
        <is>
          <t>LV0：  31%忽略门派和佣兵反弹，增加自身总速度值219点持续4回合</t>
        </is>
      </c>
      <c r="C793" s="158" t="n"/>
      <c r="D793" s="158" t="n"/>
      <c r="E793" s="158" t="n"/>
      <c r="F793" s="158" t="n"/>
      <c r="G793" s="158" t="n"/>
      <c r="H793" s="320" t="n"/>
      <c r="I793" s="579" t="inlineStr">
        <is>
          <t>消耗
天赋点1</t>
        </is>
      </c>
      <c r="J793" s="878" t="inlineStr">
        <is>
          <t>仙履：使用武器后，下次技能伤害提高40%</t>
        </is>
      </c>
      <c r="M793" s="504" t="n"/>
    </row>
    <row r="794" ht="24" customHeight="1">
      <c r="A794" s="263" t="inlineStr">
        <is>
          <t>4</t>
        </is>
      </c>
      <c r="B794" s="132" t="inlineStr">
        <is>
          <t>LV1：  36%忽略门派和佣兵反弹，增加自身总速度值279点持续4回合</t>
        </is>
      </c>
      <c r="C794" s="129" t="n"/>
      <c r="D794" s="129" t="n"/>
      <c r="E794" s="129" t="n"/>
      <c r="F794" s="129" t="n"/>
      <c r="G794" s="129" t="n"/>
      <c r="H794" s="130" t="n"/>
      <c r="I794" s="553" t="n"/>
      <c r="J794" s="158" t="n"/>
      <c r="K794" s="158" t="n"/>
      <c r="L794" s="158" t="n"/>
      <c r="M794" s="320" t="n"/>
    </row>
    <row r="795" ht="24" customHeight="1">
      <c r="A795" s="263" t="inlineStr">
        <is>
          <t>9</t>
        </is>
      </c>
      <c r="B795" s="132" t="inlineStr">
        <is>
          <t>LV2：  42%忽略门派和佣兵反弹，增加自身总速度值369点持续4回合</t>
        </is>
      </c>
      <c r="C795" s="129" t="n"/>
      <c r="D795" s="129" t="n"/>
      <c r="E795" s="129" t="n"/>
      <c r="F795" s="129" t="n"/>
      <c r="G795" s="129" t="n"/>
      <c r="H795" s="130" t="n"/>
      <c r="I795" s="584" t="inlineStr">
        <is>
          <t>消耗
天赋点2</t>
        </is>
      </c>
      <c r="J795" s="879" t="inlineStr">
        <is>
          <t>奇缘：无视格挡、大海</t>
        </is>
      </c>
      <c r="K795" s="194" t="n"/>
      <c r="L795" s="194" t="n"/>
      <c r="M795" s="410" t="n"/>
    </row>
    <row r="796" ht="24" customHeight="1">
      <c r="A796" s="263" t="inlineStr">
        <is>
          <t>18</t>
        </is>
      </c>
      <c r="B796" s="132" t="inlineStr">
        <is>
          <t>LV3：  48%忽略门派和佣兵反弹，增加自身总速度值459点持续4回合</t>
        </is>
      </c>
      <c r="C796" s="129" t="n"/>
      <c r="D796" s="129" t="n"/>
      <c r="E796" s="129" t="n"/>
      <c r="F796" s="129" t="n"/>
      <c r="G796" s="129" t="n"/>
      <c r="H796" s="130" t="n"/>
      <c r="I796" s="553" t="n"/>
      <c r="J796" s="158" t="n"/>
      <c r="K796" s="158" t="n"/>
      <c r="L796" s="158" t="n"/>
      <c r="M796" s="320" t="n"/>
    </row>
    <row r="797" ht="24" customHeight="1">
      <c r="A797" s="263" t="inlineStr">
        <is>
          <t>28</t>
        </is>
      </c>
      <c r="B797" s="132" t="inlineStr">
        <is>
          <t>LV4：  55%忽略门派和佣兵反弹，增加自身总速度值549点持续4回合</t>
        </is>
      </c>
      <c r="C797" s="129" t="n"/>
      <c r="D797" s="129" t="n"/>
      <c r="E797" s="129" t="n"/>
      <c r="F797" s="129" t="n"/>
      <c r="G797" s="129" t="n"/>
      <c r="H797" s="130" t="n"/>
      <c r="I797" s="584" t="inlineStr">
        <is>
          <t>消耗
天赋点3</t>
        </is>
      </c>
      <c r="J797" s="879" t="inlineStr">
        <is>
          <t>百变星君：命中对手后，提升自身并降低对手武器吸血30%持续4回合</t>
        </is>
      </c>
      <c r="K797" s="194" t="n"/>
      <c r="L797" s="194" t="n"/>
      <c r="M797" s="410" t="n"/>
    </row>
    <row r="798" ht="24" customHeight="1">
      <c r="A798" s="267" t="inlineStr">
        <is>
          <t>45</t>
        </is>
      </c>
      <c r="B798" s="138" t="inlineStr">
        <is>
          <t>LV5：  65%忽略门派和佣兵反弹，增加自身总速度值669点持续4回合</t>
        </is>
      </c>
      <c r="C798" s="135" t="n"/>
      <c r="D798" s="135" t="n"/>
      <c r="E798" s="135" t="n"/>
      <c r="F798" s="135" t="n"/>
      <c r="G798" s="135" t="n"/>
      <c r="H798" s="136" t="n"/>
      <c r="I798" s="553" t="n"/>
      <c r="J798" s="158" t="n"/>
      <c r="K798" s="158" t="n"/>
      <c r="L798" s="158" t="n"/>
      <c r="M798" s="320" t="n"/>
    </row>
    <row r="799" ht="24" customHeight="1">
      <c r="A799" s="803" t="inlineStr"/>
      <c r="B799" s="56" t="n"/>
      <c r="C799" s="56" t="n"/>
      <c r="D799" s="56" t="n"/>
      <c r="E799" s="56" t="n"/>
      <c r="F799" s="56" t="n"/>
      <c r="G799" s="56" t="n"/>
      <c r="H799" s="56" t="n"/>
      <c r="I799" s="56" t="n"/>
      <c r="J799" s="56" t="n"/>
      <c r="K799" s="56" t="n"/>
      <c r="L799" s="56" t="n"/>
      <c r="M799" s="56" t="n"/>
    </row>
    <row r="800" ht="24" customHeight="1">
      <c r="A800" s="24" t="inlineStr">
        <is>
          <t>神将虚日鼠</t>
        </is>
      </c>
      <c r="B800" s="24" t="inlineStr">
        <is>
          <t>被动属性</t>
        </is>
      </c>
      <c r="C800" s="386" t="inlineStr">
        <is>
          <t>天赋点</t>
        </is>
      </c>
      <c r="D800" s="205" t="inlineStr">
        <is>
          <t>投掷伤害</t>
        </is>
      </c>
      <c r="E800" s="227" t="inlineStr">
        <is>
          <t>武器抗韧</t>
        </is>
      </c>
      <c r="F800" s="227" t="inlineStr">
        <is>
          <t>投掷穿透</t>
        </is>
      </c>
      <c r="G800" s="227" t="inlineStr">
        <is>
          <t>投掷抗穿</t>
        </is>
      </c>
      <c r="I800" s="716" t="inlineStr">
        <is>
          <t>武器属性-天赋分支1</t>
        </is>
      </c>
      <c r="J800" s="56" t="n"/>
      <c r="K800" s="56" t="n"/>
      <c r="L800" s="56" t="n"/>
      <c r="M800" s="56" t="n"/>
    </row>
    <row r="801" ht="24" customHeight="1">
      <c r="A801" s="579" t="inlineStr">
        <is>
          <t>专属武器
王牌飞行鼠
神·霸天鼠</t>
        </is>
      </c>
      <c r="B801" s="558" t="inlineStr">
        <is>
          <t>LV0</t>
        </is>
      </c>
      <c r="C801" s="684" t="inlineStr">
        <is>
          <t>1</t>
        </is>
      </c>
      <c r="D801" s="566" t="inlineStr">
        <is>
          <t>2%</t>
        </is>
      </c>
      <c r="E801" s="566" t="inlineStr">
        <is>
          <t>1%</t>
        </is>
      </c>
      <c r="F801" s="892" t="inlineStr">
        <is>
          <t>x</t>
        </is>
      </c>
      <c r="G801" s="892" t="inlineStr">
        <is>
          <t>x</t>
        </is>
      </c>
      <c r="H801" s="893" t="inlineStr">
        <is>
          <t>x</t>
        </is>
      </c>
      <c r="I801" s="869" t="inlineStr">
        <is>
          <t>消耗
天赋点1</t>
        </is>
      </c>
      <c r="J801" s="870" t="inlineStr">
        <is>
          <t>基础共鸣：增加专属武器24点基础伤害，
使用王牌飞行鼠可以变身神将形象</t>
        </is>
      </c>
      <c r="M801" s="504" t="n"/>
    </row>
    <row r="802" ht="24" customHeight="1">
      <c r="A802" s="494" t="n"/>
      <c r="B802" s="82" t="inlineStr">
        <is>
          <t>LV1</t>
        </is>
      </c>
      <c r="C802" s="222" t="inlineStr">
        <is>
          <t>1</t>
        </is>
      </c>
      <c r="D802" s="83" t="inlineStr">
        <is>
          <t>4%</t>
        </is>
      </c>
      <c r="E802" s="83" t="inlineStr">
        <is>
          <t>2%</t>
        </is>
      </c>
      <c r="F802" s="871" t="inlineStr">
        <is>
          <t>x</t>
        </is>
      </c>
      <c r="G802" s="871" t="inlineStr">
        <is>
          <t>x</t>
        </is>
      </c>
      <c r="H802" s="872" t="inlineStr">
        <is>
          <t>x</t>
        </is>
      </c>
      <c r="I802" s="320" t="n"/>
      <c r="J802" s="535" t="n"/>
      <c r="K802" s="158" t="n"/>
      <c r="L802" s="158" t="n"/>
      <c r="M802" s="320" t="n"/>
    </row>
    <row r="803" ht="24" customHeight="1">
      <c r="A803" s="494" t="n"/>
      <c r="B803" s="82" t="inlineStr">
        <is>
          <t>LV2</t>
        </is>
      </c>
      <c r="C803" s="222" t="inlineStr">
        <is>
          <t>1</t>
        </is>
      </c>
      <c r="D803" s="83" t="inlineStr">
        <is>
          <t>6%</t>
        </is>
      </c>
      <c r="E803" s="83" t="inlineStr">
        <is>
          <t>3%</t>
        </is>
      </c>
      <c r="F803" s="83" t="inlineStr">
        <is>
          <t>5%</t>
        </is>
      </c>
      <c r="G803" s="871" t="inlineStr">
        <is>
          <t>x</t>
        </is>
      </c>
      <c r="H803" s="872" t="inlineStr">
        <is>
          <t>x</t>
        </is>
      </c>
      <c r="I803" s="873" t="inlineStr">
        <is>
          <t>消耗
天赋点2</t>
        </is>
      </c>
      <c r="J803" s="874" t="inlineStr">
        <is>
          <t>中级共鸣：增加专属武器38点基础伤害，
使用神·霸天鼠可以变身神将形象</t>
        </is>
      </c>
      <c r="K803" s="194" t="n"/>
      <c r="L803" s="194" t="n"/>
      <c r="M803" s="410" t="n"/>
    </row>
    <row r="804" ht="24" customHeight="1">
      <c r="A804" s="494" t="n"/>
      <c r="B804" s="82" t="inlineStr">
        <is>
          <t>LV3</t>
        </is>
      </c>
      <c r="C804" s="222" t="inlineStr">
        <is>
          <t>3</t>
        </is>
      </c>
      <c r="D804" s="83" t="inlineStr">
        <is>
          <t>10%</t>
        </is>
      </c>
      <c r="E804" s="83" t="inlineStr">
        <is>
          <t>4%</t>
        </is>
      </c>
      <c r="F804" s="83" t="inlineStr">
        <is>
          <t>7%</t>
        </is>
      </c>
      <c r="G804" s="83" t="inlineStr">
        <is>
          <t>5%</t>
        </is>
      </c>
      <c r="H804" s="872" t="inlineStr">
        <is>
          <t>x</t>
        </is>
      </c>
      <c r="I804" s="320" t="n"/>
      <c r="J804" s="535" t="n"/>
      <c r="K804" s="158" t="n"/>
      <c r="L804" s="158" t="n"/>
      <c r="M804" s="320" t="n"/>
    </row>
    <row r="805" ht="24" customHeight="1">
      <c r="A805" s="494" t="n"/>
      <c r="B805" s="82" t="inlineStr">
        <is>
          <t>LV4</t>
        </is>
      </c>
      <c r="C805" s="222" t="inlineStr">
        <is>
          <t>4</t>
        </is>
      </c>
      <c r="D805" s="83" t="inlineStr">
        <is>
          <t>15%</t>
        </is>
      </c>
      <c r="E805" s="83" t="inlineStr">
        <is>
          <t>5%</t>
        </is>
      </c>
      <c r="F805" s="83" t="inlineStr">
        <is>
          <t>10%</t>
        </is>
      </c>
      <c r="G805" s="83" t="inlineStr">
        <is>
          <t>7%</t>
        </is>
      </c>
      <c r="H805" s="872" t="inlineStr">
        <is>
          <t>x</t>
        </is>
      </c>
      <c r="I805" s="873" t="inlineStr">
        <is>
          <t>消耗
天赋点3</t>
        </is>
      </c>
      <c r="J805" s="874" t="inlineStr">
        <is>
          <t>高级共鸣：增加专属武器62点基础伤害</t>
        </is>
      </c>
      <c r="K805" s="194" t="n"/>
      <c r="L805" s="194" t="n"/>
      <c r="M805" s="410" t="n"/>
    </row>
    <row r="806" ht="24" customHeight="1">
      <c r="A806" s="553" t="n"/>
      <c r="B806" s="810" t="inlineStr">
        <is>
          <t>LV5</t>
        </is>
      </c>
      <c r="C806" s="687" t="inlineStr">
        <is>
          <t>8</t>
        </is>
      </c>
      <c r="D806" s="343" t="inlineStr">
        <is>
          <t>21%</t>
        </is>
      </c>
      <c r="E806" s="343" t="inlineStr">
        <is>
          <t>6%</t>
        </is>
      </c>
      <c r="F806" s="343" t="inlineStr">
        <is>
          <t>15%</t>
        </is>
      </c>
      <c r="G806" s="343" t="inlineStr">
        <is>
          <t>9%</t>
        </is>
      </c>
      <c r="H806" s="894" t="inlineStr">
        <is>
          <t>x</t>
        </is>
      </c>
      <c r="I806" s="320" t="n"/>
      <c r="J806" s="535" t="n"/>
      <c r="K806" s="158" t="n"/>
      <c r="L806" s="158" t="n"/>
      <c r="M806" s="320" t="n"/>
    </row>
    <row r="807" ht="24" customHeight="1">
      <c r="A807" s="386" t="inlineStr">
        <is>
          <t>碎片需求</t>
        </is>
      </c>
      <c r="B807" s="388" t="inlineStr">
        <is>
          <t>充能属性-战斗技能-持续整场战斗-冬至天节</t>
        </is>
      </c>
      <c r="C807" s="3" t="n"/>
      <c r="D807" s="3" t="n"/>
      <c r="E807" s="3" t="n"/>
      <c r="F807" s="3" t="n"/>
      <c r="G807" s="3" t="n"/>
      <c r="H807" s="3" t="n"/>
      <c r="I807" s="388" t="inlineStr">
        <is>
          <t>武器属性-天赋分支2</t>
        </is>
      </c>
      <c r="J807" s="3" t="n"/>
      <c r="K807" s="3" t="n"/>
      <c r="L807" s="3" t="n"/>
      <c r="M807" s="3" t="n"/>
    </row>
    <row r="808" ht="24" customHeight="1">
      <c r="A808" s="890" t="inlineStr">
        <is>
          <t>150</t>
        </is>
      </c>
      <c r="B808" s="80" t="inlineStr">
        <is>
          <t>LV0：增加自身投掷穿透  2%，增加自身基础速度  2%</t>
        </is>
      </c>
      <c r="C808" s="123" t="n"/>
      <c r="D808" s="123" t="n"/>
      <c r="E808" s="123" t="n"/>
      <c r="F808" s="123" t="n"/>
      <c r="G808" s="123" t="n"/>
      <c r="H808" s="124" t="n"/>
      <c r="I808" s="859" t="inlineStr">
        <is>
          <t>消耗
天赋点1</t>
        </is>
      </c>
      <c r="J808" s="877" t="inlineStr">
        <is>
          <t>司命：命中率增加25%</t>
        </is>
      </c>
      <c r="K808" s="3" t="n"/>
      <c r="L808" s="3" t="n"/>
      <c r="M808" s="4" t="n"/>
    </row>
    <row r="809" ht="24" customHeight="1">
      <c r="A809" s="263" t="inlineStr">
        <is>
          <t>150</t>
        </is>
      </c>
      <c r="B809" s="132" t="inlineStr">
        <is>
          <t>LV1：增加自身投掷穿透  4%，增加自身基础速度  4%</t>
        </is>
      </c>
      <c r="C809" s="129" t="n"/>
      <c r="D809" s="129" t="n"/>
      <c r="E809" s="129" t="n"/>
      <c r="F809" s="129" t="n"/>
      <c r="G809" s="129" t="n"/>
      <c r="H809" s="130" t="n"/>
      <c r="I809" s="320" t="n"/>
      <c r="J809" s="535" t="n"/>
      <c r="K809" s="158" t="n"/>
      <c r="L809" s="158" t="n"/>
      <c r="M809" s="320" t="n"/>
    </row>
    <row r="810" ht="24" customHeight="1">
      <c r="A810" s="263" t="inlineStr">
        <is>
          <t>280</t>
        </is>
      </c>
      <c r="B810" s="132" t="inlineStr">
        <is>
          <t>LV2：增加自身投掷穿透  6%，增加自身基础速度  6%</t>
        </is>
      </c>
      <c r="C810" s="129" t="n"/>
      <c r="D810" s="129" t="n"/>
      <c r="E810" s="129" t="n"/>
      <c r="F810" s="129" t="n"/>
      <c r="G810" s="129" t="n"/>
      <c r="H810" s="130" t="n"/>
      <c r="I810" s="873" t="inlineStr">
        <is>
          <t>消耗
天赋点2</t>
        </is>
      </c>
      <c r="J810" s="874" t="inlineStr">
        <is>
          <t>司危：使用武器后，自身武器抗穿提高9%持续3回合</t>
        </is>
      </c>
      <c r="K810" s="194" t="n"/>
      <c r="L810" s="194" t="n"/>
      <c r="M810" s="410" t="n"/>
    </row>
    <row r="811" ht="24" customHeight="1">
      <c r="A811" s="263" t="inlineStr">
        <is>
          <t>560</t>
        </is>
      </c>
      <c r="B811" s="132" t="inlineStr">
        <is>
          <t>LV3：增加自身投掷穿透  8%，增加自身基础速度  8%</t>
        </is>
      </c>
      <c r="C811" s="129" t="n"/>
      <c r="D811" s="129" t="n"/>
      <c r="E811" s="129" t="n"/>
      <c r="F811" s="129" t="n"/>
      <c r="G811" s="129" t="n"/>
      <c r="H811" s="130" t="n"/>
      <c r="I811" s="320" t="n"/>
      <c r="J811" s="535" t="n"/>
      <c r="K811" s="158" t="n"/>
      <c r="L811" s="158" t="n"/>
      <c r="M811" s="320" t="n"/>
    </row>
    <row r="812" ht="24" customHeight="1">
      <c r="A812" s="263" t="inlineStr">
        <is>
          <t>800</t>
        </is>
      </c>
      <c r="B812" s="132" t="inlineStr">
        <is>
          <t>LV4：增加自身投掷穿透10%，增加自身基础速度10%</t>
        </is>
      </c>
      <c r="C812" s="129" t="n"/>
      <c r="D812" s="129" t="n"/>
      <c r="E812" s="129" t="n"/>
      <c r="F812" s="129" t="n"/>
      <c r="G812" s="129" t="n"/>
      <c r="H812" s="130" t="n"/>
      <c r="I812" s="873" t="inlineStr">
        <is>
          <t>消耗
天赋点3</t>
        </is>
      </c>
      <c r="J812" s="874" t="inlineStr">
        <is>
          <t>司非：拿出武器后，自身武器穿透提高10%持续2回合</t>
        </is>
      </c>
      <c r="K812" s="194" t="n"/>
      <c r="L812" s="194" t="n"/>
      <c r="M812" s="410" t="n"/>
    </row>
    <row r="813" ht="24" customHeight="1">
      <c r="A813" s="267" t="inlineStr">
        <is>
          <t>1100</t>
        </is>
      </c>
      <c r="B813" s="138" t="inlineStr">
        <is>
          <t>LV5：增加自身投掷穿透12%，增加自身基础速度12%</t>
        </is>
      </c>
      <c r="C813" s="135" t="n"/>
      <c r="D813" s="135" t="n"/>
      <c r="E813" s="135" t="n"/>
      <c r="F813" s="135" t="n"/>
      <c r="G813" s="135" t="n"/>
      <c r="H813" s="136" t="n"/>
      <c r="I813" s="320" t="n"/>
      <c r="J813" s="535" t="n"/>
      <c r="K813" s="158" t="n"/>
      <c r="L813" s="158" t="n"/>
      <c r="M813" s="320" t="n"/>
    </row>
    <row r="814" ht="24" customHeight="1">
      <c r="A814" s="386" t="inlineStr">
        <is>
          <t>战斗力</t>
        </is>
      </c>
      <c r="B814" s="774" t="inlineStr">
        <is>
          <t>充能属性-变身技能-空手攻击生效-大吉大利</t>
        </is>
      </c>
      <c r="C814" s="270" t="n"/>
      <c r="D814" s="270" t="n"/>
      <c r="E814" s="270" t="n"/>
      <c r="F814" s="270" t="n"/>
      <c r="G814" s="270" t="n"/>
      <c r="H814" s="427" t="n"/>
      <c r="I814" s="24" t="inlineStr">
        <is>
          <t>武器属性-天赋分支3</t>
        </is>
      </c>
      <c r="J814" s="56" t="n"/>
      <c r="K814" s="56" t="n"/>
      <c r="L814" s="56" t="n"/>
      <c r="M814" s="56" t="n"/>
    </row>
    <row r="815" ht="24" customHeight="1">
      <c r="A815" s="890" t="inlineStr">
        <is>
          <t>2</t>
        </is>
      </c>
      <c r="B815" s="73" t="inlineStr">
        <is>
          <t>LV0：  31%忽略门派和佣兵反弹，额外造成对手当前生命  5%伤害</t>
        </is>
      </c>
      <c r="C815" s="158" t="n"/>
      <c r="D815" s="158" t="n"/>
      <c r="E815" s="158" t="n"/>
      <c r="F815" s="158" t="n"/>
      <c r="G815" s="158" t="n"/>
      <c r="H815" s="320" t="n"/>
      <c r="I815" s="579" t="inlineStr">
        <is>
          <t>消耗
天赋点1</t>
        </is>
      </c>
      <c r="J815" s="878" t="inlineStr">
        <is>
          <t>炸弹：附带19点真实伤害</t>
        </is>
      </c>
      <c r="M815" s="504" t="n"/>
    </row>
    <row r="816" ht="24" customHeight="1">
      <c r="A816" s="263" t="inlineStr">
        <is>
          <t>4</t>
        </is>
      </c>
      <c r="B816" s="132" t="inlineStr">
        <is>
          <t>LV1：  36%忽略门派和佣兵反弹，额外造成对手当前生命  6%伤害</t>
        </is>
      </c>
      <c r="C816" s="129" t="n"/>
      <c r="D816" s="129" t="n"/>
      <c r="E816" s="129" t="n"/>
      <c r="F816" s="129" t="n"/>
      <c r="G816" s="129" t="n"/>
      <c r="H816" s="130" t="n"/>
      <c r="I816" s="553" t="n"/>
      <c r="J816" s="158" t="n"/>
      <c r="K816" s="158" t="n"/>
      <c r="L816" s="158" t="n"/>
      <c r="M816" s="320" t="n"/>
    </row>
    <row r="817" ht="24" customHeight="1">
      <c r="A817" s="263" t="inlineStr">
        <is>
          <t>9</t>
        </is>
      </c>
      <c r="B817" s="132" t="inlineStr">
        <is>
          <t>LV2：  42%忽略门派和佣兵反弹，额外造成对手当前生命  7%伤害</t>
        </is>
      </c>
      <c r="C817" s="129" t="n"/>
      <c r="D817" s="129" t="n"/>
      <c r="E817" s="129" t="n"/>
      <c r="F817" s="129" t="n"/>
      <c r="G817" s="129" t="n"/>
      <c r="H817" s="130" t="n"/>
      <c r="I817" s="584" t="inlineStr">
        <is>
          <t>消耗
天赋点2</t>
        </is>
      </c>
      <c r="J817" s="879" t="inlineStr">
        <is>
          <t>空袭：忽略装死</t>
        </is>
      </c>
      <c r="K817" s="194" t="n"/>
      <c r="L817" s="194" t="n"/>
      <c r="M817" s="410" t="n"/>
    </row>
    <row r="818" ht="24" customHeight="1">
      <c r="A818" s="263" t="inlineStr">
        <is>
          <t>18</t>
        </is>
      </c>
      <c r="B818" s="132" t="inlineStr">
        <is>
          <t>LV3：  48%忽略门派和佣兵反弹，额外造成对手当前生命  8%伤害</t>
        </is>
      </c>
      <c r="C818" s="129" t="n"/>
      <c r="D818" s="129" t="n"/>
      <c r="E818" s="129" t="n"/>
      <c r="F818" s="129" t="n"/>
      <c r="G818" s="129" t="n"/>
      <c r="H818" s="130" t="n"/>
      <c r="I818" s="553" t="n"/>
      <c r="J818" s="158" t="n"/>
      <c r="K818" s="158" t="n"/>
      <c r="L818" s="158" t="n"/>
      <c r="M818" s="320" t="n"/>
    </row>
    <row r="819" ht="24" customHeight="1">
      <c r="A819" s="263" t="inlineStr">
        <is>
          <t>28</t>
        </is>
      </c>
      <c r="B819" s="132" t="inlineStr">
        <is>
          <t>LV4：  55%忽略门派和佣兵反弹，额外造成对手当前生命  9%伤害</t>
        </is>
      </c>
      <c r="C819" s="129" t="n"/>
      <c r="D819" s="129" t="n"/>
      <c r="E819" s="129" t="n"/>
      <c r="F819" s="129" t="n"/>
      <c r="G819" s="129" t="n"/>
      <c r="H819" s="130" t="n"/>
      <c r="I819" s="584" t="inlineStr">
        <is>
          <t>消耗
天赋点3</t>
        </is>
      </c>
      <c r="J819" s="879" t="inlineStr">
        <is>
          <t>虚日化身：命中对手后，100%忽略对手3回合</t>
        </is>
      </c>
      <c r="K819" s="194" t="n"/>
      <c r="L819" s="194" t="n"/>
      <c r="M819" s="410" t="n"/>
    </row>
    <row r="820" ht="24" customHeight="1">
      <c r="A820" s="267" t="inlineStr">
        <is>
          <t>45</t>
        </is>
      </c>
      <c r="B820" s="138" t="inlineStr">
        <is>
          <t>LV5：  65%忽略门派和佣兵反弹，额外造成对手当前生命10%伤害</t>
        </is>
      </c>
      <c r="C820" s="135" t="n"/>
      <c r="D820" s="135" t="n"/>
      <c r="E820" s="135" t="n"/>
      <c r="F820" s="135" t="n"/>
      <c r="G820" s="135" t="n"/>
      <c r="H820" s="136" t="n"/>
      <c r="I820" s="553" t="n"/>
      <c r="J820" s="158" t="n"/>
      <c r="K820" s="158" t="n"/>
      <c r="L820" s="158" t="n"/>
      <c r="M820" s="320" t="n"/>
    </row>
    <row r="821" ht="24" customHeight="1">
      <c r="A821" s="765" t="inlineStr"/>
      <c r="B821" s="3" t="n"/>
      <c r="C821" s="3" t="n"/>
      <c r="D821" s="3" t="n"/>
      <c r="E821" s="3" t="n"/>
      <c r="F821" s="3" t="n"/>
      <c r="G821" s="3" t="n"/>
      <c r="H821" s="3" t="n"/>
      <c r="I821" s="3" t="n"/>
      <c r="J821" s="3" t="n"/>
      <c r="K821" s="3" t="n"/>
      <c r="L821" s="3" t="n"/>
      <c r="M821" s="3" t="n"/>
    </row>
    <row r="822" ht="24" customHeight="1">
      <c r="A822" s="451" t="inlineStr">
        <is>
          <t>神将奥丁</t>
        </is>
      </c>
      <c r="B822" s="451" t="inlineStr">
        <is>
          <t>被动属性</t>
        </is>
      </c>
      <c r="C822" s="152" t="inlineStr">
        <is>
          <t>天赋点</t>
        </is>
      </c>
      <c r="D822" s="361" t="inlineStr">
        <is>
          <t>投掷暴击</t>
        </is>
      </c>
      <c r="E822" s="362" t="inlineStr">
        <is>
          <t>投掷暴伤</t>
        </is>
      </c>
      <c r="F822" s="362" t="inlineStr">
        <is>
          <t>小投穿透</t>
        </is>
      </c>
      <c r="G822" s="362" t="inlineStr">
        <is>
          <t>小投抗穿</t>
        </is>
      </c>
      <c r="I822" s="895" t="inlineStr">
        <is>
          <t>武器属性-天赋分支1</t>
        </is>
      </c>
      <c r="J822" s="56" t="n"/>
      <c r="K822" s="56" t="n"/>
      <c r="L822" s="56" t="n"/>
      <c r="M822" s="57" t="n"/>
    </row>
    <row r="823" ht="24" customHeight="1">
      <c r="A823" s="896" t="inlineStr">
        <is>
          <t>专属武器
贯星长枪
神·
冈格尼尔</t>
        </is>
      </c>
      <c r="B823" s="52" t="inlineStr">
        <is>
          <t>LV0</t>
        </is>
      </c>
      <c r="C823" s="508" t="inlineStr">
        <is>
          <t>1</t>
        </is>
      </c>
      <c r="D823" s="53" t="inlineStr">
        <is>
          <t>1%</t>
        </is>
      </c>
      <c r="E823" s="53" t="inlineStr">
        <is>
          <t>1%</t>
        </is>
      </c>
      <c r="F823" s="53" t="inlineStr">
        <is>
          <t>1%</t>
        </is>
      </c>
      <c r="G823" s="53" t="inlineStr">
        <is>
          <t>1%</t>
        </is>
      </c>
      <c r="H823" s="897" t="inlineStr">
        <is>
          <t>x</t>
        </is>
      </c>
      <c r="I823" s="898" t="inlineStr">
        <is>
          <t>消耗
天赋点1</t>
        </is>
      </c>
      <c r="J823" s="899" t="inlineStr">
        <is>
          <t>基础共鸣：增加专属武器24点基础伤害，
使用贯星长枪可以变身神将形象</t>
        </is>
      </c>
      <c r="M823" s="125" t="n"/>
    </row>
    <row r="824" ht="24" customHeight="1">
      <c r="A824" s="494" t="n"/>
      <c r="B824" s="34" t="inlineStr">
        <is>
          <t>LV1</t>
        </is>
      </c>
      <c r="C824" s="178" t="inlineStr">
        <is>
          <t>1</t>
        </is>
      </c>
      <c r="D824" s="35" t="inlineStr">
        <is>
          <t>2%</t>
        </is>
      </c>
      <c r="E824" s="35" t="inlineStr">
        <is>
          <t>2%</t>
        </is>
      </c>
      <c r="F824" s="35" t="inlineStr">
        <is>
          <t>1%</t>
        </is>
      </c>
      <c r="G824" s="35" t="inlineStr">
        <is>
          <t>1%</t>
        </is>
      </c>
      <c r="H824" s="900" t="inlineStr">
        <is>
          <t>x</t>
        </is>
      </c>
      <c r="I824" s="320" t="n"/>
      <c r="J824" s="535" t="n"/>
      <c r="K824" s="158" t="n"/>
      <c r="L824" s="158" t="n"/>
      <c r="M824" s="159" t="n"/>
    </row>
    <row r="825" ht="24" customHeight="1">
      <c r="A825" s="494" t="n"/>
      <c r="B825" s="34" t="inlineStr">
        <is>
          <t>LV2</t>
        </is>
      </c>
      <c r="C825" s="178" t="inlineStr">
        <is>
          <t>1</t>
        </is>
      </c>
      <c r="D825" s="35" t="inlineStr">
        <is>
          <t>5%</t>
        </is>
      </c>
      <c r="E825" s="35" t="inlineStr">
        <is>
          <t>5%</t>
        </is>
      </c>
      <c r="F825" s="35" t="inlineStr">
        <is>
          <t>3%</t>
        </is>
      </c>
      <c r="G825" s="35" t="inlineStr">
        <is>
          <t>3%</t>
        </is>
      </c>
      <c r="H825" s="900" t="inlineStr">
        <is>
          <t>x</t>
        </is>
      </c>
      <c r="I825" s="901" t="inlineStr">
        <is>
          <t>消耗
天赋点2</t>
        </is>
      </c>
      <c r="J825" s="902" t="inlineStr">
        <is>
          <t>中级共鸣：增加专属武器38点基础伤害，
使用神·冈格尼尔可以变身神将形象</t>
        </is>
      </c>
      <c r="K825" s="194" t="n"/>
      <c r="L825" s="194" t="n"/>
      <c r="M825" s="195" t="n"/>
    </row>
    <row r="826" ht="24" customHeight="1">
      <c r="A826" s="494" t="n"/>
      <c r="B826" s="34" t="inlineStr">
        <is>
          <t>LV3</t>
        </is>
      </c>
      <c r="C826" s="178" t="inlineStr">
        <is>
          <t>3</t>
        </is>
      </c>
      <c r="D826" s="35" t="inlineStr">
        <is>
          <t>8%</t>
        </is>
      </c>
      <c r="E826" s="35" t="inlineStr">
        <is>
          <t>8%</t>
        </is>
      </c>
      <c r="F826" s="35" t="inlineStr">
        <is>
          <t>7%</t>
        </is>
      </c>
      <c r="G826" s="35" t="inlineStr">
        <is>
          <t>7%</t>
        </is>
      </c>
      <c r="H826" s="900" t="inlineStr">
        <is>
          <t>x</t>
        </is>
      </c>
      <c r="I826" s="320" t="n"/>
      <c r="J826" s="535" t="n"/>
      <c r="K826" s="158" t="n"/>
      <c r="L826" s="158" t="n"/>
      <c r="M826" s="159" t="n"/>
    </row>
    <row r="827" ht="24" customHeight="1">
      <c r="A827" s="494" t="n"/>
      <c r="B827" s="34" t="inlineStr">
        <is>
          <t>LV4</t>
        </is>
      </c>
      <c r="C827" s="178" t="inlineStr">
        <is>
          <t>4</t>
        </is>
      </c>
      <c r="D827" s="35" t="inlineStr">
        <is>
          <t>12%</t>
        </is>
      </c>
      <c r="E827" s="35" t="inlineStr">
        <is>
          <t>12%</t>
        </is>
      </c>
      <c r="F827" s="35" t="inlineStr">
        <is>
          <t>14%</t>
        </is>
      </c>
      <c r="G827" s="35" t="inlineStr">
        <is>
          <t>14%</t>
        </is>
      </c>
      <c r="H827" s="900" t="inlineStr">
        <is>
          <t>x</t>
        </is>
      </c>
      <c r="I827" s="903" t="inlineStr">
        <is>
          <t>消耗
天赋点3</t>
        </is>
      </c>
      <c r="J827" s="904" t="inlineStr">
        <is>
          <t>高级共鸣：增加专属武器61点基础伤害</t>
        </is>
      </c>
      <c r="K827" s="194" t="n"/>
      <c r="L827" s="194" t="n"/>
      <c r="M827" s="195" t="n"/>
    </row>
    <row r="828" ht="24" customHeight="1">
      <c r="A828" s="500" t="n"/>
      <c r="B828" s="39" t="inlineStr">
        <is>
          <t>LV5</t>
        </is>
      </c>
      <c r="C828" s="519" t="inlineStr">
        <is>
          <t>8</t>
        </is>
      </c>
      <c r="D828" s="40" t="inlineStr">
        <is>
          <t>18%</t>
        </is>
      </c>
      <c r="E828" s="40" t="inlineStr">
        <is>
          <t>18%</t>
        </is>
      </c>
      <c r="F828" s="40" t="inlineStr">
        <is>
          <t>28%</t>
        </is>
      </c>
      <c r="G828" s="40" t="inlineStr">
        <is>
          <t>28%</t>
        </is>
      </c>
      <c r="H828" s="905" t="inlineStr">
        <is>
          <t>x</t>
        </is>
      </c>
      <c r="I828" s="504" t="n"/>
      <c r="J828" s="534" t="n"/>
      <c r="M828" s="125" t="n"/>
    </row>
    <row r="829" ht="24" customHeight="1">
      <c r="A829" s="152" t="inlineStr">
        <is>
          <t>碎片需求</t>
        </is>
      </c>
      <c r="B829" s="564" t="inlineStr">
        <is>
          <t>充能属性-战斗技能-持续整场战斗-它如流星</t>
        </is>
      </c>
      <c r="C829" s="3" t="n"/>
      <c r="D829" s="3" t="n"/>
      <c r="E829" s="3" t="n"/>
      <c r="F829" s="3" t="n"/>
      <c r="G829" s="3" t="n"/>
      <c r="H829" s="474" t="n"/>
      <c r="I829" s="564" t="inlineStr">
        <is>
          <t>武器属性-天赋分支2</t>
        </is>
      </c>
      <c r="J829" s="3" t="n"/>
      <c r="K829" s="3" t="n"/>
      <c r="L829" s="3" t="n"/>
      <c r="M829" s="474" t="n"/>
    </row>
    <row r="830" ht="24" customHeight="1">
      <c r="A830" s="364" t="inlineStr">
        <is>
          <t>150</t>
        </is>
      </c>
      <c r="B830" s="358" t="inlineStr">
        <is>
          <t>LV0：增加自身武器韧性  3%，增加自身基础生命  1%</t>
        </is>
      </c>
      <c r="C830" s="123" t="n"/>
      <c r="D830" s="123" t="n"/>
      <c r="E830" s="123" t="n"/>
      <c r="F830" s="123" t="n"/>
      <c r="G830" s="123" t="n"/>
      <c r="H830" s="171" t="n"/>
      <c r="I830" s="906" t="inlineStr">
        <is>
          <t>消耗
天赋点1</t>
        </is>
      </c>
      <c r="J830" s="907" t="inlineStr">
        <is>
          <t>白月：无视格挡，大海</t>
        </is>
      </c>
      <c r="K830" s="3" t="n"/>
      <c r="L830" s="3" t="n"/>
      <c r="M830" s="474" t="n"/>
    </row>
    <row r="831" ht="24" customHeight="1">
      <c r="A831" s="305" t="inlineStr">
        <is>
          <t>150</t>
        </is>
      </c>
      <c r="B831" s="172" t="inlineStr">
        <is>
          <t>LV1：增加自身武器韧性  6%，增加自身基础生命  2%</t>
        </is>
      </c>
      <c r="C831" s="129" t="n"/>
      <c r="D831" s="129" t="n"/>
      <c r="E831" s="129" t="n"/>
      <c r="F831" s="129" t="n"/>
      <c r="G831" s="129" t="n"/>
      <c r="H831" s="162" t="n"/>
      <c r="I831" s="320" t="n"/>
      <c r="J831" s="535" t="n"/>
      <c r="K831" s="158" t="n"/>
      <c r="L831" s="158" t="n"/>
      <c r="M831" s="159" t="n"/>
    </row>
    <row r="832" ht="24" customHeight="1">
      <c r="A832" s="305" t="inlineStr">
        <is>
          <t>280</t>
        </is>
      </c>
      <c r="B832" s="172" t="inlineStr">
        <is>
          <t>LV2：增加自身武器韧性  9%，增加自身基础生命  3%</t>
        </is>
      </c>
      <c r="C832" s="129" t="n"/>
      <c r="D832" s="129" t="n"/>
      <c r="E832" s="129" t="n"/>
      <c r="F832" s="129" t="n"/>
      <c r="G832" s="129" t="n"/>
      <c r="H832" s="162" t="n"/>
      <c r="I832" s="901" t="inlineStr">
        <is>
          <t>消耗
天赋点2</t>
        </is>
      </c>
      <c r="J832" s="908" t="inlineStr">
        <is>
          <t>撕裂：该武器扔出后，降低对手抗武器穿透5%，最多生效2次，持续整场战斗</t>
        </is>
      </c>
      <c r="K832" s="194" t="n"/>
      <c r="L832" s="194" t="n"/>
      <c r="M832" s="195" t="n"/>
    </row>
    <row r="833" ht="24" customHeight="1">
      <c r="A833" s="305" t="inlineStr">
        <is>
          <t>560</t>
        </is>
      </c>
      <c r="B833" s="172" t="inlineStr">
        <is>
          <t>LV3：增加自身武器韧性12%，增加自身基础生命  5%</t>
        </is>
      </c>
      <c r="C833" s="129" t="n"/>
      <c r="D833" s="129" t="n"/>
      <c r="E833" s="129" t="n"/>
      <c r="F833" s="129" t="n"/>
      <c r="G833" s="129" t="n"/>
      <c r="H833" s="162" t="n"/>
      <c r="I833" s="320" t="n"/>
      <c r="J833" s="535" t="n"/>
      <c r="K833" s="158" t="n"/>
      <c r="L833" s="158" t="n"/>
      <c r="M833" s="159" t="n"/>
    </row>
    <row r="834" ht="24" customHeight="1">
      <c r="A834" s="305" t="inlineStr">
        <is>
          <t>800</t>
        </is>
      </c>
      <c r="B834" s="172" t="inlineStr">
        <is>
          <t>LV4：增加自身武器韧性15%，增加自身基础生命  8%</t>
        </is>
      </c>
      <c r="C834" s="129" t="n"/>
      <c r="D834" s="129" t="n"/>
      <c r="E834" s="129" t="n"/>
      <c r="F834" s="129" t="n"/>
      <c r="G834" s="129" t="n"/>
      <c r="H834" s="162" t="n"/>
      <c r="I834" s="903" t="inlineStr">
        <is>
          <t>消耗
天赋点3</t>
        </is>
      </c>
      <c r="J834" s="904" t="inlineStr">
        <is>
          <t>黑日：命中对手禁止其触发门派防御技能</t>
        </is>
      </c>
      <c r="K834" s="194" t="n"/>
      <c r="L834" s="194" t="n"/>
      <c r="M834" s="195" t="n"/>
    </row>
    <row r="835" ht="24" customHeight="1">
      <c r="A835" s="367" t="inlineStr">
        <is>
          <t>1100</t>
        </is>
      </c>
      <c r="B835" s="359" t="inlineStr">
        <is>
          <t>LV5：增加自身武器韧性18%，增加自身基础生命12%</t>
        </is>
      </c>
      <c r="C835" s="135" t="n"/>
      <c r="D835" s="135" t="n"/>
      <c r="E835" s="135" t="n"/>
      <c r="F835" s="135" t="n"/>
      <c r="G835" s="135" t="n"/>
      <c r="H835" s="190" t="n"/>
      <c r="I835" s="504" t="n"/>
      <c r="J835" s="534" t="n"/>
      <c r="M835" s="125" t="n"/>
    </row>
    <row r="836" ht="24" customHeight="1">
      <c r="A836" s="152" t="inlineStr">
        <is>
          <t>战斗力</t>
        </is>
      </c>
      <c r="B836" s="909" t="inlineStr">
        <is>
          <t>充能属性-变身技能-空手攻击生效-我即神王</t>
        </is>
      </c>
      <c r="C836" s="270" t="n"/>
      <c r="D836" s="270" t="n"/>
      <c r="E836" s="270" t="n"/>
      <c r="F836" s="270" t="n"/>
      <c r="G836" s="270" t="n"/>
      <c r="H836" s="510" t="n"/>
      <c r="I836" s="154" t="inlineStr">
        <is>
          <t>武器属性-天赋分支3</t>
        </is>
      </c>
      <c r="J836" s="56" t="n"/>
      <c r="K836" s="56" t="n"/>
      <c r="L836" s="56" t="n"/>
      <c r="M836" s="57" t="n"/>
    </row>
    <row r="837" ht="24" customHeight="1">
      <c r="A837" s="890" t="inlineStr">
        <is>
          <t>2</t>
        </is>
      </c>
      <c r="B837" s="910" t="inlineStr">
        <is>
          <t>LV0：  31%忽略门派和佣兵反弹，增加自身武器抗穿透  3%持续3回合</t>
        </is>
      </c>
      <c r="C837" s="158" t="n"/>
      <c r="D837" s="158" t="n"/>
      <c r="E837" s="158" t="n"/>
      <c r="F837" s="158" t="n"/>
      <c r="G837" s="158" t="n"/>
      <c r="H837" s="158" t="n"/>
      <c r="I837" s="762" t="inlineStr">
        <is>
          <t>消耗
天赋点1</t>
        </is>
      </c>
      <c r="J837" s="911" t="inlineStr">
        <is>
          <t>掌星空：拿出该武器后免疫控制效果持续两回合</t>
        </is>
      </c>
      <c r="M837" s="125" t="n"/>
    </row>
    <row r="838" ht="24" customHeight="1">
      <c r="A838" s="263" t="inlineStr">
        <is>
          <t>4</t>
        </is>
      </c>
      <c r="B838" s="912" t="inlineStr">
        <is>
          <t>LV1：  36%忽略门派和佣兵反弹，增加自身武器抗穿透  4%持续3回合</t>
        </is>
      </c>
      <c r="C838" s="129" t="n"/>
      <c r="D838" s="129" t="n"/>
      <c r="E838" s="129" t="n"/>
      <c r="F838" s="129" t="n"/>
      <c r="G838" s="129" t="n"/>
      <c r="H838" s="129" t="n"/>
      <c r="I838" s="553" t="n"/>
      <c r="J838" s="158" t="n"/>
      <c r="K838" s="158" t="n"/>
      <c r="L838" s="158" t="n"/>
      <c r="M838" s="159" t="n"/>
    </row>
    <row r="839" ht="24" customHeight="1">
      <c r="A839" s="263" t="inlineStr">
        <is>
          <t>9</t>
        </is>
      </c>
      <c r="B839" s="912" t="inlineStr">
        <is>
          <t>LV2：  42%忽略门派和佣兵反弹，增加自身武器抗穿透  5%持续3回合</t>
        </is>
      </c>
      <c r="C839" s="129" t="n"/>
      <c r="D839" s="129" t="n"/>
      <c r="E839" s="129" t="n"/>
      <c r="F839" s="129" t="n"/>
      <c r="G839" s="129" t="n"/>
      <c r="H839" s="129" t="n"/>
      <c r="I839" s="761" t="inlineStr">
        <is>
          <t>消耗
天赋点2</t>
        </is>
      </c>
      <c r="J839" s="913" t="inlineStr">
        <is>
          <t>至高：专属武器获得优先选中效果</t>
        </is>
      </c>
      <c r="K839" s="194" t="n"/>
      <c r="L839" s="194" t="n"/>
      <c r="M839" s="195" t="n"/>
    </row>
    <row r="840" ht="24" customHeight="1">
      <c r="A840" s="263" t="inlineStr">
        <is>
          <t>18</t>
        </is>
      </c>
      <c r="B840" s="912" t="inlineStr">
        <is>
          <t>LV3：  48%忽略门派和佣兵反弹，增加自身武器抗穿透  6%持续3回合</t>
        </is>
      </c>
      <c r="C840" s="129" t="n"/>
      <c r="D840" s="129" t="n"/>
      <c r="E840" s="129" t="n"/>
      <c r="F840" s="129" t="n"/>
      <c r="G840" s="129" t="n"/>
      <c r="H840" s="129" t="n"/>
      <c r="I840" s="553" t="n"/>
      <c r="J840" s="158" t="n"/>
      <c r="K840" s="158" t="n"/>
      <c r="L840" s="158" t="n"/>
      <c r="M840" s="159" t="n"/>
    </row>
    <row r="841" ht="24" customHeight="1">
      <c r="A841" s="263" t="inlineStr">
        <is>
          <t>28</t>
        </is>
      </c>
      <c r="B841" s="912" t="inlineStr">
        <is>
          <t>LV4：  55%忽略门派和佣兵反弹，增加自身武器抗穿透  8%持续3回合</t>
        </is>
      </c>
      <c r="C841" s="129" t="n"/>
      <c r="D841" s="129" t="n"/>
      <c r="E841" s="129" t="n"/>
      <c r="F841" s="129" t="n"/>
      <c r="G841" s="129" t="n"/>
      <c r="H841" s="129" t="n"/>
      <c r="I841" s="914" t="inlineStr">
        <is>
          <t>消耗
天赋点3</t>
        </is>
      </c>
      <c r="J841" s="841" t="inlineStr">
        <is>
          <t>锁定：该武器必中</t>
        </is>
      </c>
      <c r="K841" s="194" t="n"/>
      <c r="L841" s="194" t="n"/>
      <c r="M841" s="195" t="n"/>
    </row>
    <row r="842" ht="24" customHeight="1">
      <c r="A842" s="267" t="inlineStr">
        <is>
          <t>45</t>
        </is>
      </c>
      <c r="B842" s="915" t="inlineStr">
        <is>
          <t>LV5：  65%忽略门派和佣兵反弹，增加自身武器抗穿透11%持续3回合</t>
        </is>
      </c>
      <c r="C842" s="135" t="n"/>
      <c r="D842" s="135" t="n"/>
      <c r="E842" s="135" t="n"/>
      <c r="F842" s="135" t="n"/>
      <c r="G842" s="135" t="n"/>
      <c r="H842" s="135" t="n"/>
      <c r="I842" s="500" t="n"/>
      <c r="J842" s="270" t="n"/>
      <c r="K842" s="270" t="n"/>
      <c r="L842" s="270" t="n"/>
      <c r="M842" s="510" t="n"/>
    </row>
    <row r="843" ht="24" customHeight="1">
      <c r="A843" s="765" t="inlineStr"/>
      <c r="B843" s="3" t="n"/>
      <c r="C843" s="3" t="n"/>
      <c r="D843" s="3" t="n"/>
      <c r="E843" s="3" t="n"/>
      <c r="F843" s="3" t="n"/>
      <c r="G843" s="3" t="n"/>
      <c r="H843" s="3" t="n"/>
      <c r="I843" s="3" t="n"/>
      <c r="J843" s="3" t="n"/>
      <c r="K843" s="3" t="n"/>
      <c r="L843" s="3" t="n"/>
      <c r="M843" s="3" t="n"/>
    </row>
    <row r="844" ht="24" customHeight="1">
      <c r="A844" s="451" t="inlineStr">
        <is>
          <t>燕人张飞</t>
        </is>
      </c>
      <c r="B844" s="916" t="inlineStr">
        <is>
          <t>被动属性</t>
        </is>
      </c>
      <c r="C844" s="329" t="inlineStr">
        <is>
          <t>天赋点</t>
        </is>
      </c>
      <c r="D844" s="398" t="inlineStr">
        <is>
          <t>大型伤害</t>
        </is>
      </c>
      <c r="E844" s="2" t="inlineStr">
        <is>
          <t>大型穿透</t>
        </is>
      </c>
      <c r="F844" s="2" t="inlineStr">
        <is>
          <t>武器抗穿</t>
        </is>
      </c>
      <c r="G844" s="2" t="inlineStr">
        <is>
          <t>生命值</t>
        </is>
      </c>
      <c r="H844" s="376" t="inlineStr">
        <is>
          <t>武器抗韧</t>
        </is>
      </c>
      <c r="I844" s="895" t="inlineStr">
        <is>
          <t>武器属性-天赋分支1</t>
        </is>
      </c>
      <c r="J844" s="56" t="n"/>
      <c r="K844" s="56" t="n"/>
      <c r="L844" s="56" t="n"/>
      <c r="M844" s="57" t="n"/>
    </row>
    <row r="845" ht="24" customHeight="1">
      <c r="A845" s="839" t="inlineStr">
        <is>
          <t>专属武器
降妖宝杖
神·
丈八蛇矛</t>
        </is>
      </c>
      <c r="B845" s="27" t="inlineStr">
        <is>
          <t>LV0</t>
        </is>
      </c>
      <c r="C845" s="33" t="inlineStr">
        <is>
          <t>1</t>
        </is>
      </c>
      <c r="D845" s="33" t="inlineStr">
        <is>
          <t>1%</t>
        </is>
      </c>
      <c r="E845" s="33" t="inlineStr">
        <is>
          <t>1%</t>
        </is>
      </c>
      <c r="F845" s="33" t="inlineStr">
        <is>
          <t>1%</t>
        </is>
      </c>
      <c r="G845" s="917" t="inlineStr">
        <is>
          <t>x</t>
        </is>
      </c>
      <c r="H845" s="918" t="inlineStr">
        <is>
          <t>x</t>
        </is>
      </c>
      <c r="I845" s="898" t="inlineStr">
        <is>
          <t>消耗
天赋点1</t>
        </is>
      </c>
      <c r="J845" s="899" t="inlineStr">
        <is>
          <t>基础共鸣：增加专属武器25点基础伤害，
使用降妖宝杖可以变身神将形象</t>
        </is>
      </c>
      <c r="M845" s="125" t="n"/>
    </row>
    <row r="846" ht="24" customHeight="1">
      <c r="A846" s="11" t="n"/>
      <c r="B846" s="34" t="inlineStr">
        <is>
          <t>LV1</t>
        </is>
      </c>
      <c r="C846" s="35" t="inlineStr">
        <is>
          <t>1</t>
        </is>
      </c>
      <c r="D846" s="35" t="inlineStr">
        <is>
          <t>3%</t>
        </is>
      </c>
      <c r="E846" s="35" t="inlineStr">
        <is>
          <t>1%</t>
        </is>
      </c>
      <c r="F846" s="35" t="inlineStr">
        <is>
          <t>2%</t>
        </is>
      </c>
      <c r="G846" s="35" t="inlineStr">
        <is>
          <t>100</t>
        </is>
      </c>
      <c r="H846" s="900" t="inlineStr">
        <is>
          <t>x</t>
        </is>
      </c>
      <c r="I846" s="320" t="n"/>
      <c r="J846" s="535" t="n"/>
      <c r="K846" s="158" t="n"/>
      <c r="L846" s="158" t="n"/>
      <c r="M846" s="159" t="n"/>
    </row>
    <row r="847" ht="24" customHeight="1">
      <c r="A847" s="11" t="n"/>
      <c r="B847" s="34" t="inlineStr">
        <is>
          <t>LV2</t>
        </is>
      </c>
      <c r="C847" s="35" t="inlineStr">
        <is>
          <t>1</t>
        </is>
      </c>
      <c r="D847" s="35" t="inlineStr">
        <is>
          <t>5%</t>
        </is>
      </c>
      <c r="E847" s="35" t="inlineStr">
        <is>
          <t>3%</t>
        </is>
      </c>
      <c r="F847" s="35" t="inlineStr">
        <is>
          <t>3%</t>
        </is>
      </c>
      <c r="G847" s="35" t="inlineStr">
        <is>
          <t>160</t>
        </is>
      </c>
      <c r="H847" s="900" t="inlineStr">
        <is>
          <t>x</t>
        </is>
      </c>
      <c r="I847" s="901" t="inlineStr">
        <is>
          <t>消耗
天赋点2</t>
        </is>
      </c>
      <c r="J847" s="902" t="inlineStr">
        <is>
          <t>中级共鸣：增加专属武器38点基础伤害，
使用神·丈八蛇矛可以变身神将形象</t>
        </is>
      </c>
      <c r="K847" s="194" t="n"/>
      <c r="L847" s="194" t="n"/>
      <c r="M847" s="195" t="n"/>
    </row>
    <row r="848" ht="24" customHeight="1">
      <c r="A848" s="11" t="n"/>
      <c r="B848" s="34" t="inlineStr">
        <is>
          <t>LV3</t>
        </is>
      </c>
      <c r="C848" s="35" t="inlineStr">
        <is>
          <t>3</t>
        </is>
      </c>
      <c r="D848" s="35" t="inlineStr">
        <is>
          <t>7%</t>
        </is>
      </c>
      <c r="E848" s="35" t="inlineStr">
        <is>
          <t>7%</t>
        </is>
      </c>
      <c r="F848" s="35" t="inlineStr">
        <is>
          <t>5%</t>
        </is>
      </c>
      <c r="G848" s="35" t="inlineStr">
        <is>
          <t>180</t>
        </is>
      </c>
      <c r="H848" s="36" t="inlineStr">
        <is>
          <t>3%</t>
        </is>
      </c>
      <c r="I848" s="320" t="n"/>
      <c r="J848" s="535" t="n"/>
      <c r="K848" s="158" t="n"/>
      <c r="L848" s="158" t="n"/>
      <c r="M848" s="159" t="n"/>
    </row>
    <row r="849" ht="24" customHeight="1">
      <c r="A849" s="11" t="n"/>
      <c r="B849" s="34" t="inlineStr">
        <is>
          <t>LV4</t>
        </is>
      </c>
      <c r="C849" s="35" t="inlineStr">
        <is>
          <t>4</t>
        </is>
      </c>
      <c r="D849" s="35" t="inlineStr">
        <is>
          <t>10%</t>
        </is>
      </c>
      <c r="E849" s="35" t="inlineStr">
        <is>
          <t>14%</t>
        </is>
      </c>
      <c r="F849" s="35" t="inlineStr">
        <is>
          <t>8%</t>
        </is>
      </c>
      <c r="G849" s="35" t="inlineStr">
        <is>
          <t>200</t>
        </is>
      </c>
      <c r="H849" s="36" t="inlineStr">
        <is>
          <t>5%</t>
        </is>
      </c>
      <c r="I849" s="903" t="inlineStr">
        <is>
          <t>消耗
天赋点3</t>
        </is>
      </c>
      <c r="J849" s="904" t="inlineStr">
        <is>
          <t>高级共鸣：增加专属武器70点基础伤害</t>
        </is>
      </c>
      <c r="K849" s="194" t="n"/>
      <c r="L849" s="194" t="n"/>
      <c r="M849" s="195" t="n"/>
    </row>
    <row r="850" ht="24" customHeight="1">
      <c r="A850" s="54" t="n"/>
      <c r="B850" s="47" t="inlineStr">
        <is>
          <t>LV5</t>
        </is>
      </c>
      <c r="C850" s="42" t="inlineStr">
        <is>
          <t>8</t>
        </is>
      </c>
      <c r="D850" s="42" t="inlineStr">
        <is>
          <t>15%</t>
        </is>
      </c>
      <c r="E850" s="42" t="inlineStr">
        <is>
          <t>28%</t>
        </is>
      </c>
      <c r="F850" s="42" t="inlineStr">
        <is>
          <t>12%</t>
        </is>
      </c>
      <c r="G850" s="42" t="inlineStr">
        <is>
          <t>220</t>
        </is>
      </c>
      <c r="H850" s="31" t="inlineStr">
        <is>
          <t>8%</t>
        </is>
      </c>
      <c r="I850" s="504" t="n"/>
      <c r="J850" s="534" t="n"/>
      <c r="M850" s="125" t="n"/>
    </row>
    <row r="851" ht="24" customHeight="1">
      <c r="A851" s="152" t="inlineStr">
        <is>
          <t>碎片需求</t>
        </is>
      </c>
      <c r="B851" s="919" t="inlineStr">
        <is>
          <t>充能属性-战斗技能-持续整场战斗-燕人之怒</t>
        </is>
      </c>
      <c r="H851" s="125" t="n"/>
      <c r="I851" s="564" t="inlineStr">
        <is>
          <t>武器属性-天赋分支2</t>
        </is>
      </c>
      <c r="J851" s="3" t="n"/>
      <c r="K851" s="3" t="n"/>
      <c r="L851" s="3" t="n"/>
      <c r="M851" s="474" t="n"/>
    </row>
    <row r="852" ht="24" customHeight="1">
      <c r="A852" s="364" t="inlineStr">
        <is>
          <t>150</t>
        </is>
      </c>
      <c r="B852" s="358" t="inlineStr">
        <is>
          <t>LV0：增加自身基础速度  6%，降低对手基础力量15%</t>
        </is>
      </c>
      <c r="C852" s="123" t="n"/>
      <c r="D852" s="123" t="n"/>
      <c r="E852" s="123" t="n"/>
      <c r="F852" s="123" t="n"/>
      <c r="G852" s="123" t="n"/>
      <c r="H852" s="171" t="n"/>
      <c r="I852" s="906" t="inlineStr">
        <is>
          <t>消耗
天赋点1</t>
        </is>
      </c>
      <c r="J852" s="907" t="inlineStr">
        <is>
          <t>踏营：该武器无视反击，反弹</t>
        </is>
      </c>
      <c r="K852" s="3" t="n"/>
      <c r="L852" s="3" t="n"/>
      <c r="M852" s="474" t="n"/>
    </row>
    <row r="853" ht="24" customHeight="1">
      <c r="A853" s="305" t="inlineStr">
        <is>
          <t>150</t>
        </is>
      </c>
      <c r="B853" s="172" t="inlineStr">
        <is>
          <t>LV1：增加自身基础速度  7%，降低对手基础力量16%</t>
        </is>
      </c>
      <c r="C853" s="129" t="n"/>
      <c r="D853" s="129" t="n"/>
      <c r="E853" s="129" t="n"/>
      <c r="F853" s="129" t="n"/>
      <c r="G853" s="129" t="n"/>
      <c r="H853" s="162" t="n"/>
      <c r="I853" s="320" t="n"/>
      <c r="J853" s="535" t="n"/>
      <c r="K853" s="158" t="n"/>
      <c r="L853" s="158" t="n"/>
      <c r="M853" s="159" t="n"/>
    </row>
    <row r="854" ht="24" customHeight="1">
      <c r="A854" s="305" t="inlineStr">
        <is>
          <t>280</t>
        </is>
      </c>
      <c r="B854" s="172" t="inlineStr">
        <is>
          <t>LV2：增加自身基础速度  8%，降低对手基础力量17%</t>
        </is>
      </c>
      <c r="C854" s="129" t="n"/>
      <c r="D854" s="129" t="n"/>
      <c r="E854" s="129" t="n"/>
      <c r="F854" s="129" t="n"/>
      <c r="G854" s="129" t="n"/>
      <c r="H854" s="162" t="n"/>
      <c r="I854" s="901" t="inlineStr">
        <is>
          <t>消耗
天赋点2</t>
        </is>
      </c>
      <c r="J854" s="908" t="inlineStr">
        <is>
          <t>震岳：拿出该武器后，力量提升80%持续两回合</t>
        </is>
      </c>
      <c r="K854" s="194" t="n"/>
      <c r="L854" s="194" t="n"/>
      <c r="M854" s="195" t="n"/>
    </row>
    <row r="855" ht="24" customHeight="1">
      <c r="A855" s="305" t="inlineStr">
        <is>
          <t>560</t>
        </is>
      </c>
      <c r="B855" s="172" t="inlineStr">
        <is>
          <t>LV3：增加自身基础速度10%，降低对手基础力量18%</t>
        </is>
      </c>
      <c r="C855" s="129" t="n"/>
      <c r="D855" s="129" t="n"/>
      <c r="E855" s="129" t="n"/>
      <c r="F855" s="129" t="n"/>
      <c r="G855" s="129" t="n"/>
      <c r="H855" s="162" t="n"/>
      <c r="I855" s="320" t="n"/>
      <c r="J855" s="535" t="n"/>
      <c r="K855" s="158" t="n"/>
      <c r="L855" s="158" t="n"/>
      <c r="M855" s="159" t="n"/>
    </row>
    <row r="856" ht="24" customHeight="1">
      <c r="A856" s="305" t="inlineStr">
        <is>
          <t>800</t>
        </is>
      </c>
      <c r="B856" s="172" t="inlineStr">
        <is>
          <t>LV4：增加自身基础速度12%，降低对手基础力量19%</t>
        </is>
      </c>
      <c r="C856" s="129" t="n"/>
      <c r="D856" s="129" t="n"/>
      <c r="E856" s="129" t="n"/>
      <c r="F856" s="129" t="n"/>
      <c r="G856" s="129" t="n"/>
      <c r="H856" s="162" t="n"/>
      <c r="I856" s="903" t="inlineStr">
        <is>
          <t>消耗
天赋点3</t>
        </is>
      </c>
      <c r="J856" s="904" t="inlineStr">
        <is>
          <t>血啸：该回合伤害提高35%</t>
        </is>
      </c>
      <c r="K856" s="194" t="n"/>
      <c r="L856" s="194" t="n"/>
      <c r="M856" s="195" t="n"/>
    </row>
    <row r="857" ht="24" customHeight="1">
      <c r="A857" s="367" t="inlineStr">
        <is>
          <t>1100</t>
        </is>
      </c>
      <c r="B857" s="359" t="inlineStr">
        <is>
          <t>LV5：增加自身基础速度15%，降低对手基础力量20%</t>
        </is>
      </c>
      <c r="C857" s="135" t="n"/>
      <c r="D857" s="135" t="n"/>
      <c r="E857" s="135" t="n"/>
      <c r="F857" s="135" t="n"/>
      <c r="G857" s="135" t="n"/>
      <c r="H857" s="190" t="n"/>
      <c r="I857" s="504" t="n"/>
      <c r="J857" s="534" t="n"/>
      <c r="M857" s="125" t="n"/>
    </row>
    <row r="858" ht="24" customHeight="1">
      <c r="A858" s="152" t="inlineStr">
        <is>
          <t>战斗力</t>
        </is>
      </c>
      <c r="B858" s="909" t="inlineStr">
        <is>
          <t>充能属性-变身技能-空手攻击生效-万夫莫开</t>
        </is>
      </c>
      <c r="C858" s="270" t="n"/>
      <c r="D858" s="270" t="n"/>
      <c r="E858" s="270" t="n"/>
      <c r="F858" s="270" t="n"/>
      <c r="G858" s="270" t="n"/>
      <c r="H858" s="510" t="n"/>
      <c r="I858" s="154" t="inlineStr">
        <is>
          <t>武器属性-天赋分支3</t>
        </is>
      </c>
      <c r="J858" s="56" t="n"/>
      <c r="K858" s="56" t="n"/>
      <c r="L858" s="56" t="n"/>
      <c r="M858" s="57" t="n"/>
    </row>
    <row r="859" ht="24" customHeight="1">
      <c r="A859" s="890" t="inlineStr">
        <is>
          <t>2</t>
        </is>
      </c>
      <c r="B859" s="910" t="inlineStr">
        <is>
          <t>LV0：  30%忽略门派和佣兵反弹，100%忽略对手1回合</t>
        </is>
      </c>
      <c r="C859" s="158" t="n"/>
      <c r="D859" s="158" t="n"/>
      <c r="E859" s="158" t="n"/>
      <c r="F859" s="158" t="n"/>
      <c r="G859" s="158" t="n"/>
      <c r="H859" s="158" t="n"/>
      <c r="I859" s="762" t="inlineStr">
        <is>
          <t>消耗
天赋点1</t>
        </is>
      </c>
      <c r="J859" s="911" t="inlineStr">
        <is>
          <t>断喝：该武器必中</t>
        </is>
      </c>
      <c r="M859" s="125" t="n"/>
    </row>
    <row r="860">
      <c r="A860" s="263" t="inlineStr">
        <is>
          <t>4</t>
        </is>
      </c>
      <c r="B860" s="912" t="inlineStr">
        <is>
          <t>LV1：  40%忽略门派和佣兵反弹，100%忽略对手2回合</t>
        </is>
      </c>
      <c r="C860" s="129" t="n"/>
      <c r="D860" s="129" t="n"/>
      <c r="E860" s="129" t="n"/>
      <c r="F860" s="129" t="n"/>
      <c r="G860" s="129" t="n"/>
      <c r="H860" s="129" t="n"/>
      <c r="I860" s="553" t="n"/>
      <c r="J860" s="158" t="n"/>
      <c r="K860" s="158" t="n"/>
      <c r="L860" s="158" t="n"/>
      <c r="M860" s="159" t="n"/>
    </row>
    <row r="861">
      <c r="A861" s="263" t="inlineStr">
        <is>
          <t>9</t>
        </is>
      </c>
      <c r="B861" s="912" t="inlineStr">
        <is>
          <t>LV2：  50%忽略门派和佣兵反弹，100%忽略对手2回合</t>
        </is>
      </c>
      <c r="C861" s="129" t="n"/>
      <c r="D861" s="129" t="n"/>
      <c r="E861" s="129" t="n"/>
      <c r="F861" s="129" t="n"/>
      <c r="G861" s="129" t="n"/>
      <c r="H861" s="129" t="n"/>
      <c r="I861" s="761" t="inlineStr">
        <is>
          <t>消耗
天赋点2</t>
        </is>
      </c>
      <c r="J861" s="913" t="inlineStr">
        <is>
          <t>焚心：忽略装死</t>
        </is>
      </c>
      <c r="K861" s="194" t="n"/>
      <c r="L861" s="194" t="n"/>
      <c r="M861" s="195" t="n"/>
    </row>
    <row r="862">
      <c r="A862" s="263" t="inlineStr">
        <is>
          <t>18</t>
        </is>
      </c>
      <c r="B862" s="912" t="inlineStr">
        <is>
          <t>LV3：  60%忽略门派和佣兵反弹，100%忽略对手2回合</t>
        </is>
      </c>
      <c r="C862" s="129" t="n"/>
      <c r="D862" s="129" t="n"/>
      <c r="E862" s="129" t="n"/>
      <c r="F862" s="129" t="n"/>
      <c r="G862" s="129" t="n"/>
      <c r="H862" s="129" t="n"/>
      <c r="I862" s="553" t="n"/>
      <c r="J862" s="158" t="n"/>
      <c r="K862" s="158" t="n"/>
      <c r="L862" s="158" t="n"/>
      <c r="M862" s="159" t="n"/>
    </row>
    <row r="863">
      <c r="A863" s="263" t="inlineStr">
        <is>
          <t>28</t>
        </is>
      </c>
      <c r="B863" s="912" t="inlineStr">
        <is>
          <t>LV4：  70%忽略门派和佣兵反弹，100%忽略对手3回合</t>
        </is>
      </c>
      <c r="C863" s="129" t="n"/>
      <c r="D863" s="129" t="n"/>
      <c r="E863" s="129" t="n"/>
      <c r="F863" s="129" t="n"/>
      <c r="G863" s="129" t="n"/>
      <c r="H863" s="129" t="n"/>
      <c r="I863" s="914" t="inlineStr">
        <is>
          <t>消耗
天赋点3</t>
        </is>
      </c>
      <c r="J863" s="841" t="inlineStr">
        <is>
          <t>缨旋：该武器不会被扔出</t>
        </is>
      </c>
      <c r="K863" s="194" t="n"/>
      <c r="L863" s="194" t="n"/>
      <c r="M863" s="195" t="n"/>
    </row>
    <row r="864">
      <c r="A864" s="267" t="inlineStr">
        <is>
          <t>45</t>
        </is>
      </c>
      <c r="B864" s="915" t="inlineStr">
        <is>
          <t>LV5：  80%忽略门派和佣兵反弹，100%忽略对手3回合</t>
        </is>
      </c>
      <c r="C864" s="135" t="n"/>
      <c r="D864" s="135" t="n"/>
      <c r="E864" s="135" t="n"/>
      <c r="F864" s="135" t="n"/>
      <c r="G864" s="135" t="n"/>
      <c r="H864" s="135" t="n"/>
      <c r="I864" s="500" t="n"/>
      <c r="J864" s="270" t="n"/>
      <c r="K864" s="270" t="n"/>
      <c r="L864" s="270" t="n"/>
      <c r="M864" s="510" t="n"/>
    </row>
    <row r="865" ht="24" customHeight="1">
      <c r="A865" s="765" t="inlineStr"/>
      <c r="B865" s="3" t="n"/>
      <c r="C865" s="3" t="n"/>
      <c r="D865" s="3" t="n"/>
      <c r="E865" s="3" t="n"/>
      <c r="F865" s="3" t="n"/>
      <c r="G865" s="3" t="n"/>
      <c r="H865" s="3" t="n"/>
      <c r="I865" s="3" t="n"/>
      <c r="J865" s="3" t="n"/>
      <c r="K865" s="3" t="n"/>
      <c r="L865" s="3" t="n"/>
      <c r="M865" s="3" t="n"/>
    </row>
    <row r="866" ht="24" customHeight="1">
      <c r="A866" s="451" t="inlineStr">
        <is>
          <t>神将郭靖</t>
        </is>
      </c>
      <c r="B866" s="916" t="inlineStr">
        <is>
          <t>被动属性</t>
        </is>
      </c>
      <c r="C866" s="329" t="inlineStr">
        <is>
          <t>天赋点</t>
        </is>
      </c>
      <c r="D866" s="398" t="inlineStr">
        <is>
          <t>中型伤害</t>
        </is>
      </c>
      <c r="E866" s="2" t="inlineStr">
        <is>
          <t>中型穿透</t>
        </is>
      </c>
      <c r="F866" s="2" t="inlineStr">
        <is>
          <t>武器抗穿</t>
        </is>
      </c>
      <c r="G866" s="96" t="inlineStr">
        <is>
          <t>固定减伤</t>
        </is>
      </c>
      <c r="H866" s="2" t="inlineStr">
        <is>
          <t>生命值</t>
        </is>
      </c>
      <c r="I866" s="895" t="inlineStr">
        <is>
          <t>武器属性-天赋分支1</t>
        </is>
      </c>
      <c r="J866" s="56" t="n"/>
      <c r="K866" s="56" t="n"/>
      <c r="L866" s="56" t="n"/>
      <c r="M866" s="57" t="n"/>
    </row>
    <row r="867" ht="24" customHeight="1">
      <c r="A867" s="839" t="inlineStr">
        <is>
          <t>专属武器
射雕神弓
神·
射雕神弓</t>
        </is>
      </c>
      <c r="B867" s="27" t="inlineStr">
        <is>
          <t>LV0</t>
        </is>
      </c>
      <c r="C867" s="33" t="inlineStr">
        <is>
          <t>1</t>
        </is>
      </c>
      <c r="D867" s="33" t="inlineStr">
        <is>
          <t>1%</t>
        </is>
      </c>
      <c r="E867" s="33" t="inlineStr">
        <is>
          <t>1%</t>
        </is>
      </c>
      <c r="F867" s="33" t="inlineStr">
        <is>
          <t>1%</t>
        </is>
      </c>
      <c r="G867" s="867" t="inlineStr">
        <is>
          <t>x</t>
        </is>
      </c>
      <c r="H867" s="918" t="inlineStr">
        <is>
          <t>x</t>
        </is>
      </c>
      <c r="I867" s="898" t="inlineStr">
        <is>
          <t>消耗
天赋点1</t>
        </is>
      </c>
      <c r="J867" s="899" t="inlineStr">
        <is>
          <t>基础共鸣：增加专属武器25点基础伤害，
使用射雕神弓可以变身神将形象</t>
        </is>
      </c>
      <c r="M867" s="125" t="n"/>
    </row>
    <row r="868" ht="24" customHeight="1">
      <c r="A868" s="11" t="n"/>
      <c r="B868" s="34" t="inlineStr">
        <is>
          <t>LV1</t>
        </is>
      </c>
      <c r="C868" s="35" t="inlineStr">
        <is>
          <t>1</t>
        </is>
      </c>
      <c r="D868" s="35" t="inlineStr">
        <is>
          <t>3%</t>
        </is>
      </c>
      <c r="E868" s="35" t="inlineStr">
        <is>
          <t>1%</t>
        </is>
      </c>
      <c r="F868" s="35" t="inlineStr">
        <is>
          <t>2%</t>
        </is>
      </c>
      <c r="G868" s="871" t="inlineStr">
        <is>
          <t>x</t>
        </is>
      </c>
      <c r="H868" s="900" t="inlineStr">
        <is>
          <t>x</t>
        </is>
      </c>
      <c r="I868" s="320" t="n"/>
      <c r="J868" s="535" t="n"/>
      <c r="K868" s="158" t="n"/>
      <c r="L868" s="158" t="n"/>
      <c r="M868" s="159" t="n"/>
    </row>
    <row r="869" ht="24" customHeight="1">
      <c r="A869" s="11" t="n"/>
      <c r="B869" s="34" t="inlineStr">
        <is>
          <t>LV2</t>
        </is>
      </c>
      <c r="C869" s="35" t="inlineStr">
        <is>
          <t>1</t>
        </is>
      </c>
      <c r="D869" s="35" t="inlineStr">
        <is>
          <t>5%</t>
        </is>
      </c>
      <c r="E869" s="35" t="inlineStr">
        <is>
          <t>3%</t>
        </is>
      </c>
      <c r="F869" s="35" t="inlineStr">
        <is>
          <t>3%</t>
        </is>
      </c>
      <c r="G869" s="83" t="inlineStr">
        <is>
          <t>10</t>
        </is>
      </c>
      <c r="H869" s="900" t="inlineStr">
        <is>
          <t>x</t>
        </is>
      </c>
      <c r="I869" s="901" t="inlineStr">
        <is>
          <t>消耗
天赋点2</t>
        </is>
      </c>
      <c r="J869" s="902" t="inlineStr">
        <is>
          <t>中级共鸣：增加专属武器44点基础伤害，
使用神·射雕神弓可以变身神将形象</t>
        </is>
      </c>
      <c r="K869" s="194" t="n"/>
      <c r="L869" s="194" t="n"/>
      <c r="M869" s="195" t="n"/>
    </row>
    <row r="870" ht="24" customHeight="1">
      <c r="A870" s="11" t="n"/>
      <c r="B870" s="34" t="inlineStr">
        <is>
          <t>LV3</t>
        </is>
      </c>
      <c r="C870" s="35" t="inlineStr">
        <is>
          <t>3</t>
        </is>
      </c>
      <c r="D870" s="35" t="inlineStr">
        <is>
          <t>7%</t>
        </is>
      </c>
      <c r="E870" s="35" t="inlineStr">
        <is>
          <t>7%</t>
        </is>
      </c>
      <c r="F870" s="35" t="inlineStr">
        <is>
          <t>5%</t>
        </is>
      </c>
      <c r="G870" s="83" t="inlineStr">
        <is>
          <t>18</t>
        </is>
      </c>
      <c r="H870" s="36" t="inlineStr">
        <is>
          <t>150</t>
        </is>
      </c>
      <c r="I870" s="320" t="n"/>
      <c r="J870" s="535" t="n"/>
      <c r="K870" s="158" t="n"/>
      <c r="L870" s="158" t="n"/>
      <c r="M870" s="159" t="n"/>
    </row>
    <row r="871" ht="24" customHeight="1">
      <c r="A871" s="11" t="n"/>
      <c r="B871" s="34" t="inlineStr">
        <is>
          <t>LV4</t>
        </is>
      </c>
      <c r="C871" s="35" t="inlineStr">
        <is>
          <t>4</t>
        </is>
      </c>
      <c r="D871" s="35" t="inlineStr">
        <is>
          <t>10%</t>
        </is>
      </c>
      <c r="E871" s="35" t="inlineStr">
        <is>
          <t>14%</t>
        </is>
      </c>
      <c r="F871" s="35" t="inlineStr">
        <is>
          <t>8%</t>
        </is>
      </c>
      <c r="G871" s="83" t="inlineStr">
        <is>
          <t>27</t>
        </is>
      </c>
      <c r="H871" s="36" t="inlineStr">
        <is>
          <t>200</t>
        </is>
      </c>
      <c r="I871" s="903" t="inlineStr">
        <is>
          <t>消耗
天赋点3</t>
        </is>
      </c>
      <c r="J871" s="904" t="inlineStr">
        <is>
          <t>高级共鸣：增加专属武器66点基础伤害</t>
        </is>
      </c>
      <c r="K871" s="194" t="n"/>
      <c r="L871" s="194" t="n"/>
      <c r="M871" s="195" t="n"/>
    </row>
    <row r="872" ht="24" customHeight="1">
      <c r="A872" s="54" t="n"/>
      <c r="B872" s="47" t="inlineStr">
        <is>
          <t>LV5</t>
        </is>
      </c>
      <c r="C872" s="42" t="inlineStr">
        <is>
          <t>8</t>
        </is>
      </c>
      <c r="D872" s="42" t="inlineStr">
        <is>
          <t>15%</t>
        </is>
      </c>
      <c r="E872" s="42" t="inlineStr">
        <is>
          <t>28%</t>
        </is>
      </c>
      <c r="F872" s="42" t="inlineStr">
        <is>
          <t>12%</t>
        </is>
      </c>
      <c r="G872" s="90" t="inlineStr">
        <is>
          <t>36</t>
        </is>
      </c>
      <c r="H872" s="31" t="inlineStr">
        <is>
          <t>250</t>
        </is>
      </c>
      <c r="I872" s="504" t="n"/>
      <c r="J872" s="534" t="n"/>
      <c r="M872" s="125" t="n"/>
    </row>
    <row r="873" ht="24" customHeight="1">
      <c r="A873" s="152" t="inlineStr">
        <is>
          <t>碎片需求</t>
        </is>
      </c>
      <c r="B873" s="919" t="inlineStr">
        <is>
          <t>充能属性-战斗技能-持续整场战斗-侠之大者</t>
        </is>
      </c>
      <c r="H873" s="125" t="n"/>
      <c r="I873" s="564" t="inlineStr">
        <is>
          <t>武器属性-天赋分支2</t>
        </is>
      </c>
      <c r="J873" s="3" t="n"/>
      <c r="K873" s="3" t="n"/>
      <c r="L873" s="3" t="n"/>
      <c r="M873" s="474" t="n"/>
    </row>
    <row r="874" ht="24" customHeight="1">
      <c r="A874" s="364" t="inlineStr">
        <is>
          <t>150</t>
        </is>
      </c>
      <c r="B874" s="358" t="inlineStr">
        <is>
          <t>LV0：增加自身基础生命12%，降低对手武器韧性13%</t>
        </is>
      </c>
      <c r="C874" s="123" t="n"/>
      <c r="D874" s="123" t="n"/>
      <c r="E874" s="123" t="n"/>
      <c r="F874" s="123" t="n"/>
      <c r="G874" s="123" t="n"/>
      <c r="H874" s="171" t="n"/>
      <c r="I874" s="906" t="inlineStr">
        <is>
          <t>消耗
天赋点1</t>
        </is>
      </c>
      <c r="J874" s="907" t="inlineStr">
        <is>
          <t>红日：专属武器获得优先选中效果</t>
        </is>
      </c>
      <c r="K874" s="3" t="n"/>
      <c r="L874" s="3" t="n"/>
      <c r="M874" s="474" t="n"/>
    </row>
    <row r="875" ht="24" customHeight="1">
      <c r="A875" s="305" t="inlineStr">
        <is>
          <t>150</t>
        </is>
      </c>
      <c r="B875" s="172" t="inlineStr">
        <is>
          <t>LV1：增加自身基础生命16%，降低对手武器韧性15%</t>
        </is>
      </c>
      <c r="C875" s="129" t="n"/>
      <c r="D875" s="129" t="n"/>
      <c r="E875" s="129" t="n"/>
      <c r="F875" s="129" t="n"/>
      <c r="G875" s="129" t="n"/>
      <c r="H875" s="162" t="n"/>
      <c r="I875" s="320" t="n"/>
      <c r="J875" s="535" t="n"/>
      <c r="K875" s="158" t="n"/>
      <c r="L875" s="158" t="n"/>
      <c r="M875" s="159" t="n"/>
    </row>
    <row r="876" ht="24" customHeight="1">
      <c r="A876" s="305" t="inlineStr">
        <is>
          <t>280</t>
        </is>
      </c>
      <c r="B876" s="172" t="inlineStr">
        <is>
          <t>LV2：增加自身基础生命22%，降低对手武器韧性17%</t>
        </is>
      </c>
      <c r="C876" s="129" t="n"/>
      <c r="D876" s="129" t="n"/>
      <c r="E876" s="129" t="n"/>
      <c r="F876" s="129" t="n"/>
      <c r="G876" s="129" t="n"/>
      <c r="H876" s="162" t="n"/>
      <c r="I876" s="901" t="inlineStr">
        <is>
          <t>消耗
天赋点2</t>
        </is>
      </c>
      <c r="J876" s="908" t="inlineStr">
        <is>
          <t>降龙：拿出该武器后，提升自身全类型武器穿透10%持续两回合</t>
        </is>
      </c>
      <c r="K876" s="194" t="n"/>
      <c r="L876" s="194" t="n"/>
      <c r="M876" s="195" t="n"/>
    </row>
    <row r="877" ht="24" customHeight="1">
      <c r="A877" s="305" t="inlineStr">
        <is>
          <t>560</t>
        </is>
      </c>
      <c r="B877" s="172" t="inlineStr">
        <is>
          <t>LV3：增加自身基础生命26%，降低对手武器韧性19%</t>
        </is>
      </c>
      <c r="C877" s="129" t="n"/>
      <c r="D877" s="129" t="n"/>
      <c r="E877" s="129" t="n"/>
      <c r="F877" s="129" t="n"/>
      <c r="G877" s="129" t="n"/>
      <c r="H877" s="162" t="n"/>
      <c r="I877" s="320" t="n"/>
      <c r="J877" s="535" t="n"/>
      <c r="K877" s="158" t="n"/>
      <c r="L877" s="158" t="n"/>
      <c r="M877" s="159" t="n"/>
    </row>
    <row r="878" ht="24" customHeight="1">
      <c r="A878" s="305" t="inlineStr">
        <is>
          <t>800</t>
        </is>
      </c>
      <c r="B878" s="172" t="inlineStr">
        <is>
          <t>LV4：增加自身基础生命32%，降低对手武器韧性21%</t>
        </is>
      </c>
      <c r="C878" s="129" t="n"/>
      <c r="D878" s="129" t="n"/>
      <c r="E878" s="129" t="n"/>
      <c r="F878" s="129" t="n"/>
      <c r="G878" s="129" t="n"/>
      <c r="H878" s="162" t="n"/>
      <c r="I878" s="903" t="inlineStr">
        <is>
          <t>消耗
天赋点3</t>
        </is>
      </c>
      <c r="J878" s="904" t="inlineStr">
        <is>
          <t>神弓：该武器不会被扔出 ，额外造成对手最大生命值3%~8%的伤害</t>
        </is>
      </c>
      <c r="K878" s="194" t="n"/>
      <c r="L878" s="194" t="n"/>
      <c r="M878" s="195" t="n"/>
    </row>
    <row r="879" ht="24" customHeight="1">
      <c r="A879" s="367" t="inlineStr">
        <is>
          <t>1100</t>
        </is>
      </c>
      <c r="B879" s="359" t="inlineStr">
        <is>
          <t>LV5：增加自身基础生命36%，降低对手武器韧性23%</t>
        </is>
      </c>
      <c r="C879" s="135" t="n"/>
      <c r="D879" s="135" t="n"/>
      <c r="E879" s="135" t="n"/>
      <c r="F879" s="135" t="n"/>
      <c r="G879" s="135" t="n"/>
      <c r="H879" s="190" t="n"/>
      <c r="I879" s="504" t="n"/>
      <c r="J879" s="534" t="n"/>
      <c r="M879" s="125" t="n"/>
    </row>
    <row r="880" ht="24" customHeight="1">
      <c r="A880" s="152" t="inlineStr">
        <is>
          <t>战斗力</t>
        </is>
      </c>
      <c r="B880" s="909" t="inlineStr">
        <is>
          <t>充能属性-变身技能-空手攻击生效-铁血丹心</t>
        </is>
      </c>
      <c r="C880" s="270" t="n"/>
      <c r="D880" s="270" t="n"/>
      <c r="E880" s="270" t="n"/>
      <c r="F880" s="270" t="n"/>
      <c r="G880" s="270" t="n"/>
      <c r="H880" s="510" t="n"/>
      <c r="I880" s="154" t="inlineStr">
        <is>
          <t>武器属性-天赋分支3</t>
        </is>
      </c>
      <c r="J880" s="56" t="n"/>
      <c r="K880" s="56" t="n"/>
      <c r="L880" s="56" t="n"/>
      <c r="M880" s="57" t="n"/>
    </row>
    <row r="881" ht="24" customHeight="1">
      <c r="A881" s="890" t="inlineStr">
        <is>
          <t>2</t>
        </is>
      </c>
      <c r="B881" s="73" t="inlineStr">
        <is>
          <t>LV0：  30%忽略门派和佣兵反弹，额外造成自身生命上限 5 %伤害并恢复等量生命</t>
        </is>
      </c>
      <c r="C881" s="158" t="n"/>
      <c r="D881" s="158" t="n"/>
      <c r="E881" s="158" t="n"/>
      <c r="F881" s="158" t="n"/>
      <c r="G881" s="158" t="n"/>
      <c r="H881" s="320" t="n"/>
      <c r="I881" s="762" t="inlineStr">
        <is>
          <t>消耗
天赋点1</t>
        </is>
      </c>
      <c r="J881" s="911" t="inlineStr">
        <is>
          <t>镇关：该武器无视对手10%抗穿透，并附带额外20点固定伤害</t>
        </is>
      </c>
      <c r="M881" s="125" t="n"/>
    </row>
    <row r="882" ht="24" customHeight="1">
      <c r="A882" s="263" t="inlineStr">
        <is>
          <t>4</t>
        </is>
      </c>
      <c r="B882" s="132" t="inlineStr">
        <is>
          <t>LV1：  35%忽略门派和佣兵反弹，额外造成自身生命上限 6 %伤害并恢复等量生命</t>
        </is>
      </c>
      <c r="C882" s="129" t="n"/>
      <c r="D882" s="129" t="n"/>
      <c r="E882" s="129" t="n"/>
      <c r="F882" s="129" t="n"/>
      <c r="G882" s="129" t="n"/>
      <c r="H882" s="130" t="n"/>
      <c r="I882" s="553" t="n"/>
      <c r="J882" s="158" t="n"/>
      <c r="K882" s="158" t="n"/>
      <c r="L882" s="158" t="n"/>
      <c r="M882" s="159" t="n"/>
    </row>
    <row r="883" ht="24" customHeight="1">
      <c r="A883" s="263" t="inlineStr">
        <is>
          <t>9</t>
        </is>
      </c>
      <c r="B883" s="132" t="inlineStr">
        <is>
          <t>LV2：  40%忽略门派和佣兵反弹，额外造成自身生命上限 7 %伤害并恢复等量生命</t>
        </is>
      </c>
      <c r="C883" s="129" t="n"/>
      <c r="D883" s="129" t="n"/>
      <c r="E883" s="129" t="n"/>
      <c r="F883" s="129" t="n"/>
      <c r="G883" s="129" t="n"/>
      <c r="H883" s="130" t="n"/>
      <c r="I883" s="761" t="inlineStr">
        <is>
          <t>消耗
天赋点2</t>
        </is>
      </c>
      <c r="J883" s="913" t="inlineStr">
        <is>
          <t>仁者：命中对手后，对手下次使用武器攻击时只能打出1点伤害，仅限一次</t>
        </is>
      </c>
      <c r="K883" s="194" t="n"/>
      <c r="L883" s="194" t="n"/>
      <c r="M883" s="195" t="n"/>
    </row>
    <row r="884" ht="24" customHeight="1">
      <c r="A884" s="263" t="inlineStr">
        <is>
          <t>18</t>
        </is>
      </c>
      <c r="B884" s="132" t="inlineStr">
        <is>
          <t>LV3：  50%忽略门派和佣兵反弹，额外造成自身生命上限 8 %伤害并恢复等量生命</t>
        </is>
      </c>
      <c r="C884" s="129" t="n"/>
      <c r="D884" s="129" t="n"/>
      <c r="E884" s="129" t="n"/>
      <c r="F884" s="129" t="n"/>
      <c r="G884" s="129" t="n"/>
      <c r="H884" s="130" t="n"/>
      <c r="I884" s="553" t="n"/>
      <c r="J884" s="158" t="n"/>
      <c r="K884" s="158" t="n"/>
      <c r="L884" s="158" t="n"/>
      <c r="M884" s="159" t="n"/>
    </row>
    <row r="885" ht="24" customHeight="1">
      <c r="A885" s="263" t="inlineStr">
        <is>
          <t>28</t>
        </is>
      </c>
      <c r="B885" s="132" t="inlineStr">
        <is>
          <t>LV4：  60%忽略门派和佣兵反弹，额外造成自身生命上限 9 %伤害并恢复等量生命</t>
        </is>
      </c>
      <c r="C885" s="129" t="n"/>
      <c r="D885" s="129" t="n"/>
      <c r="E885" s="129" t="n"/>
      <c r="F885" s="129" t="n"/>
      <c r="G885" s="129" t="n"/>
      <c r="H885" s="130" t="n"/>
      <c r="I885" s="914" t="inlineStr">
        <is>
          <t>消耗
天赋点3</t>
        </is>
      </c>
      <c r="J885" s="841" t="inlineStr">
        <is>
          <t>天罡：拿出该武器后免疫控制效果持续两回合</t>
        </is>
      </c>
      <c r="K885" s="194" t="n"/>
      <c r="L885" s="194" t="n"/>
      <c r="M885" s="195" t="n"/>
    </row>
    <row r="886" ht="24" customHeight="1">
      <c r="A886" s="267" t="inlineStr">
        <is>
          <t>45</t>
        </is>
      </c>
      <c r="B886" s="138" t="inlineStr">
        <is>
          <t>LV5：  70%忽略门派和佣兵反弹，额外造成自身生命上限10%伤害并恢复等量生命</t>
        </is>
      </c>
      <c r="C886" s="135" t="n"/>
      <c r="D886" s="135" t="n"/>
      <c r="E886" s="135" t="n"/>
      <c r="F886" s="135" t="n"/>
      <c r="G886" s="135" t="n"/>
      <c r="H886" s="136" t="n"/>
      <c r="I886" s="500" t="n"/>
      <c r="J886" s="270" t="n"/>
      <c r="K886" s="270" t="n"/>
      <c r="L886" s="270" t="n"/>
      <c r="M886" s="510" t="n"/>
    </row>
    <row r="887" ht="24" customHeight="1">
      <c r="A887" s="765" t="inlineStr"/>
      <c r="B887" s="3" t="n"/>
      <c r="C887" s="3" t="n"/>
      <c r="D887" s="3" t="n"/>
      <c r="E887" s="3" t="n"/>
      <c r="F887" s="3" t="n"/>
      <c r="G887" s="3" t="n"/>
      <c r="H887" s="3" t="n"/>
      <c r="I887" s="3" t="n"/>
      <c r="J887" s="3" t="n"/>
      <c r="K887" s="3" t="n"/>
      <c r="L887" s="3" t="n"/>
      <c r="M887" s="3" t="n"/>
    </row>
    <row r="888" ht="24" customHeight="1">
      <c r="A888" s="451" t="inlineStr">
        <is>
          <t>爆风9C</t>
        </is>
      </c>
      <c r="B888" s="451" t="inlineStr">
        <is>
          <t>被动属性</t>
        </is>
      </c>
      <c r="C888" s="152" t="inlineStr">
        <is>
          <t>天赋点</t>
        </is>
      </c>
      <c r="D888" s="361" t="inlineStr">
        <is>
          <t>生命值</t>
        </is>
      </c>
      <c r="E888" s="362" t="inlineStr">
        <is>
          <t>速度值</t>
        </is>
      </c>
      <c r="F888" s="362" t="inlineStr">
        <is>
          <t>投掷穿透</t>
        </is>
      </c>
      <c r="G888" s="227" t="inlineStr">
        <is>
          <t>投掷抗穿</t>
        </is>
      </c>
      <c r="H888" s="362" t="inlineStr">
        <is>
          <t>中型抗穿</t>
        </is>
      </c>
      <c r="I888" s="895" t="inlineStr">
        <is>
          <t>武器属性-天赋分支1</t>
        </is>
      </c>
      <c r="J888" s="56" t="n"/>
      <c r="K888" s="56" t="n"/>
      <c r="L888" s="56" t="n"/>
      <c r="M888" s="57" t="n"/>
    </row>
    <row r="889" ht="24" customHeight="1">
      <c r="A889" s="839" t="inlineStr">
        <is>
          <t>专属武器
核弹
神·圣手雷</t>
        </is>
      </c>
      <c r="B889" s="52" t="inlineStr">
        <is>
          <t>LV0</t>
        </is>
      </c>
      <c r="C889" s="53" t="inlineStr">
        <is>
          <t>1</t>
        </is>
      </c>
      <c r="D889" s="53" t="inlineStr">
        <is>
          <t>100</t>
        </is>
      </c>
      <c r="E889" s="892" t="inlineStr">
        <is>
          <t>x</t>
        </is>
      </c>
      <c r="F889" s="920" t="inlineStr">
        <is>
          <t>x</t>
        </is>
      </c>
      <c r="G889" s="892" t="inlineStr">
        <is>
          <t>x</t>
        </is>
      </c>
      <c r="H889" s="897" t="inlineStr">
        <is>
          <t>x</t>
        </is>
      </c>
      <c r="I889" s="898" t="inlineStr">
        <is>
          <t>消耗
天赋点1</t>
        </is>
      </c>
      <c r="J889" s="899" t="inlineStr">
        <is>
          <t>基础共鸣：增加专属武器25点基础伤害，
使用核弹可以变身神将形象</t>
        </is>
      </c>
      <c r="M889" s="125" t="n"/>
    </row>
    <row r="890" ht="24" customHeight="1">
      <c r="A890" s="11" t="n"/>
      <c r="B890" s="34" t="inlineStr">
        <is>
          <t>LV1</t>
        </is>
      </c>
      <c r="C890" s="35" t="inlineStr">
        <is>
          <t>1</t>
        </is>
      </c>
      <c r="D890" s="35" t="inlineStr">
        <is>
          <t>150</t>
        </is>
      </c>
      <c r="E890" s="83" t="inlineStr">
        <is>
          <t>4</t>
        </is>
      </c>
      <c r="F890" s="37" t="inlineStr">
        <is>
          <t>x</t>
        </is>
      </c>
      <c r="G890" s="871" t="inlineStr">
        <is>
          <t>x</t>
        </is>
      </c>
      <c r="H890" s="900" t="inlineStr">
        <is>
          <t>x</t>
        </is>
      </c>
      <c r="I890" s="320" t="n"/>
      <c r="J890" s="535" t="n"/>
      <c r="K890" s="158" t="n"/>
      <c r="L890" s="158" t="n"/>
      <c r="M890" s="159" t="n"/>
    </row>
    <row r="891" ht="24" customHeight="1">
      <c r="A891" s="11" t="n"/>
      <c r="B891" s="34" t="inlineStr">
        <is>
          <t>LV2</t>
        </is>
      </c>
      <c r="C891" s="35" t="inlineStr">
        <is>
          <t>1</t>
        </is>
      </c>
      <c r="D891" s="35" t="inlineStr">
        <is>
          <t>200</t>
        </is>
      </c>
      <c r="E891" s="83" t="inlineStr">
        <is>
          <t>6</t>
        </is>
      </c>
      <c r="F891" s="35" t="inlineStr">
        <is>
          <t>11.2%</t>
        </is>
      </c>
      <c r="G891" s="37" t="inlineStr">
        <is>
          <t>x</t>
        </is>
      </c>
      <c r="H891" s="900" t="inlineStr">
        <is>
          <t>x</t>
        </is>
      </c>
      <c r="I891" s="901" t="inlineStr">
        <is>
          <t>消耗
天赋点2</t>
        </is>
      </c>
      <c r="J891" s="902" t="inlineStr">
        <is>
          <t>中级共鸣：增加专属武器44点基础伤害，
使用神·圣手雷可以变身神将形象</t>
        </is>
      </c>
      <c r="K891" s="194" t="n"/>
      <c r="L891" s="194" t="n"/>
      <c r="M891" s="195" t="n"/>
    </row>
    <row r="892" ht="24" customHeight="1">
      <c r="A892" s="11" t="n"/>
      <c r="B892" s="34" t="inlineStr">
        <is>
          <t>LV3</t>
        </is>
      </c>
      <c r="C892" s="35" t="inlineStr">
        <is>
          <t>3</t>
        </is>
      </c>
      <c r="D892" s="35" t="inlineStr">
        <is>
          <t>250</t>
        </is>
      </c>
      <c r="E892" s="83" t="inlineStr">
        <is>
          <t>8</t>
        </is>
      </c>
      <c r="F892" s="35" t="inlineStr">
        <is>
          <t>14%</t>
        </is>
      </c>
      <c r="G892" s="35" t="inlineStr">
        <is>
          <t>14%</t>
        </is>
      </c>
      <c r="H892" s="900" t="inlineStr">
        <is>
          <t>x</t>
        </is>
      </c>
      <c r="I892" s="320" t="n"/>
      <c r="J892" s="535" t="n"/>
      <c r="K892" s="158" t="n"/>
      <c r="L892" s="158" t="n"/>
      <c r="M892" s="159" t="n"/>
    </row>
    <row r="893" ht="24" customHeight="1">
      <c r="A893" s="11" t="n"/>
      <c r="B893" s="34" t="inlineStr">
        <is>
          <t>LV4</t>
        </is>
      </c>
      <c r="C893" s="35" t="inlineStr">
        <is>
          <t>4</t>
        </is>
      </c>
      <c r="D893" s="35" t="inlineStr">
        <is>
          <t>350</t>
        </is>
      </c>
      <c r="E893" s="83" t="inlineStr">
        <is>
          <t>11</t>
        </is>
      </c>
      <c r="F893" s="35" t="inlineStr">
        <is>
          <t>19.6%</t>
        </is>
      </c>
      <c r="G893" s="35" t="inlineStr">
        <is>
          <t>19.6%</t>
        </is>
      </c>
      <c r="H893" s="36" t="inlineStr">
        <is>
          <t>19.6%</t>
        </is>
      </c>
      <c r="I893" s="903" t="inlineStr">
        <is>
          <t>消耗
天赋点3</t>
        </is>
      </c>
      <c r="J893" s="904" t="inlineStr">
        <is>
          <t>高级共鸣：增加专属武器66点基础伤害</t>
        </is>
      </c>
      <c r="K893" s="194" t="n"/>
      <c r="L893" s="194" t="n"/>
      <c r="M893" s="195" t="n"/>
    </row>
    <row r="894" ht="24" customHeight="1">
      <c r="A894" s="54" t="n"/>
      <c r="B894" s="47" t="inlineStr">
        <is>
          <t>LV5</t>
        </is>
      </c>
      <c r="C894" s="42" t="inlineStr">
        <is>
          <t>8</t>
        </is>
      </c>
      <c r="D894" s="42" t="inlineStr">
        <is>
          <t>500</t>
        </is>
      </c>
      <c r="E894" s="90" t="inlineStr">
        <is>
          <t>16</t>
        </is>
      </c>
      <c r="F894" s="42" t="inlineStr">
        <is>
          <t>28%</t>
        </is>
      </c>
      <c r="G894" s="42" t="inlineStr">
        <is>
          <t>28%</t>
        </is>
      </c>
      <c r="H894" s="31" t="inlineStr">
        <is>
          <t>28%</t>
        </is>
      </c>
      <c r="I894" s="504" t="n"/>
      <c r="J894" s="534" t="n"/>
      <c r="M894" s="125" t="n"/>
    </row>
    <row r="895" ht="24" customHeight="1">
      <c r="A895" s="152" t="inlineStr">
        <is>
          <t>碎片需求</t>
        </is>
      </c>
      <c r="B895" s="919" t="inlineStr">
        <is>
          <t>充能属性-战斗技能-持续整场战斗-以武止戈</t>
        </is>
      </c>
      <c r="H895" s="125" t="n"/>
      <c r="I895" s="564" t="inlineStr">
        <is>
          <t>武器属性-天赋分支2</t>
        </is>
      </c>
      <c r="J895" s="3" t="n"/>
      <c r="K895" s="3" t="n"/>
      <c r="L895" s="3" t="n"/>
      <c r="M895" s="474" t="n"/>
    </row>
    <row r="896" ht="24" customHeight="1">
      <c r="A896" s="364" t="inlineStr">
        <is>
          <t>150</t>
        </is>
      </c>
      <c r="B896" s="358" t="inlineStr">
        <is>
          <t>LV0：增加自身  6% 基础力量，降低对手投掷武器伤害  6%</t>
        </is>
      </c>
      <c r="C896" s="123" t="n"/>
      <c r="D896" s="123" t="n"/>
      <c r="E896" s="123" t="n"/>
      <c r="F896" s="123" t="n"/>
      <c r="G896" s="123" t="n"/>
      <c r="H896" s="171" t="n"/>
      <c r="I896" s="906" t="inlineStr">
        <is>
          <t>消耗
天赋点1</t>
        </is>
      </c>
      <c r="J896" s="907" t="inlineStr">
        <is>
          <t>威震寰宇：扔出后降低对手武器穿透3%，最多生效5次，持续整场战斗</t>
        </is>
      </c>
      <c r="K896" s="3" t="n"/>
      <c r="L896" s="3" t="n"/>
      <c r="M896" s="474" t="n"/>
    </row>
    <row r="897" ht="24" customHeight="1">
      <c r="A897" s="305" t="inlineStr">
        <is>
          <t>150</t>
        </is>
      </c>
      <c r="B897" s="172" t="inlineStr">
        <is>
          <t>LV1：增加自身  6% 基础力量、生命，降低对手投掷武器伤害  8%</t>
        </is>
      </c>
      <c r="C897" s="129" t="n"/>
      <c r="D897" s="129" t="n"/>
      <c r="E897" s="129" t="n"/>
      <c r="F897" s="129" t="n"/>
      <c r="G897" s="129" t="n"/>
      <c r="H897" s="162" t="n"/>
      <c r="I897" s="320" t="n"/>
      <c r="J897" s="535" t="n"/>
      <c r="K897" s="158" t="n"/>
      <c r="L897" s="158" t="n"/>
      <c r="M897" s="159" t="n"/>
    </row>
    <row r="898" ht="24" customHeight="1">
      <c r="A898" s="305" t="inlineStr">
        <is>
          <t>280</t>
        </is>
      </c>
      <c r="B898" s="172" t="inlineStr">
        <is>
          <t>LV2：增加自身  9% 基础力量、生命，降低对手投掷武器伤害10%</t>
        </is>
      </c>
      <c r="C898" s="129" t="n"/>
      <c r="D898" s="129" t="n"/>
      <c r="E898" s="129" t="n"/>
      <c r="F898" s="129" t="n"/>
      <c r="G898" s="129" t="n"/>
      <c r="H898" s="162" t="n"/>
      <c r="I898" s="901" t="inlineStr">
        <is>
          <t>消耗
天赋点2</t>
        </is>
      </c>
      <c r="J898" s="908" t="inlineStr">
        <is>
          <t>多导突防：无视格挡，该武器攻击次数+1</t>
        </is>
      </c>
      <c r="K898" s="194" t="n"/>
      <c r="L898" s="194" t="n"/>
      <c r="M898" s="195" t="n"/>
    </row>
    <row r="899" ht="24" customHeight="1">
      <c r="A899" s="305" t="inlineStr">
        <is>
          <t>560</t>
        </is>
      </c>
      <c r="B899" s="172" t="inlineStr">
        <is>
          <t>LV3：增加自身  9% 基础力量、生命和速度值，降低对手投掷武器伤害12%</t>
        </is>
      </c>
      <c r="C899" s="129" t="n"/>
      <c r="D899" s="129" t="n"/>
      <c r="E899" s="129" t="n"/>
      <c r="F899" s="129" t="n"/>
      <c r="G899" s="129" t="n"/>
      <c r="H899" s="162" t="n"/>
      <c r="I899" s="320" t="n"/>
      <c r="J899" s="535" t="n"/>
      <c r="K899" s="158" t="n"/>
      <c r="L899" s="158" t="n"/>
      <c r="M899" s="159" t="n"/>
    </row>
    <row r="900" ht="24" customHeight="1">
      <c r="A900" s="305" t="inlineStr">
        <is>
          <t>800</t>
        </is>
      </c>
      <c r="B900" s="172" t="inlineStr">
        <is>
          <t>LV4：增加自身12% 基础力量、生命和速度值，降低对手投掷武器伤害14%</t>
        </is>
      </c>
      <c r="C900" s="129" t="n"/>
      <c r="D900" s="129" t="n"/>
      <c r="E900" s="129" t="n"/>
      <c r="F900" s="129" t="n"/>
      <c r="G900" s="129" t="n"/>
      <c r="H900" s="162" t="n"/>
      <c r="I900" s="903" t="inlineStr">
        <is>
          <t>消耗
天赋点3</t>
        </is>
      </c>
      <c r="J900" s="904" t="inlineStr">
        <is>
          <t>轮番轰炸：命中后60%/30%/10%概率造成1次/2次/3次爆炸（爆炸造成自身力量*20%技能伤害）</t>
        </is>
      </c>
      <c r="K900" s="194" t="n"/>
      <c r="L900" s="194" t="n"/>
      <c r="M900" s="195" t="n"/>
    </row>
    <row r="901" ht="24" customHeight="1">
      <c r="A901" s="367" t="inlineStr">
        <is>
          <t>1100</t>
        </is>
      </c>
      <c r="B901" s="359" t="inlineStr">
        <is>
          <t>LV5：增加自身16% 基础力量、生命和速度值，降低对手投掷武器伤害18%</t>
        </is>
      </c>
      <c r="C901" s="135" t="n"/>
      <c r="D901" s="135" t="n"/>
      <c r="E901" s="135" t="n"/>
      <c r="F901" s="135" t="n"/>
      <c r="G901" s="135" t="n"/>
      <c r="H901" s="190" t="n"/>
      <c r="I901" s="504" t="n"/>
      <c r="J901" s="534" t="n"/>
      <c r="M901" s="125" t="n"/>
    </row>
    <row r="902" ht="24" customHeight="1">
      <c r="A902" s="152" t="inlineStr">
        <is>
          <t>战斗力</t>
        </is>
      </c>
      <c r="B902" s="909" t="inlineStr">
        <is>
          <t>充能属性-变身技能-空手攻击生效-砥定乾坤</t>
        </is>
      </c>
      <c r="C902" s="270" t="n"/>
      <c r="D902" s="270" t="n"/>
      <c r="E902" s="270" t="n"/>
      <c r="F902" s="270" t="n"/>
      <c r="G902" s="270" t="n"/>
      <c r="H902" s="510" t="n"/>
      <c r="I902" s="154" t="inlineStr">
        <is>
          <t>武器属性-天赋分支3</t>
        </is>
      </c>
      <c r="J902" s="56" t="n"/>
      <c r="K902" s="56" t="n"/>
      <c r="L902" s="56" t="n"/>
      <c r="M902" s="57" t="n"/>
    </row>
    <row r="903" ht="24" customHeight="1">
      <c r="A903" s="890" t="inlineStr">
        <is>
          <t>2</t>
        </is>
      </c>
      <c r="B903" s="73" t="inlineStr">
        <is>
          <t>LV0：  30%忽略门派和佣兵反弹，提升武器抗穿透2%，并免疫控制效果持续2回合</t>
        </is>
      </c>
      <c r="C903" s="158" t="n"/>
      <c r="D903" s="158" t="n"/>
      <c r="E903" s="158" t="n"/>
      <c r="F903" s="158" t="n"/>
      <c r="G903" s="158" t="n"/>
      <c r="H903" s="320" t="n"/>
      <c r="I903" s="762" t="inlineStr">
        <is>
          <t>消耗
天赋点1</t>
        </is>
      </c>
      <c r="J903" s="911" t="inlineStr">
        <is>
          <t>精准定位：专属武器获得优先选中效果</t>
        </is>
      </c>
      <c r="M903" s="125" t="n"/>
    </row>
    <row r="904" ht="24" customHeight="1">
      <c r="A904" s="263" t="inlineStr">
        <is>
          <t>4</t>
        </is>
      </c>
      <c r="B904" s="132" t="inlineStr">
        <is>
          <t>LV1：  35%忽略门派和佣兵反弹，提升武器抗穿透3%，并免疫控制效果持续2回合</t>
        </is>
      </c>
      <c r="C904" s="129" t="n"/>
      <c r="D904" s="129" t="n"/>
      <c r="E904" s="129" t="n"/>
      <c r="F904" s="129" t="n"/>
      <c r="G904" s="129" t="n"/>
      <c r="H904" s="130" t="n"/>
      <c r="I904" s="553" t="n"/>
      <c r="J904" s="158" t="n"/>
      <c r="K904" s="158" t="n"/>
      <c r="L904" s="158" t="n"/>
      <c r="M904" s="159" t="n"/>
    </row>
    <row r="905" ht="24" customHeight="1">
      <c r="A905" s="263" t="inlineStr">
        <is>
          <t>9</t>
        </is>
      </c>
      <c r="B905" s="132" t="inlineStr">
        <is>
          <t>LV2：  40%忽略门派和佣兵反弹，提升武器抗穿透3%，并免疫控制效果持续3回合</t>
        </is>
      </c>
      <c r="C905" s="129" t="n"/>
      <c r="D905" s="129" t="n"/>
      <c r="E905" s="129" t="n"/>
      <c r="F905" s="129" t="n"/>
      <c r="G905" s="129" t="n"/>
      <c r="H905" s="130" t="n"/>
      <c r="I905" s="761" t="inlineStr">
        <is>
          <t>消耗
天赋点2</t>
        </is>
      </c>
      <c r="J905" s="921" t="inlineStr">
        <is>
          <t>安邦护盾：拿出后获得自身生命上限30%的护盾；再次攻击时60%几率叠加生命上限10%的护盾（最高生命上限60%）</t>
        </is>
      </c>
      <c r="K905" s="194" t="n"/>
      <c r="L905" s="194" t="n"/>
      <c r="M905" s="195" t="n"/>
    </row>
    <row r="906" ht="24" customHeight="1">
      <c r="A906" s="263" t="inlineStr">
        <is>
          <t>18</t>
        </is>
      </c>
      <c r="B906" s="132" t="inlineStr">
        <is>
          <t>LV3：  50%忽略门派和佣兵反弹，提升武器抗穿透4%，并免疫控制效果持续3回合</t>
        </is>
      </c>
      <c r="C906" s="129" t="n"/>
      <c r="D906" s="129" t="n"/>
      <c r="E906" s="129" t="n"/>
      <c r="F906" s="129" t="n"/>
      <c r="G906" s="129" t="n"/>
      <c r="H906" s="130" t="n"/>
      <c r="I906" s="553" t="n"/>
      <c r="J906" s="158" t="n"/>
      <c r="K906" s="158" t="n"/>
      <c r="L906" s="158" t="n"/>
      <c r="M906" s="159" t="n"/>
    </row>
    <row r="907" ht="24" customHeight="1">
      <c r="A907" s="263" t="inlineStr">
        <is>
          <t>28</t>
        </is>
      </c>
      <c r="B907" s="132" t="inlineStr">
        <is>
          <t>LV4：  60%忽略门派和佣兵反弹，提升武器抗穿透5%，并免疫控制效果持续3回合</t>
        </is>
      </c>
      <c r="C907" s="129" t="n"/>
      <c r="D907" s="129" t="n"/>
      <c r="E907" s="129" t="n"/>
      <c r="F907" s="129" t="n"/>
      <c r="G907" s="129" t="n"/>
      <c r="H907" s="130" t="n"/>
      <c r="I907" s="914" t="inlineStr">
        <is>
          <t>消耗
天赋点3</t>
        </is>
      </c>
      <c r="J907" s="922" t="inlineStr">
        <is>
          <t>分导拦截：拿出后获得免疫控制效果持续一回合；再次攻击时60%几率叠加一回合免疫控制效果（最多叠加四回合）</t>
        </is>
      </c>
      <c r="K907" s="194" t="n"/>
      <c r="L907" s="194" t="n"/>
      <c r="M907" s="195" t="n"/>
    </row>
    <row r="908" ht="24" customHeight="1">
      <c r="A908" s="267" t="inlineStr">
        <is>
          <t>45</t>
        </is>
      </c>
      <c r="B908" s="138" t="inlineStr">
        <is>
          <t>LV5：  70%忽略门派和佣兵反弹，提升武器抗穿透6%，并免疫控制效果持续4回合</t>
        </is>
      </c>
      <c r="C908" s="135" t="n"/>
      <c r="D908" s="135" t="n"/>
      <c r="E908" s="135" t="n"/>
      <c r="F908" s="135" t="n"/>
      <c r="G908" s="135" t="n"/>
      <c r="H908" s="136" t="n"/>
      <c r="I908" s="500" t="n"/>
      <c r="J908" s="270" t="n"/>
      <c r="K908" s="270" t="n"/>
      <c r="L908" s="270" t="n"/>
      <c r="M908" s="510" t="n"/>
    </row>
    <row r="909" ht="24" customHeight="1">
      <c r="A909" s="765" t="inlineStr"/>
      <c r="B909" s="3" t="n"/>
      <c r="C909" s="3" t="n"/>
      <c r="D909" s="3" t="n"/>
      <c r="E909" s="3" t="n"/>
      <c r="F909" s="3" t="n"/>
      <c r="G909" s="3" t="n"/>
      <c r="H909" s="3" t="n"/>
      <c r="I909" s="3" t="n"/>
      <c r="J909" s="3" t="n"/>
      <c r="K909" s="3" t="n"/>
      <c r="L909" s="3" t="n"/>
      <c r="M909" s="3" t="n"/>
    </row>
    <row r="910" ht="24" customHeight="1">
      <c r="A910" s="451" t="inlineStr">
        <is>
          <t>幻神洛基</t>
        </is>
      </c>
      <c r="B910" s="451" t="inlineStr">
        <is>
          <t>被动属性</t>
        </is>
      </c>
      <c r="C910" s="152" t="inlineStr">
        <is>
          <t>天赋点</t>
        </is>
      </c>
      <c r="D910" s="361" t="inlineStr">
        <is>
          <t>生命值</t>
        </is>
      </c>
      <c r="E910" s="362" t="inlineStr">
        <is>
          <t>速度值</t>
        </is>
      </c>
      <c r="F910" s="362" t="inlineStr">
        <is>
          <t>投掷伤害</t>
        </is>
      </c>
      <c r="G910" s="227" t="inlineStr">
        <is>
          <t>投掷减伤</t>
        </is>
      </c>
      <c r="H910" s="362" t="inlineStr">
        <is>
          <t>武器抗穿</t>
        </is>
      </c>
      <c r="I910" s="895" t="inlineStr">
        <is>
          <t>武器属性-天赋分支1</t>
        </is>
      </c>
      <c r="J910" s="56" t="n"/>
      <c r="K910" s="56" t="n"/>
      <c r="L910" s="56" t="n"/>
      <c r="M910" s="57" t="n"/>
    </row>
    <row r="911" ht="24" customHeight="1">
      <c r="A911" s="839" t="inlineStr">
        <is>
          <t>专属武器
老虎鸡
神·致命
老虎鸡</t>
        </is>
      </c>
      <c r="B911" s="52" t="inlineStr">
        <is>
          <t>LV0</t>
        </is>
      </c>
      <c r="C911" s="53" t="inlineStr">
        <is>
          <t>1</t>
        </is>
      </c>
      <c r="D911" s="53" t="inlineStr">
        <is>
          <t>100</t>
        </is>
      </c>
      <c r="E911" s="74" t="inlineStr">
        <is>
          <t>2</t>
        </is>
      </c>
      <c r="F911" s="923" t="inlineStr">
        <is>
          <t>5.6%</t>
        </is>
      </c>
      <c r="G911" s="923" t="inlineStr">
        <is>
          <t>5.6%</t>
        </is>
      </c>
      <c r="H911" s="924" t="inlineStr">
        <is>
          <t>1.8%</t>
        </is>
      </c>
      <c r="I911" s="898" t="inlineStr">
        <is>
          <t>消耗
天赋点1</t>
        </is>
      </c>
      <c r="J911" s="899" t="inlineStr">
        <is>
          <t>基础共鸣：增加专属武器25点基础伤害，
使用老虎鸡可以变身神将形象</t>
        </is>
      </c>
      <c r="M911" s="125" t="n"/>
    </row>
    <row r="912" ht="24" customHeight="1">
      <c r="A912" s="11" t="n"/>
      <c r="B912" s="34" t="inlineStr">
        <is>
          <t>LV1</t>
        </is>
      </c>
      <c r="C912" s="35" t="inlineStr">
        <is>
          <t>1</t>
        </is>
      </c>
      <c r="D912" s="35" t="inlineStr">
        <is>
          <t>150</t>
        </is>
      </c>
      <c r="E912" s="86" t="inlineStr">
        <is>
          <t>4</t>
        </is>
      </c>
      <c r="F912" s="863" t="inlineStr">
        <is>
          <t>8.4%</t>
        </is>
      </c>
      <c r="G912" s="863" t="inlineStr">
        <is>
          <t>8.4%</t>
        </is>
      </c>
      <c r="H912" s="864" t="inlineStr">
        <is>
          <t>2.7%</t>
        </is>
      </c>
      <c r="I912" s="320" t="n"/>
      <c r="J912" s="535" t="n"/>
      <c r="K912" s="158" t="n"/>
      <c r="L912" s="158" t="n"/>
      <c r="M912" s="159" t="n"/>
    </row>
    <row r="913" ht="24" customHeight="1">
      <c r="A913" s="11" t="n"/>
      <c r="B913" s="34" t="inlineStr">
        <is>
          <t>LV2</t>
        </is>
      </c>
      <c r="C913" s="35" t="inlineStr">
        <is>
          <t>1</t>
        </is>
      </c>
      <c r="D913" s="35" t="inlineStr">
        <is>
          <t>200</t>
        </is>
      </c>
      <c r="E913" s="86" t="inlineStr">
        <is>
          <t>6</t>
        </is>
      </c>
      <c r="F913" s="863" t="inlineStr">
        <is>
          <t>11.2%</t>
        </is>
      </c>
      <c r="G913" s="863" t="inlineStr">
        <is>
          <t>11.2%</t>
        </is>
      </c>
      <c r="H913" s="864" t="inlineStr">
        <is>
          <t>3.6%</t>
        </is>
      </c>
      <c r="I913" s="901" t="inlineStr">
        <is>
          <t>消耗
天赋点2</t>
        </is>
      </c>
      <c r="J913" s="902" t="inlineStr">
        <is>
          <t>中级共鸣：增加专属武器44点基础伤害，
使用神·致命老虎鸡可以变身神将形象</t>
        </is>
      </c>
      <c r="K913" s="194" t="n"/>
      <c r="L913" s="194" t="n"/>
      <c r="M913" s="195" t="n"/>
    </row>
    <row r="914" ht="24" customHeight="1">
      <c r="A914" s="11" t="n"/>
      <c r="B914" s="34" t="inlineStr">
        <is>
          <t>LV3</t>
        </is>
      </c>
      <c r="C914" s="35" t="inlineStr">
        <is>
          <t>3</t>
        </is>
      </c>
      <c r="D914" s="35" t="inlineStr">
        <is>
          <t>250</t>
        </is>
      </c>
      <c r="E914" s="86" t="inlineStr">
        <is>
          <t>8</t>
        </is>
      </c>
      <c r="F914" s="863" t="inlineStr">
        <is>
          <t>14%</t>
        </is>
      </c>
      <c r="G914" s="863" t="inlineStr">
        <is>
          <t>14%</t>
        </is>
      </c>
      <c r="H914" s="864" t="inlineStr">
        <is>
          <t>4.5%</t>
        </is>
      </c>
      <c r="I914" s="320" t="n"/>
      <c r="J914" s="535" t="n"/>
      <c r="K914" s="158" t="n"/>
      <c r="L914" s="158" t="n"/>
      <c r="M914" s="159" t="n"/>
    </row>
    <row r="915" ht="24" customHeight="1">
      <c r="A915" s="11" t="n"/>
      <c r="B915" s="34" t="inlineStr">
        <is>
          <t>LV4</t>
        </is>
      </c>
      <c r="C915" s="35" t="inlineStr">
        <is>
          <t>4</t>
        </is>
      </c>
      <c r="D915" s="35" t="inlineStr">
        <is>
          <t>350</t>
        </is>
      </c>
      <c r="E915" s="86" t="inlineStr">
        <is>
          <t>11</t>
        </is>
      </c>
      <c r="F915" s="863" t="inlineStr">
        <is>
          <t>19.6%</t>
        </is>
      </c>
      <c r="G915" s="863" t="inlineStr">
        <is>
          <t>19.6%</t>
        </is>
      </c>
      <c r="H915" s="864" t="inlineStr">
        <is>
          <t>6.3%</t>
        </is>
      </c>
      <c r="I915" s="903" t="inlineStr">
        <is>
          <t>消耗
天赋点3</t>
        </is>
      </c>
      <c r="J915" s="904" t="inlineStr">
        <is>
          <t>高级共鸣：增加专属武器66点基础伤害</t>
        </is>
      </c>
      <c r="K915" s="194" t="n"/>
      <c r="L915" s="194" t="n"/>
      <c r="M915" s="195" t="n"/>
    </row>
    <row r="916" ht="24" customHeight="1">
      <c r="A916" s="54" t="n"/>
      <c r="B916" s="47" t="inlineStr">
        <is>
          <t>LV5</t>
        </is>
      </c>
      <c r="C916" s="42" t="inlineStr">
        <is>
          <t>8</t>
        </is>
      </c>
      <c r="D916" s="42" t="inlineStr">
        <is>
          <t>500</t>
        </is>
      </c>
      <c r="E916" s="139" t="inlineStr">
        <is>
          <t>16</t>
        </is>
      </c>
      <c r="F916" s="866" t="inlineStr">
        <is>
          <t>28%</t>
        </is>
      </c>
      <c r="G916" s="866" t="inlineStr">
        <is>
          <t>28%</t>
        </is>
      </c>
      <c r="H916" s="925" t="inlineStr">
        <is>
          <t>9%</t>
        </is>
      </c>
      <c r="I916" s="504" t="n"/>
      <c r="J916" s="534" t="n"/>
      <c r="M916" s="125" t="n"/>
    </row>
    <row r="917" ht="24" customHeight="1">
      <c r="A917" s="152" t="inlineStr">
        <is>
          <t>碎片需求</t>
        </is>
      </c>
      <c r="B917" s="919" t="inlineStr">
        <is>
          <t>充能属性-战斗技能-持续整场战斗-万象幻影</t>
        </is>
      </c>
      <c r="H917" s="125" t="n"/>
      <c r="I917" s="564" t="inlineStr">
        <is>
          <t>武器属性-天赋分支2</t>
        </is>
      </c>
      <c r="J917" s="3" t="n"/>
      <c r="K917" s="3" t="n"/>
      <c r="L917" s="3" t="n"/>
      <c r="M917" s="474" t="n"/>
    </row>
    <row r="918" ht="24" customHeight="1">
      <c r="A918" s="364" t="inlineStr">
        <is>
          <t>150</t>
        </is>
      </c>
      <c r="B918" s="358" t="inlineStr">
        <is>
          <t>LV0：增加自身基础生命12%、基础速度  6% ，降低对手敏捷  6%</t>
        </is>
      </c>
      <c r="C918" s="123" t="n"/>
      <c r="D918" s="123" t="n"/>
      <c r="E918" s="123" t="n"/>
      <c r="F918" s="123" t="n"/>
      <c r="G918" s="123" t="n"/>
      <c r="H918" s="171" t="n"/>
      <c r="I918" s="906" t="inlineStr">
        <is>
          <t>消耗
天赋点1</t>
        </is>
      </c>
      <c r="J918" s="926" t="inlineStr">
        <is>
          <t>邪影：拿出武器时，如果自身速度高于对手，该武器攻击必中</t>
        </is>
      </c>
      <c r="K918" s="3" t="n"/>
      <c r="L918" s="3" t="n"/>
      <c r="M918" s="474" t="n"/>
    </row>
    <row r="919" ht="24" customHeight="1">
      <c r="A919" s="305" t="inlineStr">
        <is>
          <t>150</t>
        </is>
      </c>
      <c r="B919" s="172" t="inlineStr">
        <is>
          <t>LV1：增加自身基础生命14%、基础速度  7% ，降低对手敏捷  7%</t>
        </is>
      </c>
      <c r="C919" s="129" t="n"/>
      <c r="D919" s="129" t="n"/>
      <c r="E919" s="129" t="n"/>
      <c r="F919" s="129" t="n"/>
      <c r="G919" s="129" t="n"/>
      <c r="H919" s="162" t="n"/>
      <c r="I919" s="320" t="n"/>
      <c r="J919" s="535" t="n"/>
      <c r="K919" s="158" t="n"/>
      <c r="L919" s="158" t="n"/>
      <c r="M919" s="159" t="n"/>
    </row>
    <row r="920" ht="24" customHeight="1">
      <c r="A920" s="305" t="inlineStr">
        <is>
          <t>280</t>
        </is>
      </c>
      <c r="B920" s="172" t="inlineStr">
        <is>
          <t>LV2：增加自身基础生命16%、基础速度  8% ，降低对手敏捷  8%</t>
        </is>
      </c>
      <c r="C920" s="129" t="n"/>
      <c r="D920" s="129" t="n"/>
      <c r="E920" s="129" t="n"/>
      <c r="F920" s="129" t="n"/>
      <c r="G920" s="129" t="n"/>
      <c r="H920" s="162" t="n"/>
      <c r="I920" s="901" t="inlineStr">
        <is>
          <t>消耗
天赋点2</t>
        </is>
      </c>
      <c r="J920" s="902" t="inlineStr">
        <is>
          <t>欺诈：使用该武器攻击时，恢复已损失生命值30%的生命</t>
        </is>
      </c>
      <c r="K920" s="194" t="n"/>
      <c r="L920" s="194" t="n"/>
      <c r="M920" s="195" t="n"/>
    </row>
    <row r="921" ht="24" customHeight="1">
      <c r="A921" s="305" t="inlineStr">
        <is>
          <t>560</t>
        </is>
      </c>
      <c r="B921" s="172" t="inlineStr">
        <is>
          <t>LV3：增加自身基础生命20%、基础速度10% ，降低对手敏捷10%</t>
        </is>
      </c>
      <c r="C921" s="129" t="n"/>
      <c r="D921" s="129" t="n"/>
      <c r="E921" s="129" t="n"/>
      <c r="F921" s="129" t="n"/>
      <c r="G921" s="129" t="n"/>
      <c r="H921" s="162" t="n"/>
      <c r="I921" s="320" t="n"/>
      <c r="J921" s="535" t="n"/>
      <c r="K921" s="158" t="n"/>
      <c r="L921" s="158" t="n"/>
      <c r="M921" s="159" t="n"/>
    </row>
    <row r="922" ht="24" customHeight="1">
      <c r="A922" s="305" t="inlineStr">
        <is>
          <t>800</t>
        </is>
      </c>
      <c r="B922" s="172" t="inlineStr">
        <is>
          <t>LV4：增加自身基础生命24%、基础速度12% ，降低对手敏捷12%</t>
        </is>
      </c>
      <c r="C922" s="129" t="n"/>
      <c r="D922" s="129" t="n"/>
      <c r="E922" s="129" t="n"/>
      <c r="F922" s="129" t="n"/>
      <c r="G922" s="129" t="n"/>
      <c r="H922" s="162" t="n"/>
      <c r="I922" s="903" t="inlineStr">
        <is>
          <t>消耗
天赋点3</t>
        </is>
      </c>
      <c r="J922" s="927" t="inlineStr">
        <is>
          <t>虚妄：攻击对手时额外造成对手最大生命值15%的伤害</t>
        </is>
      </c>
      <c r="K922" s="194" t="n"/>
      <c r="L922" s="194" t="n"/>
      <c r="M922" s="195" t="n"/>
    </row>
    <row r="923" ht="24" customHeight="1">
      <c r="A923" s="367" t="inlineStr">
        <is>
          <t>1100</t>
        </is>
      </c>
      <c r="B923" s="359" t="inlineStr">
        <is>
          <t>LV5：增加自身基础生命30%、基础速度15% ，降低对手敏捷15%</t>
        </is>
      </c>
      <c r="C923" s="135" t="n"/>
      <c r="D923" s="135" t="n"/>
      <c r="E923" s="135" t="n"/>
      <c r="F923" s="135" t="n"/>
      <c r="G923" s="135" t="n"/>
      <c r="H923" s="190" t="n"/>
      <c r="I923" s="504" t="n"/>
      <c r="J923" s="534" t="n"/>
      <c r="M923" s="125" t="n"/>
    </row>
    <row r="924" ht="24" customHeight="1">
      <c r="A924" s="152" t="inlineStr">
        <is>
          <t>战斗力</t>
        </is>
      </c>
      <c r="B924" s="909" t="inlineStr">
        <is>
          <t>充能属性-变身技能-空手攻击生效-幻化之神</t>
        </is>
      </c>
      <c r="C924" s="270" t="n"/>
      <c r="D924" s="270" t="n"/>
      <c r="E924" s="270" t="n"/>
      <c r="F924" s="270" t="n"/>
      <c r="G924" s="270" t="n"/>
      <c r="H924" s="510" t="n"/>
      <c r="I924" s="154" t="inlineStr">
        <is>
          <t>武器属性-天赋分支3</t>
        </is>
      </c>
      <c r="J924" s="56" t="n"/>
      <c r="K924" s="56" t="n"/>
      <c r="L924" s="56" t="n"/>
      <c r="M924" s="57" t="n"/>
    </row>
    <row r="925" ht="24" customHeight="1">
      <c r="A925" s="890" t="inlineStr">
        <is>
          <t>2</t>
        </is>
      </c>
      <c r="B925" s="73" t="inlineStr">
        <is>
          <t>LV0：  30%忽略门派和佣兵反弹，提升武器穿透  3%持续3回合</t>
        </is>
      </c>
      <c r="C925" s="158" t="n"/>
      <c r="D925" s="158" t="n"/>
      <c r="E925" s="158" t="n"/>
      <c r="F925" s="158" t="n"/>
      <c r="G925" s="158" t="n"/>
      <c r="H925" s="320" t="n"/>
      <c r="I925" s="762" t="inlineStr">
        <is>
          <t>消耗
天赋点1</t>
        </is>
      </c>
      <c r="J925" s="928" t="inlineStr">
        <is>
          <t>弑神：获得弑神效果，该武器可优先选中，且当对方生命&lt;50%时可正常触发该武器秒杀概率；但当对方生命&gt;50%时触发弑神反噬秒杀概率固定为5%</t>
        </is>
      </c>
      <c r="M925" s="125" t="n"/>
    </row>
    <row r="926" ht="24" customHeight="1">
      <c r="A926" s="263" t="inlineStr">
        <is>
          <t>4</t>
        </is>
      </c>
      <c r="B926" s="132" t="inlineStr">
        <is>
          <t>LV1：  35%忽略门派和佣兵反弹，提升武器穿透  4%持续3回合</t>
        </is>
      </c>
      <c r="C926" s="129" t="n"/>
      <c r="D926" s="129" t="n"/>
      <c r="E926" s="129" t="n"/>
      <c r="F926" s="129" t="n"/>
      <c r="G926" s="129" t="n"/>
      <c r="H926" s="130" t="n"/>
      <c r="I926" s="553" t="n"/>
      <c r="J926" s="158" t="n"/>
      <c r="K926" s="158" t="n"/>
      <c r="L926" s="158" t="n"/>
      <c r="M926" s="159" t="n"/>
    </row>
    <row r="927" ht="24" customHeight="1">
      <c r="A927" s="263" t="inlineStr">
        <is>
          <t>9</t>
        </is>
      </c>
      <c r="B927" s="132" t="inlineStr">
        <is>
          <t>LV2：  40%忽略门派和佣兵反弹，提升武器穿透  5%持续3回合</t>
        </is>
      </c>
      <c r="C927" s="129" t="n"/>
      <c r="D927" s="129" t="n"/>
      <c r="E927" s="129" t="n"/>
      <c r="F927" s="129" t="n"/>
      <c r="G927" s="129" t="n"/>
      <c r="H927" s="130" t="n"/>
      <c r="I927" s="761" t="inlineStr">
        <is>
          <t>消耗
天赋点2</t>
        </is>
      </c>
      <c r="J927" s="929" t="inlineStr">
        <is>
          <t>诡诵：拿出武器时，如果生命值低于对手，手持武器抗穿透增加30%</t>
        </is>
      </c>
      <c r="K927" s="194" t="n"/>
      <c r="L927" s="194" t="n"/>
      <c r="M927" s="195" t="n"/>
    </row>
    <row r="928" ht="24" customHeight="1">
      <c r="A928" s="263" t="inlineStr">
        <is>
          <t>18</t>
        </is>
      </c>
      <c r="B928" s="132" t="inlineStr">
        <is>
          <t>LV3：  50%忽略门派和佣兵反弹，提升武器穿透  7%持续3回合</t>
        </is>
      </c>
      <c r="C928" s="129" t="n"/>
      <c r="D928" s="129" t="n"/>
      <c r="E928" s="129" t="n"/>
      <c r="F928" s="129" t="n"/>
      <c r="G928" s="129" t="n"/>
      <c r="H928" s="130" t="n"/>
      <c r="I928" s="553" t="n"/>
      <c r="J928" s="158" t="n"/>
      <c r="K928" s="158" t="n"/>
      <c r="L928" s="158" t="n"/>
      <c r="M928" s="159" t="n"/>
    </row>
    <row r="929" ht="24" customHeight="1">
      <c r="A929" s="263" t="inlineStr">
        <is>
          <t>28</t>
        </is>
      </c>
      <c r="B929" s="132" t="inlineStr">
        <is>
          <t>LV4：  60%忽略门派和佣兵反弹，提升武器穿透  9%持续3回合</t>
        </is>
      </c>
      <c r="C929" s="129" t="n"/>
      <c r="D929" s="129" t="n"/>
      <c r="E929" s="129" t="n"/>
      <c r="F929" s="129" t="n"/>
      <c r="G929" s="129" t="n"/>
      <c r="H929" s="130" t="n"/>
      <c r="I929" s="914" t="inlineStr">
        <is>
          <t>消耗
天赋点3</t>
        </is>
      </c>
      <c r="J929" s="930" t="inlineStr">
        <is>
          <t>绝响：拿出该武器后，免疫控制效果持续两回合</t>
        </is>
      </c>
      <c r="K929" s="194" t="n"/>
      <c r="L929" s="194" t="n"/>
      <c r="M929" s="195" t="n"/>
    </row>
    <row r="930" ht="24" customHeight="1">
      <c r="A930" s="267" t="inlineStr">
        <is>
          <t>45</t>
        </is>
      </c>
      <c r="B930" s="138" t="inlineStr">
        <is>
          <t>LV5：  70%忽略门派和佣兵反弹，提升武器穿透12%持续3回合</t>
        </is>
      </c>
      <c r="C930" s="135" t="n"/>
      <c r="D930" s="135" t="n"/>
      <c r="E930" s="135" t="n"/>
      <c r="F930" s="135" t="n"/>
      <c r="G930" s="135" t="n"/>
      <c r="H930" s="136" t="n"/>
      <c r="I930" s="500" t="n"/>
      <c r="J930" s="270" t="n"/>
      <c r="K930" s="270" t="n"/>
      <c r="L930" s="270" t="n"/>
      <c r="M930" s="510" t="n"/>
    </row>
  </sheetData>
  <mergeCells count="1574">
    <mergeCell ref="J883:M884"/>
    <mergeCell ref="J155:M156"/>
    <mergeCell ref="B745:H745"/>
    <mergeCell ref="I759:I760"/>
    <mergeCell ref="J157:M158"/>
    <mergeCell ref="I57:I58"/>
    <mergeCell ref="I355:I356"/>
    <mergeCell ref="B129:H129"/>
    <mergeCell ref="I572:M572"/>
    <mergeCell ref="I357:I358"/>
    <mergeCell ref="A73:M73"/>
    <mergeCell ref="I515:I516"/>
    <mergeCell ref="A581:A586"/>
    <mergeCell ref="B131:H131"/>
    <mergeCell ref="B465:H465"/>
    <mergeCell ref="I866:M866"/>
    <mergeCell ref="I815:I816"/>
    <mergeCell ref="I60:I61"/>
    <mergeCell ref="B729:H729"/>
    <mergeCell ref="B765:H765"/>
    <mergeCell ref="J185:M186"/>
    <mergeCell ref="J781:M782"/>
    <mergeCell ref="J53:M54"/>
    <mergeCell ref="A887:M887"/>
    <mergeCell ref="A513:M513"/>
    <mergeCell ref="A207:A212"/>
    <mergeCell ref="B816:H816"/>
    <mergeCell ref="J412:M413"/>
    <mergeCell ref="I71:I72"/>
    <mergeCell ref="B905:H905"/>
    <mergeCell ref="J841:M842"/>
    <mergeCell ref="I500:I501"/>
    <mergeCell ref="B442:H442"/>
    <mergeCell ref="I282:I283"/>
    <mergeCell ref="B600:H600"/>
    <mergeCell ref="B907:H907"/>
    <mergeCell ref="J834:M835"/>
    <mergeCell ref="J407:M408"/>
    <mergeCell ref="I429:I430"/>
    <mergeCell ref="I638:M638"/>
    <mergeCell ref="I727:I728"/>
    <mergeCell ref="E17:G17"/>
    <mergeCell ref="A139:M139"/>
    <mergeCell ref="I729:I730"/>
    <mergeCell ref="J852:M853"/>
    <mergeCell ref="B835:H835"/>
    <mergeCell ref="B506:H506"/>
    <mergeCell ref="E19:G19"/>
    <mergeCell ref="B829:H829"/>
    <mergeCell ref="I126:I127"/>
    <mergeCell ref="B68:H68"/>
    <mergeCell ref="B372:H372"/>
    <mergeCell ref="A735:A740"/>
    <mergeCell ref="J854:M855"/>
    <mergeCell ref="B374:H374"/>
    <mergeCell ref="J555:M556"/>
    <mergeCell ref="B830:H830"/>
    <mergeCell ref="B215:H215"/>
    <mergeCell ref="I152:I153"/>
    <mergeCell ref="J267:M268"/>
    <mergeCell ref="B244:H244"/>
    <mergeCell ref="B819:H819"/>
    <mergeCell ref="I898:I899"/>
    <mergeCell ref="I137:I138"/>
    <mergeCell ref="J907:M908"/>
    <mergeCell ref="I786:I787"/>
    <mergeCell ref="I653:M653"/>
    <mergeCell ref="B550:H550"/>
    <mergeCell ref="B544:H544"/>
    <mergeCell ref="B87:H87"/>
    <mergeCell ref="J262:M263"/>
    <mergeCell ref="B245:H245"/>
    <mergeCell ref="B543:H543"/>
    <mergeCell ref="B814:H814"/>
    <mergeCell ref="J181:M182"/>
    <mergeCell ref="B456:H456"/>
    <mergeCell ref="I81:M81"/>
    <mergeCell ref="B545:H545"/>
    <mergeCell ref="J779:M780"/>
    <mergeCell ref="I163:I164"/>
    <mergeCell ref="B576:H576"/>
    <mergeCell ref="B570:H570"/>
    <mergeCell ref="B113:H113"/>
    <mergeCell ref="I165:I166"/>
    <mergeCell ref="I524:I525"/>
    <mergeCell ref="B901:H901"/>
    <mergeCell ref="B876:H876"/>
    <mergeCell ref="B115:H115"/>
    <mergeCell ref="J321:M322"/>
    <mergeCell ref="J497:M498"/>
    <mergeCell ref="A163:A168"/>
    <mergeCell ref="I830:I831"/>
    <mergeCell ref="I69:I70"/>
    <mergeCell ref="B903:H903"/>
    <mergeCell ref="J192:M193"/>
    <mergeCell ref="J621:M622"/>
    <mergeCell ref="B598:H598"/>
    <mergeCell ref="J194:M195"/>
    <mergeCell ref="J832:M833"/>
    <mergeCell ref="I825:I826"/>
    <mergeCell ref="E13:G13"/>
    <mergeCell ref="I856:I857"/>
    <mergeCell ref="B929:H929"/>
    <mergeCell ref="B614:H614"/>
    <mergeCell ref="B589:H589"/>
    <mergeCell ref="I209:I210"/>
    <mergeCell ref="B502:H502"/>
    <mergeCell ref="E15:G15"/>
    <mergeCell ref="J639:M640"/>
    <mergeCell ref="I97:I98"/>
    <mergeCell ref="B616:H616"/>
    <mergeCell ref="B197:H197"/>
    <mergeCell ref="I553:I554"/>
    <mergeCell ref="I509:I510"/>
    <mergeCell ref="B924:H924"/>
    <mergeCell ref="B642:H642"/>
    <mergeCell ref="I482:I483"/>
    <mergeCell ref="B179:H179"/>
    <mergeCell ref="I869:I870"/>
    <mergeCell ref="B644:H644"/>
    <mergeCell ref="I108:I109"/>
    <mergeCell ref="B643:H643"/>
    <mergeCell ref="B637:H637"/>
    <mergeCell ref="J258:M259"/>
    <mergeCell ref="J260:M261"/>
    <mergeCell ref="B355:H355"/>
    <mergeCell ref="I37:M37"/>
    <mergeCell ref="I675:M675"/>
    <mergeCell ref="B572:H572"/>
    <mergeCell ref="I284:I285"/>
    <mergeCell ref="I167:I168"/>
    <mergeCell ref="I922:I923"/>
    <mergeCell ref="B357:H357"/>
    <mergeCell ref="I617:I618"/>
    <mergeCell ref="I38:I39"/>
    <mergeCell ref="B350:H350"/>
    <mergeCell ref="B111:H111"/>
    <mergeCell ref="A713:A718"/>
    <mergeCell ref="B567:H567"/>
    <mergeCell ref="I619:I620"/>
    <mergeCell ref="J163:M164"/>
    <mergeCell ref="J592:M593"/>
    <mergeCell ref="B569:H569"/>
    <mergeCell ref="J619:M620"/>
    <mergeCell ref="I179:I180"/>
    <mergeCell ref="J731:M732"/>
    <mergeCell ref="I396:M396"/>
    <mergeCell ref="I389:M389"/>
    <mergeCell ref="B280:H280"/>
    <mergeCell ref="B411:H411"/>
    <mergeCell ref="B587:H587"/>
    <mergeCell ref="B709:H709"/>
    <mergeCell ref="B885:H885"/>
    <mergeCell ref="B282:H282"/>
    <mergeCell ref="B920:H920"/>
    <mergeCell ref="J218:M219"/>
    <mergeCell ref="I632:I633"/>
    <mergeCell ref="I849:I850"/>
    <mergeCell ref="I118:M118"/>
    <mergeCell ref="I531:I532"/>
    <mergeCell ref="B727:H727"/>
    <mergeCell ref="A31:A36"/>
    <mergeCell ref="I561:I562"/>
    <mergeCell ref="B640:H640"/>
    <mergeCell ref="I859:I860"/>
    <mergeCell ref="B422:H422"/>
    <mergeCell ref="J60:M61"/>
    <mergeCell ref="J656:M657"/>
    <mergeCell ref="B335:H335"/>
    <mergeCell ref="B633:H633"/>
    <mergeCell ref="I778:M778"/>
    <mergeCell ref="I867:I868"/>
    <mergeCell ref="J229:M230"/>
    <mergeCell ref="B722:H722"/>
    <mergeCell ref="J387:M388"/>
    <mergeCell ref="J658:M659"/>
    <mergeCell ref="J55:M56"/>
    <mergeCell ref="J687:M688"/>
    <mergeCell ref="I162:M162"/>
    <mergeCell ref="B326:H326"/>
    <mergeCell ref="I280:I281"/>
    <mergeCell ref="I462:M462"/>
    <mergeCell ref="B353:H353"/>
    <mergeCell ref="I709:I710"/>
    <mergeCell ref="B16:D16"/>
    <mergeCell ref="J71:M72"/>
    <mergeCell ref="I702:I703"/>
    <mergeCell ref="B653:H653"/>
    <mergeCell ref="B18:D18"/>
    <mergeCell ref="I590:I591"/>
    <mergeCell ref="I275:I276"/>
    <mergeCell ref="B354:H354"/>
    <mergeCell ref="B348:H348"/>
    <mergeCell ref="B11:D11"/>
    <mergeCell ref="J588:M589"/>
    <mergeCell ref="I30:M30"/>
    <mergeCell ref="I575:I576"/>
    <mergeCell ref="J590:M591"/>
    <mergeCell ref="B679:H679"/>
    <mergeCell ref="B380:H380"/>
    <mergeCell ref="A51:M51"/>
    <mergeCell ref="I176:M176"/>
    <mergeCell ref="B680:H680"/>
    <mergeCell ref="A315:M315"/>
    <mergeCell ref="B794:H794"/>
    <mergeCell ref="B551:H551"/>
    <mergeCell ref="I603:I604"/>
    <mergeCell ref="B707:H707"/>
    <mergeCell ref="I207:I208"/>
    <mergeCell ref="J759:M760"/>
    <mergeCell ref="J753:M754"/>
    <mergeCell ref="K20:M20"/>
    <mergeCell ref="J761:M762"/>
    <mergeCell ref="I661:I662"/>
    <mergeCell ref="A757:A762"/>
    <mergeCell ref="A491:M491"/>
    <mergeCell ref="B418:H418"/>
    <mergeCell ref="B89:H89"/>
    <mergeCell ref="B393:H393"/>
    <mergeCell ref="J786:M787"/>
    <mergeCell ref="I233:I234"/>
    <mergeCell ref="B306:H306"/>
    <mergeCell ref="B420:H420"/>
    <mergeCell ref="J331:M332"/>
    <mergeCell ref="B720:H720"/>
    <mergeCell ref="A359:M359"/>
    <mergeCell ref="J683:M684"/>
    <mergeCell ref="I433:M433"/>
    <mergeCell ref="B148:H148"/>
    <mergeCell ref="B446:H446"/>
    <mergeCell ref="B622:H622"/>
    <mergeCell ref="J42:M43"/>
    <mergeCell ref="I426:M426"/>
    <mergeCell ref="I77:I78"/>
    <mergeCell ref="I832:I833"/>
    <mergeCell ref="I375:I376"/>
    <mergeCell ref="B746:H746"/>
    <mergeCell ref="B14:D14"/>
    <mergeCell ref="J830:M831"/>
    <mergeCell ref="J69:M70"/>
    <mergeCell ref="I377:I378"/>
    <mergeCell ref="B13:D13"/>
    <mergeCell ref="I700:I701"/>
    <mergeCell ref="J823:M824"/>
    <mergeCell ref="B477:H477"/>
    <mergeCell ref="B775:H775"/>
    <mergeCell ref="J825:M826"/>
    <mergeCell ref="B159:H159"/>
    <mergeCell ref="I602:M602"/>
    <mergeCell ref="H18:J18"/>
    <mergeCell ref="I297:I298"/>
    <mergeCell ref="B764:H764"/>
    <mergeCell ref="B922:H922"/>
    <mergeCell ref="J727:M728"/>
    <mergeCell ref="I52:M52"/>
    <mergeCell ref="B459:H459"/>
    <mergeCell ref="I902:M902"/>
    <mergeCell ref="I299:I300"/>
    <mergeCell ref="J693:M694"/>
    <mergeCell ref="I597:I598"/>
    <mergeCell ref="J553:M554"/>
    <mergeCell ref="A97:A102"/>
    <mergeCell ref="J729:M730"/>
    <mergeCell ref="B461:H461"/>
    <mergeCell ref="J126:M127"/>
    <mergeCell ref="I599:I600"/>
    <mergeCell ref="B795:H795"/>
    <mergeCell ref="J722:M723"/>
    <mergeCell ref="B678:H678"/>
    <mergeCell ref="B28:E28"/>
    <mergeCell ref="B373:H373"/>
    <mergeCell ref="J724:M725"/>
    <mergeCell ref="I141:I142"/>
    <mergeCell ref="I228:M228"/>
    <mergeCell ref="I317:I318"/>
    <mergeCell ref="I499:M499"/>
    <mergeCell ref="I746:I747"/>
    <mergeCell ref="J869:M870"/>
    <mergeCell ref="J108:M109"/>
    <mergeCell ref="B91:H91"/>
    <mergeCell ref="I143:I144"/>
    <mergeCell ref="B389:H389"/>
    <mergeCell ref="I441:I442"/>
    <mergeCell ref="I528:M528"/>
    <mergeCell ref="I739:I740"/>
    <mergeCell ref="J414:M415"/>
    <mergeCell ref="B93:H93"/>
    <mergeCell ref="J137:M138"/>
    <mergeCell ref="B391:H391"/>
    <mergeCell ref="B86:H86"/>
    <mergeCell ref="J145:M146"/>
    <mergeCell ref="B262:H262"/>
    <mergeCell ref="J443:M444"/>
    <mergeCell ref="J111:M112"/>
    <mergeCell ref="J409:M410"/>
    <mergeCell ref="J768:M769"/>
    <mergeCell ref="I668:M668"/>
    <mergeCell ref="I40:I41"/>
    <mergeCell ref="B874:H874"/>
    <mergeCell ref="J38:M39"/>
    <mergeCell ref="I213:M213"/>
    <mergeCell ref="B444:H444"/>
    <mergeCell ref="B104:H104"/>
    <mergeCell ref="B742:H742"/>
    <mergeCell ref="J795:M796"/>
    <mergeCell ref="J40:M41"/>
    <mergeCell ref="I671:I672"/>
    <mergeCell ref="I242:M242"/>
    <mergeCell ref="I665:I666"/>
    <mergeCell ref="B106:H106"/>
    <mergeCell ref="B744:H744"/>
    <mergeCell ref="B771:H771"/>
    <mergeCell ref="B860:H860"/>
    <mergeCell ref="J35:M36"/>
    <mergeCell ref="B130:H130"/>
    <mergeCell ref="A493:A498"/>
    <mergeCell ref="I84:I85"/>
    <mergeCell ref="B157:H157"/>
    <mergeCell ref="B132:H132"/>
    <mergeCell ref="B455:H455"/>
    <mergeCell ref="I594:M594"/>
    <mergeCell ref="I86:I87"/>
    <mergeCell ref="J209:M210"/>
    <mergeCell ref="B457:H457"/>
    <mergeCell ref="B791:H791"/>
    <mergeCell ref="J211:M212"/>
    <mergeCell ref="J849:M850"/>
    <mergeCell ref="J509:M510"/>
    <mergeCell ref="B486:H486"/>
    <mergeCell ref="J720:M721"/>
    <mergeCell ref="B458:H458"/>
    <mergeCell ref="J511:M512"/>
    <mergeCell ref="B786:H786"/>
    <mergeCell ref="B483:H483"/>
    <mergeCell ref="B817:H817"/>
    <mergeCell ref="I412:I413"/>
    <mergeCell ref="B176:H176"/>
    <mergeCell ref="B214:H214"/>
    <mergeCell ref="B512:H512"/>
    <mergeCell ref="J867:M868"/>
    <mergeCell ref="B468:H468"/>
    <mergeCell ref="I737:I738"/>
    <mergeCell ref="B812:H812"/>
    <mergeCell ref="J141:M142"/>
    <mergeCell ref="J135:M136"/>
    <mergeCell ref="B171:H171"/>
    <mergeCell ref="I766:I767"/>
    <mergeCell ref="I797:I798"/>
    <mergeCell ref="I465:I466"/>
    <mergeCell ref="B204:H204"/>
    <mergeCell ref="B198:H198"/>
    <mergeCell ref="J581:M582"/>
    <mergeCell ref="B856:H856"/>
    <mergeCell ref="B70:H70"/>
    <mergeCell ref="J583:M584"/>
    <mergeCell ref="I781:I782"/>
    <mergeCell ref="B858:H858"/>
    <mergeCell ref="I783:I784"/>
    <mergeCell ref="I49:I50"/>
    <mergeCell ref="B128:H128"/>
    <mergeCell ref="I478:I479"/>
    <mergeCell ref="I565:M565"/>
    <mergeCell ref="B217:H217"/>
    <mergeCell ref="I812:I813"/>
    <mergeCell ref="I507:I508"/>
    <mergeCell ref="J603:M604"/>
    <mergeCell ref="B884:H884"/>
    <mergeCell ref="B840:H840"/>
    <mergeCell ref="J207:M208"/>
    <mergeCell ref="J480:M481"/>
    <mergeCell ref="B886:H886"/>
    <mergeCell ref="J507:M508"/>
    <mergeCell ref="J805:M806"/>
    <mergeCell ref="I624:M624"/>
    <mergeCell ref="A205:M205"/>
    <mergeCell ref="J233:M234"/>
    <mergeCell ref="J531:M532"/>
    <mergeCell ref="I250:M250"/>
    <mergeCell ref="B902:H902"/>
    <mergeCell ref="I199:I200"/>
    <mergeCell ref="I924:M924"/>
    <mergeCell ref="I497:I498"/>
    <mergeCell ref="B597:H597"/>
    <mergeCell ref="J533:M534"/>
    <mergeCell ref="I279:M279"/>
    <mergeCell ref="B808:H808"/>
    <mergeCell ref="B599:H599"/>
    <mergeCell ref="B897:H897"/>
    <mergeCell ref="B169:H169"/>
    <mergeCell ref="B899:H899"/>
    <mergeCell ref="I121:I122"/>
    <mergeCell ref="B200:H200"/>
    <mergeCell ref="I330:M330"/>
    <mergeCell ref="B194:H194"/>
    <mergeCell ref="J375:M376"/>
    <mergeCell ref="B528:H528"/>
    <mergeCell ref="E16:G16"/>
    <mergeCell ref="I878:I879"/>
    <mergeCell ref="I123:I124"/>
    <mergeCell ref="I421:I422"/>
    <mergeCell ref="B500:H500"/>
    <mergeCell ref="B223:H223"/>
    <mergeCell ref="B798:H798"/>
    <mergeCell ref="J920:M921"/>
    <mergeCell ref="B521:H521"/>
    <mergeCell ref="E18:G18"/>
    <mergeCell ref="B195:H195"/>
    <mergeCell ref="I790:I791"/>
    <mergeCell ref="I423:I424"/>
    <mergeCell ref="B529:H529"/>
    <mergeCell ref="B523:H523"/>
    <mergeCell ref="J247:M248"/>
    <mergeCell ref="J757:M758"/>
    <mergeCell ref="I335:I336"/>
    <mergeCell ref="J243:M244"/>
    <mergeCell ref="B241:H241"/>
    <mergeCell ref="B8:M8"/>
    <mergeCell ref="I449:I450"/>
    <mergeCell ref="B213:H213"/>
    <mergeCell ref="B549:H549"/>
    <mergeCell ref="I352:M352"/>
    <mergeCell ref="B663:H663"/>
    <mergeCell ref="J605:M606"/>
    <mergeCell ref="I345:M345"/>
    <mergeCell ref="B242:H242"/>
    <mergeCell ref="B880:H880"/>
    <mergeCell ref="I264:M264"/>
    <mergeCell ref="J172:M173"/>
    <mergeCell ref="J607:M608"/>
    <mergeCell ref="A273:A278"/>
    <mergeCell ref="J905:M906"/>
    <mergeCell ref="I803:I804"/>
    <mergeCell ref="B882:H882"/>
    <mergeCell ref="J302:M303"/>
    <mergeCell ref="J478:M479"/>
    <mergeCell ref="J636:M637"/>
    <mergeCell ref="I189:I190"/>
    <mergeCell ref="I493:I494"/>
    <mergeCell ref="E1:G1"/>
    <mergeCell ref="I487:I488"/>
    <mergeCell ref="B270:H270"/>
    <mergeCell ref="B593:H593"/>
    <mergeCell ref="B568:H568"/>
    <mergeCell ref="I522:I523"/>
    <mergeCell ref="I704:M704"/>
    <mergeCell ref="B595:H595"/>
    <mergeCell ref="J313:M314"/>
    <mergeCell ref="J918:M919"/>
    <mergeCell ref="B895:H895"/>
    <mergeCell ref="I221:I222"/>
    <mergeCell ref="A317:A322"/>
    <mergeCell ref="I847:I848"/>
    <mergeCell ref="J346:M347"/>
    <mergeCell ref="B323:H323"/>
    <mergeCell ref="B621:H621"/>
    <mergeCell ref="E12:G12"/>
    <mergeCell ref="I216:I217"/>
    <mergeCell ref="I544:I545"/>
    <mergeCell ref="E14:G14"/>
    <mergeCell ref="B921:H921"/>
    <mergeCell ref="J700:M701"/>
    <mergeCell ref="I89:I90"/>
    <mergeCell ref="J245:M246"/>
    <mergeCell ref="I748:M748"/>
    <mergeCell ref="B463:H463"/>
    <mergeCell ref="B334:H334"/>
    <mergeCell ref="I147:M147"/>
    <mergeCell ref="I236:I237"/>
    <mergeCell ref="I470:M470"/>
    <mergeCell ref="B336:H336"/>
    <mergeCell ref="B634:H634"/>
    <mergeCell ref="I229:I230"/>
    <mergeCell ref="J255:M256"/>
    <mergeCell ref="I265:I266"/>
    <mergeCell ref="I903:I904"/>
    <mergeCell ref="I588:I589"/>
    <mergeCell ref="I563:I564"/>
    <mergeCell ref="I770:M770"/>
    <mergeCell ref="J265:M266"/>
    <mergeCell ref="B661:H661"/>
    <mergeCell ref="A733:M733"/>
    <mergeCell ref="J685:M686"/>
    <mergeCell ref="I374:M374"/>
    <mergeCell ref="I367:M367"/>
    <mergeCell ref="I614:I615"/>
    <mergeCell ref="B49:H49"/>
    <mergeCell ref="A601:M601"/>
    <mergeCell ref="B266:H266"/>
    <mergeCell ref="J441:M442"/>
    <mergeCell ref="J739:M740"/>
    <mergeCell ref="I159:I160"/>
    <mergeCell ref="B268:H268"/>
    <mergeCell ref="B566:H566"/>
    <mergeCell ref="B864:H864"/>
    <mergeCell ref="J309:M310"/>
    <mergeCell ref="J284:M285"/>
    <mergeCell ref="I514:M514"/>
    <mergeCell ref="B261:H261"/>
    <mergeCell ref="J311:M312"/>
    <mergeCell ref="K10:M10"/>
    <mergeCell ref="I543:M543"/>
    <mergeCell ref="I814:M814"/>
    <mergeCell ref="A777:M777"/>
    <mergeCell ref="I458:I459"/>
    <mergeCell ref="I634:I635"/>
    <mergeCell ref="I88:M88"/>
    <mergeCell ref="I31:I32"/>
    <mergeCell ref="A911:A916"/>
    <mergeCell ref="I627:I628"/>
    <mergeCell ref="B706:H706"/>
    <mergeCell ref="I546:I547"/>
    <mergeCell ref="B619:H619"/>
    <mergeCell ref="B103:H103"/>
    <mergeCell ref="B279:H279"/>
    <mergeCell ref="I331:I332"/>
    <mergeCell ref="I629:I630"/>
    <mergeCell ref="B708:H708"/>
    <mergeCell ref="I548:I549"/>
    <mergeCell ref="J671:M672"/>
    <mergeCell ref="B281:H281"/>
    <mergeCell ref="J339:M340"/>
    <mergeCell ref="J673:M674"/>
    <mergeCell ref="A339:A344"/>
    <mergeCell ref="I687:I688"/>
    <mergeCell ref="A403:M403"/>
    <mergeCell ref="J355:M356"/>
    <mergeCell ref="B332:H332"/>
    <mergeCell ref="B307:H307"/>
    <mergeCell ref="K18:M18"/>
    <mergeCell ref="B421:H421"/>
    <mergeCell ref="J357:M358"/>
    <mergeCell ref="I559:I560"/>
    <mergeCell ref="I741:M741"/>
    <mergeCell ref="B632:H632"/>
    <mergeCell ref="B930:H930"/>
    <mergeCell ref="B175:H175"/>
    <mergeCell ref="B790:H790"/>
    <mergeCell ref="J350:M351"/>
    <mergeCell ref="J815:M816"/>
    <mergeCell ref="A843:M843"/>
    <mergeCell ref="I287:I288"/>
    <mergeCell ref="I154:M154"/>
    <mergeCell ref="B45:H45"/>
    <mergeCell ref="A293:M293"/>
    <mergeCell ref="I401:I402"/>
    <mergeCell ref="A383:A388"/>
    <mergeCell ref="A117:M117"/>
    <mergeCell ref="B772:H772"/>
    <mergeCell ref="I917:M917"/>
    <mergeCell ref="I289:I290"/>
    <mergeCell ref="B47:H47"/>
    <mergeCell ref="B351:H351"/>
    <mergeCell ref="B345:H345"/>
    <mergeCell ref="J526:M527"/>
    <mergeCell ref="I910:M910"/>
    <mergeCell ref="A251:A256"/>
    <mergeCell ref="B774:H774"/>
    <mergeCell ref="B46:H46"/>
    <mergeCell ref="J737:M738"/>
    <mergeCell ref="J280:M281"/>
    <mergeCell ref="B48:H48"/>
    <mergeCell ref="B346:H346"/>
    <mergeCell ref="J282:M283"/>
    <mergeCell ref="A469:M469"/>
    <mergeCell ref="B371:H371"/>
    <mergeCell ref="K1:M1"/>
    <mergeCell ref="B379:H379"/>
    <mergeCell ref="B677:H677"/>
    <mergeCell ref="I536:M536"/>
    <mergeCell ref="I625:I626"/>
    <mergeCell ref="B704:H704"/>
    <mergeCell ref="B399:H399"/>
    <mergeCell ref="J458:M459"/>
    <mergeCell ref="J335:M336"/>
    <mergeCell ref="I328:I329"/>
    <mergeCell ref="J451:M452"/>
    <mergeCell ref="K19:M19"/>
    <mergeCell ref="J295:M296"/>
    <mergeCell ref="A909:M909"/>
    <mergeCell ref="J453:M454"/>
    <mergeCell ref="I55:I56"/>
    <mergeCell ref="I353:I354"/>
    <mergeCell ref="I651:I652"/>
    <mergeCell ref="B376:H376"/>
    <mergeCell ref="A449:A454"/>
    <mergeCell ref="A183:M183"/>
    <mergeCell ref="B417:H417"/>
    <mergeCell ref="I773:I774"/>
    <mergeCell ref="A667:M667"/>
    <mergeCell ref="B112:H112"/>
    <mergeCell ref="B419:H419"/>
    <mergeCell ref="I654:I655"/>
    <mergeCell ref="J77:M78"/>
    <mergeCell ref="J348:M349"/>
    <mergeCell ref="I580:M580"/>
    <mergeCell ref="I827:I828"/>
    <mergeCell ref="B443:H443"/>
    <mergeCell ref="I495:I496"/>
    <mergeCell ref="I793:I794"/>
    <mergeCell ref="I125:M125"/>
    <mergeCell ref="B138:H138"/>
    <mergeCell ref="I372:I373"/>
    <mergeCell ref="B445:H445"/>
    <mergeCell ref="B743:H743"/>
    <mergeCell ref="I795:I796"/>
    <mergeCell ref="I67:I68"/>
    <mergeCell ref="J522:M523"/>
    <mergeCell ref="B797:H797"/>
    <mergeCell ref="I707:I708"/>
    <mergeCell ref="B440:H440"/>
    <mergeCell ref="J524:M525"/>
    <mergeCell ref="A865:M865"/>
    <mergeCell ref="J67:M68"/>
    <mergeCell ref="J97:M98"/>
    <mergeCell ref="E20:G20"/>
    <mergeCell ref="B158:H158"/>
    <mergeCell ref="I427:I428"/>
    <mergeCell ref="B369:H369"/>
    <mergeCell ref="B527:H527"/>
    <mergeCell ref="B160:H160"/>
    <mergeCell ref="H16:J16"/>
    <mergeCell ref="B368:H368"/>
    <mergeCell ref="J123:M124"/>
    <mergeCell ref="I456:I457"/>
    <mergeCell ref="B153:H153"/>
    <mergeCell ref="J89:M90"/>
    <mergeCell ref="B72:H72"/>
    <mergeCell ref="B370:H370"/>
    <mergeCell ref="J423:M424"/>
    <mergeCell ref="I807:M807"/>
    <mergeCell ref="I191:M191"/>
    <mergeCell ref="B88:H88"/>
    <mergeCell ref="B82:H82"/>
    <mergeCell ref="I438:I439"/>
    <mergeCell ref="J749:M750"/>
    <mergeCell ref="B809:H809"/>
    <mergeCell ref="I133:I134"/>
    <mergeCell ref="B510:H510"/>
    <mergeCell ref="J563:M564"/>
    <mergeCell ref="B546:H546"/>
    <mergeCell ref="I896:I897"/>
    <mergeCell ref="B838:H838"/>
    <mergeCell ref="B83:H83"/>
    <mergeCell ref="I135:I136"/>
    <mergeCell ref="B85:H85"/>
    <mergeCell ref="I223:I224"/>
    <mergeCell ref="J896:M897"/>
    <mergeCell ref="J775:M776"/>
    <mergeCell ref="I764:I765"/>
    <mergeCell ref="I368:I369"/>
    <mergeCell ref="B259:H259"/>
    <mergeCell ref="B530:H530"/>
    <mergeCell ref="I660:M660"/>
    <mergeCell ref="B136:H136"/>
    <mergeCell ref="I370:I371"/>
    <mergeCell ref="J493:M494"/>
    <mergeCell ref="H1:J1"/>
    <mergeCell ref="B225:H225"/>
    <mergeCell ref="J922:M923"/>
    <mergeCell ref="I363:I364"/>
    <mergeCell ref="B436:H436"/>
    <mergeCell ref="J495:M496"/>
    <mergeCell ref="J617:M618"/>
    <mergeCell ref="J793:M794"/>
    <mergeCell ref="J915:M916"/>
    <mergeCell ref="B770:H770"/>
    <mergeCell ref="B525:H525"/>
    <mergeCell ref="I365:I366"/>
    <mergeCell ref="B556:H556"/>
    <mergeCell ref="I504:I505"/>
    <mergeCell ref="J546:M547"/>
    <mergeCell ref="B156:H156"/>
    <mergeCell ref="H12:J12"/>
    <mergeCell ref="I810:I811"/>
    <mergeCell ref="I93:I94"/>
    <mergeCell ref="B612:H612"/>
    <mergeCell ref="B155:H155"/>
    <mergeCell ref="J548:M549"/>
    <mergeCell ref="B193:H193"/>
    <mergeCell ref="B149:H149"/>
    <mergeCell ref="I294:M294"/>
    <mergeCell ref="H14:J14"/>
    <mergeCell ref="I839:I840"/>
    <mergeCell ref="J541:M542"/>
    <mergeCell ref="J201:M202"/>
    <mergeCell ref="B151:H151"/>
    <mergeCell ref="J385:M386"/>
    <mergeCell ref="J203:M204"/>
    <mergeCell ref="B182:H182"/>
    <mergeCell ref="B638:H638"/>
    <mergeCell ref="I409:I410"/>
    <mergeCell ref="A579:M579"/>
    <mergeCell ref="I104:I105"/>
    <mergeCell ref="B177:H177"/>
    <mergeCell ref="J559:M560"/>
    <mergeCell ref="B511:H511"/>
    <mergeCell ref="I106:I107"/>
    <mergeCell ref="J561:M562"/>
    <mergeCell ref="J859:M860"/>
    <mergeCell ref="J104:M105"/>
    <mergeCell ref="B842:H842"/>
    <mergeCell ref="I431:I432"/>
    <mergeCell ref="J133:M134"/>
    <mergeCell ref="I551:I552"/>
    <mergeCell ref="I785:M785"/>
    <mergeCell ref="I35:I36"/>
    <mergeCell ref="I920:I921"/>
    <mergeCell ref="B196:H196"/>
    <mergeCell ref="A559:A564"/>
    <mergeCell ref="B257:H257"/>
    <mergeCell ref="B555:H555"/>
    <mergeCell ref="I150:I151"/>
    <mergeCell ref="A2:A6"/>
    <mergeCell ref="B855:H855"/>
    <mergeCell ref="J275:M276"/>
    <mergeCell ref="J913:M914"/>
    <mergeCell ref="B125:H125"/>
    <mergeCell ref="I177:I178"/>
    <mergeCell ref="I475:I476"/>
    <mergeCell ref="I170:I171"/>
    <mergeCell ref="B577:H577"/>
    <mergeCell ref="B881:H881"/>
    <mergeCell ref="A185:A190"/>
    <mergeCell ref="I172:I173"/>
    <mergeCell ref="B883:H883"/>
    <mergeCell ref="J328:M329"/>
    <mergeCell ref="B578:H578"/>
    <mergeCell ref="I837:I838"/>
    <mergeCell ref="J199:M200"/>
    <mergeCell ref="I316:M316"/>
    <mergeCell ref="B723:H723"/>
    <mergeCell ref="B636:H636"/>
    <mergeCell ref="B173:H173"/>
    <mergeCell ref="I407:I408"/>
    <mergeCell ref="B725:H725"/>
    <mergeCell ref="I616:M616"/>
    <mergeCell ref="B719:H719"/>
    <mergeCell ref="B507:H507"/>
    <mergeCell ref="I863:I864"/>
    <mergeCell ref="A625:A630"/>
    <mergeCell ref="J225:M226"/>
    <mergeCell ref="B596:H596"/>
    <mergeCell ref="B202:H202"/>
    <mergeCell ref="J654:M655"/>
    <mergeCell ref="B291:H291"/>
    <mergeCell ref="B807:H807"/>
    <mergeCell ref="B508:H508"/>
    <mergeCell ref="I247:I248"/>
    <mergeCell ref="I756:M756"/>
    <mergeCell ref="B349:H349"/>
    <mergeCell ref="B12:D12"/>
    <mergeCell ref="B226:H226"/>
    <mergeCell ref="I453:I454"/>
    <mergeCell ref="I113:I114"/>
    <mergeCell ref="B192:H192"/>
    <mergeCell ref="B222:H222"/>
    <mergeCell ref="I876:I877"/>
    <mergeCell ref="B63:H63"/>
    <mergeCell ref="I115:I116"/>
    <mergeCell ref="B221:H221"/>
    <mergeCell ref="I273:I274"/>
    <mergeCell ref="B861:H861"/>
    <mergeCell ref="I573:I574"/>
    <mergeCell ref="J273:M274"/>
    <mergeCell ref="B675:H675"/>
    <mergeCell ref="B789:H789"/>
    <mergeCell ref="B248:H248"/>
    <mergeCell ref="I262:I263"/>
    <mergeCell ref="I927:I928"/>
    <mergeCell ref="B660:H660"/>
    <mergeCell ref="I44:M44"/>
    <mergeCell ref="I255:I256"/>
    <mergeCell ref="I682:M682"/>
    <mergeCell ref="I929:I930"/>
    <mergeCell ref="I174:I175"/>
    <mergeCell ref="J297:M298"/>
    <mergeCell ref="A645:M645"/>
    <mergeCell ref="B243:H243"/>
    <mergeCell ref="I502:I503"/>
    <mergeCell ref="J299:M300"/>
    <mergeCell ref="J597:M598"/>
    <mergeCell ref="B574:H574"/>
    <mergeCell ref="J170:M171"/>
    <mergeCell ref="A295:A300"/>
    <mergeCell ref="A29:M29"/>
    <mergeCell ref="J599:M600"/>
    <mergeCell ref="B390:H390"/>
    <mergeCell ref="I858:M858"/>
    <mergeCell ref="I103:M103"/>
    <mergeCell ref="B292:H292"/>
    <mergeCell ref="B721:H721"/>
    <mergeCell ref="I96:M96"/>
    <mergeCell ref="B592:H592"/>
    <mergeCell ref="J773:M774"/>
    <mergeCell ref="I231:I232"/>
    <mergeCell ref="I187:I188"/>
    <mergeCell ref="I485:I486"/>
    <mergeCell ref="B287:H287"/>
    <mergeCell ref="I643:I644"/>
    <mergeCell ref="J223:M224"/>
    <mergeCell ref="B594:H594"/>
    <mergeCell ref="J610:M611"/>
    <mergeCell ref="B289:H289"/>
    <mergeCell ref="A689:M689"/>
    <mergeCell ref="B747:H747"/>
    <mergeCell ref="J368:M369"/>
    <mergeCell ref="B618:H618"/>
    <mergeCell ref="B434:H434"/>
    <mergeCell ref="B313:H313"/>
    <mergeCell ref="I243:I244"/>
    <mergeCell ref="B620:H620"/>
    <mergeCell ref="B10:D10"/>
    <mergeCell ref="B305:H305"/>
    <mergeCell ref="B918:H918"/>
    <mergeCell ref="J363:M364"/>
    <mergeCell ref="A711:M711"/>
    <mergeCell ref="J399:M400"/>
    <mergeCell ref="J365:M366"/>
    <mergeCell ref="J392:M393"/>
    <mergeCell ref="J663:M664"/>
    <mergeCell ref="B615:H615"/>
    <mergeCell ref="J236:M237"/>
    <mergeCell ref="B460:H460"/>
    <mergeCell ref="J394:M395"/>
    <mergeCell ref="J665:M666"/>
    <mergeCell ref="A823:A828"/>
    <mergeCell ref="H20:J20"/>
    <mergeCell ref="I383:I384"/>
    <mergeCell ref="I169:M169"/>
    <mergeCell ref="B333:H333"/>
    <mergeCell ref="I385:I386"/>
    <mergeCell ref="I251:I252"/>
    <mergeCell ref="J383:M384"/>
    <mergeCell ref="I900:I901"/>
    <mergeCell ref="J839:M840"/>
    <mergeCell ref="J84:M85"/>
    <mergeCell ref="B239:H239"/>
    <mergeCell ref="I595:I596"/>
    <mergeCell ref="A691:A696"/>
    <mergeCell ref="J86:M87"/>
    <mergeCell ref="B659:H659"/>
    <mergeCell ref="A755:M755"/>
    <mergeCell ref="J79:M80"/>
    <mergeCell ref="I66:M66"/>
    <mergeCell ref="I313:I314"/>
    <mergeCell ref="A75:A80"/>
    <mergeCell ref="I742:I743"/>
    <mergeCell ref="B684:H684"/>
    <mergeCell ref="B263:H263"/>
    <mergeCell ref="J438:M439"/>
    <mergeCell ref="I735:I736"/>
    <mergeCell ref="I822:M822"/>
    <mergeCell ref="I911:I912"/>
    <mergeCell ref="B686:H686"/>
    <mergeCell ref="I771:I772"/>
    <mergeCell ref="J106:M107"/>
    <mergeCell ref="B685:H685"/>
    <mergeCell ref="B258:H258"/>
    <mergeCell ref="B687:H687"/>
    <mergeCell ref="B260:H260"/>
    <mergeCell ref="J766:M767"/>
    <mergeCell ref="I326:I327"/>
    <mergeCell ref="B309:H309"/>
    <mergeCell ref="I719:M719"/>
    <mergeCell ref="I211:I212"/>
    <mergeCell ref="I238:I239"/>
    <mergeCell ref="B705:H705"/>
    <mergeCell ref="I757:I758"/>
    <mergeCell ref="B311:H311"/>
    <mergeCell ref="B863:H863"/>
    <mergeCell ref="B857:H857"/>
    <mergeCell ref="B400:H400"/>
    <mergeCell ref="B698:H698"/>
    <mergeCell ref="I240:I241"/>
    <mergeCell ref="J634:M635"/>
    <mergeCell ref="I669:I670"/>
    <mergeCell ref="B611:H611"/>
    <mergeCell ref="J31:M32"/>
    <mergeCell ref="B402:H402"/>
    <mergeCell ref="A95:M95"/>
    <mergeCell ref="I895:M895"/>
    <mergeCell ref="I140:M140"/>
    <mergeCell ref="I685:I686"/>
    <mergeCell ref="B785:H785"/>
    <mergeCell ref="I258:I259"/>
    <mergeCell ref="I440:M440"/>
    <mergeCell ref="B331:H331"/>
    <mergeCell ref="B751:H751"/>
    <mergeCell ref="J810:M811"/>
    <mergeCell ref="J49:M50"/>
    <mergeCell ref="B787:H787"/>
    <mergeCell ref="B330:H330"/>
    <mergeCell ref="B324:H324"/>
    <mergeCell ref="I680:I681"/>
    <mergeCell ref="B482:H482"/>
    <mergeCell ref="B753:H753"/>
    <mergeCell ref="I253:I254"/>
    <mergeCell ref="B20:D20"/>
    <mergeCell ref="A535:M535"/>
    <mergeCell ref="B42:H42"/>
    <mergeCell ref="B813:H813"/>
    <mergeCell ref="B769:H769"/>
    <mergeCell ref="J434:M435"/>
    <mergeCell ref="B927:H927"/>
    <mergeCell ref="B44:H44"/>
    <mergeCell ref="J863:M864"/>
    <mergeCell ref="B464:H464"/>
    <mergeCell ref="I609:M609"/>
    <mergeCell ref="I698:I699"/>
    <mergeCell ref="B815:H815"/>
    <mergeCell ref="I304:I305"/>
    <mergeCell ref="B681:H681"/>
    <mergeCell ref="B352:H352"/>
    <mergeCell ref="J436:M437"/>
    <mergeCell ref="B37:H37"/>
    <mergeCell ref="B174:H174"/>
    <mergeCell ref="B466:H466"/>
    <mergeCell ref="I306:I307"/>
    <mergeCell ref="B683:H683"/>
    <mergeCell ref="B501:H501"/>
    <mergeCell ref="J431:M432"/>
    <mergeCell ref="J735:M736"/>
    <mergeCell ref="I451:I452"/>
    <mergeCell ref="B526:H526"/>
    <mergeCell ref="I751:I752"/>
    <mergeCell ref="B71:H71"/>
    <mergeCell ref="I148:I149"/>
    <mergeCell ref="I235:M235"/>
    <mergeCell ref="I753:I754"/>
    <mergeCell ref="J876:M877"/>
    <mergeCell ref="J121:M122"/>
    <mergeCell ref="J115:M116"/>
    <mergeCell ref="B853:H853"/>
    <mergeCell ref="B396:H396"/>
    <mergeCell ref="J449:M450"/>
    <mergeCell ref="J878:M879"/>
    <mergeCell ref="J150:M151"/>
    <mergeCell ref="J421:M422"/>
    <mergeCell ref="I319:I320"/>
    <mergeCell ref="B398:H398"/>
    <mergeCell ref="J573:M574"/>
    <mergeCell ref="J361:M362"/>
    <mergeCell ref="J871:M872"/>
    <mergeCell ref="J152:M153"/>
    <mergeCell ref="J790:M791"/>
    <mergeCell ref="I350:I351"/>
    <mergeCell ref="I690:M690"/>
    <mergeCell ref="I779:I780"/>
    <mergeCell ref="J661:M662"/>
    <mergeCell ref="J475:M476"/>
    <mergeCell ref="I808:I809"/>
    <mergeCell ref="I53:I54"/>
    <mergeCell ref="I47:I48"/>
    <mergeCell ref="B126:H126"/>
    <mergeCell ref="B424:H424"/>
    <mergeCell ref="B109:H109"/>
    <mergeCell ref="I220:M220"/>
    <mergeCell ref="I676:I677"/>
    <mergeCell ref="B724:H724"/>
    <mergeCell ref="J808:M809"/>
    <mergeCell ref="I678:I679"/>
    <mergeCell ref="J801:M802"/>
    <mergeCell ref="J803:M804"/>
    <mergeCell ref="B898:H898"/>
    <mergeCell ref="B137:H137"/>
    <mergeCell ref="B811:H811"/>
    <mergeCell ref="J231:M232"/>
    <mergeCell ref="I91:I92"/>
    <mergeCell ref="J529:M530"/>
    <mergeCell ref="B900:H900"/>
    <mergeCell ref="B925:H925"/>
    <mergeCell ref="J643:M644"/>
    <mergeCell ref="J819:M820"/>
    <mergeCell ref="I277:I278"/>
    <mergeCell ref="J216:M217"/>
    <mergeCell ref="I577:I578"/>
    <mergeCell ref="I691:I692"/>
    <mergeCell ref="I631:M631"/>
    <mergeCell ref="B793:H793"/>
    <mergeCell ref="I722:I723"/>
    <mergeCell ref="B524:H524"/>
    <mergeCell ref="B67:H67"/>
    <mergeCell ref="I119:I120"/>
    <mergeCell ref="B61:H61"/>
    <mergeCell ref="I295:I296"/>
    <mergeCell ref="B613:H613"/>
    <mergeCell ref="I724:I725"/>
    <mergeCell ref="J847:M848"/>
    <mergeCell ref="B69:H69"/>
    <mergeCell ref="B367:H367"/>
    <mergeCell ref="I419:I420"/>
    <mergeCell ref="I717:I718"/>
    <mergeCell ref="J544:M545"/>
    <mergeCell ref="B64:H64"/>
    <mergeCell ref="J148:M149"/>
    <mergeCell ref="A427:A432"/>
    <mergeCell ref="I775:I776"/>
    <mergeCell ref="B237:H237"/>
    <mergeCell ref="B666:H666"/>
    <mergeCell ref="I130:I131"/>
    <mergeCell ref="J143:M144"/>
    <mergeCell ref="J900:M901"/>
    <mergeCell ref="I646:M646"/>
    <mergeCell ref="I341:I342"/>
    <mergeCell ref="I893:I894"/>
    <mergeCell ref="J473:M474"/>
    <mergeCell ref="B238:H238"/>
    <mergeCell ref="B509:H509"/>
    <mergeCell ref="J174:M175"/>
    <mergeCell ref="I647:I648"/>
    <mergeCell ref="B240:H240"/>
    <mergeCell ref="B532:H532"/>
    <mergeCell ref="J159:M160"/>
    <mergeCell ref="J903:M904"/>
    <mergeCell ref="I59:M59"/>
    <mergeCell ref="I517:I518"/>
    <mergeCell ref="I788:I789"/>
    <mergeCell ref="B565:H565"/>
    <mergeCell ref="B133:H133"/>
    <mergeCell ref="I489:I490"/>
    <mergeCell ref="I519:I520"/>
    <mergeCell ref="I823:I824"/>
    <mergeCell ref="I817:I818"/>
    <mergeCell ref="I62:I63"/>
    <mergeCell ref="B896:H896"/>
    <mergeCell ref="B135:H135"/>
    <mergeCell ref="B433:H433"/>
    <mergeCell ref="I214:I215"/>
    <mergeCell ref="J614:M615"/>
    <mergeCell ref="B591:H591"/>
    <mergeCell ref="B224:H224"/>
    <mergeCell ref="J187:M188"/>
    <mergeCell ref="J485:M486"/>
    <mergeCell ref="B435:H435"/>
    <mergeCell ref="J189:M190"/>
    <mergeCell ref="J487:M488"/>
    <mergeCell ref="I418:M418"/>
    <mergeCell ref="A557:M557"/>
    <mergeCell ref="I511:I512"/>
    <mergeCell ref="I845:I846"/>
    <mergeCell ref="I712:M712"/>
    <mergeCell ref="B609:H609"/>
    <mergeCell ref="E10:G10"/>
    <mergeCell ref="B304:H304"/>
    <mergeCell ref="J240:M241"/>
    <mergeCell ref="B1:D1"/>
    <mergeCell ref="I75:I76"/>
    <mergeCell ref="B490:H490"/>
    <mergeCell ref="J845:M846"/>
    <mergeCell ref="J627:M628"/>
    <mergeCell ref="A669:A674"/>
    <mergeCell ref="I286:M286"/>
    <mergeCell ref="J629:M630"/>
    <mergeCell ref="B904:H904"/>
    <mergeCell ref="B635:H635"/>
    <mergeCell ref="A537:A542"/>
    <mergeCell ref="A271:M271"/>
    <mergeCell ref="I889:I890"/>
    <mergeCell ref="I128:I129"/>
    <mergeCell ref="J680:M681"/>
    <mergeCell ref="I891:I892"/>
    <mergeCell ref="J253:M254"/>
    <mergeCell ref="J551:M552"/>
    <mergeCell ref="B534:H534"/>
    <mergeCell ref="J709:M710"/>
    <mergeCell ref="B834:H834"/>
    <mergeCell ref="I484:M484"/>
    <mergeCell ref="I915:I916"/>
    <mergeCell ref="B859:H859"/>
    <mergeCell ref="J698:M699"/>
    <mergeCell ref="I612:I613"/>
    <mergeCell ref="I155:I156"/>
    <mergeCell ref="B264:H264"/>
    <mergeCell ref="B220:H220"/>
    <mergeCell ref="J401:M402"/>
    <mergeCell ref="B247:H247"/>
    <mergeCell ref="I157:I158"/>
    <mergeCell ref="B676:H676"/>
    <mergeCell ref="J612:M613"/>
    <mergeCell ref="B862:H862"/>
    <mergeCell ref="B547:H547"/>
    <mergeCell ref="B703:H703"/>
    <mergeCell ref="B246:H246"/>
    <mergeCell ref="I841:I842"/>
    <mergeCell ref="B702:H702"/>
    <mergeCell ref="I411:M411"/>
    <mergeCell ref="B302:H302"/>
    <mergeCell ref="B575:H575"/>
    <mergeCell ref="B873:H873"/>
    <mergeCell ref="J196:M197"/>
    <mergeCell ref="K17:M17"/>
    <mergeCell ref="J669:M670"/>
    <mergeCell ref="I529:I530"/>
    <mergeCell ref="J625:M626"/>
    <mergeCell ref="B631:H631"/>
    <mergeCell ref="I343:I344"/>
    <mergeCell ref="I852:I853"/>
    <mergeCell ref="B170:H170"/>
    <mergeCell ref="I526:I527"/>
    <mergeCell ref="B328:H328"/>
    <mergeCell ref="A53:A58"/>
    <mergeCell ref="I854:I855"/>
    <mergeCell ref="I99:I100"/>
    <mergeCell ref="I308:M308"/>
    <mergeCell ref="I397:I398"/>
    <mergeCell ref="B172:H172"/>
    <mergeCell ref="J353:M354"/>
    <mergeCell ref="I555:I556"/>
    <mergeCell ref="J651:M652"/>
    <mergeCell ref="B288:H288"/>
    <mergeCell ref="B926:H926"/>
    <mergeCell ref="I101:I102"/>
    <mergeCell ref="B928:H928"/>
    <mergeCell ref="B773:H773"/>
    <mergeCell ref="J707:M708"/>
    <mergeCell ref="I455:M455"/>
    <mergeCell ref="B9:D9"/>
    <mergeCell ref="I913:I914"/>
    <mergeCell ref="I269:I270"/>
    <mergeCell ref="B768:H768"/>
    <mergeCell ref="A623:M623"/>
    <mergeCell ref="I539:I540"/>
    <mergeCell ref="B43:H43"/>
    <mergeCell ref="B347:H347"/>
    <mergeCell ref="I399:I400"/>
    <mergeCell ref="B639:H639"/>
    <mergeCell ref="J277:M278"/>
    <mergeCell ref="J575:M576"/>
    <mergeCell ref="I568:I569"/>
    <mergeCell ref="B641:H641"/>
    <mergeCell ref="J577:M578"/>
    <mergeCell ref="I570:I571"/>
    <mergeCell ref="I267:I268"/>
    <mergeCell ref="B788:H788"/>
    <mergeCell ref="J751:M752"/>
    <mergeCell ref="B489:H489"/>
    <mergeCell ref="I621:I622"/>
    <mergeCell ref="B62:H62"/>
    <mergeCell ref="B700:H700"/>
    <mergeCell ref="A337:M337"/>
    <mergeCell ref="I382:M382"/>
    <mergeCell ref="B571:H571"/>
    <mergeCell ref="J746:M747"/>
    <mergeCell ref="K13:M13"/>
    <mergeCell ref="B573:H573"/>
    <mergeCell ref="K15:M15"/>
    <mergeCell ref="J291:M292"/>
    <mergeCell ref="I521:M521"/>
    <mergeCell ref="I768:I769"/>
    <mergeCell ref="A21:M21"/>
    <mergeCell ref="I550:M550"/>
    <mergeCell ref="I639:I640"/>
    <mergeCell ref="I649:I650"/>
    <mergeCell ref="B413:H413"/>
    <mergeCell ref="I641:I642"/>
    <mergeCell ref="J764:M765"/>
    <mergeCell ref="J647:M648"/>
    <mergeCell ref="J167:M168"/>
    <mergeCell ref="B284:H284"/>
    <mergeCell ref="A647:A652"/>
    <mergeCell ref="B415:H415"/>
    <mergeCell ref="J649:M650"/>
    <mergeCell ref="J676:M677"/>
    <mergeCell ref="B110:H110"/>
    <mergeCell ref="B286:H286"/>
    <mergeCell ref="J467:M468"/>
    <mergeCell ref="I851:M851"/>
    <mergeCell ref="J678:M679"/>
    <mergeCell ref="B439:H439"/>
    <mergeCell ref="I64:I65"/>
    <mergeCell ref="B441:H441"/>
    <mergeCell ref="J62:M63"/>
    <mergeCell ref="B731:H731"/>
    <mergeCell ref="B312:H312"/>
    <mergeCell ref="B610:H610"/>
    <mergeCell ref="B741:H741"/>
    <mergeCell ref="J64:M65"/>
    <mergeCell ref="I448:M448"/>
    <mergeCell ref="B314:H314"/>
    <mergeCell ref="I695:I696"/>
    <mergeCell ref="J57:M58"/>
    <mergeCell ref="J93:M94"/>
    <mergeCell ref="I477:M477"/>
    <mergeCell ref="I566:I567"/>
    <mergeCell ref="H17:J17"/>
    <mergeCell ref="H11:J11"/>
    <mergeCell ref="J515:M516"/>
    <mergeCell ref="J691:M692"/>
    <mergeCell ref="B154:H154"/>
    <mergeCell ref="H19:J19"/>
    <mergeCell ref="J119:M120"/>
    <mergeCell ref="J390:M391"/>
    <mergeCell ref="B236:H236"/>
    <mergeCell ref="J75:M76"/>
    <mergeCell ref="I592:I593"/>
    <mergeCell ref="B665:H665"/>
    <mergeCell ref="J419:M420"/>
    <mergeCell ref="B60:H60"/>
    <mergeCell ref="J717:M718"/>
    <mergeCell ref="B358:H358"/>
    <mergeCell ref="B810:H810"/>
    <mergeCell ref="J744:M745"/>
    <mergeCell ref="A447:M447"/>
    <mergeCell ref="J287:M288"/>
    <mergeCell ref="I492:M492"/>
    <mergeCell ref="B839:H839"/>
    <mergeCell ref="B84:H84"/>
    <mergeCell ref="J289:M290"/>
    <mergeCell ref="I434:I435"/>
    <mergeCell ref="I610:I611"/>
    <mergeCell ref="B841:H841"/>
    <mergeCell ref="I436:I437"/>
    <mergeCell ref="B378:H378"/>
    <mergeCell ref="I218:I219"/>
    <mergeCell ref="B836:H836"/>
    <mergeCell ref="B81:H81"/>
    <mergeCell ref="J463:M464"/>
    <mergeCell ref="J465:M466"/>
    <mergeCell ref="I663:I664"/>
    <mergeCell ref="B437:H437"/>
    <mergeCell ref="B852:H852"/>
    <mergeCell ref="I880:M880"/>
    <mergeCell ref="J788:M789"/>
    <mergeCell ref="J33:M34"/>
    <mergeCell ref="A381:M381"/>
    <mergeCell ref="A889:A894"/>
    <mergeCell ref="B308:H308"/>
    <mergeCell ref="J489:M490"/>
    <mergeCell ref="I658:I659"/>
    <mergeCell ref="B854:H854"/>
    <mergeCell ref="B397:H397"/>
    <mergeCell ref="J333:M334"/>
    <mergeCell ref="B310:H310"/>
    <mergeCell ref="B92:H92"/>
    <mergeCell ref="J783:M784"/>
    <mergeCell ref="I203:I204"/>
    <mergeCell ref="B766:H766"/>
    <mergeCell ref="I361:I362"/>
    <mergeCell ref="B94:H94"/>
    <mergeCell ref="H13:J13"/>
    <mergeCell ref="I805:I806"/>
    <mergeCell ref="B150:H150"/>
    <mergeCell ref="H15:J15"/>
    <mergeCell ref="I587:M587"/>
    <mergeCell ref="I834:I835"/>
    <mergeCell ref="I79:I80"/>
    <mergeCell ref="B152:H152"/>
    <mergeCell ref="A821:M821"/>
    <mergeCell ref="A515:A520"/>
    <mergeCell ref="B748:H748"/>
    <mergeCell ref="I132:M132"/>
    <mergeCell ref="B906:H906"/>
    <mergeCell ref="I379:I380"/>
    <mergeCell ref="H10:J10"/>
    <mergeCell ref="B181:H181"/>
    <mergeCell ref="B750:H750"/>
    <mergeCell ref="B908:H908"/>
    <mergeCell ref="J713:M714"/>
    <mergeCell ref="B147:H147"/>
    <mergeCell ref="J504:M505"/>
    <mergeCell ref="J827:M828"/>
    <mergeCell ref="I888:M888"/>
    <mergeCell ref="B481:H481"/>
    <mergeCell ref="J715:M716"/>
    <mergeCell ref="J372:M373"/>
    <mergeCell ref="I405:I406"/>
    <mergeCell ref="I272:M272"/>
    <mergeCell ref="J99:M100"/>
    <mergeCell ref="B837:H837"/>
    <mergeCell ref="J397:M398"/>
    <mergeCell ref="I705:I706"/>
    <mergeCell ref="I301:M301"/>
    <mergeCell ref="J101:M102"/>
    <mergeCell ref="J405:M406"/>
    <mergeCell ref="J128:M129"/>
    <mergeCell ref="I819:I820"/>
    <mergeCell ref="B919:H919"/>
    <mergeCell ref="B832:H832"/>
    <mergeCell ref="I761:I762"/>
    <mergeCell ref="B377:H377"/>
    <mergeCell ref="J856:M857"/>
    <mergeCell ref="B191:H191"/>
    <mergeCell ref="J429:M430"/>
    <mergeCell ref="I145:I146"/>
    <mergeCell ref="I443:I444"/>
    <mergeCell ref="J456:M457"/>
    <mergeCell ref="I198:M198"/>
    <mergeCell ref="I445:I446"/>
    <mergeCell ref="J568:M569"/>
    <mergeCell ref="A161:M161"/>
    <mergeCell ref="A799:M799"/>
    <mergeCell ref="B395:H395"/>
    <mergeCell ref="J570:M571"/>
    <mergeCell ref="B553:H553"/>
    <mergeCell ref="J113:M114"/>
    <mergeCell ref="B851:H851"/>
    <mergeCell ref="B90:H90"/>
    <mergeCell ref="J482:M483"/>
    <mergeCell ref="I42:I43"/>
    <mergeCell ref="I471:I472"/>
    <mergeCell ref="B548:H548"/>
    <mergeCell ref="I558:M558"/>
    <mergeCell ref="B878:H878"/>
    <mergeCell ref="I473:I474"/>
    <mergeCell ref="B877:H877"/>
    <mergeCell ref="B116:H116"/>
    <mergeCell ref="B423:H423"/>
    <mergeCell ref="B108:H108"/>
    <mergeCell ref="J927:M928"/>
    <mergeCell ref="A471:A476"/>
    <mergeCell ref="I45:I46"/>
    <mergeCell ref="B879:H879"/>
    <mergeCell ref="J500:M501"/>
    <mergeCell ref="J929:M930"/>
    <mergeCell ref="J502:M503"/>
    <mergeCell ref="B134:H134"/>
    <mergeCell ref="B503:H503"/>
    <mergeCell ref="I726:M726"/>
    <mergeCell ref="J221:M222"/>
    <mergeCell ref="B617:H617"/>
    <mergeCell ref="A227:M227"/>
    <mergeCell ref="I861:I862"/>
    <mergeCell ref="B917:H917"/>
    <mergeCell ref="B485:H485"/>
    <mergeCell ref="E9:G9"/>
    <mergeCell ref="I871:I872"/>
    <mergeCell ref="I414:I415"/>
    <mergeCell ref="B216:H216"/>
    <mergeCell ref="B487:H487"/>
    <mergeCell ref="E11:G11"/>
    <mergeCell ref="I416:I417"/>
    <mergeCell ref="J539:M540"/>
    <mergeCell ref="B218:H218"/>
    <mergeCell ref="B522:H522"/>
    <mergeCell ref="B59:H59"/>
    <mergeCell ref="I111:I112"/>
    <mergeCell ref="B488:H488"/>
    <mergeCell ref="J566:M567"/>
    <mergeCell ref="I874:I875"/>
    <mergeCell ref="B219:H219"/>
    <mergeCell ref="I467:I468"/>
    <mergeCell ref="I801:I802"/>
    <mergeCell ref="B656:H656"/>
    <mergeCell ref="I338:M338"/>
    <mergeCell ref="I925:I926"/>
    <mergeCell ref="I257:M257"/>
    <mergeCell ref="I585:I586"/>
    <mergeCell ref="B664:H664"/>
    <mergeCell ref="J165:M166"/>
    <mergeCell ref="B658:H658"/>
    <mergeCell ref="B201:H201"/>
    <mergeCell ref="J898:M899"/>
    <mergeCell ref="B875:H875"/>
    <mergeCell ref="B114:H114"/>
    <mergeCell ref="J471:M472"/>
    <mergeCell ref="I885:I886"/>
    <mergeCell ref="B203:H203"/>
    <mergeCell ref="J585:M586"/>
    <mergeCell ref="J595:M596"/>
    <mergeCell ref="J893:M894"/>
    <mergeCell ref="I480:I481"/>
    <mergeCell ref="I697:M697"/>
    <mergeCell ref="B290:H290"/>
    <mergeCell ref="B588:H588"/>
    <mergeCell ref="B283:H283"/>
    <mergeCell ref="J911:M912"/>
    <mergeCell ref="I394:I395"/>
    <mergeCell ref="B590:H590"/>
    <mergeCell ref="I185:I186"/>
    <mergeCell ref="B127:H127"/>
    <mergeCell ref="B285:H285"/>
    <mergeCell ref="J519:M520"/>
    <mergeCell ref="J179:M180"/>
    <mergeCell ref="I656:I657"/>
    <mergeCell ref="A249:M249"/>
    <mergeCell ref="I201:I202"/>
    <mergeCell ref="I537:I538"/>
    <mergeCell ref="I404:M404"/>
    <mergeCell ref="B301:H301"/>
    <mergeCell ref="I323:M323"/>
    <mergeCell ref="B730:H730"/>
    <mergeCell ref="J326:M327"/>
    <mergeCell ref="I82:I83"/>
    <mergeCell ref="B303:H303"/>
    <mergeCell ref="B484:H484"/>
    <mergeCell ref="B732:H732"/>
    <mergeCell ref="J537:M538"/>
    <mergeCell ref="K16:M16"/>
    <mergeCell ref="I196:I197"/>
    <mergeCell ref="J695:M696"/>
    <mergeCell ref="A361:A366"/>
    <mergeCell ref="J238:M239"/>
    <mergeCell ref="K9:M9"/>
    <mergeCell ref="A425:M425"/>
    <mergeCell ref="K11:M11"/>
    <mergeCell ref="B329:H329"/>
    <mergeCell ref="B17:D17"/>
    <mergeCell ref="A229:A234"/>
    <mergeCell ref="J379:M380"/>
    <mergeCell ref="I581:I582"/>
    <mergeCell ref="I763:M763"/>
    <mergeCell ref="B356:H356"/>
    <mergeCell ref="B654:H654"/>
    <mergeCell ref="B19:D19"/>
    <mergeCell ref="B531:H531"/>
    <mergeCell ref="I583:I584"/>
    <mergeCell ref="B662:H662"/>
    <mergeCell ref="I792:M792"/>
    <mergeCell ref="I881:I882"/>
    <mergeCell ref="J837:M838"/>
    <mergeCell ref="B199:H199"/>
    <mergeCell ref="B655:H655"/>
    <mergeCell ref="I883:I884"/>
    <mergeCell ref="J251:M252"/>
    <mergeCell ref="J925:M926"/>
    <mergeCell ref="I309:I310"/>
    <mergeCell ref="B657:H657"/>
    <mergeCell ref="J891:M892"/>
    <mergeCell ref="A405:A410"/>
    <mergeCell ref="I311:I312"/>
    <mergeCell ref="J705:M706"/>
    <mergeCell ref="B688:H688"/>
    <mergeCell ref="B682:H682"/>
    <mergeCell ref="I636:I637"/>
    <mergeCell ref="B375:H375"/>
    <mergeCell ref="I181:I182"/>
    <mergeCell ref="J304:M305"/>
    <mergeCell ref="B554:H554"/>
    <mergeCell ref="J306:M307"/>
    <mergeCell ref="I206:M206"/>
    <mergeCell ref="J177:M178"/>
    <mergeCell ref="B401:H401"/>
    <mergeCell ref="I533:I534"/>
    <mergeCell ref="I324:I325"/>
    <mergeCell ref="I506:M506"/>
    <mergeCell ref="B726:H726"/>
    <mergeCell ref="B701:H701"/>
    <mergeCell ref="I110:M110"/>
    <mergeCell ref="I541:I542"/>
    <mergeCell ref="B728:H728"/>
    <mergeCell ref="I192:I193"/>
    <mergeCell ref="J324:M325"/>
    <mergeCell ref="B267:H267"/>
    <mergeCell ref="A603:A608"/>
    <mergeCell ref="I194:I195"/>
    <mergeCell ref="J632:M633"/>
    <mergeCell ref="J317:M318"/>
    <mergeCell ref="B269:H269"/>
    <mergeCell ref="B752:H752"/>
    <mergeCell ref="J319:M320"/>
    <mergeCell ref="I225:I226"/>
    <mergeCell ref="B325:H325"/>
    <mergeCell ref="B754:H754"/>
    <mergeCell ref="B414:H414"/>
    <mergeCell ref="I734:M734"/>
    <mergeCell ref="B327:H327"/>
    <mergeCell ref="I683:I684"/>
    <mergeCell ref="B15:D15"/>
    <mergeCell ref="B923:H923"/>
    <mergeCell ref="J45:M46"/>
    <mergeCell ref="B416:H416"/>
    <mergeCell ref="J343:M344"/>
    <mergeCell ref="A779:A784"/>
    <mergeCell ref="J702:M703"/>
    <mergeCell ref="B749:H749"/>
    <mergeCell ref="J47:M48"/>
    <mergeCell ref="J370:M371"/>
    <mergeCell ref="I693:I694"/>
    <mergeCell ref="B38:H38"/>
    <mergeCell ref="B467:H467"/>
    <mergeCell ref="I605:I606"/>
    <mergeCell ref="B40:H40"/>
    <mergeCell ref="I390:I391"/>
    <mergeCell ref="I360:M360"/>
    <mergeCell ref="B767:H767"/>
    <mergeCell ref="I607:I608"/>
    <mergeCell ref="I905:I906"/>
    <mergeCell ref="J861:M862"/>
    <mergeCell ref="B462:H462"/>
    <mergeCell ref="I302:I303"/>
    <mergeCell ref="B796:H796"/>
    <mergeCell ref="B41:H41"/>
    <mergeCell ref="I907:I908"/>
    <mergeCell ref="J269:M270"/>
    <mergeCell ref="J91:M92"/>
    <mergeCell ref="J427:M428"/>
    <mergeCell ref="B66:H66"/>
    <mergeCell ref="B180:H180"/>
    <mergeCell ref="B552:H552"/>
    <mergeCell ref="A7:M7"/>
    <mergeCell ref="B480:H480"/>
    <mergeCell ref="J416:M417"/>
    <mergeCell ref="I800:M800"/>
    <mergeCell ref="B697:H697"/>
    <mergeCell ref="I749:I750"/>
    <mergeCell ref="I836:M836"/>
    <mergeCell ref="B392:H392"/>
    <mergeCell ref="A845:A850"/>
    <mergeCell ref="J445:M446"/>
    <mergeCell ref="B699:H699"/>
    <mergeCell ref="I74:M74"/>
    <mergeCell ref="I829:M829"/>
    <mergeCell ref="I918:I919"/>
    <mergeCell ref="J874:M875"/>
    <mergeCell ref="I321:I322"/>
    <mergeCell ref="B394:H394"/>
    <mergeCell ref="A119:A124"/>
    <mergeCell ref="I744:I745"/>
    <mergeCell ref="K12:M12"/>
    <mergeCell ref="B265:H265"/>
    <mergeCell ref="I346:I347"/>
    <mergeCell ref="K14:M14"/>
    <mergeCell ref="I460:I461"/>
    <mergeCell ref="J771:M772"/>
    <mergeCell ref="I348:I349"/>
    <mergeCell ref="I33:I34"/>
    <mergeCell ref="B105:H105"/>
    <mergeCell ref="I673:I674"/>
    <mergeCell ref="I333:I334"/>
    <mergeCell ref="B412:H412"/>
    <mergeCell ref="B710:H710"/>
    <mergeCell ref="J885:M886"/>
    <mergeCell ref="J130:M131"/>
    <mergeCell ref="B107:H107"/>
    <mergeCell ref="I463:I464"/>
    <mergeCell ref="I245:I246"/>
    <mergeCell ref="J341:M342"/>
    <mergeCell ref="J377:M378"/>
    <mergeCell ref="J797:M798"/>
    <mergeCell ref="J641:M642"/>
    <mergeCell ref="I873:M873"/>
    <mergeCell ref="B438:H438"/>
    <mergeCell ref="A801:A806"/>
    <mergeCell ref="I392:I393"/>
    <mergeCell ref="B763:H763"/>
    <mergeCell ref="J517:M518"/>
    <mergeCell ref="B792:H792"/>
    <mergeCell ref="I387:I388"/>
    <mergeCell ref="J817:M818"/>
    <mergeCell ref="B39:H39"/>
    <mergeCell ref="J214:M215"/>
    <mergeCell ref="I260:I261"/>
    <mergeCell ref="J812:M813"/>
    <mergeCell ref="B178:H178"/>
    <mergeCell ref="H9:J9"/>
    <mergeCell ref="B818:H818"/>
    <mergeCell ref="I291:I292"/>
    <mergeCell ref="I720:I721"/>
    <mergeCell ref="J82:M83"/>
    <mergeCell ref="B478:H478"/>
    <mergeCell ref="B65:H65"/>
    <mergeCell ref="B820:H820"/>
    <mergeCell ref="B776:H776"/>
    <mergeCell ref="I713:I714"/>
    <mergeCell ref="B50:H50"/>
    <mergeCell ref="I715:I716"/>
    <mergeCell ref="B479:H479"/>
    <mergeCell ref="I184:M184"/>
    <mergeCell ref="B504:H504"/>
    <mergeCell ref="J742:M743"/>
    <mergeCell ref="A867:A872"/>
    <mergeCell ref="I731:I732"/>
    <mergeCell ref="B235:H235"/>
    <mergeCell ref="B533:H533"/>
    <mergeCell ref="B831:H831"/>
    <mergeCell ref="A141:A146"/>
    <mergeCell ref="B505:H505"/>
    <mergeCell ref="B499:H499"/>
    <mergeCell ref="J881:M882"/>
    <mergeCell ref="I339:I340"/>
    <mergeCell ref="B833:H833"/>
    <mergeCell ref="J460:M461"/>
    <mergeCell ref="I844:M844"/>
    <mergeCell ref="J889:M890"/>
  </mergeCells>
  <hyperlinks>
    <hyperlink xmlns:r="http://schemas.openxmlformats.org/officeDocument/2006/relationships" ref="A1" r:id="rId1"/>
    <hyperlink xmlns:r="http://schemas.openxmlformats.org/officeDocument/2006/relationships" ref="A2" r:id="rId2"/>
    <hyperlink xmlns:r="http://schemas.openxmlformats.org/officeDocument/2006/relationships" ref="B2" r:id="rId3"/>
    <hyperlink xmlns:r="http://schemas.openxmlformats.org/officeDocument/2006/relationships" ref="C2" r:id="rId4"/>
    <hyperlink xmlns:r="http://schemas.openxmlformats.org/officeDocument/2006/relationships" ref="D2" r:id="rId5"/>
    <hyperlink xmlns:r="http://schemas.openxmlformats.org/officeDocument/2006/relationships" ref="E2" r:id="rId6"/>
    <hyperlink xmlns:r="http://schemas.openxmlformats.org/officeDocument/2006/relationships" ref="F2" r:id="rId7"/>
    <hyperlink xmlns:r="http://schemas.openxmlformats.org/officeDocument/2006/relationships" ref="G2" r:id="rId8"/>
    <hyperlink xmlns:r="http://schemas.openxmlformats.org/officeDocument/2006/relationships" ref="H2" r:id="rId9"/>
    <hyperlink xmlns:r="http://schemas.openxmlformats.org/officeDocument/2006/relationships" ref="I2" r:id="rId10"/>
    <hyperlink xmlns:r="http://schemas.openxmlformats.org/officeDocument/2006/relationships" ref="J2" r:id="rId11"/>
    <hyperlink xmlns:r="http://schemas.openxmlformats.org/officeDocument/2006/relationships" ref="L2" r:id="rId12"/>
    <hyperlink xmlns:r="http://schemas.openxmlformats.org/officeDocument/2006/relationships" ref="M2" r:id="rId13"/>
    <hyperlink xmlns:r="http://schemas.openxmlformats.org/officeDocument/2006/relationships" ref="B3" r:id="rId14"/>
    <hyperlink xmlns:r="http://schemas.openxmlformats.org/officeDocument/2006/relationships" ref="C3" r:id="rId15"/>
    <hyperlink xmlns:r="http://schemas.openxmlformats.org/officeDocument/2006/relationships" ref="D3" r:id="rId16"/>
    <hyperlink xmlns:r="http://schemas.openxmlformats.org/officeDocument/2006/relationships" ref="E3" r:id="rId17"/>
    <hyperlink xmlns:r="http://schemas.openxmlformats.org/officeDocument/2006/relationships" ref="F3" r:id="rId18"/>
    <hyperlink xmlns:r="http://schemas.openxmlformats.org/officeDocument/2006/relationships" ref="G3" r:id="rId19"/>
    <hyperlink xmlns:r="http://schemas.openxmlformats.org/officeDocument/2006/relationships" ref="H3" r:id="rId20"/>
    <hyperlink xmlns:r="http://schemas.openxmlformats.org/officeDocument/2006/relationships" ref="I3" r:id="rId21"/>
    <hyperlink xmlns:r="http://schemas.openxmlformats.org/officeDocument/2006/relationships" ref="J3" r:id="rId22"/>
    <hyperlink xmlns:r="http://schemas.openxmlformats.org/officeDocument/2006/relationships" ref="K3" r:id="rId23"/>
    <hyperlink xmlns:r="http://schemas.openxmlformats.org/officeDocument/2006/relationships" ref="L3" r:id="rId24"/>
    <hyperlink xmlns:r="http://schemas.openxmlformats.org/officeDocument/2006/relationships" ref="M3" r:id="rId25"/>
    <hyperlink xmlns:r="http://schemas.openxmlformats.org/officeDocument/2006/relationships" ref="B4" r:id="rId26"/>
    <hyperlink xmlns:r="http://schemas.openxmlformats.org/officeDocument/2006/relationships" ref="C4" r:id="rId27"/>
    <hyperlink xmlns:r="http://schemas.openxmlformats.org/officeDocument/2006/relationships" ref="D4" r:id="rId28"/>
    <hyperlink xmlns:r="http://schemas.openxmlformats.org/officeDocument/2006/relationships" ref="E4" r:id="rId29"/>
    <hyperlink xmlns:r="http://schemas.openxmlformats.org/officeDocument/2006/relationships" ref="F4" r:id="rId30"/>
    <hyperlink xmlns:r="http://schemas.openxmlformats.org/officeDocument/2006/relationships" ref="G4" r:id="rId31"/>
    <hyperlink xmlns:r="http://schemas.openxmlformats.org/officeDocument/2006/relationships" ref="H4" r:id="rId32"/>
    <hyperlink xmlns:r="http://schemas.openxmlformats.org/officeDocument/2006/relationships" ref="I4" r:id="rId33"/>
    <hyperlink xmlns:r="http://schemas.openxmlformats.org/officeDocument/2006/relationships" ref="J4" r:id="rId34"/>
    <hyperlink xmlns:r="http://schemas.openxmlformats.org/officeDocument/2006/relationships" ref="K4" r:id="rId35"/>
    <hyperlink xmlns:r="http://schemas.openxmlformats.org/officeDocument/2006/relationships" ref="L4" r:id="rId36"/>
    <hyperlink xmlns:r="http://schemas.openxmlformats.org/officeDocument/2006/relationships" ref="M4" r:id="rId37"/>
    <hyperlink xmlns:r="http://schemas.openxmlformats.org/officeDocument/2006/relationships" ref="B5" r:id="rId38"/>
    <hyperlink xmlns:r="http://schemas.openxmlformats.org/officeDocument/2006/relationships" ref="C5" r:id="rId39"/>
    <hyperlink xmlns:r="http://schemas.openxmlformats.org/officeDocument/2006/relationships" ref="D5" r:id="rId40"/>
    <hyperlink xmlns:r="http://schemas.openxmlformats.org/officeDocument/2006/relationships" ref="F5" r:id="rId41"/>
    <hyperlink xmlns:r="http://schemas.openxmlformats.org/officeDocument/2006/relationships" ref="H5" r:id="rId42"/>
    <hyperlink xmlns:r="http://schemas.openxmlformats.org/officeDocument/2006/relationships" ref="B6" r:id="rId4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837"/>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 width="10.71428571428571" customWidth="1" min="15" max="15"/>
    <col width="10.71428571428571" customWidth="1" min="16" max="16"/>
    <col width="10.71428571428571" customWidth="1" min="17" max="17"/>
    <col width="10.71428571428571" customWidth="1" min="18" max="18"/>
  </cols>
  <sheetData>
    <row r="1" ht="24" customHeight="1">
      <c r="A1" s="624" t="inlineStr">
        <is>
          <t>武器综合</t>
        </is>
      </c>
      <c r="B1" s="670" t="inlineStr">
        <is>
          <t>大型武器</t>
        </is>
      </c>
      <c r="C1" s="3" t="n"/>
      <c r="D1" s="4" t="n"/>
      <c r="E1" s="227" t="inlineStr">
        <is>
          <t>中型武器</t>
        </is>
      </c>
      <c r="F1" s="56" t="n"/>
      <c r="G1" s="203" t="n"/>
      <c r="H1" s="227" t="inlineStr">
        <is>
          <t>小型武器</t>
        </is>
      </c>
      <c r="I1" s="56" t="n"/>
      <c r="J1" s="203" t="n"/>
      <c r="K1" s="118" t="inlineStr">
        <is>
          <t>投掷武器</t>
        </is>
      </c>
      <c r="L1" s="3" t="n"/>
      <c r="M1" s="4" t="n"/>
      <c r="N1" s="653" t="inlineStr">
        <is>
          <t>打桩相关设定</t>
        </is>
      </c>
      <c r="O1" s="3" t="n"/>
      <c r="P1" s="3" t="n"/>
      <c r="Q1" s="3" t="n"/>
    </row>
    <row r="2" ht="24" customHeight="1">
      <c r="A2" s="846" t="inlineStr">
        <is>
          <t>武器觉醒</t>
        </is>
      </c>
      <c r="B2" s="847" t="inlineStr">
        <is>
          <t>祥云火炬</t>
        </is>
      </c>
      <c r="C2" s="848" t="inlineStr">
        <is>
          <t>雷神之锤</t>
        </is>
      </c>
      <c r="D2" s="850" t="inlineStr">
        <is>
          <t>盘古开天斧</t>
        </is>
      </c>
      <c r="E2" s="630" t="inlineStr">
        <is>
          <t>砖家之怒</t>
        </is>
      </c>
      <c r="F2" s="631" t="inlineStr">
        <is>
          <t>大夏龙雀</t>
        </is>
      </c>
      <c r="G2" s="931" t="inlineStr">
        <is>
          <t>九齿钉耙</t>
        </is>
      </c>
      <c r="H2" s="630" t="inlineStr">
        <is>
          <t>传说之杖</t>
        </is>
      </c>
      <c r="I2" s="631" t="inlineStr">
        <is>
          <t>佛跳墙</t>
        </is>
      </c>
      <c r="J2" s="851" t="inlineStr">
        <is>
          <t>合金钻头</t>
        </is>
      </c>
      <c r="K2" s="847" t="inlineStr">
        <is>
          <t>豪华午餐</t>
        </is>
      </c>
      <c r="L2" s="848" t="inlineStr">
        <is>
          <t>我的篮球鞋</t>
        </is>
      </c>
      <c r="M2" s="850" t="inlineStr">
        <is>
          <t>核弹</t>
        </is>
      </c>
      <c r="N2" s="80" t="inlineStr">
        <is>
          <t>破军力量</t>
        </is>
      </c>
      <c r="O2" s="932" t="inlineStr">
        <is>
          <t>25%</t>
        </is>
      </c>
      <c r="P2" s="62" t="inlineStr">
        <is>
          <t>奥义次数</t>
        </is>
      </c>
      <c r="Q2" s="933" t="inlineStr">
        <is>
          <t>3</t>
        </is>
      </c>
    </row>
    <row r="3" ht="24" customHeight="1">
      <c r="A3" s="11" t="n"/>
      <c r="B3" s="854" t="inlineStr">
        <is>
          <t>降妖宝杖</t>
        </is>
      </c>
      <c r="C3" s="639" t="inlineStr">
        <is>
          <t>盘龙之戟</t>
        </is>
      </c>
      <c r="D3" s="856" t="inlineStr">
        <is>
          <t>海洋之心</t>
        </is>
      </c>
      <c r="E3" s="638" t="inlineStr">
        <is>
          <t>龙武之魂</t>
        </is>
      </c>
      <c r="F3" s="639" t="inlineStr">
        <is>
          <t>龙脊</t>
        </is>
      </c>
      <c r="G3" s="856" t="inlineStr">
        <is>
          <t>射雕神弓</t>
        </is>
      </c>
      <c r="H3" s="638" t="inlineStr">
        <is>
          <t>光剑</t>
        </is>
      </c>
      <c r="I3" s="639" t="inlineStr">
        <is>
          <t>鸭爪叉</t>
        </is>
      </c>
      <c r="J3" s="853" t="inlineStr">
        <is>
          <t>钟馗道剑</t>
        </is>
      </c>
      <c r="K3" s="854" t="inlineStr">
        <is>
          <t>王牌飞行鼠</t>
        </is>
      </c>
      <c r="L3" s="639" t="inlineStr">
        <is>
          <t>可乐终结者</t>
        </is>
      </c>
      <c r="M3" s="856" t="inlineStr">
        <is>
          <t>螺旋手里剑</t>
        </is>
      </c>
      <c r="N3" s="132" t="inlineStr">
        <is>
          <t>混沌力量</t>
        </is>
      </c>
      <c r="O3" s="934" t="inlineStr">
        <is>
          <t>0%</t>
        </is>
      </c>
      <c r="P3" s="83" t="inlineStr">
        <is>
          <t>奥义速度</t>
        </is>
      </c>
      <c r="Q3" s="286" t="inlineStr">
        <is>
          <t>100%</t>
        </is>
      </c>
    </row>
    <row r="4" ht="24" customHeight="1">
      <c r="A4" s="11" t="n"/>
      <c r="B4" s="854" t="inlineStr">
        <is>
          <t>蒸汽重锤</t>
        </is>
      </c>
      <c r="C4" s="639" t="inlineStr">
        <is>
          <t>青龙偃月刀</t>
        </is>
      </c>
      <c r="D4" s="856" t="inlineStr">
        <is>
          <t>加特林</t>
        </is>
      </c>
      <c r="E4" s="638" t="inlineStr">
        <is>
          <t>穿刺之枪</t>
        </is>
      </c>
      <c r="F4" s="639" t="inlineStr">
        <is>
          <t>老虎凳</t>
        </is>
      </c>
      <c r="G4" s="856" t="inlineStr">
        <is>
          <t>双持狂战斧</t>
        </is>
      </c>
      <c r="H4" s="638" t="inlineStr">
        <is>
          <t>月光宝盒</t>
        </is>
      </c>
      <c r="I4" s="639" t="inlineStr">
        <is>
          <t>沙漠之鹰</t>
        </is>
      </c>
      <c r="J4" s="853" t="inlineStr">
        <is>
          <t>蛟龙水枪</t>
        </is>
      </c>
      <c r="K4" s="854" t="inlineStr">
        <is>
          <t>奇妙种子</t>
        </is>
      </c>
      <c r="L4" s="639" t="inlineStr">
        <is>
          <t>贯星长枪</t>
        </is>
      </c>
      <c r="M4" s="856" t="inlineStr">
        <is>
          <t>老虎鸡</t>
        </is>
      </c>
      <c r="N4" s="132" t="inlineStr">
        <is>
          <t>溯游敏捷</t>
        </is>
      </c>
      <c r="O4" s="934" t="inlineStr">
        <is>
          <t>21%</t>
        </is>
      </c>
      <c r="P4" s="86" t="inlineStr">
        <is>
          <t>溯游速度</t>
        </is>
      </c>
      <c r="Q4" s="286" t="inlineStr">
        <is>
          <t>7%</t>
        </is>
      </c>
    </row>
    <row r="5" ht="24" customHeight="1">
      <c r="A5" s="11" t="n"/>
      <c r="B5" s="854" t="inlineStr">
        <is>
          <t>死神之镰</t>
        </is>
      </c>
      <c r="C5" s="935" t="inlineStr">
        <is>
          <t>方天画戟</t>
        </is>
      </c>
      <c r="D5" s="936" t="inlineStr">
        <is>
          <t>屠龙刀</t>
        </is>
      </c>
      <c r="E5" s="937" t="inlineStr">
        <is>
          <t>x</t>
        </is>
      </c>
      <c r="F5" s="935" t="inlineStr">
        <is>
          <t>打狗棒</t>
        </is>
      </c>
      <c r="G5" s="936" t="inlineStr">
        <is>
          <t>倚天剑</t>
        </is>
      </c>
      <c r="H5" s="638" t="inlineStr">
        <is>
          <t>生死簿</t>
        </is>
      </c>
      <c r="I5" s="644" t="inlineStr">
        <is>
          <t>x</t>
        </is>
      </c>
      <c r="J5" s="641" t="inlineStr">
        <is>
          <t>x</t>
        </is>
      </c>
      <c r="K5" s="938" t="inlineStr">
        <is>
          <t>x</t>
        </is>
      </c>
      <c r="L5" s="639" t="inlineStr">
        <is>
          <t>玲珑宝塔</t>
        </is>
      </c>
      <c r="M5" s="856" t="inlineStr">
        <is>
          <t>缚龙仙绳</t>
        </is>
      </c>
      <c r="N5" s="138" t="inlineStr">
        <is>
          <t>灵动敏捷</t>
        </is>
      </c>
      <c r="O5" s="939" t="inlineStr">
        <is>
          <t>0%</t>
        </is>
      </c>
      <c r="P5" s="139" t="inlineStr">
        <is>
          <t>灵动速度</t>
        </is>
      </c>
      <c r="Q5" s="940" t="inlineStr">
        <is>
          <t>0%</t>
        </is>
      </c>
    </row>
    <row r="6" ht="24" customHeight="1">
      <c r="A6" s="11" t="n"/>
      <c r="B6" s="858" t="inlineStr">
        <is>
          <t>真斗战神剑</t>
        </is>
      </c>
      <c r="C6" s="787" t="inlineStr">
        <is>
          <t>x</t>
        </is>
      </c>
      <c r="D6" s="941" t="inlineStr">
        <is>
          <t>定海神针</t>
        </is>
      </c>
      <c r="E6" s="942" t="inlineStr">
        <is>
          <t>北斗七星</t>
        </is>
      </c>
      <c r="F6" s="647" t="inlineStr">
        <is>
          <t>圣道之剑</t>
        </is>
      </c>
      <c r="G6" s="941" t="inlineStr">
        <is>
          <t>死亡之翼</t>
        </is>
      </c>
      <c r="H6" s="786" t="inlineStr">
        <is>
          <t>x</t>
        </is>
      </c>
      <c r="I6" s="647" t="inlineStr">
        <is>
          <t>黄金酒桶</t>
        </is>
      </c>
      <c r="J6" s="943" t="inlineStr">
        <is>
          <t>万磁头盔</t>
        </is>
      </c>
      <c r="K6" s="650" t="inlineStr">
        <is>
          <t>x</t>
        </is>
      </c>
      <c r="L6" s="647" t="inlineStr">
        <is>
          <t>暴雨梨花针</t>
        </is>
      </c>
      <c r="M6" s="941" t="inlineStr">
        <is>
          <t>扑克王</t>
        </is>
      </c>
      <c r="N6" s="944" t="inlineStr">
        <is>
          <t>武器状态</t>
        </is>
      </c>
      <c r="O6" s="945" t="inlineStr">
        <is>
          <t>平均输出</t>
        </is>
      </c>
      <c r="P6" s="945" t="inlineStr">
        <is>
          <t>攻击次数</t>
        </is>
      </c>
      <c r="Q6" s="945" t="inlineStr">
        <is>
          <t>武器连击</t>
        </is>
      </c>
    </row>
    <row r="7" ht="24" customHeight="1">
      <c r="A7" s="788" t="inlineStr">
        <is>
          <t>强化祝福详情：1~4星必成，一部分4升5星必成，另一部分4升5星不降级（装死和封印祭坛的4把武器不参与活动）。</t>
        </is>
      </c>
      <c r="N7" s="652" t="inlineStr"/>
    </row>
    <row r="8" ht="24" customHeight="1">
      <c r="A8" s="386" t="inlineStr">
        <is>
          <t>武器分类</t>
        </is>
      </c>
      <c r="B8" s="205" t="inlineStr">
        <is>
          <t>名称</t>
        </is>
      </c>
      <c r="C8" s="227" t="inlineStr">
        <is>
          <t>获取途径</t>
        </is>
      </c>
      <c r="D8" s="206" t="inlineStr">
        <is>
          <t>基础伤害</t>
        </is>
      </c>
      <c r="E8" s="946" t="inlineStr">
        <is>
          <t>消耗及属性（此表包含剩余所有不可觉醒的武器）</t>
        </is>
      </c>
      <c r="F8" s="56" t="n"/>
      <c r="G8" s="56" t="n"/>
      <c r="H8" s="56" t="n"/>
      <c r="I8" s="56" t="n"/>
      <c r="J8" s="56" t="n"/>
      <c r="K8" s="56" t="n"/>
      <c r="L8" s="56" t="n"/>
      <c r="M8" s="203" t="n"/>
      <c r="N8" s="947" t="inlineStr">
        <is>
          <t>打桩计算</t>
        </is>
      </c>
      <c r="O8" s="386" t="inlineStr">
        <is>
          <t>暴击伤害</t>
        </is>
      </c>
      <c r="P8" s="386" t="inlineStr">
        <is>
          <t>增伤比例</t>
        </is>
      </c>
      <c r="Q8" s="386" t="inlineStr">
        <is>
          <t>附加伤害</t>
        </is>
      </c>
    </row>
    <row r="9" ht="24" customHeight="1">
      <c r="A9" s="664" t="inlineStr">
        <is>
          <t>中型武器</t>
        </is>
      </c>
      <c r="B9" s="319" t="inlineStr">
        <is>
          <t>霹雳鞭</t>
        </is>
      </c>
      <c r="C9" s="74" t="inlineStr">
        <is>
          <t>斗神塔</t>
        </is>
      </c>
      <c r="D9" s="74" t="inlineStr">
        <is>
          <t>20-25</t>
        </is>
      </c>
      <c r="E9" s="948" t="inlineStr">
        <is>
          <t>收集 5 颗1级万灵石。有 30 %的概率在攻击中附带10%的吸血效果。</t>
        </is>
      </c>
      <c r="F9" s="158" t="n"/>
      <c r="G9" s="158" t="n"/>
      <c r="H9" s="158" t="n"/>
      <c r="I9" s="158" t="n"/>
      <c r="J9" s="158" t="n"/>
      <c r="K9" s="158" t="n"/>
      <c r="L9" s="158" t="n"/>
      <c r="M9" s="320" t="n"/>
      <c r="N9" s="73" t="inlineStr">
        <is>
          <t>大武</t>
        </is>
      </c>
      <c r="O9" s="949" t="inlineStr">
        <is>
          <t>550%</t>
        </is>
      </c>
      <c r="P9" s="949" t="inlineStr">
        <is>
          <t>350%</t>
        </is>
      </c>
      <c r="Q9" s="950" t="inlineStr">
        <is>
          <t>1200</t>
        </is>
      </c>
    </row>
    <row r="10" ht="24" customHeight="1">
      <c r="A10" s="393" t="inlineStr">
        <is>
          <t>中型武器</t>
        </is>
      </c>
      <c r="B10" s="85" t="inlineStr">
        <is>
          <t>蚀骨鞭</t>
        </is>
      </c>
      <c r="C10" s="86" t="inlineStr">
        <is>
          <t>斗神塔</t>
        </is>
      </c>
      <c r="D10" s="86" t="inlineStr">
        <is>
          <t>25-30</t>
        </is>
      </c>
      <c r="E10" s="817" t="inlineStr">
        <is>
          <t>收集 5 颗2级万灵石。有 30 %的概率在攻击中附带15%的吸血效果。</t>
        </is>
      </c>
      <c r="F10" s="129" t="n"/>
      <c r="G10" s="129" t="n"/>
      <c r="H10" s="129" t="n"/>
      <c r="I10" s="129" t="n"/>
      <c r="J10" s="129" t="n"/>
      <c r="K10" s="129" t="n"/>
      <c r="L10" s="129" t="n"/>
      <c r="M10" s="130" t="n"/>
      <c r="N10" s="132" t="inlineStr">
        <is>
          <t>中武</t>
        </is>
      </c>
      <c r="O10" s="934" t="inlineStr">
        <is>
          <t>550%</t>
        </is>
      </c>
      <c r="P10" s="934" t="inlineStr">
        <is>
          <t>350%</t>
        </is>
      </c>
      <c r="Q10" s="286" t="inlineStr">
        <is>
          <t>1200</t>
        </is>
      </c>
    </row>
    <row r="11" ht="24" customHeight="1">
      <c r="A11" s="393" t="inlineStr">
        <is>
          <t>中型武器</t>
        </is>
      </c>
      <c r="B11" s="85" t="inlineStr">
        <is>
          <t>混元金钩</t>
        </is>
      </c>
      <c r="C11" s="86" t="inlineStr">
        <is>
          <t>斗神塔</t>
        </is>
      </c>
      <c r="D11" s="86" t="inlineStr">
        <is>
          <t>30-35</t>
        </is>
      </c>
      <c r="E11" s="817" t="inlineStr">
        <is>
          <t>收集 7 颗3级万灵石。有 30 %的概率在攻击中附带20%的吸血效果。</t>
        </is>
      </c>
      <c r="F11" s="129" t="n"/>
      <c r="G11" s="129" t="n"/>
      <c r="H11" s="129" t="n"/>
      <c r="I11" s="129" t="n"/>
      <c r="J11" s="129" t="n"/>
      <c r="K11" s="129" t="n"/>
      <c r="L11" s="129" t="n"/>
      <c r="M11" s="130" t="n"/>
      <c r="N11" s="132" t="inlineStr">
        <is>
          <t>小武</t>
        </is>
      </c>
      <c r="O11" s="934" t="inlineStr">
        <is>
          <t>550%</t>
        </is>
      </c>
      <c r="P11" s="934" t="inlineStr">
        <is>
          <t>350%</t>
        </is>
      </c>
      <c r="Q11" s="286" t="inlineStr">
        <is>
          <t>1200</t>
        </is>
      </c>
    </row>
    <row r="12" ht="24" customHeight="1">
      <c r="A12" s="393" t="inlineStr">
        <is>
          <t>中型武器</t>
        </is>
      </c>
      <c r="B12" s="85" t="inlineStr">
        <is>
          <t>锁魂藤</t>
        </is>
      </c>
      <c r="C12" s="86" t="inlineStr">
        <is>
          <t>斗神塔</t>
        </is>
      </c>
      <c r="D12" s="86" t="inlineStr">
        <is>
          <t>35-40</t>
        </is>
      </c>
      <c r="E12" s="817" t="inlineStr">
        <is>
          <t>收集10颗4级万灵石。有 30 %的概率在攻击中附带30%的吸血效果。</t>
        </is>
      </c>
      <c r="F12" s="129" t="n"/>
      <c r="G12" s="129" t="n"/>
      <c r="H12" s="129" t="n"/>
      <c r="I12" s="129" t="n"/>
      <c r="J12" s="129" t="n"/>
      <c r="K12" s="129" t="n"/>
      <c r="L12" s="129" t="n"/>
      <c r="M12" s="130" t="n"/>
      <c r="N12" s="77" t="inlineStr">
        <is>
          <t>投掷</t>
        </is>
      </c>
      <c r="O12" s="951" t="inlineStr">
        <is>
          <t>550%</t>
        </is>
      </c>
      <c r="P12" s="951" t="inlineStr">
        <is>
          <t>350%</t>
        </is>
      </c>
      <c r="Q12" s="952" t="inlineStr">
        <is>
          <t>1200</t>
        </is>
      </c>
    </row>
    <row r="13" ht="24" customHeight="1">
      <c r="A13" s="393" t="inlineStr">
        <is>
          <t>中型武器</t>
        </is>
      </c>
      <c r="B13" s="85" t="inlineStr">
        <is>
          <t>游龙惊鸿</t>
        </is>
      </c>
      <c r="C13" s="86" t="inlineStr">
        <is>
          <t>斗神塔</t>
        </is>
      </c>
      <c r="D13" s="86" t="inlineStr">
        <is>
          <t>45-50</t>
        </is>
      </c>
      <c r="E13" s="817" t="inlineStr">
        <is>
          <t>收集15颗5级万灵石。有 30 %的概率在攻击中附带40%的吸血效果。</t>
        </is>
      </c>
      <c r="F13" s="129" t="n"/>
      <c r="G13" s="129" t="n"/>
      <c r="H13" s="129" t="n"/>
      <c r="I13" s="129" t="n"/>
      <c r="J13" s="129" t="n"/>
      <c r="K13" s="129" t="n"/>
      <c r="L13" s="129" t="n"/>
      <c r="M13" s="130" t="n"/>
      <c r="N13" s="657" t="inlineStr">
        <is>
          <t>力量</t>
        </is>
      </c>
      <c r="O13" s="932" t="inlineStr">
        <is>
          <t>1100</t>
        </is>
      </c>
      <c r="P13" s="62" t="inlineStr">
        <is>
          <t>固定伤害</t>
        </is>
      </c>
      <c r="Q13" s="933" t="inlineStr">
        <is>
          <t>1000</t>
        </is>
      </c>
    </row>
    <row r="14" ht="24" customHeight="1">
      <c r="A14" s="393" t="inlineStr">
        <is>
          <t>中型武器</t>
        </is>
      </c>
      <c r="B14" s="85" t="inlineStr">
        <is>
          <t>仙人指路</t>
        </is>
      </c>
      <c r="C14" s="86" t="inlineStr">
        <is>
          <t>斗神塔</t>
        </is>
      </c>
      <c r="D14" s="86" t="inlineStr">
        <is>
          <t>60-65</t>
        </is>
      </c>
      <c r="E14" s="817" t="inlineStr">
        <is>
          <t>收集30颗6级万灵石。有 30 %的概率在攻击中附带60%的吸血效果。</t>
        </is>
      </c>
      <c r="F14" s="129" t="n"/>
      <c r="G14" s="129" t="n"/>
      <c r="H14" s="129" t="n"/>
      <c r="I14" s="129" t="n"/>
      <c r="J14" s="129" t="n"/>
      <c r="K14" s="129" t="n"/>
      <c r="L14" s="129" t="n"/>
      <c r="M14" s="130" t="n"/>
      <c r="N14" s="239" t="inlineStr">
        <is>
          <t>敏捷</t>
        </is>
      </c>
      <c r="O14" s="934" t="inlineStr">
        <is>
          <t>750</t>
        </is>
      </c>
      <c r="P14" s="86" t="inlineStr">
        <is>
          <t>真实伤害</t>
        </is>
      </c>
      <c r="Q14" s="286" t="inlineStr">
        <is>
          <t>100</t>
        </is>
      </c>
    </row>
    <row r="15" ht="24" customHeight="1">
      <c r="A15" s="393" t="inlineStr">
        <is>
          <t>中型武器</t>
        </is>
      </c>
      <c r="B15" s="85" t="inlineStr">
        <is>
          <t>雷霆万钧</t>
        </is>
      </c>
      <c r="C15" s="86" t="inlineStr">
        <is>
          <t>斗神塔</t>
        </is>
      </c>
      <c r="D15" s="86" t="inlineStr">
        <is>
          <t>63-68</t>
        </is>
      </c>
      <c r="E15" s="817" t="inlineStr">
        <is>
          <t>收集60颗7级万灵石。有 50 %的概率在攻击中附带60%的吸血效果，命中提升10%。</t>
        </is>
      </c>
      <c r="F15" s="129" t="n"/>
      <c r="G15" s="129" t="n"/>
      <c r="H15" s="129" t="n"/>
      <c r="I15" s="129" t="n"/>
      <c r="J15" s="129" t="n"/>
      <c r="K15" s="129" t="n"/>
      <c r="L15" s="129" t="n"/>
      <c r="M15" s="130" t="n"/>
      <c r="N15" s="239" t="inlineStr">
        <is>
          <t>速度</t>
        </is>
      </c>
      <c r="O15" s="934" t="inlineStr">
        <is>
          <t>1500</t>
        </is>
      </c>
      <c r="P15" s="86" t="inlineStr">
        <is>
          <t>扔武伤害</t>
        </is>
      </c>
      <c r="Q15" s="286" t="inlineStr">
        <is>
          <t>18%</t>
        </is>
      </c>
    </row>
    <row r="16" ht="24" customHeight="1">
      <c r="A16" s="393" t="inlineStr">
        <is>
          <t>中型武器</t>
        </is>
      </c>
      <c r="B16" s="85" t="inlineStr">
        <is>
          <t>五雷轰顶</t>
        </is>
      </c>
      <c r="C16" s="86" t="inlineStr">
        <is>
          <t>斗神塔</t>
        </is>
      </c>
      <c r="D16" s="86" t="inlineStr">
        <is>
          <t>65-70</t>
        </is>
      </c>
      <c r="E16" s="817" t="inlineStr">
        <is>
          <t>能量 3000 点以上，每日消耗288点。有 60 %的概率在攻击中附带60%的吸血效果，命中提升50%。</t>
        </is>
      </c>
      <c r="F16" s="129" t="n"/>
      <c r="G16" s="129" t="n"/>
      <c r="H16" s="129" t="n"/>
      <c r="I16" s="129" t="n"/>
      <c r="J16" s="129" t="n"/>
      <c r="K16" s="129" t="n"/>
      <c r="L16" s="129" t="n"/>
      <c r="M16" s="130" t="n"/>
      <c r="N16" s="239" t="inlineStr">
        <is>
          <t>生命</t>
        </is>
      </c>
      <c r="O16" s="934" t="inlineStr">
        <is>
          <t>15000</t>
        </is>
      </c>
    </row>
    <row r="17" ht="24" customHeight="1">
      <c r="A17" s="395" t="inlineStr">
        <is>
          <t>中型武器</t>
        </is>
      </c>
      <c r="B17" s="256" t="inlineStr">
        <is>
          <t>北斗七星</t>
        </is>
      </c>
      <c r="C17" s="139" t="inlineStr">
        <is>
          <t>斗神塔</t>
        </is>
      </c>
      <c r="D17" s="139" t="inlineStr">
        <is>
          <t>65-70</t>
        </is>
      </c>
      <c r="E17" s="829" t="inlineStr">
        <is>
          <t>能量10000点以上，每日消耗864点。有100%的概率在攻击中附带60%的吸血效果，必中。</t>
        </is>
      </c>
      <c r="F17" s="135" t="n"/>
      <c r="G17" s="135" t="n"/>
      <c r="H17" s="135" t="n"/>
      <c r="I17" s="135" t="n"/>
      <c r="J17" s="135" t="n"/>
      <c r="K17" s="135" t="n"/>
      <c r="L17" s="135" t="n"/>
      <c r="M17" s="136" t="n"/>
      <c r="N17" s="268" t="inlineStr">
        <is>
          <t>等级</t>
        </is>
      </c>
      <c r="O17" s="939" t="inlineStr">
        <is>
          <t>170</t>
        </is>
      </c>
    </row>
    <row r="18" ht="24" customHeight="1">
      <c r="A18" s="664" t="inlineStr">
        <is>
          <t>中型武器</t>
        </is>
      </c>
      <c r="B18" s="319" t="inlineStr">
        <is>
          <t>桃木扇</t>
        </is>
      </c>
      <c r="C18" s="74" t="inlineStr">
        <is>
          <t>抢地盘</t>
        </is>
      </c>
      <c r="D18" s="74" t="inlineStr">
        <is>
          <t>30-50</t>
        </is>
      </c>
      <c r="E18" s="948" t="inlineStr">
        <is>
          <t>消耗 2 个桃木扇骨兑换1天。15%的几率2.0倍暴击，命中提升10%，忽略装死，无视大海。</t>
        </is>
      </c>
      <c r="F18" s="158" t="n"/>
      <c r="G18" s="158" t="n"/>
      <c r="H18" s="158" t="n"/>
      <c r="I18" s="158" t="n"/>
      <c r="J18" s="158" t="n"/>
      <c r="K18" s="158" t="n"/>
      <c r="L18" s="158" t="n"/>
      <c r="M18" s="320" t="n"/>
    </row>
    <row r="19" ht="24" customHeight="1">
      <c r="A19" s="393" t="inlineStr">
        <is>
          <t>中型武器</t>
        </is>
      </c>
      <c r="B19" s="85" t="inlineStr">
        <is>
          <t>玄铁扇</t>
        </is>
      </c>
      <c r="C19" s="86" t="inlineStr">
        <is>
          <t>抢地盘</t>
        </is>
      </c>
      <c r="D19" s="86" t="inlineStr">
        <is>
          <t>35-60</t>
        </is>
      </c>
      <c r="E19" s="817" t="inlineStr">
        <is>
          <t>消耗 5 个玄铁扇骨兑换1天。15%的几率2.5倍暴击，命中提升15%，忽略装死，无视大海。</t>
        </is>
      </c>
      <c r="F19" s="129" t="n"/>
      <c r="G19" s="129" t="n"/>
      <c r="H19" s="129" t="n"/>
      <c r="I19" s="129" t="n"/>
      <c r="J19" s="129" t="n"/>
      <c r="K19" s="129" t="n"/>
      <c r="L19" s="129" t="n"/>
      <c r="M19" s="130" t="n"/>
    </row>
    <row r="20" ht="24" customHeight="1">
      <c r="A20" s="395" t="inlineStr">
        <is>
          <t>中型武器</t>
        </is>
      </c>
      <c r="B20" s="256" t="inlineStr">
        <is>
          <t>秋风孤叶扇</t>
        </is>
      </c>
      <c r="C20" s="139" t="inlineStr">
        <is>
          <t>抢地盘</t>
        </is>
      </c>
      <c r="D20" s="139" t="inlineStr">
        <is>
          <t>40-70</t>
        </is>
      </c>
      <c r="E20" s="829" t="inlineStr">
        <is>
          <t>消耗10个孤叶扇骨兑换1天。15%的几率3.0倍暴击，命中提升20%，忽略装死，无视大海。</t>
        </is>
      </c>
      <c r="F20" s="135" t="n"/>
      <c r="G20" s="135" t="n"/>
      <c r="H20" s="135" t="n"/>
      <c r="I20" s="135" t="n"/>
      <c r="J20" s="135" t="n"/>
      <c r="K20" s="135" t="n"/>
      <c r="L20" s="135" t="n"/>
      <c r="M20" s="136" t="n"/>
    </row>
    <row r="21" ht="24" customHeight="1">
      <c r="A21" s="664" t="inlineStr">
        <is>
          <t>投掷武器</t>
        </is>
      </c>
      <c r="B21" s="319" t="inlineStr">
        <is>
          <t>新春鞭炮</t>
        </is>
      </c>
      <c r="C21" s="74" t="inlineStr">
        <is>
          <t>春节充能</t>
        </is>
      </c>
      <c r="D21" s="74" t="inlineStr">
        <is>
          <t>50-50</t>
        </is>
      </c>
      <c r="E21" s="948" t="inlineStr">
        <is>
          <t>节日消耗20时之沙充能1天。优先选中，必中，暴击概率50%，忽略1回合。</t>
        </is>
      </c>
      <c r="F21" s="158" t="n"/>
      <c r="G21" s="158" t="n"/>
      <c r="H21" s="158" t="n"/>
      <c r="I21" s="158" t="n"/>
      <c r="J21" s="158" t="n"/>
      <c r="K21" s="158" t="n"/>
      <c r="L21" s="158" t="n"/>
      <c r="M21" s="320" t="n"/>
    </row>
    <row r="22" ht="24" customHeight="1">
      <c r="A22" s="393" t="inlineStr">
        <is>
          <t>小型武器</t>
        </is>
      </c>
      <c r="B22" s="85" t="inlineStr">
        <is>
          <t>劳动节扫把</t>
        </is>
      </c>
      <c r="C22" s="86" t="inlineStr">
        <is>
          <t>五一充能</t>
        </is>
      </c>
      <c r="D22" s="86" t="inlineStr">
        <is>
          <t>50-50</t>
        </is>
      </c>
      <c r="E22" s="817" t="inlineStr">
        <is>
          <t>节日消耗20时之沙充能1天。优先选中，必中，连击概率50%，忽略1回合。</t>
        </is>
      </c>
      <c r="F22" s="129" t="n"/>
      <c r="G22" s="129" t="n"/>
      <c r="H22" s="129" t="n"/>
      <c r="I22" s="129" t="n"/>
      <c r="J22" s="129" t="n"/>
      <c r="K22" s="129" t="n"/>
      <c r="L22" s="129" t="n"/>
      <c r="M22" s="130" t="n"/>
    </row>
    <row r="23" ht="24" customHeight="1">
      <c r="A23" s="393" t="inlineStr">
        <is>
          <t>小型武器</t>
        </is>
      </c>
      <c r="B23" s="85" t="inlineStr">
        <is>
          <t>乐斗拳套</t>
        </is>
      </c>
      <c r="C23" s="86" t="inlineStr">
        <is>
          <t>周年充能</t>
        </is>
      </c>
      <c r="D23" s="86" t="inlineStr">
        <is>
          <t>50-50</t>
        </is>
      </c>
      <c r="E23" s="817" t="inlineStr">
        <is>
          <t>节日消耗20时之沙充能1天。优先选中，必中，伤害提升50%，忽略1回合。</t>
        </is>
      </c>
      <c r="F23" s="129" t="n"/>
      <c r="G23" s="129" t="n"/>
      <c r="H23" s="129" t="n"/>
      <c r="I23" s="129" t="n"/>
      <c r="J23" s="129" t="n"/>
      <c r="K23" s="129" t="n"/>
      <c r="L23" s="129" t="n"/>
      <c r="M23" s="130" t="n"/>
    </row>
    <row r="24" ht="24" customHeight="1">
      <c r="A24" s="393" t="inlineStr">
        <is>
          <t>中型武器</t>
        </is>
      </c>
      <c r="B24" s="85" t="inlineStr">
        <is>
          <t>冰镇西瓜</t>
        </is>
      </c>
      <c r="C24" s="86" t="inlineStr">
        <is>
          <t>八月充能</t>
        </is>
      </c>
      <c r="D24" s="86" t="inlineStr">
        <is>
          <t>50-50</t>
        </is>
      </c>
      <c r="E24" s="817" t="inlineStr">
        <is>
          <t>活动消耗20时之沙充能1天。优先选中，必中，降低对手力量80%持续3回合，忽略1回合。</t>
        </is>
      </c>
      <c r="F24" s="129" t="n"/>
      <c r="G24" s="129" t="n"/>
      <c r="H24" s="129" t="n"/>
      <c r="I24" s="129" t="n"/>
      <c r="J24" s="129" t="n"/>
      <c r="K24" s="129" t="n"/>
      <c r="L24" s="129" t="n"/>
      <c r="M24" s="130" t="n"/>
    </row>
    <row r="25" ht="24" customHeight="1">
      <c r="A25" s="395" t="inlineStr">
        <is>
          <t>小型武器</t>
        </is>
      </c>
      <c r="B25" s="64" t="inlineStr">
        <is>
          <t>圣诞棒棒糖</t>
        </is>
      </c>
      <c r="C25" s="65" t="inlineStr">
        <is>
          <t>圣诞充能</t>
        </is>
      </c>
      <c r="D25" s="65" t="inlineStr">
        <is>
          <t>50-50</t>
        </is>
      </c>
      <c r="E25" s="822" t="inlineStr">
        <is>
          <t>节日消耗20时之沙充能1天。优先选中，必中，附带对手当前生命10%的额外伤害，忽略1回合。</t>
        </is>
      </c>
      <c r="F25" s="194" t="n"/>
      <c r="G25" s="194" t="n"/>
      <c r="H25" s="194" t="n"/>
      <c r="I25" s="194" t="n"/>
      <c r="J25" s="194" t="n"/>
      <c r="K25" s="194" t="n"/>
      <c r="L25" s="194" t="n"/>
      <c r="M25" s="410" t="n"/>
    </row>
    <row r="26" ht="24" customHeight="1">
      <c r="A26" s="654" t="inlineStr">
        <is>
          <t>大型武器</t>
        </is>
      </c>
      <c r="B26" s="61" t="inlineStr">
        <is>
          <t>邪·霸皇</t>
        </is>
      </c>
      <c r="C26" s="62" t="inlineStr">
        <is>
          <t>许愿帮铺</t>
        </is>
      </c>
      <c r="D26" s="62" t="inlineStr">
        <is>
          <t>75-95</t>
        </is>
      </c>
      <c r="E26" s="814" t="inlineStr">
        <is>
          <t>消耗129许愿点。优先选中，必中，必暴击，无视反弹，15%忽略1回合。神技同神·霸皇。</t>
        </is>
      </c>
      <c r="F26" s="123" t="n"/>
      <c r="G26" s="123" t="n"/>
      <c r="H26" s="123" t="n"/>
      <c r="I26" s="123" t="n"/>
      <c r="J26" s="123" t="n"/>
      <c r="K26" s="123" t="n"/>
      <c r="L26" s="123" t="n"/>
      <c r="M26" s="124" t="n"/>
    </row>
    <row r="27" ht="24" customHeight="1">
      <c r="A27" s="393" t="inlineStr">
        <is>
          <t>中型武器</t>
        </is>
      </c>
      <c r="B27" s="85" t="inlineStr">
        <is>
          <t>魔·命运枪</t>
        </is>
      </c>
      <c r="C27" s="86" t="inlineStr">
        <is>
          <t>许愿帮铺</t>
        </is>
      </c>
      <c r="D27" s="86" t="inlineStr">
        <is>
          <t>75-95</t>
        </is>
      </c>
      <c r="E27" s="817" t="inlineStr">
        <is>
          <t>消耗119许愿点。优先选中，100%连击，忽略装死、皮糙，命中暴击提升30%持续3回合。神技同神·命运之枪。</t>
        </is>
      </c>
      <c r="F27" s="129" t="n"/>
      <c r="G27" s="129" t="n"/>
      <c r="H27" s="129" t="n"/>
      <c r="I27" s="129" t="n"/>
      <c r="J27" s="129" t="n"/>
      <c r="K27" s="129" t="n"/>
      <c r="L27" s="129" t="n"/>
      <c r="M27" s="130" t="n"/>
    </row>
    <row r="28" ht="24" customHeight="1">
      <c r="A28" s="393" t="inlineStr">
        <is>
          <t>小型武器</t>
        </is>
      </c>
      <c r="B28" s="85" t="inlineStr">
        <is>
          <t>幻·月光炮</t>
        </is>
      </c>
      <c r="C28" s="86" t="inlineStr">
        <is>
          <t>许愿帮铺</t>
        </is>
      </c>
      <c r="D28" s="86" t="inlineStr">
        <is>
          <t>75-85</t>
        </is>
      </c>
      <c r="E28" s="817" t="inlineStr">
        <is>
          <t>消耗109许愿点。优先选中，必中，必暴击，无视大海、霸气，忽略1回合，伤害提升80%。神技同神·月光炮。</t>
        </is>
      </c>
      <c r="F28" s="129" t="n"/>
      <c r="G28" s="129" t="n"/>
      <c r="H28" s="129" t="n"/>
      <c r="I28" s="129" t="n"/>
      <c r="J28" s="129" t="n"/>
      <c r="K28" s="129" t="n"/>
      <c r="L28" s="129" t="n"/>
      <c r="M28" s="130" t="n"/>
    </row>
    <row r="29" ht="24" customHeight="1">
      <c r="A29" s="953" t="inlineStr">
        <is>
          <t>投掷武器</t>
        </is>
      </c>
      <c r="B29" s="64" t="inlineStr">
        <is>
          <t>灵·霸天鼠</t>
        </is>
      </c>
      <c r="C29" s="65" t="inlineStr">
        <is>
          <t>许愿帮铺</t>
        </is>
      </c>
      <c r="D29" s="65" t="inlineStr">
        <is>
          <t>55-85</t>
        </is>
      </c>
      <c r="E29" s="822" t="inlineStr">
        <is>
          <t>消耗  99许愿点。优先选中，必中，降低对手闪避50%持续2回合。神技同神·霸天鼠。</t>
        </is>
      </c>
      <c r="F29" s="194" t="n"/>
      <c r="G29" s="194" t="n"/>
      <c r="H29" s="194" t="n"/>
      <c r="I29" s="194" t="n"/>
      <c r="J29" s="194" t="n"/>
      <c r="K29" s="194" t="n"/>
      <c r="L29" s="194" t="n"/>
      <c r="M29" s="410" t="n"/>
    </row>
    <row r="30" ht="24" customHeight="1">
      <c r="A30" s="377" t="inlineStr">
        <is>
          <t>中型武器</t>
        </is>
      </c>
      <c r="B30" s="27" t="inlineStr">
        <is>
          <t>倾城泪</t>
        </is>
      </c>
      <c r="C30" s="33" t="inlineStr">
        <is>
          <t>冲榜定制</t>
        </is>
      </c>
      <c r="D30" s="33" t="inlineStr">
        <is>
          <t>90-105</t>
        </is>
      </c>
      <c r="E30" s="383" t="inlineStr">
        <is>
          <t>定制人：北城荒。        优先选中，必中，使对手不能使用武器技能持续3回合。</t>
        </is>
      </c>
      <c r="F30" s="123" t="n"/>
      <c r="G30" s="123" t="n"/>
      <c r="H30" s="123" t="n"/>
      <c r="I30" s="123" t="n"/>
      <c r="J30" s="123" t="n"/>
      <c r="K30" s="123" t="n"/>
      <c r="L30" s="123" t="n"/>
      <c r="M30" s="124" t="n"/>
    </row>
    <row r="31" ht="24" customHeight="1">
      <c r="A31" s="379" t="inlineStr">
        <is>
          <t>小型武器</t>
        </is>
      </c>
      <c r="B31" s="34" t="inlineStr">
        <is>
          <t>梦迪戒</t>
        </is>
      </c>
      <c r="C31" s="35" t="inlineStr">
        <is>
          <t>冲榜定制</t>
        </is>
      </c>
      <c r="D31" s="35" t="inlineStr">
        <is>
          <t>66-114</t>
        </is>
      </c>
      <c r="E31" s="384" t="inlineStr">
        <is>
          <t>定制人：赵天硕。        优先选中，必中，100%连击，无视反弹，忽略1回合。</t>
        </is>
      </c>
      <c r="F31" s="129" t="n"/>
      <c r="G31" s="129" t="n"/>
      <c r="H31" s="129" t="n"/>
      <c r="I31" s="129" t="n"/>
      <c r="J31" s="129" t="n"/>
      <c r="K31" s="129" t="n"/>
      <c r="L31" s="129" t="n"/>
      <c r="M31" s="130" t="n"/>
    </row>
    <row r="32" ht="24" customHeight="1">
      <c r="A32" s="379" t="inlineStr">
        <is>
          <t>大型武器</t>
        </is>
      </c>
      <c r="B32" s="34" t="inlineStr">
        <is>
          <t>皮卡丘</t>
        </is>
      </c>
      <c r="C32" s="35" t="inlineStr">
        <is>
          <t>冲榜定制</t>
        </is>
      </c>
      <c r="D32" s="35" t="inlineStr">
        <is>
          <t>71-118</t>
        </is>
      </c>
      <c r="E32" s="384" t="inlineStr">
        <is>
          <t>定制人：一壶乌龙茶。 优先选中，必中，100%连击，使对手只能空手攻击持续2回合。</t>
        </is>
      </c>
      <c r="F32" s="129" t="n"/>
      <c r="G32" s="129" t="n"/>
      <c r="H32" s="129" t="n"/>
      <c r="I32" s="129" t="n"/>
      <c r="J32" s="129" t="n"/>
      <c r="K32" s="129" t="n"/>
      <c r="L32" s="129" t="n"/>
      <c r="M32" s="130" t="n"/>
    </row>
    <row r="33" ht="24" customHeight="1">
      <c r="A33" s="379" t="inlineStr">
        <is>
          <t>大型武器</t>
        </is>
      </c>
      <c r="B33" s="34" t="inlineStr">
        <is>
          <t>霸者之刃</t>
        </is>
      </c>
      <c r="C33" s="35" t="inlineStr">
        <is>
          <t>冲榜定制</t>
        </is>
      </c>
      <c r="D33" s="35" t="inlineStr">
        <is>
          <t>100-106</t>
        </is>
      </c>
      <c r="E33" s="384" t="inlineStr">
        <is>
          <t>定制人：霸者之王。    优先选中，必中，100%连击，使对手只能技能攻击持续2回合，免疫控制2回合。</t>
        </is>
      </c>
      <c r="F33" s="129" t="n"/>
      <c r="G33" s="129" t="n"/>
      <c r="H33" s="129" t="n"/>
      <c r="I33" s="129" t="n"/>
      <c r="J33" s="129" t="n"/>
      <c r="K33" s="129" t="n"/>
      <c r="L33" s="129" t="n"/>
      <c r="M33" s="130" t="n"/>
    </row>
    <row r="34" ht="24" customHeight="1">
      <c r="A34" s="379" t="inlineStr">
        <is>
          <t>大型武器</t>
        </is>
      </c>
      <c r="B34" s="34" t="inlineStr">
        <is>
          <t>弘远神枪</t>
        </is>
      </c>
      <c r="C34" s="35" t="inlineStr">
        <is>
          <t>冲榜定制</t>
        </is>
      </c>
      <c r="D34" s="35" t="inlineStr">
        <is>
          <t>98-108</t>
        </is>
      </c>
      <c r="E34" s="384" t="inlineStr">
        <is>
          <t>定制人：永远的痛。                     必中，100%连击，使对手不能使用武器技能持续3回合。</t>
        </is>
      </c>
      <c r="F34" s="129" t="n"/>
      <c r="G34" s="129" t="n"/>
      <c r="H34" s="129" t="n"/>
      <c r="I34" s="129" t="n"/>
      <c r="J34" s="129" t="n"/>
      <c r="K34" s="129" t="n"/>
      <c r="L34" s="129" t="n"/>
      <c r="M34" s="130" t="n"/>
    </row>
    <row r="35" ht="24" customHeight="1">
      <c r="A35" s="381" t="inlineStr">
        <is>
          <t>中型武器</t>
        </is>
      </c>
      <c r="B35" s="47" t="inlineStr">
        <is>
          <t>吵吵小皮鞭</t>
        </is>
      </c>
      <c r="C35" s="42" t="inlineStr">
        <is>
          <t>冲榜定制</t>
        </is>
      </c>
      <c r="D35" s="42" t="inlineStr">
        <is>
          <t>99-109</t>
        </is>
      </c>
      <c r="E35" s="369" t="inlineStr">
        <is>
          <t>定制人：依旧。                            必中，100%连击，使对手不能使用武器技能持续3回合。</t>
        </is>
      </c>
      <c r="F35" s="135" t="n"/>
      <c r="G35" s="135" t="n"/>
      <c r="H35" s="135" t="n"/>
      <c r="I35" s="135" t="n"/>
      <c r="J35" s="135" t="n"/>
      <c r="K35" s="135" t="n"/>
      <c r="L35" s="135" t="n"/>
      <c r="M35" s="136" t="n"/>
    </row>
    <row r="36" ht="24" customHeight="1">
      <c r="A36" s="664" t="inlineStr">
        <is>
          <t>中型武器</t>
        </is>
      </c>
      <c r="B36" s="319" t="inlineStr">
        <is>
          <t>倚天剑</t>
        </is>
      </c>
      <c r="C36" s="74" t="inlineStr">
        <is>
          <t>消费排行</t>
        </is>
      </c>
      <c r="D36" s="74" t="inlineStr">
        <is>
          <t>1-50</t>
        </is>
      </c>
      <c r="E36" s="948" t="inlineStr">
        <is>
          <t>必中，100%连击。</t>
        </is>
      </c>
      <c r="F36" s="158" t="n"/>
      <c r="G36" s="158" t="n"/>
      <c r="H36" s="158" t="n"/>
      <c r="I36" s="158" t="n"/>
      <c r="J36" s="158" t="n"/>
      <c r="K36" s="158" t="n"/>
      <c r="L36" s="158" t="n"/>
      <c r="M36" s="320" t="n"/>
    </row>
    <row r="37" ht="24" customHeight="1">
      <c r="A37" s="393" t="inlineStr">
        <is>
          <t>中型武器</t>
        </is>
      </c>
      <c r="B37" s="85" t="inlineStr">
        <is>
          <t>真·倚天剑</t>
        </is>
      </c>
      <c r="C37" s="86" t="inlineStr">
        <is>
          <t>消费排行</t>
        </is>
      </c>
      <c r="D37" s="86" t="inlineStr">
        <is>
          <t>50-75</t>
        </is>
      </c>
      <c r="E37" s="817" t="inlineStr">
        <is>
          <t>必中，100%连击，忽略装死，无视对手所有武器减伤并免疫格挡类技能效果。</t>
        </is>
      </c>
      <c r="F37" s="129" t="n"/>
      <c r="G37" s="129" t="n"/>
      <c r="H37" s="129" t="n"/>
      <c r="I37" s="129" t="n"/>
      <c r="J37" s="129" t="n"/>
      <c r="K37" s="129" t="n"/>
      <c r="L37" s="129" t="n"/>
      <c r="M37" s="130" t="n"/>
    </row>
    <row r="38" ht="24" customHeight="1">
      <c r="A38" s="393" t="inlineStr">
        <is>
          <t>中型武器</t>
        </is>
      </c>
      <c r="B38" s="85" t="inlineStr">
        <is>
          <t>打狗棒</t>
        </is>
      </c>
      <c r="C38" s="86" t="inlineStr">
        <is>
          <t>消费排行</t>
        </is>
      </c>
      <c r="D38" s="86" t="inlineStr">
        <is>
          <t>50-70</t>
        </is>
      </c>
      <c r="E38" s="817" t="inlineStr">
        <is>
          <t>必中，必暴击，忽略装死，100%附加企鹅挠痒效果。</t>
        </is>
      </c>
      <c r="F38" s="129" t="n"/>
      <c r="G38" s="129" t="n"/>
      <c r="H38" s="129" t="n"/>
      <c r="I38" s="129" t="n"/>
      <c r="J38" s="129" t="n"/>
      <c r="K38" s="129" t="n"/>
      <c r="L38" s="129" t="n"/>
      <c r="M38" s="130" t="n"/>
    </row>
    <row r="39" ht="24" customHeight="1">
      <c r="A39" s="393" t="inlineStr">
        <is>
          <t>中型武器</t>
        </is>
      </c>
      <c r="B39" s="85" t="inlineStr">
        <is>
          <t>真·打狗棒</t>
        </is>
      </c>
      <c r="C39" s="86" t="inlineStr">
        <is>
          <t>消费排行</t>
        </is>
      </c>
      <c r="D39" s="86" t="inlineStr">
        <is>
          <t>65-85</t>
        </is>
      </c>
      <c r="E39" s="817" t="inlineStr">
        <is>
          <t>必中，必暴击，忽略装死，100%附加挠痒神功效果，使对手无法触发吸血和暴击效果持续2回合。</t>
        </is>
      </c>
      <c r="F39" s="129" t="n"/>
      <c r="G39" s="129" t="n"/>
      <c r="H39" s="129" t="n"/>
      <c r="I39" s="129" t="n"/>
      <c r="J39" s="129" t="n"/>
      <c r="K39" s="129" t="n"/>
      <c r="L39" s="129" t="n"/>
      <c r="M39" s="130" t="n"/>
    </row>
    <row r="40" ht="24" customHeight="1">
      <c r="A40" s="393" t="inlineStr">
        <is>
          <t>大型武器</t>
        </is>
      </c>
      <c r="B40" s="85" t="inlineStr">
        <is>
          <t>屠龙刀</t>
        </is>
      </c>
      <c r="C40" s="86" t="inlineStr">
        <is>
          <t>消费排行</t>
        </is>
      </c>
      <c r="D40" s="86" t="inlineStr">
        <is>
          <t>40-80</t>
        </is>
      </c>
      <c r="E40" s="817" t="inlineStr">
        <is>
          <t>必中，100%闪避反击。</t>
        </is>
      </c>
      <c r="F40" s="129" t="n"/>
      <c r="G40" s="129" t="n"/>
      <c r="H40" s="129" t="n"/>
      <c r="I40" s="129" t="n"/>
      <c r="J40" s="129" t="n"/>
      <c r="K40" s="129" t="n"/>
      <c r="L40" s="129" t="n"/>
      <c r="M40" s="130" t="n"/>
    </row>
    <row r="41" ht="24" customHeight="1">
      <c r="A41" s="393" t="inlineStr">
        <is>
          <t>大型武器</t>
        </is>
      </c>
      <c r="B41" s="85" t="inlineStr">
        <is>
          <t>真·屠龙刀</t>
        </is>
      </c>
      <c r="C41" s="86" t="inlineStr">
        <is>
          <t>消费排行</t>
        </is>
      </c>
      <c r="D41" s="86" t="inlineStr">
        <is>
          <t>70-90</t>
        </is>
      </c>
      <c r="E41" s="817" t="inlineStr">
        <is>
          <t>必中，100%闪避反击，忽略装死，获得该武器提高生命上限，相当于基础生命的50%。</t>
        </is>
      </c>
      <c r="F41" s="129" t="n"/>
      <c r="G41" s="129" t="n"/>
      <c r="H41" s="129" t="n"/>
      <c r="I41" s="129" t="n"/>
      <c r="J41" s="129" t="n"/>
      <c r="K41" s="129" t="n"/>
      <c r="L41" s="129" t="n"/>
      <c r="M41" s="130" t="n"/>
    </row>
    <row r="42" ht="24" customHeight="1">
      <c r="A42" s="393" t="inlineStr">
        <is>
          <t>大型武器</t>
        </is>
      </c>
      <c r="B42" s="85" t="inlineStr">
        <is>
          <t>方天画戟</t>
        </is>
      </c>
      <c r="C42" s="86" t="inlineStr">
        <is>
          <t>消费排行</t>
        </is>
      </c>
      <c r="D42" s="86" t="inlineStr">
        <is>
          <t>50-100</t>
        </is>
      </c>
      <c r="E42" s="817" t="inlineStr">
        <is>
          <t>必中，忽略装死，不会被反击，无视反弹、霸气，追加1次攻击，该次攻击命中大幅提升。</t>
        </is>
      </c>
      <c r="F42" s="129" t="n"/>
      <c r="G42" s="129" t="n"/>
      <c r="H42" s="129" t="n"/>
      <c r="I42" s="129" t="n"/>
      <c r="J42" s="129" t="n"/>
      <c r="K42" s="129" t="n"/>
      <c r="L42" s="129" t="n"/>
      <c r="M42" s="130" t="n"/>
    </row>
    <row r="43" ht="24" customHeight="1">
      <c r="A43" s="395" t="inlineStr">
        <is>
          <t>大型武器</t>
        </is>
      </c>
      <c r="B43" s="256" t="inlineStr">
        <is>
          <t>真·方天画戟</t>
        </is>
      </c>
      <c r="C43" s="139" t="inlineStr">
        <is>
          <t>消费排行</t>
        </is>
      </c>
      <c r="D43" s="139" t="inlineStr">
        <is>
          <t>75-100</t>
        </is>
      </c>
      <c r="E43" s="829" t="inlineStr">
        <is>
          <t>必中，忽略装死，不会被反击，无视反弹、霸气，忽略2回合，下回合攻击必中。</t>
        </is>
      </c>
      <c r="F43" s="135" t="n"/>
      <c r="G43" s="135" t="n"/>
      <c r="H43" s="135" t="n"/>
      <c r="I43" s="135" t="n"/>
      <c r="J43" s="135" t="n"/>
      <c r="K43" s="135" t="n"/>
      <c r="L43" s="135" t="n"/>
      <c r="M43" s="136" t="n"/>
    </row>
    <row r="44" ht="24" customHeight="1">
      <c r="A44" s="954" t="inlineStr"/>
      <c r="B44" s="3" t="n"/>
      <c r="C44" s="3" t="n"/>
      <c r="D44" s="3" t="n"/>
      <c r="E44" s="3" t="n"/>
      <c r="F44" s="3" t="n"/>
      <c r="G44" s="3" t="n"/>
      <c r="H44" s="3" t="n"/>
      <c r="I44" s="3" t="n"/>
      <c r="J44" s="3" t="n"/>
      <c r="K44" s="3" t="n"/>
      <c r="L44" s="3" t="n"/>
      <c r="M44" s="3" t="n"/>
    </row>
    <row r="45" ht="24" customHeight="1">
      <c r="A45" s="202" t="inlineStr">
        <is>
          <t>武器觉醒</t>
        </is>
      </c>
      <c r="B45" s="227" t="inlineStr">
        <is>
          <t>条目</t>
        </is>
      </c>
      <c r="C45" s="227" t="inlineStr">
        <is>
          <t>0阶</t>
        </is>
      </c>
      <c r="D45" s="227" t="inlineStr">
        <is>
          <t>1阶</t>
        </is>
      </c>
      <c r="E45" s="227" t="inlineStr">
        <is>
          <t>2阶</t>
        </is>
      </c>
      <c r="F45" s="227" t="inlineStr">
        <is>
          <t>3阶</t>
        </is>
      </c>
      <c r="G45" s="227" t="inlineStr">
        <is>
          <t>4阶</t>
        </is>
      </c>
      <c r="H45" s="227" t="inlineStr">
        <is>
          <t>5阶</t>
        </is>
      </c>
      <c r="I45" s="227" t="inlineStr">
        <is>
          <t>6阶</t>
        </is>
      </c>
      <c r="J45" s="227" t="inlineStr">
        <is>
          <t>7阶</t>
        </is>
      </c>
      <c r="K45" s="227" t="inlineStr">
        <is>
          <t>8阶</t>
        </is>
      </c>
      <c r="L45" s="227" t="inlineStr">
        <is>
          <t>9阶</t>
        </is>
      </c>
      <c r="M45" s="204" t="inlineStr">
        <is>
          <t>10阶</t>
        </is>
      </c>
    </row>
    <row r="46" ht="24" customHeight="1">
      <c r="A46" s="601" t="inlineStr">
        <is>
          <t>百炼钢
觉醒档次1</t>
        </is>
      </c>
      <c r="B46" s="319" t="inlineStr">
        <is>
          <t>战斗力</t>
        </is>
      </c>
      <c r="C46" s="566" t="inlineStr">
        <is>
          <t>0</t>
        </is>
      </c>
      <c r="D46" s="566" t="inlineStr">
        <is>
          <t>0.1</t>
        </is>
      </c>
      <c r="E46" s="566" t="inlineStr">
        <is>
          <t>0.3</t>
        </is>
      </c>
      <c r="F46" s="566" t="inlineStr">
        <is>
          <t>0.5</t>
        </is>
      </c>
      <c r="G46" s="566" t="inlineStr">
        <is>
          <t>1.4</t>
        </is>
      </c>
      <c r="H46" s="566" t="inlineStr">
        <is>
          <t>1.9</t>
        </is>
      </c>
      <c r="I46" s="566" t="inlineStr">
        <is>
          <t>2.5</t>
        </is>
      </c>
      <c r="J46" s="566" t="inlineStr">
        <is>
          <t>4.8</t>
        </is>
      </c>
      <c r="K46" s="566" t="inlineStr">
        <is>
          <t>5.9</t>
        </is>
      </c>
      <c r="L46" s="566" t="inlineStr">
        <is>
          <t>7.2</t>
        </is>
      </c>
      <c r="M46" s="769" t="inlineStr">
        <is>
          <t>9</t>
        </is>
      </c>
    </row>
    <row r="47" ht="24" customHeight="1">
      <c r="A47" s="11" t="n"/>
      <c r="B47" s="85" t="inlineStr">
        <is>
          <t>祝福值</t>
        </is>
      </c>
      <c r="C47" s="83" t="inlineStr">
        <is>
          <t>4</t>
        </is>
      </c>
      <c r="D47" s="83" t="inlineStr">
        <is>
          <t>6</t>
        </is>
      </c>
      <c r="E47" s="83" t="inlineStr">
        <is>
          <t>16</t>
        </is>
      </c>
      <c r="F47" s="83" t="inlineStr">
        <is>
          <t>28</t>
        </is>
      </c>
      <c r="G47" s="83" t="inlineStr">
        <is>
          <t>44</t>
        </is>
      </c>
      <c r="H47" s="83" t="inlineStr">
        <is>
          <t>62</t>
        </is>
      </c>
      <c r="I47" s="83" t="inlineStr">
        <is>
          <t>80</t>
        </is>
      </c>
      <c r="J47" s="83" t="inlineStr">
        <is>
          <t>100</t>
        </is>
      </c>
      <c r="K47" s="83" t="inlineStr">
        <is>
          <t>132</t>
        </is>
      </c>
      <c r="L47" s="83" t="inlineStr">
        <is>
          <t>200</t>
        </is>
      </c>
      <c r="M47" s="88" t="inlineStr">
        <is>
          <t>x</t>
        </is>
      </c>
    </row>
    <row r="48" ht="24" customHeight="1">
      <c r="A48" s="11" t="n"/>
      <c r="B48" s="85" t="inlineStr">
        <is>
          <t>单次材料</t>
        </is>
      </c>
      <c r="C48" s="83" t="inlineStr">
        <is>
          <t>1</t>
        </is>
      </c>
      <c r="D48" s="83" t="inlineStr">
        <is>
          <t>2</t>
        </is>
      </c>
      <c r="E48" s="83" t="inlineStr">
        <is>
          <t>3</t>
        </is>
      </c>
      <c r="F48" s="83" t="inlineStr">
        <is>
          <t>4</t>
        </is>
      </c>
      <c r="G48" s="83" t="inlineStr">
        <is>
          <t>5</t>
        </is>
      </c>
      <c r="H48" s="83" t="inlineStr">
        <is>
          <t>6</t>
        </is>
      </c>
      <c r="I48" s="83" t="inlineStr">
        <is>
          <t>7</t>
        </is>
      </c>
      <c r="J48" s="83" t="inlineStr">
        <is>
          <t>8</t>
        </is>
      </c>
      <c r="K48" s="83" t="inlineStr">
        <is>
          <t>10</t>
        </is>
      </c>
      <c r="L48" s="83" t="inlineStr">
        <is>
          <t>12</t>
        </is>
      </c>
      <c r="M48" s="88" t="inlineStr">
        <is>
          <t>材料总计</t>
        </is>
      </c>
    </row>
    <row r="49" ht="24" customHeight="1">
      <c r="A49" s="16" t="n"/>
      <c r="B49" s="64" t="inlineStr">
        <is>
          <t>满祝材料</t>
        </is>
      </c>
      <c r="C49" s="343">
        <f>ROUNDUP((C47/2+1),0)*C48</f>
        <v/>
      </c>
      <c r="D49" s="343">
        <f>ROUNDUP((D47/2+1),0)*D48</f>
        <v/>
      </c>
      <c r="E49" s="343">
        <f>ROUNDUP((E47/2+1),0)*E48</f>
        <v/>
      </c>
      <c r="F49" s="343">
        <f>ROUNDUP((F47/2+1),0)*F48</f>
        <v/>
      </c>
      <c r="G49" s="343">
        <f>ROUNDUP((G47/2+1),0)*G48</f>
        <v/>
      </c>
      <c r="H49" s="343">
        <f>ROUNDUP((H47/2+1),0)*H48</f>
        <v/>
      </c>
      <c r="I49" s="343">
        <f>ROUNDUP((I47/2+1),0)*I48</f>
        <v/>
      </c>
      <c r="J49" s="343">
        <f>ROUNDUP((J47/2+1),0)*J48</f>
        <v/>
      </c>
      <c r="K49" s="343">
        <f>ROUNDUP((K47/2+1),0)*K48</f>
        <v/>
      </c>
      <c r="L49" s="343">
        <f>ROUNDUP((L47/2+1),0)*L48</f>
        <v/>
      </c>
      <c r="M49" s="67">
        <f>SUM(B49:L49)</f>
        <v/>
      </c>
    </row>
    <row r="50" ht="24" customHeight="1">
      <c r="A50" s="32" t="inlineStr">
        <is>
          <t>淬火结晶
觉醒档次1</t>
        </is>
      </c>
      <c r="B50" s="61" t="inlineStr">
        <is>
          <t>战斗力</t>
        </is>
      </c>
      <c r="C50" s="340" t="inlineStr">
        <is>
          <t>0</t>
        </is>
      </c>
      <c r="D50" s="340" t="inlineStr">
        <is>
          <t>0.1</t>
        </is>
      </c>
      <c r="E50" s="340" t="inlineStr">
        <is>
          <t>0.3</t>
        </is>
      </c>
      <c r="F50" s="340" t="inlineStr">
        <is>
          <t>0.5</t>
        </is>
      </c>
      <c r="G50" s="340" t="inlineStr">
        <is>
          <t>1.7</t>
        </is>
      </c>
      <c r="H50" s="340" t="inlineStr">
        <is>
          <t>2.3</t>
        </is>
      </c>
      <c r="I50" s="340" t="inlineStr">
        <is>
          <t>3</t>
        </is>
      </c>
      <c r="J50" s="340" t="inlineStr">
        <is>
          <t>5.8</t>
        </is>
      </c>
      <c r="K50" s="340" t="inlineStr">
        <is>
          <t>7</t>
        </is>
      </c>
      <c r="L50" s="340" t="inlineStr">
        <is>
          <t>8.6</t>
        </is>
      </c>
      <c r="M50" s="207" t="inlineStr">
        <is>
          <t>10.8</t>
        </is>
      </c>
    </row>
    <row r="51" ht="24" customHeight="1">
      <c r="A51" s="11" t="n"/>
      <c r="B51" s="85" t="inlineStr">
        <is>
          <t>祝福值</t>
        </is>
      </c>
      <c r="C51" s="83" t="inlineStr">
        <is>
          <t>4</t>
        </is>
      </c>
      <c r="D51" s="83" t="inlineStr">
        <is>
          <t>6</t>
        </is>
      </c>
      <c r="E51" s="83" t="inlineStr">
        <is>
          <t>10</t>
        </is>
      </c>
      <c r="F51" s="83" t="inlineStr">
        <is>
          <t>22</t>
        </is>
      </c>
      <c r="G51" s="83" t="inlineStr">
        <is>
          <t>36</t>
        </is>
      </c>
      <c r="H51" s="83" t="inlineStr">
        <is>
          <t>46</t>
        </is>
      </c>
      <c r="I51" s="83" t="inlineStr">
        <is>
          <t>66</t>
        </is>
      </c>
      <c r="J51" s="83" t="inlineStr">
        <is>
          <t>80</t>
        </is>
      </c>
      <c r="K51" s="83" t="inlineStr">
        <is>
          <t>100</t>
        </is>
      </c>
      <c r="L51" s="83" t="inlineStr">
        <is>
          <t>132</t>
        </is>
      </c>
      <c r="M51" s="88" t="inlineStr">
        <is>
          <t>x</t>
        </is>
      </c>
    </row>
    <row r="52" ht="24" customHeight="1">
      <c r="A52" s="11" t="n"/>
      <c r="B52" s="85" t="inlineStr">
        <is>
          <t>单次材料</t>
        </is>
      </c>
      <c r="C52" s="83" t="inlineStr">
        <is>
          <t>1</t>
        </is>
      </c>
      <c r="D52" s="83" t="inlineStr">
        <is>
          <t>2</t>
        </is>
      </c>
      <c r="E52" s="83" t="inlineStr">
        <is>
          <t>3</t>
        </is>
      </c>
      <c r="F52" s="83" t="inlineStr">
        <is>
          <t>4</t>
        </is>
      </c>
      <c r="G52" s="83" t="inlineStr">
        <is>
          <t>5</t>
        </is>
      </c>
      <c r="H52" s="83" t="inlineStr">
        <is>
          <t>6</t>
        </is>
      </c>
      <c r="I52" s="83" t="inlineStr">
        <is>
          <t>7</t>
        </is>
      </c>
      <c r="J52" s="83" t="inlineStr">
        <is>
          <t>8</t>
        </is>
      </c>
      <c r="K52" s="83" t="inlineStr">
        <is>
          <t>9</t>
        </is>
      </c>
      <c r="L52" s="83" t="inlineStr">
        <is>
          <t>10</t>
        </is>
      </c>
      <c r="M52" s="88" t="inlineStr">
        <is>
          <t>材料总计</t>
        </is>
      </c>
    </row>
    <row r="53" ht="24" customHeight="1">
      <c r="A53" s="16" t="n"/>
      <c r="B53" s="64" t="inlineStr">
        <is>
          <t>满祝材料</t>
        </is>
      </c>
      <c r="C53" s="343">
        <f>ROUNDUP((C51/2+1),0)*C52</f>
        <v/>
      </c>
      <c r="D53" s="343">
        <f>ROUNDUP((D51/2+1),0)*D52</f>
        <v/>
      </c>
      <c r="E53" s="343">
        <f>ROUNDUP((E51/2+1),0)*E52</f>
        <v/>
      </c>
      <c r="F53" s="343">
        <f>ROUNDUP((F51/2+1),0)*F52</f>
        <v/>
      </c>
      <c r="G53" s="343">
        <f>ROUNDUP((G51/2+1),0)*G52</f>
        <v/>
      </c>
      <c r="H53" s="343">
        <f>ROUNDUP((H51/2+1),0)*H52</f>
        <v/>
      </c>
      <c r="I53" s="343">
        <f>ROUNDUP((I51/2+1),0)*I52</f>
        <v/>
      </c>
      <c r="J53" s="343">
        <f>ROUNDUP((J51/2+1),0)*J52</f>
        <v/>
      </c>
      <c r="K53" s="343">
        <f>ROUNDUP((K51/2+1),0)*K52</f>
        <v/>
      </c>
      <c r="L53" s="343">
        <f>ROUNDUP((L51/2+1),0)*L52</f>
        <v/>
      </c>
      <c r="M53" s="67">
        <f>SUM(B53:L53)</f>
        <v/>
      </c>
    </row>
    <row r="54" ht="24" customHeight="1">
      <c r="A54" s="32" t="inlineStr">
        <is>
          <t>淬火结晶
觉醒档次2</t>
        </is>
      </c>
      <c r="B54" s="61" t="inlineStr">
        <is>
          <t>战斗力</t>
        </is>
      </c>
      <c r="C54" s="340" t="inlineStr">
        <is>
          <t>0</t>
        </is>
      </c>
      <c r="D54" s="340" t="inlineStr">
        <is>
          <t>0.1</t>
        </is>
      </c>
      <c r="E54" s="340" t="inlineStr">
        <is>
          <t>0.3</t>
        </is>
      </c>
      <c r="F54" s="340" t="inlineStr">
        <is>
          <t>0.6</t>
        </is>
      </c>
      <c r="G54" s="340" t="inlineStr">
        <is>
          <t>1.9</t>
        </is>
      </c>
      <c r="H54" s="340" t="inlineStr">
        <is>
          <t>2.5</t>
        </is>
      </c>
      <c r="I54" s="340" t="inlineStr">
        <is>
          <t>3.3</t>
        </is>
      </c>
      <c r="J54" s="340" t="inlineStr">
        <is>
          <t>6.4</t>
        </is>
      </c>
      <c r="K54" s="340" t="inlineStr">
        <is>
          <t>7.8</t>
        </is>
      </c>
      <c r="L54" s="340" t="inlineStr">
        <is>
          <t>9.6</t>
        </is>
      </c>
      <c r="M54" s="207" t="inlineStr">
        <is>
          <t>12</t>
        </is>
      </c>
    </row>
    <row r="55" ht="24" customHeight="1">
      <c r="A55" s="11" t="n"/>
      <c r="B55" s="85" t="inlineStr">
        <is>
          <t>祝福值</t>
        </is>
      </c>
      <c r="C55" s="83" t="inlineStr">
        <is>
          <t>4</t>
        </is>
      </c>
      <c r="D55" s="83" t="inlineStr">
        <is>
          <t>6</t>
        </is>
      </c>
      <c r="E55" s="83" t="inlineStr">
        <is>
          <t>16</t>
        </is>
      </c>
      <c r="F55" s="83" t="inlineStr">
        <is>
          <t>28</t>
        </is>
      </c>
      <c r="G55" s="83" t="inlineStr">
        <is>
          <t>44</t>
        </is>
      </c>
      <c r="H55" s="83" t="inlineStr">
        <is>
          <t>62</t>
        </is>
      </c>
      <c r="I55" s="83" t="inlineStr">
        <is>
          <t>80</t>
        </is>
      </c>
      <c r="J55" s="83" t="inlineStr">
        <is>
          <t>100</t>
        </is>
      </c>
      <c r="K55" s="83" t="inlineStr">
        <is>
          <t>132</t>
        </is>
      </c>
      <c r="L55" s="83" t="inlineStr">
        <is>
          <t>160</t>
        </is>
      </c>
      <c r="M55" s="88" t="inlineStr">
        <is>
          <t>x</t>
        </is>
      </c>
    </row>
    <row r="56" ht="24" customHeight="1">
      <c r="A56" s="11" t="n"/>
      <c r="B56" s="85" t="inlineStr">
        <is>
          <t>单次材料</t>
        </is>
      </c>
      <c r="C56" s="83" t="inlineStr">
        <is>
          <t>1</t>
        </is>
      </c>
      <c r="D56" s="83" t="inlineStr">
        <is>
          <t>2</t>
        </is>
      </c>
      <c r="E56" s="83" t="inlineStr">
        <is>
          <t>3</t>
        </is>
      </c>
      <c r="F56" s="83" t="inlineStr">
        <is>
          <t>4</t>
        </is>
      </c>
      <c r="G56" s="83" t="inlineStr">
        <is>
          <t>5</t>
        </is>
      </c>
      <c r="H56" s="83" t="inlineStr">
        <is>
          <t>6</t>
        </is>
      </c>
      <c r="I56" s="83" t="inlineStr">
        <is>
          <t>7</t>
        </is>
      </c>
      <c r="J56" s="83" t="inlineStr">
        <is>
          <t>8</t>
        </is>
      </c>
      <c r="K56" s="83" t="inlineStr">
        <is>
          <t>9</t>
        </is>
      </c>
      <c r="L56" s="83" t="inlineStr">
        <is>
          <t>10</t>
        </is>
      </c>
      <c r="M56" s="88" t="inlineStr">
        <is>
          <t>材料总计</t>
        </is>
      </c>
    </row>
    <row r="57" ht="24" customHeight="1">
      <c r="A57" s="16" t="n"/>
      <c r="B57" s="64" t="inlineStr">
        <is>
          <t>满祝材料</t>
        </is>
      </c>
      <c r="C57" s="343">
        <f>ROUNDUP((C55/2+1),0)*C56</f>
        <v/>
      </c>
      <c r="D57" s="343">
        <f>ROUNDUP((D55/2+1),0)*D56</f>
        <v/>
      </c>
      <c r="E57" s="343">
        <f>ROUNDUP((E55/2+1),0)*E56</f>
        <v/>
      </c>
      <c r="F57" s="343">
        <f>ROUNDUP((F55/2+1),0)*F56</f>
        <v/>
      </c>
      <c r="G57" s="343">
        <f>ROUNDUP((G55/2+1),0)*G56</f>
        <v/>
      </c>
      <c r="H57" s="343">
        <f>ROUNDUP((H55/2+1),0)*H56</f>
        <v/>
      </c>
      <c r="I57" s="343">
        <f>ROUNDUP((I55/2+1),0)*I56</f>
        <v/>
      </c>
      <c r="J57" s="343">
        <f>ROUNDUP((J55/2+1),0)*J56</f>
        <v/>
      </c>
      <c r="K57" s="343">
        <f>ROUNDUP((K55/2+1),0)*K56</f>
        <v/>
      </c>
      <c r="L57" s="343">
        <f>ROUNDUP((L55/2+1),0)*L56</f>
        <v/>
      </c>
      <c r="M57" s="67">
        <f>SUM(B57:L57)</f>
        <v/>
      </c>
    </row>
    <row r="58" ht="24" customHeight="1">
      <c r="A58" s="601" t="inlineStr">
        <is>
          <t>淬火结晶
觉醒档次3</t>
        </is>
      </c>
      <c r="B58" s="61" t="inlineStr">
        <is>
          <t>战斗力</t>
        </is>
      </c>
      <c r="C58" s="340" t="inlineStr">
        <is>
          <t>0</t>
        </is>
      </c>
      <c r="D58" s="340" t="inlineStr">
        <is>
          <t>0.2</t>
        </is>
      </c>
      <c r="E58" s="340" t="inlineStr">
        <is>
          <t>0.4</t>
        </is>
      </c>
      <c r="F58" s="340" t="inlineStr">
        <is>
          <t>0.8</t>
        </is>
      </c>
      <c r="G58" s="340" t="inlineStr">
        <is>
          <t>2.3</t>
        </is>
      </c>
      <c r="H58" s="340" t="inlineStr">
        <is>
          <t>3.2</t>
        </is>
      </c>
      <c r="I58" s="340" t="inlineStr">
        <is>
          <t>4.2</t>
        </is>
      </c>
      <c r="J58" s="340" t="inlineStr">
        <is>
          <t>8</t>
        </is>
      </c>
      <c r="K58" s="340" t="inlineStr">
        <is>
          <t>9.8</t>
        </is>
      </c>
      <c r="L58" s="340" t="inlineStr">
        <is>
          <t>12</t>
        </is>
      </c>
      <c r="M58" s="207" t="inlineStr">
        <is>
          <t>15</t>
        </is>
      </c>
    </row>
    <row r="59" ht="24" customHeight="1">
      <c r="A59" s="11" t="n"/>
      <c r="B59" s="85" t="inlineStr">
        <is>
          <t>祝福值</t>
        </is>
      </c>
      <c r="C59" s="83" t="inlineStr">
        <is>
          <t>4</t>
        </is>
      </c>
      <c r="D59" s="83" t="inlineStr">
        <is>
          <t>6</t>
        </is>
      </c>
      <c r="E59" s="83" t="inlineStr">
        <is>
          <t>16</t>
        </is>
      </c>
      <c r="F59" s="83" t="inlineStr">
        <is>
          <t>28</t>
        </is>
      </c>
      <c r="G59" s="83" t="inlineStr">
        <is>
          <t>44</t>
        </is>
      </c>
      <c r="H59" s="83" t="inlineStr">
        <is>
          <t>62</t>
        </is>
      </c>
      <c r="I59" s="83" t="inlineStr">
        <is>
          <t>80</t>
        </is>
      </c>
      <c r="J59" s="83" t="inlineStr">
        <is>
          <t>100</t>
        </is>
      </c>
      <c r="K59" s="83" t="inlineStr">
        <is>
          <t>132</t>
        </is>
      </c>
      <c r="L59" s="83" t="inlineStr">
        <is>
          <t>160</t>
        </is>
      </c>
      <c r="M59" s="88" t="inlineStr">
        <is>
          <t>x</t>
        </is>
      </c>
    </row>
    <row r="60" ht="24" customHeight="1">
      <c r="A60" s="11" t="n"/>
      <c r="B60" s="85" t="inlineStr">
        <is>
          <t>单次材料</t>
        </is>
      </c>
      <c r="C60" s="83" t="inlineStr">
        <is>
          <t>1</t>
        </is>
      </c>
      <c r="D60" s="83" t="inlineStr">
        <is>
          <t>2</t>
        </is>
      </c>
      <c r="E60" s="83" t="inlineStr">
        <is>
          <t>3</t>
        </is>
      </c>
      <c r="F60" s="83" t="inlineStr">
        <is>
          <t>4</t>
        </is>
      </c>
      <c r="G60" s="83" t="inlineStr">
        <is>
          <t>6</t>
        </is>
      </c>
      <c r="H60" s="83" t="inlineStr">
        <is>
          <t>8</t>
        </is>
      </c>
      <c r="I60" s="83" t="inlineStr">
        <is>
          <t>10</t>
        </is>
      </c>
      <c r="J60" s="83" t="inlineStr">
        <is>
          <t>12</t>
        </is>
      </c>
      <c r="K60" s="83" t="inlineStr">
        <is>
          <t>14</t>
        </is>
      </c>
      <c r="L60" s="83" t="inlineStr">
        <is>
          <t>16</t>
        </is>
      </c>
      <c r="M60" s="88" t="inlineStr">
        <is>
          <t>材料总计</t>
        </is>
      </c>
    </row>
    <row r="61" ht="24" customHeight="1">
      <c r="A61" s="16" t="n"/>
      <c r="B61" s="64" t="inlineStr">
        <is>
          <t>满祝材料</t>
        </is>
      </c>
      <c r="C61" s="343">
        <f>ROUNDUP((C59/2+1),0)*C60</f>
        <v/>
      </c>
      <c r="D61" s="343">
        <f>ROUNDUP((D59/2+1),0)*D60</f>
        <v/>
      </c>
      <c r="E61" s="343">
        <f>ROUNDUP((E59/2+1),0)*E60</f>
        <v/>
      </c>
      <c r="F61" s="343">
        <f>ROUNDUP((F59/2+1),0)*F60</f>
        <v/>
      </c>
      <c r="G61" s="343">
        <f>ROUNDUP((G59/2+1),0)*G60</f>
        <v/>
      </c>
      <c r="H61" s="343">
        <f>ROUNDUP((H59/2+1),0)*H60</f>
        <v/>
      </c>
      <c r="I61" s="343">
        <f>ROUNDUP((I59/2+1),0)*I60</f>
        <v/>
      </c>
      <c r="J61" s="343">
        <f>ROUNDUP((J59/2+1),0)*J60</f>
        <v/>
      </c>
      <c r="K61" s="343">
        <f>ROUNDUP((K59/2+1),0)*K60</f>
        <v/>
      </c>
      <c r="L61" s="343">
        <f>ROUNDUP((L59/2+1),0)*L60</f>
        <v/>
      </c>
      <c r="M61" s="67">
        <f>SUM(C61:L61)</f>
        <v/>
      </c>
    </row>
    <row r="62" ht="24" customHeight="1">
      <c r="A62" s="601" t="inlineStr">
        <is>
          <t>淬火结晶
觉醒档次4</t>
        </is>
      </c>
      <c r="B62" s="61" t="inlineStr">
        <is>
          <t>战斗力</t>
        </is>
      </c>
      <c r="C62" s="340" t="inlineStr">
        <is>
          <t>0</t>
        </is>
      </c>
      <c r="D62" s="340" t="inlineStr">
        <is>
          <t>0.2</t>
        </is>
      </c>
      <c r="E62" s="340" t="inlineStr">
        <is>
          <t>0.5</t>
        </is>
      </c>
      <c r="F62" s="340" t="inlineStr">
        <is>
          <t>0.9</t>
        </is>
      </c>
      <c r="G62" s="340" t="inlineStr">
        <is>
          <t>2.8</t>
        </is>
      </c>
      <c r="H62" s="340" t="inlineStr">
        <is>
          <t>3.8</t>
        </is>
      </c>
      <c r="I62" s="340" t="inlineStr">
        <is>
          <t>5</t>
        </is>
      </c>
      <c r="J62" s="340" t="inlineStr">
        <is>
          <t>9.6</t>
        </is>
      </c>
      <c r="K62" s="340" t="inlineStr">
        <is>
          <t>11.7</t>
        </is>
      </c>
      <c r="L62" s="340" t="inlineStr">
        <is>
          <t>14.4</t>
        </is>
      </c>
      <c r="M62" s="207" t="inlineStr">
        <is>
          <t>18</t>
        </is>
      </c>
    </row>
    <row r="63" ht="24" customHeight="1">
      <c r="A63" s="11" t="n"/>
      <c r="B63" s="85" t="inlineStr">
        <is>
          <t>祝福值</t>
        </is>
      </c>
      <c r="C63" s="83" t="inlineStr">
        <is>
          <t>4</t>
        </is>
      </c>
      <c r="D63" s="83" t="inlineStr">
        <is>
          <t>6</t>
        </is>
      </c>
      <c r="E63" s="83" t="inlineStr">
        <is>
          <t>16</t>
        </is>
      </c>
      <c r="F63" s="83" t="inlineStr">
        <is>
          <t>28</t>
        </is>
      </c>
      <c r="G63" s="83" t="inlineStr">
        <is>
          <t>44</t>
        </is>
      </c>
      <c r="H63" s="83" t="inlineStr">
        <is>
          <t>62</t>
        </is>
      </c>
      <c r="I63" s="83" t="inlineStr">
        <is>
          <t>80</t>
        </is>
      </c>
      <c r="J63" s="83" t="inlineStr">
        <is>
          <t>100</t>
        </is>
      </c>
      <c r="K63" s="83" t="inlineStr">
        <is>
          <t>132</t>
        </is>
      </c>
      <c r="L63" s="83" t="inlineStr">
        <is>
          <t>200</t>
        </is>
      </c>
      <c r="M63" s="88" t="inlineStr">
        <is>
          <t>x</t>
        </is>
      </c>
    </row>
    <row r="64" ht="24" customHeight="1">
      <c r="A64" s="11" t="n"/>
      <c r="B64" s="85" t="inlineStr">
        <is>
          <t>单次材料</t>
        </is>
      </c>
      <c r="C64" s="83" t="inlineStr">
        <is>
          <t>1</t>
        </is>
      </c>
      <c r="D64" s="83" t="inlineStr">
        <is>
          <t>2</t>
        </is>
      </c>
      <c r="E64" s="83" t="inlineStr">
        <is>
          <t>4</t>
        </is>
      </c>
      <c r="F64" s="83" t="inlineStr">
        <is>
          <t>6</t>
        </is>
      </c>
      <c r="G64" s="83" t="inlineStr">
        <is>
          <t>8</t>
        </is>
      </c>
      <c r="H64" s="83" t="inlineStr">
        <is>
          <t>10</t>
        </is>
      </c>
      <c r="I64" s="83" t="inlineStr">
        <is>
          <t>12</t>
        </is>
      </c>
      <c r="J64" s="83" t="inlineStr">
        <is>
          <t>14</t>
        </is>
      </c>
      <c r="K64" s="83" t="inlineStr">
        <is>
          <t>17</t>
        </is>
      </c>
      <c r="L64" s="83" t="inlineStr">
        <is>
          <t>20</t>
        </is>
      </c>
      <c r="M64" s="88" t="inlineStr">
        <is>
          <t>材料总计</t>
        </is>
      </c>
    </row>
    <row r="65" ht="24" customHeight="1">
      <c r="A65" s="16" t="n"/>
      <c r="B65" s="64" t="inlineStr">
        <is>
          <t>满祝材料</t>
        </is>
      </c>
      <c r="C65" s="343">
        <f>ROUNDUP((C63/2+1),0)*C64</f>
        <v/>
      </c>
      <c r="D65" s="343">
        <f>ROUNDUP((D63/2+1),0)*D64</f>
        <v/>
      </c>
      <c r="E65" s="343">
        <f>ROUNDUP((E63/2+1),0)*E64</f>
        <v/>
      </c>
      <c r="F65" s="343">
        <f>ROUNDUP((F63/2+1),0)*F64</f>
        <v/>
      </c>
      <c r="G65" s="343">
        <f>ROUNDUP((G63/2+1),0)*G64</f>
        <v/>
      </c>
      <c r="H65" s="343">
        <f>ROUNDUP((H63/2+1),0)*H64</f>
        <v/>
      </c>
      <c r="I65" s="343">
        <f>ROUNDUP((I63/2+1),0)*I64</f>
        <v/>
      </c>
      <c r="J65" s="343">
        <f>ROUNDUP((J63/2+1),0)*J64</f>
        <v/>
      </c>
      <c r="K65" s="343">
        <f>ROUNDUP((K63/2+1),0)*K64</f>
        <v/>
      </c>
      <c r="L65" s="343">
        <f>ROUNDUP((L63/2+1),0)*L64</f>
        <v/>
      </c>
      <c r="M65" s="67">
        <f>SUM(C65:L65)</f>
        <v/>
      </c>
    </row>
    <row r="66" ht="24" customHeight="1">
      <c r="A66" s="279" t="inlineStr">
        <is>
          <t>沙漠之鹰/贯星长枪消耗对应档次3但战力对应档次4</t>
        </is>
      </c>
      <c r="B66" s="56" t="n"/>
      <c r="C66" s="56" t="n"/>
      <c r="D66" s="56" t="n"/>
      <c r="E66" s="56" t="n"/>
      <c r="F66" s="56" t="n"/>
      <c r="G66" s="56" t="n"/>
      <c r="H66" s="56" t="n"/>
      <c r="I66" s="56" t="n"/>
      <c r="J66" s="56" t="n"/>
      <c r="K66" s="56" t="n"/>
      <c r="L66" s="56" t="n"/>
      <c r="M66" s="56" t="n"/>
    </row>
    <row r="67" ht="24" customHeight="1">
      <c r="A67" s="788" t="inlineStr"/>
      <c r="N67" s="788" t="inlineStr"/>
    </row>
    <row r="68" ht="24" customHeight="1">
      <c r="A68" s="386" t="inlineStr">
        <is>
          <t>棒球棒</t>
        </is>
      </c>
      <c r="B68" s="24" t="inlineStr">
        <is>
          <t>神杯器魂中阶：忽略装死</t>
        </is>
      </c>
      <c r="C68" s="56" t="n"/>
      <c r="D68" s="56" t="n"/>
      <c r="E68" s="56" t="n"/>
      <c r="F68" s="56" t="n"/>
      <c r="G68" s="56" t="n"/>
      <c r="H68" s="24" t="inlineStr">
        <is>
          <t>神杯器魂高阶：命中对手后降低对手穿透5%，持续2回合</t>
        </is>
      </c>
      <c r="I68" s="56" t="n"/>
      <c r="J68" s="56" t="n"/>
      <c r="K68" s="56" t="n"/>
      <c r="L68" s="56" t="n"/>
      <c r="M68" s="56" t="n"/>
      <c r="N68" s="390" t="inlineStr">
        <is>
          <t>觉醒神器</t>
        </is>
      </c>
      <c r="O68" s="389">
        <f>ROUND((O78+Q78)/2,0)</f>
        <v/>
      </c>
      <c r="P68" s="386" t="inlineStr">
        <is>
          <t>2</t>
        </is>
      </c>
      <c r="Q68" s="389">
        <f>IF(Q79="紫晶",100%,ROUND(1-(1-Q79)*(1-Q80)*(1-Q81)*(1-Q82)*(1-Q83),3))</f>
        <v/>
      </c>
      <c r="R68" s="151">
        <f>O79</f>
        <v/>
      </c>
    </row>
    <row r="69" ht="24" customHeight="1">
      <c r="A69" s="757" t="inlineStr">
        <is>
          <t>强化五星</t>
        </is>
      </c>
      <c r="B69" s="869" t="inlineStr">
        <is>
          <t>武器名称：城管执法棒。基础伤害：25-30。洗练画册：基础伤害+35。升级领悟。
强化属性：命中提高50%，50%几率忽略对手1回合。
仙化加成：武器基础伤害+100%，命中+20%，命中后降低对手50%闪避率持续2回合。</t>
        </is>
      </c>
      <c r="M69" s="504" t="n"/>
      <c r="N69" s="80" t="inlineStr">
        <is>
          <t>最低基础</t>
        </is>
      </c>
      <c r="O69" s="569">
        <f>IF(ISNUMBER(SEARCH("十阶",N68)),R69,IF(ISNUMBER(SEARCH("神器",N68)),R71,0))</f>
        <v/>
      </c>
      <c r="P69" s="61" t="inlineStr">
        <is>
          <t>武器加成</t>
        </is>
      </c>
      <c r="Q69" s="63" t="inlineStr">
        <is>
          <t>0%</t>
        </is>
      </c>
      <c r="R69" s="788" t="inlineStr">
        <is>
          <t>46</t>
        </is>
      </c>
    </row>
    <row r="70" ht="24" customHeight="1">
      <c r="A70" s="414" t="n"/>
      <c r="M70" s="504" t="n"/>
      <c r="N70" s="132" t="inlineStr">
        <is>
          <t>最高基础</t>
        </is>
      </c>
      <c r="O70" s="770">
        <f>IF(ISNUMBER(SEARCH("十阶",N68)),R70,IF(ISNUMBER(SEARCH("神器",N68)),R72,0))</f>
        <v/>
      </c>
      <c r="P70" s="85" t="inlineStr">
        <is>
          <t>器魂加成</t>
        </is>
      </c>
      <c r="Q70" s="236" t="inlineStr">
        <is>
          <t>0%</t>
        </is>
      </c>
      <c r="R70" s="788" t="inlineStr">
        <is>
          <t>51</t>
        </is>
      </c>
    </row>
    <row r="71" ht="24" customHeight="1">
      <c r="A71" s="749" t="n"/>
      <c r="B71" s="158" t="n"/>
      <c r="C71" s="158" t="n"/>
      <c r="D71" s="158" t="n"/>
      <c r="E71" s="158" t="n"/>
      <c r="F71" s="158" t="n"/>
      <c r="G71" s="158" t="n"/>
      <c r="H71" s="158" t="n"/>
      <c r="I71" s="158" t="n"/>
      <c r="J71" s="158" t="n"/>
      <c r="K71" s="158" t="n"/>
      <c r="L71" s="158" t="n"/>
      <c r="M71" s="320" t="n"/>
      <c r="N71" s="132" t="inlineStr">
        <is>
          <t>仙化基础</t>
        </is>
      </c>
      <c r="O71" s="955" t="inlineStr">
        <is>
          <t>100%</t>
        </is>
      </c>
      <c r="P71" s="85" t="inlineStr">
        <is>
          <t>仙化加成</t>
        </is>
      </c>
      <c r="Q71" s="236" t="inlineStr">
        <is>
          <t>0%</t>
        </is>
      </c>
      <c r="R71" s="788" t="inlineStr">
        <is>
          <t>66</t>
        </is>
      </c>
    </row>
    <row r="72" ht="24" customHeight="1">
      <c r="A72" s="956" t="inlineStr">
        <is>
          <t>觉醒十阶</t>
        </is>
      </c>
      <c r="B72" s="873" t="inlineStr">
        <is>
          <t>武器名称：祥云火炬。基础伤害：46-51。百炼觉醒满祝材料：2982。
觉醒属性：命中提高50%，50%几率忽略对手1回合。额外造成等级*1点伤害。
觉醒加成：武器伤害+60，连击+25.0%，暴击+25.0%。</t>
        </is>
      </c>
      <c r="C72" s="194" t="n"/>
      <c r="D72" s="194" t="n"/>
      <c r="E72" s="194" t="n"/>
      <c r="F72" s="194" t="n"/>
      <c r="G72" s="194" t="n"/>
      <c r="H72" s="194" t="n"/>
      <c r="I72" s="194" t="n"/>
      <c r="J72" s="194" t="n"/>
      <c r="K72" s="194" t="n"/>
      <c r="L72" s="194" t="n"/>
      <c r="M72" s="410" t="n"/>
      <c r="N72" s="132" t="inlineStr">
        <is>
          <t>觉醒基础</t>
        </is>
      </c>
      <c r="O72" s="255" t="inlineStr">
        <is>
          <t>60</t>
        </is>
      </c>
      <c r="P72" s="85" t="inlineStr">
        <is>
          <t>剑君加成</t>
        </is>
      </c>
      <c r="Q72" s="286" t="inlineStr">
        <is>
          <t>160%</t>
        </is>
      </c>
      <c r="R72" s="788" t="inlineStr">
        <is>
          <t>71</t>
        </is>
      </c>
    </row>
    <row r="73" ht="24" customHeight="1">
      <c r="A73" s="414" t="n"/>
      <c r="M73" s="504" t="n"/>
      <c r="N73" s="132" t="inlineStr">
        <is>
          <t>铭刻基础</t>
        </is>
      </c>
      <c r="O73" s="955" t="inlineStr">
        <is>
          <t>140</t>
        </is>
      </c>
      <c r="P73" s="85" t="inlineStr">
        <is>
          <t>专精加成</t>
        </is>
      </c>
      <c r="Q73" s="286" t="inlineStr">
        <is>
          <t>50%</t>
        </is>
      </c>
    </row>
    <row r="74" ht="24" customHeight="1">
      <c r="A74" s="749" t="n"/>
      <c r="B74" s="158" t="n"/>
      <c r="C74" s="158" t="n"/>
      <c r="D74" s="158" t="n"/>
      <c r="E74" s="158" t="n"/>
      <c r="F74" s="158" t="n"/>
      <c r="G74" s="158" t="n"/>
      <c r="H74" s="158" t="n"/>
      <c r="I74" s="158" t="n"/>
      <c r="J74" s="158" t="n"/>
      <c r="K74" s="158" t="n"/>
      <c r="L74" s="158" t="n"/>
      <c r="M74" s="320" t="n"/>
      <c r="N74" s="132" t="inlineStr">
        <is>
          <t>附魔基础</t>
        </is>
      </c>
      <c r="O74" s="955" t="inlineStr">
        <is>
          <t>40</t>
        </is>
      </c>
      <c r="P74" s="85" t="inlineStr">
        <is>
          <t>附魔加成</t>
        </is>
      </c>
      <c r="Q74" s="286" t="inlineStr">
        <is>
          <t>16%</t>
        </is>
      </c>
      <c r="R74" s="788" t="inlineStr">
        <is>
          <t>0</t>
        </is>
      </c>
    </row>
    <row r="75" ht="24" customHeight="1">
      <c r="A75" s="956" t="inlineStr">
        <is>
          <t>觉醒神器</t>
        </is>
      </c>
      <c r="B75" s="873" t="inlineStr">
        <is>
          <t>武器名称：神·大力神杯。基础伤害：66-71。遗迹珍藏-未名锚定：神器大力神杯不会被扔出。
神器属性：优先选中，命中提高50%，50%几率忽略对手1回合。额外造成等级*1点伤害。
神器神技：大力神杯，命中对手后，对手下次使用武器攻击时只能打出1点伤害，仅限1次。</t>
        </is>
      </c>
      <c r="C75" s="194" t="n"/>
      <c r="D75" s="194" t="n"/>
      <c r="E75" s="194" t="n"/>
      <c r="F75" s="194" t="n"/>
      <c r="G75" s="194" t="n"/>
      <c r="H75" s="194" t="n"/>
      <c r="I75" s="194" t="n"/>
      <c r="J75" s="194" t="n"/>
      <c r="K75" s="194" t="n"/>
      <c r="L75" s="194" t="n"/>
      <c r="M75" s="410" t="n"/>
      <c r="N75" s="132" t="inlineStr">
        <is>
          <t>洗练基础</t>
        </is>
      </c>
      <c r="O75" s="955" t="inlineStr">
        <is>
          <t>0</t>
        </is>
      </c>
      <c r="P75" s="85" t="inlineStr">
        <is>
          <t>温养加成</t>
        </is>
      </c>
      <c r="Q75" s="286" t="inlineStr">
        <is>
          <t>0%</t>
        </is>
      </c>
      <c r="R75" s="788" t="inlineStr">
        <is>
          <t>20</t>
        </is>
      </c>
    </row>
    <row r="76" ht="24" customHeight="1">
      <c r="A76" s="414" t="n"/>
      <c r="M76" s="504" t="n"/>
      <c r="N76" s="132" t="inlineStr">
        <is>
          <t>神将基础</t>
        </is>
      </c>
      <c r="O76" s="955" t="inlineStr">
        <is>
          <t>0</t>
        </is>
      </c>
      <c r="P76" s="85" t="inlineStr">
        <is>
          <t>神将加成</t>
        </is>
      </c>
      <c r="Q76" s="286" t="inlineStr">
        <is>
          <t>0%</t>
        </is>
      </c>
      <c r="R76" s="788" t="inlineStr">
        <is>
          <t>50</t>
        </is>
      </c>
    </row>
    <row r="77" ht="24" customHeight="1">
      <c r="A77" s="749" t="n"/>
      <c r="B77" s="158" t="n"/>
      <c r="C77" s="158" t="n"/>
      <c r="D77" s="158" t="n"/>
      <c r="E77" s="158" t="n"/>
      <c r="F77" s="158" t="n"/>
      <c r="G77" s="158" t="n"/>
      <c r="H77" s="158" t="n"/>
      <c r="I77" s="158" t="n"/>
      <c r="J77" s="158" t="n"/>
      <c r="K77" s="158" t="n"/>
      <c r="L77" s="158" t="n"/>
      <c r="M77" s="320" t="n"/>
      <c r="N77" s="138" t="inlineStr">
        <is>
          <t>符石基础</t>
        </is>
      </c>
      <c r="O77" s="570">
        <f>IF(ISNUMBER(SEARCH("闪耀",O79)),70,0)</f>
        <v/>
      </c>
      <c r="P77" s="256" t="inlineStr">
        <is>
          <t>符石加成</t>
        </is>
      </c>
      <c r="Q77" s="290">
        <f>IF(ISNUMBER(SEARCH("破坏",O79)),50%,0)+IF(ISNUMBER(SEARCH("银光",O79)),20%,0)</f>
        <v/>
      </c>
      <c r="R77" s="788" t="inlineStr">
        <is>
          <t>100</t>
        </is>
      </c>
    </row>
    <row r="78" ht="24" customHeight="1">
      <c r="A78" s="389" t="inlineStr">
        <is>
          <t>冠军炫炫</t>
        </is>
      </c>
      <c r="B78" s="24" t="inlineStr">
        <is>
          <t>天赋分支1</t>
        </is>
      </c>
      <c r="C78" s="56" t="n"/>
      <c r="D78" s="56" t="n"/>
      <c r="E78" s="56" t="n"/>
      <c r="F78" s="24" t="inlineStr">
        <is>
          <t>天赋分支2</t>
        </is>
      </c>
      <c r="G78" s="56" t="n"/>
      <c r="H78" s="56" t="n"/>
      <c r="I78" s="56" t="n"/>
      <c r="J78" s="24" t="inlineStr">
        <is>
          <t>天赋分支3</t>
        </is>
      </c>
      <c r="K78" s="56" t="n"/>
      <c r="L78" s="56" t="n"/>
      <c r="M78" s="56" t="n"/>
      <c r="N78" s="386" t="inlineStr">
        <is>
          <t>最低输出</t>
        </is>
      </c>
      <c r="O78" s="386">
        <f>ROUNDDOWN((ROUNDDOWN(ROUNDDOWN(O69*(1+O71)+$O$13*(1+$O$2+$O$3+O84)*1+SUM(O72:O77),0)*(1.5+$O$9+$P$9+SUM(Q69:Q77)),0)+SUM(O80:O83)+$Q$13+$Q$14+$Q$9)*(P68-1+Q68)*(1+Q84),0)</f>
        <v/>
      </c>
      <c r="P78" s="386" t="inlineStr">
        <is>
          <t>最高输出</t>
        </is>
      </c>
      <c r="Q78" s="386">
        <f>ROUNDDOWN((ROUNDDOWN(ROUNDDOWN(O70*(1+O71)+$O$13*(1+$O$2+$O$3+O84)*1.5+SUM(O72:O77),0)*(1.5+$O$9+$P$9+SUM(Q69:Q77)),0)+SUM(O80:O83)+$Q$13+$Q$14+$Q$9)*(P68-1+Q68)*(1+Q84),0)</f>
        <v/>
      </c>
    </row>
    <row r="79" ht="24" customHeight="1">
      <c r="A79" s="744" t="inlineStr">
        <is>
          <t>专属武器
祥云火炬
神·大力神杯</t>
        </is>
      </c>
      <c r="B79" s="878" t="inlineStr">
        <is>
          <t>基础共鸣：增加专属武器20点基础伤害，
使用祥云火炬可以变身神将形象</t>
        </is>
      </c>
      <c r="E79" s="504" t="n"/>
      <c r="F79" s="957" t="inlineStr">
        <is>
          <t>百炼成钢：暴击伤害增加20%</t>
        </is>
      </c>
      <c r="I79" s="504" t="n"/>
      <c r="J79" s="957" t="inlineStr">
        <is>
          <t>风起长林：命中率增加15%</t>
        </is>
      </c>
      <c r="M79" s="504" t="n"/>
      <c r="N79" s="80" t="inlineStr">
        <is>
          <t>符石名称</t>
        </is>
      </c>
      <c r="O79" s="958" t="inlineStr">
        <is>
          <t>破坏清月</t>
        </is>
      </c>
      <c r="P79" s="61" t="inlineStr">
        <is>
          <t>武器连击</t>
        </is>
      </c>
      <c r="Q79" s="933" t="inlineStr">
        <is>
          <t>25%</t>
        </is>
      </c>
      <c r="R79" s="788" t="inlineStr">
        <is>
          <t>0%</t>
        </is>
      </c>
    </row>
    <row r="80" ht="24" customHeight="1">
      <c r="A80" s="414" t="n"/>
      <c r="B80" s="158" t="n"/>
      <c r="C80" s="158" t="n"/>
      <c r="D80" s="158" t="n"/>
      <c r="E80" s="320" t="n"/>
      <c r="F80" s="16" t="n"/>
      <c r="G80" s="158" t="n"/>
      <c r="H80" s="158" t="n"/>
      <c r="I80" s="320" t="n"/>
      <c r="J80" s="16" t="n"/>
      <c r="K80" s="158" t="n"/>
      <c r="L80" s="158" t="n"/>
      <c r="M80" s="320" t="n"/>
      <c r="N80" s="132" t="inlineStr">
        <is>
          <t>符石附加</t>
        </is>
      </c>
      <c r="O80" s="255">
        <f>ROUNDDOWN(IF(ISNUMBER(SEARCH("清月",O79)),200%*ROUNDDOWN($O$14*(1+$O$4+$O$5),0),IF(ISNUMBER(SEARCH("锦月",O79)),50%*ROUNDDOWN(ROUNDDOWN($O$15*(1+$Q$2*$Q$3),0)*(1+$Q$4+$Q$5),0),0)),0)</f>
        <v/>
      </c>
      <c r="P80" s="85" t="inlineStr">
        <is>
          <t>魂珠连击</t>
        </is>
      </c>
      <c r="Q80" s="286" t="inlineStr">
        <is>
          <t>75%</t>
        </is>
      </c>
      <c r="R80" s="788" t="inlineStr">
        <is>
          <t>25%</t>
        </is>
      </c>
    </row>
    <row r="81" ht="24" customHeight="1">
      <c r="A81" s="414" t="n"/>
      <c r="B81" s="879" t="inlineStr">
        <is>
          <t>中级共鸣：增加专属武器30点基础伤害，
使用神·大力神杯可以变身神将形象</t>
        </is>
      </c>
      <c r="C81" s="194" t="n"/>
      <c r="D81" s="194" t="n"/>
      <c r="E81" s="410" t="n"/>
      <c r="F81" s="959" t="inlineStr">
        <is>
          <t>轻于鸿毛：使用武器后，自身武器韧性提高15%持续3回合</t>
        </is>
      </c>
      <c r="G81" s="194" t="n"/>
      <c r="H81" s="194" t="n"/>
      <c r="I81" s="410" t="n"/>
      <c r="J81" s="959" t="inlineStr">
        <is>
          <t>力降十惠：无视格挡、反击、反弹</t>
        </is>
      </c>
      <c r="K81" s="194" t="n"/>
      <c r="L81" s="194" t="n"/>
      <c r="M81" s="410" t="n"/>
      <c r="N81" s="132" t="inlineStr">
        <is>
          <t>武器附加</t>
        </is>
      </c>
      <c r="O81" s="255">
        <f>ROUNDDOWN(O17*1,0)</f>
        <v/>
      </c>
      <c r="P81" s="85" t="inlineStr">
        <is>
          <t>专精连击</t>
        </is>
      </c>
      <c r="Q81" s="286" t="inlineStr">
        <is>
          <t>0%</t>
        </is>
      </c>
      <c r="R81" s="788" t="inlineStr">
        <is>
          <t>紫晶</t>
        </is>
      </c>
    </row>
    <row r="82" ht="24" customHeight="1">
      <c r="A82" s="414" t="n"/>
      <c r="B82" s="158" t="n"/>
      <c r="C82" s="158" t="n"/>
      <c r="D82" s="158" t="n"/>
      <c r="E82" s="320" t="n"/>
      <c r="F82" s="16" t="n"/>
      <c r="G82" s="158" t="n"/>
      <c r="H82" s="158" t="n"/>
      <c r="I82" s="320" t="n"/>
      <c r="J82" s="16" t="n"/>
      <c r="K82" s="158" t="n"/>
      <c r="L82" s="158" t="n"/>
      <c r="M82" s="320" t="n"/>
      <c r="N82" s="132" t="inlineStr">
        <is>
          <t>神将附加</t>
        </is>
      </c>
      <c r="O82" s="960" t="inlineStr">
        <is>
          <t>0</t>
        </is>
      </c>
      <c r="P82" s="85" t="inlineStr">
        <is>
          <t>附魔连击</t>
        </is>
      </c>
      <c r="Q82" s="286" t="inlineStr">
        <is>
          <t>0%</t>
        </is>
      </c>
    </row>
    <row r="83" ht="24" customHeight="1">
      <c r="A83" s="414" t="n"/>
      <c r="B83" s="879" t="inlineStr">
        <is>
          <t>高级共鸣：增加专属武器50点基础伤害</t>
        </is>
      </c>
      <c r="C83" s="194" t="n"/>
      <c r="D83" s="194" t="n"/>
      <c r="E83" s="410" t="n"/>
      <c r="F83" s="959" t="inlineStr">
        <is>
          <t>重于泰山：额外造成自身速度30%的伤害</t>
        </is>
      </c>
      <c r="G83" s="194" t="n"/>
      <c r="H83" s="194" t="n"/>
      <c r="I83" s="410" t="n"/>
      <c r="J83" s="959" t="inlineStr">
        <is>
          <t>金牌炫炫：命中对手后，对手下次使用技能攻击时只能打出1点伤害，仅限1次</t>
        </is>
      </c>
      <c r="K83" s="194" t="n"/>
      <c r="L83" s="194" t="n"/>
      <c r="M83" s="410" t="n"/>
      <c r="N83" s="77" t="inlineStr">
        <is>
          <t>其他附加</t>
        </is>
      </c>
      <c r="O83" s="298" t="inlineStr">
        <is>
          <t>0</t>
        </is>
      </c>
      <c r="P83" s="39" t="inlineStr">
        <is>
          <t>温养连击</t>
        </is>
      </c>
      <c r="Q83" s="952" t="inlineStr">
        <is>
          <t>0%</t>
        </is>
      </c>
    </row>
    <row r="84" ht="24" customHeight="1">
      <c r="A84" s="749" t="n"/>
      <c r="B84" s="158" t="n"/>
      <c r="C84" s="158" t="n"/>
      <c r="D84" s="158" t="n"/>
      <c r="E84" s="320" t="n"/>
      <c r="F84" s="16" t="n"/>
      <c r="G84" s="158" t="n"/>
      <c r="H84" s="158" t="n"/>
      <c r="I84" s="320" t="n"/>
      <c r="J84" s="16" t="n"/>
      <c r="K84" s="158" t="n"/>
      <c r="L84" s="158" t="n"/>
      <c r="M84" s="320" t="n"/>
      <c r="N84" s="68" t="inlineStr">
        <is>
          <t>力量提升</t>
        </is>
      </c>
      <c r="O84" s="961" t="inlineStr">
        <is>
          <t>0%</t>
        </is>
      </c>
      <c r="P84" s="68" t="inlineStr">
        <is>
          <t>最终提升</t>
        </is>
      </c>
      <c r="Q84" s="961" t="inlineStr">
        <is>
          <t>0%</t>
        </is>
      </c>
    </row>
    <row r="85" ht="24" customHeight="1">
      <c r="A85" s="788" t="inlineStr"/>
      <c r="N85" s="788" t="inlineStr"/>
    </row>
    <row r="86" ht="24" customHeight="1">
      <c r="A86" s="389" t="inlineStr">
        <is>
          <t>木槌</t>
        </is>
      </c>
      <c r="B86" s="388" t="inlineStr">
        <is>
          <t>雷神器魂中阶：命中对手禁止其触发吸血，持续5回合</t>
        </is>
      </c>
      <c r="C86" s="3" t="n"/>
      <c r="D86" s="3" t="n"/>
      <c r="E86" s="3" t="n"/>
      <c r="F86" s="3" t="n"/>
      <c r="G86" s="3" t="n"/>
      <c r="H86" s="388" t="inlineStr">
        <is>
          <t>雷神器魂高阶：命中对手后每回合对手损失力量*36%生命值，持续2回合</t>
        </is>
      </c>
      <c r="I86" s="3" t="n"/>
      <c r="J86" s="3" t="n"/>
      <c r="K86" s="3" t="n"/>
      <c r="L86" s="3" t="n"/>
      <c r="M86" s="3" t="n"/>
      <c r="N86" s="962" t="inlineStr">
        <is>
          <t>觉醒神器</t>
        </is>
      </c>
      <c r="O86" s="389">
        <f>ROUND((O96+Q96)/2,0)</f>
        <v/>
      </c>
      <c r="P86" s="386" t="inlineStr">
        <is>
          <t>2</t>
        </is>
      </c>
      <c r="Q86" s="389">
        <f>IF(Q97="紫晶",100%,ROUND(1-(1-Q97)*(1-Q98)*(1-Q99)*(1-Q100)*(1-Q101),3))</f>
        <v/>
      </c>
      <c r="R86" s="151">
        <f>O97</f>
        <v/>
      </c>
    </row>
    <row r="87" ht="24" customHeight="1">
      <c r="A87" s="963" t="inlineStr">
        <is>
          <t>强化五星</t>
        </is>
      </c>
      <c r="B87" s="964" t="inlineStr">
        <is>
          <t>武器名称：紫金八卦槌。基础伤害：24-28。洗练画册：基础伤害+35。升级领悟。
强化属性：15%闪避反击，伤害增加力量*40%，无视霸气。
仙化加成：武器基础伤害+100%，手持武器减伤+20%，命中+20%。</t>
        </is>
      </c>
      <c r="C87" s="3" t="n"/>
      <c r="D87" s="3" t="n"/>
      <c r="E87" s="3" t="n"/>
      <c r="F87" s="3" t="n"/>
      <c r="G87" s="3" t="n"/>
      <c r="H87" s="3" t="n"/>
      <c r="I87" s="3" t="n"/>
      <c r="J87" s="3" t="n"/>
      <c r="K87" s="3" t="n"/>
      <c r="L87" s="3" t="n"/>
      <c r="M87" s="474" t="n"/>
      <c r="N87" s="80" t="inlineStr">
        <is>
          <t>最低基础</t>
        </is>
      </c>
      <c r="O87" s="965">
        <f>IF(ISNUMBER(SEARCH("十阶",N86)),R87,IF(ISNUMBER(SEARCH("神器",N86)),R89,0))</f>
        <v/>
      </c>
      <c r="P87" s="61" t="inlineStr">
        <is>
          <t>武器加成</t>
        </is>
      </c>
      <c r="Q87" s="933" t="inlineStr">
        <is>
          <t>50%</t>
        </is>
      </c>
      <c r="R87" s="788" t="inlineStr">
        <is>
          <t>45</t>
        </is>
      </c>
    </row>
    <row r="88" ht="24" customHeight="1">
      <c r="A88" s="414" t="n"/>
      <c r="M88" s="125" t="n"/>
      <c r="N88" s="132" t="inlineStr">
        <is>
          <t>最高基础</t>
        </is>
      </c>
      <c r="O88" s="251">
        <f>IF(ISNUMBER(SEARCH("十阶",N86)),R88,IF(ISNUMBER(SEARCH("神器",N86)),R90,0))</f>
        <v/>
      </c>
      <c r="P88" s="85" t="inlineStr">
        <is>
          <t>器魂加成</t>
        </is>
      </c>
      <c r="Q88" s="236" t="inlineStr">
        <is>
          <t>0%</t>
        </is>
      </c>
      <c r="R88" s="788" t="inlineStr">
        <is>
          <t>55</t>
        </is>
      </c>
    </row>
    <row r="89" ht="24" customHeight="1">
      <c r="A89" s="749" t="n"/>
      <c r="B89" s="158" t="n"/>
      <c r="C89" s="158" t="n"/>
      <c r="D89" s="158" t="n"/>
      <c r="E89" s="158" t="n"/>
      <c r="F89" s="158" t="n"/>
      <c r="G89" s="158" t="n"/>
      <c r="H89" s="158" t="n"/>
      <c r="I89" s="158" t="n"/>
      <c r="J89" s="158" t="n"/>
      <c r="K89" s="158" t="n"/>
      <c r="L89" s="158" t="n"/>
      <c r="M89" s="159" t="n"/>
      <c r="N89" s="132" t="inlineStr">
        <is>
          <t>仙化基础</t>
        </is>
      </c>
      <c r="O89" s="966" t="inlineStr">
        <is>
          <t>100%</t>
        </is>
      </c>
      <c r="P89" s="85" t="inlineStr">
        <is>
          <t>仙化加成</t>
        </is>
      </c>
      <c r="Q89" s="236" t="inlineStr">
        <is>
          <t>0%</t>
        </is>
      </c>
      <c r="R89" s="788" t="inlineStr">
        <is>
          <t>63</t>
        </is>
      </c>
    </row>
    <row r="90" ht="24" customHeight="1">
      <c r="A90" s="967" t="inlineStr">
        <is>
          <t>觉醒十阶</t>
        </is>
      </c>
      <c r="B90" s="968" t="inlineStr">
        <is>
          <t>武器名称：雷神之锤。基础伤害：45-55。淬火档次1满祝材料：2011。
觉醒属性：15%闪避反击，伤害增加力量*40%，无视霸气。额外造成当前生命5%（不超过等级*5）伤害。
觉醒加成：武器伤害+72，连击+30.0%，暴击+30.0%。</t>
        </is>
      </c>
      <c r="C90" s="194" t="n"/>
      <c r="D90" s="194" t="n"/>
      <c r="E90" s="194" t="n"/>
      <c r="F90" s="194" t="n"/>
      <c r="G90" s="194" t="n"/>
      <c r="H90" s="194" t="n"/>
      <c r="I90" s="194" t="n"/>
      <c r="J90" s="194" t="n"/>
      <c r="K90" s="194" t="n"/>
      <c r="L90" s="194" t="n"/>
      <c r="M90" s="195" t="n"/>
      <c r="N90" s="132" t="inlineStr">
        <is>
          <t>觉醒基础</t>
        </is>
      </c>
      <c r="O90" s="254" t="inlineStr">
        <is>
          <t>72</t>
        </is>
      </c>
      <c r="P90" s="85" t="inlineStr">
        <is>
          <t>剑君加成</t>
        </is>
      </c>
      <c r="Q90" s="286" t="inlineStr">
        <is>
          <t>160%</t>
        </is>
      </c>
      <c r="R90" s="788" t="inlineStr">
        <is>
          <t>77</t>
        </is>
      </c>
    </row>
    <row r="91" ht="24" customHeight="1">
      <c r="A91" s="414" t="n"/>
      <c r="M91" s="125" t="n"/>
      <c r="N91" s="132" t="inlineStr">
        <is>
          <t>铭刻基础</t>
        </is>
      </c>
      <c r="O91" s="966" t="inlineStr">
        <is>
          <t>140</t>
        </is>
      </c>
      <c r="P91" s="85" t="inlineStr">
        <is>
          <t>专精加成</t>
        </is>
      </c>
      <c r="Q91" s="286" t="inlineStr">
        <is>
          <t>0%</t>
        </is>
      </c>
    </row>
    <row r="92" ht="24" customHeight="1">
      <c r="A92" s="749" t="n"/>
      <c r="B92" s="158" t="n"/>
      <c r="C92" s="158" t="n"/>
      <c r="D92" s="158" t="n"/>
      <c r="E92" s="158" t="n"/>
      <c r="F92" s="158" t="n"/>
      <c r="G92" s="158" t="n"/>
      <c r="H92" s="158" t="n"/>
      <c r="I92" s="158" t="n"/>
      <c r="J92" s="158" t="n"/>
      <c r="K92" s="158" t="n"/>
      <c r="L92" s="158" t="n"/>
      <c r="M92" s="159" t="n"/>
      <c r="N92" s="132" t="inlineStr">
        <is>
          <t>附魔基础</t>
        </is>
      </c>
      <c r="O92" s="966" t="inlineStr">
        <is>
          <t>40</t>
        </is>
      </c>
      <c r="P92" s="85" t="inlineStr">
        <is>
          <t>附魔加成</t>
        </is>
      </c>
      <c r="Q92" s="286" t="inlineStr">
        <is>
          <t>16%</t>
        </is>
      </c>
      <c r="R92" s="788" t="inlineStr">
        <is>
          <t>0</t>
        </is>
      </c>
    </row>
    <row r="93" ht="24" customHeight="1">
      <c r="A93" s="969" t="inlineStr">
        <is>
          <t>觉醒神器</t>
        </is>
      </c>
      <c r="B93" s="970" t="inlineStr">
        <is>
          <t>武器名称：神·雷神之锤。基础伤害：63-77。
神器属性：30%闪避反击，伤害增加力量*50%，无视霸气。额外造成当前生命5%（不超过等级*5）伤害。
神器神技：奥丁之力，获得这把武器的认可之后，将额外提升当前天生大力技能50%的效果。</t>
        </is>
      </c>
      <c r="C93" s="194" t="n"/>
      <c r="D93" s="194" t="n"/>
      <c r="E93" s="194" t="n"/>
      <c r="F93" s="194" t="n"/>
      <c r="G93" s="194" t="n"/>
      <c r="H93" s="194" t="n"/>
      <c r="I93" s="194" t="n"/>
      <c r="J93" s="194" t="n"/>
      <c r="K93" s="194" t="n"/>
      <c r="L93" s="194" t="n"/>
      <c r="M93" s="195" t="n"/>
      <c r="N93" s="132" t="inlineStr">
        <is>
          <t>洗练基础</t>
        </is>
      </c>
      <c r="O93" s="966" t="inlineStr">
        <is>
          <t>0</t>
        </is>
      </c>
      <c r="P93" s="85" t="inlineStr">
        <is>
          <t>温养加成</t>
        </is>
      </c>
      <c r="Q93" s="286" t="inlineStr">
        <is>
          <t>0%</t>
        </is>
      </c>
      <c r="R93" s="788" t="inlineStr">
        <is>
          <t>20</t>
        </is>
      </c>
    </row>
    <row r="94" ht="24" customHeight="1">
      <c r="A94" s="414" t="n"/>
      <c r="M94" s="125" t="n"/>
      <c r="N94" s="132" t="inlineStr">
        <is>
          <t>神将基础</t>
        </is>
      </c>
      <c r="O94" s="966" t="inlineStr">
        <is>
          <t>0</t>
        </is>
      </c>
      <c r="P94" s="85" t="inlineStr">
        <is>
          <t>神将加成</t>
        </is>
      </c>
      <c r="Q94" s="236" t="inlineStr">
        <is>
          <t>0%</t>
        </is>
      </c>
      <c r="R94" s="788" t="inlineStr">
        <is>
          <t>50</t>
        </is>
      </c>
    </row>
    <row r="95" ht="24" customHeight="1">
      <c r="A95" s="800" t="n"/>
      <c r="B95" s="375" t="n"/>
      <c r="C95" s="375" t="n"/>
      <c r="D95" s="375" t="n"/>
      <c r="E95" s="375" t="n"/>
      <c r="F95" s="375" t="n"/>
      <c r="G95" s="375" t="n"/>
      <c r="H95" s="375" t="n"/>
      <c r="I95" s="375" t="n"/>
      <c r="J95" s="375" t="n"/>
      <c r="K95" s="375" t="n"/>
      <c r="L95" s="375" t="n"/>
      <c r="M95" s="971" t="n"/>
      <c r="N95" s="138" t="inlineStr">
        <is>
          <t>符石基础</t>
        </is>
      </c>
      <c r="O95" s="257">
        <f>IF(ISNUMBER(SEARCH("闪耀",O97)),70,0)</f>
        <v/>
      </c>
      <c r="P95" s="256" t="inlineStr">
        <is>
          <t>符石加成</t>
        </is>
      </c>
      <c r="Q95" s="290">
        <f>IF(ISNUMBER(SEARCH("破坏",O97)),50%,0)+IF(ISNUMBER(SEARCH("银光",O97)),20%,0)</f>
        <v/>
      </c>
      <c r="R95" s="788" t="inlineStr">
        <is>
          <t>100</t>
        </is>
      </c>
    </row>
    <row r="96" ht="24" customHeight="1">
      <c r="A96" s="386" t="inlineStr">
        <is>
          <t>雷神托尔</t>
        </is>
      </c>
      <c r="B96" s="388" t="inlineStr">
        <is>
          <t>天赋分支1</t>
        </is>
      </c>
      <c r="C96" s="3" t="n"/>
      <c r="D96" s="3" t="n"/>
      <c r="E96" s="3" t="n"/>
      <c r="F96" s="388" t="inlineStr">
        <is>
          <t>天赋分支2</t>
        </is>
      </c>
      <c r="G96" s="3" t="n"/>
      <c r="H96" s="3" t="n"/>
      <c r="I96" s="3" t="n"/>
      <c r="J96" s="388" t="inlineStr">
        <is>
          <t>天赋分支3</t>
        </is>
      </c>
      <c r="K96" s="3" t="n"/>
      <c r="L96" s="3" t="n"/>
      <c r="M96" s="3" t="n"/>
      <c r="N96" s="386" t="inlineStr">
        <is>
          <t>最低输出</t>
        </is>
      </c>
      <c r="O96" s="386">
        <f>ROUNDDOWN((ROUNDDOWN(ROUNDDOWN(O87*(1+O89)+$O$13*(1+$O$2+$O$3+O102)*1+SUM(O90:O95),0)*(1.5+$O$9+$P$9+SUM(Q87:Q95)),0)+SUM(O98:O101)+$Q$13+$Q$14+$Q$9)*(P86-1+Q86)*(1+Q102),0)</f>
        <v/>
      </c>
      <c r="P96" s="386" t="inlineStr">
        <is>
          <t>最高输出</t>
        </is>
      </c>
      <c r="Q96" s="386">
        <f>ROUNDDOWN((ROUNDDOWN(ROUNDDOWN(O88*(1+O89)+$O$13*(1+$O$2+$O$3+O102)*1.5+SUM(O90:O95),0)*(1.5+$O$9+$P$9+SUM(Q87:Q95)),0)+SUM(O98:O101)+$Q$13+$Q$14+$Q$9)*(P86-1+Q86)*(1+Q102),0)</f>
        <v/>
      </c>
    </row>
    <row r="97" ht="24" customHeight="1">
      <c r="A97" s="32" t="inlineStr">
        <is>
          <t>专属武器
雷神之锤
神·雷神之锤</t>
        </is>
      </c>
      <c r="B97" s="972" t="inlineStr">
        <is>
          <t>基础共鸣：增加专属武器20点基础伤害，
使用雷神之锤可以变身神将形象</t>
        </is>
      </c>
      <c r="C97" s="3" t="n"/>
      <c r="D97" s="3" t="n"/>
      <c r="E97" s="4" t="n"/>
      <c r="F97" s="972" t="inlineStr">
        <is>
          <t>奥萨神族：命中率增加15%</t>
        </is>
      </c>
      <c r="G97" s="3" t="n"/>
      <c r="H97" s="3" t="n"/>
      <c r="I97" s="4" t="n"/>
      <c r="J97" s="972" t="inlineStr">
        <is>
          <t>矮人制造：不会被扔出</t>
        </is>
      </c>
      <c r="K97" s="3" t="n"/>
      <c r="L97" s="3" t="n"/>
      <c r="M97" s="4" t="n"/>
      <c r="N97" s="80" t="inlineStr">
        <is>
          <t>符石名称</t>
        </is>
      </c>
      <c r="O97" s="973" t="inlineStr">
        <is>
          <t>破坏锦月</t>
        </is>
      </c>
      <c r="P97" s="61" t="inlineStr">
        <is>
          <t>武器连击</t>
        </is>
      </c>
      <c r="Q97" s="933" t="inlineStr">
        <is>
          <t>30%</t>
        </is>
      </c>
      <c r="R97" s="788" t="inlineStr">
        <is>
          <t>0%</t>
        </is>
      </c>
    </row>
    <row r="98" ht="24" customHeight="1">
      <c r="A98" s="11" t="n"/>
      <c r="B98" s="16" t="n"/>
      <c r="C98" s="158" t="n"/>
      <c r="D98" s="158" t="n"/>
      <c r="E98" s="320" t="n"/>
      <c r="F98" s="16" t="n"/>
      <c r="G98" s="158" t="n"/>
      <c r="H98" s="158" t="n"/>
      <c r="I98" s="320" t="n"/>
      <c r="J98" s="16" t="n"/>
      <c r="K98" s="158" t="n"/>
      <c r="L98" s="158" t="n"/>
      <c r="M98" s="320" t="n"/>
      <c r="N98" s="132" t="inlineStr">
        <is>
          <t>符石附加</t>
        </is>
      </c>
      <c r="O98" s="254">
        <f>ROUNDDOWN(IF(ISNUMBER(SEARCH("清月",O97)),200%*ROUNDDOWN($O$14*(1+$O$4+$O$5),0),IF(ISNUMBER(SEARCH("锦月",O97)),50%*ROUNDDOWN(ROUNDDOWN($O$15*(1+$Q$2*$Q$3),0)*(1+$Q$4+$Q$5),0),0)),0)</f>
        <v/>
      </c>
      <c r="P98" s="85" t="inlineStr">
        <is>
          <t>魂珠连击</t>
        </is>
      </c>
      <c r="Q98" s="286" t="inlineStr">
        <is>
          <t>75%</t>
        </is>
      </c>
      <c r="R98" s="788" t="inlineStr">
        <is>
          <t>30%</t>
        </is>
      </c>
    </row>
    <row r="99" ht="24" customHeight="1">
      <c r="A99" s="11" t="n"/>
      <c r="B99" s="959" t="inlineStr">
        <is>
          <t>中级共鸣：增加专属武器30点基础伤害，
使用神·雷神之锤可以变身神将形象</t>
        </is>
      </c>
      <c r="C99" s="194" t="n"/>
      <c r="D99" s="194" t="n"/>
      <c r="E99" s="410" t="n"/>
      <c r="F99" s="959" t="inlineStr">
        <is>
          <t>雷电：暴击率增加15%</t>
        </is>
      </c>
      <c r="G99" s="194" t="n"/>
      <c r="H99" s="194" t="n"/>
      <c r="I99" s="410" t="n"/>
      <c r="J99" s="959" t="inlineStr">
        <is>
          <t>粉碎：忽略装死</t>
        </is>
      </c>
      <c r="K99" s="194" t="n"/>
      <c r="L99" s="194" t="n"/>
      <c r="M99" s="410" t="n"/>
      <c r="N99" s="132" t="inlineStr">
        <is>
          <t>武器附加</t>
        </is>
      </c>
      <c r="O99" s="254">
        <f>MIN(ROUNDDOWN(O16*0.05,0),O17*5)</f>
        <v/>
      </c>
      <c r="P99" s="85" t="inlineStr">
        <is>
          <t>专精连击</t>
        </is>
      </c>
      <c r="Q99" s="286" t="inlineStr">
        <is>
          <t>0%</t>
        </is>
      </c>
      <c r="R99" s="788" t="inlineStr">
        <is>
          <t>紫晶</t>
        </is>
      </c>
    </row>
    <row r="100" ht="24" customHeight="1">
      <c r="A100" s="11" t="n"/>
      <c r="B100" s="16" t="n"/>
      <c r="C100" s="158" t="n"/>
      <c r="D100" s="158" t="n"/>
      <c r="E100" s="320" t="n"/>
      <c r="F100" s="16" t="n"/>
      <c r="G100" s="158" t="n"/>
      <c r="H100" s="158" t="n"/>
      <c r="I100" s="320" t="n"/>
      <c r="J100" s="16" t="n"/>
      <c r="K100" s="158" t="n"/>
      <c r="L100" s="158" t="n"/>
      <c r="M100" s="320" t="n"/>
      <c r="N100" s="132" t="inlineStr">
        <is>
          <t>神将附加</t>
        </is>
      </c>
      <c r="O100" s="254" t="inlineStr">
        <is>
          <t>0</t>
        </is>
      </c>
      <c r="P100" s="85" t="inlineStr">
        <is>
          <t>附魔连击</t>
        </is>
      </c>
      <c r="Q100" s="286" t="inlineStr">
        <is>
          <t>0%</t>
        </is>
      </c>
    </row>
    <row r="101" ht="24" customHeight="1">
      <c r="A101" s="11" t="n"/>
      <c r="B101" s="959" t="inlineStr">
        <is>
          <t>高级共鸣：增加专属武器50点基础伤害</t>
        </is>
      </c>
      <c r="C101" s="194" t="n"/>
      <c r="D101" s="194" t="n"/>
      <c r="E101" s="410" t="n"/>
      <c r="F101" s="959" t="inlineStr">
        <is>
          <t>雷神之力：命中对手时，禁止其触发佣兵防御技能</t>
        </is>
      </c>
      <c r="G101" s="194" t="n"/>
      <c r="H101" s="194" t="n"/>
      <c r="I101" s="410" t="n"/>
      <c r="J101" s="959" t="inlineStr">
        <is>
          <t>战彪：如果力量高于对手，命中率和暴击率增加50%</t>
        </is>
      </c>
      <c r="K101" s="194" t="n"/>
      <c r="L101" s="194" t="n"/>
      <c r="M101" s="410" t="n"/>
      <c r="N101" s="974" t="inlineStr">
        <is>
          <t>其他附加</t>
        </is>
      </c>
      <c r="O101" s="298" t="inlineStr">
        <is>
          <t>0</t>
        </is>
      </c>
      <c r="P101" s="316" t="inlineStr">
        <is>
          <t>温养连击</t>
        </is>
      </c>
      <c r="Q101" s="975" t="inlineStr">
        <is>
          <t>0%</t>
        </is>
      </c>
    </row>
    <row r="102" ht="24" customHeight="1">
      <c r="A102" s="16" t="n"/>
      <c r="B102" s="16" t="n"/>
      <c r="C102" s="158" t="n"/>
      <c r="D102" s="158" t="n"/>
      <c r="E102" s="320" t="n"/>
      <c r="F102" s="16" t="n"/>
      <c r="G102" s="158" t="n"/>
      <c r="H102" s="158" t="n"/>
      <c r="I102" s="320" t="n"/>
      <c r="J102" s="16" t="n"/>
      <c r="K102" s="158" t="n"/>
      <c r="L102" s="158" t="n"/>
      <c r="M102" s="320" t="n"/>
      <c r="N102" s="68" t="inlineStr">
        <is>
          <t>力量提升</t>
        </is>
      </c>
      <c r="O102" s="961" t="inlineStr">
        <is>
          <t>0%</t>
        </is>
      </c>
      <c r="P102" s="68" t="inlineStr">
        <is>
          <t>最终提升</t>
        </is>
      </c>
      <c r="Q102" s="961" t="inlineStr">
        <is>
          <t>0%</t>
        </is>
      </c>
    </row>
    <row r="103" ht="24" customHeight="1">
      <c r="A103" s="788" t="inlineStr"/>
      <c r="N103" s="788" t="inlineStr"/>
    </row>
    <row r="104" ht="24" customHeight="1">
      <c r="A104" s="389" t="inlineStr">
        <is>
          <t>开山斧</t>
        </is>
      </c>
      <c r="B104" s="388" t="inlineStr">
        <is>
          <t>霸皇器魂中阶：手持武器减伤18%</t>
        </is>
      </c>
      <c r="C104" s="3" t="n"/>
      <c r="D104" s="3" t="n"/>
      <c r="E104" s="3" t="n"/>
      <c r="F104" s="3" t="n"/>
      <c r="G104" s="3" t="n"/>
      <c r="H104" s="388" t="inlineStr">
        <is>
          <t>霸皇器魂高阶：不会被扔出，额外手持武器减伤7%</t>
        </is>
      </c>
      <c r="I104" s="3" t="n"/>
      <c r="J104" s="3" t="n"/>
      <c r="K104" s="3" t="n"/>
      <c r="L104" s="3" t="n"/>
      <c r="M104" s="3" t="n"/>
      <c r="N104" s="962" t="inlineStr">
        <is>
          <t>觉醒神器</t>
        </is>
      </c>
      <c r="O104" s="389">
        <f>ROUND((O114+Q114)/2,0)</f>
        <v/>
      </c>
      <c r="P104" s="386" t="inlineStr">
        <is>
          <t>2</t>
        </is>
      </c>
      <c r="Q104" s="389">
        <f>IF(Q115="紫晶",100%,ROUND(1-(1-Q115)*(1-Q116)*(1-Q117)*(1-Q118)*(1-Q119),3))</f>
        <v/>
      </c>
      <c r="R104" s="151">
        <f>O115</f>
        <v/>
      </c>
    </row>
    <row r="105" ht="24" customHeight="1">
      <c r="A105" s="744" t="inlineStr">
        <is>
          <t>强化五星</t>
        </is>
      </c>
      <c r="B105" s="859" t="inlineStr">
        <is>
          <t>武器名称：真·开山斧。基础伤害：27-33。洗练画册：基础伤害+35。升级领悟。
强化属性：15%闪避反击，15%忽略对手1回合，必暴击。
仙化加成：武器基础伤害+100%，手持武器减伤+25%，无视对手抗暴击伤害50%。</t>
        </is>
      </c>
      <c r="C105" s="3" t="n"/>
      <c r="D105" s="3" t="n"/>
      <c r="E105" s="3" t="n"/>
      <c r="F105" s="3" t="n"/>
      <c r="G105" s="3" t="n"/>
      <c r="H105" s="3" t="n"/>
      <c r="I105" s="3" t="n"/>
      <c r="J105" s="3" t="n"/>
      <c r="K105" s="3" t="n"/>
      <c r="L105" s="3" t="n"/>
      <c r="M105" s="4" t="n"/>
      <c r="N105" s="80" t="inlineStr">
        <is>
          <t>最低基础</t>
        </is>
      </c>
      <c r="O105" s="965">
        <f>IF(ISNUMBER(SEARCH("十阶",N104)),R105,IF(ISNUMBER(SEARCH("神器",N104)),R107,0))</f>
        <v/>
      </c>
      <c r="P105" s="61" t="inlineStr">
        <is>
          <t>武器加成</t>
        </is>
      </c>
      <c r="Q105" s="933" t="inlineStr">
        <is>
          <t>150%</t>
        </is>
      </c>
      <c r="R105" s="788" t="inlineStr">
        <is>
          <t>47</t>
        </is>
      </c>
    </row>
    <row r="106" ht="24" customHeight="1">
      <c r="A106" s="414" t="n"/>
      <c r="M106" s="504" t="n"/>
      <c r="N106" s="132" t="inlineStr">
        <is>
          <t>最高基础</t>
        </is>
      </c>
      <c r="O106" s="251">
        <f>IF(ISNUMBER(SEARCH("十阶",N104)),R106,IF(ISNUMBER(SEARCH("神器",N104)),R108,0))</f>
        <v/>
      </c>
      <c r="P106" s="85" t="inlineStr">
        <is>
          <t>器魂加成</t>
        </is>
      </c>
      <c r="Q106" s="236" t="inlineStr">
        <is>
          <t>0%</t>
        </is>
      </c>
      <c r="R106" s="788" t="inlineStr">
        <is>
          <t>53</t>
        </is>
      </c>
    </row>
    <row r="107" ht="24" customHeight="1">
      <c r="A107" s="749" t="n"/>
      <c r="B107" s="158" t="n"/>
      <c r="C107" s="158" t="n"/>
      <c r="D107" s="158" t="n"/>
      <c r="E107" s="158" t="n"/>
      <c r="F107" s="158" t="n"/>
      <c r="G107" s="158" t="n"/>
      <c r="H107" s="158" t="n"/>
      <c r="I107" s="158" t="n"/>
      <c r="J107" s="158" t="n"/>
      <c r="K107" s="158" t="n"/>
      <c r="L107" s="158" t="n"/>
      <c r="M107" s="320" t="n"/>
      <c r="N107" s="132" t="inlineStr">
        <is>
          <t>仙化基础</t>
        </is>
      </c>
      <c r="O107" s="966" t="inlineStr">
        <is>
          <t>100%</t>
        </is>
      </c>
      <c r="P107" s="85" t="inlineStr">
        <is>
          <t>仙化加成</t>
        </is>
      </c>
      <c r="Q107" s="236" t="inlineStr">
        <is>
          <t>50%</t>
        </is>
      </c>
      <c r="R107" s="788" t="inlineStr">
        <is>
          <t>67</t>
        </is>
      </c>
    </row>
    <row r="108" ht="24" customHeight="1">
      <c r="A108" s="956" t="inlineStr">
        <is>
          <t>觉醒十阶</t>
        </is>
      </c>
      <c r="B108" s="873" t="inlineStr">
        <is>
          <t>武器名称：盘古开天斧。基础伤害：47-53。淬火档次1满祝材料：2011。
觉醒属性：15%闪避反击，15%忽略对手1回合，必暴击。暴击伤害增加80%，不会被反弹。
觉醒加成：武器伤害+72，命中+30.0%，连击+30.0%。</t>
        </is>
      </c>
      <c r="C108" s="194" t="n"/>
      <c r="D108" s="194" t="n"/>
      <c r="E108" s="194" t="n"/>
      <c r="F108" s="194" t="n"/>
      <c r="G108" s="194" t="n"/>
      <c r="H108" s="194" t="n"/>
      <c r="I108" s="194" t="n"/>
      <c r="J108" s="194" t="n"/>
      <c r="K108" s="194" t="n"/>
      <c r="L108" s="194" t="n"/>
      <c r="M108" s="410" t="n"/>
      <c r="N108" s="132" t="inlineStr">
        <is>
          <t>觉醒基础</t>
        </is>
      </c>
      <c r="O108" s="254" t="inlineStr">
        <is>
          <t>72</t>
        </is>
      </c>
      <c r="P108" s="85" t="inlineStr">
        <is>
          <t>剑君加成</t>
        </is>
      </c>
      <c r="Q108" s="286" t="inlineStr">
        <is>
          <t>160%</t>
        </is>
      </c>
      <c r="R108" s="788" t="inlineStr">
        <is>
          <t>73</t>
        </is>
      </c>
    </row>
    <row r="109" ht="24" customHeight="1">
      <c r="A109" s="414" t="n"/>
      <c r="M109" s="504" t="n"/>
      <c r="N109" s="132" t="inlineStr">
        <is>
          <t>铭刻基础</t>
        </is>
      </c>
      <c r="O109" s="966" t="inlineStr">
        <is>
          <t>140</t>
        </is>
      </c>
      <c r="P109" s="85" t="inlineStr">
        <is>
          <t>专精加成</t>
        </is>
      </c>
      <c r="Q109" s="286" t="inlineStr">
        <is>
          <t>50%</t>
        </is>
      </c>
    </row>
    <row r="110" ht="24" customHeight="1">
      <c r="A110" s="749" t="n"/>
      <c r="B110" s="158" t="n"/>
      <c r="C110" s="158" t="n"/>
      <c r="D110" s="158" t="n"/>
      <c r="E110" s="158" t="n"/>
      <c r="F110" s="158" t="n"/>
      <c r="G110" s="158" t="n"/>
      <c r="H110" s="158" t="n"/>
      <c r="I110" s="158" t="n"/>
      <c r="J110" s="158" t="n"/>
      <c r="K110" s="158" t="n"/>
      <c r="L110" s="158" t="n"/>
      <c r="M110" s="320" t="n"/>
      <c r="N110" s="132" t="inlineStr">
        <is>
          <t>附魔基础</t>
        </is>
      </c>
      <c r="O110" s="966" t="inlineStr">
        <is>
          <t>40</t>
        </is>
      </c>
      <c r="P110" s="85" t="inlineStr">
        <is>
          <t>附魔加成</t>
        </is>
      </c>
      <c r="Q110" s="286" t="inlineStr">
        <is>
          <t>16%</t>
        </is>
      </c>
      <c r="R110" s="788" t="inlineStr">
        <is>
          <t>0</t>
        </is>
      </c>
    </row>
    <row r="111" ht="24" customHeight="1">
      <c r="A111" s="956" t="inlineStr">
        <is>
          <t>觉醒神器</t>
        </is>
      </c>
      <c r="B111" s="873" t="inlineStr">
        <is>
          <t>武器名称：神·霸皇。基础伤害：67-73。
神器属性：优先选中，15%忽略对手1回合，必暴击，不会被反弹。
神器神技：霸气侧漏，使用该武器攻击时，如果触发暴击则暴击伤害增加150%。</t>
        </is>
      </c>
      <c r="C111" s="194" t="n"/>
      <c r="D111" s="194" t="n"/>
      <c r="E111" s="194" t="n"/>
      <c r="F111" s="194" t="n"/>
      <c r="G111" s="194" t="n"/>
      <c r="H111" s="194" t="n"/>
      <c r="I111" s="194" t="n"/>
      <c r="J111" s="194" t="n"/>
      <c r="K111" s="194" t="n"/>
      <c r="L111" s="194" t="n"/>
      <c r="M111" s="410" t="n"/>
      <c r="N111" s="132" t="inlineStr">
        <is>
          <t>洗练基础</t>
        </is>
      </c>
      <c r="O111" s="966" t="inlineStr">
        <is>
          <t>0</t>
        </is>
      </c>
      <c r="P111" s="85" t="inlineStr">
        <is>
          <t>温养加成</t>
        </is>
      </c>
      <c r="Q111" s="286" t="inlineStr">
        <is>
          <t>0%</t>
        </is>
      </c>
      <c r="R111" s="788" t="inlineStr">
        <is>
          <t>20</t>
        </is>
      </c>
    </row>
    <row r="112" ht="24" customHeight="1">
      <c r="A112" s="414" t="n"/>
      <c r="M112" s="504" t="n"/>
      <c r="N112" s="132" t="inlineStr">
        <is>
          <t>神将基础</t>
        </is>
      </c>
      <c r="O112" s="966" t="inlineStr">
        <is>
          <t>0</t>
        </is>
      </c>
      <c r="P112" s="85" t="inlineStr">
        <is>
          <t>神将加成</t>
        </is>
      </c>
      <c r="Q112" s="286" t="inlineStr">
        <is>
          <t>0%</t>
        </is>
      </c>
      <c r="R112" s="788" t="inlineStr">
        <is>
          <t>50</t>
        </is>
      </c>
    </row>
    <row r="113" ht="24" customHeight="1">
      <c r="A113" s="749" t="n"/>
      <c r="B113" s="158" t="n"/>
      <c r="C113" s="158" t="n"/>
      <c r="D113" s="158" t="n"/>
      <c r="E113" s="158" t="n"/>
      <c r="F113" s="158" t="n"/>
      <c r="G113" s="158" t="n"/>
      <c r="H113" s="158" t="n"/>
      <c r="I113" s="158" t="n"/>
      <c r="J113" s="158" t="n"/>
      <c r="K113" s="158" t="n"/>
      <c r="L113" s="158" t="n"/>
      <c r="M113" s="320" t="n"/>
      <c r="N113" s="138" t="inlineStr">
        <is>
          <t>符石基础</t>
        </is>
      </c>
      <c r="O113" s="257">
        <f>IF(ISNUMBER(SEARCH("闪耀",O115)),70,0)</f>
        <v/>
      </c>
      <c r="P113" s="256" t="inlineStr">
        <is>
          <t>符石加成</t>
        </is>
      </c>
      <c r="Q113" s="290">
        <f>IF(ISNUMBER(SEARCH("破坏",O115)),50%,0)+IF(ISNUMBER(SEARCH("银光",O115)),20%,0)</f>
        <v/>
      </c>
      <c r="R113" s="788" t="inlineStr">
        <is>
          <t>100</t>
        </is>
      </c>
    </row>
    <row r="114" ht="24" customHeight="1">
      <c r="A114" s="945" t="inlineStr">
        <is>
          <t>盘古</t>
        </is>
      </c>
      <c r="B114" s="695" t="inlineStr">
        <is>
          <t>天赋分支1</t>
        </is>
      </c>
      <c r="F114" s="695" t="inlineStr">
        <is>
          <t>天赋分支2</t>
        </is>
      </c>
      <c r="J114" s="695" t="inlineStr">
        <is>
          <t>天赋分支3</t>
        </is>
      </c>
      <c r="N114" s="386" t="inlineStr">
        <is>
          <t>最低输出</t>
        </is>
      </c>
      <c r="O114" s="386">
        <f>ROUNDDOWN((ROUNDDOWN(ROUNDDOWN(O105*(1+O107)+$O$13*(1+$O$2+$O$3+O120)*1+SUM(O108:O113),0)*(1.5+$O$9+$P$9+SUM(Q105:Q113)),0)+SUM(O116:O119)+$Q$13+$Q$14+$Q$9)*(P104-1+Q104)*(1+Q120),0)</f>
        <v/>
      </c>
      <c r="P114" s="386" t="inlineStr">
        <is>
          <t>最高输出</t>
        </is>
      </c>
      <c r="Q114" s="386">
        <f>ROUNDDOWN((ROUNDDOWN(ROUNDDOWN(O106*(1+O107)+$O$13*(1+$O$2+$O$3+O120)*1.5+SUM(O108:O113),0)*(1.5+$O$9+$P$9+SUM(Q105:Q113)),0)+SUM(O116:O119)+$Q$13+$Q$14+$Q$9)*(P104-1+Q104)*(1+Q120),0)</f>
        <v/>
      </c>
    </row>
    <row r="115" ht="24" customHeight="1">
      <c r="A115" s="744" t="inlineStr">
        <is>
          <t>专属武器
盘古开天斧
神·霸皇</t>
        </is>
      </c>
      <c r="B115" s="976" t="inlineStr">
        <is>
          <t>基础共鸣：增加专属武器20点基础伤害，
使用盘古开天斧可以变身神将形象</t>
        </is>
      </c>
      <c r="C115" s="3" t="n"/>
      <c r="D115" s="3" t="n"/>
      <c r="E115" s="4" t="n"/>
      <c r="F115" s="972" t="inlineStr">
        <is>
          <t>盘古真人：忽略装死</t>
        </is>
      </c>
      <c r="G115" s="3" t="n"/>
      <c r="H115" s="3" t="n"/>
      <c r="I115" s="4" t="n"/>
      <c r="J115" s="972" t="inlineStr">
        <is>
          <t>盘古出世：如果力量高于对手，伤害提升20%</t>
        </is>
      </c>
      <c r="K115" s="3" t="n"/>
      <c r="L115" s="3" t="n"/>
      <c r="M115" s="4" t="n"/>
      <c r="N115" s="80" t="inlineStr">
        <is>
          <t>符石名称</t>
        </is>
      </c>
      <c r="O115" s="973" t="inlineStr">
        <is>
          <t>破坏清月</t>
        </is>
      </c>
      <c r="P115" s="61" t="inlineStr">
        <is>
          <t>武器连击</t>
        </is>
      </c>
      <c r="Q115" s="933" t="inlineStr">
        <is>
          <t>30%</t>
        </is>
      </c>
      <c r="R115" s="788" t="inlineStr">
        <is>
          <t>0%</t>
        </is>
      </c>
    </row>
    <row r="116" ht="24" customHeight="1">
      <c r="A116" s="414" t="n"/>
      <c r="B116" s="158" t="n"/>
      <c r="C116" s="158" t="n"/>
      <c r="D116" s="158" t="n"/>
      <c r="E116" s="320" t="n"/>
      <c r="F116" s="16" t="n"/>
      <c r="G116" s="158" t="n"/>
      <c r="H116" s="158" t="n"/>
      <c r="I116" s="320" t="n"/>
      <c r="J116" s="16" t="n"/>
      <c r="K116" s="158" t="n"/>
      <c r="L116" s="158" t="n"/>
      <c r="M116" s="320" t="n"/>
      <c r="N116" s="132" t="inlineStr">
        <is>
          <t>符石附加</t>
        </is>
      </c>
      <c r="O116" s="254">
        <f>ROUNDDOWN(IF(ISNUMBER(SEARCH("清月",O115)),200%*ROUNDDOWN($O$14*(1+$O$4+$O$5),0),IF(ISNUMBER(SEARCH("锦月",O115)),50%*ROUNDDOWN(ROUNDDOWN($O$15*(1+$Q$2*$Q$3),0)*(1+$Q$4+$Q$5),0),0)),0)</f>
        <v/>
      </c>
      <c r="P116" s="85" t="inlineStr">
        <is>
          <t>魂珠连击</t>
        </is>
      </c>
      <c r="Q116" s="286" t="inlineStr">
        <is>
          <t>75%</t>
        </is>
      </c>
      <c r="R116" s="788" t="inlineStr">
        <is>
          <t>30%</t>
        </is>
      </c>
    </row>
    <row r="117" ht="24" customHeight="1">
      <c r="A117" s="414" t="n"/>
      <c r="B117" s="879" t="inlineStr">
        <is>
          <t>中级共鸣：增加专属武器30点基础伤害，
使用神·霸皇可以变身神将形象</t>
        </is>
      </c>
      <c r="C117" s="194" t="n"/>
      <c r="D117" s="194" t="n"/>
      <c r="E117" s="410" t="n"/>
      <c r="F117" s="959" t="inlineStr">
        <is>
          <t>创世之神：暴击伤害增加25%</t>
        </is>
      </c>
      <c r="G117" s="194" t="n"/>
      <c r="H117" s="194" t="n"/>
      <c r="I117" s="410" t="n"/>
      <c r="J117" s="959" t="inlineStr">
        <is>
          <t>宿命压制：无视反击，不会被扔出</t>
        </is>
      </c>
      <c r="K117" s="194" t="n"/>
      <c r="L117" s="194" t="n"/>
      <c r="M117" s="410" t="n"/>
      <c r="N117" s="132" t="inlineStr">
        <is>
          <t>武器附加</t>
        </is>
      </c>
      <c r="O117" s="254" t="inlineStr">
        <is>
          <t>0</t>
        </is>
      </c>
      <c r="P117" s="85" t="inlineStr">
        <is>
          <t>专精连击</t>
        </is>
      </c>
      <c r="Q117" s="286" t="inlineStr">
        <is>
          <t>50%</t>
        </is>
      </c>
      <c r="R117" s="788" t="inlineStr">
        <is>
          <t>紫晶</t>
        </is>
      </c>
    </row>
    <row r="118" ht="24" customHeight="1">
      <c r="A118" s="414" t="n"/>
      <c r="B118" s="158" t="n"/>
      <c r="C118" s="158" t="n"/>
      <c r="D118" s="158" t="n"/>
      <c r="E118" s="320" t="n"/>
      <c r="F118" s="16" t="n"/>
      <c r="G118" s="158" t="n"/>
      <c r="H118" s="158" t="n"/>
      <c r="I118" s="320" t="n"/>
      <c r="J118" s="16" t="n"/>
      <c r="K118" s="158" t="n"/>
      <c r="L118" s="158" t="n"/>
      <c r="M118" s="320" t="n"/>
      <c r="N118" s="132" t="inlineStr">
        <is>
          <t>神将附加</t>
        </is>
      </c>
      <c r="O118" s="254" t="inlineStr">
        <is>
          <t>0</t>
        </is>
      </c>
      <c r="P118" s="85" t="inlineStr">
        <is>
          <t>附魔连击</t>
        </is>
      </c>
      <c r="Q118" s="286" t="inlineStr">
        <is>
          <t>0%</t>
        </is>
      </c>
    </row>
    <row r="119" ht="24" customHeight="1">
      <c r="A119" s="414" t="n"/>
      <c r="B119" s="879" t="inlineStr">
        <is>
          <t>高级共鸣：增加专属武器50点基础伤害</t>
        </is>
      </c>
      <c r="C119" s="194" t="n"/>
      <c r="D119" s="194" t="n"/>
      <c r="E119" s="410" t="n"/>
      <c r="F119" s="959" t="inlineStr">
        <is>
          <t>混沌之力：无视格挡、大海</t>
        </is>
      </c>
      <c r="G119" s="194" t="n"/>
      <c r="H119" s="194" t="n"/>
      <c r="I119" s="410" t="n"/>
      <c r="J119" s="959" t="inlineStr">
        <is>
          <t>阴阳之始：使用武器后，自身武器韧性提高20%持续2回合</t>
        </is>
      </c>
      <c r="K119" s="194" t="n"/>
      <c r="L119" s="194" t="n"/>
      <c r="M119" s="410" t="n"/>
      <c r="N119" s="974" t="inlineStr">
        <is>
          <t>其他附加</t>
        </is>
      </c>
      <c r="O119" s="298" t="inlineStr">
        <is>
          <t>0</t>
        </is>
      </c>
      <c r="P119" s="316" t="inlineStr">
        <is>
          <t>温养连击</t>
        </is>
      </c>
      <c r="Q119" s="975" t="inlineStr">
        <is>
          <t>0%</t>
        </is>
      </c>
    </row>
    <row r="120" ht="24" customHeight="1">
      <c r="A120" s="749" t="n"/>
      <c r="B120" s="158" t="n"/>
      <c r="C120" s="158" t="n"/>
      <c r="D120" s="158" t="n"/>
      <c r="E120" s="320" t="n"/>
      <c r="F120" s="16" t="n"/>
      <c r="G120" s="158" t="n"/>
      <c r="H120" s="158" t="n"/>
      <c r="I120" s="320" t="n"/>
      <c r="J120" s="16" t="n"/>
      <c r="K120" s="158" t="n"/>
      <c r="L120" s="158" t="n"/>
      <c r="M120" s="320" t="n"/>
      <c r="N120" s="68" t="inlineStr">
        <is>
          <t>力量提升</t>
        </is>
      </c>
      <c r="O120" s="961" t="inlineStr">
        <is>
          <t>0%</t>
        </is>
      </c>
      <c r="P120" s="68" t="inlineStr">
        <is>
          <t>最终提升</t>
        </is>
      </c>
      <c r="Q120" s="961" t="inlineStr">
        <is>
          <t>0%</t>
        </is>
      </c>
    </row>
    <row r="121" ht="24" customHeight="1">
      <c r="A121" s="788" t="inlineStr"/>
      <c r="N121" s="788" t="inlineStr"/>
    </row>
    <row r="122" ht="24" customHeight="1">
      <c r="A122" s="389" t="inlineStr">
        <is>
          <t>蛇矛</t>
        </is>
      </c>
      <c r="B122" s="388" t="inlineStr">
        <is>
          <t>器魂中阶：拿出武器后获得3回合蛇甲，免疫力量*200%内的单次伤害</t>
        </is>
      </c>
      <c r="C122" s="3" t="n"/>
      <c r="D122" s="3" t="n"/>
      <c r="E122" s="3" t="n"/>
      <c r="F122" s="3" t="n"/>
      <c r="G122" s="3" t="n"/>
      <c r="H122" s="388" t="inlineStr">
        <is>
          <t>器魂高阶：命中对手后触发追魂55%再攻击1次，最多4次，无视大型附减</t>
        </is>
      </c>
      <c r="I122" s="3" t="n"/>
      <c r="J122" s="3" t="n"/>
      <c r="K122" s="3" t="n"/>
      <c r="L122" s="3" t="n"/>
      <c r="M122" s="3" t="n"/>
      <c r="N122" s="962" t="inlineStr">
        <is>
          <t>觉醒神器</t>
        </is>
      </c>
      <c r="O122" s="389">
        <f>ROUND((O132+Q132)/2,0)</f>
        <v/>
      </c>
      <c r="P122" s="386" t="inlineStr">
        <is>
          <t>2</t>
        </is>
      </c>
      <c r="Q122" s="389">
        <f>IF(Q133="紫晶",100%,ROUND(1-(1-Q133)*(1-Q134)*(1-Q135)*(1-Q136)*(1-Q137),3))</f>
        <v/>
      </c>
      <c r="R122" s="151">
        <f>O133</f>
        <v/>
      </c>
    </row>
    <row r="123" ht="24" customHeight="1">
      <c r="A123" s="744" t="inlineStr">
        <is>
          <t>强化五星</t>
        </is>
      </c>
      <c r="B123" s="859" t="inlineStr">
        <is>
          <t>武器名称：丈八蛇矛。基础伤害：30-45。洗练画册：基础伤害+35。升级领悟。
强化属性：如果力量高于对手，本次造成伤害提高50%。
仙化加成：武器基础伤害+100%，暴击+25%，拿出武器后减伤+50%。</t>
        </is>
      </c>
      <c r="C123" s="3" t="n"/>
      <c r="D123" s="3" t="n"/>
      <c r="E123" s="3" t="n"/>
      <c r="F123" s="3" t="n"/>
      <c r="G123" s="3" t="n"/>
      <c r="H123" s="3" t="n"/>
      <c r="I123" s="3" t="n"/>
      <c r="J123" s="3" t="n"/>
      <c r="K123" s="3" t="n"/>
      <c r="L123" s="3" t="n"/>
      <c r="M123" s="4" t="n"/>
      <c r="N123" s="80" t="inlineStr">
        <is>
          <t>最低基础</t>
        </is>
      </c>
      <c r="O123" s="965">
        <f>IF(ISNUMBER(SEARCH("十阶",N122)),R123,IF(ISNUMBER(SEARCH("神器",N122)),R125,0))</f>
        <v/>
      </c>
      <c r="P123" s="61" t="inlineStr">
        <is>
          <t>武器加成</t>
        </is>
      </c>
      <c r="Q123" s="933" t="inlineStr">
        <is>
          <t>50%</t>
        </is>
      </c>
      <c r="R123" s="788" t="inlineStr">
        <is>
          <t>43</t>
        </is>
      </c>
    </row>
    <row r="124" ht="24" customHeight="1">
      <c r="A124" s="414" t="n"/>
      <c r="M124" s="504" t="n"/>
      <c r="N124" s="132" t="inlineStr">
        <is>
          <t>最高基础</t>
        </is>
      </c>
      <c r="O124" s="251">
        <f>IF(ISNUMBER(SEARCH("十阶",N122)),R124,IF(ISNUMBER(SEARCH("神器",N122)),R126,0))</f>
        <v/>
      </c>
      <c r="P124" s="85" t="inlineStr">
        <is>
          <t>器魂加成</t>
        </is>
      </c>
      <c r="Q124" s="236" t="inlineStr">
        <is>
          <t>0%</t>
        </is>
      </c>
      <c r="R124" s="788" t="inlineStr">
        <is>
          <t>58</t>
        </is>
      </c>
    </row>
    <row r="125" ht="24" customHeight="1">
      <c r="A125" s="749" t="n"/>
      <c r="B125" s="158" t="n"/>
      <c r="C125" s="158" t="n"/>
      <c r="D125" s="158" t="n"/>
      <c r="E125" s="158" t="n"/>
      <c r="F125" s="158" t="n"/>
      <c r="G125" s="158" t="n"/>
      <c r="H125" s="158" t="n"/>
      <c r="I125" s="158" t="n"/>
      <c r="J125" s="158" t="n"/>
      <c r="K125" s="158" t="n"/>
      <c r="L125" s="158" t="n"/>
      <c r="M125" s="320" t="n"/>
      <c r="N125" s="132" t="inlineStr">
        <is>
          <t>仙化基础</t>
        </is>
      </c>
      <c r="O125" s="966" t="inlineStr">
        <is>
          <t>100%</t>
        </is>
      </c>
      <c r="P125" s="85" t="inlineStr">
        <is>
          <t>仙化加成</t>
        </is>
      </c>
      <c r="Q125" s="236" t="inlineStr">
        <is>
          <t>0%</t>
        </is>
      </c>
      <c r="R125" s="788" t="inlineStr">
        <is>
          <t>63</t>
        </is>
      </c>
    </row>
    <row r="126" ht="24" customHeight="1">
      <c r="A126" s="956" t="inlineStr">
        <is>
          <t>觉醒十阶</t>
        </is>
      </c>
      <c r="B126" s="873" t="inlineStr">
        <is>
          <t>武器名称：降妖宝杖。基础伤害：43-58。淬火档次1满祝材料：2011。
觉醒属性：拿出武器时自身力量值提升30%。如果力量高于对手，本次造成伤害提高50%。
觉醒加成：武器伤害+72，命中+30.0%，连击+30.0%。</t>
        </is>
      </c>
      <c r="C126" s="194" t="n"/>
      <c r="D126" s="194" t="n"/>
      <c r="E126" s="194" t="n"/>
      <c r="F126" s="194" t="n"/>
      <c r="G126" s="194" t="n"/>
      <c r="H126" s="194" t="n"/>
      <c r="I126" s="194" t="n"/>
      <c r="J126" s="194" t="n"/>
      <c r="K126" s="194" t="n"/>
      <c r="L126" s="194" t="n"/>
      <c r="M126" s="410" t="n"/>
      <c r="N126" s="132" t="inlineStr">
        <is>
          <t>觉醒基础</t>
        </is>
      </c>
      <c r="O126" s="254" t="inlineStr">
        <is>
          <t>72</t>
        </is>
      </c>
      <c r="P126" s="85" t="inlineStr">
        <is>
          <t>剑君加成</t>
        </is>
      </c>
      <c r="Q126" s="286" t="inlineStr">
        <is>
          <t>160%</t>
        </is>
      </c>
      <c r="R126" s="788" t="inlineStr">
        <is>
          <t>78</t>
        </is>
      </c>
    </row>
    <row r="127" ht="24" customHeight="1">
      <c r="A127" s="414" t="n"/>
      <c r="M127" s="504" t="n"/>
      <c r="N127" s="132" t="inlineStr">
        <is>
          <t>铭刻基础</t>
        </is>
      </c>
      <c r="O127" s="966" t="inlineStr">
        <is>
          <t>140</t>
        </is>
      </c>
      <c r="P127" s="85" t="inlineStr">
        <is>
          <t>专精加成</t>
        </is>
      </c>
      <c r="Q127" s="286" t="inlineStr">
        <is>
          <t>50%</t>
        </is>
      </c>
    </row>
    <row r="128" ht="24" customHeight="1">
      <c r="A128" s="749" t="n"/>
      <c r="B128" s="158" t="n"/>
      <c r="C128" s="158" t="n"/>
      <c r="D128" s="158" t="n"/>
      <c r="E128" s="158" t="n"/>
      <c r="F128" s="158" t="n"/>
      <c r="G128" s="158" t="n"/>
      <c r="H128" s="158" t="n"/>
      <c r="I128" s="158" t="n"/>
      <c r="J128" s="158" t="n"/>
      <c r="K128" s="158" t="n"/>
      <c r="L128" s="158" t="n"/>
      <c r="M128" s="320" t="n"/>
      <c r="N128" s="132" t="inlineStr">
        <is>
          <t>附魔基础</t>
        </is>
      </c>
      <c r="O128" s="966" t="inlineStr">
        <is>
          <t>40</t>
        </is>
      </c>
      <c r="P128" s="85" t="inlineStr">
        <is>
          <t>附魔加成</t>
        </is>
      </c>
      <c r="Q128" s="286" t="inlineStr">
        <is>
          <t>16%</t>
        </is>
      </c>
      <c r="R128" s="788" t="inlineStr">
        <is>
          <t>0</t>
        </is>
      </c>
    </row>
    <row r="129" ht="24" customHeight="1">
      <c r="A129" s="956" t="inlineStr">
        <is>
          <t>觉醒神器</t>
        </is>
      </c>
      <c r="B129" s="873" t="inlineStr">
        <is>
          <t>武器名称：神·丈八蛇矛。基础伤害：63-78。遗迹珍藏-盘蛇护手：神器丈八蛇矛拿出后免疫控制2回合。
神器属性：拿出武器时自身力量值提升30%。如果力量高于对手，该武器攻击必中且本次造成伤害提高50%。
神器神技：万人敌标记，使用神·丈八蛇矛后下次拿出小型武器攻击时触发该标记，该次攻击增加50%伤害。</t>
        </is>
      </c>
      <c r="C129" s="194" t="n"/>
      <c r="D129" s="194" t="n"/>
      <c r="E129" s="194" t="n"/>
      <c r="F129" s="194" t="n"/>
      <c r="G129" s="194" t="n"/>
      <c r="H129" s="194" t="n"/>
      <c r="I129" s="194" t="n"/>
      <c r="J129" s="194" t="n"/>
      <c r="K129" s="194" t="n"/>
      <c r="L129" s="194" t="n"/>
      <c r="M129" s="410" t="n"/>
      <c r="N129" s="132" t="inlineStr">
        <is>
          <t>洗练基础</t>
        </is>
      </c>
      <c r="O129" s="966" t="inlineStr">
        <is>
          <t>0</t>
        </is>
      </c>
      <c r="P129" s="85" t="inlineStr">
        <is>
          <t>温养加成</t>
        </is>
      </c>
      <c r="Q129" s="286" t="inlineStr">
        <is>
          <t>0%</t>
        </is>
      </c>
      <c r="R129" s="788" t="inlineStr">
        <is>
          <t>25</t>
        </is>
      </c>
    </row>
    <row r="130" ht="24" customHeight="1">
      <c r="A130" s="414" t="n"/>
      <c r="M130" s="504" t="n"/>
      <c r="N130" s="132" t="inlineStr">
        <is>
          <t>神将基础</t>
        </is>
      </c>
      <c r="O130" s="966" t="inlineStr">
        <is>
          <t>0</t>
        </is>
      </c>
      <c r="P130" s="85" t="inlineStr">
        <is>
          <t>神将加成</t>
        </is>
      </c>
      <c r="Q130" s="977" t="inlineStr">
        <is>
          <t>0%</t>
        </is>
      </c>
      <c r="R130" s="788" t="inlineStr">
        <is>
          <t>63</t>
        </is>
      </c>
    </row>
    <row r="131" ht="24" customHeight="1">
      <c r="A131" s="749" t="n"/>
      <c r="B131" s="158" t="n"/>
      <c r="C131" s="158" t="n"/>
      <c r="D131" s="158" t="n"/>
      <c r="E131" s="158" t="n"/>
      <c r="F131" s="158" t="n"/>
      <c r="G131" s="158" t="n"/>
      <c r="H131" s="158" t="n"/>
      <c r="I131" s="158" t="n"/>
      <c r="J131" s="158" t="n"/>
      <c r="K131" s="158" t="n"/>
      <c r="L131" s="158" t="n"/>
      <c r="M131" s="320" t="n"/>
      <c r="N131" s="138" t="inlineStr">
        <is>
          <t>符石基础</t>
        </is>
      </c>
      <c r="O131" s="257">
        <f>IF(ISNUMBER(SEARCH("闪耀",O133)),70,0)</f>
        <v/>
      </c>
      <c r="P131" s="256" t="inlineStr">
        <is>
          <t>符石加成</t>
        </is>
      </c>
      <c r="Q131" s="290">
        <f>IF(ISNUMBER(SEARCH("破坏",O133)),50%,0)+IF(ISNUMBER(SEARCH("银光",O133)),20%,0)</f>
        <v/>
      </c>
      <c r="R131" s="788" t="inlineStr">
        <is>
          <t>133</t>
        </is>
      </c>
    </row>
    <row r="132" ht="24" customHeight="1">
      <c r="A132" s="329" t="inlineStr">
        <is>
          <t>燕人张飞</t>
        </is>
      </c>
      <c r="B132" s="978" t="inlineStr">
        <is>
          <t>天赋分支1</t>
        </is>
      </c>
      <c r="C132" s="3" t="n"/>
      <c r="D132" s="3" t="n"/>
      <c r="E132" s="474" t="n"/>
      <c r="F132" s="564" t="inlineStr">
        <is>
          <t>天赋分支2</t>
        </is>
      </c>
      <c r="G132" s="3" t="n"/>
      <c r="H132" s="3" t="n"/>
      <c r="I132" s="474" t="n"/>
      <c r="J132" s="564" t="inlineStr">
        <is>
          <t>天赋分支3</t>
        </is>
      </c>
      <c r="K132" s="3" t="n"/>
      <c r="L132" s="3" t="n"/>
      <c r="M132" s="474" t="n"/>
      <c r="N132" s="386" t="inlineStr">
        <is>
          <t>最低输出</t>
        </is>
      </c>
      <c r="O132" s="386">
        <f>ROUNDDOWN((ROUNDDOWN(ROUNDDOWN(O123*(1+O125)+$O$13*(1+$O$2+$O$3+O138)*1+SUM(O126:O131),0)*(1.5+$O$9+$P$9+SUM(Q123:Q131)),0)+SUM(O134:O137)+$Q$13+$Q$14+$Q$9)*(P122-1+Q122)*(1+Q138),0)</f>
        <v/>
      </c>
      <c r="P132" s="386" t="inlineStr">
        <is>
          <t>最高输出</t>
        </is>
      </c>
      <c r="Q132" s="386">
        <f>ROUNDDOWN((ROUNDDOWN(ROUNDDOWN(O124*(1+O125)+$O$13*(1+$O$2+$O$3+O138)*1.5+SUM(O126:O131),0)*(1.5+$O$9+$P$9+SUM(Q123:Q131)),0)+SUM(O134:O137)+$Q$13+$Q$14+$Q$9)*(P122-1+Q122)*(1+Q138),0)</f>
        <v/>
      </c>
    </row>
    <row r="133" ht="24" customHeight="1">
      <c r="A133" s="442" t="inlineStr">
        <is>
          <t>专属武器
降妖宝杖
神·
丈八蛇矛</t>
        </is>
      </c>
      <c r="B133" s="979" t="inlineStr">
        <is>
          <t>基础共鸣：增加专属武器25点基础伤害，
使用降妖宝杖可以变身神将形象</t>
        </is>
      </c>
      <c r="C133" s="3" t="n"/>
      <c r="D133" s="3" t="n"/>
      <c r="E133" s="474" t="n"/>
      <c r="F133" s="907" t="inlineStr">
        <is>
          <t>踏营：该武器无视反击，反弹</t>
        </is>
      </c>
      <c r="G133" s="3" t="n"/>
      <c r="H133" s="3" t="n"/>
      <c r="I133" s="474" t="n"/>
      <c r="J133" s="980" t="inlineStr">
        <is>
          <t>断喝：该武器必中</t>
        </is>
      </c>
      <c r="K133" s="3" t="n"/>
      <c r="L133" s="3" t="n"/>
      <c r="M133" s="474" t="n"/>
      <c r="N133" s="80" t="inlineStr">
        <is>
          <t>符石名称</t>
        </is>
      </c>
      <c r="O133" s="973" t="inlineStr">
        <is>
          <t>破坏锦月</t>
        </is>
      </c>
      <c r="P133" s="61" t="inlineStr">
        <is>
          <t>武器连击</t>
        </is>
      </c>
      <c r="Q133" s="933" t="inlineStr">
        <is>
          <t>30%</t>
        </is>
      </c>
      <c r="R133" s="788" t="inlineStr">
        <is>
          <t>0%</t>
        </is>
      </c>
    </row>
    <row r="134" ht="24" customHeight="1">
      <c r="A134" s="414" t="n"/>
      <c r="B134" s="158" t="n"/>
      <c r="C134" s="158" t="n"/>
      <c r="D134" s="158" t="n"/>
      <c r="E134" s="159" t="n"/>
      <c r="F134" s="535" t="n"/>
      <c r="G134" s="158" t="n"/>
      <c r="H134" s="158" t="n"/>
      <c r="I134" s="159" t="n"/>
      <c r="J134" s="981" t="n"/>
      <c r="K134" s="158" t="n"/>
      <c r="L134" s="158" t="n"/>
      <c r="M134" s="159" t="n"/>
      <c r="N134" s="132" t="inlineStr">
        <is>
          <t>符石附加</t>
        </is>
      </c>
      <c r="O134" s="254">
        <f>ROUNDDOWN(IF(ISNUMBER(SEARCH("清月",O133)),200%*ROUNDDOWN($O$14*(1+$O$4+$O$5),0),IF(ISNUMBER(SEARCH("锦月",O133)),50%*ROUNDDOWN(ROUNDDOWN($O$15*(1+$Q$2*$Q$3),0)*(1+$Q$4+$Q$5),0),0)),0)</f>
        <v/>
      </c>
      <c r="P134" s="85" t="inlineStr">
        <is>
          <t>魂珠连击</t>
        </is>
      </c>
      <c r="Q134" s="286" t="inlineStr">
        <is>
          <t>75%</t>
        </is>
      </c>
      <c r="R134" s="788" t="inlineStr">
        <is>
          <t>30%</t>
        </is>
      </c>
    </row>
    <row r="135" ht="24" customHeight="1">
      <c r="A135" s="414" t="n"/>
      <c r="B135" s="929" t="inlineStr">
        <is>
          <t>中级共鸣：增加专属武器38点基础伤害，
使用神·丈八蛇矛可以变身神将形象</t>
        </is>
      </c>
      <c r="C135" s="194" t="n"/>
      <c r="D135" s="194" t="n"/>
      <c r="E135" s="195" t="n"/>
      <c r="F135" s="908" t="inlineStr">
        <is>
          <t>震岳：拿出该武器后，力量提升80%持续两回合</t>
        </is>
      </c>
      <c r="G135" s="194" t="n"/>
      <c r="H135" s="194" t="n"/>
      <c r="I135" s="195" t="n"/>
      <c r="J135" s="982" t="inlineStr">
        <is>
          <t>焚心：忽略装死</t>
        </is>
      </c>
      <c r="K135" s="194" t="n"/>
      <c r="L135" s="194" t="n"/>
      <c r="M135" s="195" t="n"/>
      <c r="N135" s="132" t="inlineStr">
        <is>
          <t>武器附加</t>
        </is>
      </c>
      <c r="O135" s="254" t="inlineStr">
        <is>
          <t>0</t>
        </is>
      </c>
      <c r="P135" s="85" t="inlineStr">
        <is>
          <t>专精连击</t>
        </is>
      </c>
      <c r="Q135" s="286" t="inlineStr">
        <is>
          <t>0%</t>
        </is>
      </c>
      <c r="R135" s="788" t="inlineStr">
        <is>
          <t>紫晶</t>
        </is>
      </c>
    </row>
    <row r="136" ht="24" customHeight="1">
      <c r="A136" s="414" t="n"/>
      <c r="B136" s="158" t="n"/>
      <c r="C136" s="158" t="n"/>
      <c r="D136" s="158" t="n"/>
      <c r="E136" s="159" t="n"/>
      <c r="F136" s="535" t="n"/>
      <c r="G136" s="158" t="n"/>
      <c r="H136" s="158" t="n"/>
      <c r="I136" s="159" t="n"/>
      <c r="J136" s="981" t="n"/>
      <c r="K136" s="158" t="n"/>
      <c r="L136" s="158" t="n"/>
      <c r="M136" s="159" t="n"/>
      <c r="N136" s="132" t="inlineStr">
        <is>
          <t>神将附加</t>
        </is>
      </c>
      <c r="O136" s="254" t="inlineStr">
        <is>
          <t>0</t>
        </is>
      </c>
      <c r="P136" s="85" t="inlineStr">
        <is>
          <t>附魔连击</t>
        </is>
      </c>
      <c r="Q136" s="286" t="inlineStr">
        <is>
          <t>0%</t>
        </is>
      </c>
    </row>
    <row r="137" ht="24" customHeight="1">
      <c r="A137" s="414" t="n"/>
      <c r="B137" s="983" t="inlineStr">
        <is>
          <t>高级共鸣：增加专属武器70点基础伤害</t>
        </is>
      </c>
      <c r="C137" s="194" t="n"/>
      <c r="D137" s="194" t="n"/>
      <c r="E137" s="195" t="n"/>
      <c r="F137" s="984" t="inlineStr">
        <is>
          <t>血啸：该回合伤害提高35%</t>
        </is>
      </c>
      <c r="G137" s="194" t="n"/>
      <c r="H137" s="194" t="n"/>
      <c r="I137" s="195" t="n"/>
      <c r="J137" s="985" t="inlineStr">
        <is>
          <t>缨旋：该武器不会被扔出</t>
        </is>
      </c>
      <c r="K137" s="194" t="n"/>
      <c r="L137" s="194" t="n"/>
      <c r="M137" s="195" t="n"/>
      <c r="N137" s="974" t="inlineStr">
        <is>
          <t>其他附加</t>
        </is>
      </c>
      <c r="O137" s="298" t="inlineStr">
        <is>
          <t>0</t>
        </is>
      </c>
      <c r="P137" s="316" t="inlineStr">
        <is>
          <t>温养连击</t>
        </is>
      </c>
      <c r="Q137" s="975" t="inlineStr">
        <is>
          <t>0%</t>
        </is>
      </c>
    </row>
    <row r="138" ht="24" customHeight="1">
      <c r="A138" s="76" t="n"/>
      <c r="B138" s="375" t="n"/>
      <c r="C138" s="375" t="n"/>
      <c r="D138" s="375" t="n"/>
      <c r="E138" s="971" t="n"/>
      <c r="F138" s="986" t="n"/>
      <c r="G138" s="375" t="n"/>
      <c r="H138" s="375" t="n"/>
      <c r="I138" s="971" t="n"/>
      <c r="J138" s="987" t="n"/>
      <c r="K138" s="270" t="n"/>
      <c r="L138" s="270" t="n"/>
      <c r="M138" s="510" t="n"/>
      <c r="N138" s="68" t="inlineStr">
        <is>
          <t>力量提升</t>
        </is>
      </c>
      <c r="O138" s="988" t="inlineStr">
        <is>
          <t>30%</t>
        </is>
      </c>
      <c r="P138" s="68" t="inlineStr">
        <is>
          <t>最终提升</t>
        </is>
      </c>
      <c r="Q138" s="961" t="inlineStr">
        <is>
          <t>0%</t>
        </is>
      </c>
    </row>
    <row r="139" ht="24" customHeight="1">
      <c r="A139" s="788" t="inlineStr"/>
      <c r="N139" s="788" t="inlineStr"/>
    </row>
    <row r="140" ht="24" customHeight="1">
      <c r="A140" s="389" t="inlineStr">
        <is>
          <t>青龙戟</t>
        </is>
      </c>
      <c r="B140" s="388" t="inlineStr">
        <is>
          <t>器魂中阶：x</t>
        </is>
      </c>
      <c r="C140" s="3" t="n"/>
      <c r="D140" s="3" t="n"/>
      <c r="E140" s="3" t="n"/>
      <c r="F140" s="3" t="n"/>
      <c r="G140" s="3" t="n"/>
      <c r="H140" s="388" t="inlineStr">
        <is>
          <t>器魂高阶：x</t>
        </is>
      </c>
      <c r="I140" s="3" t="n"/>
      <c r="J140" s="3" t="n"/>
      <c r="K140" s="3" t="n"/>
      <c r="L140" s="3" t="n"/>
      <c r="M140" s="3" t="n"/>
      <c r="N140" s="962" t="inlineStr">
        <is>
          <t>觉醒神器</t>
        </is>
      </c>
      <c r="O140" s="389">
        <f>ROUND((O150+Q150)/2,0)</f>
        <v/>
      </c>
      <c r="P140" s="386" t="inlineStr">
        <is>
          <t>2</t>
        </is>
      </c>
      <c r="Q140" s="389">
        <f>IF(Q151="紫晶",100%,ROUND(1-(1-Q151)*(1-Q152)*(1-Q153)*(1-Q154)*(1-Q155),3))</f>
        <v/>
      </c>
      <c r="R140" s="151">
        <f>O151</f>
        <v/>
      </c>
    </row>
    <row r="141" ht="24" customHeight="1">
      <c r="A141" s="744" t="inlineStr">
        <is>
          <t>强化五星</t>
        </is>
      </c>
      <c r="B141" s="859" t="inlineStr">
        <is>
          <t>武器名称：真·青龙戟。基础伤害：25-33。洗练画册：基础伤害+35。升级领悟。
强化属性：50%闪避反击，触发普通带毒效果（等同于0星企鹅挠痒效果：  5+敏捷*0.2）。
仙化加成：武器基础伤害+100%，连击+30%，命中后降低对手力量20点持续到战斗结束，无视大海。</t>
        </is>
      </c>
      <c r="C141" s="3" t="n"/>
      <c r="D141" s="3" t="n"/>
      <c r="E141" s="3" t="n"/>
      <c r="F141" s="3" t="n"/>
      <c r="G141" s="3" t="n"/>
      <c r="H141" s="3" t="n"/>
      <c r="I141" s="3" t="n"/>
      <c r="J141" s="3" t="n"/>
      <c r="K141" s="3" t="n"/>
      <c r="L141" s="3" t="n"/>
      <c r="M141" s="4" t="n"/>
      <c r="N141" s="80" t="inlineStr">
        <is>
          <t>最低基础</t>
        </is>
      </c>
      <c r="O141" s="965">
        <f>IF(ISNUMBER(SEARCH("十阶",N140)),R141,IF(ISNUMBER(SEARCH("神器",N140)),R143,0))</f>
        <v/>
      </c>
      <c r="P141" s="61" t="inlineStr">
        <is>
          <t>武器加成</t>
        </is>
      </c>
      <c r="Q141" s="933" t="inlineStr">
        <is>
          <t>30%</t>
        </is>
      </c>
      <c r="R141" s="788" t="inlineStr">
        <is>
          <t>43</t>
        </is>
      </c>
    </row>
    <row r="142" ht="24" customHeight="1">
      <c r="A142" s="414" t="n"/>
      <c r="M142" s="504" t="n"/>
      <c r="N142" s="132" t="inlineStr">
        <is>
          <t>最高基础</t>
        </is>
      </c>
      <c r="O142" s="251">
        <f>IF(ISNUMBER(SEARCH("十阶",N140)),R142,IF(ISNUMBER(SEARCH("神器",N140)),R144,0))</f>
        <v/>
      </c>
      <c r="P142" s="85" t="inlineStr">
        <is>
          <t>器魂加成</t>
        </is>
      </c>
      <c r="Q142" s="236" t="inlineStr">
        <is>
          <t>0%</t>
        </is>
      </c>
      <c r="R142" s="788" t="inlineStr">
        <is>
          <t>71</t>
        </is>
      </c>
    </row>
    <row r="143" ht="24" customHeight="1">
      <c r="A143" s="749" t="n"/>
      <c r="B143" s="158" t="n"/>
      <c r="C143" s="158" t="n"/>
      <c r="D143" s="158" t="n"/>
      <c r="E143" s="158" t="n"/>
      <c r="F143" s="158" t="n"/>
      <c r="G143" s="158" t="n"/>
      <c r="H143" s="158" t="n"/>
      <c r="I143" s="158" t="n"/>
      <c r="J143" s="158" t="n"/>
      <c r="K143" s="158" t="n"/>
      <c r="L143" s="158" t="n"/>
      <c r="M143" s="320" t="n"/>
      <c r="N143" s="132" t="inlineStr">
        <is>
          <t>仙化基础</t>
        </is>
      </c>
      <c r="O143" s="966" t="inlineStr">
        <is>
          <t>100%</t>
        </is>
      </c>
      <c r="P143" s="85" t="inlineStr">
        <is>
          <t>仙化加成</t>
        </is>
      </c>
      <c r="Q143" s="236" t="inlineStr">
        <is>
          <t>0%</t>
        </is>
      </c>
      <c r="R143" s="788" t="inlineStr">
        <is>
          <t>63</t>
        </is>
      </c>
    </row>
    <row r="144" ht="24" customHeight="1">
      <c r="A144" s="956" t="inlineStr">
        <is>
          <t>觉醒十阶</t>
        </is>
      </c>
      <c r="B144" s="873" t="inlineStr">
        <is>
          <t>武器名称：盘龙之戟。基础伤害：43-71。淬火档次2满祝材料：2513。
觉醒属性：50%闪避反击，触发高级带毒效果（略高于2星企鹅挠痒效果：10+敏捷*0.2）。获得该武器永久增加自身20点力量。
觉醒加成：武器伤害+80，命中+33.3%，忽略+66.7%。</t>
        </is>
      </c>
      <c r="C144" s="194" t="n"/>
      <c r="D144" s="194" t="n"/>
      <c r="E144" s="194" t="n"/>
      <c r="F144" s="194" t="n"/>
      <c r="G144" s="194" t="n"/>
      <c r="H144" s="194" t="n"/>
      <c r="I144" s="194" t="n"/>
      <c r="J144" s="194" t="n"/>
      <c r="K144" s="194" t="n"/>
      <c r="L144" s="194" t="n"/>
      <c r="M144" s="410" t="n"/>
      <c r="N144" s="132" t="inlineStr">
        <is>
          <t>觉醒基础</t>
        </is>
      </c>
      <c r="O144" s="254" t="inlineStr">
        <is>
          <t>80</t>
        </is>
      </c>
      <c r="P144" s="85" t="inlineStr">
        <is>
          <t>剑君加成</t>
        </is>
      </c>
      <c r="Q144" s="286" t="inlineStr">
        <is>
          <t>160%</t>
        </is>
      </c>
      <c r="R144" s="788" t="inlineStr">
        <is>
          <t>91</t>
        </is>
      </c>
    </row>
    <row r="145" ht="24" customHeight="1">
      <c r="A145" s="414" t="n"/>
      <c r="M145" s="504" t="n"/>
      <c r="N145" s="132" t="inlineStr">
        <is>
          <t>铭刻基础</t>
        </is>
      </c>
      <c r="O145" s="966" t="inlineStr">
        <is>
          <t>140</t>
        </is>
      </c>
      <c r="P145" s="85" t="inlineStr">
        <is>
          <t>专精加成</t>
        </is>
      </c>
      <c r="Q145" s="286" t="inlineStr">
        <is>
          <t>50%</t>
        </is>
      </c>
    </row>
    <row r="146" ht="24" customHeight="1">
      <c r="A146" s="749" t="n"/>
      <c r="B146" s="158" t="n"/>
      <c r="C146" s="158" t="n"/>
      <c r="D146" s="158" t="n"/>
      <c r="E146" s="158" t="n"/>
      <c r="F146" s="158" t="n"/>
      <c r="G146" s="158" t="n"/>
      <c r="H146" s="158" t="n"/>
      <c r="I146" s="158" t="n"/>
      <c r="J146" s="158" t="n"/>
      <c r="K146" s="158" t="n"/>
      <c r="L146" s="158" t="n"/>
      <c r="M146" s="320" t="n"/>
      <c r="N146" s="132" t="inlineStr">
        <is>
          <t>附魔基础</t>
        </is>
      </c>
      <c r="O146" s="966" t="inlineStr">
        <is>
          <t>40</t>
        </is>
      </c>
      <c r="P146" s="85" t="inlineStr">
        <is>
          <t>附魔加成</t>
        </is>
      </c>
      <c r="Q146" s="286" t="inlineStr">
        <is>
          <t>16%</t>
        </is>
      </c>
      <c r="R146" s="788" t="inlineStr">
        <is>
          <t>0</t>
        </is>
      </c>
    </row>
    <row r="147" ht="24" customHeight="1">
      <c r="A147" s="956" t="inlineStr">
        <is>
          <t>觉醒神器</t>
        </is>
      </c>
      <c r="B147" s="873" t="inlineStr">
        <is>
          <t>武器名称：神·青龙戟。基础伤害：63-91。
神器属性：50%闪避反击，力量高于对手时增加自身命中率和伤害30%。获得该武器永久增加自身20点力量。
神器神技：青龙，命中对手后给予持续毒性攻击，每回合对手损失敏捷*100%生命值持续3回合。</t>
        </is>
      </c>
      <c r="C147" s="194" t="n"/>
      <c r="D147" s="194" t="n"/>
      <c r="E147" s="194" t="n"/>
      <c r="F147" s="194" t="n"/>
      <c r="G147" s="194" t="n"/>
      <c r="H147" s="194" t="n"/>
      <c r="I147" s="194" t="n"/>
      <c r="J147" s="194" t="n"/>
      <c r="K147" s="194" t="n"/>
      <c r="L147" s="194" t="n"/>
      <c r="M147" s="410" t="n"/>
      <c r="N147" s="132" t="inlineStr">
        <is>
          <t>洗练基础</t>
        </is>
      </c>
      <c r="O147" s="966" t="inlineStr">
        <is>
          <t>0</t>
        </is>
      </c>
      <c r="P147" s="85" t="inlineStr">
        <is>
          <t>温养加成</t>
        </is>
      </c>
      <c r="Q147" s="286" t="inlineStr">
        <is>
          <t>0%</t>
        </is>
      </c>
      <c r="R147" s="788" t="inlineStr">
        <is>
          <t>20</t>
        </is>
      </c>
    </row>
    <row r="148" ht="24" customHeight="1">
      <c r="A148" s="414" t="n"/>
      <c r="M148" s="504" t="n"/>
      <c r="N148" s="132" t="inlineStr">
        <is>
          <t>神将基础</t>
        </is>
      </c>
      <c r="O148" s="966" t="inlineStr">
        <is>
          <t>0</t>
        </is>
      </c>
      <c r="P148" s="85" t="inlineStr">
        <is>
          <t>神将加成</t>
        </is>
      </c>
      <c r="Q148" s="977" t="inlineStr">
        <is>
          <t>0%</t>
        </is>
      </c>
      <c r="R148" s="788" t="inlineStr">
        <is>
          <t>50</t>
        </is>
      </c>
    </row>
    <row r="149" ht="24" customHeight="1">
      <c r="A149" s="749" t="n"/>
      <c r="B149" s="158" t="n"/>
      <c r="C149" s="158" t="n"/>
      <c r="D149" s="158" t="n"/>
      <c r="E149" s="158" t="n"/>
      <c r="F149" s="158" t="n"/>
      <c r="G149" s="158" t="n"/>
      <c r="H149" s="158" t="n"/>
      <c r="I149" s="158" t="n"/>
      <c r="J149" s="158" t="n"/>
      <c r="K149" s="158" t="n"/>
      <c r="L149" s="158" t="n"/>
      <c r="M149" s="320" t="n"/>
      <c r="N149" s="138" t="inlineStr">
        <is>
          <t>符石基础</t>
        </is>
      </c>
      <c r="O149" s="257">
        <f>IF(ISNUMBER(SEARCH("闪耀",O151)),70,0)</f>
        <v/>
      </c>
      <c r="P149" s="256" t="inlineStr">
        <is>
          <t>符石加成</t>
        </is>
      </c>
      <c r="Q149" s="290">
        <f>IF(ISNUMBER(SEARCH("破坏",O151)),50%,0)+IF(ISNUMBER(SEARCH("银光",O151)),20%,0)</f>
        <v/>
      </c>
      <c r="R149" s="788" t="inlineStr">
        <is>
          <t>100</t>
        </is>
      </c>
    </row>
    <row r="150" ht="24" customHeight="1">
      <c r="A150" s="945" t="inlineStr">
        <is>
          <t>霸王项羽</t>
        </is>
      </c>
      <c r="B150" s="695" t="inlineStr">
        <is>
          <t>天赋分支1</t>
        </is>
      </c>
      <c r="F150" s="695" t="inlineStr">
        <is>
          <t>天赋分支2</t>
        </is>
      </c>
      <c r="J150" s="695" t="inlineStr">
        <is>
          <t>天赋分支3</t>
        </is>
      </c>
      <c r="N150" s="386" t="inlineStr">
        <is>
          <t>最低输出</t>
        </is>
      </c>
      <c r="O150" s="386">
        <f>ROUNDDOWN((ROUNDDOWN(ROUNDDOWN(O141*(1+O143)+$O$13*(1+$O$2+$O$3+O156)*1+SUM(O144:O149),0)*(1.5+$O$9+$P$9+SUM(Q141:Q149)),0)+SUM(O152:O155)+$Q$13+$Q$14+$Q$9)*(P140-1+Q140)*(1+Q156),0)</f>
        <v/>
      </c>
      <c r="P150" s="386" t="inlineStr">
        <is>
          <t>最高输出</t>
        </is>
      </c>
      <c r="Q150" s="386">
        <f>ROUNDDOWN((ROUNDDOWN(ROUNDDOWN(O142*(1+O143)+$O$13*(1+$O$2+$O$3+O156)*1.5+SUM(O144:O149),0)*(1.5+$O$9+$P$9+SUM(Q141:Q149)),0)+SUM(O152:O155)+$Q$13+$Q$14+$Q$9)*(P140-1+Q140)*(1+Q156),0)</f>
        <v/>
      </c>
    </row>
    <row r="151" ht="24" customHeight="1">
      <c r="A151" s="32" t="inlineStr">
        <is>
          <t>专属武器
盘龙之戟
神·青龙戟</t>
        </is>
      </c>
      <c r="B151" s="972" t="inlineStr">
        <is>
          <t>基础共鸣：增加专属武器20点基础伤害，
使用盘龙之戟可以变身神将形象</t>
        </is>
      </c>
      <c r="C151" s="3" t="n"/>
      <c r="D151" s="3" t="n"/>
      <c r="E151" s="4" t="n"/>
      <c r="F151" s="972" t="inlineStr">
        <is>
          <t>霸王举鼎：不会被扔出</t>
        </is>
      </c>
      <c r="G151" s="3" t="n"/>
      <c r="H151" s="3" t="n"/>
      <c r="I151" s="4" t="n"/>
      <c r="J151" s="972" t="inlineStr">
        <is>
          <t>宁为玉碎：如果生命低于对手，增加该回合50%伤害</t>
        </is>
      </c>
      <c r="K151" s="3" t="n"/>
      <c r="L151" s="3" t="n"/>
      <c r="M151" s="4" t="n"/>
      <c r="N151" s="80" t="inlineStr">
        <is>
          <t>符石名称</t>
        </is>
      </c>
      <c r="O151" s="973" t="inlineStr">
        <is>
          <t>破坏锦月</t>
        </is>
      </c>
      <c r="P151" s="61" t="inlineStr">
        <is>
          <t>武器连击</t>
        </is>
      </c>
      <c r="Q151" s="933" t="inlineStr">
        <is>
          <t>30%</t>
        </is>
      </c>
      <c r="R151" s="788" t="inlineStr">
        <is>
          <t>0%</t>
        </is>
      </c>
    </row>
    <row r="152" ht="24" customHeight="1">
      <c r="A152" s="11" t="n"/>
      <c r="B152" s="16" t="n"/>
      <c r="C152" s="158" t="n"/>
      <c r="D152" s="158" t="n"/>
      <c r="E152" s="320" t="n"/>
      <c r="F152" s="16" t="n"/>
      <c r="G152" s="158" t="n"/>
      <c r="H152" s="158" t="n"/>
      <c r="I152" s="320" t="n"/>
      <c r="J152" s="16" t="n"/>
      <c r="K152" s="158" t="n"/>
      <c r="L152" s="158" t="n"/>
      <c r="M152" s="320" t="n"/>
      <c r="N152" s="132" t="inlineStr">
        <is>
          <t>符石附加</t>
        </is>
      </c>
      <c r="O152" s="254">
        <f>ROUNDDOWN(IF(ISNUMBER(SEARCH("清月",O151)),200%*ROUNDDOWN($O$14*(1+$O$4+$O$5),0),IF(ISNUMBER(SEARCH("锦月",O151)),50%*ROUNDDOWN(ROUNDDOWN($O$15*(1+$Q$2*$Q$3),0)*(1+$Q$4+$Q$5),0),0)),0)</f>
        <v/>
      </c>
      <c r="P152" s="85" t="inlineStr">
        <is>
          <t>魂珠连击</t>
        </is>
      </c>
      <c r="Q152" s="286" t="inlineStr">
        <is>
          <t>75%</t>
        </is>
      </c>
      <c r="R152" s="788" t="inlineStr">
        <is>
          <t>30%</t>
        </is>
      </c>
    </row>
    <row r="153" ht="24" customHeight="1">
      <c r="A153" s="11" t="n"/>
      <c r="B153" s="959" t="inlineStr">
        <is>
          <t>中级共鸣：增加专属武器30点基础伤害，
使用神·青龙戟可以变身神将形象</t>
        </is>
      </c>
      <c r="C153" s="194" t="n"/>
      <c r="D153" s="194" t="n"/>
      <c r="E153" s="410" t="n"/>
      <c r="F153" s="959" t="inlineStr">
        <is>
          <t>征战四方：命中率增加10%</t>
        </is>
      </c>
      <c r="G153" s="194" t="n"/>
      <c r="H153" s="194" t="n"/>
      <c r="I153" s="410" t="n"/>
      <c r="J153" s="959" t="inlineStr">
        <is>
          <t>不渡乌江：如果力量高于对手，自身命中率和伤害增加比例提升至50%</t>
        </is>
      </c>
      <c r="K153" s="194" t="n"/>
      <c r="L153" s="194" t="n"/>
      <c r="M153" s="410" t="n"/>
      <c r="N153" s="132" t="inlineStr">
        <is>
          <t>武器附加</t>
        </is>
      </c>
      <c r="O153" s="254" t="inlineStr">
        <is>
          <t>0</t>
        </is>
      </c>
      <c r="P153" s="85" t="inlineStr">
        <is>
          <t>专精连击</t>
        </is>
      </c>
      <c r="Q153" s="286" t="inlineStr">
        <is>
          <t>0%</t>
        </is>
      </c>
      <c r="R153" s="788" t="inlineStr">
        <is>
          <t>紫晶</t>
        </is>
      </c>
    </row>
    <row r="154" ht="24" customHeight="1">
      <c r="A154" s="11" t="n"/>
      <c r="B154" s="16" t="n"/>
      <c r="C154" s="158" t="n"/>
      <c r="D154" s="158" t="n"/>
      <c r="E154" s="320" t="n"/>
      <c r="F154" s="16" t="n"/>
      <c r="G154" s="158" t="n"/>
      <c r="H154" s="158" t="n"/>
      <c r="I154" s="320" t="n"/>
      <c r="J154" s="16" t="n"/>
      <c r="K154" s="158" t="n"/>
      <c r="L154" s="158" t="n"/>
      <c r="M154" s="320" t="n"/>
      <c r="N154" s="132" t="inlineStr">
        <is>
          <t>神将附加</t>
        </is>
      </c>
      <c r="O154" s="254" t="inlineStr">
        <is>
          <t>0</t>
        </is>
      </c>
      <c r="P154" s="85" t="inlineStr">
        <is>
          <t>附魔连击</t>
        </is>
      </c>
      <c r="Q154" s="286" t="inlineStr">
        <is>
          <t>0%</t>
        </is>
      </c>
    </row>
    <row r="155" ht="24" customHeight="1">
      <c r="A155" s="11" t="n"/>
      <c r="B155" s="959" t="inlineStr">
        <is>
          <t>高级共鸣：增加专属武器50点基础伤害</t>
        </is>
      </c>
      <c r="C155" s="194" t="n"/>
      <c r="D155" s="194" t="n"/>
      <c r="E155" s="410" t="n"/>
      <c r="F155" s="959" t="inlineStr">
        <is>
          <t>万人之敌：命中对手后，每回合对手额外损失速度*50%生命持续3回合</t>
        </is>
      </c>
      <c r="G155" s="194" t="n"/>
      <c r="H155" s="194" t="n"/>
      <c r="I155" s="410" t="n"/>
      <c r="J155" s="959" t="inlineStr">
        <is>
          <t>霸王别姬：忽略装死</t>
        </is>
      </c>
      <c r="K155" s="194" t="n"/>
      <c r="L155" s="194" t="n"/>
      <c r="M155" s="410" t="n"/>
      <c r="N155" s="974" t="inlineStr">
        <is>
          <t>其他附加</t>
        </is>
      </c>
      <c r="O155" s="298" t="inlineStr">
        <is>
          <t>0</t>
        </is>
      </c>
      <c r="P155" s="316" t="inlineStr">
        <is>
          <t>温养连击</t>
        </is>
      </c>
      <c r="Q155" s="975" t="inlineStr">
        <is>
          <t>0%</t>
        </is>
      </c>
    </row>
    <row r="156" ht="24" customHeight="1">
      <c r="A156" s="16" t="n"/>
      <c r="B156" s="16" t="n"/>
      <c r="C156" s="158" t="n"/>
      <c r="D156" s="158" t="n"/>
      <c r="E156" s="320" t="n"/>
      <c r="F156" s="16" t="n"/>
      <c r="G156" s="158" t="n"/>
      <c r="H156" s="158" t="n"/>
      <c r="I156" s="320" t="n"/>
      <c r="J156" s="16" t="n"/>
      <c r="K156" s="158" t="n"/>
      <c r="L156" s="158" t="n"/>
      <c r="M156" s="320" t="n"/>
      <c r="N156" s="68" t="inlineStr">
        <is>
          <t>力量提升</t>
        </is>
      </c>
      <c r="O156" s="961" t="inlineStr">
        <is>
          <t>0%</t>
        </is>
      </c>
      <c r="P156" s="68" t="inlineStr">
        <is>
          <t>最终提升</t>
        </is>
      </c>
      <c r="Q156" s="961" t="inlineStr">
        <is>
          <t>0%</t>
        </is>
      </c>
    </row>
    <row r="157" ht="24" customHeight="1">
      <c r="A157" s="788" t="inlineStr"/>
      <c r="N157" s="788" t="inlineStr"/>
    </row>
    <row r="158" ht="24" customHeight="1">
      <c r="A158" s="389" t="inlineStr">
        <is>
          <t>三叉戟</t>
        </is>
      </c>
      <c r="B158" s="388" t="inlineStr">
        <is>
          <t>海王器魂中阶：手持武器增伤24%</t>
        </is>
      </c>
      <c r="C158" s="3" t="n"/>
      <c r="D158" s="3" t="n"/>
      <c r="E158" s="3" t="n"/>
      <c r="F158" s="3" t="n"/>
      <c r="G158" s="3" t="n"/>
      <c r="H158" s="388" t="inlineStr">
        <is>
          <t>海王器魂高阶：命中对手后每回合对手损失力量*28%生命值，持续3回合</t>
        </is>
      </c>
      <c r="I158" s="3" t="n"/>
      <c r="J158" s="3" t="n"/>
      <c r="K158" s="3" t="n"/>
      <c r="L158" s="3" t="n"/>
      <c r="M158" s="3" t="n"/>
      <c r="N158" s="962" t="inlineStr">
        <is>
          <t>觉醒神器</t>
        </is>
      </c>
      <c r="O158" s="389">
        <f>ROUND((O168+Q168)/2,0)</f>
        <v/>
      </c>
      <c r="P158" s="386" t="inlineStr">
        <is>
          <t>2</t>
        </is>
      </c>
      <c r="Q158" s="389">
        <f>IF(Q169="紫晶",100%,ROUND(1-(1-Q169)*(1-Q170)*(1-Q171)*(1-Q172)*(1-Q173),3))</f>
        <v/>
      </c>
      <c r="R158" s="151">
        <f>O169</f>
        <v/>
      </c>
    </row>
    <row r="159" ht="24" customHeight="1">
      <c r="A159" s="744" t="inlineStr">
        <is>
          <t>强化五星</t>
        </is>
      </c>
      <c r="B159" s="859" t="inlineStr">
        <is>
          <t>武器名称：真·三叉戟。基础伤害：40-65。洗练画册：待定。升级领悟。
强化属性：不休息1回合。
仙化加成：武器基础伤害+100%，命中+30%，手持武器减伤+30%，无视霸气，不会被反击。</t>
        </is>
      </c>
      <c r="C159" s="3" t="n"/>
      <c r="D159" s="3" t="n"/>
      <c r="E159" s="3" t="n"/>
      <c r="F159" s="3" t="n"/>
      <c r="G159" s="3" t="n"/>
      <c r="H159" s="3" t="n"/>
      <c r="I159" s="3" t="n"/>
      <c r="J159" s="3" t="n"/>
      <c r="K159" s="3" t="n"/>
      <c r="L159" s="3" t="n"/>
      <c r="M159" s="4" t="n"/>
      <c r="N159" s="80" t="inlineStr">
        <is>
          <t>最低基础</t>
        </is>
      </c>
      <c r="O159" s="965">
        <f>IF(ISNUMBER(SEARCH("十阶",N158)),R159,IF(ISNUMBER(SEARCH("神器",N158)),R161,0))</f>
        <v/>
      </c>
      <c r="P159" s="61" t="inlineStr">
        <is>
          <t>武器加成</t>
        </is>
      </c>
      <c r="Q159" s="63" t="inlineStr">
        <is>
          <t>0%</t>
        </is>
      </c>
      <c r="R159" s="788" t="inlineStr">
        <is>
          <t>58</t>
        </is>
      </c>
    </row>
    <row r="160" ht="24" customHeight="1">
      <c r="A160" s="414" t="n"/>
      <c r="M160" s="504" t="n"/>
      <c r="N160" s="132" t="inlineStr">
        <is>
          <t>最高基础</t>
        </is>
      </c>
      <c r="O160" s="251">
        <f>IF(ISNUMBER(SEARCH("十阶",N158)),R160,IF(ISNUMBER(SEARCH("神器",N158)),R162,0))</f>
        <v/>
      </c>
      <c r="P160" s="85" t="inlineStr">
        <is>
          <t>器魂加成</t>
        </is>
      </c>
      <c r="Q160" s="286" t="inlineStr">
        <is>
          <t>0%</t>
        </is>
      </c>
      <c r="R160" s="788" t="inlineStr">
        <is>
          <t>83</t>
        </is>
      </c>
    </row>
    <row r="161" ht="24" customHeight="1">
      <c r="A161" s="749" t="n"/>
      <c r="B161" s="158" t="n"/>
      <c r="C161" s="158" t="n"/>
      <c r="D161" s="158" t="n"/>
      <c r="E161" s="158" t="n"/>
      <c r="F161" s="158" t="n"/>
      <c r="G161" s="158" t="n"/>
      <c r="H161" s="158" t="n"/>
      <c r="I161" s="158" t="n"/>
      <c r="J161" s="158" t="n"/>
      <c r="K161" s="158" t="n"/>
      <c r="L161" s="158" t="n"/>
      <c r="M161" s="320" t="n"/>
      <c r="N161" s="132" t="inlineStr">
        <is>
          <t>仙化基础</t>
        </is>
      </c>
      <c r="O161" s="966" t="inlineStr">
        <is>
          <t>100%</t>
        </is>
      </c>
      <c r="P161" s="85" t="inlineStr">
        <is>
          <t>仙化加成</t>
        </is>
      </c>
      <c r="Q161" s="236" t="inlineStr">
        <is>
          <t>0%</t>
        </is>
      </c>
      <c r="R161" s="788" t="inlineStr">
        <is>
          <t>68</t>
        </is>
      </c>
    </row>
    <row r="162" ht="24" customHeight="1">
      <c r="A162" s="956" t="inlineStr">
        <is>
          <t>觉醒十阶</t>
        </is>
      </c>
      <c r="B162" s="873" t="inlineStr">
        <is>
          <t>武器名称：海洋之心。基础伤害：58-83。淬火档次2满祝材料：2513。
觉醒属性：不休息1回合。有20%概率忽略对手1回合。使用武器后命中、暴击各提升30%持续3回合。
觉醒加成：武器伤害+80，连击+33.3%，暴击+33.3%。</t>
        </is>
      </c>
      <c r="C162" s="194" t="n"/>
      <c r="D162" s="194" t="n"/>
      <c r="E162" s="194" t="n"/>
      <c r="F162" s="194" t="n"/>
      <c r="G162" s="194" t="n"/>
      <c r="H162" s="194" t="n"/>
      <c r="I162" s="194" t="n"/>
      <c r="J162" s="194" t="n"/>
      <c r="K162" s="194" t="n"/>
      <c r="L162" s="194" t="n"/>
      <c r="M162" s="410" t="n"/>
      <c r="N162" s="132" t="inlineStr">
        <is>
          <t>觉醒基础</t>
        </is>
      </c>
      <c r="O162" s="254" t="inlineStr">
        <is>
          <t>80</t>
        </is>
      </c>
      <c r="P162" s="85" t="inlineStr">
        <is>
          <t>剑君加成</t>
        </is>
      </c>
      <c r="Q162" s="286" t="inlineStr">
        <is>
          <t>160%</t>
        </is>
      </c>
      <c r="R162" s="788" t="inlineStr">
        <is>
          <t>92</t>
        </is>
      </c>
    </row>
    <row r="163" ht="24" customHeight="1">
      <c r="A163" s="414" t="n"/>
      <c r="M163" s="504" t="n"/>
      <c r="N163" s="132" t="inlineStr">
        <is>
          <t>铭刻基础</t>
        </is>
      </c>
      <c r="O163" s="966" t="inlineStr">
        <is>
          <t>140</t>
        </is>
      </c>
      <c r="P163" s="85" t="inlineStr">
        <is>
          <t>专精加成</t>
        </is>
      </c>
      <c r="Q163" s="286" t="inlineStr">
        <is>
          <t>50%</t>
        </is>
      </c>
    </row>
    <row r="164" ht="24" customHeight="1">
      <c r="A164" s="749" t="n"/>
      <c r="B164" s="158" t="n"/>
      <c r="C164" s="158" t="n"/>
      <c r="D164" s="158" t="n"/>
      <c r="E164" s="158" t="n"/>
      <c r="F164" s="158" t="n"/>
      <c r="G164" s="158" t="n"/>
      <c r="H164" s="158" t="n"/>
      <c r="I164" s="158" t="n"/>
      <c r="J164" s="158" t="n"/>
      <c r="K164" s="158" t="n"/>
      <c r="L164" s="158" t="n"/>
      <c r="M164" s="320" t="n"/>
      <c r="N164" s="132" t="inlineStr">
        <is>
          <t>附魔基础</t>
        </is>
      </c>
      <c r="O164" s="966" t="inlineStr">
        <is>
          <t>40</t>
        </is>
      </c>
      <c r="P164" s="85" t="inlineStr">
        <is>
          <t>附魔加成</t>
        </is>
      </c>
      <c r="Q164" s="286" t="inlineStr">
        <is>
          <t>16%</t>
        </is>
      </c>
      <c r="R164" s="788" t="inlineStr">
        <is>
          <t>0</t>
        </is>
      </c>
    </row>
    <row r="165" ht="24" customHeight="1">
      <c r="A165" s="956" t="inlineStr">
        <is>
          <t>觉醒神器</t>
        </is>
      </c>
      <c r="B165" s="873" t="inlineStr">
        <is>
          <t>武器名称：神·海王叉。基础伤害：68-92。
神器属性：有50%概率忽略对手1回合。使用武器后命中、暴击各提升30%持续3回合。
神器神技：海王，额外可以多攻击对手1次，使用后有概率强制休息自己1回合。</t>
        </is>
      </c>
      <c r="C165" s="194" t="n"/>
      <c r="D165" s="194" t="n"/>
      <c r="E165" s="194" t="n"/>
      <c r="F165" s="194" t="n"/>
      <c r="G165" s="194" t="n"/>
      <c r="H165" s="194" t="n"/>
      <c r="I165" s="194" t="n"/>
      <c r="J165" s="194" t="n"/>
      <c r="K165" s="194" t="n"/>
      <c r="L165" s="194" t="n"/>
      <c r="M165" s="410" t="n"/>
      <c r="N165" s="132" t="inlineStr">
        <is>
          <t>洗练基础</t>
        </is>
      </c>
      <c r="O165" s="966" t="inlineStr">
        <is>
          <t>0</t>
        </is>
      </c>
      <c r="P165" s="85" t="inlineStr">
        <is>
          <t>温养加成</t>
        </is>
      </c>
      <c r="Q165" s="286" t="inlineStr">
        <is>
          <t>0%</t>
        </is>
      </c>
      <c r="R165" s="788" t="inlineStr">
        <is>
          <t>20</t>
        </is>
      </c>
    </row>
    <row r="166" ht="24" customHeight="1">
      <c r="A166" s="414" t="n"/>
      <c r="M166" s="504" t="n"/>
      <c r="N166" s="132" t="inlineStr">
        <is>
          <t>神将基础</t>
        </is>
      </c>
      <c r="O166" s="966" t="inlineStr">
        <is>
          <t>0</t>
        </is>
      </c>
      <c r="P166" s="85" t="inlineStr">
        <is>
          <t>神将加成</t>
        </is>
      </c>
      <c r="Q166" s="977" t="inlineStr">
        <is>
          <t>0%</t>
        </is>
      </c>
      <c r="R166" s="788" t="inlineStr">
        <is>
          <t>50</t>
        </is>
      </c>
    </row>
    <row r="167" ht="24" customHeight="1">
      <c r="A167" s="749" t="n"/>
      <c r="B167" s="158" t="n"/>
      <c r="C167" s="158" t="n"/>
      <c r="D167" s="158" t="n"/>
      <c r="E167" s="158" t="n"/>
      <c r="F167" s="158" t="n"/>
      <c r="G167" s="158" t="n"/>
      <c r="H167" s="158" t="n"/>
      <c r="I167" s="158" t="n"/>
      <c r="J167" s="158" t="n"/>
      <c r="K167" s="158" t="n"/>
      <c r="L167" s="158" t="n"/>
      <c r="M167" s="320" t="n"/>
      <c r="N167" s="138" t="inlineStr">
        <is>
          <t>符石基础</t>
        </is>
      </c>
      <c r="O167" s="257">
        <f>IF(ISNUMBER(SEARCH("闪耀",O169)),70,0)</f>
        <v/>
      </c>
      <c r="P167" s="256" t="inlineStr">
        <is>
          <t>符石加成</t>
        </is>
      </c>
      <c r="Q167" s="290">
        <f>IF(ISNUMBER(SEARCH("破坏",O169)),50%,0)+IF(ISNUMBER(SEARCH("银光",O169)),20%,0)</f>
        <v/>
      </c>
      <c r="R167" s="788" t="inlineStr">
        <is>
          <t>100</t>
        </is>
      </c>
    </row>
    <row r="168" ht="24" customHeight="1">
      <c r="A168" s="945" t="inlineStr">
        <is>
          <t>海王波塞冬</t>
        </is>
      </c>
      <c r="B168" s="695" t="inlineStr">
        <is>
          <t>天赋分支1</t>
        </is>
      </c>
      <c r="F168" s="695" t="inlineStr">
        <is>
          <t>天赋分支2</t>
        </is>
      </c>
      <c r="J168" s="695" t="inlineStr">
        <is>
          <t>天赋分支3</t>
        </is>
      </c>
      <c r="N168" s="386" t="inlineStr">
        <is>
          <t>最低输出</t>
        </is>
      </c>
      <c r="O168" s="386">
        <f>ROUNDDOWN((ROUNDDOWN(ROUNDDOWN(O159*(1+O161)+$O$13*(1+$O$2+$O$3+O174)*1+SUM(O162:O167),0)*(1.5+$O$9+$P$9+SUM(Q159:Q167)),0)+SUM(O170:O173)+$Q$13+$Q$14+$Q$9)*(P158-1+Q158)*(1+Q174),0)</f>
        <v/>
      </c>
      <c r="P168" s="386" t="inlineStr">
        <is>
          <t>最高输出</t>
        </is>
      </c>
      <c r="Q168" s="386">
        <f>ROUNDDOWN((ROUNDDOWN(ROUNDDOWN(O160*(1+O161)+$O$13*(1+$O$2+$O$3+O174)*1.5+SUM(O162:O167),0)*(1.5+$O$9+$P$9+SUM(Q159:Q167)),0)+SUM(O170:O173)+$Q$13+$Q$14+$Q$9)*(P158-1+Q158)*(1+Q174),0)</f>
        <v/>
      </c>
    </row>
    <row r="169" ht="24" customHeight="1">
      <c r="A169" s="32" t="inlineStr">
        <is>
          <t>专属武器
海洋之心
神·海王叉</t>
        </is>
      </c>
      <c r="B169" s="972" t="inlineStr">
        <is>
          <t>基础共鸣：增加专属武器20点基础伤害，
使用海洋之心可以变身神将形象</t>
        </is>
      </c>
      <c r="C169" s="3" t="n"/>
      <c r="D169" s="3" t="n"/>
      <c r="E169" s="4" t="n"/>
      <c r="F169" s="972" t="inlineStr">
        <is>
          <t>亚特兰斯：不会被扔出</t>
        </is>
      </c>
      <c r="G169" s="3" t="n"/>
      <c r="H169" s="3" t="n"/>
      <c r="I169" s="4" t="n"/>
      <c r="J169" s="972" t="inlineStr">
        <is>
          <t>风浪之矛：无视反击</t>
        </is>
      </c>
      <c r="K169" s="3" t="n"/>
      <c r="L169" s="3" t="n"/>
      <c r="M169" s="4" t="n"/>
      <c r="N169" s="80" t="inlineStr">
        <is>
          <t>符石名称</t>
        </is>
      </c>
      <c r="O169" s="973" t="inlineStr">
        <is>
          <t>破坏锦月</t>
        </is>
      </c>
      <c r="P169" s="61" t="inlineStr">
        <is>
          <t>武器连击</t>
        </is>
      </c>
      <c r="Q169" s="933" t="inlineStr">
        <is>
          <t>33.3%</t>
        </is>
      </c>
      <c r="R169" s="788" t="inlineStr">
        <is>
          <t>0%</t>
        </is>
      </c>
    </row>
    <row r="170" ht="24" customHeight="1">
      <c r="A170" s="11" t="n"/>
      <c r="B170" s="16" t="n"/>
      <c r="C170" s="158" t="n"/>
      <c r="D170" s="158" t="n"/>
      <c r="E170" s="320" t="n"/>
      <c r="F170" s="16" t="n"/>
      <c r="G170" s="158" t="n"/>
      <c r="H170" s="158" t="n"/>
      <c r="I170" s="320" t="n"/>
      <c r="J170" s="16" t="n"/>
      <c r="K170" s="158" t="n"/>
      <c r="L170" s="158" t="n"/>
      <c r="M170" s="320" t="n"/>
      <c r="N170" s="132" t="inlineStr">
        <is>
          <t>符石附加</t>
        </is>
      </c>
      <c r="O170" s="254">
        <f>ROUNDDOWN(IF(ISNUMBER(SEARCH("清月",O169)),200%*ROUNDDOWN($O$14*(1+$O$4+$O$5),0),IF(ISNUMBER(SEARCH("锦月",O169)),50%*ROUNDDOWN(ROUNDDOWN($O$15*(1+$Q$2*$Q$3),0)*(1+$Q$4+$Q$5),0),0)),0)</f>
        <v/>
      </c>
      <c r="P170" s="85" t="inlineStr">
        <is>
          <t>魂珠连击</t>
        </is>
      </c>
      <c r="Q170" s="286" t="inlineStr">
        <is>
          <t>75%</t>
        </is>
      </c>
      <c r="R170" s="788" t="inlineStr">
        <is>
          <t>33.3%</t>
        </is>
      </c>
    </row>
    <row r="171" ht="24" customHeight="1">
      <c r="A171" s="11" t="n"/>
      <c r="B171" s="959" t="inlineStr">
        <is>
          <t>中级共鸣：增加专属武器30点基础伤害，
使用神·海王叉可以变身神将形象</t>
        </is>
      </c>
      <c r="C171" s="194" t="n"/>
      <c r="D171" s="194" t="n"/>
      <c r="E171" s="410" t="n"/>
      <c r="F171" s="959" t="inlineStr">
        <is>
          <t>海洋之神：手持武器减伤增加25%</t>
        </is>
      </c>
      <c r="G171" s="194" t="n"/>
      <c r="H171" s="194" t="n"/>
      <c r="I171" s="410" t="n"/>
      <c r="J171" s="959" t="inlineStr">
        <is>
          <t>天崩地裂：无视反弹</t>
        </is>
      </c>
      <c r="K171" s="194" t="n"/>
      <c r="L171" s="194" t="n"/>
      <c r="M171" s="410" t="n"/>
      <c r="N171" s="132" t="inlineStr">
        <is>
          <t>武器附加</t>
        </is>
      </c>
      <c r="O171" s="254" t="inlineStr">
        <is>
          <t>0</t>
        </is>
      </c>
      <c r="P171" s="85" t="inlineStr">
        <is>
          <t>专精连击</t>
        </is>
      </c>
      <c r="Q171" s="286" t="inlineStr">
        <is>
          <t>0%</t>
        </is>
      </c>
      <c r="R171" s="788" t="inlineStr">
        <is>
          <t>紫晶</t>
        </is>
      </c>
    </row>
    <row r="172" ht="24" customHeight="1">
      <c r="A172" s="11" t="n"/>
      <c r="B172" s="16" t="n"/>
      <c r="C172" s="158" t="n"/>
      <c r="D172" s="158" t="n"/>
      <c r="E172" s="320" t="n"/>
      <c r="F172" s="16" t="n"/>
      <c r="G172" s="158" t="n"/>
      <c r="H172" s="158" t="n"/>
      <c r="I172" s="320" t="n"/>
      <c r="J172" s="16" t="n"/>
      <c r="K172" s="158" t="n"/>
      <c r="L172" s="158" t="n"/>
      <c r="M172" s="320" t="n"/>
      <c r="N172" s="132" t="inlineStr">
        <is>
          <t>神将附加</t>
        </is>
      </c>
      <c r="O172" s="254" t="inlineStr">
        <is>
          <t>0</t>
        </is>
      </c>
      <c r="P172" s="85" t="inlineStr">
        <is>
          <t>附魔连击</t>
        </is>
      </c>
      <c r="Q172" s="286" t="inlineStr">
        <is>
          <t>0%</t>
        </is>
      </c>
    </row>
    <row r="173" ht="24" customHeight="1">
      <c r="A173" s="11" t="n"/>
      <c r="B173" s="959" t="inlineStr">
        <is>
          <t>高级共鸣：增加专属武器50点基础伤害</t>
        </is>
      </c>
      <c r="C173" s="194" t="n"/>
      <c r="D173" s="194" t="n"/>
      <c r="E173" s="410" t="n"/>
      <c r="F173" s="959" t="inlineStr">
        <is>
          <t>风暴之神：武器忽略对手回合的概率提高20%</t>
        </is>
      </c>
      <c r="G173" s="194" t="n"/>
      <c r="H173" s="194" t="n"/>
      <c r="I173" s="410" t="n"/>
      <c r="J173" s="959" t="inlineStr">
        <is>
          <t>深邃：如果触发神技海王多攻击对手一次，不再强制自己休息1回合</t>
        </is>
      </c>
      <c r="K173" s="194" t="n"/>
      <c r="L173" s="194" t="n"/>
      <c r="M173" s="410" t="n"/>
      <c r="N173" s="974" t="inlineStr">
        <is>
          <t>其他附加</t>
        </is>
      </c>
      <c r="O173" s="298" t="inlineStr">
        <is>
          <t>0</t>
        </is>
      </c>
      <c r="P173" s="316" t="inlineStr">
        <is>
          <t>温养连击</t>
        </is>
      </c>
      <c r="Q173" s="975" t="inlineStr">
        <is>
          <t>0%</t>
        </is>
      </c>
    </row>
    <row r="174" ht="24" customHeight="1">
      <c r="A174" s="16" t="n"/>
      <c r="B174" s="16" t="n"/>
      <c r="C174" s="158" t="n"/>
      <c r="D174" s="158" t="n"/>
      <c r="E174" s="320" t="n"/>
      <c r="F174" s="16" t="n"/>
      <c r="G174" s="158" t="n"/>
      <c r="H174" s="158" t="n"/>
      <c r="I174" s="320" t="n"/>
      <c r="J174" s="16" t="n"/>
      <c r="K174" s="158" t="n"/>
      <c r="L174" s="158" t="n"/>
      <c r="M174" s="320" t="n"/>
      <c r="N174" s="68" t="inlineStr">
        <is>
          <t>力量提升</t>
        </is>
      </c>
      <c r="O174" s="961" t="inlineStr">
        <is>
          <t>0%</t>
        </is>
      </c>
      <c r="P174" s="68" t="inlineStr">
        <is>
          <t>最终提升</t>
        </is>
      </c>
      <c r="Q174" s="961" t="inlineStr">
        <is>
          <t>0%</t>
        </is>
      </c>
    </row>
    <row r="175" ht="24" customHeight="1">
      <c r="A175" s="788" t="inlineStr"/>
      <c r="N175" s="788" t="inlineStr"/>
    </row>
    <row r="176" ht="24" customHeight="1">
      <c r="A176" s="386" t="inlineStr">
        <is>
          <t>充气锤子</t>
        </is>
      </c>
      <c r="B176" s="388" t="inlineStr">
        <is>
          <t>器魂中阶：x</t>
        </is>
      </c>
      <c r="C176" s="3" t="n"/>
      <c r="D176" s="3" t="n"/>
      <c r="E176" s="3" t="n"/>
      <c r="F176" s="3" t="n"/>
      <c r="G176" s="3" t="n"/>
      <c r="H176" s="388" t="inlineStr">
        <is>
          <t>器魂高阶：x</t>
        </is>
      </c>
      <c r="I176" s="3" t="n"/>
      <c r="J176" s="3" t="n"/>
      <c r="K176" s="3" t="n"/>
      <c r="L176" s="3" t="n"/>
      <c r="M176" s="3" t="n"/>
      <c r="N176" s="962" t="inlineStr">
        <is>
          <t>觉醒神器</t>
        </is>
      </c>
      <c r="O176" s="389">
        <f>ROUND((O186+Q186)/2,0)</f>
        <v/>
      </c>
      <c r="P176" s="386" t="inlineStr">
        <is>
          <t>2</t>
        </is>
      </c>
      <c r="Q176" s="389">
        <f>IF(Q187="紫晶",100%,ROUND(1-(1-Q187)*(1-Q188)*(1-Q189)*(1-Q190)*(1-Q191),3))</f>
        <v/>
      </c>
      <c r="R176" s="151">
        <f>O187</f>
        <v/>
      </c>
    </row>
    <row r="177" ht="24" customHeight="1">
      <c r="A177" s="744" t="inlineStr">
        <is>
          <t>强化五星</t>
        </is>
      </c>
      <c r="B177" s="859" t="inlineStr">
        <is>
          <t>武器名称：真充气锤子。基础伤害：28-43。洗练画册：基础伤害+35。升级领悟。
强化属性：30%忽略对手1回合，无视大海。
仙化加成：武器基础伤害+100%，连击+30%，手持武器减伤+30%。</t>
        </is>
      </c>
      <c r="C177" s="3" t="n"/>
      <c r="D177" s="3" t="n"/>
      <c r="E177" s="3" t="n"/>
      <c r="F177" s="3" t="n"/>
      <c r="G177" s="3" t="n"/>
      <c r="H177" s="3" t="n"/>
      <c r="I177" s="3" t="n"/>
      <c r="J177" s="3" t="n"/>
      <c r="K177" s="3" t="n"/>
      <c r="L177" s="3" t="n"/>
      <c r="M177" s="4" t="n"/>
      <c r="N177" s="80" t="inlineStr">
        <is>
          <t>最低基础</t>
        </is>
      </c>
      <c r="O177" s="965">
        <f>IF(ISNUMBER(SEARCH("十阶",N176)),R177,IF(ISNUMBER(SEARCH("神器",N176)),R179,0))</f>
        <v/>
      </c>
      <c r="P177" s="61" t="inlineStr">
        <is>
          <t>武器加成</t>
        </is>
      </c>
      <c r="Q177" s="933" t="inlineStr">
        <is>
          <t>90%</t>
        </is>
      </c>
      <c r="R177" s="788" t="inlineStr">
        <is>
          <t>54</t>
        </is>
      </c>
    </row>
    <row r="178" ht="24" customHeight="1">
      <c r="A178" s="414" t="n"/>
      <c r="M178" s="504" t="n"/>
      <c r="N178" s="132" t="inlineStr">
        <is>
          <t>最高基础</t>
        </is>
      </c>
      <c r="O178" s="251">
        <f>IF(ISNUMBER(SEARCH("十阶",N176)),R178,IF(ISNUMBER(SEARCH("神器",N176)),R180,0))</f>
        <v/>
      </c>
      <c r="P178" s="85" t="inlineStr">
        <is>
          <t>器魂加成</t>
        </is>
      </c>
      <c r="Q178" s="236" t="inlineStr">
        <is>
          <t>0%</t>
        </is>
      </c>
      <c r="R178" s="788" t="inlineStr">
        <is>
          <t>86</t>
        </is>
      </c>
    </row>
    <row r="179" ht="24" customHeight="1">
      <c r="A179" s="749" t="n"/>
      <c r="B179" s="158" t="n"/>
      <c r="C179" s="158" t="n"/>
      <c r="D179" s="158" t="n"/>
      <c r="E179" s="158" t="n"/>
      <c r="F179" s="158" t="n"/>
      <c r="G179" s="158" t="n"/>
      <c r="H179" s="158" t="n"/>
      <c r="I179" s="158" t="n"/>
      <c r="J179" s="158" t="n"/>
      <c r="K179" s="158" t="n"/>
      <c r="L179" s="158" t="n"/>
      <c r="M179" s="320" t="n"/>
      <c r="N179" s="132" t="inlineStr">
        <is>
          <t>仙化基础</t>
        </is>
      </c>
      <c r="O179" s="966" t="inlineStr">
        <is>
          <t>100%</t>
        </is>
      </c>
      <c r="P179" s="85" t="inlineStr">
        <is>
          <t>仙化加成</t>
        </is>
      </c>
      <c r="Q179" s="236" t="inlineStr">
        <is>
          <t>0%</t>
        </is>
      </c>
      <c r="R179" s="788" t="inlineStr">
        <is>
          <t>64</t>
        </is>
      </c>
    </row>
    <row r="180" ht="24" customHeight="1">
      <c r="A180" s="956" t="inlineStr">
        <is>
          <t>觉醒十阶</t>
        </is>
      </c>
      <c r="B180" s="873" t="inlineStr">
        <is>
          <t>武器名称：蒸汽重锤。基础伤害：54-86。淬火档次2满祝材料：2513。
觉醒属性：30%忽略对手1回合，无视大海，无视霸气。使用武器后命中、伤害各提升30%持续3回合。
觉醒加成：武器伤害+80，命中+33.3%，暴击+33.3%。</t>
        </is>
      </c>
      <c r="C180" s="194" t="n"/>
      <c r="D180" s="194" t="n"/>
      <c r="E180" s="194" t="n"/>
      <c r="F180" s="194" t="n"/>
      <c r="G180" s="194" t="n"/>
      <c r="H180" s="194" t="n"/>
      <c r="I180" s="194" t="n"/>
      <c r="J180" s="194" t="n"/>
      <c r="K180" s="194" t="n"/>
      <c r="L180" s="194" t="n"/>
      <c r="M180" s="410" t="n"/>
      <c r="N180" s="132" t="inlineStr">
        <is>
          <t>觉醒基础</t>
        </is>
      </c>
      <c r="O180" s="254" t="inlineStr">
        <is>
          <t>80</t>
        </is>
      </c>
      <c r="P180" s="85" t="inlineStr">
        <is>
          <t>剑君加成</t>
        </is>
      </c>
      <c r="Q180" s="286" t="inlineStr">
        <is>
          <t>160%</t>
        </is>
      </c>
      <c r="R180" s="788" t="inlineStr">
        <is>
          <t>96</t>
        </is>
      </c>
    </row>
    <row r="181" ht="24" customHeight="1">
      <c r="A181" s="414" t="n"/>
      <c r="M181" s="504" t="n"/>
      <c r="N181" s="132" t="inlineStr">
        <is>
          <t>铭刻基础</t>
        </is>
      </c>
      <c r="O181" s="966" t="inlineStr">
        <is>
          <t>140</t>
        </is>
      </c>
      <c r="P181" s="85" t="inlineStr">
        <is>
          <t>专精加成</t>
        </is>
      </c>
      <c r="Q181" s="286" t="inlineStr">
        <is>
          <t>50%</t>
        </is>
      </c>
    </row>
    <row r="182" ht="24" customHeight="1">
      <c r="A182" s="749" t="n"/>
      <c r="B182" s="158" t="n"/>
      <c r="C182" s="158" t="n"/>
      <c r="D182" s="158" t="n"/>
      <c r="E182" s="158" t="n"/>
      <c r="F182" s="158" t="n"/>
      <c r="G182" s="158" t="n"/>
      <c r="H182" s="158" t="n"/>
      <c r="I182" s="158" t="n"/>
      <c r="J182" s="158" t="n"/>
      <c r="K182" s="158" t="n"/>
      <c r="L182" s="158" t="n"/>
      <c r="M182" s="320" t="n"/>
      <c r="N182" s="132" t="inlineStr">
        <is>
          <t>附魔基础</t>
        </is>
      </c>
      <c r="O182" s="966" t="inlineStr">
        <is>
          <t>40</t>
        </is>
      </c>
      <c r="P182" s="85" t="inlineStr">
        <is>
          <t>附魔加成</t>
        </is>
      </c>
      <c r="Q182" s="286" t="inlineStr">
        <is>
          <t>16%</t>
        </is>
      </c>
      <c r="R182" s="788" t="inlineStr">
        <is>
          <t>0</t>
        </is>
      </c>
    </row>
    <row r="183" ht="24" customHeight="1">
      <c r="A183" s="956" t="inlineStr">
        <is>
          <t>觉醒神器</t>
        </is>
      </c>
      <c r="B183" s="873" t="inlineStr">
        <is>
          <t>武器名称：神·熔岩蒸汽锤。基础伤害：64-96。
神器属性：30%忽略对手1回合，无视大海，无视霸气。使用武器后命中、伤害各提升40%持续3回合。
神器神技：碾压，使用该武器攻击时，如果触发暴击则无视对手抗暴击伤害50%。</t>
        </is>
      </c>
      <c r="C183" s="194" t="n"/>
      <c r="D183" s="194" t="n"/>
      <c r="E183" s="194" t="n"/>
      <c r="F183" s="194" t="n"/>
      <c r="G183" s="194" t="n"/>
      <c r="H183" s="194" t="n"/>
      <c r="I183" s="194" t="n"/>
      <c r="J183" s="194" t="n"/>
      <c r="K183" s="194" t="n"/>
      <c r="L183" s="194" t="n"/>
      <c r="M183" s="410" t="n"/>
      <c r="N183" s="132" t="inlineStr">
        <is>
          <t>洗练基础</t>
        </is>
      </c>
      <c r="O183" s="966" t="inlineStr">
        <is>
          <t>0</t>
        </is>
      </c>
      <c r="P183" s="85" t="inlineStr">
        <is>
          <t>温养加成</t>
        </is>
      </c>
      <c r="Q183" s="286" t="inlineStr">
        <is>
          <t>0%</t>
        </is>
      </c>
      <c r="R183" s="788" t="inlineStr">
        <is>
          <t>25</t>
        </is>
      </c>
    </row>
    <row r="184" ht="24" customHeight="1">
      <c r="A184" s="414" t="n"/>
      <c r="M184" s="504" t="n"/>
      <c r="N184" s="132" t="inlineStr">
        <is>
          <t>神将基础</t>
        </is>
      </c>
      <c r="O184" s="966" t="inlineStr">
        <is>
          <t>0</t>
        </is>
      </c>
      <c r="P184" s="85" t="inlineStr">
        <is>
          <t>神将加成</t>
        </is>
      </c>
      <c r="Q184" s="977" t="inlineStr">
        <is>
          <t>0%</t>
        </is>
      </c>
      <c r="R184" s="788" t="inlineStr">
        <is>
          <t>69</t>
        </is>
      </c>
    </row>
    <row r="185" ht="24" customHeight="1">
      <c r="A185" s="749" t="n"/>
      <c r="B185" s="158" t="n"/>
      <c r="C185" s="158" t="n"/>
      <c r="D185" s="158" t="n"/>
      <c r="E185" s="158" t="n"/>
      <c r="F185" s="158" t="n"/>
      <c r="G185" s="158" t="n"/>
      <c r="H185" s="158" t="n"/>
      <c r="I185" s="158" t="n"/>
      <c r="J185" s="158" t="n"/>
      <c r="K185" s="158" t="n"/>
      <c r="L185" s="158" t="n"/>
      <c r="M185" s="320" t="n"/>
      <c r="N185" s="138" t="inlineStr">
        <is>
          <t>符石基础</t>
        </is>
      </c>
      <c r="O185" s="257">
        <f>IF(ISNUMBER(SEARCH("闪耀",O187)),70,0)</f>
        <v/>
      </c>
      <c r="P185" s="256" t="inlineStr">
        <is>
          <t>符石加成</t>
        </is>
      </c>
      <c r="Q185" s="290">
        <f>IF(ISNUMBER(SEARCH("破坏",O187)),50%,0)+IF(ISNUMBER(SEARCH("银光",O187)),20%,0)</f>
        <v/>
      </c>
      <c r="R185" s="788" t="inlineStr">
        <is>
          <t>139</t>
        </is>
      </c>
    </row>
    <row r="186" ht="24" customHeight="1">
      <c r="A186" s="989" t="inlineStr">
        <is>
          <t>光明圣骑士</t>
        </is>
      </c>
      <c r="B186" s="24" t="inlineStr">
        <is>
          <t>天赋分支1</t>
        </is>
      </c>
      <c r="C186" s="56" t="n"/>
      <c r="D186" s="56" t="n"/>
      <c r="E186" s="56" t="n"/>
      <c r="F186" s="24" t="inlineStr">
        <is>
          <t>天赋分支2</t>
        </is>
      </c>
      <c r="G186" s="56" t="n"/>
      <c r="H186" s="56" t="n"/>
      <c r="I186" s="56" t="n"/>
      <c r="J186" s="24" t="inlineStr">
        <is>
          <t>天赋分支3</t>
        </is>
      </c>
      <c r="K186" s="56" t="n"/>
      <c r="L186" s="56" t="n"/>
      <c r="M186" s="56" t="n"/>
      <c r="N186" s="386" t="inlineStr">
        <is>
          <t>最低输出</t>
        </is>
      </c>
      <c r="O186" s="386">
        <f>ROUNDDOWN((ROUNDDOWN(ROUNDDOWN(O177*(1+O179)+$O$13*(1+$O$2+$O$3+O192)*1+SUM(O180:O185),0)*(1.5+$O$9+$P$9+SUM(Q177:Q185)),0)+SUM(O188:O191)+$Q$13+$Q$14+$Q$9)*(P176-1+Q176)*(1+Q192),0)</f>
        <v/>
      </c>
      <c r="P186" s="386" t="inlineStr">
        <is>
          <t>最高输出</t>
        </is>
      </c>
      <c r="Q186" s="386">
        <f>ROUNDDOWN((ROUNDDOWN(ROUNDDOWN(O178*(1+O179)+$O$13*(1+$O$2+$O$3+O192)*1.5+SUM(O180:O185),0)*(1.5+$O$9+$P$9+SUM(Q177:Q185)),0)+SUM(O188:O191)+$Q$13+$Q$14+$Q$9)*(P176-1+Q176)*(1+Q192),0)</f>
        <v/>
      </c>
    </row>
    <row r="187" ht="24" customHeight="1">
      <c r="A187" s="744" t="inlineStr">
        <is>
          <t>专属武器
蒸汽重锤
神·熔岩蒸汽锤</t>
        </is>
      </c>
      <c r="B187" s="878" t="inlineStr">
        <is>
          <t>基础共鸣：增加专属武器25点基础伤害，
使用蒸汽重锤可以变身神将形象</t>
        </is>
      </c>
      <c r="E187" s="504" t="n"/>
      <c r="F187" s="957" t="inlineStr">
        <is>
          <t>保护之手：该回合伤害提高15%</t>
        </is>
      </c>
      <c r="I187" s="504" t="n"/>
      <c r="J187" s="878" t="inlineStr">
        <is>
          <t>十字军征：无视格挡、反弹</t>
        </is>
      </c>
      <c r="M187" s="504" t="n"/>
      <c r="N187" s="80" t="inlineStr">
        <is>
          <t>符石名称</t>
        </is>
      </c>
      <c r="O187" s="973" t="inlineStr">
        <is>
          <t>破坏锦月</t>
        </is>
      </c>
      <c r="P187" s="61" t="inlineStr">
        <is>
          <t>武器连击</t>
        </is>
      </c>
      <c r="Q187" s="933" t="inlineStr">
        <is>
          <t>30%</t>
        </is>
      </c>
      <c r="R187" s="788" t="inlineStr">
        <is>
          <t>0%</t>
        </is>
      </c>
    </row>
    <row r="188" ht="24" customHeight="1">
      <c r="A188" s="414" t="n"/>
      <c r="B188" s="158" t="n"/>
      <c r="C188" s="158" t="n"/>
      <c r="D188" s="158" t="n"/>
      <c r="E188" s="320" t="n"/>
      <c r="F188" s="16" t="n"/>
      <c r="G188" s="158" t="n"/>
      <c r="H188" s="158" t="n"/>
      <c r="I188" s="320" t="n"/>
      <c r="J188" s="158" t="n"/>
      <c r="K188" s="158" t="n"/>
      <c r="L188" s="158" t="n"/>
      <c r="M188" s="320" t="n"/>
      <c r="N188" s="132" t="inlineStr">
        <is>
          <t>符石附加</t>
        </is>
      </c>
      <c r="O188" s="254">
        <f>ROUNDDOWN(IF(ISNUMBER(SEARCH("清月",O187)),200%*ROUNDDOWN($O$14*(1+$O$4+$O$5),0),IF(ISNUMBER(SEARCH("锦月",O187)),50%*ROUNDDOWN(ROUNDDOWN($O$15*(1+$Q$2*$Q$3),0)*(1+$Q$4+$Q$5),0),0)),0)</f>
        <v/>
      </c>
      <c r="P188" s="85" t="inlineStr">
        <is>
          <t>魂珠连击</t>
        </is>
      </c>
      <c r="Q188" s="286" t="inlineStr">
        <is>
          <t>75%</t>
        </is>
      </c>
      <c r="R188" s="788" t="inlineStr">
        <is>
          <t>30%</t>
        </is>
      </c>
    </row>
    <row r="189" ht="24" customHeight="1">
      <c r="A189" s="414" t="n"/>
      <c r="B189" s="879" t="inlineStr">
        <is>
          <t>中级共鸣：增加专属武器44点基础伤害，
使用神·熔岩蒸汽锤可以变身神将形象</t>
        </is>
      </c>
      <c r="C189" s="194" t="n"/>
      <c r="D189" s="194" t="n"/>
      <c r="E189" s="410" t="n"/>
      <c r="F189" s="959" t="inlineStr">
        <is>
          <t>拯救之手：无视对手抗暴击伤害25%</t>
        </is>
      </c>
      <c r="G189" s="194" t="n"/>
      <c r="H189" s="194" t="n"/>
      <c r="I189" s="410" t="n"/>
      <c r="J189" s="879" t="inlineStr">
        <is>
          <t>洞察圣印：命中对手时，降低对手武器及技能韧性30%</t>
        </is>
      </c>
      <c r="K189" s="194" t="n"/>
      <c r="L189" s="194" t="n"/>
      <c r="M189" s="410" t="n"/>
      <c r="N189" s="132" t="inlineStr">
        <is>
          <t>武器附加</t>
        </is>
      </c>
      <c r="O189" s="254" t="inlineStr">
        <is>
          <t>0</t>
        </is>
      </c>
      <c r="P189" s="85" t="inlineStr">
        <is>
          <t>专精连击</t>
        </is>
      </c>
      <c r="Q189" s="286" t="inlineStr">
        <is>
          <t>0%</t>
        </is>
      </c>
      <c r="R189" s="788" t="inlineStr">
        <is>
          <t>紫晶</t>
        </is>
      </c>
    </row>
    <row r="190" ht="24" customHeight="1">
      <c r="A190" s="414" t="n"/>
      <c r="B190" s="158" t="n"/>
      <c r="C190" s="158" t="n"/>
      <c r="D190" s="158" t="n"/>
      <c r="E190" s="320" t="n"/>
      <c r="F190" s="16" t="n"/>
      <c r="G190" s="158" t="n"/>
      <c r="H190" s="158" t="n"/>
      <c r="I190" s="320" t="n"/>
      <c r="J190" s="158" t="n"/>
      <c r="K190" s="158" t="n"/>
      <c r="L190" s="158" t="n"/>
      <c r="M190" s="320" t="n"/>
      <c r="N190" s="132" t="inlineStr">
        <is>
          <t>神将附加</t>
        </is>
      </c>
      <c r="O190" s="960" t="inlineStr">
        <is>
          <t>0</t>
        </is>
      </c>
      <c r="P190" s="85" t="inlineStr">
        <is>
          <t>附魔连击</t>
        </is>
      </c>
      <c r="Q190" s="286" t="inlineStr">
        <is>
          <t>0%</t>
        </is>
      </c>
    </row>
    <row r="191" ht="24" customHeight="1">
      <c r="A191" s="414" t="n"/>
      <c r="B191" s="879" t="inlineStr">
        <is>
          <t>高级共鸣：增加专属武器70点基础伤害</t>
        </is>
      </c>
      <c r="C191" s="194" t="n"/>
      <c r="D191" s="194" t="n"/>
      <c r="E191" s="410" t="n"/>
      <c r="F191" s="959" t="inlineStr">
        <is>
          <t>自由之手：使用武器伤害增加力量的50%</t>
        </is>
      </c>
      <c r="G191" s="194" t="n"/>
      <c r="H191" s="194" t="n"/>
      <c r="I191" s="410" t="n"/>
      <c r="J191" s="879" t="inlineStr">
        <is>
          <t>异端裁决：命中对手后，100%忽略对手3回合</t>
        </is>
      </c>
      <c r="K191" s="194" t="n"/>
      <c r="L191" s="194" t="n"/>
      <c r="M191" s="410" t="n"/>
      <c r="N191" s="974" t="inlineStr">
        <is>
          <t>其他附加</t>
        </is>
      </c>
      <c r="O191" s="298" t="inlineStr">
        <is>
          <t>0</t>
        </is>
      </c>
      <c r="P191" s="316" t="inlineStr">
        <is>
          <t>温养连击</t>
        </is>
      </c>
      <c r="Q191" s="975" t="inlineStr">
        <is>
          <t>0%</t>
        </is>
      </c>
    </row>
    <row r="192" ht="24" customHeight="1">
      <c r="A192" s="749" t="n"/>
      <c r="B192" s="158" t="n"/>
      <c r="C192" s="158" t="n"/>
      <c r="D192" s="158" t="n"/>
      <c r="E192" s="320" t="n"/>
      <c r="F192" s="16" t="n"/>
      <c r="G192" s="158" t="n"/>
      <c r="H192" s="158" t="n"/>
      <c r="I192" s="320" t="n"/>
      <c r="J192" s="158" t="n"/>
      <c r="K192" s="158" t="n"/>
      <c r="L192" s="158" t="n"/>
      <c r="M192" s="320" t="n"/>
      <c r="N192" s="68" t="inlineStr">
        <is>
          <t>力量提升</t>
        </is>
      </c>
      <c r="O192" s="961" t="inlineStr">
        <is>
          <t>0%</t>
        </is>
      </c>
      <c r="P192" s="68" t="inlineStr">
        <is>
          <t>最终提升</t>
        </is>
      </c>
      <c r="Q192" s="961" t="inlineStr">
        <is>
          <t>0%</t>
        </is>
      </c>
    </row>
    <row r="193" ht="24" customHeight="1">
      <c r="A193" s="788" t="inlineStr"/>
      <c r="N193" s="788" t="inlineStr"/>
    </row>
    <row r="194" ht="24" customHeight="1">
      <c r="A194" s="389" t="inlineStr">
        <is>
          <t>关刀</t>
        </is>
      </c>
      <c r="B194" s="564" t="inlineStr">
        <is>
          <t>器魂中阶：命中对手禁止其触发门派防御技能</t>
        </is>
      </c>
      <c r="C194" s="3" t="n"/>
      <c r="D194" s="3" t="n"/>
      <c r="E194" s="3" t="n"/>
      <c r="F194" s="3" t="n"/>
      <c r="G194" s="474" t="n"/>
      <c r="H194" s="564" t="inlineStr">
        <is>
          <t>器魂高阶：对手的武器减伤百分比越高，该武器强度越高</t>
        </is>
      </c>
      <c r="I194" s="3" t="n"/>
      <c r="J194" s="3" t="n"/>
      <c r="K194" s="3" t="n"/>
      <c r="L194" s="3" t="n"/>
      <c r="M194" s="474" t="n"/>
      <c r="N194" s="962" t="inlineStr">
        <is>
          <t>觉醒神器</t>
        </is>
      </c>
      <c r="O194" s="389">
        <f>ROUND((O204+Q204)/2,0)</f>
        <v/>
      </c>
      <c r="P194" s="386" t="inlineStr">
        <is>
          <t>2</t>
        </is>
      </c>
      <c r="Q194" s="389">
        <f>IF(Q205="紫晶",100%,ROUND(1-(1-Q205)*(1-Q206)*(1-Q207)*(1-Q208)*(1-Q209),3))</f>
        <v/>
      </c>
      <c r="R194" s="151">
        <f>O205</f>
        <v/>
      </c>
    </row>
    <row r="195" ht="24" customHeight="1">
      <c r="A195" s="744" t="inlineStr">
        <is>
          <t>强化五星</t>
        </is>
      </c>
      <c r="B195" s="859" t="inlineStr">
        <is>
          <t>武器名称：真·关刀。基础伤害：30-45。洗练画册：基础伤害+35。升级领悟。
强化属性：40%连续攻击。
仙化加成：武器基础伤害+100%，手持武器减伤+35%，命中后降低对手大型武器附加伤害25点持续到战斗结束，无视霸气。</t>
        </is>
      </c>
      <c r="C195" s="3" t="n"/>
      <c r="D195" s="3" t="n"/>
      <c r="E195" s="3" t="n"/>
      <c r="F195" s="3" t="n"/>
      <c r="G195" s="3" t="n"/>
      <c r="H195" s="3" t="n"/>
      <c r="I195" s="3" t="n"/>
      <c r="J195" s="3" t="n"/>
      <c r="K195" s="3" t="n"/>
      <c r="L195" s="3" t="n"/>
      <c r="M195" s="4" t="n"/>
      <c r="N195" s="80" t="inlineStr">
        <is>
          <t>最低基础</t>
        </is>
      </c>
      <c r="O195" s="965">
        <f>IF(ISNUMBER(SEARCH("十阶",N194)),R195,IF(ISNUMBER(SEARCH("神器",N194)),R197,0))</f>
        <v/>
      </c>
      <c r="P195" s="61" t="inlineStr">
        <is>
          <t>武器加成</t>
        </is>
      </c>
      <c r="Q195" s="63" t="inlineStr">
        <is>
          <t>0%</t>
        </is>
      </c>
      <c r="R195" s="788" t="inlineStr">
        <is>
          <t>60</t>
        </is>
      </c>
    </row>
    <row r="196" ht="24" customHeight="1">
      <c r="A196" s="414" t="n"/>
      <c r="M196" s="504" t="n"/>
      <c r="N196" s="132" t="inlineStr">
        <is>
          <t>最高基础</t>
        </is>
      </c>
      <c r="O196" s="251">
        <f>IF(ISNUMBER(SEARCH("十阶",N194)),R196,IF(ISNUMBER(SEARCH("神器",N194)),R198,0))</f>
        <v/>
      </c>
      <c r="P196" s="85" t="inlineStr">
        <is>
          <t>器魂加成</t>
        </is>
      </c>
      <c r="Q196" s="236" t="inlineStr">
        <is>
          <t>0%</t>
        </is>
      </c>
      <c r="R196" s="788" t="inlineStr">
        <is>
          <t>90</t>
        </is>
      </c>
    </row>
    <row r="197" ht="24" customHeight="1">
      <c r="A197" s="749" t="n"/>
      <c r="B197" s="158" t="n"/>
      <c r="C197" s="158" t="n"/>
      <c r="D197" s="158" t="n"/>
      <c r="E197" s="158" t="n"/>
      <c r="F197" s="158" t="n"/>
      <c r="G197" s="158" t="n"/>
      <c r="H197" s="158" t="n"/>
      <c r="I197" s="158" t="n"/>
      <c r="J197" s="158" t="n"/>
      <c r="K197" s="158" t="n"/>
      <c r="L197" s="158" t="n"/>
      <c r="M197" s="320" t="n"/>
      <c r="N197" s="132" t="inlineStr">
        <is>
          <t>仙化基础</t>
        </is>
      </c>
      <c r="O197" s="966" t="inlineStr">
        <is>
          <t>100%</t>
        </is>
      </c>
      <c r="P197" s="85" t="inlineStr">
        <is>
          <t>仙化加成</t>
        </is>
      </c>
      <c r="Q197" s="236" t="inlineStr">
        <is>
          <t>0%</t>
        </is>
      </c>
      <c r="R197" s="788" t="inlineStr">
        <is>
          <t>70</t>
        </is>
      </c>
    </row>
    <row r="198" ht="24" customHeight="1">
      <c r="A198" s="956" t="inlineStr">
        <is>
          <t>觉醒十阶</t>
        </is>
      </c>
      <c r="B198" s="873" t="inlineStr">
        <is>
          <t>武器名称：青龙偃月刀。基础伤害：60-90。淬火档次3满祝材料：3748。
觉醒属性：100%连续攻击，获得该武器永久增加自身大型武器附加伤害25点。
觉醒加成：武器伤害+100，命中+41.7%，暴击+41.7%。</t>
        </is>
      </c>
      <c r="C198" s="194" t="n"/>
      <c r="D198" s="194" t="n"/>
      <c r="E198" s="194" t="n"/>
      <c r="F198" s="194" t="n"/>
      <c r="G198" s="194" t="n"/>
      <c r="H198" s="194" t="n"/>
      <c r="I198" s="194" t="n"/>
      <c r="J198" s="194" t="n"/>
      <c r="K198" s="194" t="n"/>
      <c r="L198" s="194" t="n"/>
      <c r="M198" s="410" t="n"/>
      <c r="N198" s="132" t="inlineStr">
        <is>
          <t>觉醒基础</t>
        </is>
      </c>
      <c r="O198" s="254" t="inlineStr">
        <is>
          <t>100</t>
        </is>
      </c>
      <c r="P198" s="85" t="inlineStr">
        <is>
          <t>剑君加成</t>
        </is>
      </c>
      <c r="Q198" s="286" t="inlineStr">
        <is>
          <t>160%</t>
        </is>
      </c>
      <c r="R198" s="788" t="inlineStr">
        <is>
          <t>100</t>
        </is>
      </c>
    </row>
    <row r="199" ht="24" customHeight="1">
      <c r="A199" s="414" t="n"/>
      <c r="M199" s="504" t="n"/>
      <c r="N199" s="132" t="inlineStr">
        <is>
          <t>铭刻基础</t>
        </is>
      </c>
      <c r="O199" s="966" t="inlineStr">
        <is>
          <t>140</t>
        </is>
      </c>
      <c r="P199" s="85" t="inlineStr">
        <is>
          <t>专精加成</t>
        </is>
      </c>
      <c r="Q199" s="286" t="inlineStr">
        <is>
          <t>50%</t>
        </is>
      </c>
    </row>
    <row r="200" ht="24" customHeight="1">
      <c r="A200" s="749" t="n"/>
      <c r="B200" s="158" t="n"/>
      <c r="C200" s="158" t="n"/>
      <c r="D200" s="158" t="n"/>
      <c r="E200" s="158" t="n"/>
      <c r="F200" s="158" t="n"/>
      <c r="G200" s="158" t="n"/>
      <c r="H200" s="158" t="n"/>
      <c r="I200" s="158" t="n"/>
      <c r="J200" s="158" t="n"/>
      <c r="K200" s="158" t="n"/>
      <c r="L200" s="158" t="n"/>
      <c r="M200" s="320" t="n"/>
      <c r="N200" s="132" t="inlineStr">
        <is>
          <t>附魔基础</t>
        </is>
      </c>
      <c r="O200" s="966" t="inlineStr">
        <is>
          <t>40</t>
        </is>
      </c>
      <c r="P200" s="85" t="inlineStr">
        <is>
          <t>附魔加成</t>
        </is>
      </c>
      <c r="Q200" s="286" t="inlineStr">
        <is>
          <t>16%</t>
        </is>
      </c>
      <c r="R200" s="788" t="inlineStr">
        <is>
          <t>0</t>
        </is>
      </c>
    </row>
    <row r="201" ht="24" customHeight="1">
      <c r="A201" s="956" t="inlineStr">
        <is>
          <t>觉醒神器</t>
        </is>
      </c>
      <c r="B201" s="873" t="inlineStr">
        <is>
          <t>武器名称：神·青龙偃月。基础伤害：70-100。
神器属性：100%连续攻击，无视格挡。获得该武器永久增加自身大型武器附加伤害25点。
神器神技：武圣标记，使用神·青龙偃月后下次拿出大型武器攻击时触发该标记，该次攻击100%连击。</t>
        </is>
      </c>
      <c r="C201" s="194" t="n"/>
      <c r="D201" s="194" t="n"/>
      <c r="E201" s="194" t="n"/>
      <c r="F201" s="194" t="n"/>
      <c r="G201" s="194" t="n"/>
      <c r="H201" s="194" t="n"/>
      <c r="I201" s="194" t="n"/>
      <c r="J201" s="194" t="n"/>
      <c r="K201" s="194" t="n"/>
      <c r="L201" s="194" t="n"/>
      <c r="M201" s="410" t="n"/>
      <c r="N201" s="132" t="inlineStr">
        <is>
          <t>洗练基础</t>
        </is>
      </c>
      <c r="O201" s="966" t="inlineStr">
        <is>
          <t>0</t>
        </is>
      </c>
      <c r="P201" s="85" t="inlineStr">
        <is>
          <t>温养加成</t>
        </is>
      </c>
      <c r="Q201" s="286" t="inlineStr">
        <is>
          <t>0%</t>
        </is>
      </c>
      <c r="R201" s="788" t="inlineStr">
        <is>
          <t>20</t>
        </is>
      </c>
    </row>
    <row r="202" ht="24" customHeight="1">
      <c r="A202" s="414" t="n"/>
      <c r="M202" s="504" t="n"/>
      <c r="N202" s="132" t="inlineStr">
        <is>
          <t>神将基础</t>
        </is>
      </c>
      <c r="O202" s="966" t="inlineStr">
        <is>
          <t>0</t>
        </is>
      </c>
      <c r="P202" s="85" t="inlineStr">
        <is>
          <t>神将加成</t>
        </is>
      </c>
      <c r="Q202" s="977" t="inlineStr">
        <is>
          <t>0%</t>
        </is>
      </c>
      <c r="R202" s="788" t="inlineStr">
        <is>
          <t>50</t>
        </is>
      </c>
    </row>
    <row r="203" ht="24" customHeight="1">
      <c r="A203" s="749" t="n"/>
      <c r="B203" s="158" t="n"/>
      <c r="C203" s="158" t="n"/>
      <c r="D203" s="158" t="n"/>
      <c r="E203" s="158" t="n"/>
      <c r="F203" s="158" t="n"/>
      <c r="G203" s="158" t="n"/>
      <c r="H203" s="158" t="n"/>
      <c r="I203" s="158" t="n"/>
      <c r="J203" s="158" t="n"/>
      <c r="K203" s="158" t="n"/>
      <c r="L203" s="158" t="n"/>
      <c r="M203" s="320" t="n"/>
      <c r="N203" s="138" t="inlineStr">
        <is>
          <t>符石基础</t>
        </is>
      </c>
      <c r="O203" s="257">
        <f>IF(ISNUMBER(SEARCH("闪耀",O205)),70,0)</f>
        <v/>
      </c>
      <c r="P203" s="256" t="inlineStr">
        <is>
          <t>符石加成</t>
        </is>
      </c>
      <c r="Q203" s="290">
        <f>IF(ISNUMBER(SEARCH("破坏",O205)),50%,0)+IF(ISNUMBER(SEARCH("银光",O205)),20%,0)</f>
        <v/>
      </c>
      <c r="R203" s="788" t="inlineStr">
        <is>
          <t>100</t>
        </is>
      </c>
    </row>
    <row r="204" ht="24" customHeight="1">
      <c r="A204" s="945" t="inlineStr">
        <is>
          <t>武圣关羽</t>
        </is>
      </c>
      <c r="B204" s="388" t="inlineStr">
        <is>
          <t>天赋分支1</t>
        </is>
      </c>
      <c r="C204" s="3" t="n"/>
      <c r="D204" s="3" t="n"/>
      <c r="E204" s="3" t="n"/>
      <c r="F204" s="388" t="inlineStr">
        <is>
          <t>天赋分支2</t>
        </is>
      </c>
      <c r="G204" s="3" t="n"/>
      <c r="H204" s="3" t="n"/>
      <c r="I204" s="3" t="n"/>
      <c r="J204" s="388" t="inlineStr">
        <is>
          <t>天赋分支3</t>
        </is>
      </c>
      <c r="K204" s="3" t="n"/>
      <c r="L204" s="3" t="n"/>
      <c r="M204" s="3" t="n"/>
      <c r="N204" s="386" t="inlineStr">
        <is>
          <t>最低输出</t>
        </is>
      </c>
      <c r="O204" s="386">
        <f>ROUNDDOWN((ROUNDDOWN(ROUNDDOWN(O195*(1+O197)+$O$13*(1+$O$2+$O$3+O210)*1+SUM(O198:O203),0)*(1.5+$O$9+$P$9+SUM(Q195:Q203)),0)+SUM(O206:O209)+$Q$13+$Q$14+$Q$9)*(P194-1+Q194)*(1+Q210),0)</f>
        <v/>
      </c>
      <c r="P204" s="386" t="inlineStr">
        <is>
          <t>最高输出</t>
        </is>
      </c>
      <c r="Q204" s="386">
        <f>ROUNDDOWN((ROUNDDOWN(ROUNDDOWN(O196*(1+O197)+$O$13*(1+$O$2+$O$3+O210)*1.5+SUM(O198:O203),0)*(1.5+$O$9+$P$9+SUM(Q195:Q203)),0)+SUM(O206:O209)+$Q$13+$Q$14+$Q$9)*(P194-1+Q194)*(1+Q210),0)</f>
        <v/>
      </c>
    </row>
    <row r="205" ht="24" customHeight="1">
      <c r="A205" s="32" t="inlineStr">
        <is>
          <t>专属武器
青龙偃月刀
神·青龙偃月</t>
        </is>
      </c>
      <c r="B205" s="972" t="inlineStr">
        <is>
          <t>基础共鸣：增加专属武器20点基础伤害
使用青龙偃月刀可以变身神将形象</t>
        </is>
      </c>
      <c r="C205" s="3" t="n"/>
      <c r="D205" s="3" t="n"/>
      <c r="E205" s="4" t="n"/>
      <c r="F205" s="972" t="inlineStr">
        <is>
          <t>美髯：命中率增加15%</t>
        </is>
      </c>
      <c r="G205" s="3" t="n"/>
      <c r="H205" s="3" t="n"/>
      <c r="I205" s="4" t="n"/>
      <c r="J205" s="972" t="inlineStr">
        <is>
          <t>灿霜：不会被扔出</t>
        </is>
      </c>
      <c r="K205" s="3" t="n"/>
      <c r="L205" s="3" t="n"/>
      <c r="M205" s="4" t="n"/>
      <c r="N205" s="80" t="inlineStr">
        <is>
          <t>符石名称</t>
        </is>
      </c>
      <c r="O205" s="973" t="inlineStr">
        <is>
          <t>破坏锦月</t>
        </is>
      </c>
      <c r="P205" s="61" t="inlineStr">
        <is>
          <t>武器连击</t>
        </is>
      </c>
      <c r="Q205" s="933" t="inlineStr">
        <is>
          <t>100%</t>
        </is>
      </c>
      <c r="R205" s="788" t="inlineStr">
        <is>
          <t>0%</t>
        </is>
      </c>
    </row>
    <row r="206" ht="24" customHeight="1">
      <c r="A206" s="11" t="n"/>
      <c r="B206" s="16" t="n"/>
      <c r="C206" s="158" t="n"/>
      <c r="D206" s="158" t="n"/>
      <c r="E206" s="320" t="n"/>
      <c r="F206" s="16" t="n"/>
      <c r="G206" s="158" t="n"/>
      <c r="H206" s="158" t="n"/>
      <c r="I206" s="320" t="n"/>
      <c r="J206" s="16" t="n"/>
      <c r="K206" s="158" t="n"/>
      <c r="L206" s="158" t="n"/>
      <c r="M206" s="320" t="n"/>
      <c r="N206" s="132" t="inlineStr">
        <is>
          <t>符石附加</t>
        </is>
      </c>
      <c r="O206" s="254">
        <f>ROUNDDOWN(IF(ISNUMBER(SEARCH("清月",O205)),200%*ROUNDDOWN($O$14*(1+$O$4+$O$5),0),IF(ISNUMBER(SEARCH("锦月",O205)),50%*ROUNDDOWN(ROUNDDOWN($O$15*(1+$Q$2*$Q$3),0)*(1+$Q$4+$Q$5),0),0)),0)</f>
        <v/>
      </c>
      <c r="P206" s="85" t="inlineStr">
        <is>
          <t>魂珠连击</t>
        </is>
      </c>
      <c r="Q206" s="286" t="inlineStr">
        <is>
          <t>0%</t>
        </is>
      </c>
      <c r="R206" s="788" t="inlineStr">
        <is>
          <t>100%</t>
        </is>
      </c>
    </row>
    <row r="207" ht="24" customHeight="1">
      <c r="A207" s="11" t="n"/>
      <c r="B207" s="959" t="inlineStr">
        <is>
          <t>中级共鸣：增加专属武器30点基础伤害
使用神·青龙偃月可以变身神将形象</t>
        </is>
      </c>
      <c r="C207" s="194" t="n"/>
      <c r="D207" s="194" t="n"/>
      <c r="E207" s="410" t="n"/>
      <c r="F207" s="959" t="inlineStr">
        <is>
          <t>武圣：手持武器减伤增加25%</t>
        </is>
      </c>
      <c r="G207" s="194" t="n"/>
      <c r="H207" s="194" t="n"/>
      <c r="I207" s="410" t="n"/>
      <c r="J207" s="959" t="inlineStr">
        <is>
          <t>半弦月：触发连击第一次攻击未命中第2次命中增加50%</t>
        </is>
      </c>
      <c r="K207" s="194" t="n"/>
      <c r="L207" s="194" t="n"/>
      <c r="M207" s="410" t="n"/>
      <c r="N207" s="132" t="inlineStr">
        <is>
          <t>武器附加</t>
        </is>
      </c>
      <c r="O207" s="254" t="inlineStr">
        <is>
          <t>0</t>
        </is>
      </c>
      <c r="P207" s="85" t="inlineStr">
        <is>
          <t>专精连击</t>
        </is>
      </c>
      <c r="Q207" s="286" t="inlineStr">
        <is>
          <t>0%</t>
        </is>
      </c>
      <c r="R207" s="788" t="inlineStr">
        <is>
          <t>紫晶</t>
        </is>
      </c>
    </row>
    <row r="208" ht="24" customHeight="1">
      <c r="A208" s="11" t="n"/>
      <c r="B208" s="16" t="n"/>
      <c r="C208" s="158" t="n"/>
      <c r="D208" s="158" t="n"/>
      <c r="E208" s="320" t="n"/>
      <c r="F208" s="16" t="n"/>
      <c r="G208" s="158" t="n"/>
      <c r="H208" s="158" t="n"/>
      <c r="I208" s="320" t="n"/>
      <c r="J208" s="16" t="n"/>
      <c r="K208" s="158" t="n"/>
      <c r="L208" s="158" t="n"/>
      <c r="M208" s="320" t="n"/>
      <c r="N208" s="132" t="inlineStr">
        <is>
          <t>神将附加</t>
        </is>
      </c>
      <c r="O208" s="254" t="inlineStr">
        <is>
          <t>0</t>
        </is>
      </c>
      <c r="P208" s="85" t="inlineStr">
        <is>
          <t>附魔连击</t>
        </is>
      </c>
      <c r="Q208" s="286" t="inlineStr">
        <is>
          <t>0%</t>
        </is>
      </c>
    </row>
    <row r="209" ht="24" customHeight="1">
      <c r="A209" s="11" t="n"/>
      <c r="B209" s="959" t="inlineStr">
        <is>
          <t>高级共鸣：增加专属武器50点基础伤害</t>
        </is>
      </c>
      <c r="C209" s="194" t="n"/>
      <c r="D209" s="194" t="n"/>
      <c r="E209" s="410" t="n"/>
      <c r="F209" s="959" t="inlineStr">
        <is>
          <t>三绝：无视格挡、反击、反弹</t>
        </is>
      </c>
      <c r="G209" s="194" t="n"/>
      <c r="H209" s="194" t="n"/>
      <c r="I209" s="410" t="n"/>
      <c r="J209" s="959" t="inlineStr">
        <is>
          <t>冷艳锯：专属武器获得优先选中效果</t>
        </is>
      </c>
      <c r="K209" s="194" t="n"/>
      <c r="L209" s="194" t="n"/>
      <c r="M209" s="410" t="n"/>
      <c r="N209" s="974" t="inlineStr">
        <is>
          <t>其他附加</t>
        </is>
      </c>
      <c r="O209" s="298" t="inlineStr">
        <is>
          <t>0</t>
        </is>
      </c>
      <c r="P209" s="316" t="inlineStr">
        <is>
          <t>温养连击</t>
        </is>
      </c>
      <c r="Q209" s="975" t="inlineStr">
        <is>
          <t>0%</t>
        </is>
      </c>
    </row>
    <row r="210" ht="24" customHeight="1">
      <c r="A210" s="16" t="n"/>
      <c r="B210" s="16" t="n"/>
      <c r="C210" s="158" t="n"/>
      <c r="D210" s="158" t="n"/>
      <c r="E210" s="320" t="n"/>
      <c r="F210" s="16" t="n"/>
      <c r="G210" s="158" t="n"/>
      <c r="H210" s="158" t="n"/>
      <c r="I210" s="320" t="n"/>
      <c r="J210" s="16" t="n"/>
      <c r="K210" s="158" t="n"/>
      <c r="L210" s="158" t="n"/>
      <c r="M210" s="320" t="n"/>
      <c r="N210" s="68" t="inlineStr">
        <is>
          <t>力量提升</t>
        </is>
      </c>
      <c r="O210" s="961" t="inlineStr">
        <is>
          <t>0%</t>
        </is>
      </c>
      <c r="P210" s="68" t="inlineStr">
        <is>
          <t>最终提升</t>
        </is>
      </c>
      <c r="Q210" s="961" t="inlineStr">
        <is>
          <t>0%</t>
        </is>
      </c>
    </row>
    <row r="211" ht="24" customHeight="1">
      <c r="A211" s="788" t="inlineStr"/>
      <c r="N211" s="788" t="inlineStr"/>
    </row>
    <row r="212" ht="24" customHeight="1">
      <c r="A212" s="389" t="inlineStr">
        <is>
          <t>机关枪</t>
        </is>
      </c>
      <c r="B212" s="388" t="inlineStr">
        <is>
          <t>器魂中阶：x</t>
        </is>
      </c>
      <c r="C212" s="3" t="n"/>
      <c r="D212" s="3" t="n"/>
      <c r="E212" s="3" t="n"/>
      <c r="F212" s="3" t="n"/>
      <c r="G212" s="3" t="n"/>
      <c r="H212" s="388" t="inlineStr">
        <is>
          <t>器魂高阶：x</t>
        </is>
      </c>
      <c r="I212" s="3" t="n"/>
      <c r="J212" s="3" t="n"/>
      <c r="K212" s="3" t="n"/>
      <c r="L212" s="3" t="n"/>
      <c r="M212" s="3" t="n"/>
      <c r="N212" s="962" t="inlineStr">
        <is>
          <t>觉醒神器</t>
        </is>
      </c>
      <c r="O212" s="389">
        <f>ROUND((O222+Q222)/2,0)</f>
        <v/>
      </c>
      <c r="P212" s="386" t="inlineStr">
        <is>
          <t>2</t>
        </is>
      </c>
      <c r="Q212" s="389">
        <f>IF(Q223="紫晶",100%,ROUND(1-(1-Q223)*(1-Q224)*(1-Q225)*(1-Q226)*(1-Q227),3))</f>
        <v/>
      </c>
      <c r="R212" s="151">
        <f>O223</f>
        <v/>
      </c>
    </row>
    <row r="213" ht="24" customHeight="1">
      <c r="A213" s="744" t="inlineStr">
        <is>
          <t>强化五星</t>
        </is>
      </c>
      <c r="B213" s="859" t="inlineStr">
        <is>
          <t>武器名称：重机枪。基础伤害：40-50。洗练画册：基础伤害+50。封印解锁。
强化属性：无视皮糙，40%几率连击，不会被反击。
仙化加成：武器基础伤害+100%，连击+30%，命中+30%，命中后降低对手大型武器抗韧性15%持续到战斗结束。</t>
        </is>
      </c>
      <c r="C213" s="3" t="n"/>
      <c r="D213" s="3" t="n"/>
      <c r="E213" s="3" t="n"/>
      <c r="F213" s="3" t="n"/>
      <c r="G213" s="3" t="n"/>
      <c r="H213" s="3" t="n"/>
      <c r="I213" s="3" t="n"/>
      <c r="J213" s="3" t="n"/>
      <c r="K213" s="3" t="n"/>
      <c r="L213" s="3" t="n"/>
      <c r="M213" s="4" t="n"/>
      <c r="N213" s="80" t="inlineStr">
        <is>
          <t>最低基础</t>
        </is>
      </c>
      <c r="O213" s="965">
        <f>IF(ISNUMBER(SEARCH("十阶",N212)),R213,IF(ISNUMBER(SEARCH("神器",N212)),R215,0))</f>
        <v/>
      </c>
      <c r="P213" s="61" t="inlineStr">
        <is>
          <t>武器加成</t>
        </is>
      </c>
      <c r="Q213" s="933" t="inlineStr">
        <is>
          <t>50%</t>
        </is>
      </c>
      <c r="R213" s="788" t="inlineStr">
        <is>
          <t>60</t>
        </is>
      </c>
    </row>
    <row r="214" ht="24" customHeight="1">
      <c r="A214" s="414" t="n"/>
      <c r="M214" s="504" t="n"/>
      <c r="N214" s="132" t="inlineStr">
        <is>
          <t>最高基础</t>
        </is>
      </c>
      <c r="O214" s="251">
        <f>IF(ISNUMBER(SEARCH("十阶",N212)),R214,IF(ISNUMBER(SEARCH("神器",N212)),R216,0))</f>
        <v/>
      </c>
      <c r="P214" s="85" t="inlineStr">
        <is>
          <t>器魂加成</t>
        </is>
      </c>
      <c r="Q214" s="236" t="inlineStr">
        <is>
          <t>0%</t>
        </is>
      </c>
      <c r="R214" s="788" t="inlineStr">
        <is>
          <t>80</t>
        </is>
      </c>
    </row>
    <row r="215" ht="24" customHeight="1">
      <c r="A215" s="749" t="n"/>
      <c r="B215" s="158" t="n"/>
      <c r="C215" s="158" t="n"/>
      <c r="D215" s="158" t="n"/>
      <c r="E215" s="158" t="n"/>
      <c r="F215" s="158" t="n"/>
      <c r="G215" s="158" t="n"/>
      <c r="H215" s="158" t="n"/>
      <c r="I215" s="158" t="n"/>
      <c r="J215" s="158" t="n"/>
      <c r="K215" s="158" t="n"/>
      <c r="L215" s="158" t="n"/>
      <c r="M215" s="320" t="n"/>
      <c r="N215" s="132" t="inlineStr">
        <is>
          <t>仙化基础</t>
        </is>
      </c>
      <c r="O215" s="966" t="inlineStr">
        <is>
          <t>100%</t>
        </is>
      </c>
      <c r="P215" s="85" t="inlineStr">
        <is>
          <t>仙化加成</t>
        </is>
      </c>
      <c r="Q215" s="236" t="inlineStr">
        <is>
          <t>0%</t>
        </is>
      </c>
      <c r="R215" s="788" t="inlineStr">
        <is>
          <t>70</t>
        </is>
      </c>
    </row>
    <row r="216" ht="24" customHeight="1">
      <c r="A216" s="956" t="inlineStr">
        <is>
          <t>觉醒十阶</t>
        </is>
      </c>
      <c r="B216" s="873" t="inlineStr">
        <is>
          <t>武器名称：加特林。基础伤害：60-80。淬火档次3满祝材料：3748。
觉醒属性：无视皮糙、霸气，50%几率连击，不会被反击。额外附加力量值30%的伤害，使对手接下来受到的3次伤害增加50%。
觉醒加成：武器伤害+100，命中+41.7%，暴击+41.7%。</t>
        </is>
      </c>
      <c r="C216" s="194" t="n"/>
      <c r="D216" s="194" t="n"/>
      <c r="E216" s="194" t="n"/>
      <c r="F216" s="194" t="n"/>
      <c r="G216" s="194" t="n"/>
      <c r="H216" s="194" t="n"/>
      <c r="I216" s="194" t="n"/>
      <c r="J216" s="194" t="n"/>
      <c r="K216" s="194" t="n"/>
      <c r="L216" s="194" t="n"/>
      <c r="M216" s="410" t="n"/>
      <c r="N216" s="132" t="inlineStr">
        <is>
          <t>觉醒基础</t>
        </is>
      </c>
      <c r="O216" s="254" t="inlineStr">
        <is>
          <t>100</t>
        </is>
      </c>
      <c r="P216" s="85" t="inlineStr">
        <is>
          <t>剑君加成</t>
        </is>
      </c>
      <c r="Q216" s="286" t="inlineStr">
        <is>
          <t>160%</t>
        </is>
      </c>
      <c r="R216" s="788" t="inlineStr">
        <is>
          <t>90</t>
        </is>
      </c>
    </row>
    <row r="217" ht="24" customHeight="1">
      <c r="A217" s="414" t="n"/>
      <c r="M217" s="504" t="n"/>
      <c r="N217" s="132" t="inlineStr">
        <is>
          <t>铭刻基础</t>
        </is>
      </c>
      <c r="O217" s="966" t="inlineStr">
        <is>
          <t>100</t>
        </is>
      </c>
      <c r="P217" s="85" t="inlineStr">
        <is>
          <t>专精加成</t>
        </is>
      </c>
      <c r="Q217" s="286" t="inlineStr">
        <is>
          <t>50%</t>
        </is>
      </c>
    </row>
    <row r="218" ht="24" customHeight="1">
      <c r="A218" s="749" t="n"/>
      <c r="B218" s="158" t="n"/>
      <c r="C218" s="158" t="n"/>
      <c r="D218" s="158" t="n"/>
      <c r="E218" s="158" t="n"/>
      <c r="F218" s="158" t="n"/>
      <c r="G218" s="158" t="n"/>
      <c r="H218" s="158" t="n"/>
      <c r="I218" s="158" t="n"/>
      <c r="J218" s="158" t="n"/>
      <c r="K218" s="158" t="n"/>
      <c r="L218" s="158" t="n"/>
      <c r="M218" s="320" t="n"/>
      <c r="N218" s="132" t="inlineStr">
        <is>
          <t>附魔基础</t>
        </is>
      </c>
      <c r="O218" s="966" t="inlineStr">
        <is>
          <t>40</t>
        </is>
      </c>
      <c r="P218" s="85" t="inlineStr">
        <is>
          <t>附魔加成</t>
        </is>
      </c>
      <c r="Q218" s="286" t="inlineStr">
        <is>
          <t>16%</t>
        </is>
      </c>
      <c r="R218" s="788" t="inlineStr">
        <is>
          <t>0</t>
        </is>
      </c>
    </row>
    <row r="219" ht="24" customHeight="1">
      <c r="A219" s="956" t="inlineStr">
        <is>
          <t>觉醒神器</t>
        </is>
      </c>
      <c r="B219" s="873" t="inlineStr">
        <is>
          <t>武器名称：神·炼狱加特林。基础伤害：70-90。
神器属性：无视皮糙、霸气，80%几率连击，不会被反击。额外附加力量值50%的伤害，使对手接下来受到的3次伤害增加50%。
神器神技：致命枪伤，发动武器无视大型武器减伤固定值并降低对手武器减伤效果30%，持续2回合。2回合内如果对手死亡忽略装死。</t>
        </is>
      </c>
      <c r="C219" s="194" t="n"/>
      <c r="D219" s="194" t="n"/>
      <c r="E219" s="194" t="n"/>
      <c r="F219" s="194" t="n"/>
      <c r="G219" s="194" t="n"/>
      <c r="H219" s="194" t="n"/>
      <c r="I219" s="194" t="n"/>
      <c r="J219" s="194" t="n"/>
      <c r="K219" s="194" t="n"/>
      <c r="L219" s="194" t="n"/>
      <c r="M219" s="410" t="n"/>
      <c r="N219" s="132" t="inlineStr">
        <is>
          <t>洗练基础</t>
        </is>
      </c>
      <c r="O219" s="966" t="inlineStr">
        <is>
          <t>0</t>
        </is>
      </c>
      <c r="P219" s="85" t="inlineStr">
        <is>
          <t>温养加成</t>
        </is>
      </c>
      <c r="Q219" s="286" t="inlineStr">
        <is>
          <t>0%</t>
        </is>
      </c>
      <c r="R219" s="788" t="inlineStr">
        <is>
          <t>25</t>
        </is>
      </c>
    </row>
    <row r="220" ht="24" customHeight="1">
      <c r="A220" s="414" t="n"/>
      <c r="M220" s="504" t="n"/>
      <c r="N220" s="132" t="inlineStr">
        <is>
          <t>神将基础</t>
        </is>
      </c>
      <c r="O220" s="966" t="inlineStr">
        <is>
          <t>0</t>
        </is>
      </c>
      <c r="P220" s="85" t="inlineStr">
        <is>
          <t>神将加成</t>
        </is>
      </c>
      <c r="Q220" s="977" t="inlineStr">
        <is>
          <t>0%</t>
        </is>
      </c>
      <c r="R220" s="788" t="inlineStr">
        <is>
          <t>69</t>
        </is>
      </c>
    </row>
    <row r="221" ht="24" customHeight="1">
      <c r="A221" s="749" t="n"/>
      <c r="B221" s="158" t="n"/>
      <c r="C221" s="158" t="n"/>
      <c r="D221" s="158" t="n"/>
      <c r="E221" s="158" t="n"/>
      <c r="F221" s="158" t="n"/>
      <c r="G221" s="158" t="n"/>
      <c r="H221" s="158" t="n"/>
      <c r="I221" s="158" t="n"/>
      <c r="J221" s="158" t="n"/>
      <c r="K221" s="158" t="n"/>
      <c r="L221" s="158" t="n"/>
      <c r="M221" s="320" t="n"/>
      <c r="N221" s="138" t="inlineStr">
        <is>
          <t>符石基础</t>
        </is>
      </c>
      <c r="O221" s="257">
        <f>IF(ISNUMBER(SEARCH("闪耀",O223)),70,0)</f>
        <v/>
      </c>
      <c r="P221" s="256" t="inlineStr">
        <is>
          <t>符石加成</t>
        </is>
      </c>
      <c r="Q221" s="290">
        <f>IF(ISNUMBER(SEARCH("破坏",O223)),50%,0)+IF(ISNUMBER(SEARCH("银光",O223)),20%,0)</f>
        <v/>
      </c>
      <c r="R221" s="788" t="inlineStr">
        <is>
          <t>139</t>
        </is>
      </c>
    </row>
    <row r="222" ht="24" customHeight="1">
      <c r="A222" s="945" t="inlineStr">
        <is>
          <t>新春游侠</t>
        </is>
      </c>
      <c r="B222" s="388" t="inlineStr">
        <is>
          <t>天赋分支1</t>
        </is>
      </c>
      <c r="C222" s="3" t="n"/>
      <c r="D222" s="3" t="n"/>
      <c r="E222" s="3" t="n"/>
      <c r="F222" s="388" t="inlineStr">
        <is>
          <t>天赋分支2</t>
        </is>
      </c>
      <c r="G222" s="3" t="n"/>
      <c r="H222" s="3" t="n"/>
      <c r="I222" s="3" t="n"/>
      <c r="J222" s="388" t="inlineStr">
        <is>
          <t>天赋分支3</t>
        </is>
      </c>
      <c r="K222" s="3" t="n"/>
      <c r="L222" s="3" t="n"/>
      <c r="M222" s="3" t="n"/>
      <c r="N222" s="386" t="inlineStr">
        <is>
          <t>最低输出</t>
        </is>
      </c>
      <c r="O222" s="386">
        <f>ROUNDDOWN((ROUNDDOWN(ROUNDDOWN(O213*(1+O215)+$O$13*(1+$O$2+$O$3+O228)*1+SUM(O216:O221),0)*(1.5+$O$9+$P$9+SUM(Q213:Q221)),0)+SUM(O224:O227)+$Q$13+$Q$14+$Q$9)*(P212-1+Q212)*(1+Q228),0)</f>
        <v/>
      </c>
      <c r="P222" s="386" t="inlineStr">
        <is>
          <t>最高输出</t>
        </is>
      </c>
      <c r="Q222" s="386">
        <f>ROUNDDOWN((ROUNDDOWN(ROUNDDOWN(O214*(1+O215)+$O$13*(1+$O$2+$O$3+O228)*1.5+SUM(O216:O221),0)*(1.5+$O$9+$P$9+SUM(Q213:Q221)),0)+SUM(O224:O227)+$Q$13+$Q$14+$Q$9)*(P212-1+Q212)*(1+Q228),0)</f>
        <v/>
      </c>
    </row>
    <row r="223" ht="24" customHeight="1">
      <c r="A223" s="601" t="inlineStr">
        <is>
          <t>专属武器
加特林
神·炼狱加特林</t>
        </is>
      </c>
      <c r="B223" s="972" t="inlineStr">
        <is>
          <t>基础共鸣：增加专属武器25点基础伤害，
使用加特林可以变身神将形象</t>
        </is>
      </c>
      <c r="C223" s="3" t="n"/>
      <c r="D223" s="3" t="n"/>
      <c r="E223" s="4" t="n"/>
      <c r="F223" s="976" t="inlineStr">
        <is>
          <t>枪火：该回合伤害提高15%</t>
        </is>
      </c>
      <c r="G223" s="3" t="n"/>
      <c r="H223" s="3" t="n"/>
      <c r="I223" s="4" t="n"/>
      <c r="J223" s="972" t="inlineStr">
        <is>
          <t>斗界游侠：命中率增加50%</t>
        </is>
      </c>
      <c r="K223" s="3" t="n"/>
      <c r="L223" s="3" t="n"/>
      <c r="M223" s="4" t="n"/>
      <c r="N223" s="80" t="inlineStr">
        <is>
          <t>符石名称</t>
        </is>
      </c>
      <c r="O223" s="973" t="inlineStr">
        <is>
          <t>破坏锦月</t>
        </is>
      </c>
      <c r="P223" s="61" t="inlineStr">
        <is>
          <t>武器连击</t>
        </is>
      </c>
      <c r="Q223" s="933" t="inlineStr">
        <is>
          <t>80%</t>
        </is>
      </c>
      <c r="R223" s="788" t="inlineStr">
        <is>
          <t>0%</t>
        </is>
      </c>
    </row>
    <row r="224" ht="24" customHeight="1">
      <c r="A224" s="11" t="n"/>
      <c r="B224" s="16" t="n"/>
      <c r="C224" s="158" t="n"/>
      <c r="D224" s="158" t="n"/>
      <c r="E224" s="320" t="n"/>
      <c r="F224" s="158" t="n"/>
      <c r="G224" s="158" t="n"/>
      <c r="H224" s="158" t="n"/>
      <c r="I224" s="320" t="n"/>
      <c r="J224" s="16" t="n"/>
      <c r="K224" s="158" t="n"/>
      <c r="L224" s="158" t="n"/>
      <c r="M224" s="320" t="n"/>
      <c r="N224" s="132" t="inlineStr">
        <is>
          <t>符石附加</t>
        </is>
      </c>
      <c r="O224" s="254">
        <f>ROUNDDOWN(IF(ISNUMBER(SEARCH("清月",O223)),200%*ROUNDDOWN($O$14*(1+$O$4+$O$5),0),IF(ISNUMBER(SEARCH("锦月",O223)),50%*ROUNDDOWN(ROUNDDOWN($O$15*(1+$Q$2*$Q$3),0)*(1+$Q$4+$Q$5),0),0)),0)</f>
        <v/>
      </c>
      <c r="P224" s="85" t="inlineStr">
        <is>
          <t>魂珠连击</t>
        </is>
      </c>
      <c r="Q224" s="286" t="inlineStr">
        <is>
          <t>75%</t>
        </is>
      </c>
      <c r="R224" s="788" t="inlineStr">
        <is>
          <t>50%</t>
        </is>
      </c>
    </row>
    <row r="225" ht="24" customHeight="1">
      <c r="A225" s="11" t="n"/>
      <c r="B225" s="959" t="inlineStr">
        <is>
          <t>中级共鸣：增加专属武器44点基础伤害，
使用神·炼狱加特林可以变身神将形象</t>
        </is>
      </c>
      <c r="C225" s="194" t="n"/>
      <c r="D225" s="194" t="n"/>
      <c r="E225" s="410" t="n"/>
      <c r="F225" s="879" t="inlineStr">
        <is>
          <t>传承：使用武器后，自身武器抗韧性提高20%持续3回合</t>
        </is>
      </c>
      <c r="G225" s="194" t="n"/>
      <c r="H225" s="194" t="n"/>
      <c r="I225" s="410" t="n"/>
      <c r="J225" s="959" t="inlineStr">
        <is>
          <t>正义使者：无视格挡、反弹</t>
        </is>
      </c>
      <c r="K225" s="194" t="n"/>
      <c r="L225" s="194" t="n"/>
      <c r="M225" s="410" t="n"/>
      <c r="N225" s="132" t="inlineStr">
        <is>
          <t>武器附加</t>
        </is>
      </c>
      <c r="O225" s="254">
        <f>ROUNDDOWN(0.5*$O$13*(1+$O$2+$O$3),0)</f>
        <v/>
      </c>
      <c r="P225" s="85" t="inlineStr">
        <is>
          <t>专精连击</t>
        </is>
      </c>
      <c r="Q225" s="286" t="inlineStr">
        <is>
          <t>0%</t>
        </is>
      </c>
      <c r="R225" s="788" t="inlineStr">
        <is>
          <t>80%</t>
        </is>
      </c>
    </row>
    <row r="226" ht="24" customHeight="1">
      <c r="A226" s="11" t="n"/>
      <c r="B226" s="16" t="n"/>
      <c r="C226" s="158" t="n"/>
      <c r="D226" s="158" t="n"/>
      <c r="E226" s="320" t="n"/>
      <c r="F226" s="158" t="n"/>
      <c r="G226" s="158" t="n"/>
      <c r="H226" s="158" t="n"/>
      <c r="I226" s="320" t="n"/>
      <c r="J226" s="16" t="n"/>
      <c r="K226" s="158" t="n"/>
      <c r="L226" s="158" t="n"/>
      <c r="M226" s="320" t="n"/>
      <c r="N226" s="132" t="inlineStr">
        <is>
          <t>神将附加</t>
        </is>
      </c>
      <c r="O226" s="960" t="inlineStr">
        <is>
          <t>0</t>
        </is>
      </c>
      <c r="P226" s="85" t="inlineStr">
        <is>
          <t>附魔连击</t>
        </is>
      </c>
      <c r="Q226" s="286" t="inlineStr">
        <is>
          <t>0%</t>
        </is>
      </c>
      <c r="R226" s="788" t="inlineStr">
        <is>
          <t>紫晶</t>
        </is>
      </c>
    </row>
    <row r="227" ht="24" customHeight="1">
      <c r="A227" s="11" t="n"/>
      <c r="B227" s="959" t="inlineStr">
        <is>
          <t>高级共鸣：增加专属武器70点基础伤害</t>
        </is>
      </c>
      <c r="C227" s="194" t="n"/>
      <c r="D227" s="194" t="n"/>
      <c r="E227" s="410" t="n"/>
      <c r="F227" s="879" t="inlineStr">
        <is>
          <t>炼狱审判：额外造成自身速度30%的伤害</t>
        </is>
      </c>
      <c r="G227" s="194" t="n"/>
      <c r="H227" s="194" t="n"/>
      <c r="I227" s="410" t="n"/>
      <c r="J227" s="959" t="inlineStr">
        <is>
          <t>枪炮觉醒：额外降低对手武器减伤效果50%持续2回合</t>
        </is>
      </c>
      <c r="K227" s="194" t="n"/>
      <c r="L227" s="194" t="n"/>
      <c r="M227" s="410" t="n"/>
      <c r="N227" s="974" t="inlineStr">
        <is>
          <t>其他附加</t>
        </is>
      </c>
      <c r="O227" s="298" t="inlineStr">
        <is>
          <t>0</t>
        </is>
      </c>
      <c r="P227" s="316" t="inlineStr">
        <is>
          <t>温养连击</t>
        </is>
      </c>
      <c r="Q227" s="975" t="inlineStr">
        <is>
          <t>0%</t>
        </is>
      </c>
    </row>
    <row r="228" ht="24" customHeight="1">
      <c r="A228" s="16" t="n"/>
      <c r="B228" s="16" t="n"/>
      <c r="C228" s="158" t="n"/>
      <c r="D228" s="158" t="n"/>
      <c r="E228" s="320" t="n"/>
      <c r="F228" s="158" t="n"/>
      <c r="G228" s="158" t="n"/>
      <c r="H228" s="158" t="n"/>
      <c r="I228" s="320" t="n"/>
      <c r="J228" s="16" t="n"/>
      <c r="K228" s="158" t="n"/>
      <c r="L228" s="158" t="n"/>
      <c r="M228" s="320" t="n"/>
      <c r="N228" s="68" t="inlineStr">
        <is>
          <t>力量提升</t>
        </is>
      </c>
      <c r="O228" s="961" t="inlineStr">
        <is>
          <t>0%</t>
        </is>
      </c>
      <c r="P228" s="68" t="inlineStr">
        <is>
          <t>最终提升</t>
        </is>
      </c>
      <c r="Q228" s="961" t="inlineStr">
        <is>
          <t>0%</t>
        </is>
      </c>
    </row>
    <row r="229" ht="24" customHeight="1">
      <c r="A229" s="788" t="inlineStr"/>
      <c r="N229" s="788" t="inlineStr"/>
    </row>
    <row r="230" ht="24" customHeight="1">
      <c r="A230" s="386" t="inlineStr">
        <is>
          <t>狂魔镰</t>
        </is>
      </c>
      <c r="B230" s="388" t="inlineStr">
        <is>
          <t>器魂中阶：x</t>
        </is>
      </c>
      <c r="C230" s="3" t="n"/>
      <c r="D230" s="3" t="n"/>
      <c r="E230" s="3" t="n"/>
      <c r="F230" s="3" t="n"/>
      <c r="G230" s="3" t="n"/>
      <c r="H230" s="388" t="inlineStr">
        <is>
          <t>器魂高阶：x</t>
        </is>
      </c>
      <c r="I230" s="3" t="n"/>
      <c r="J230" s="3" t="n"/>
      <c r="K230" s="3" t="n"/>
      <c r="L230" s="3" t="n"/>
      <c r="M230" s="3" t="n"/>
      <c r="N230" s="962" t="inlineStr">
        <is>
          <t>觉醒神器</t>
        </is>
      </c>
      <c r="O230" s="58">
        <f>ROUND((O240+Q240)/2,0)</f>
        <v/>
      </c>
      <c r="P230" s="386" t="inlineStr">
        <is>
          <t>2</t>
        </is>
      </c>
      <c r="Q230" s="58">
        <f>IF(Q241="紫晶",100%,ROUND(1-(1-Q241)*(1-Q242)*(1-Q243)*(1-Q244)*(1-Q245),3))</f>
        <v/>
      </c>
      <c r="R230" s="151">
        <f>O241</f>
        <v/>
      </c>
    </row>
    <row r="231" ht="24" customHeight="1">
      <c r="A231" s="744" t="inlineStr">
        <is>
          <t>强化五星</t>
        </is>
      </c>
      <c r="B231" s="859" t="inlineStr">
        <is>
          <t>武器名称：真·狂魔镰。基础伤害：28-38。洗练画册：基础伤害+35。升级领悟。
强化属性：必中，不会被反击，无视大海。
仙化加成：武器基础伤害+100%，连击+35%，生命高于对手时额外造成伤害+20%，忽略装死。</t>
        </is>
      </c>
      <c r="C231" s="3" t="n"/>
      <c r="D231" s="3" t="n"/>
      <c r="E231" s="3" t="n"/>
      <c r="F231" s="3" t="n"/>
      <c r="G231" s="3" t="n"/>
      <c r="H231" s="3" t="n"/>
      <c r="I231" s="3" t="n"/>
      <c r="J231" s="3" t="n"/>
      <c r="K231" s="3" t="n"/>
      <c r="L231" s="3" t="n"/>
      <c r="M231" s="4" t="n"/>
      <c r="N231" s="80" t="inlineStr">
        <is>
          <t>最低基础</t>
        </is>
      </c>
      <c r="O231" s="965">
        <f>IF(ISNUMBER(SEARCH("十阶",N230)),R231,IF(ISNUMBER(SEARCH("神器",N230)),R233,0))</f>
        <v/>
      </c>
      <c r="P231" s="61" t="inlineStr">
        <is>
          <t>武器加成</t>
        </is>
      </c>
      <c r="Q231" s="63" t="inlineStr">
        <is>
          <t>0%</t>
        </is>
      </c>
      <c r="R231" s="788" t="inlineStr">
        <is>
          <t>63</t>
        </is>
      </c>
    </row>
    <row r="232" ht="24" customHeight="1">
      <c r="A232" s="414" t="n"/>
      <c r="M232" s="504" t="n"/>
      <c r="N232" s="132" t="inlineStr">
        <is>
          <t>最高基础</t>
        </is>
      </c>
      <c r="O232" s="251">
        <f>IF(ISNUMBER(SEARCH("十阶",N230)),R232,IF(ISNUMBER(SEARCH("神器",N230)),R234,0))</f>
        <v/>
      </c>
      <c r="P232" s="85" t="inlineStr">
        <is>
          <t>器魂加成</t>
        </is>
      </c>
      <c r="Q232" s="236" t="inlineStr">
        <is>
          <t>0%</t>
        </is>
      </c>
      <c r="R232" s="788" t="inlineStr">
        <is>
          <t>97</t>
        </is>
      </c>
    </row>
    <row r="233" ht="24" customHeight="1">
      <c r="A233" s="749" t="n"/>
      <c r="B233" s="158" t="n"/>
      <c r="C233" s="158" t="n"/>
      <c r="D233" s="158" t="n"/>
      <c r="E233" s="158" t="n"/>
      <c r="F233" s="158" t="n"/>
      <c r="G233" s="158" t="n"/>
      <c r="H233" s="158" t="n"/>
      <c r="I233" s="158" t="n"/>
      <c r="J233" s="158" t="n"/>
      <c r="K233" s="158" t="n"/>
      <c r="L233" s="158" t="n"/>
      <c r="M233" s="320" t="n"/>
      <c r="N233" s="132" t="inlineStr">
        <is>
          <t>仙化基础</t>
        </is>
      </c>
      <c r="O233" s="966" t="inlineStr">
        <is>
          <t>100%</t>
        </is>
      </c>
      <c r="P233" s="85" t="inlineStr">
        <is>
          <t>仙化加成</t>
        </is>
      </c>
      <c r="Q233" s="236" t="inlineStr">
        <is>
          <t>20%</t>
        </is>
      </c>
      <c r="R233" s="788" t="inlineStr">
        <is>
          <t>73</t>
        </is>
      </c>
    </row>
    <row r="234" ht="24" customHeight="1">
      <c r="A234" s="956" t="inlineStr">
        <is>
          <t>觉醒十阶</t>
        </is>
      </c>
      <c r="B234" s="873" t="inlineStr">
        <is>
          <t>武器名称：死神之镰。基础伤害：63-97。淬火档次4满祝材料：5006。
觉醒属性：必中，不会被反击，无视大海，无视霸气。额外造成当前对手生命值10%的伤害。（矿洞/年兽/深渊等副本额外造成伤害值最高上限4444）
觉醒加成：武器伤害+120，吸血+100.0%，暴击+50.0%。</t>
        </is>
      </c>
      <c r="C234" s="194" t="n"/>
      <c r="D234" s="194" t="n"/>
      <c r="E234" s="194" t="n"/>
      <c r="F234" s="194" t="n"/>
      <c r="G234" s="194" t="n"/>
      <c r="H234" s="194" t="n"/>
      <c r="I234" s="194" t="n"/>
      <c r="J234" s="194" t="n"/>
      <c r="K234" s="194" t="n"/>
      <c r="L234" s="194" t="n"/>
      <c r="M234" s="410" t="n"/>
      <c r="N234" s="132" t="inlineStr">
        <is>
          <t>觉醒基础</t>
        </is>
      </c>
      <c r="O234" s="254" t="inlineStr">
        <is>
          <t>120</t>
        </is>
      </c>
      <c r="P234" s="85" t="inlineStr">
        <is>
          <t>剑君加成</t>
        </is>
      </c>
      <c r="Q234" s="286" t="inlineStr">
        <is>
          <t>160%</t>
        </is>
      </c>
      <c r="R234" s="788" t="inlineStr">
        <is>
          <t>107</t>
        </is>
      </c>
    </row>
    <row r="235" ht="24" customHeight="1">
      <c r="A235" s="414" t="n"/>
      <c r="M235" s="504" t="n"/>
      <c r="N235" s="132" t="inlineStr">
        <is>
          <t>铭刻基础</t>
        </is>
      </c>
      <c r="O235" s="966" t="inlineStr">
        <is>
          <t>140</t>
        </is>
      </c>
      <c r="P235" s="85" t="inlineStr">
        <is>
          <t>专精加成</t>
        </is>
      </c>
      <c r="Q235" s="286" t="inlineStr">
        <is>
          <t>50%</t>
        </is>
      </c>
    </row>
    <row r="236" ht="24" customHeight="1">
      <c r="A236" s="749" t="n"/>
      <c r="B236" s="158" t="n"/>
      <c r="C236" s="158" t="n"/>
      <c r="D236" s="158" t="n"/>
      <c r="E236" s="158" t="n"/>
      <c r="F236" s="158" t="n"/>
      <c r="G236" s="158" t="n"/>
      <c r="H236" s="158" t="n"/>
      <c r="I236" s="158" t="n"/>
      <c r="J236" s="158" t="n"/>
      <c r="K236" s="158" t="n"/>
      <c r="L236" s="158" t="n"/>
      <c r="M236" s="320" t="n"/>
      <c r="N236" s="132" t="inlineStr">
        <is>
          <t>附魔基础</t>
        </is>
      </c>
      <c r="O236" s="966" t="inlineStr">
        <is>
          <t>40</t>
        </is>
      </c>
      <c r="P236" s="85" t="inlineStr">
        <is>
          <t>附魔加成</t>
        </is>
      </c>
      <c r="Q236" s="286" t="inlineStr">
        <is>
          <t>16%</t>
        </is>
      </c>
      <c r="R236" s="788" t="inlineStr">
        <is>
          <t>0</t>
        </is>
      </c>
    </row>
    <row r="237" ht="24" customHeight="1">
      <c r="A237" s="956" t="inlineStr">
        <is>
          <t>觉醒神器</t>
        </is>
      </c>
      <c r="B237" s="873" t="inlineStr">
        <is>
          <t>武器名称：神·死寂。基础伤害：73-107。
神器属性：必中，不会被反击，无视大海，无视霸气。额外造成当前对手生命值10%的伤害。（矿洞/年兽/深渊等副本额外造成伤害值最高上限4444）
神器神技：死神，死神的气息让对手身陷寂静，攻击时忽略对手门派防御技能和佣兵防御技能。</t>
        </is>
      </c>
      <c r="C237" s="194" t="n"/>
      <c r="D237" s="194" t="n"/>
      <c r="E237" s="194" t="n"/>
      <c r="F237" s="194" t="n"/>
      <c r="G237" s="194" t="n"/>
      <c r="H237" s="194" t="n"/>
      <c r="I237" s="194" t="n"/>
      <c r="J237" s="194" t="n"/>
      <c r="K237" s="194" t="n"/>
      <c r="L237" s="194" t="n"/>
      <c r="M237" s="410" t="n"/>
      <c r="N237" s="132" t="inlineStr">
        <is>
          <t>洗练基础</t>
        </is>
      </c>
      <c r="O237" s="966" t="inlineStr">
        <is>
          <t>0</t>
        </is>
      </c>
      <c r="P237" s="85" t="inlineStr">
        <is>
          <t>温养加成</t>
        </is>
      </c>
      <c r="Q237" s="286" t="inlineStr">
        <is>
          <t>0%</t>
        </is>
      </c>
      <c r="R237" s="788" t="inlineStr">
        <is>
          <t>20</t>
        </is>
      </c>
    </row>
    <row r="238" ht="24" customHeight="1">
      <c r="A238" s="414" t="n"/>
      <c r="M238" s="504" t="n"/>
      <c r="N238" s="132" t="inlineStr">
        <is>
          <t>神将基础</t>
        </is>
      </c>
      <c r="O238" s="966" t="inlineStr">
        <is>
          <t>0</t>
        </is>
      </c>
      <c r="P238" s="85" t="inlineStr">
        <is>
          <t>神将加成</t>
        </is>
      </c>
      <c r="Q238" s="977" t="inlineStr">
        <is>
          <t>0%</t>
        </is>
      </c>
      <c r="R238" s="788" t="inlineStr">
        <is>
          <t>50</t>
        </is>
      </c>
    </row>
    <row r="239" ht="24" customHeight="1">
      <c r="A239" s="749" t="n"/>
      <c r="B239" s="158" t="n"/>
      <c r="C239" s="158" t="n"/>
      <c r="D239" s="158" t="n"/>
      <c r="E239" s="158" t="n"/>
      <c r="F239" s="158" t="n"/>
      <c r="G239" s="158" t="n"/>
      <c r="H239" s="158" t="n"/>
      <c r="I239" s="158" t="n"/>
      <c r="J239" s="158" t="n"/>
      <c r="K239" s="158" t="n"/>
      <c r="L239" s="158" t="n"/>
      <c r="M239" s="320" t="n"/>
      <c r="N239" s="138" t="inlineStr">
        <is>
          <t>符石基础</t>
        </is>
      </c>
      <c r="O239" s="257">
        <f>IF(ISNUMBER(SEARCH("闪耀",O241)),70,0)</f>
        <v/>
      </c>
      <c r="P239" s="256" t="inlineStr">
        <is>
          <t>符石加成</t>
        </is>
      </c>
      <c r="Q239" s="290">
        <f>IF(ISNUMBER(SEARCH("破坏",O241)),50%,0)+IF(ISNUMBER(SEARCH("银光",O241)),20%,0)</f>
        <v/>
      </c>
      <c r="R239" s="788" t="inlineStr">
        <is>
          <t>100</t>
        </is>
      </c>
    </row>
    <row r="240" ht="24" customHeight="1">
      <c r="A240" s="386" t="inlineStr">
        <is>
          <t>死亡骑士</t>
        </is>
      </c>
      <c r="B240" s="388" t="inlineStr">
        <is>
          <t>天赋分支1</t>
        </is>
      </c>
      <c r="C240" s="3" t="n"/>
      <c r="D240" s="3" t="n"/>
      <c r="E240" s="3" t="n"/>
      <c r="F240" s="388" t="inlineStr">
        <is>
          <t>天赋分支2</t>
        </is>
      </c>
      <c r="G240" s="3" t="n"/>
      <c r="H240" s="3" t="n"/>
      <c r="I240" s="3" t="n"/>
      <c r="J240" s="388" t="inlineStr">
        <is>
          <t>天赋分支3</t>
        </is>
      </c>
      <c r="K240" s="3" t="n"/>
      <c r="L240" s="3" t="n"/>
      <c r="M240" s="3" t="n"/>
      <c r="N240" s="386" t="inlineStr">
        <is>
          <t>最低输出</t>
        </is>
      </c>
      <c r="O240" s="386">
        <f>ROUNDDOWN((ROUNDDOWN(ROUNDDOWN(O231*(1+O233)+$O$13*(1+$O$2+$O$3+O246)*1+SUM(O234:O239),0)*(1.5+$O$9+$P$9+SUM(Q231:Q239)),0)+SUM(O242:O245)+$Q$13+$Q$14+$Q$9)*(P230-1+Q230)*(1+Q246),0)</f>
        <v/>
      </c>
      <c r="P240" s="386" t="inlineStr">
        <is>
          <t>最高输出</t>
        </is>
      </c>
      <c r="Q240" s="386">
        <f>ROUNDDOWN((ROUNDDOWN(ROUNDDOWN(O232*(1+O233)+$O$13*(1+$O$2+$O$3+O246)*1.5+SUM(O234:O239),0)*(1.5+$O$9+$P$9+SUM(Q231:Q239)),0)+SUM(O242:O245)+$Q$13+$Q$14+$Q$9)*(P230-1+Q230)*(1+Q246),0)</f>
        <v/>
      </c>
    </row>
    <row r="241" ht="24" customHeight="1">
      <c r="A241" s="32" t="inlineStr">
        <is>
          <t>专属武器
死神之镰
神·死寂</t>
        </is>
      </c>
      <c r="B241" s="972" t="inlineStr">
        <is>
          <t>基础共鸣：增加专属武器20点基础伤害，
使用死神之镰可以变身神将形象</t>
        </is>
      </c>
      <c r="C241" s="3" t="n"/>
      <c r="D241" s="3" t="n"/>
      <c r="E241" s="4" t="n"/>
      <c r="F241" s="972" t="inlineStr">
        <is>
          <t>巨镰横扫：无视对手抗暴击伤害20%</t>
        </is>
      </c>
      <c r="G241" s="3" t="n"/>
      <c r="H241" s="3" t="n"/>
      <c r="I241" s="4" t="n"/>
      <c r="J241" s="972" t="inlineStr">
        <is>
          <t>死亡契约：不会被扔出</t>
        </is>
      </c>
      <c r="K241" s="3" t="n"/>
      <c r="L241" s="3" t="n"/>
      <c r="M241" s="4" t="n"/>
      <c r="N241" s="80" t="inlineStr">
        <is>
          <t>符石名称</t>
        </is>
      </c>
      <c r="O241" s="973" t="inlineStr">
        <is>
          <t>破坏锦月</t>
        </is>
      </c>
      <c r="P241" s="61" t="inlineStr">
        <is>
          <t>武器连击</t>
        </is>
      </c>
      <c r="Q241" s="933" t="inlineStr">
        <is>
          <t>35%</t>
        </is>
      </c>
      <c r="R241" s="788" t="inlineStr">
        <is>
          <t>0%</t>
        </is>
      </c>
    </row>
    <row r="242" ht="24" customHeight="1">
      <c r="A242" s="11" t="n"/>
      <c r="B242" s="16" t="n"/>
      <c r="C242" s="158" t="n"/>
      <c r="D242" s="158" t="n"/>
      <c r="E242" s="320" t="n"/>
      <c r="F242" s="16" t="n"/>
      <c r="G242" s="158" t="n"/>
      <c r="H242" s="158" t="n"/>
      <c r="I242" s="320" t="n"/>
      <c r="J242" s="16" t="n"/>
      <c r="K242" s="158" t="n"/>
      <c r="L242" s="158" t="n"/>
      <c r="M242" s="320" t="n"/>
      <c r="N242" s="132" t="inlineStr">
        <is>
          <t>符石附加</t>
        </is>
      </c>
      <c r="O242" s="254">
        <f>ROUNDDOWN(IF(ISNUMBER(SEARCH("清月",O241)),200%*ROUNDDOWN($O$14*(1+$O$4+$O$5),0),IF(ISNUMBER(SEARCH("锦月",O241)),50%*ROUNDDOWN(ROUNDDOWN($O$15*(1+$Q$2*$Q$3),0)*(1+$Q$4+$Q$5),0),0)),0)</f>
        <v/>
      </c>
      <c r="P242" s="85" t="inlineStr">
        <is>
          <t>魂珠连击</t>
        </is>
      </c>
      <c r="Q242" s="286" t="inlineStr">
        <is>
          <t>75%</t>
        </is>
      </c>
      <c r="R242" s="788" t="inlineStr">
        <is>
          <t>35%</t>
        </is>
      </c>
    </row>
    <row r="243" ht="24" customHeight="1">
      <c r="A243" s="11" t="n"/>
      <c r="B243" s="959" t="inlineStr">
        <is>
          <t>中级共鸣：增加专属武器30点基础伤害，
使用神·死寂可以变身神将形象</t>
        </is>
      </c>
      <c r="C243" s="194" t="n"/>
      <c r="D243" s="194" t="n"/>
      <c r="E243" s="410" t="n"/>
      <c r="F243" s="959" t="inlineStr">
        <is>
          <t>死亡缠绕：命中对手后，禁止其触发吸血持续3回合</t>
        </is>
      </c>
      <c r="G243" s="194" t="n"/>
      <c r="H243" s="194" t="n"/>
      <c r="I243" s="410" t="n"/>
      <c r="J243" s="959" t="inlineStr">
        <is>
          <t>冥界打击：手持武器减伤增加25%</t>
        </is>
      </c>
      <c r="K243" s="194" t="n"/>
      <c r="L243" s="194" t="n"/>
      <c r="M243" s="410" t="n"/>
      <c r="N243" s="132" t="inlineStr">
        <is>
          <t>武器附加</t>
        </is>
      </c>
      <c r="O243" s="254" t="inlineStr">
        <is>
          <t>0</t>
        </is>
      </c>
      <c r="P243" s="85" t="inlineStr">
        <is>
          <t>专精连击</t>
        </is>
      </c>
      <c r="Q243" s="286" t="inlineStr">
        <is>
          <t>0%</t>
        </is>
      </c>
      <c r="R243" s="788" t="inlineStr">
        <is>
          <t>紫晶</t>
        </is>
      </c>
    </row>
    <row r="244" ht="24" customHeight="1">
      <c r="A244" s="11" t="n"/>
      <c r="B244" s="16" t="n"/>
      <c r="C244" s="158" t="n"/>
      <c r="D244" s="158" t="n"/>
      <c r="E244" s="320" t="n"/>
      <c r="F244" s="16" t="n"/>
      <c r="G244" s="158" t="n"/>
      <c r="H244" s="158" t="n"/>
      <c r="I244" s="320" t="n"/>
      <c r="J244" s="16" t="n"/>
      <c r="K244" s="158" t="n"/>
      <c r="L244" s="158" t="n"/>
      <c r="M244" s="320" t="n"/>
      <c r="N244" s="132" t="inlineStr">
        <is>
          <t>神将附加</t>
        </is>
      </c>
      <c r="O244" s="254" t="inlineStr">
        <is>
          <t>0</t>
        </is>
      </c>
      <c r="P244" s="85" t="inlineStr">
        <is>
          <t>附魔连击</t>
        </is>
      </c>
      <c r="Q244" s="286" t="inlineStr">
        <is>
          <t>0%</t>
        </is>
      </c>
    </row>
    <row r="245" ht="24" customHeight="1">
      <c r="A245" s="11" t="n"/>
      <c r="B245" s="959" t="inlineStr">
        <is>
          <t>高级共鸣：增加专属武器50点基础伤害</t>
        </is>
      </c>
      <c r="C245" s="194" t="n"/>
      <c r="D245" s="194" t="n"/>
      <c r="E245" s="410" t="n"/>
      <c r="F245" s="959" t="inlineStr">
        <is>
          <t>骸骨战马：额外造成对手当前生命百分比伤害提高2%</t>
        </is>
      </c>
      <c r="G245" s="194" t="n"/>
      <c r="H245" s="194" t="n"/>
      <c r="I245" s="410" t="n"/>
      <c r="J245" s="959" t="inlineStr">
        <is>
          <t>地狱骑士：暴击率增加15%</t>
        </is>
      </c>
      <c r="K245" s="194" t="n"/>
      <c r="L245" s="194" t="n"/>
      <c r="M245" s="410" t="n"/>
      <c r="N245" s="974" t="inlineStr">
        <is>
          <t>其他附加</t>
        </is>
      </c>
      <c r="O245" s="990" t="inlineStr">
        <is>
          <t>4444</t>
        </is>
      </c>
      <c r="P245" s="316" t="inlineStr">
        <is>
          <t>温养连击</t>
        </is>
      </c>
      <c r="Q245" s="975" t="inlineStr">
        <is>
          <t>0%</t>
        </is>
      </c>
    </row>
    <row r="246" ht="24" customHeight="1">
      <c r="A246" s="16" t="n"/>
      <c r="B246" s="16" t="n"/>
      <c r="C246" s="158" t="n"/>
      <c r="D246" s="158" t="n"/>
      <c r="E246" s="320" t="n"/>
      <c r="F246" s="16" t="n"/>
      <c r="G246" s="158" t="n"/>
      <c r="H246" s="158" t="n"/>
      <c r="I246" s="320" t="n"/>
      <c r="J246" s="16" t="n"/>
      <c r="K246" s="158" t="n"/>
      <c r="L246" s="158" t="n"/>
      <c r="M246" s="320" t="n"/>
      <c r="N246" s="68" t="inlineStr">
        <is>
          <t>力量提升</t>
        </is>
      </c>
      <c r="O246" s="961" t="inlineStr">
        <is>
          <t>0%</t>
        </is>
      </c>
      <c r="P246" s="68" t="inlineStr">
        <is>
          <t>最终提升</t>
        </is>
      </c>
      <c r="Q246" s="961" t="inlineStr">
        <is>
          <t>0%</t>
        </is>
      </c>
    </row>
    <row r="247" ht="24" customHeight="1">
      <c r="A247" s="788" t="inlineStr"/>
      <c r="N247" s="788" t="inlineStr"/>
    </row>
    <row r="248" ht="24" customHeight="1">
      <c r="A248" s="389" t="inlineStr">
        <is>
          <t>板砖</t>
        </is>
      </c>
      <c r="B248" s="388" t="inlineStr">
        <is>
          <t>板砖器魂中阶：手持武器增伤20%</t>
        </is>
      </c>
      <c r="C248" s="3" t="n"/>
      <c r="D248" s="3" t="n"/>
      <c r="E248" s="3" t="n"/>
      <c r="F248" s="3" t="n"/>
      <c r="G248" s="3" t="n"/>
      <c r="H248" s="388" t="inlineStr">
        <is>
          <t>板砖器魂高阶：无视格挡，手持武器减伤24%</t>
        </is>
      </c>
      <c r="I248" s="3" t="n"/>
      <c r="J248" s="3" t="n"/>
      <c r="K248" s="3" t="n"/>
      <c r="L248" s="3" t="n"/>
      <c r="M248" s="3" t="n"/>
      <c r="N248" s="962" t="inlineStr">
        <is>
          <t>觉醒神器</t>
        </is>
      </c>
      <c r="O248" s="58">
        <f>ROUND((O258+Q258)/2,0)</f>
        <v/>
      </c>
      <c r="P248" s="386" t="inlineStr">
        <is>
          <t>2</t>
        </is>
      </c>
      <c r="Q248" s="58">
        <f>IF(Q259="紫晶",100%,ROUND(1-(1-Q259)*(1-Q260)*(1-Q261)*(1-Q262)*(1-Q263),3))</f>
        <v/>
      </c>
      <c r="R248" s="151">
        <f>O259</f>
        <v/>
      </c>
    </row>
    <row r="249" ht="24" customHeight="1">
      <c r="A249" s="744" t="inlineStr">
        <is>
          <t>强化五星</t>
        </is>
      </c>
      <c r="B249" s="859" t="inlineStr">
        <is>
          <t>武器名称：真·金砖。基础伤害：15-45。洗练画册：基础伤害+35。升级领悟。
强化属性：15%忽略对手1回合，15%闪避反击。
仙化加成：武器基础伤害+100%，手持武器减伤+20%，命中+20%。</t>
        </is>
      </c>
      <c r="C249" s="3" t="n"/>
      <c r="D249" s="3" t="n"/>
      <c r="E249" s="3" t="n"/>
      <c r="F249" s="3" t="n"/>
      <c r="G249" s="3" t="n"/>
      <c r="H249" s="3" t="n"/>
      <c r="I249" s="3" t="n"/>
      <c r="J249" s="3" t="n"/>
      <c r="K249" s="3" t="n"/>
      <c r="L249" s="3" t="n"/>
      <c r="M249" s="4" t="n"/>
      <c r="N249" s="80" t="inlineStr">
        <is>
          <t>最低基础</t>
        </is>
      </c>
      <c r="O249" s="965">
        <f>IF(ISNUMBER(SEARCH("十阶",N248)),R249,IF(ISNUMBER(SEARCH("神器",N248)),R251,0))</f>
        <v/>
      </c>
      <c r="P249" s="61" t="inlineStr">
        <is>
          <t>武器加成</t>
        </is>
      </c>
      <c r="Q249" s="63" t="inlineStr">
        <is>
          <t>0%</t>
        </is>
      </c>
      <c r="R249" s="788" t="inlineStr">
        <is>
          <t>30</t>
        </is>
      </c>
    </row>
    <row r="250" ht="24" customHeight="1">
      <c r="A250" s="414" t="n"/>
      <c r="M250" s="504" t="n"/>
      <c r="N250" s="132" t="inlineStr">
        <is>
          <t>最高基础</t>
        </is>
      </c>
      <c r="O250" s="251">
        <f>IF(ISNUMBER(SEARCH("十阶",N248)),R250,IF(ISNUMBER(SEARCH("神器",N248)),R252,0))</f>
        <v/>
      </c>
      <c r="P250" s="85" t="inlineStr">
        <is>
          <t>器魂加成</t>
        </is>
      </c>
      <c r="Q250" s="286" t="inlineStr">
        <is>
          <t>0%</t>
        </is>
      </c>
      <c r="R250" s="788" t="inlineStr">
        <is>
          <t>70</t>
        </is>
      </c>
    </row>
    <row r="251" ht="24" customHeight="1">
      <c r="A251" s="749" t="n"/>
      <c r="B251" s="158" t="n"/>
      <c r="C251" s="158" t="n"/>
      <c r="D251" s="158" t="n"/>
      <c r="E251" s="158" t="n"/>
      <c r="F251" s="158" t="n"/>
      <c r="G251" s="158" t="n"/>
      <c r="H251" s="158" t="n"/>
      <c r="I251" s="158" t="n"/>
      <c r="J251" s="158" t="n"/>
      <c r="K251" s="158" t="n"/>
      <c r="L251" s="158" t="n"/>
      <c r="M251" s="320" t="n"/>
      <c r="N251" s="132" t="inlineStr">
        <is>
          <t>仙化基础</t>
        </is>
      </c>
      <c r="O251" s="966" t="inlineStr">
        <is>
          <t>100%</t>
        </is>
      </c>
      <c r="P251" s="85" t="inlineStr">
        <is>
          <t>仙化加成</t>
        </is>
      </c>
      <c r="Q251" s="236" t="inlineStr">
        <is>
          <t>0%</t>
        </is>
      </c>
      <c r="R251" s="788" t="inlineStr">
        <is>
          <t>50</t>
        </is>
      </c>
    </row>
    <row r="252" ht="24" customHeight="1">
      <c r="A252" s="956" t="inlineStr">
        <is>
          <t>觉醒十阶</t>
        </is>
      </c>
      <c r="B252" s="873" t="inlineStr">
        <is>
          <t>武器名称：砖家之怒。基础伤害：30-70。百炼觉醒满祝材料：2982。
觉醒属性：15%忽略对手1回合，15%闪避反击。额外造成等级*1点伤害。
觉醒加成：武器伤害+60，连击+25.0%，暴击+25.0%。</t>
        </is>
      </c>
      <c r="C252" s="194" t="n"/>
      <c r="D252" s="194" t="n"/>
      <c r="E252" s="194" t="n"/>
      <c r="F252" s="194" t="n"/>
      <c r="G252" s="194" t="n"/>
      <c r="H252" s="194" t="n"/>
      <c r="I252" s="194" t="n"/>
      <c r="J252" s="194" t="n"/>
      <c r="K252" s="194" t="n"/>
      <c r="L252" s="194" t="n"/>
      <c r="M252" s="410" t="n"/>
      <c r="N252" s="132" t="inlineStr">
        <is>
          <t>觉醒基础</t>
        </is>
      </c>
      <c r="O252" s="254" t="inlineStr">
        <is>
          <t>60</t>
        </is>
      </c>
      <c r="P252" s="85" t="inlineStr">
        <is>
          <t>剑君加成</t>
        </is>
      </c>
      <c r="Q252" s="286" t="inlineStr">
        <is>
          <t>160%</t>
        </is>
      </c>
      <c r="R252" s="788" t="inlineStr">
        <is>
          <t>90</t>
        </is>
      </c>
    </row>
    <row r="253" ht="24" customHeight="1">
      <c r="A253" s="414" t="n"/>
      <c r="M253" s="504" t="n"/>
      <c r="N253" s="132" t="inlineStr">
        <is>
          <t>铭刻基础</t>
        </is>
      </c>
      <c r="O253" s="966" t="inlineStr">
        <is>
          <t>140</t>
        </is>
      </c>
      <c r="P253" s="85" t="inlineStr">
        <is>
          <t>专精加成</t>
        </is>
      </c>
      <c r="Q253" s="286" t="inlineStr">
        <is>
          <t>50%</t>
        </is>
      </c>
    </row>
    <row r="254" ht="24" customHeight="1">
      <c r="A254" s="749" t="n"/>
      <c r="B254" s="158" t="n"/>
      <c r="C254" s="158" t="n"/>
      <c r="D254" s="158" t="n"/>
      <c r="E254" s="158" t="n"/>
      <c r="F254" s="158" t="n"/>
      <c r="G254" s="158" t="n"/>
      <c r="H254" s="158" t="n"/>
      <c r="I254" s="158" t="n"/>
      <c r="J254" s="158" t="n"/>
      <c r="K254" s="158" t="n"/>
      <c r="L254" s="158" t="n"/>
      <c r="M254" s="320" t="n"/>
      <c r="N254" s="132" t="inlineStr">
        <is>
          <t>附魔基础</t>
        </is>
      </c>
      <c r="O254" s="966" t="inlineStr">
        <is>
          <t>40</t>
        </is>
      </c>
      <c r="P254" s="85" t="inlineStr">
        <is>
          <t>附魔加成</t>
        </is>
      </c>
      <c r="Q254" s="286" t="inlineStr">
        <is>
          <t>16%</t>
        </is>
      </c>
      <c r="R254" s="788" t="inlineStr">
        <is>
          <t>0</t>
        </is>
      </c>
    </row>
    <row r="255" ht="24" customHeight="1">
      <c r="A255" s="956" t="inlineStr">
        <is>
          <t>觉醒神器</t>
        </is>
      </c>
      <c r="B255" s="873" t="inlineStr">
        <is>
          <t>武器名称：神·无限板砖。基础伤害：50-90。
神器属性：优先选中，100%忽略对手1回合，15%闪避反击。额外造成等级*1点伤害。
神器神技：无限宝石，忽略对手的效果无视对手韧性加成。</t>
        </is>
      </c>
      <c r="C255" s="194" t="n"/>
      <c r="D255" s="194" t="n"/>
      <c r="E255" s="194" t="n"/>
      <c r="F255" s="194" t="n"/>
      <c r="G255" s="194" t="n"/>
      <c r="H255" s="194" t="n"/>
      <c r="I255" s="194" t="n"/>
      <c r="J255" s="194" t="n"/>
      <c r="K255" s="194" t="n"/>
      <c r="L255" s="194" t="n"/>
      <c r="M255" s="410" t="n"/>
      <c r="N255" s="132" t="inlineStr">
        <is>
          <t>洗练基础</t>
        </is>
      </c>
      <c r="O255" s="966" t="inlineStr">
        <is>
          <t>0</t>
        </is>
      </c>
      <c r="P255" s="85" t="inlineStr">
        <is>
          <t>温养加成</t>
        </is>
      </c>
      <c r="Q255" s="286" t="inlineStr">
        <is>
          <t>0%</t>
        </is>
      </c>
      <c r="R255" s="788" t="inlineStr">
        <is>
          <t>20</t>
        </is>
      </c>
    </row>
    <row r="256" ht="24" customHeight="1">
      <c r="A256" s="414" t="n"/>
      <c r="M256" s="504" t="n"/>
      <c r="N256" s="132" t="inlineStr">
        <is>
          <t>神将基础</t>
        </is>
      </c>
      <c r="O256" s="966" t="inlineStr">
        <is>
          <t>0</t>
        </is>
      </c>
      <c r="P256" s="85" t="inlineStr">
        <is>
          <t>神将加成</t>
        </is>
      </c>
      <c r="Q256" s="977" t="inlineStr">
        <is>
          <t>0%</t>
        </is>
      </c>
      <c r="R256" s="788" t="inlineStr">
        <is>
          <t>50</t>
        </is>
      </c>
    </row>
    <row r="257" ht="24" customHeight="1">
      <c r="A257" s="749" t="n"/>
      <c r="B257" s="158" t="n"/>
      <c r="C257" s="158" t="n"/>
      <c r="D257" s="158" t="n"/>
      <c r="E257" s="158" t="n"/>
      <c r="F257" s="158" t="n"/>
      <c r="G257" s="158" t="n"/>
      <c r="H257" s="158" t="n"/>
      <c r="I257" s="158" t="n"/>
      <c r="J257" s="158" t="n"/>
      <c r="K257" s="158" t="n"/>
      <c r="L257" s="158" t="n"/>
      <c r="M257" s="320" t="n"/>
      <c r="N257" s="138" t="inlineStr">
        <is>
          <t>符石基础</t>
        </is>
      </c>
      <c r="O257" s="257">
        <f>IF(ISNUMBER(SEARCH("闪耀",O259)),70,0)</f>
        <v/>
      </c>
      <c r="P257" s="256" t="inlineStr">
        <is>
          <t>符石加成</t>
        </is>
      </c>
      <c r="Q257" s="290">
        <f>IF(ISNUMBER(SEARCH("破坏",O259)),50%,0)+IF(ISNUMBER(SEARCH("银光",O259)),20%,0)</f>
        <v/>
      </c>
      <c r="R257" s="788" t="inlineStr">
        <is>
          <t>100</t>
        </is>
      </c>
    </row>
    <row r="258" ht="24" customHeight="1">
      <c r="A258" s="945" t="inlineStr">
        <is>
          <t>灭世</t>
        </is>
      </c>
      <c r="B258" s="24" t="inlineStr">
        <is>
          <t>天赋分支1</t>
        </is>
      </c>
      <c r="C258" s="56" t="n"/>
      <c r="D258" s="56" t="n"/>
      <c r="E258" s="56" t="n"/>
      <c r="F258" s="24" t="inlineStr">
        <is>
          <t>天赋分支2</t>
        </is>
      </c>
      <c r="G258" s="56" t="n"/>
      <c r="H258" s="56" t="n"/>
      <c r="I258" s="56" t="n"/>
      <c r="J258" s="24" t="inlineStr">
        <is>
          <t>天赋分支3</t>
        </is>
      </c>
      <c r="K258" s="56" t="n"/>
      <c r="L258" s="56" t="n"/>
      <c r="M258" s="56" t="n"/>
      <c r="N258" s="386" t="inlineStr">
        <is>
          <t>最低输出</t>
        </is>
      </c>
      <c r="O258" s="386">
        <f>ROUNDDOWN((ROUNDDOWN(ROUNDDOWN(O249*(1+O251)+$O$13*(1+$O$2+$O$3+O264)*1+SUM(O252:O257),0)*(1.5+$O$10+$P$10+SUM(Q249:Q257)),0)+SUM(O260:O263)+$Q$13+$Q$14+$Q$10)*(P248-1+Q248)*(1+Q264),0)</f>
        <v/>
      </c>
      <c r="P258" s="386" t="inlineStr">
        <is>
          <t>最高输出</t>
        </is>
      </c>
      <c r="Q258" s="386">
        <f>ROUNDDOWN((ROUNDDOWN(ROUNDDOWN(O250*(1+O251)+$O$13*(1+$O$2+$O$3+O264)*1.5+SUM(O252:O257),0)*(1.5+$O$10+$P$10+SUM(Q249:Q257)),0)+SUM(O260:O263)+$Q$13+$Q$14+$Q$10)*(P248-1+Q248)*(1+Q264),0)</f>
        <v/>
      </c>
    </row>
    <row r="259" ht="24" customHeight="1">
      <c r="A259" s="32" t="inlineStr">
        <is>
          <t>专属武器
砖家之怒
神·无限板砖</t>
        </is>
      </c>
      <c r="B259" s="957" t="inlineStr">
        <is>
          <t>基础共鸣：增加专属武器20点基础伤害</t>
        </is>
      </c>
      <c r="E259" s="504" t="n"/>
      <c r="F259" s="957" t="inlineStr">
        <is>
          <t>永恒之族：命中对手时，禁止其触发门派防御技能</t>
        </is>
      </c>
      <c r="I259" s="504" t="n"/>
      <c r="J259" s="957" t="inlineStr">
        <is>
          <t>宇宙哲理：无视反击，不会被扔出</t>
        </is>
      </c>
      <c r="M259" s="504" t="n"/>
      <c r="N259" s="80" t="inlineStr">
        <is>
          <t>符石名称</t>
        </is>
      </c>
      <c r="O259" s="973" t="inlineStr">
        <is>
          <t>破坏清月</t>
        </is>
      </c>
      <c r="P259" s="61" t="inlineStr">
        <is>
          <t>武器连击</t>
        </is>
      </c>
      <c r="Q259" s="933" t="inlineStr">
        <is>
          <t>25%</t>
        </is>
      </c>
      <c r="R259" s="788" t="inlineStr">
        <is>
          <t>0%</t>
        </is>
      </c>
    </row>
    <row r="260" ht="24" customHeight="1">
      <c r="A260" s="11" t="n"/>
      <c r="B260" s="16" t="n"/>
      <c r="C260" s="158" t="n"/>
      <c r="D260" s="158" t="n"/>
      <c r="E260" s="320" t="n"/>
      <c r="F260" s="16" t="n"/>
      <c r="G260" s="158" t="n"/>
      <c r="H260" s="158" t="n"/>
      <c r="I260" s="320" t="n"/>
      <c r="J260" s="16" t="n"/>
      <c r="K260" s="158" t="n"/>
      <c r="L260" s="158" t="n"/>
      <c r="M260" s="320" t="n"/>
      <c r="N260" s="132" t="inlineStr">
        <is>
          <t>符石附加</t>
        </is>
      </c>
      <c r="O260" s="254">
        <f>ROUNDDOWN(IF(ISNUMBER(SEARCH("清月",O259)),200%*ROUNDDOWN($O$14*(1+$O$4+$O$5),0),IF(ISNUMBER(SEARCH("锦月",O259)),50%*ROUNDDOWN(ROUNDDOWN($O$15*(1+$Q$2*$Q$3),0)*(1+$Q$4+$Q$5),0),0)),0)</f>
        <v/>
      </c>
      <c r="P260" s="85" t="inlineStr">
        <is>
          <t>魂珠连击</t>
        </is>
      </c>
      <c r="Q260" s="286" t="inlineStr">
        <is>
          <t>75%</t>
        </is>
      </c>
      <c r="R260" s="788" t="inlineStr">
        <is>
          <t>25%</t>
        </is>
      </c>
    </row>
    <row r="261" ht="24" customHeight="1">
      <c r="A261" s="11" t="n"/>
      <c r="B261" s="959" t="inlineStr">
        <is>
          <t>中级共鸣：增加专属武器30点基础伤害，
使用神·无限板砖可以变身神将形象</t>
        </is>
      </c>
      <c r="C261" s="194" t="n"/>
      <c r="D261" s="194" t="n"/>
      <c r="E261" s="410" t="n"/>
      <c r="F261" s="959" t="inlineStr">
        <is>
          <t>抗性皮肤：手持武器武器韧性增加15%</t>
        </is>
      </c>
      <c r="G261" s="194" t="n"/>
      <c r="H261" s="194" t="n"/>
      <c r="I261" s="410" t="n"/>
      <c r="J261" s="959" t="inlineStr">
        <is>
          <t>等离子能：额外造成伤害提高至等级*3</t>
        </is>
      </c>
      <c r="K261" s="194" t="n"/>
      <c r="L261" s="194" t="n"/>
      <c r="M261" s="410" t="n"/>
      <c r="N261" s="132" t="inlineStr">
        <is>
          <t>武器附加</t>
        </is>
      </c>
      <c r="O261" s="254">
        <f>ROUNDDOWN(O17*1,0)</f>
        <v/>
      </c>
      <c r="P261" s="85" t="inlineStr">
        <is>
          <t>专精连击</t>
        </is>
      </c>
      <c r="Q261" s="286" t="inlineStr">
        <is>
          <t>50%</t>
        </is>
      </c>
      <c r="R261" s="788" t="inlineStr">
        <is>
          <t>紫晶</t>
        </is>
      </c>
    </row>
    <row r="262" ht="24" customHeight="1">
      <c r="A262" s="11" t="n"/>
      <c r="B262" s="16" t="n"/>
      <c r="C262" s="158" t="n"/>
      <c r="D262" s="158" t="n"/>
      <c r="E262" s="320" t="n"/>
      <c r="F262" s="16" t="n"/>
      <c r="G262" s="158" t="n"/>
      <c r="H262" s="158" t="n"/>
      <c r="I262" s="320" t="n"/>
      <c r="J262" s="16" t="n"/>
      <c r="K262" s="158" t="n"/>
      <c r="L262" s="158" t="n"/>
      <c r="M262" s="320" t="n"/>
      <c r="N262" s="132" t="inlineStr">
        <is>
          <t>神将附加</t>
        </is>
      </c>
      <c r="O262" s="960" t="inlineStr">
        <is>
          <t>0</t>
        </is>
      </c>
      <c r="P262" s="85" t="inlineStr">
        <is>
          <t>附魔连击</t>
        </is>
      </c>
      <c r="Q262" s="286" t="inlineStr">
        <is>
          <t>0%</t>
        </is>
      </c>
    </row>
    <row r="263" ht="24" customHeight="1">
      <c r="A263" s="11" t="n"/>
      <c r="B263" s="959" t="inlineStr">
        <is>
          <t>高级共鸣：增加专属武器50点基础伤害</t>
        </is>
      </c>
      <c r="C263" s="194" t="n"/>
      <c r="D263" s="194" t="n"/>
      <c r="E263" s="410" t="n"/>
      <c r="F263" s="959" t="inlineStr">
        <is>
          <t>浮空王座：暴击率增加15%</t>
        </is>
      </c>
      <c r="G263" s="194" t="n"/>
      <c r="H263" s="194" t="n"/>
      <c r="I263" s="410" t="n"/>
      <c r="J263" s="959" t="inlineStr">
        <is>
          <t>死亡诅咒：忽略装死</t>
        </is>
      </c>
      <c r="K263" s="194" t="n"/>
      <c r="L263" s="194" t="n"/>
      <c r="M263" s="410" t="n"/>
      <c r="N263" s="974" t="inlineStr">
        <is>
          <t>其他附加</t>
        </is>
      </c>
      <c r="O263" s="298" t="inlineStr">
        <is>
          <t>0</t>
        </is>
      </c>
      <c r="P263" s="316" t="inlineStr">
        <is>
          <t>温养连击</t>
        </is>
      </c>
      <c r="Q263" s="975" t="inlineStr">
        <is>
          <t>0%</t>
        </is>
      </c>
    </row>
    <row r="264" ht="24" customHeight="1">
      <c r="A264" s="16" t="n"/>
      <c r="B264" s="16" t="n"/>
      <c r="C264" s="158" t="n"/>
      <c r="D264" s="158" t="n"/>
      <c r="E264" s="320" t="n"/>
      <c r="F264" s="16" t="n"/>
      <c r="G264" s="158" t="n"/>
      <c r="H264" s="158" t="n"/>
      <c r="I264" s="320" t="n"/>
      <c r="J264" s="16" t="n"/>
      <c r="K264" s="158" t="n"/>
      <c r="L264" s="158" t="n"/>
      <c r="M264" s="320" t="n"/>
      <c r="N264" s="68" t="inlineStr">
        <is>
          <t>力量提升</t>
        </is>
      </c>
      <c r="O264" s="961" t="inlineStr">
        <is>
          <t>0%</t>
        </is>
      </c>
      <c r="P264" s="68" t="inlineStr">
        <is>
          <t>最终提升</t>
        </is>
      </c>
      <c r="Q264" s="961" t="inlineStr">
        <is>
          <t>0%</t>
        </is>
      </c>
    </row>
    <row r="265" ht="24" customHeight="1">
      <c r="A265" s="788" t="inlineStr"/>
      <c r="N265" s="788" t="inlineStr"/>
    </row>
    <row r="266" ht="24" customHeight="1">
      <c r="A266" s="389" t="inlineStr">
        <is>
          <t>环扣刀</t>
        </is>
      </c>
      <c r="B266" s="388" t="inlineStr">
        <is>
          <t>器魂中阶：x</t>
        </is>
      </c>
      <c r="C266" s="3" t="n"/>
      <c r="D266" s="3" t="n"/>
      <c r="E266" s="3" t="n"/>
      <c r="F266" s="3" t="n"/>
      <c r="G266" s="3" t="n"/>
      <c r="H266" s="388" t="inlineStr">
        <is>
          <t>器魂高阶：x</t>
        </is>
      </c>
      <c r="I266" s="3" t="n"/>
      <c r="J266" s="3" t="n"/>
      <c r="K266" s="3" t="n"/>
      <c r="L266" s="3" t="n"/>
      <c r="M266" s="3" t="n"/>
      <c r="N266" s="962" t="inlineStr">
        <is>
          <t>觉醒神器</t>
        </is>
      </c>
      <c r="O266" s="58">
        <f>ROUND((O276+Q276)/2,0)</f>
        <v/>
      </c>
      <c r="P266" s="386" t="inlineStr">
        <is>
          <t>2</t>
        </is>
      </c>
      <c r="Q266" s="58">
        <f>IF(Q277="紫晶",100%,ROUND(1-(1-Q277)*(1-Q278)*(1-Q279)*(1-Q280)*(1-Q281),3))</f>
        <v/>
      </c>
      <c r="R266" s="151">
        <f>O277</f>
        <v/>
      </c>
    </row>
    <row r="267" ht="24" customHeight="1">
      <c r="A267" s="744" t="inlineStr">
        <is>
          <t>强化五星</t>
        </is>
      </c>
      <c r="B267" s="859" t="inlineStr">
        <is>
          <t>武器名称：金背大砍刀。基础伤害：25-25。洗练画册：基础伤害+35。升级领悟。
强化属性：不会被反击，额外造成目标等级除以5的余数*20%的伤害。
仙化加成：武器基础伤害+100%，连击+20%，暴击+20%。</t>
        </is>
      </c>
      <c r="C267" s="3" t="n"/>
      <c r="D267" s="3" t="n"/>
      <c r="E267" s="3" t="n"/>
      <c r="F267" s="3" t="n"/>
      <c r="G267" s="3" t="n"/>
      <c r="H267" s="3" t="n"/>
      <c r="I267" s="3" t="n"/>
      <c r="J267" s="3" t="n"/>
      <c r="K267" s="3" t="n"/>
      <c r="L267" s="3" t="n"/>
      <c r="M267" s="4" t="n"/>
      <c r="N267" s="80" t="inlineStr">
        <is>
          <t>最低基础</t>
        </is>
      </c>
      <c r="O267" s="965">
        <f>IF(ISNUMBER(SEARCH("十阶",N266)),R267,IF(ISNUMBER(SEARCH("神器",N266)),R269,0))</f>
        <v/>
      </c>
      <c r="P267" s="61" t="inlineStr">
        <is>
          <t>武器加成</t>
        </is>
      </c>
      <c r="Q267" s="63" t="inlineStr">
        <is>
          <t>0%</t>
        </is>
      </c>
      <c r="R267" s="788" t="inlineStr">
        <is>
          <t>45</t>
        </is>
      </c>
    </row>
    <row r="268" ht="24" customHeight="1">
      <c r="A268" s="414" t="n"/>
      <c r="M268" s="504" t="n"/>
      <c r="N268" s="132" t="inlineStr">
        <is>
          <t>最高基础</t>
        </is>
      </c>
      <c r="O268" s="251">
        <f>IF(ISNUMBER(SEARCH("十阶",N266)),R268,IF(ISNUMBER(SEARCH("神器",N266)),R270,0))</f>
        <v/>
      </c>
      <c r="P268" s="85" t="inlineStr">
        <is>
          <t>器魂加成</t>
        </is>
      </c>
      <c r="Q268" s="236" t="inlineStr">
        <is>
          <t>0%</t>
        </is>
      </c>
      <c r="R268" s="788" t="inlineStr">
        <is>
          <t>50</t>
        </is>
      </c>
    </row>
    <row r="269" ht="24" customHeight="1">
      <c r="A269" s="749" t="n"/>
      <c r="B269" s="158" t="n"/>
      <c r="C269" s="158" t="n"/>
      <c r="D269" s="158" t="n"/>
      <c r="E269" s="158" t="n"/>
      <c r="F269" s="158" t="n"/>
      <c r="G269" s="158" t="n"/>
      <c r="H269" s="158" t="n"/>
      <c r="I269" s="158" t="n"/>
      <c r="J269" s="158" t="n"/>
      <c r="K269" s="158" t="n"/>
      <c r="L269" s="158" t="n"/>
      <c r="M269" s="320" t="n"/>
      <c r="N269" s="132" t="inlineStr">
        <is>
          <t>仙化基础</t>
        </is>
      </c>
      <c r="O269" s="966" t="inlineStr">
        <is>
          <t>100%</t>
        </is>
      </c>
      <c r="P269" s="85" t="inlineStr">
        <is>
          <t>仙化加成</t>
        </is>
      </c>
      <c r="Q269" s="236" t="inlineStr">
        <is>
          <t>0%</t>
        </is>
      </c>
      <c r="R269" s="788" t="inlineStr">
        <is>
          <t>67</t>
        </is>
      </c>
    </row>
    <row r="270" ht="24" customHeight="1">
      <c r="A270" s="956" t="inlineStr">
        <is>
          <t>觉醒十阶</t>
        </is>
      </c>
      <c r="B270" s="873" t="inlineStr">
        <is>
          <t>武器名称：大夏龙雀。基础伤害：45-50。百炼觉醒满祝材料：2982。
觉醒属性：不会被反击，额外造成目标等级除以5的余数*20%的伤害和自身等级*1的伤害。
觉醒加成：武器伤害+60，命中+25.0%，吸血+50.0%。</t>
        </is>
      </c>
      <c r="C270" s="194" t="n"/>
      <c r="D270" s="194" t="n"/>
      <c r="E270" s="194" t="n"/>
      <c r="F270" s="194" t="n"/>
      <c r="G270" s="194" t="n"/>
      <c r="H270" s="194" t="n"/>
      <c r="I270" s="194" t="n"/>
      <c r="J270" s="194" t="n"/>
      <c r="K270" s="194" t="n"/>
      <c r="L270" s="194" t="n"/>
      <c r="M270" s="410" t="n"/>
      <c r="N270" s="132" t="inlineStr">
        <is>
          <t>觉醒基础</t>
        </is>
      </c>
      <c r="O270" s="254" t="inlineStr">
        <is>
          <t>60</t>
        </is>
      </c>
      <c r="P270" s="85" t="inlineStr">
        <is>
          <t>剑君加成</t>
        </is>
      </c>
      <c r="Q270" s="286" t="inlineStr">
        <is>
          <t>160%</t>
        </is>
      </c>
      <c r="R270" s="788" t="inlineStr">
        <is>
          <t>73</t>
        </is>
      </c>
    </row>
    <row r="271" ht="24" customHeight="1">
      <c r="A271" s="414" t="n"/>
      <c r="M271" s="504" t="n"/>
      <c r="N271" s="132" t="inlineStr">
        <is>
          <t>铭刻基础</t>
        </is>
      </c>
      <c r="O271" s="966" t="inlineStr">
        <is>
          <t>140</t>
        </is>
      </c>
      <c r="P271" s="85" t="inlineStr">
        <is>
          <t>专精加成</t>
        </is>
      </c>
      <c r="Q271" s="286" t="inlineStr">
        <is>
          <t>50%</t>
        </is>
      </c>
    </row>
    <row r="272" ht="24" customHeight="1">
      <c r="A272" s="749" t="n"/>
      <c r="B272" s="158" t="n"/>
      <c r="C272" s="158" t="n"/>
      <c r="D272" s="158" t="n"/>
      <c r="E272" s="158" t="n"/>
      <c r="F272" s="158" t="n"/>
      <c r="G272" s="158" t="n"/>
      <c r="H272" s="158" t="n"/>
      <c r="I272" s="158" t="n"/>
      <c r="J272" s="158" t="n"/>
      <c r="K272" s="158" t="n"/>
      <c r="L272" s="158" t="n"/>
      <c r="M272" s="320" t="n"/>
      <c r="N272" s="132" t="inlineStr">
        <is>
          <t>附魔基础</t>
        </is>
      </c>
      <c r="O272" s="966" t="inlineStr">
        <is>
          <t>40</t>
        </is>
      </c>
      <c r="P272" s="85" t="inlineStr">
        <is>
          <t>附魔加成</t>
        </is>
      </c>
      <c r="Q272" s="286" t="inlineStr">
        <is>
          <t>16%</t>
        </is>
      </c>
      <c r="R272" s="788" t="inlineStr">
        <is>
          <t>0</t>
        </is>
      </c>
    </row>
    <row r="273" ht="24" customHeight="1">
      <c r="A273" s="956" t="inlineStr">
        <is>
          <t>觉醒神器</t>
        </is>
      </c>
      <c r="B273" s="873" t="inlineStr">
        <is>
          <t>武器名称：神·龙雀。基础伤害：67-73。
神器属性：不会被反击，额外造成自身等级*3的伤害，无视霸气。
神器神技：威服九州，拿出武器后自身力量、敏捷和速度提升10%持续3回合。</t>
        </is>
      </c>
      <c r="C273" s="194" t="n"/>
      <c r="D273" s="194" t="n"/>
      <c r="E273" s="194" t="n"/>
      <c r="F273" s="194" t="n"/>
      <c r="G273" s="194" t="n"/>
      <c r="H273" s="194" t="n"/>
      <c r="I273" s="194" t="n"/>
      <c r="J273" s="194" t="n"/>
      <c r="K273" s="194" t="n"/>
      <c r="L273" s="194" t="n"/>
      <c r="M273" s="410" t="n"/>
      <c r="N273" s="132" t="inlineStr">
        <is>
          <t>洗练基础</t>
        </is>
      </c>
      <c r="O273" s="966" t="inlineStr">
        <is>
          <t>0</t>
        </is>
      </c>
      <c r="P273" s="85" t="inlineStr">
        <is>
          <t>温养加成</t>
        </is>
      </c>
      <c r="Q273" s="286" t="inlineStr">
        <is>
          <t>0%</t>
        </is>
      </c>
      <c r="R273" s="788" t="inlineStr">
        <is>
          <t>20</t>
        </is>
      </c>
    </row>
    <row r="274" ht="24" customHeight="1">
      <c r="A274" s="414" t="n"/>
      <c r="M274" s="504" t="n"/>
      <c r="N274" s="132" t="inlineStr">
        <is>
          <t>神将基础</t>
        </is>
      </c>
      <c r="O274" s="966" t="inlineStr">
        <is>
          <t>0</t>
        </is>
      </c>
      <c r="P274" s="85" t="inlineStr">
        <is>
          <t>神将加成</t>
        </is>
      </c>
      <c r="Q274" s="977" t="inlineStr">
        <is>
          <t>0%</t>
        </is>
      </c>
      <c r="R274" s="788" t="inlineStr">
        <is>
          <t>50</t>
        </is>
      </c>
    </row>
    <row r="275" ht="24" customHeight="1">
      <c r="A275" s="749" t="n"/>
      <c r="B275" s="158" t="n"/>
      <c r="C275" s="158" t="n"/>
      <c r="D275" s="158" t="n"/>
      <c r="E275" s="158" t="n"/>
      <c r="F275" s="158" t="n"/>
      <c r="G275" s="158" t="n"/>
      <c r="H275" s="158" t="n"/>
      <c r="I275" s="158" t="n"/>
      <c r="J275" s="158" t="n"/>
      <c r="K275" s="158" t="n"/>
      <c r="L275" s="158" t="n"/>
      <c r="M275" s="320" t="n"/>
      <c r="N275" s="138" t="inlineStr">
        <is>
          <t>符石基础</t>
        </is>
      </c>
      <c r="O275" s="257">
        <f>IF(ISNUMBER(SEARCH("闪耀",O277)),70,0)</f>
        <v/>
      </c>
      <c r="P275" s="256" t="inlineStr">
        <is>
          <t>符石加成</t>
        </is>
      </c>
      <c r="Q275" s="290">
        <f>IF(ISNUMBER(SEARCH("破坏",O277)),50%,0)+IF(ISNUMBER(SEARCH("银光",O277)),20%,0)</f>
        <v/>
      </c>
      <c r="R275" s="788" t="inlineStr">
        <is>
          <t>100</t>
        </is>
      </c>
    </row>
    <row r="276" ht="24" customHeight="1">
      <c r="A276" s="945" t="inlineStr">
        <is>
          <t>帝辛</t>
        </is>
      </c>
      <c r="B276" s="388" t="inlineStr">
        <is>
          <t>天赋分支1</t>
        </is>
      </c>
      <c r="C276" s="3" t="n"/>
      <c r="D276" s="3" t="n"/>
      <c r="E276" s="3" t="n"/>
      <c r="F276" s="388" t="inlineStr">
        <is>
          <t>天赋分支2</t>
        </is>
      </c>
      <c r="G276" s="3" t="n"/>
      <c r="H276" s="3" t="n"/>
      <c r="I276" s="3" t="n"/>
      <c r="J276" s="388" t="inlineStr">
        <is>
          <t>天赋分支3</t>
        </is>
      </c>
      <c r="K276" s="3" t="n"/>
      <c r="L276" s="3" t="n"/>
      <c r="M276" s="3" t="n"/>
      <c r="N276" s="386" t="inlineStr">
        <is>
          <t>最低输出</t>
        </is>
      </c>
      <c r="O276" s="386">
        <f>ROUNDDOWN((ROUNDDOWN(ROUNDDOWN(O267*(1+O269)+$O$13*(1+$O$2+$O$3+O282)*1+SUM(O270:O275),0)*(1.5+$O$10+$P$10+SUM(Q267:Q275)),0)+SUM(O278:O281)+$Q$13+$Q$14+$Q$10)*(P266-1+Q266)*(1+Q282),0)</f>
        <v/>
      </c>
      <c r="P276" s="386" t="inlineStr">
        <is>
          <t>最高输出</t>
        </is>
      </c>
      <c r="Q276" s="386">
        <f>ROUNDDOWN((ROUNDDOWN(ROUNDDOWN(O268*(1+O269)+$O$13*(1+$O$2+$O$3+O282)*1.5+SUM(O270:O275),0)*(1.5+$O$10+$P$10+SUM(Q267:Q275)),0)+SUM(O278:O281)+$Q$13+$Q$14+$Q$10)*(P266-1+Q266)*(1+Q282),0)</f>
        <v/>
      </c>
    </row>
    <row r="277" ht="24" customHeight="1">
      <c r="A277" s="32" t="inlineStr">
        <is>
          <t>专属武器
大夏龙雀
神·龙雀</t>
        </is>
      </c>
      <c r="B277" s="972" t="inlineStr">
        <is>
          <t>基础共鸣：增加专属武器20点基础伤害，
使用大夏龙雀可以变身神将形象</t>
        </is>
      </c>
      <c r="C277" s="3" t="n"/>
      <c r="D277" s="3" t="n"/>
      <c r="E277" s="4" t="n"/>
      <c r="F277" s="972" t="inlineStr">
        <is>
          <t>元真气：暴击率增加20%</t>
        </is>
      </c>
      <c r="G277" s="3" t="n"/>
      <c r="H277" s="3" t="n"/>
      <c r="I277" s="4" t="n"/>
      <c r="J277" s="972" t="inlineStr">
        <is>
          <t>御龙伏虎：不会被扔出</t>
        </is>
      </c>
      <c r="K277" s="3" t="n"/>
      <c r="L277" s="3" t="n"/>
      <c r="M277" s="4" t="n"/>
      <c r="N277" s="80" t="inlineStr">
        <is>
          <t>符石名称</t>
        </is>
      </c>
      <c r="O277" s="973" t="inlineStr">
        <is>
          <t>破坏锦月</t>
        </is>
      </c>
      <c r="P277" s="61" t="inlineStr">
        <is>
          <t>武器连击</t>
        </is>
      </c>
      <c r="Q277" s="933" t="inlineStr">
        <is>
          <t>20%</t>
        </is>
      </c>
      <c r="R277" s="788" t="inlineStr">
        <is>
          <t>0%</t>
        </is>
      </c>
    </row>
    <row r="278" ht="24" customHeight="1">
      <c r="A278" s="11" t="n"/>
      <c r="B278" s="16" t="n"/>
      <c r="C278" s="158" t="n"/>
      <c r="D278" s="158" t="n"/>
      <c r="E278" s="320" t="n"/>
      <c r="F278" s="16" t="n"/>
      <c r="G278" s="158" t="n"/>
      <c r="H278" s="158" t="n"/>
      <c r="I278" s="320" t="n"/>
      <c r="J278" s="16" t="n"/>
      <c r="K278" s="158" t="n"/>
      <c r="L278" s="158" t="n"/>
      <c r="M278" s="320" t="n"/>
      <c r="N278" s="132" t="inlineStr">
        <is>
          <t>符石附加</t>
        </is>
      </c>
      <c r="O278" s="254">
        <f>ROUNDDOWN(IF(ISNUMBER(SEARCH("清月",O277)),200%*ROUNDDOWN($O$14*(1+$O$4+$O$5),0),IF(ISNUMBER(SEARCH("锦月",O277)),50%*ROUNDDOWN(ROUNDDOWN($O$15*(1+$Q$2*$Q$3),0)*(1+$Q$4+$Q$5),0),0)),0)</f>
        <v/>
      </c>
      <c r="P278" s="85" t="inlineStr">
        <is>
          <t>魂珠连击</t>
        </is>
      </c>
      <c r="Q278" s="286" t="inlineStr">
        <is>
          <t>75%</t>
        </is>
      </c>
      <c r="R278" s="788" t="inlineStr">
        <is>
          <t>20%</t>
        </is>
      </c>
    </row>
    <row r="279" ht="24" customHeight="1">
      <c r="A279" s="11" t="n"/>
      <c r="B279" s="959" t="inlineStr">
        <is>
          <t>中级共鸣：增加专属武器30点基础伤害，
使用神·龙雀可以变身神将形象</t>
        </is>
      </c>
      <c r="C279" s="194" t="n"/>
      <c r="D279" s="194" t="n"/>
      <c r="E279" s="410" t="n"/>
      <c r="F279" s="959" t="inlineStr">
        <is>
          <t>真龙脉：额外造成对手最大生命5%的伤害</t>
        </is>
      </c>
      <c r="G279" s="194" t="n"/>
      <c r="H279" s="194" t="n"/>
      <c r="I279" s="410" t="n"/>
      <c r="J279" s="959" t="inlineStr">
        <is>
          <t>九帝真元：命中对手后，禁止其触发吸血持续3回合</t>
        </is>
      </c>
      <c r="K279" s="194" t="n"/>
      <c r="L279" s="194" t="n"/>
      <c r="M279" s="410" t="n"/>
      <c r="N279" s="132" t="inlineStr">
        <is>
          <t>武器附加</t>
        </is>
      </c>
      <c r="O279" s="254">
        <f>ROUNDDOWN(O17*3,0)</f>
        <v/>
      </c>
      <c r="P279" s="85" t="inlineStr">
        <is>
          <t>专精连击</t>
        </is>
      </c>
      <c r="Q279" s="286" t="inlineStr">
        <is>
          <t>0%</t>
        </is>
      </c>
      <c r="R279" s="788" t="inlineStr">
        <is>
          <t>紫晶</t>
        </is>
      </c>
    </row>
    <row r="280" ht="24" customHeight="1">
      <c r="A280" s="11" t="n"/>
      <c r="B280" s="16" t="n"/>
      <c r="C280" s="158" t="n"/>
      <c r="D280" s="158" t="n"/>
      <c r="E280" s="320" t="n"/>
      <c r="F280" s="16" t="n"/>
      <c r="G280" s="158" t="n"/>
      <c r="H280" s="158" t="n"/>
      <c r="I280" s="320" t="n"/>
      <c r="J280" s="16" t="n"/>
      <c r="K280" s="158" t="n"/>
      <c r="L280" s="158" t="n"/>
      <c r="M280" s="320" t="n"/>
      <c r="N280" s="132" t="inlineStr">
        <is>
          <t>神将附加</t>
        </is>
      </c>
      <c r="O280" s="960" t="inlineStr">
        <is>
          <t>0</t>
        </is>
      </c>
      <c r="P280" s="85" t="inlineStr">
        <is>
          <t>附魔连击</t>
        </is>
      </c>
      <c r="Q280" s="286" t="inlineStr">
        <is>
          <t>0%</t>
        </is>
      </c>
    </row>
    <row r="281" ht="24" customHeight="1">
      <c r="A281" s="11" t="n"/>
      <c r="B281" s="959" t="inlineStr">
        <is>
          <t>高级共鸣：增加专属武器50点基础伤害</t>
        </is>
      </c>
      <c r="C281" s="194" t="n"/>
      <c r="D281" s="194" t="n"/>
      <c r="E281" s="410" t="n"/>
      <c r="F281" s="959" t="inlineStr">
        <is>
          <t>先天罡气：使用武器后，自身武器韧性提高30%持续3回合</t>
        </is>
      </c>
      <c r="G281" s="194" t="n"/>
      <c r="H281" s="194" t="n"/>
      <c r="I281" s="410" t="n"/>
      <c r="J281" s="959" t="inlineStr">
        <is>
          <t>人皇帝辛：额外造成自身最大生命5%的伤害</t>
        </is>
      </c>
      <c r="K281" s="194" t="n"/>
      <c r="L281" s="194" t="n"/>
      <c r="M281" s="410" t="n"/>
      <c r="N281" s="974" t="inlineStr">
        <is>
          <t>其他附加</t>
        </is>
      </c>
      <c r="O281" s="298" t="inlineStr">
        <is>
          <t>0</t>
        </is>
      </c>
      <c r="P281" s="316" t="inlineStr">
        <is>
          <t>温养连击</t>
        </is>
      </c>
      <c r="Q281" s="975" t="inlineStr">
        <is>
          <t>0%</t>
        </is>
      </c>
    </row>
    <row r="282" ht="24" customHeight="1">
      <c r="A282" s="16" t="n"/>
      <c r="B282" s="16" t="n"/>
      <c r="C282" s="158" t="n"/>
      <c r="D282" s="158" t="n"/>
      <c r="E282" s="320" t="n"/>
      <c r="F282" s="16" t="n"/>
      <c r="G282" s="158" t="n"/>
      <c r="H282" s="158" t="n"/>
      <c r="I282" s="320" t="n"/>
      <c r="J282" s="16" t="n"/>
      <c r="K282" s="158" t="n"/>
      <c r="L282" s="158" t="n"/>
      <c r="M282" s="320" t="n"/>
      <c r="N282" s="68" t="inlineStr">
        <is>
          <t>力量提升</t>
        </is>
      </c>
      <c r="O282" s="961" t="inlineStr">
        <is>
          <t>0%</t>
        </is>
      </c>
      <c r="P282" s="68" t="inlineStr">
        <is>
          <t>最终提升</t>
        </is>
      </c>
      <c r="Q282" s="961" t="inlineStr">
        <is>
          <t>0%</t>
        </is>
      </c>
    </row>
    <row r="283" ht="24" customHeight="1">
      <c r="A283" s="788" t="inlineStr"/>
      <c r="N283" s="788" t="inlineStr"/>
    </row>
    <row r="284" ht="24" customHeight="1">
      <c r="A284" s="389" t="inlineStr">
        <is>
          <t>铁铲</t>
        </is>
      </c>
      <c r="B284" s="388" t="inlineStr">
        <is>
          <t>逊金器魂中阶：命中对手禁止其触发门派防御技能</t>
        </is>
      </c>
      <c r="C284" s="3" t="n"/>
      <c r="D284" s="3" t="n"/>
      <c r="E284" s="3" t="n"/>
      <c r="F284" s="3" t="n"/>
      <c r="G284" s="3" t="n"/>
      <c r="H284" s="388" t="inlineStr">
        <is>
          <t>逊金器魂高阶：无视格挡，手持武器增伤32%</t>
        </is>
      </c>
      <c r="I284" s="3" t="n"/>
      <c r="J284" s="3" t="n"/>
      <c r="K284" s="3" t="n"/>
      <c r="L284" s="3" t="n"/>
      <c r="M284" s="3" t="n"/>
      <c r="N284" s="962" t="inlineStr">
        <is>
          <t>觉醒神器</t>
        </is>
      </c>
      <c r="O284" s="58">
        <f>ROUND((O294+Q294)/2,0)</f>
        <v/>
      </c>
      <c r="P284" s="386" t="inlineStr">
        <is>
          <t>2</t>
        </is>
      </c>
      <c r="Q284" s="58">
        <f>IF(Q295="紫晶",100%,ROUND(1-(1-Q295)*(1-Q296)*(1-Q297)*(1-Q298)*(1-Q299),3))</f>
        <v/>
      </c>
      <c r="R284" s="151">
        <f>O295</f>
        <v/>
      </c>
    </row>
    <row r="285" ht="24" customHeight="1">
      <c r="A285" s="744" t="inlineStr">
        <is>
          <t>强化五星</t>
        </is>
      </c>
      <c r="B285" s="859" t="inlineStr">
        <is>
          <t>武器名称：食神之铲。基础伤害：26-32。洗练画册：基础伤害+35。升级领悟。
强化属性：手持武器增加自己100%闪避。
仙化加成：武器基础伤害+100%，暴击+25%，拿出武器后减伤+50%。</t>
        </is>
      </c>
      <c r="C285" s="3" t="n"/>
      <c r="D285" s="3" t="n"/>
      <c r="E285" s="3" t="n"/>
      <c r="F285" s="3" t="n"/>
      <c r="G285" s="3" t="n"/>
      <c r="H285" s="3" t="n"/>
      <c r="I285" s="3" t="n"/>
      <c r="J285" s="3" t="n"/>
      <c r="K285" s="3" t="n"/>
      <c r="L285" s="3" t="n"/>
      <c r="M285" s="4" t="n"/>
      <c r="N285" s="80" t="inlineStr">
        <is>
          <t>最低基础</t>
        </is>
      </c>
      <c r="O285" s="965">
        <f>IF(ISNUMBER(SEARCH("十阶",N284)),R285,IF(ISNUMBER(SEARCH("神器",N284)),R287,0))</f>
        <v/>
      </c>
      <c r="P285" s="61" t="inlineStr">
        <is>
          <t>武器加成</t>
        </is>
      </c>
      <c r="Q285" s="63" t="inlineStr">
        <is>
          <t>0%</t>
        </is>
      </c>
      <c r="R285" s="788" t="inlineStr">
        <is>
          <t>43</t>
        </is>
      </c>
    </row>
    <row r="286" ht="24" customHeight="1">
      <c r="A286" s="414" t="n"/>
      <c r="M286" s="504" t="n"/>
      <c r="N286" s="132" t="inlineStr">
        <is>
          <t>最高基础</t>
        </is>
      </c>
      <c r="O286" s="251">
        <f>IF(ISNUMBER(SEARCH("十阶",N284)),R286,IF(ISNUMBER(SEARCH("神器",N284)),R288,0))</f>
        <v/>
      </c>
      <c r="P286" s="85" t="inlineStr">
        <is>
          <t>器魂加成</t>
        </is>
      </c>
      <c r="Q286" s="286" t="inlineStr">
        <is>
          <t>0%</t>
        </is>
      </c>
      <c r="R286" s="788" t="inlineStr">
        <is>
          <t>57</t>
        </is>
      </c>
    </row>
    <row r="287" ht="24" customHeight="1">
      <c r="A287" s="749" t="n"/>
      <c r="B287" s="158" t="n"/>
      <c r="C287" s="158" t="n"/>
      <c r="D287" s="158" t="n"/>
      <c r="E287" s="158" t="n"/>
      <c r="F287" s="158" t="n"/>
      <c r="G287" s="158" t="n"/>
      <c r="H287" s="158" t="n"/>
      <c r="I287" s="158" t="n"/>
      <c r="J287" s="158" t="n"/>
      <c r="K287" s="158" t="n"/>
      <c r="L287" s="158" t="n"/>
      <c r="M287" s="320" t="n"/>
      <c r="N287" s="132" t="inlineStr">
        <is>
          <t>仙化基础</t>
        </is>
      </c>
      <c r="O287" s="966" t="inlineStr">
        <is>
          <t>100%</t>
        </is>
      </c>
      <c r="P287" s="85" t="inlineStr">
        <is>
          <t>仙化加成</t>
        </is>
      </c>
      <c r="Q287" s="236" t="inlineStr">
        <is>
          <t>0%</t>
        </is>
      </c>
      <c r="R287" s="788" t="inlineStr">
        <is>
          <t>63</t>
        </is>
      </c>
    </row>
    <row r="288" ht="24" customHeight="1">
      <c r="A288" s="956" t="inlineStr">
        <is>
          <t>觉醒十阶</t>
        </is>
      </c>
      <c r="B288" s="873" t="inlineStr">
        <is>
          <t>武器名称：九齿钉耙。基础伤害：43-57。百炼觉醒满祝材料：2982。
觉醒属性：手持武器增加自己100%闪避。攻击对手额外增加敏捷值30%的伤害。
觉醒加成：武器伤害+60，命中+25.0%，连击+25.0%。</t>
        </is>
      </c>
      <c r="C288" s="194" t="n"/>
      <c r="D288" s="194" t="n"/>
      <c r="E288" s="194" t="n"/>
      <c r="F288" s="194" t="n"/>
      <c r="G288" s="194" t="n"/>
      <c r="H288" s="194" t="n"/>
      <c r="I288" s="194" t="n"/>
      <c r="J288" s="194" t="n"/>
      <c r="K288" s="194" t="n"/>
      <c r="L288" s="194" t="n"/>
      <c r="M288" s="410" t="n"/>
      <c r="N288" s="132" t="inlineStr">
        <is>
          <t>觉醒基础</t>
        </is>
      </c>
      <c r="O288" s="254" t="inlineStr">
        <is>
          <t>60</t>
        </is>
      </c>
      <c r="P288" s="85" t="inlineStr">
        <is>
          <t>剑君加成</t>
        </is>
      </c>
      <c r="Q288" s="286" t="inlineStr">
        <is>
          <t>160%</t>
        </is>
      </c>
      <c r="R288" s="788" t="inlineStr">
        <is>
          <t>77</t>
        </is>
      </c>
    </row>
    <row r="289" ht="24" customHeight="1">
      <c r="A289" s="414" t="n"/>
      <c r="M289" s="504" t="n"/>
      <c r="N289" s="132" t="inlineStr">
        <is>
          <t>铭刻基础</t>
        </is>
      </c>
      <c r="O289" s="966" t="inlineStr">
        <is>
          <t>140</t>
        </is>
      </c>
      <c r="P289" s="85" t="inlineStr">
        <is>
          <t>专精加成</t>
        </is>
      </c>
      <c r="Q289" s="286" t="inlineStr">
        <is>
          <t>50%</t>
        </is>
      </c>
    </row>
    <row r="290" ht="24" customHeight="1">
      <c r="A290" s="749" t="n"/>
      <c r="B290" s="158" t="n"/>
      <c r="C290" s="158" t="n"/>
      <c r="D290" s="158" t="n"/>
      <c r="E290" s="158" t="n"/>
      <c r="F290" s="158" t="n"/>
      <c r="G290" s="158" t="n"/>
      <c r="H290" s="158" t="n"/>
      <c r="I290" s="158" t="n"/>
      <c r="J290" s="158" t="n"/>
      <c r="K290" s="158" t="n"/>
      <c r="L290" s="158" t="n"/>
      <c r="M290" s="320" t="n"/>
      <c r="N290" s="132" t="inlineStr">
        <is>
          <t>附魔基础</t>
        </is>
      </c>
      <c r="O290" s="966" t="inlineStr">
        <is>
          <t>40</t>
        </is>
      </c>
      <c r="P290" s="85" t="inlineStr">
        <is>
          <t>附魔加成</t>
        </is>
      </c>
      <c r="Q290" s="286" t="inlineStr">
        <is>
          <t>16%</t>
        </is>
      </c>
      <c r="R290" s="788" t="inlineStr">
        <is>
          <t>0</t>
        </is>
      </c>
    </row>
    <row r="291" ht="24" customHeight="1">
      <c r="A291" s="956" t="inlineStr">
        <is>
          <t>觉醒神器</t>
        </is>
      </c>
      <c r="B291" s="873" t="inlineStr">
        <is>
          <t>武器名称：神·沁金耙。基础伤害：63-77。
神器属性：手持武器增加自己100%闪避，攻击对手额外增加敏捷值100%的伤害。
神器神技：天蓬，获得这把武器的认可之后，将额外提升当前身手敏捷技能50%的效果。</t>
        </is>
      </c>
      <c r="C291" s="194" t="n"/>
      <c r="D291" s="194" t="n"/>
      <c r="E291" s="194" t="n"/>
      <c r="F291" s="194" t="n"/>
      <c r="G291" s="194" t="n"/>
      <c r="H291" s="194" t="n"/>
      <c r="I291" s="194" t="n"/>
      <c r="J291" s="194" t="n"/>
      <c r="K291" s="194" t="n"/>
      <c r="L291" s="194" t="n"/>
      <c r="M291" s="410" t="n"/>
      <c r="N291" s="132" t="inlineStr">
        <is>
          <t>洗练基础</t>
        </is>
      </c>
      <c r="O291" s="966" t="inlineStr">
        <is>
          <t>0</t>
        </is>
      </c>
      <c r="P291" s="85" t="inlineStr">
        <is>
          <t>温养加成</t>
        </is>
      </c>
      <c r="Q291" s="286" t="inlineStr">
        <is>
          <t>0%</t>
        </is>
      </c>
      <c r="R291" s="788" t="inlineStr">
        <is>
          <t>22</t>
        </is>
      </c>
    </row>
    <row r="292" ht="24" customHeight="1">
      <c r="A292" s="414" t="n"/>
      <c r="M292" s="504" t="n"/>
      <c r="N292" s="132" t="inlineStr">
        <is>
          <t>神将基础</t>
        </is>
      </c>
      <c r="O292" s="966" t="inlineStr">
        <is>
          <t>0</t>
        </is>
      </c>
      <c r="P292" s="85" t="inlineStr">
        <is>
          <t>神将加成</t>
        </is>
      </c>
      <c r="Q292" s="977" t="inlineStr">
        <is>
          <t>0%</t>
        </is>
      </c>
      <c r="R292" s="788" t="inlineStr">
        <is>
          <t>58</t>
        </is>
      </c>
    </row>
    <row r="293" ht="24" customHeight="1">
      <c r="A293" s="749" t="n"/>
      <c r="B293" s="158" t="n"/>
      <c r="C293" s="158" t="n"/>
      <c r="D293" s="158" t="n"/>
      <c r="E293" s="158" t="n"/>
      <c r="F293" s="158" t="n"/>
      <c r="G293" s="158" t="n"/>
      <c r="H293" s="158" t="n"/>
      <c r="I293" s="158" t="n"/>
      <c r="J293" s="158" t="n"/>
      <c r="K293" s="158" t="n"/>
      <c r="L293" s="158" t="n"/>
      <c r="M293" s="320" t="n"/>
      <c r="N293" s="138" t="inlineStr">
        <is>
          <t>符石基础</t>
        </is>
      </c>
      <c r="O293" s="257">
        <f>IF(ISNUMBER(SEARCH("闪耀",O295)),70,0)</f>
        <v/>
      </c>
      <c r="P293" s="256" t="inlineStr">
        <is>
          <t>符石加成</t>
        </is>
      </c>
      <c r="Q293" s="290">
        <f>IF(ISNUMBER(SEARCH("破坏",O295)),50%,0)+IF(ISNUMBER(SEARCH("银光",O295)),20%,0)</f>
        <v/>
      </c>
      <c r="R293" s="788" t="inlineStr">
        <is>
          <t>118</t>
        </is>
      </c>
    </row>
    <row r="294" ht="24" customHeight="1">
      <c r="A294" s="989" t="inlineStr">
        <is>
          <t>神将天蓬</t>
        </is>
      </c>
      <c r="B294" s="388" t="inlineStr">
        <is>
          <t>天赋分支1</t>
        </is>
      </c>
      <c r="C294" s="3" t="n"/>
      <c r="D294" s="3" t="n"/>
      <c r="E294" s="3" t="n"/>
      <c r="F294" s="388" t="inlineStr">
        <is>
          <t>天赋分支2</t>
        </is>
      </c>
      <c r="G294" s="3" t="n"/>
      <c r="H294" s="3" t="n"/>
      <c r="I294" s="3" t="n"/>
      <c r="J294" s="388" t="inlineStr">
        <is>
          <t>天赋分支3</t>
        </is>
      </c>
      <c r="K294" s="3" t="n"/>
      <c r="L294" s="3" t="n"/>
      <c r="M294" s="3" t="n"/>
      <c r="N294" s="386" t="inlineStr">
        <is>
          <t>最低输出</t>
        </is>
      </c>
      <c r="O294" s="386">
        <f>ROUNDDOWN((ROUNDDOWN(ROUNDDOWN(O285*(1+O287)+$O$13*(1+$O$2+$O$3+O300)*1+SUM(O288:O293),0)*(1.5+$O$10+$P$10+SUM(Q285:Q293)),0)+SUM(O296:O299)+$Q$13+$Q$14+$Q$10)*(P284-1+Q284)*(1+Q300),0)</f>
        <v/>
      </c>
      <c r="P294" s="386" t="inlineStr">
        <is>
          <t>最高输出</t>
        </is>
      </c>
      <c r="Q294" s="386">
        <f>ROUNDDOWN((ROUNDDOWN(ROUNDDOWN(O286*(1+O287)+$O$13*(1+$O$2+$O$3+O300)*1.5+SUM(O288:O293),0)*(1.5+$O$10+$P$10+SUM(Q285:Q293)),0)+SUM(O296:O299)+$Q$13+$Q$14+$Q$10)*(P284-1+Q284)*(1+Q300),0)</f>
        <v/>
      </c>
    </row>
    <row r="295" ht="24" customHeight="1">
      <c r="A295" s="32" t="inlineStr">
        <is>
          <t>专属武器
九齿钉耙
神·沁金耙</t>
        </is>
      </c>
      <c r="B295" s="972" t="inlineStr">
        <is>
          <t>基础共鸣：增加专属武器22点基础伤害，
使用九齿钉耙可以变身神将形象</t>
        </is>
      </c>
      <c r="C295" s="3" t="n"/>
      <c r="D295" s="3" t="n"/>
      <c r="E295" s="4" t="n"/>
      <c r="F295" s="877" t="inlineStr">
        <is>
          <t>长生客：命中率增加50%</t>
        </is>
      </c>
      <c r="G295" s="3" t="n"/>
      <c r="H295" s="3" t="n"/>
      <c r="I295" s="4" t="n"/>
      <c r="J295" s="972" t="inlineStr">
        <is>
          <t>烈焰毫光：无视反击、反弹</t>
        </is>
      </c>
      <c r="K295" s="3" t="n"/>
      <c r="L295" s="3" t="n"/>
      <c r="M295" s="4" t="n"/>
      <c r="N295" s="80" t="inlineStr">
        <is>
          <t>符石名称</t>
        </is>
      </c>
      <c r="O295" s="973" t="inlineStr">
        <is>
          <t>破坏锦月</t>
        </is>
      </c>
      <c r="P295" s="61" t="inlineStr">
        <is>
          <t>武器连击</t>
        </is>
      </c>
      <c r="Q295" s="933" t="inlineStr">
        <is>
          <t>25%</t>
        </is>
      </c>
      <c r="R295" s="788" t="inlineStr">
        <is>
          <t>0%</t>
        </is>
      </c>
    </row>
    <row r="296" ht="24" customHeight="1">
      <c r="A296" s="11" t="n"/>
      <c r="B296" s="16" t="n"/>
      <c r="C296" s="158" t="n"/>
      <c r="D296" s="158" t="n"/>
      <c r="E296" s="320" t="n"/>
      <c r="F296" s="535" t="n"/>
      <c r="G296" s="158" t="n"/>
      <c r="H296" s="158" t="n"/>
      <c r="I296" s="320" t="n"/>
      <c r="J296" s="16" t="n"/>
      <c r="K296" s="158" t="n"/>
      <c r="L296" s="158" t="n"/>
      <c r="M296" s="320" t="n"/>
      <c r="N296" s="132" t="inlineStr">
        <is>
          <t>符石附加</t>
        </is>
      </c>
      <c r="O296" s="254">
        <f>ROUNDDOWN(IF(ISNUMBER(SEARCH("清月",O295)),200%*ROUNDDOWN($O$14*(1+$O$4+$O$5),0),IF(ISNUMBER(SEARCH("锦月",O295)),50%*ROUNDDOWN(ROUNDDOWN($O$15*(1+$Q$2*$Q$3),0)*(1+$Q$4+$Q$5),0),0)),0)</f>
        <v/>
      </c>
      <c r="P296" s="85" t="inlineStr">
        <is>
          <t>魂珠连击</t>
        </is>
      </c>
      <c r="Q296" s="286" t="inlineStr">
        <is>
          <t>75%</t>
        </is>
      </c>
      <c r="R296" s="788" t="inlineStr">
        <is>
          <t>25%</t>
        </is>
      </c>
    </row>
    <row r="297" ht="24" customHeight="1">
      <c r="A297" s="11" t="n"/>
      <c r="B297" s="959" t="inlineStr">
        <is>
          <t>中级共鸣：增加专属武器36点基础伤害，
使用神·沁金耙可以变身神将形象</t>
        </is>
      </c>
      <c r="C297" s="194" t="n"/>
      <c r="D297" s="194" t="n"/>
      <c r="E297" s="410" t="n"/>
      <c r="F297" s="874" t="inlineStr">
        <is>
          <t>定乾坤：忽略装死</t>
        </is>
      </c>
      <c r="G297" s="194" t="n"/>
      <c r="H297" s="194" t="n"/>
      <c r="I297" s="410" t="n"/>
      <c r="J297" s="959" t="inlineStr">
        <is>
          <t>六爻神将：不会被扔出</t>
        </is>
      </c>
      <c r="K297" s="194" t="n"/>
      <c r="L297" s="194" t="n"/>
      <c r="M297" s="410" t="n"/>
      <c r="N297" s="132" t="inlineStr">
        <is>
          <t>武器附加</t>
        </is>
      </c>
      <c r="O297" s="254">
        <f>ROUNDDOWN(100%*$O$14*(1+$O$4+$O$5),0)</f>
        <v/>
      </c>
      <c r="P297" s="85" t="inlineStr">
        <is>
          <t>专精连击</t>
        </is>
      </c>
      <c r="Q297" s="286" t="inlineStr">
        <is>
          <t>0%</t>
        </is>
      </c>
      <c r="R297" s="788" t="inlineStr">
        <is>
          <t>紫晶</t>
        </is>
      </c>
    </row>
    <row r="298" ht="24" customHeight="1">
      <c r="A298" s="11" t="n"/>
      <c r="B298" s="16" t="n"/>
      <c r="C298" s="158" t="n"/>
      <c r="D298" s="158" t="n"/>
      <c r="E298" s="320" t="n"/>
      <c r="F298" s="535" t="n"/>
      <c r="G298" s="158" t="n"/>
      <c r="H298" s="158" t="n"/>
      <c r="I298" s="320" t="n"/>
      <c r="J298" s="16" t="n"/>
      <c r="K298" s="158" t="n"/>
      <c r="L298" s="158" t="n"/>
      <c r="M298" s="320" t="n"/>
      <c r="N298" s="132" t="inlineStr">
        <is>
          <t>神将附加</t>
        </is>
      </c>
      <c r="O298" s="960" t="inlineStr">
        <is>
          <t>0</t>
        </is>
      </c>
      <c r="P298" s="85" t="inlineStr">
        <is>
          <t>附魔连击</t>
        </is>
      </c>
      <c r="Q298" s="286" t="inlineStr">
        <is>
          <t>0%</t>
        </is>
      </c>
    </row>
    <row r="299" ht="24" customHeight="1">
      <c r="A299" s="11" t="n"/>
      <c r="B299" s="959" t="inlineStr">
        <is>
          <t>高级共鸣：增加专属武器60点基础伤害</t>
        </is>
      </c>
      <c r="C299" s="194" t="n"/>
      <c r="D299" s="194" t="n"/>
      <c r="E299" s="410" t="n"/>
      <c r="F299" s="874" t="inlineStr">
        <is>
          <t>碎星辰：使用武器后，降低对手抗韧性40%持续4回合</t>
        </is>
      </c>
      <c r="G299" s="194" t="n"/>
      <c r="H299" s="194" t="n"/>
      <c r="I299" s="410" t="n"/>
      <c r="J299" s="959" t="inlineStr">
        <is>
          <t>四时斗列：提升武器伤害20%，100%附带40%吸血效果持续2回合</t>
        </is>
      </c>
      <c r="K299" s="194" t="n"/>
      <c r="L299" s="194" t="n"/>
      <c r="M299" s="410" t="n"/>
      <c r="N299" s="974" t="inlineStr">
        <is>
          <t>其他附加</t>
        </is>
      </c>
      <c r="O299" s="298" t="inlineStr">
        <is>
          <t>0</t>
        </is>
      </c>
      <c r="P299" s="316" t="inlineStr">
        <is>
          <t>温养连击</t>
        </is>
      </c>
      <c r="Q299" s="975" t="inlineStr">
        <is>
          <t>0%</t>
        </is>
      </c>
    </row>
    <row r="300" ht="24" customHeight="1">
      <c r="A300" s="16" t="n"/>
      <c r="B300" s="16" t="n"/>
      <c r="C300" s="158" t="n"/>
      <c r="D300" s="158" t="n"/>
      <c r="E300" s="320" t="n"/>
      <c r="F300" s="535" t="n"/>
      <c r="G300" s="158" t="n"/>
      <c r="H300" s="158" t="n"/>
      <c r="I300" s="320" t="n"/>
      <c r="J300" s="16" t="n"/>
      <c r="K300" s="158" t="n"/>
      <c r="L300" s="158" t="n"/>
      <c r="M300" s="320" t="n"/>
      <c r="N300" s="68" t="inlineStr">
        <is>
          <t>力量提升</t>
        </is>
      </c>
      <c r="O300" s="961" t="inlineStr">
        <is>
          <t>0%</t>
        </is>
      </c>
      <c r="P300" s="68" t="inlineStr">
        <is>
          <t>最终提升</t>
        </is>
      </c>
      <c r="Q300" s="961" t="inlineStr">
        <is>
          <t>0%</t>
        </is>
      </c>
    </row>
    <row r="301" ht="24" customHeight="1">
      <c r="A301" s="788" t="inlineStr"/>
      <c r="N301" s="788" t="inlineStr"/>
    </row>
    <row r="302" ht="24" customHeight="1">
      <c r="A302" s="389" t="inlineStr">
        <is>
          <t>双截棍</t>
        </is>
      </c>
      <c r="B302" s="388" t="inlineStr">
        <is>
          <t>器魂中阶：x</t>
        </is>
      </c>
      <c r="C302" s="3" t="n"/>
      <c r="D302" s="3" t="n"/>
      <c r="E302" s="3" t="n"/>
      <c r="F302" s="3" t="n"/>
      <c r="G302" s="3" t="n"/>
      <c r="H302" s="388" t="inlineStr">
        <is>
          <t>器魂高阶：x</t>
        </is>
      </c>
      <c r="I302" s="3" t="n"/>
      <c r="J302" s="3" t="n"/>
      <c r="K302" s="3" t="n"/>
      <c r="L302" s="3" t="n"/>
      <c r="M302" s="3" t="n"/>
      <c r="N302" s="962" t="inlineStr">
        <is>
          <t>觉醒神器</t>
        </is>
      </c>
      <c r="O302" s="58">
        <f>ROUND((O312+Q312)/2,0)</f>
        <v/>
      </c>
      <c r="P302" s="386" t="inlineStr">
        <is>
          <t>2</t>
        </is>
      </c>
      <c r="Q302" s="58">
        <f>IF(Q313="紫晶",100%,ROUND(1-(1-Q313)*(1-Q314)*(1-Q315)*(1-Q316)*(1-Q317),3))</f>
        <v/>
      </c>
      <c r="R302" s="151">
        <f>O313</f>
        <v/>
      </c>
    </row>
    <row r="303" ht="24" customHeight="1">
      <c r="A303" s="744" t="inlineStr">
        <is>
          <t>强化五星</t>
        </is>
      </c>
      <c r="B303" s="859" t="inlineStr">
        <is>
          <t>武器名称：真·双截棍。基础伤害：25-35。洗练画册：基础伤害+35。升级领悟。
强化属性：100%被攻击反击。
仙化加成：武器基础伤害+100%，暴击+25%，力量高于对手时伤害+50%。</t>
        </is>
      </c>
      <c r="C303" s="3" t="n"/>
      <c r="D303" s="3" t="n"/>
      <c r="E303" s="3" t="n"/>
      <c r="F303" s="3" t="n"/>
      <c r="G303" s="3" t="n"/>
      <c r="H303" s="3" t="n"/>
      <c r="I303" s="3" t="n"/>
      <c r="J303" s="3" t="n"/>
      <c r="K303" s="3" t="n"/>
      <c r="L303" s="3" t="n"/>
      <c r="M303" s="4" t="n"/>
      <c r="N303" s="80" t="inlineStr">
        <is>
          <t>最低基础</t>
        </is>
      </c>
      <c r="O303" s="965">
        <f>IF(ISNUMBER(SEARCH("十阶",N302)),R303,IF(ISNUMBER(SEARCH("神器",N302)),R305,0))</f>
        <v/>
      </c>
      <c r="P303" s="61" t="inlineStr">
        <is>
          <t>武器加成</t>
        </is>
      </c>
      <c r="Q303" s="63" t="inlineStr">
        <is>
          <t>0%</t>
        </is>
      </c>
      <c r="R303" s="788" t="inlineStr">
        <is>
          <t>38</t>
        </is>
      </c>
    </row>
    <row r="304" ht="24" customHeight="1">
      <c r="A304" s="414" t="n"/>
      <c r="M304" s="504" t="n"/>
      <c r="N304" s="132" t="inlineStr">
        <is>
          <t>最高基础</t>
        </is>
      </c>
      <c r="O304" s="251">
        <f>IF(ISNUMBER(SEARCH("十阶",N302)),R304,IF(ISNUMBER(SEARCH("神器",N302)),R306,0))</f>
        <v/>
      </c>
      <c r="P304" s="85" t="inlineStr">
        <is>
          <t>器魂加成</t>
        </is>
      </c>
      <c r="Q304" s="236" t="inlineStr">
        <is>
          <t>0%</t>
        </is>
      </c>
      <c r="R304" s="788" t="inlineStr">
        <is>
          <t>62</t>
        </is>
      </c>
    </row>
    <row r="305" ht="24" customHeight="1">
      <c r="A305" s="749" t="n"/>
      <c r="B305" s="158" t="n"/>
      <c r="C305" s="158" t="n"/>
      <c r="D305" s="158" t="n"/>
      <c r="E305" s="158" t="n"/>
      <c r="F305" s="158" t="n"/>
      <c r="G305" s="158" t="n"/>
      <c r="H305" s="158" t="n"/>
      <c r="I305" s="158" t="n"/>
      <c r="J305" s="158" t="n"/>
      <c r="K305" s="158" t="n"/>
      <c r="L305" s="158" t="n"/>
      <c r="M305" s="320" t="n"/>
      <c r="N305" s="132" t="inlineStr">
        <is>
          <t>仙化基础</t>
        </is>
      </c>
      <c r="O305" s="966" t="inlineStr">
        <is>
          <t>100%</t>
        </is>
      </c>
      <c r="P305" s="85" t="inlineStr">
        <is>
          <t>仙化加成</t>
        </is>
      </c>
      <c r="Q305" s="236" t="inlineStr">
        <is>
          <t>50%</t>
        </is>
      </c>
      <c r="R305" s="788" t="inlineStr">
        <is>
          <t>58</t>
        </is>
      </c>
    </row>
    <row r="306" ht="24" customHeight="1">
      <c r="A306" s="956" t="inlineStr">
        <is>
          <t>觉醒十阶</t>
        </is>
      </c>
      <c r="B306" s="873" t="inlineStr">
        <is>
          <t>武器名称：龙武之魂。基础伤害：38-62。淬火档次1满祝材料：2011。
觉醒属性：100%被攻击反击。增加自身力量值千分之一的暴击率。
觉醒加成：武器伤害+72，命中+30.0%，连击+30.0%。</t>
        </is>
      </c>
      <c r="C306" s="194" t="n"/>
      <c r="D306" s="194" t="n"/>
      <c r="E306" s="194" t="n"/>
      <c r="F306" s="194" t="n"/>
      <c r="G306" s="194" t="n"/>
      <c r="H306" s="194" t="n"/>
      <c r="I306" s="194" t="n"/>
      <c r="J306" s="194" t="n"/>
      <c r="K306" s="194" t="n"/>
      <c r="L306" s="194" t="n"/>
      <c r="M306" s="410" t="n"/>
      <c r="N306" s="132" t="inlineStr">
        <is>
          <t>觉醒基础</t>
        </is>
      </c>
      <c r="O306" s="254" t="inlineStr">
        <is>
          <t>72</t>
        </is>
      </c>
      <c r="P306" s="85" t="inlineStr">
        <is>
          <t>剑君加成</t>
        </is>
      </c>
      <c r="Q306" s="286" t="inlineStr">
        <is>
          <t>160%</t>
        </is>
      </c>
      <c r="R306" s="788" t="inlineStr">
        <is>
          <t>82</t>
        </is>
      </c>
    </row>
    <row r="307" ht="24" customHeight="1">
      <c r="A307" s="414" t="n"/>
      <c r="M307" s="504" t="n"/>
      <c r="N307" s="132" t="inlineStr">
        <is>
          <t>铭刻基础</t>
        </is>
      </c>
      <c r="O307" s="966" t="inlineStr">
        <is>
          <t>140</t>
        </is>
      </c>
      <c r="P307" s="85" t="inlineStr">
        <is>
          <t>专精加成</t>
        </is>
      </c>
      <c r="Q307" s="286" t="inlineStr">
        <is>
          <t>50%</t>
        </is>
      </c>
    </row>
    <row r="308" ht="24" customHeight="1">
      <c r="A308" s="749" t="n"/>
      <c r="B308" s="158" t="n"/>
      <c r="C308" s="158" t="n"/>
      <c r="D308" s="158" t="n"/>
      <c r="E308" s="158" t="n"/>
      <c r="F308" s="158" t="n"/>
      <c r="G308" s="158" t="n"/>
      <c r="H308" s="158" t="n"/>
      <c r="I308" s="158" t="n"/>
      <c r="J308" s="158" t="n"/>
      <c r="K308" s="158" t="n"/>
      <c r="L308" s="158" t="n"/>
      <c r="M308" s="320" t="n"/>
      <c r="N308" s="132" t="inlineStr">
        <is>
          <t>附魔基础</t>
        </is>
      </c>
      <c r="O308" s="966" t="inlineStr">
        <is>
          <t>40</t>
        </is>
      </c>
      <c r="P308" s="85" t="inlineStr">
        <is>
          <t>附魔加成</t>
        </is>
      </c>
      <c r="Q308" s="286" t="inlineStr">
        <is>
          <t>16%</t>
        </is>
      </c>
      <c r="R308" s="788" t="inlineStr">
        <is>
          <t>0</t>
        </is>
      </c>
    </row>
    <row r="309" ht="24" customHeight="1">
      <c r="A309" s="956" t="inlineStr">
        <is>
          <t>觉醒神器</t>
        </is>
      </c>
      <c r="B309" s="873" t="inlineStr">
        <is>
          <t>武器名称：神·双截棍。基础伤害：58-82。
神器属性：100%被攻击反击。增加自身力量值千分之一的暴击率。
神器神技：精武精神，手持武器100%完全格挡50%对手的伤害，反击时无视对手中型武器减伤。</t>
        </is>
      </c>
      <c r="C309" s="194" t="n"/>
      <c r="D309" s="194" t="n"/>
      <c r="E309" s="194" t="n"/>
      <c r="F309" s="194" t="n"/>
      <c r="G309" s="194" t="n"/>
      <c r="H309" s="194" t="n"/>
      <c r="I309" s="194" t="n"/>
      <c r="J309" s="194" t="n"/>
      <c r="K309" s="194" t="n"/>
      <c r="L309" s="194" t="n"/>
      <c r="M309" s="410" t="n"/>
      <c r="N309" s="132" t="inlineStr">
        <is>
          <t>洗练基础</t>
        </is>
      </c>
      <c r="O309" s="966" t="inlineStr">
        <is>
          <t>0</t>
        </is>
      </c>
      <c r="P309" s="85" t="inlineStr">
        <is>
          <t>温养加成</t>
        </is>
      </c>
      <c r="Q309" s="286" t="inlineStr">
        <is>
          <t>0%</t>
        </is>
      </c>
      <c r="R309" s="788" t="inlineStr">
        <is>
          <t>20</t>
        </is>
      </c>
    </row>
    <row r="310" ht="24" customHeight="1">
      <c r="A310" s="414" t="n"/>
      <c r="M310" s="504" t="n"/>
      <c r="N310" s="132" t="inlineStr">
        <is>
          <t>神将基础</t>
        </is>
      </c>
      <c r="O310" s="966" t="inlineStr">
        <is>
          <t>0</t>
        </is>
      </c>
      <c r="P310" s="85" t="inlineStr">
        <is>
          <t>神将加成</t>
        </is>
      </c>
      <c r="Q310" s="977" t="inlineStr">
        <is>
          <t>0%</t>
        </is>
      </c>
      <c r="R310" s="788" t="inlineStr">
        <is>
          <t>50</t>
        </is>
      </c>
    </row>
    <row r="311" ht="24" customHeight="1">
      <c r="A311" s="749" t="n"/>
      <c r="B311" s="158" t="n"/>
      <c r="C311" s="158" t="n"/>
      <c r="D311" s="158" t="n"/>
      <c r="E311" s="158" t="n"/>
      <c r="F311" s="158" t="n"/>
      <c r="G311" s="158" t="n"/>
      <c r="H311" s="158" t="n"/>
      <c r="I311" s="158" t="n"/>
      <c r="J311" s="158" t="n"/>
      <c r="K311" s="158" t="n"/>
      <c r="L311" s="158" t="n"/>
      <c r="M311" s="320" t="n"/>
      <c r="N311" s="138" t="inlineStr">
        <is>
          <t>符石基础</t>
        </is>
      </c>
      <c r="O311" s="257">
        <f>IF(ISNUMBER(SEARCH("闪耀",O313)),70,0)</f>
        <v/>
      </c>
      <c r="P311" s="256" t="inlineStr">
        <is>
          <t>符石加成</t>
        </is>
      </c>
      <c r="Q311" s="290">
        <f>IF(ISNUMBER(SEARCH("破坏",O313)),50%,0)+IF(ISNUMBER(SEARCH("银光",O313)),20%,0)</f>
        <v/>
      </c>
      <c r="R311" s="788" t="inlineStr">
        <is>
          <t>100</t>
        </is>
      </c>
    </row>
    <row r="312" ht="24" customHeight="1">
      <c r="A312" s="945" t="inlineStr">
        <is>
          <t>帅帅大侠</t>
        </is>
      </c>
      <c r="B312" s="388" t="inlineStr">
        <is>
          <t>天赋分支1</t>
        </is>
      </c>
      <c r="C312" s="3" t="n"/>
      <c r="D312" s="3" t="n"/>
      <c r="E312" s="3" t="n"/>
      <c r="F312" s="388" t="inlineStr">
        <is>
          <t>天赋分支2</t>
        </is>
      </c>
      <c r="G312" s="3" t="n"/>
      <c r="H312" s="3" t="n"/>
      <c r="I312" s="3" t="n"/>
      <c r="J312" s="388" t="inlineStr">
        <is>
          <t>天赋分支3</t>
        </is>
      </c>
      <c r="K312" s="3" t="n"/>
      <c r="L312" s="3" t="n"/>
      <c r="M312" s="3" t="n"/>
      <c r="N312" s="386" t="inlineStr">
        <is>
          <t>最低输出</t>
        </is>
      </c>
      <c r="O312" s="386">
        <f>ROUNDDOWN((ROUNDDOWN(ROUNDDOWN(O303*(1+O305)+$O$13*(1+$O$2+$O$3+O318)*1+SUM(O306:O311),0)*(1.5+$O$10+$P$10+SUM(Q303:Q311)),0)+SUM(O314:O317)+$Q$13+$Q$14+$Q$10)*(P302-1+Q302)*(1+Q318),0)</f>
        <v/>
      </c>
      <c r="P312" s="386" t="inlineStr">
        <is>
          <t>最高输出</t>
        </is>
      </c>
      <c r="Q312" s="386">
        <f>ROUNDDOWN((ROUNDDOWN(ROUNDDOWN(O304*(1+O305)+$O$13*(1+$O$2+$O$3+O318)*1.5+SUM(O306:O311),0)*(1.5+$O$10+$P$10+SUM(Q303:Q311)),0)+SUM(O314:O317)+$Q$13+$Q$14+$Q$10)*(P302-1+Q302)*(1+Q318),0)</f>
        <v/>
      </c>
    </row>
    <row r="313" ht="24" customHeight="1">
      <c r="A313" s="32" t="inlineStr">
        <is>
          <t>专属武器
龙武之魂
神·双截棍</t>
        </is>
      </c>
      <c r="B313" s="972" t="inlineStr">
        <is>
          <t>基础共鸣：增加专属武器20点基础伤害，
使用龙武之魂可以变身神将形象</t>
        </is>
      </c>
      <c r="C313" s="3" t="n"/>
      <c r="D313" s="3" t="n"/>
      <c r="E313" s="4" t="n"/>
      <c r="F313" s="877" t="inlineStr">
        <is>
          <t>基础帅魂：专属武器上镶嵌的帅帅魂珠，其加成的暴击率额外提高10%</t>
        </is>
      </c>
      <c r="G313" s="3" t="n"/>
      <c r="H313" s="3" t="n"/>
      <c r="I313" s="4" t="n"/>
      <c r="J313" s="991" t="inlineStr">
        <is>
          <t>壁虎：命中率增加15%</t>
        </is>
      </c>
      <c r="K313" s="3" t="n"/>
      <c r="L313" s="3" t="n"/>
      <c r="M313" s="4" t="n"/>
      <c r="N313" s="80" t="inlineStr">
        <is>
          <t>符石名称</t>
        </is>
      </c>
      <c r="O313" s="973" t="inlineStr">
        <is>
          <t>破坏锦月</t>
        </is>
      </c>
      <c r="P313" s="61" t="inlineStr">
        <is>
          <t>武器连击</t>
        </is>
      </c>
      <c r="Q313" s="933" t="inlineStr">
        <is>
          <t>30%</t>
        </is>
      </c>
      <c r="R313" s="788" t="inlineStr">
        <is>
          <t>0%</t>
        </is>
      </c>
    </row>
    <row r="314" ht="24" customHeight="1">
      <c r="A314" s="11" t="n"/>
      <c r="B314" s="16" t="n"/>
      <c r="C314" s="158" t="n"/>
      <c r="D314" s="158" t="n"/>
      <c r="E314" s="320" t="n"/>
      <c r="F314" s="535" t="n"/>
      <c r="G314" s="158" t="n"/>
      <c r="H314" s="158" t="n"/>
      <c r="I314" s="320" t="n"/>
      <c r="J314" s="981" t="n"/>
      <c r="K314" s="158" t="n"/>
      <c r="L314" s="158" t="n"/>
      <c r="M314" s="320" t="n"/>
      <c r="N314" s="132" t="inlineStr">
        <is>
          <t>符石附加</t>
        </is>
      </c>
      <c r="O314" s="254">
        <f>ROUNDDOWN(IF(ISNUMBER(SEARCH("清月",O313)),200%*ROUNDDOWN($O$14*(1+$O$4+$O$5),0),IF(ISNUMBER(SEARCH("锦月",O313)),50%*ROUNDDOWN(ROUNDDOWN($O$15*(1+$Q$2*$Q$3),0)*(1+$Q$4+$Q$5),0),0)),0)</f>
        <v/>
      </c>
      <c r="P314" s="85" t="inlineStr">
        <is>
          <t>魂珠连击</t>
        </is>
      </c>
      <c r="Q314" s="286" t="inlineStr">
        <is>
          <t>75%</t>
        </is>
      </c>
      <c r="R314" s="788" t="inlineStr">
        <is>
          <t>30%</t>
        </is>
      </c>
    </row>
    <row r="315" ht="24" customHeight="1">
      <c r="A315" s="11" t="n"/>
      <c r="B315" s="959" t="inlineStr">
        <is>
          <t>中级共鸣：增加专属武器30点基础伤害</t>
        </is>
      </c>
      <c r="C315" s="194" t="n"/>
      <c r="D315" s="194" t="n"/>
      <c r="E315" s="410" t="n"/>
      <c r="F315" s="874" t="inlineStr">
        <is>
          <t>中级帅魂：专属武器上镶嵌的帅帅魂珠，其加成的暴击率额外提高20%</t>
        </is>
      </c>
      <c r="G315" s="194" t="n"/>
      <c r="H315" s="194" t="n"/>
      <c r="I315" s="410" t="n"/>
      <c r="J315" s="992" t="inlineStr">
        <is>
          <t>精武：无视反击，不会被扔出</t>
        </is>
      </c>
      <c r="K315" s="194" t="n"/>
      <c r="L315" s="194" t="n"/>
      <c r="M315" s="410" t="n"/>
      <c r="N315" s="132" t="inlineStr">
        <is>
          <t>武器附加</t>
        </is>
      </c>
      <c r="O315" s="254" t="inlineStr">
        <is>
          <t>0</t>
        </is>
      </c>
      <c r="P315" s="85" t="inlineStr">
        <is>
          <t>专精连击</t>
        </is>
      </c>
      <c r="Q315" s="286" t="inlineStr">
        <is>
          <t>0%</t>
        </is>
      </c>
      <c r="R315" s="788" t="inlineStr">
        <is>
          <t>紫晶</t>
        </is>
      </c>
    </row>
    <row r="316" ht="24" customHeight="1">
      <c r="A316" s="11" t="n"/>
      <c r="B316" s="16" t="n"/>
      <c r="C316" s="158" t="n"/>
      <c r="D316" s="158" t="n"/>
      <c r="E316" s="320" t="n"/>
      <c r="F316" s="535" t="n"/>
      <c r="G316" s="158" t="n"/>
      <c r="H316" s="158" t="n"/>
      <c r="I316" s="320" t="n"/>
      <c r="J316" s="981" t="n"/>
      <c r="K316" s="158" t="n"/>
      <c r="L316" s="158" t="n"/>
      <c r="M316" s="320" t="n"/>
      <c r="N316" s="132" t="inlineStr">
        <is>
          <t>神将附加</t>
        </is>
      </c>
      <c r="O316" s="254" t="inlineStr">
        <is>
          <t>0</t>
        </is>
      </c>
      <c r="P316" s="85" t="inlineStr">
        <is>
          <t>附魔连击</t>
        </is>
      </c>
      <c r="Q316" s="286" t="inlineStr">
        <is>
          <t>0%</t>
        </is>
      </c>
    </row>
    <row r="317" ht="24" customHeight="1">
      <c r="A317" s="11" t="n"/>
      <c r="B317" s="959" t="inlineStr">
        <is>
          <t>高级共鸣：增加专属武器50点基础伤害</t>
        </is>
      </c>
      <c r="C317" s="194" t="n"/>
      <c r="D317" s="194" t="n"/>
      <c r="E317" s="410" t="n"/>
      <c r="F317" s="874" t="inlineStr">
        <is>
          <t>高级帅魂：专属武器上镶嵌的帅帅魂珠，其加成的暴击率额外提高30%</t>
        </is>
      </c>
      <c r="G317" s="194" t="n"/>
      <c r="H317" s="194" t="n"/>
      <c r="I317" s="410" t="n"/>
      <c r="J317" s="992" t="inlineStr">
        <is>
          <t>帅气一击：如果力量高于对手，本次攻击必中</t>
        </is>
      </c>
      <c r="K317" s="194" t="n"/>
      <c r="L317" s="194" t="n"/>
      <c r="M317" s="410" t="n"/>
      <c r="N317" s="974" t="inlineStr">
        <is>
          <t>其他附加</t>
        </is>
      </c>
      <c r="O317" s="298" t="inlineStr">
        <is>
          <t>0</t>
        </is>
      </c>
      <c r="P317" s="316" t="inlineStr">
        <is>
          <t>温养连击</t>
        </is>
      </c>
      <c r="Q317" s="975" t="inlineStr">
        <is>
          <t>0%</t>
        </is>
      </c>
    </row>
    <row r="318" ht="24" customHeight="1">
      <c r="A318" s="16" t="n"/>
      <c r="B318" s="16" t="n"/>
      <c r="C318" s="158" t="n"/>
      <c r="D318" s="158" t="n"/>
      <c r="E318" s="320" t="n"/>
      <c r="F318" s="535" t="n"/>
      <c r="G318" s="158" t="n"/>
      <c r="H318" s="158" t="n"/>
      <c r="I318" s="320" t="n"/>
      <c r="J318" s="981" t="n"/>
      <c r="K318" s="158" t="n"/>
      <c r="L318" s="158" t="n"/>
      <c r="M318" s="320" t="n"/>
      <c r="N318" s="68" t="inlineStr">
        <is>
          <t>力量提升</t>
        </is>
      </c>
      <c r="O318" s="961" t="inlineStr">
        <is>
          <t>0%</t>
        </is>
      </c>
      <c r="P318" s="68" t="inlineStr">
        <is>
          <t>最终提升</t>
        </is>
      </c>
      <c r="Q318" s="961" t="inlineStr">
        <is>
          <t>0%</t>
        </is>
      </c>
    </row>
    <row r="319" ht="24" customHeight="1">
      <c r="A319" s="788" t="inlineStr"/>
      <c r="N319" s="788" t="inlineStr"/>
    </row>
    <row r="320" ht="24" customHeight="1">
      <c r="A320" s="389" t="inlineStr">
        <is>
          <t>宽刃剑</t>
        </is>
      </c>
      <c r="B320" s="388" t="inlineStr">
        <is>
          <t>龙脊器魂中阶：必中</t>
        </is>
      </c>
      <c r="C320" s="3" t="n"/>
      <c r="D320" s="3" t="n"/>
      <c r="E320" s="3" t="n"/>
      <c r="F320" s="3" t="n"/>
      <c r="G320" s="3" t="n"/>
      <c r="H320" s="388" t="inlineStr">
        <is>
          <t>龙脊器魂高阶：对手的武器减伤百分比越高，该武器强度越高</t>
        </is>
      </c>
      <c r="I320" s="3" t="n"/>
      <c r="J320" s="3" t="n"/>
      <c r="K320" s="3" t="n"/>
      <c r="L320" s="3" t="n"/>
      <c r="M320" s="3" t="n"/>
      <c r="N320" s="962" t="inlineStr">
        <is>
          <t>觉醒神器</t>
        </is>
      </c>
      <c r="O320" s="58">
        <f>ROUND((O330+Q330)/2,0)</f>
        <v/>
      </c>
      <c r="P320" s="386" t="inlineStr">
        <is>
          <t>2</t>
        </is>
      </c>
      <c r="Q320" s="58">
        <f>IF(Q331="紫晶",100%,ROUND(1-(1-Q331)*(1-Q332)*(1-Q333)*(1-Q334)*(1-Q335),3))</f>
        <v/>
      </c>
      <c r="R320" s="151">
        <f>O331</f>
        <v/>
      </c>
    </row>
    <row r="321" ht="24" customHeight="1">
      <c r="A321" s="744" t="inlineStr">
        <is>
          <t>强化五星</t>
        </is>
      </c>
      <c r="B321" s="859" t="inlineStr">
        <is>
          <t>武器名称：龙鸣剑。基础伤害：16-26。洗练画册：基础伤害+35。升级领悟。
强化属性：同性伤害+100%，20%连续攻击。
仙化加成：武器基础伤害+100%，连击+25%，命中同性鹅时降低对手命中率20%持续2回合。</t>
        </is>
      </c>
      <c r="C321" s="3" t="n"/>
      <c r="D321" s="3" t="n"/>
      <c r="E321" s="3" t="n"/>
      <c r="F321" s="3" t="n"/>
      <c r="G321" s="3" t="n"/>
      <c r="H321" s="3" t="n"/>
      <c r="I321" s="3" t="n"/>
      <c r="J321" s="3" t="n"/>
      <c r="K321" s="3" t="n"/>
      <c r="L321" s="3" t="n"/>
      <c r="M321" s="4" t="n"/>
      <c r="N321" s="80" t="inlineStr">
        <is>
          <t>最低基础</t>
        </is>
      </c>
      <c r="O321" s="965">
        <f>IF(ISNUMBER(SEARCH("十阶",N320)),R321,IF(ISNUMBER(SEARCH("神器",N320)),R323,0))</f>
        <v/>
      </c>
      <c r="P321" s="61" t="inlineStr">
        <is>
          <t>武器加成</t>
        </is>
      </c>
      <c r="Q321" s="933" t="inlineStr">
        <is>
          <t>100%</t>
        </is>
      </c>
      <c r="R321" s="788" t="inlineStr">
        <is>
          <t>40</t>
        </is>
      </c>
    </row>
    <row r="322" ht="24" customHeight="1">
      <c r="A322" s="414" t="n"/>
      <c r="M322" s="504" t="n"/>
      <c r="N322" s="132" t="inlineStr">
        <is>
          <t>最高基础</t>
        </is>
      </c>
      <c r="O322" s="251">
        <f>IF(ISNUMBER(SEARCH("十阶",N320)),R322,IF(ISNUMBER(SEARCH("神器",N320)),R324,0))</f>
        <v/>
      </c>
      <c r="P322" s="85" t="inlineStr">
        <is>
          <t>器魂加成</t>
        </is>
      </c>
      <c r="Q322" s="236" t="inlineStr">
        <is>
          <t>0%</t>
        </is>
      </c>
      <c r="R322" s="788" t="inlineStr">
        <is>
          <t>60</t>
        </is>
      </c>
    </row>
    <row r="323" ht="24" customHeight="1">
      <c r="A323" s="749" t="n"/>
      <c r="B323" s="158" t="n"/>
      <c r="C323" s="158" t="n"/>
      <c r="D323" s="158" t="n"/>
      <c r="E323" s="158" t="n"/>
      <c r="F323" s="158" t="n"/>
      <c r="G323" s="158" t="n"/>
      <c r="H323" s="158" t="n"/>
      <c r="I323" s="158" t="n"/>
      <c r="J323" s="158" t="n"/>
      <c r="K323" s="158" t="n"/>
      <c r="L323" s="158" t="n"/>
      <c r="M323" s="320" t="n"/>
      <c r="N323" s="132" t="inlineStr">
        <is>
          <t>仙化基础</t>
        </is>
      </c>
      <c r="O323" s="966" t="inlineStr">
        <is>
          <t>100%</t>
        </is>
      </c>
      <c r="P323" s="85" t="inlineStr">
        <is>
          <t>仙化加成</t>
        </is>
      </c>
      <c r="Q323" s="236" t="inlineStr">
        <is>
          <t>0%</t>
        </is>
      </c>
      <c r="R323" s="788" t="inlineStr">
        <is>
          <t>56</t>
        </is>
      </c>
    </row>
    <row r="324" ht="24" customHeight="1">
      <c r="A324" s="956" t="inlineStr">
        <is>
          <t>觉醒十阶</t>
        </is>
      </c>
      <c r="B324" s="873" t="inlineStr">
        <is>
          <t>武器名称：龙脊。基础伤害：40-60。淬火档次1满祝材料：2011。
觉醒属性：同性伤害+100%，20%连续攻击。额外增加力量值30%的伤害，不会被反击。
觉醒加成：武器伤害+72，吸血+60.0%，暴击+30.0%。</t>
        </is>
      </c>
      <c r="C324" s="194" t="n"/>
      <c r="D324" s="194" t="n"/>
      <c r="E324" s="194" t="n"/>
      <c r="F324" s="194" t="n"/>
      <c r="G324" s="194" t="n"/>
      <c r="H324" s="194" t="n"/>
      <c r="I324" s="194" t="n"/>
      <c r="J324" s="194" t="n"/>
      <c r="K324" s="194" t="n"/>
      <c r="L324" s="194" t="n"/>
      <c r="M324" s="410" t="n"/>
      <c r="N324" s="132" t="inlineStr">
        <is>
          <t>觉醒基础</t>
        </is>
      </c>
      <c r="O324" s="254" t="inlineStr">
        <is>
          <t>72</t>
        </is>
      </c>
      <c r="P324" s="85" t="inlineStr">
        <is>
          <t>剑君加成</t>
        </is>
      </c>
      <c r="Q324" s="286" t="inlineStr">
        <is>
          <t>160%</t>
        </is>
      </c>
      <c r="R324" s="788" t="inlineStr">
        <is>
          <t>84</t>
        </is>
      </c>
    </row>
    <row r="325" ht="24" customHeight="1">
      <c r="A325" s="414" t="n"/>
      <c r="M325" s="504" t="n"/>
      <c r="N325" s="132" t="inlineStr">
        <is>
          <t>铭刻基础</t>
        </is>
      </c>
      <c r="O325" s="966" t="inlineStr">
        <is>
          <t>140</t>
        </is>
      </c>
      <c r="P325" s="85" t="inlineStr">
        <is>
          <t>专精加成</t>
        </is>
      </c>
      <c r="Q325" s="286" t="inlineStr">
        <is>
          <t>50%</t>
        </is>
      </c>
    </row>
    <row r="326" ht="24" customHeight="1">
      <c r="A326" s="749" t="n"/>
      <c r="B326" s="158" t="n"/>
      <c r="C326" s="158" t="n"/>
      <c r="D326" s="158" t="n"/>
      <c r="E326" s="158" t="n"/>
      <c r="F326" s="158" t="n"/>
      <c r="G326" s="158" t="n"/>
      <c r="H326" s="158" t="n"/>
      <c r="I326" s="158" t="n"/>
      <c r="J326" s="158" t="n"/>
      <c r="K326" s="158" t="n"/>
      <c r="L326" s="158" t="n"/>
      <c r="M326" s="320" t="n"/>
      <c r="N326" s="132" t="inlineStr">
        <is>
          <t>附魔基础</t>
        </is>
      </c>
      <c r="O326" s="966" t="inlineStr">
        <is>
          <t>40</t>
        </is>
      </c>
      <c r="P326" s="85" t="inlineStr">
        <is>
          <t>附魔加成</t>
        </is>
      </c>
      <c r="Q326" s="286" t="inlineStr">
        <is>
          <t>16%</t>
        </is>
      </c>
      <c r="R326" s="788" t="inlineStr">
        <is>
          <t>0</t>
        </is>
      </c>
    </row>
    <row r="327" ht="24" customHeight="1">
      <c r="A327" s="956" t="inlineStr">
        <is>
          <t>觉醒神器</t>
        </is>
      </c>
      <c r="B327" s="873" t="inlineStr">
        <is>
          <t>武器名称：神·宽刃龙脊。基础伤害：56-84。
神器属性：额外增加力量值50%的伤害，不会被反击。
神器神技：龙吟，如果对手为同性增加50%连续攻击，增加自身伤害100%持续2回合。</t>
        </is>
      </c>
      <c r="C327" s="194" t="n"/>
      <c r="D327" s="194" t="n"/>
      <c r="E327" s="194" t="n"/>
      <c r="F327" s="194" t="n"/>
      <c r="G327" s="194" t="n"/>
      <c r="H327" s="194" t="n"/>
      <c r="I327" s="194" t="n"/>
      <c r="J327" s="194" t="n"/>
      <c r="K327" s="194" t="n"/>
      <c r="L327" s="194" t="n"/>
      <c r="M327" s="410" t="n"/>
      <c r="N327" s="132" t="inlineStr">
        <is>
          <t>洗练基础</t>
        </is>
      </c>
      <c r="O327" s="966" t="inlineStr">
        <is>
          <t>0</t>
        </is>
      </c>
      <c r="P327" s="85" t="inlineStr">
        <is>
          <t>温养加成</t>
        </is>
      </c>
      <c r="Q327" s="286" t="inlineStr">
        <is>
          <t>0%</t>
        </is>
      </c>
      <c r="R327" s="788" t="inlineStr">
        <is>
          <t>20</t>
        </is>
      </c>
    </row>
    <row r="328" ht="24" customHeight="1">
      <c r="A328" s="414" t="n"/>
      <c r="M328" s="504" t="n"/>
      <c r="N328" s="132" t="inlineStr">
        <is>
          <t>神将基础</t>
        </is>
      </c>
      <c r="O328" s="966" t="inlineStr">
        <is>
          <t>0</t>
        </is>
      </c>
      <c r="P328" s="85" t="inlineStr">
        <is>
          <t>神将加成</t>
        </is>
      </c>
      <c r="Q328" s="977" t="inlineStr">
        <is>
          <t>0%</t>
        </is>
      </c>
      <c r="R328" s="788" t="inlineStr">
        <is>
          <t>50</t>
        </is>
      </c>
    </row>
    <row r="329" ht="24" customHeight="1">
      <c r="A329" s="749" t="n"/>
      <c r="B329" s="158" t="n"/>
      <c r="C329" s="158" t="n"/>
      <c r="D329" s="158" t="n"/>
      <c r="E329" s="158" t="n"/>
      <c r="F329" s="158" t="n"/>
      <c r="G329" s="158" t="n"/>
      <c r="H329" s="158" t="n"/>
      <c r="I329" s="158" t="n"/>
      <c r="J329" s="158" t="n"/>
      <c r="K329" s="158" t="n"/>
      <c r="L329" s="158" t="n"/>
      <c r="M329" s="320" t="n"/>
      <c r="N329" s="138" t="inlineStr">
        <is>
          <t>符石基础</t>
        </is>
      </c>
      <c r="O329" s="257">
        <f>IF(ISNUMBER(SEARCH("闪耀",O331)),70,0)</f>
        <v/>
      </c>
      <c r="P329" s="256" t="inlineStr">
        <is>
          <t>符石加成</t>
        </is>
      </c>
      <c r="Q329" s="290">
        <f>IF(ISNUMBER(SEARCH("破坏",O331)),50%,0)+IF(ISNUMBER(SEARCH("银光",O331)),20%,0)</f>
        <v/>
      </c>
      <c r="R329" s="788" t="inlineStr">
        <is>
          <t>100</t>
        </is>
      </c>
    </row>
    <row r="330" ht="24" customHeight="1">
      <c r="A330" s="945" t="inlineStr">
        <is>
          <t>汉皇刘邦</t>
        </is>
      </c>
      <c r="B330" s="388" t="inlineStr">
        <is>
          <t>天赋分支1</t>
        </is>
      </c>
      <c r="C330" s="3" t="n"/>
      <c r="D330" s="3" t="n"/>
      <c r="E330" s="3" t="n"/>
      <c r="F330" s="388" t="inlineStr">
        <is>
          <t>天赋分支2</t>
        </is>
      </c>
      <c r="G330" s="3" t="n"/>
      <c r="H330" s="3" t="n"/>
      <c r="I330" s="3" t="n"/>
      <c r="J330" s="388" t="inlineStr">
        <is>
          <t>天赋分支3</t>
        </is>
      </c>
      <c r="K330" s="3" t="n"/>
      <c r="L330" s="3" t="n"/>
      <c r="M330" s="3" t="n"/>
      <c r="N330" s="386" t="inlineStr">
        <is>
          <t>最低输出</t>
        </is>
      </c>
      <c r="O330" s="386">
        <f>ROUNDDOWN((ROUNDDOWN(ROUNDDOWN(O321*(1+O323)+$O$13*(1+$O$2+$O$3+O336)*1+SUM(O324:O329),0)*(1.5+$O$10+$P$10+SUM(Q321:Q329)),0)+SUM(O332:O335)+$Q$13+$Q$14+$Q$10)*(P320-1+Q320)*(1+Q336),0)</f>
        <v/>
      </c>
      <c r="P330" s="386" t="inlineStr">
        <is>
          <t>最高输出</t>
        </is>
      </c>
      <c r="Q330" s="386">
        <f>ROUNDDOWN((ROUNDDOWN(ROUNDDOWN(O322*(1+O323)+$O$13*(1+$O$2+$O$3+O336)*1.5+SUM(O324:O329),0)*(1.5+$O$10+$P$10+SUM(Q321:Q329)),0)+SUM(O332:O335)+$Q$13+$Q$14+$Q$10)*(P320-1+Q320)*(1+Q336),0)</f>
        <v/>
      </c>
    </row>
    <row r="331" ht="24" customHeight="1">
      <c r="A331" s="993" t="inlineStr">
        <is>
          <t>专属武器
龙脊
神·宽刃龙脊</t>
        </is>
      </c>
      <c r="B331" s="994" t="inlineStr">
        <is>
          <t>基础共鸣：增加专属武器20点基础伤害，
使用龙脊可以变身神将形象</t>
        </is>
      </c>
      <c r="C331" s="3" t="n"/>
      <c r="D331" s="3" t="n"/>
      <c r="E331" s="474" t="n"/>
      <c r="F331" s="994" t="inlineStr">
        <is>
          <t>正义之刃：命中率增加10%</t>
        </is>
      </c>
      <c r="G331" s="3" t="n"/>
      <c r="H331" s="3" t="n"/>
      <c r="I331" s="474" t="n"/>
      <c r="J331" s="994" t="inlineStr">
        <is>
          <t>将帅之才：暴击伤害增加15%</t>
        </is>
      </c>
      <c r="K331" s="3" t="n"/>
      <c r="L331" s="3" t="n"/>
      <c r="M331" s="474" t="n"/>
      <c r="N331" s="80" t="inlineStr">
        <is>
          <t>符石名称</t>
        </is>
      </c>
      <c r="O331" s="973" t="inlineStr">
        <is>
          <t>破坏锦月</t>
        </is>
      </c>
      <c r="P331" s="61" t="inlineStr">
        <is>
          <t>武器连击</t>
        </is>
      </c>
      <c r="Q331" s="933" t="inlineStr">
        <is>
          <t>62.5%</t>
        </is>
      </c>
      <c r="R331" s="788" t="inlineStr">
        <is>
          <t>0%</t>
        </is>
      </c>
    </row>
    <row r="332" ht="24" customHeight="1">
      <c r="A332" s="11" t="n"/>
      <c r="B332" s="16" t="n"/>
      <c r="C332" s="158" t="n"/>
      <c r="D332" s="158" t="n"/>
      <c r="E332" s="159" t="n"/>
      <c r="F332" s="16" t="n"/>
      <c r="G332" s="158" t="n"/>
      <c r="H332" s="158" t="n"/>
      <c r="I332" s="159" t="n"/>
      <c r="J332" s="16" t="n"/>
      <c r="K332" s="158" t="n"/>
      <c r="L332" s="158" t="n"/>
      <c r="M332" s="159" t="n"/>
      <c r="N332" s="132" t="inlineStr">
        <is>
          <t>符石附加</t>
        </is>
      </c>
      <c r="O332" s="254">
        <f>ROUNDDOWN(IF(ISNUMBER(SEARCH("清月",O331)),200%*ROUNDDOWN($O$14*(1+$O$4+$O$5),0),IF(ISNUMBER(SEARCH("锦月",O331)),50%*ROUNDDOWN(ROUNDDOWN($O$15*(1+$Q$2*$Q$3),0)*(1+$Q$4+$Q$5),0),0)),0)</f>
        <v/>
      </c>
      <c r="P332" s="85" t="inlineStr">
        <is>
          <t>魂珠连击</t>
        </is>
      </c>
      <c r="Q332" s="286" t="inlineStr">
        <is>
          <t>75%</t>
        </is>
      </c>
      <c r="R332" s="788" t="inlineStr">
        <is>
          <t>25%</t>
        </is>
      </c>
    </row>
    <row r="333" ht="24" customHeight="1">
      <c r="A333" s="11" t="n"/>
      <c r="B333" s="995" t="inlineStr">
        <is>
          <t>中级共鸣：增加专属武器30点基础伤害，
使用神·宽刃龙脊可以变身神将形象</t>
        </is>
      </c>
      <c r="C333" s="194" t="n"/>
      <c r="D333" s="194" t="n"/>
      <c r="E333" s="195" t="n"/>
      <c r="F333" s="995" t="inlineStr">
        <is>
          <t>号令群雄：如果生命高于对手，增加该回合50%伤害</t>
        </is>
      </c>
      <c r="G333" s="194" t="n"/>
      <c r="H333" s="194" t="n"/>
      <c r="I333" s="195" t="n"/>
      <c r="J333" s="995" t="inlineStr">
        <is>
          <t>鸟尽弓藏：如果对手为异性增加50%自身伤害，降低对手伤害50%持续2回合</t>
        </is>
      </c>
      <c r="K333" s="194" t="n"/>
      <c r="L333" s="194" t="n"/>
      <c r="M333" s="195" t="n"/>
      <c r="N333" s="132" t="inlineStr">
        <is>
          <t>武器附加</t>
        </is>
      </c>
      <c r="O333" s="255">
        <f>ROUNDDOWN(0.5*$O$13*(1+$O$2+$O$3),0)</f>
        <v/>
      </c>
      <c r="P333" s="85" t="inlineStr">
        <is>
          <t>专精连击</t>
        </is>
      </c>
      <c r="Q333" s="286" t="inlineStr">
        <is>
          <t>0%</t>
        </is>
      </c>
      <c r="R333" s="788" t="inlineStr">
        <is>
          <t>62.5%</t>
        </is>
      </c>
    </row>
    <row r="334" ht="24" customHeight="1">
      <c r="A334" s="11" t="n"/>
      <c r="B334" s="16" t="n"/>
      <c r="C334" s="158" t="n"/>
      <c r="D334" s="158" t="n"/>
      <c r="E334" s="159" t="n"/>
      <c r="F334" s="16" t="n"/>
      <c r="G334" s="158" t="n"/>
      <c r="H334" s="158" t="n"/>
      <c r="I334" s="159" t="n"/>
      <c r="J334" s="16" t="n"/>
      <c r="K334" s="158" t="n"/>
      <c r="L334" s="158" t="n"/>
      <c r="M334" s="159" t="n"/>
      <c r="N334" s="132" t="inlineStr">
        <is>
          <t>神将附加</t>
        </is>
      </c>
      <c r="O334" s="960" t="inlineStr">
        <is>
          <t>0</t>
        </is>
      </c>
      <c r="P334" s="85" t="inlineStr">
        <is>
          <t>附魔连击</t>
        </is>
      </c>
      <c r="Q334" s="286" t="inlineStr">
        <is>
          <t>0%</t>
        </is>
      </c>
      <c r="R334" s="788" t="inlineStr">
        <is>
          <t>紫晶</t>
        </is>
      </c>
    </row>
    <row r="335" ht="24" customHeight="1">
      <c r="A335" s="11" t="n"/>
      <c r="B335" s="996" t="inlineStr">
        <is>
          <t>高级共鸣：增加专属武器50点基础伤害</t>
        </is>
      </c>
      <c r="C335" s="194" t="n"/>
      <c r="D335" s="194" t="n"/>
      <c r="E335" s="195" t="n"/>
      <c r="F335" s="996" t="inlineStr">
        <is>
          <t>鸿门夜宴：不会被扔出</t>
        </is>
      </c>
      <c r="G335" s="194" t="n"/>
      <c r="H335" s="194" t="n"/>
      <c r="I335" s="195" t="n"/>
      <c r="J335" s="997" t="inlineStr">
        <is>
          <t>汉皇登基：100%附带50%吸血效果</t>
        </is>
      </c>
      <c r="K335" s="194" t="n"/>
      <c r="L335" s="194" t="n"/>
      <c r="M335" s="195" t="n"/>
      <c r="N335" s="974" t="inlineStr">
        <is>
          <t>其他附加</t>
        </is>
      </c>
      <c r="O335" s="298" t="inlineStr">
        <is>
          <t>0</t>
        </is>
      </c>
      <c r="P335" s="316" t="inlineStr">
        <is>
          <t>温养连击</t>
        </is>
      </c>
      <c r="Q335" s="975" t="inlineStr">
        <is>
          <t>0%</t>
        </is>
      </c>
    </row>
    <row r="336" ht="24" customHeight="1">
      <c r="A336" s="54" t="n"/>
      <c r="B336" s="11" t="n"/>
      <c r="E336" s="125" t="n"/>
      <c r="F336" s="11" t="n"/>
      <c r="I336" s="125" t="n"/>
      <c r="J336" s="54" t="n"/>
      <c r="K336" s="270" t="n"/>
      <c r="L336" s="270" t="n"/>
      <c r="M336" s="510" t="n"/>
      <c r="N336" s="68" t="inlineStr">
        <is>
          <t>力量提升</t>
        </is>
      </c>
      <c r="O336" s="961" t="inlineStr">
        <is>
          <t>0%</t>
        </is>
      </c>
      <c r="P336" s="68" t="inlineStr">
        <is>
          <t>最终提升</t>
        </is>
      </c>
      <c r="Q336" s="961" t="inlineStr">
        <is>
          <t>0%</t>
        </is>
      </c>
    </row>
    <row r="337" ht="24" customHeight="1">
      <c r="A337" s="788" t="inlineStr"/>
      <c r="N337" s="788" t="inlineStr"/>
    </row>
    <row r="338" ht="24" customHeight="1">
      <c r="A338" s="389" t="inlineStr">
        <is>
          <t>蛇影弓</t>
        </is>
      </c>
      <c r="B338" s="388" t="inlineStr">
        <is>
          <t>器魂中阶：必中</t>
        </is>
      </c>
      <c r="C338" s="3" t="n"/>
      <c r="D338" s="3" t="n"/>
      <c r="E338" s="3" t="n"/>
      <c r="F338" s="3" t="n"/>
      <c r="G338" s="3" t="n"/>
      <c r="H338" s="388" t="inlineStr">
        <is>
          <t>器魂高阶：无视格挡，手持武器增伤36%</t>
        </is>
      </c>
      <c r="I338" s="3" t="n"/>
      <c r="J338" s="3" t="n"/>
      <c r="K338" s="3" t="n"/>
      <c r="L338" s="3" t="n"/>
      <c r="M338" s="3" t="n"/>
      <c r="N338" s="962" t="inlineStr">
        <is>
          <t>觉醒神器</t>
        </is>
      </c>
      <c r="O338" s="58">
        <f>ROUND((O348+Q348)/2,0)</f>
        <v/>
      </c>
      <c r="P338" s="386" t="inlineStr">
        <is>
          <t>2</t>
        </is>
      </c>
      <c r="Q338" s="58">
        <f>IF(Q349="紫晶",100%,ROUND(1-(1-Q349)*(1-Q350)*(1-Q351)*(1-Q352)*(1-Q353),3))</f>
        <v/>
      </c>
      <c r="R338" s="151">
        <f>O349</f>
        <v/>
      </c>
    </row>
    <row r="339" ht="24" customHeight="1">
      <c r="A339" s="744" t="inlineStr">
        <is>
          <t>强化五星</t>
        </is>
      </c>
      <c r="B339" s="859" t="inlineStr">
        <is>
          <t>武器名称：落日弓。基础伤害：34-36。洗练画册：基础伤害+35。升级领悟。
强化属性：使用武器后增加40%命中，持续3回合。
仙化加成：武器基础伤害+100%，命中+30.0%，命中后降低对手闪避50%持续2回合，无视大海。</t>
        </is>
      </c>
      <c r="C339" s="3" t="n"/>
      <c r="D339" s="3" t="n"/>
      <c r="E339" s="3" t="n"/>
      <c r="F339" s="3" t="n"/>
      <c r="G339" s="3" t="n"/>
      <c r="H339" s="3" t="n"/>
      <c r="I339" s="3" t="n"/>
      <c r="J339" s="3" t="n"/>
      <c r="K339" s="3" t="n"/>
      <c r="L339" s="3" t="n"/>
      <c r="M339" s="4" t="n"/>
      <c r="N339" s="80" t="inlineStr">
        <is>
          <t>最低基础</t>
        </is>
      </c>
      <c r="O339" s="965">
        <f>IF(ISNUMBER(SEARCH("十阶",N338)),R339,IF(ISNUMBER(SEARCH("神器",N338)),R341,0))</f>
        <v/>
      </c>
      <c r="P339" s="61" t="inlineStr">
        <is>
          <t>武器加成</t>
        </is>
      </c>
      <c r="Q339" s="933" t="inlineStr">
        <is>
          <t>50%</t>
        </is>
      </c>
      <c r="R339" s="788" t="inlineStr">
        <is>
          <t>68</t>
        </is>
      </c>
    </row>
    <row r="340" ht="24" customHeight="1">
      <c r="A340" s="414" t="n"/>
      <c r="M340" s="504" t="n"/>
      <c r="N340" s="132" t="inlineStr">
        <is>
          <t>最高基础</t>
        </is>
      </c>
      <c r="O340" s="251">
        <f>IF(ISNUMBER(SEARCH("十阶",N338)),R340,IF(ISNUMBER(SEARCH("神器",N338)),R342,0))</f>
        <v/>
      </c>
      <c r="P340" s="85" t="inlineStr">
        <is>
          <t>器魂加成</t>
        </is>
      </c>
      <c r="Q340" s="286" t="inlineStr">
        <is>
          <t>0%</t>
        </is>
      </c>
      <c r="R340" s="788" t="inlineStr">
        <is>
          <t>72</t>
        </is>
      </c>
    </row>
    <row r="341" ht="24" customHeight="1">
      <c r="A341" s="749" t="n"/>
      <c r="B341" s="158" t="n"/>
      <c r="C341" s="158" t="n"/>
      <c r="D341" s="158" t="n"/>
      <c r="E341" s="158" t="n"/>
      <c r="F341" s="158" t="n"/>
      <c r="G341" s="158" t="n"/>
      <c r="H341" s="158" t="n"/>
      <c r="I341" s="158" t="n"/>
      <c r="J341" s="158" t="n"/>
      <c r="K341" s="158" t="n"/>
      <c r="L341" s="158" t="n"/>
      <c r="M341" s="320" t="n"/>
      <c r="N341" s="132" t="inlineStr">
        <is>
          <t>仙化基础</t>
        </is>
      </c>
      <c r="O341" s="966" t="inlineStr">
        <is>
          <t>100%</t>
        </is>
      </c>
      <c r="P341" s="85" t="inlineStr">
        <is>
          <t>仙化加成</t>
        </is>
      </c>
      <c r="Q341" s="236" t="inlineStr">
        <is>
          <t>0%</t>
        </is>
      </c>
      <c r="R341" s="788" t="inlineStr">
        <is>
          <t>78</t>
        </is>
      </c>
    </row>
    <row r="342" ht="24" customHeight="1">
      <c r="A342" s="956" t="inlineStr">
        <is>
          <t>觉醒十阶</t>
        </is>
      </c>
      <c r="B342" s="873" t="inlineStr">
        <is>
          <t>武器名称：射雕神弓。基础伤害：68-72。淬火档次2满祝材料：2513。
觉醒属性：使用武器后增加50%命中，持续3回合。无视皮糙。
觉醒加成：武器伤害+80，连击+33.3%，暴击+33.3%。</t>
        </is>
      </c>
      <c r="C342" s="194" t="n"/>
      <c r="D342" s="194" t="n"/>
      <c r="E342" s="194" t="n"/>
      <c r="F342" s="194" t="n"/>
      <c r="G342" s="194" t="n"/>
      <c r="H342" s="194" t="n"/>
      <c r="I342" s="194" t="n"/>
      <c r="J342" s="194" t="n"/>
      <c r="K342" s="194" t="n"/>
      <c r="L342" s="194" t="n"/>
      <c r="M342" s="410" t="n"/>
      <c r="N342" s="132" t="inlineStr">
        <is>
          <t>觉醒基础</t>
        </is>
      </c>
      <c r="O342" s="254" t="inlineStr">
        <is>
          <t>80</t>
        </is>
      </c>
      <c r="P342" s="85" t="inlineStr">
        <is>
          <t>剑君加成</t>
        </is>
      </c>
      <c r="Q342" s="286" t="inlineStr">
        <is>
          <t>160%</t>
        </is>
      </c>
      <c r="R342" s="788" t="inlineStr">
        <is>
          <t>82</t>
        </is>
      </c>
    </row>
    <row r="343" ht="24" customHeight="1">
      <c r="A343" s="414" t="n"/>
      <c r="M343" s="504" t="n"/>
      <c r="N343" s="132" t="inlineStr">
        <is>
          <t>铭刻基础</t>
        </is>
      </c>
      <c r="O343" s="966" t="inlineStr">
        <is>
          <t>140</t>
        </is>
      </c>
      <c r="P343" s="85" t="inlineStr">
        <is>
          <t>专精加成</t>
        </is>
      </c>
      <c r="Q343" s="286" t="inlineStr">
        <is>
          <t>50%</t>
        </is>
      </c>
    </row>
    <row r="344" ht="24" customHeight="1">
      <c r="A344" s="749" t="n"/>
      <c r="B344" s="158" t="n"/>
      <c r="C344" s="158" t="n"/>
      <c r="D344" s="158" t="n"/>
      <c r="E344" s="158" t="n"/>
      <c r="F344" s="158" t="n"/>
      <c r="G344" s="158" t="n"/>
      <c r="H344" s="158" t="n"/>
      <c r="I344" s="158" t="n"/>
      <c r="J344" s="158" t="n"/>
      <c r="K344" s="158" t="n"/>
      <c r="L344" s="158" t="n"/>
      <c r="M344" s="320" t="n"/>
      <c r="N344" s="132" t="inlineStr">
        <is>
          <t>附魔基础</t>
        </is>
      </c>
      <c r="O344" s="966" t="inlineStr">
        <is>
          <t>40</t>
        </is>
      </c>
      <c r="P344" s="85" t="inlineStr">
        <is>
          <t>附魔加成</t>
        </is>
      </c>
      <c r="Q344" s="286" t="inlineStr">
        <is>
          <t>16%</t>
        </is>
      </c>
      <c r="R344" s="788" t="inlineStr">
        <is>
          <t>0</t>
        </is>
      </c>
    </row>
    <row r="345" ht="24" customHeight="1">
      <c r="A345" s="956" t="inlineStr">
        <is>
          <t>觉醒神器</t>
        </is>
      </c>
      <c r="B345" s="873" t="inlineStr">
        <is>
          <t>武器名称：神·射雕神弓。基础伤害：78-82。
神器属性：使用武器后增加50%命中和50%伤害，持续3回合。无视皮糙。
神器神技：可汗标记，使用神·射雕神弓后下次拿出中型武器攻击时触发该标记，该次攻击增加50%命中。</t>
        </is>
      </c>
      <c r="C345" s="194" t="n"/>
      <c r="D345" s="194" t="n"/>
      <c r="E345" s="194" t="n"/>
      <c r="F345" s="194" t="n"/>
      <c r="G345" s="194" t="n"/>
      <c r="H345" s="194" t="n"/>
      <c r="I345" s="194" t="n"/>
      <c r="J345" s="194" t="n"/>
      <c r="K345" s="194" t="n"/>
      <c r="L345" s="194" t="n"/>
      <c r="M345" s="410" t="n"/>
      <c r="N345" s="132" t="inlineStr">
        <is>
          <t>洗练基础</t>
        </is>
      </c>
      <c r="O345" s="966" t="inlineStr">
        <is>
          <t>0</t>
        </is>
      </c>
      <c r="P345" s="85" t="inlineStr">
        <is>
          <t>温养加成</t>
        </is>
      </c>
      <c r="Q345" s="286" t="inlineStr">
        <is>
          <t>0%</t>
        </is>
      </c>
      <c r="R345" s="788" t="inlineStr">
        <is>
          <t>25</t>
        </is>
      </c>
    </row>
    <row r="346" ht="24" customHeight="1">
      <c r="A346" s="414" t="n"/>
      <c r="M346" s="504" t="n"/>
      <c r="N346" s="132" t="inlineStr">
        <is>
          <t>神将基础</t>
        </is>
      </c>
      <c r="O346" s="966" t="inlineStr">
        <is>
          <t>0</t>
        </is>
      </c>
      <c r="P346" s="85" t="inlineStr">
        <is>
          <t>神将加成</t>
        </is>
      </c>
      <c r="Q346" s="977" t="inlineStr">
        <is>
          <t>0%</t>
        </is>
      </c>
      <c r="R346" s="788" t="inlineStr">
        <is>
          <t>69</t>
        </is>
      </c>
    </row>
    <row r="347" ht="24" customHeight="1">
      <c r="A347" s="749" t="n"/>
      <c r="B347" s="158" t="n"/>
      <c r="C347" s="158" t="n"/>
      <c r="D347" s="158" t="n"/>
      <c r="E347" s="158" t="n"/>
      <c r="F347" s="158" t="n"/>
      <c r="G347" s="158" t="n"/>
      <c r="H347" s="158" t="n"/>
      <c r="I347" s="158" t="n"/>
      <c r="J347" s="158" t="n"/>
      <c r="K347" s="158" t="n"/>
      <c r="L347" s="158" t="n"/>
      <c r="M347" s="320" t="n"/>
      <c r="N347" s="138" t="inlineStr">
        <is>
          <t>符石基础</t>
        </is>
      </c>
      <c r="O347" s="257">
        <f>IF(ISNUMBER(SEARCH("闪耀",O349)),70,0)</f>
        <v/>
      </c>
      <c r="P347" s="256" t="inlineStr">
        <is>
          <t>符石加成</t>
        </is>
      </c>
      <c r="Q347" s="290">
        <f>IF(ISNUMBER(SEARCH("破坏",O349)),50%,0)+IF(ISNUMBER(SEARCH("银光",O349)),20%,0)</f>
        <v/>
      </c>
      <c r="R347" s="788" t="inlineStr">
        <is>
          <t>135</t>
        </is>
      </c>
    </row>
    <row r="348" ht="24" customHeight="1">
      <c r="A348" s="945" t="inlineStr">
        <is>
          <t>神将郭靖</t>
        </is>
      </c>
      <c r="B348" s="695" t="inlineStr">
        <is>
          <t>天赋分支1</t>
        </is>
      </c>
      <c r="F348" s="695" t="inlineStr">
        <is>
          <t>天赋分支2</t>
        </is>
      </c>
      <c r="J348" s="695" t="inlineStr">
        <is>
          <t>天赋分支3</t>
        </is>
      </c>
      <c r="N348" s="386" t="inlineStr">
        <is>
          <t>最低输出</t>
        </is>
      </c>
      <c r="O348" s="386">
        <f>ROUNDDOWN((ROUNDDOWN(ROUNDDOWN(O339*(1+O341)+$O$13*(1+$O$2+$O$3+O354)*1+SUM(O342:O347),0)*(1.5+$O$10+$P$10+SUM(Q339:Q347)),0)+SUM(O350:O353)+$Q$13+$Q$14+$Q$10)*(P338-1+Q338)*(1+Q354),0)</f>
        <v/>
      </c>
      <c r="P348" s="386" t="inlineStr">
        <is>
          <t>最高输出</t>
        </is>
      </c>
      <c r="Q348" s="386">
        <f>ROUNDDOWN((ROUNDDOWN(ROUNDDOWN(O340*(1+O341)+$O$13*(1+$O$2+$O$3+O354)*1.5+SUM(O342:O347),0)*(1.5+$O$10+$P$10+SUM(Q339:Q347)),0)+SUM(O350:O353)+$Q$13+$Q$14+$Q$10)*(P338-1+Q338)*(1+Q354),0)</f>
        <v/>
      </c>
    </row>
    <row r="349" ht="24" customHeight="1">
      <c r="A349" s="442" t="inlineStr">
        <is>
          <t>专属武器
射雕神弓
神·
射雕神弓</t>
        </is>
      </c>
      <c r="B349" s="979" t="inlineStr">
        <is>
          <t>基础共鸣：增加专属武器25点基础伤害，
使用射雕神弓可以变身神将形象</t>
        </is>
      </c>
      <c r="C349" s="3" t="n"/>
      <c r="D349" s="3" t="n"/>
      <c r="E349" s="474" t="n"/>
      <c r="F349" s="998" t="inlineStr">
        <is>
          <t>红日：专属武器获得优先选中效果</t>
        </is>
      </c>
      <c r="G349" s="3" t="n"/>
      <c r="H349" s="3" t="n"/>
      <c r="I349" s="474" t="n"/>
      <c r="J349" s="999" t="inlineStr">
        <is>
          <t>镇关：该武器无视对手10%抗穿透，并附带额外20点固定伤害</t>
        </is>
      </c>
      <c r="K349" s="3" t="n"/>
      <c r="L349" s="3" t="n"/>
      <c r="M349" s="474" t="n"/>
      <c r="N349" s="80" t="inlineStr">
        <is>
          <t>符石名称</t>
        </is>
      </c>
      <c r="O349" s="973" t="inlineStr">
        <is>
          <t>破坏清月</t>
        </is>
      </c>
      <c r="P349" s="61" t="inlineStr">
        <is>
          <t>武器连击</t>
        </is>
      </c>
      <c r="Q349" s="933" t="inlineStr">
        <is>
          <t>33.3%</t>
        </is>
      </c>
      <c r="R349" s="788" t="inlineStr">
        <is>
          <t>0%</t>
        </is>
      </c>
    </row>
    <row r="350" ht="24" customHeight="1">
      <c r="A350" s="414" t="n"/>
      <c r="B350" s="158" t="n"/>
      <c r="C350" s="158" t="n"/>
      <c r="D350" s="158" t="n"/>
      <c r="E350" s="159" t="n"/>
      <c r="F350" s="158" t="n"/>
      <c r="G350" s="158" t="n"/>
      <c r="H350" s="158" t="n"/>
      <c r="I350" s="159" t="n"/>
      <c r="J350" s="16" t="n"/>
      <c r="K350" s="158" t="n"/>
      <c r="L350" s="158" t="n"/>
      <c r="M350" s="159" t="n"/>
      <c r="N350" s="132" t="inlineStr">
        <is>
          <t>符石附加</t>
        </is>
      </c>
      <c r="O350" s="254">
        <f>ROUNDDOWN(IF(ISNUMBER(SEARCH("清月",O349)),200%*ROUNDDOWN($O$14*(1+$O$4+$O$5),0),IF(ISNUMBER(SEARCH("锦月",O349)),50%*ROUNDDOWN(ROUNDDOWN($O$15*(1+$Q$2*$Q$3),0)*(1+$Q$4+$Q$5),0),0)),0)</f>
        <v/>
      </c>
      <c r="P350" s="85" t="inlineStr">
        <is>
          <t>魂珠连击</t>
        </is>
      </c>
      <c r="Q350" s="286" t="inlineStr">
        <is>
          <t>75%</t>
        </is>
      </c>
      <c r="R350" s="788" t="inlineStr">
        <is>
          <t>33.3%</t>
        </is>
      </c>
    </row>
    <row r="351" ht="24" customHeight="1">
      <c r="A351" s="414" t="n"/>
      <c r="B351" s="929" t="inlineStr">
        <is>
          <t>中级共鸣：增加专属武器44点基础伤害，
使用神·射雕神弓可以变身神将形象</t>
        </is>
      </c>
      <c r="C351" s="194" t="n"/>
      <c r="D351" s="194" t="n"/>
      <c r="E351" s="195" t="n"/>
      <c r="F351" s="913" t="inlineStr">
        <is>
          <t>降龙：拿出该武器后，提升自身全类型武器穿透10%持续两回合</t>
        </is>
      </c>
      <c r="G351" s="194" t="n"/>
      <c r="H351" s="194" t="n"/>
      <c r="I351" s="195" t="n"/>
      <c r="J351" s="1000" t="inlineStr">
        <is>
          <t>仁者：命中对手后，对手下次使用武器攻击时只能打出1点伤害，仅限一次</t>
        </is>
      </c>
      <c r="K351" s="194" t="n"/>
      <c r="L351" s="194" t="n"/>
      <c r="M351" s="195" t="n"/>
      <c r="N351" s="132" t="inlineStr">
        <is>
          <t>武器附加</t>
        </is>
      </c>
      <c r="O351" s="254" t="inlineStr">
        <is>
          <t>0</t>
        </is>
      </c>
      <c r="P351" s="85" t="inlineStr">
        <is>
          <t>专精连击</t>
        </is>
      </c>
      <c r="Q351" s="286" t="inlineStr">
        <is>
          <t>50%</t>
        </is>
      </c>
      <c r="R351" s="788" t="inlineStr">
        <is>
          <t>紫晶</t>
        </is>
      </c>
    </row>
    <row r="352" ht="24" customHeight="1">
      <c r="A352" s="414" t="n"/>
      <c r="B352" s="158" t="n"/>
      <c r="C352" s="158" t="n"/>
      <c r="D352" s="158" t="n"/>
      <c r="E352" s="159" t="n"/>
      <c r="F352" s="158" t="n"/>
      <c r="G352" s="158" t="n"/>
      <c r="H352" s="158" t="n"/>
      <c r="I352" s="159" t="n"/>
      <c r="J352" s="16" t="n"/>
      <c r="K352" s="158" t="n"/>
      <c r="L352" s="158" t="n"/>
      <c r="M352" s="159" t="n"/>
      <c r="N352" s="132" t="inlineStr">
        <is>
          <t>神将附加</t>
        </is>
      </c>
      <c r="O352" s="960" t="inlineStr">
        <is>
          <t>0</t>
        </is>
      </c>
      <c r="P352" s="85" t="inlineStr">
        <is>
          <t>附魔连击</t>
        </is>
      </c>
      <c r="Q352" s="286" t="inlineStr">
        <is>
          <t>0%</t>
        </is>
      </c>
    </row>
    <row r="353" ht="24" customHeight="1">
      <c r="A353" s="414" t="n"/>
      <c r="B353" s="983" t="inlineStr">
        <is>
          <t>高级共鸣：增加专属武器66点基础伤害</t>
        </is>
      </c>
      <c r="C353" s="194" t="n"/>
      <c r="D353" s="194" t="n"/>
      <c r="E353" s="195" t="n"/>
      <c r="F353" s="983" t="inlineStr">
        <is>
          <t>神弓：该武器不会被扔出 ，额外造成对手最大生命值3%~8%的伤害</t>
        </is>
      </c>
      <c r="G353" s="194" t="n"/>
      <c r="H353" s="194" t="n"/>
      <c r="I353" s="195" t="n"/>
      <c r="J353" s="1001" t="inlineStr">
        <is>
          <t>天罡：拿出该武器后免疫控制效果持续两回合</t>
        </is>
      </c>
      <c r="K353" s="194" t="n"/>
      <c r="L353" s="194" t="n"/>
      <c r="M353" s="195" t="n"/>
      <c r="N353" s="974" t="inlineStr">
        <is>
          <t>其他附加</t>
        </is>
      </c>
      <c r="O353" s="298" t="inlineStr">
        <is>
          <t>0</t>
        </is>
      </c>
      <c r="P353" s="316" t="inlineStr">
        <is>
          <t>温养连击</t>
        </is>
      </c>
      <c r="Q353" s="975" t="inlineStr">
        <is>
          <t>0%</t>
        </is>
      </c>
    </row>
    <row r="354" ht="24" customHeight="1">
      <c r="A354" s="76" t="n"/>
      <c r="B354" s="375" t="n"/>
      <c r="C354" s="375" t="n"/>
      <c r="D354" s="375" t="n"/>
      <c r="E354" s="971" t="n"/>
      <c r="F354" s="375" t="n"/>
      <c r="G354" s="375" t="n"/>
      <c r="H354" s="375" t="n"/>
      <c r="I354" s="971" t="n"/>
      <c r="J354" s="54" t="n"/>
      <c r="K354" s="270" t="n"/>
      <c r="L354" s="270" t="n"/>
      <c r="M354" s="510" t="n"/>
      <c r="N354" s="68" t="inlineStr">
        <is>
          <t>力量提升</t>
        </is>
      </c>
      <c r="O354" s="961" t="inlineStr">
        <is>
          <t>0%</t>
        </is>
      </c>
      <c r="P354" s="68" t="inlineStr">
        <is>
          <t>最终提升</t>
        </is>
      </c>
      <c r="Q354" s="961" t="inlineStr">
        <is>
          <t>0%</t>
        </is>
      </c>
    </row>
    <row r="355" ht="24" customHeight="1">
      <c r="A355" s="788" t="inlineStr"/>
      <c r="N355" s="788" t="inlineStr"/>
    </row>
    <row r="356" ht="24" customHeight="1">
      <c r="A356" s="389" t="inlineStr">
        <is>
          <t>红缨枪</t>
        </is>
      </c>
      <c r="B356" s="388" t="inlineStr">
        <is>
          <t>穿刺器魂中阶：命中对手禁止其触发门派防御技能</t>
        </is>
      </c>
      <c r="C356" s="3" t="n"/>
      <c r="D356" s="3" t="n"/>
      <c r="E356" s="3" t="n"/>
      <c r="F356" s="3" t="n"/>
      <c r="G356" s="3" t="n"/>
      <c r="H356" s="388" t="inlineStr">
        <is>
          <t>穿刺器魂高阶：造成的最终全量伤害提升18%</t>
        </is>
      </c>
      <c r="I356" s="3" t="n"/>
      <c r="J356" s="3" t="n"/>
      <c r="K356" s="3" t="n"/>
      <c r="L356" s="3" t="n"/>
      <c r="M356" s="3" t="n"/>
      <c r="N356" s="962" t="inlineStr">
        <is>
          <t>觉醒神器</t>
        </is>
      </c>
      <c r="O356" s="58">
        <f>ROUND((O366+Q366)/2,0)</f>
        <v/>
      </c>
      <c r="P356" s="386" t="inlineStr">
        <is>
          <t>2</t>
        </is>
      </c>
      <c r="Q356" s="58">
        <f>IF(Q367="紫晶",100%,ROUND(1-(1-Q367)*(1-Q368)*(1-Q369)*(1-Q370)*(1-Q371),3))</f>
        <v/>
      </c>
      <c r="R356" s="151">
        <f>O367</f>
        <v/>
      </c>
    </row>
    <row r="357" ht="24" customHeight="1">
      <c r="A357" s="744" t="inlineStr">
        <is>
          <t>强化五星</t>
        </is>
      </c>
      <c r="B357" s="859" t="inlineStr">
        <is>
          <t>武器名称：真·红缨枪。基础伤害：23-38。洗练画册：基础伤害+35。升级领悟。
强化属性：20%连续攻击，忽略装死。
仙化加成：武器基础伤害+100%，忽略+35.0%，手持武器减伤+35.0%。</t>
        </is>
      </c>
      <c r="C357" s="3" t="n"/>
      <c r="D357" s="3" t="n"/>
      <c r="E357" s="3" t="n"/>
      <c r="F357" s="3" t="n"/>
      <c r="G357" s="3" t="n"/>
      <c r="H357" s="3" t="n"/>
      <c r="I357" s="3" t="n"/>
      <c r="J357" s="3" t="n"/>
      <c r="K357" s="3" t="n"/>
      <c r="L357" s="3" t="n"/>
      <c r="M357" s="4" t="n"/>
      <c r="N357" s="80" t="inlineStr">
        <is>
          <t>最低基础</t>
        </is>
      </c>
      <c r="O357" s="965">
        <f>IF(ISNUMBER(SEARCH("十阶",N356)),R357,IF(ISNUMBER(SEARCH("神器",N356)),R359,0))</f>
        <v/>
      </c>
      <c r="P357" s="61" t="inlineStr">
        <is>
          <t>武器加成</t>
        </is>
      </c>
      <c r="Q357" s="63" t="inlineStr">
        <is>
          <t>0%</t>
        </is>
      </c>
      <c r="R357" s="788" t="inlineStr">
        <is>
          <t>60</t>
        </is>
      </c>
    </row>
    <row r="358" ht="24" customHeight="1">
      <c r="A358" s="414" t="n"/>
      <c r="M358" s="504" t="n"/>
      <c r="N358" s="132" t="inlineStr">
        <is>
          <t>最高基础</t>
        </is>
      </c>
      <c r="O358" s="251">
        <f>IF(ISNUMBER(SEARCH("十阶",N356)),R358,IF(ISNUMBER(SEARCH("神器",N356)),R360,0))</f>
        <v/>
      </c>
      <c r="P358" s="85" t="inlineStr">
        <is>
          <t>器魂加成</t>
        </is>
      </c>
      <c r="Q358" s="236" t="inlineStr">
        <is>
          <t>0%</t>
        </is>
      </c>
      <c r="R358" s="788" t="inlineStr">
        <is>
          <t>80</t>
        </is>
      </c>
    </row>
    <row r="359" ht="24" customHeight="1">
      <c r="A359" s="749" t="n"/>
      <c r="B359" s="158" t="n"/>
      <c r="C359" s="158" t="n"/>
      <c r="D359" s="158" t="n"/>
      <c r="E359" s="158" t="n"/>
      <c r="F359" s="158" t="n"/>
      <c r="G359" s="158" t="n"/>
      <c r="H359" s="158" t="n"/>
      <c r="I359" s="158" t="n"/>
      <c r="J359" s="158" t="n"/>
      <c r="K359" s="158" t="n"/>
      <c r="L359" s="158" t="n"/>
      <c r="M359" s="320" t="n"/>
      <c r="N359" s="132" t="inlineStr">
        <is>
          <t>仙化基础</t>
        </is>
      </c>
      <c r="O359" s="966" t="inlineStr">
        <is>
          <t>100%</t>
        </is>
      </c>
      <c r="P359" s="85" t="inlineStr">
        <is>
          <t>仙化加成</t>
        </is>
      </c>
      <c r="Q359" s="236" t="inlineStr">
        <is>
          <t>0%</t>
        </is>
      </c>
      <c r="R359" s="788" t="inlineStr">
        <is>
          <t>75</t>
        </is>
      </c>
    </row>
    <row r="360" ht="24" customHeight="1">
      <c r="A360" s="956" t="inlineStr">
        <is>
          <t>觉醒十阶</t>
        </is>
      </c>
      <c r="B360" s="873" t="inlineStr">
        <is>
          <t>武器名称：穿刺之枪。基础伤害：60-80。淬火档次2满祝材料：2513。
觉醒属性：100%连续攻击，忽略装死。攻击对手时无视皮糙，使用武器后命中、暴击各提升30%持续3回合。
觉醒加成：武器伤害+80，命中+33.3%，暴击+33.3%。</t>
        </is>
      </c>
      <c r="C360" s="194" t="n"/>
      <c r="D360" s="194" t="n"/>
      <c r="E360" s="194" t="n"/>
      <c r="F360" s="194" t="n"/>
      <c r="G360" s="194" t="n"/>
      <c r="H360" s="194" t="n"/>
      <c r="I360" s="194" t="n"/>
      <c r="J360" s="194" t="n"/>
      <c r="K360" s="194" t="n"/>
      <c r="L360" s="194" t="n"/>
      <c r="M360" s="410" t="n"/>
      <c r="N360" s="132" t="inlineStr">
        <is>
          <t>觉醒基础</t>
        </is>
      </c>
      <c r="O360" s="254" t="inlineStr">
        <is>
          <t>80</t>
        </is>
      </c>
      <c r="P360" s="85" t="inlineStr">
        <is>
          <t>剑君加成</t>
        </is>
      </c>
      <c r="Q360" s="286" t="inlineStr">
        <is>
          <t>160%</t>
        </is>
      </c>
      <c r="R360" s="788" t="inlineStr">
        <is>
          <t>95</t>
        </is>
      </c>
    </row>
    <row r="361" ht="24" customHeight="1">
      <c r="A361" s="414" t="n"/>
      <c r="M361" s="504" t="n"/>
      <c r="N361" s="132" t="inlineStr">
        <is>
          <t>铭刻基础</t>
        </is>
      </c>
      <c r="O361" s="966" t="inlineStr">
        <is>
          <t>140</t>
        </is>
      </c>
      <c r="P361" s="85" t="inlineStr">
        <is>
          <t>专精加成</t>
        </is>
      </c>
      <c r="Q361" s="286" t="inlineStr">
        <is>
          <t>50%</t>
        </is>
      </c>
    </row>
    <row r="362" ht="24" customHeight="1">
      <c r="A362" s="749" t="n"/>
      <c r="B362" s="158" t="n"/>
      <c r="C362" s="158" t="n"/>
      <c r="D362" s="158" t="n"/>
      <c r="E362" s="158" t="n"/>
      <c r="F362" s="158" t="n"/>
      <c r="G362" s="158" t="n"/>
      <c r="H362" s="158" t="n"/>
      <c r="I362" s="158" t="n"/>
      <c r="J362" s="158" t="n"/>
      <c r="K362" s="158" t="n"/>
      <c r="L362" s="158" t="n"/>
      <c r="M362" s="320" t="n"/>
      <c r="N362" s="132" t="inlineStr">
        <is>
          <t>附魔基础</t>
        </is>
      </c>
      <c r="O362" s="966" t="inlineStr">
        <is>
          <t>40</t>
        </is>
      </c>
      <c r="P362" s="85" t="inlineStr">
        <is>
          <t>附魔加成</t>
        </is>
      </c>
      <c r="Q362" s="286" t="inlineStr">
        <is>
          <t>16%</t>
        </is>
      </c>
      <c r="R362" s="788" t="inlineStr">
        <is>
          <t>0</t>
        </is>
      </c>
    </row>
    <row r="363" ht="24" customHeight="1">
      <c r="A363" s="956" t="inlineStr">
        <is>
          <t>觉醒神器</t>
        </is>
      </c>
      <c r="B363" s="873" t="inlineStr">
        <is>
          <t>武器名称：神·命运之枪。基础伤害：75-95。
神器属性：100%连续攻击，忽略装死。攻击对手时无视皮糙，使用武器后命中、暴击各提升30%持续3回合。
神器神技：命运穿刺，根据对手的武器减伤百分比增加自己的武器穿透，对手减伤每多10%，自身穿透增加1%。</t>
        </is>
      </c>
      <c r="C363" s="194" t="n"/>
      <c r="D363" s="194" t="n"/>
      <c r="E363" s="194" t="n"/>
      <c r="F363" s="194" t="n"/>
      <c r="G363" s="194" t="n"/>
      <c r="H363" s="194" t="n"/>
      <c r="I363" s="194" t="n"/>
      <c r="J363" s="194" t="n"/>
      <c r="K363" s="194" t="n"/>
      <c r="L363" s="194" t="n"/>
      <c r="M363" s="410" t="n"/>
      <c r="N363" s="132" t="inlineStr">
        <is>
          <t>洗练基础</t>
        </is>
      </c>
      <c r="O363" s="966" t="inlineStr">
        <is>
          <t>0</t>
        </is>
      </c>
      <c r="P363" s="85" t="inlineStr">
        <is>
          <t>温养加成</t>
        </is>
      </c>
      <c r="Q363" s="286" t="inlineStr">
        <is>
          <t>0%</t>
        </is>
      </c>
      <c r="R363" s="788" t="inlineStr">
        <is>
          <t>20</t>
        </is>
      </c>
    </row>
    <row r="364" ht="24" customHeight="1">
      <c r="A364" s="414" t="n"/>
      <c r="M364" s="504" t="n"/>
      <c r="N364" s="132" t="inlineStr">
        <is>
          <t>神将基础</t>
        </is>
      </c>
      <c r="O364" s="966" t="inlineStr">
        <is>
          <t>0</t>
        </is>
      </c>
      <c r="P364" s="85" t="inlineStr">
        <is>
          <t>神将加成</t>
        </is>
      </c>
      <c r="Q364" s="977" t="inlineStr">
        <is>
          <t>0%</t>
        </is>
      </c>
      <c r="R364" s="788" t="inlineStr">
        <is>
          <t>50</t>
        </is>
      </c>
    </row>
    <row r="365" ht="24" customHeight="1">
      <c r="A365" s="749" t="n"/>
      <c r="B365" s="158" t="n"/>
      <c r="C365" s="158" t="n"/>
      <c r="D365" s="158" t="n"/>
      <c r="E365" s="158" t="n"/>
      <c r="F365" s="158" t="n"/>
      <c r="G365" s="158" t="n"/>
      <c r="H365" s="158" t="n"/>
      <c r="I365" s="158" t="n"/>
      <c r="J365" s="158" t="n"/>
      <c r="K365" s="158" t="n"/>
      <c r="L365" s="158" t="n"/>
      <c r="M365" s="320" t="n"/>
      <c r="N365" s="138" t="inlineStr">
        <is>
          <t>符石基础</t>
        </is>
      </c>
      <c r="O365" s="257">
        <f>IF(ISNUMBER(SEARCH("闪耀",O367)),70,0)</f>
        <v/>
      </c>
      <c r="P365" s="256" t="inlineStr">
        <is>
          <t>符石加成</t>
        </is>
      </c>
      <c r="Q365" s="290">
        <f>IF(ISNUMBER(SEARCH("破坏",O367)),50%,0)+IF(ISNUMBER(SEARCH("银光",O367)),20%,0)</f>
        <v/>
      </c>
      <c r="R365" s="788" t="inlineStr">
        <is>
          <t>100</t>
        </is>
      </c>
    </row>
    <row r="366" ht="24" customHeight="1">
      <c r="A366" s="945" t="inlineStr">
        <is>
          <t>哪吒</t>
        </is>
      </c>
      <c r="B366" s="695" t="inlineStr">
        <is>
          <t>天赋分支1</t>
        </is>
      </c>
      <c r="F366" s="695" t="inlineStr">
        <is>
          <t>天赋分支2</t>
        </is>
      </c>
      <c r="J366" s="695" t="inlineStr">
        <is>
          <t>天赋分支3</t>
        </is>
      </c>
      <c r="N366" s="386" t="inlineStr">
        <is>
          <t>最低输出</t>
        </is>
      </c>
      <c r="O366" s="386">
        <f>ROUNDDOWN((ROUNDDOWN(ROUNDDOWN(O357*(1+O359)+$O$13*(1+$O$2+$O$3+O372)*1+SUM(O360:O365),0)*(1.5+$O$10+$P$10+SUM(Q357:Q365)),0)+SUM(O368:O371)+$Q$13+$Q$14+$Q$10)*(P356-1+Q356)*(1+Q372),0)</f>
        <v/>
      </c>
      <c r="P366" s="386" t="inlineStr">
        <is>
          <t>最高输出</t>
        </is>
      </c>
      <c r="Q366" s="386">
        <f>ROUNDDOWN((ROUNDDOWN(ROUNDDOWN(O358*(1+O359)+$O$13*(1+$O$2+$O$3+O372)*1.5+SUM(O360:O365),0)*(1.5+$O$10+$P$10+SUM(Q357:Q365)),0)+SUM(O368:O371)+$Q$13+$Q$14+$Q$10)*(P356-1+Q356)*(1+Q372),0)</f>
        <v/>
      </c>
    </row>
    <row r="367" ht="24" customHeight="1">
      <c r="A367" s="993" t="inlineStr">
        <is>
          <t>专属武器
穿刺之枪
神·命运之枪</t>
        </is>
      </c>
      <c r="B367" s="994" t="inlineStr">
        <is>
          <t>基础共鸣：增加专属武器20点基础伤害，
使用穿刺之枪可以变身神将形象</t>
        </is>
      </c>
      <c r="C367" s="3" t="n"/>
      <c r="D367" s="3" t="n"/>
      <c r="E367" s="474" t="n"/>
      <c r="F367" s="994" t="inlineStr">
        <is>
          <t>混天绫：50%概率使对手只能使用技能攻击，持续1回合</t>
        </is>
      </c>
      <c r="G367" s="3" t="n"/>
      <c r="H367" s="3" t="n"/>
      <c r="I367" s="474" t="n"/>
      <c r="J367" s="994" t="inlineStr">
        <is>
          <t>净莲重生：暴击率增加15%</t>
        </is>
      </c>
      <c r="K367" s="3" t="n"/>
      <c r="L367" s="3" t="n"/>
      <c r="M367" s="474" t="n"/>
      <c r="N367" s="80" t="inlineStr">
        <is>
          <t>符石名称</t>
        </is>
      </c>
      <c r="O367" s="973" t="inlineStr">
        <is>
          <t>破坏锦月</t>
        </is>
      </c>
      <c r="P367" s="61" t="inlineStr">
        <is>
          <t>武器连击</t>
        </is>
      </c>
      <c r="Q367" s="933" t="inlineStr">
        <is>
          <t>100%</t>
        </is>
      </c>
      <c r="R367" s="788" t="inlineStr">
        <is>
          <t>0%</t>
        </is>
      </c>
    </row>
    <row r="368" ht="24" customHeight="1">
      <c r="A368" s="11" t="n"/>
      <c r="B368" s="16" t="n"/>
      <c r="C368" s="158" t="n"/>
      <c r="D368" s="158" t="n"/>
      <c r="E368" s="159" t="n"/>
      <c r="F368" s="16" t="n"/>
      <c r="G368" s="158" t="n"/>
      <c r="H368" s="158" t="n"/>
      <c r="I368" s="159" t="n"/>
      <c r="J368" s="16" t="n"/>
      <c r="K368" s="158" t="n"/>
      <c r="L368" s="158" t="n"/>
      <c r="M368" s="159" t="n"/>
      <c r="N368" s="132" t="inlineStr">
        <is>
          <t>符石附加</t>
        </is>
      </c>
      <c r="O368" s="254">
        <f>ROUNDDOWN(IF(ISNUMBER(SEARCH("清月",O367)),200%*ROUNDDOWN($O$14*(1+$O$4+$O$5),0),IF(ISNUMBER(SEARCH("锦月",O367)),50%*ROUNDDOWN(ROUNDDOWN($O$15*(1+$Q$2*$Q$3),0)*(1+$Q$4+$Q$5),0),0)),0)</f>
        <v/>
      </c>
      <c r="P368" s="85" t="inlineStr">
        <is>
          <t>魂珠连击</t>
        </is>
      </c>
      <c r="Q368" s="286" t="inlineStr">
        <is>
          <t>0%</t>
        </is>
      </c>
      <c r="R368" s="788" t="inlineStr">
        <is>
          <t>100%</t>
        </is>
      </c>
    </row>
    <row r="369" ht="24" customHeight="1">
      <c r="A369" s="11" t="n"/>
      <c r="B369" s="995" t="inlineStr">
        <is>
          <t>中级共鸣：增加专属武器30点基础伤害，
使用神·命运之枪可以变身神将形象</t>
        </is>
      </c>
      <c r="C369" s="194" t="n"/>
      <c r="D369" s="194" t="n"/>
      <c r="E369" s="195" t="n"/>
      <c r="F369" s="995" t="inlineStr">
        <is>
          <t>风火轮：命中率增加15%</t>
        </is>
      </c>
      <c r="G369" s="194" t="n"/>
      <c r="H369" s="194" t="n"/>
      <c r="I369" s="195" t="n"/>
      <c r="J369" s="995" t="inlineStr">
        <is>
          <t>枪魂夺舍：暴击伤害增加25%</t>
        </is>
      </c>
      <c r="K369" s="194" t="n"/>
      <c r="L369" s="194" t="n"/>
      <c r="M369" s="195" t="n"/>
      <c r="N369" s="132" t="inlineStr">
        <is>
          <t>武器附加</t>
        </is>
      </c>
      <c r="O369" s="254" t="inlineStr">
        <is>
          <t>0</t>
        </is>
      </c>
      <c r="P369" s="85" t="inlineStr">
        <is>
          <t>专精连击</t>
        </is>
      </c>
      <c r="Q369" s="286" t="inlineStr">
        <is>
          <t>0%</t>
        </is>
      </c>
      <c r="R369" s="788" t="inlineStr">
        <is>
          <t>紫晶</t>
        </is>
      </c>
    </row>
    <row r="370" ht="24" customHeight="1">
      <c r="A370" s="11" t="n"/>
      <c r="B370" s="16" t="n"/>
      <c r="C370" s="158" t="n"/>
      <c r="D370" s="158" t="n"/>
      <c r="E370" s="159" t="n"/>
      <c r="F370" s="16" t="n"/>
      <c r="G370" s="158" t="n"/>
      <c r="H370" s="158" t="n"/>
      <c r="I370" s="159" t="n"/>
      <c r="J370" s="16" t="n"/>
      <c r="K370" s="158" t="n"/>
      <c r="L370" s="158" t="n"/>
      <c r="M370" s="159" t="n"/>
      <c r="N370" s="132" t="inlineStr">
        <is>
          <t>神将附加</t>
        </is>
      </c>
      <c r="O370" s="254" t="inlineStr">
        <is>
          <t>0</t>
        </is>
      </c>
      <c r="P370" s="85" t="inlineStr">
        <is>
          <t>附魔连击</t>
        </is>
      </c>
      <c r="Q370" s="286" t="inlineStr">
        <is>
          <t>0%</t>
        </is>
      </c>
    </row>
    <row r="371" ht="24" customHeight="1">
      <c r="A371" s="11" t="n"/>
      <c r="B371" s="1002" t="inlineStr">
        <is>
          <t>高级共鸣：增加专属武器50点基础伤害</t>
        </is>
      </c>
      <c r="C371" s="194" t="n"/>
      <c r="D371" s="194" t="n"/>
      <c r="E371" s="195" t="n"/>
      <c r="F371" s="1002" t="inlineStr">
        <is>
          <t>炙炼火种：不会被扔出</t>
        </is>
      </c>
      <c r="G371" s="194" t="n"/>
      <c r="H371" s="194" t="n"/>
      <c r="I371" s="195" t="n"/>
      <c r="J371" s="997" t="inlineStr">
        <is>
          <t>肉身成圣：无视对手抗暴击伤害20%</t>
        </is>
      </c>
      <c r="K371" s="194" t="n"/>
      <c r="L371" s="194" t="n"/>
      <c r="M371" s="195" t="n"/>
      <c r="N371" s="974" t="inlineStr">
        <is>
          <t>其他附加</t>
        </is>
      </c>
      <c r="O371" s="298" t="inlineStr">
        <is>
          <t>0</t>
        </is>
      </c>
      <c r="P371" s="316" t="inlineStr">
        <is>
          <t>温养连击</t>
        </is>
      </c>
      <c r="Q371" s="975" t="inlineStr">
        <is>
          <t>0%</t>
        </is>
      </c>
    </row>
    <row r="372" ht="24" customHeight="1">
      <c r="A372" s="54" t="n"/>
      <c r="B372" s="484" t="n"/>
      <c r="C372" s="375" t="n"/>
      <c r="D372" s="375" t="n"/>
      <c r="E372" s="971" t="n"/>
      <c r="F372" s="484" t="n"/>
      <c r="G372" s="375" t="n"/>
      <c r="H372" s="375" t="n"/>
      <c r="I372" s="971" t="n"/>
      <c r="J372" s="54" t="n"/>
      <c r="K372" s="270" t="n"/>
      <c r="L372" s="270" t="n"/>
      <c r="M372" s="510" t="n"/>
      <c r="N372" s="68" t="inlineStr">
        <is>
          <t>力量提升</t>
        </is>
      </c>
      <c r="O372" s="961" t="inlineStr">
        <is>
          <t>0%</t>
        </is>
      </c>
      <c r="P372" s="68" t="inlineStr">
        <is>
          <t>最终提升</t>
        </is>
      </c>
      <c r="Q372" s="961" t="inlineStr">
        <is>
          <t>0%</t>
        </is>
      </c>
    </row>
    <row r="373" ht="24" customHeight="1">
      <c r="A373" s="788" t="inlineStr"/>
      <c r="N373" s="788" t="inlineStr"/>
    </row>
    <row r="374" ht="24" customHeight="1">
      <c r="A374" s="389" t="inlineStr">
        <is>
          <t>折凳</t>
        </is>
      </c>
      <c r="B374" s="388" t="inlineStr">
        <is>
          <t>折凳器魂中阶：命中对手禁止其触发门派防御技能</t>
        </is>
      </c>
      <c r="C374" s="3" t="n"/>
      <c r="D374" s="3" t="n"/>
      <c r="E374" s="3" t="n"/>
      <c r="F374" s="3" t="n"/>
      <c r="G374" s="3" t="n"/>
      <c r="H374" s="388" t="inlineStr">
        <is>
          <t>折凳器魂高阶：命中对手后每回合对手损失其3%最大生命值，持续2回合</t>
        </is>
      </c>
      <c r="I374" s="3" t="n"/>
      <c r="J374" s="3" t="n"/>
      <c r="K374" s="3" t="n"/>
      <c r="L374" s="3" t="n"/>
      <c r="M374" s="3" t="n"/>
      <c r="N374" s="962" t="inlineStr">
        <is>
          <t>觉醒神器</t>
        </is>
      </c>
      <c r="O374" s="58">
        <f>ROUND((O384+Q384)/2,0)</f>
        <v/>
      </c>
      <c r="P374" s="386" t="inlineStr">
        <is>
          <t>2</t>
        </is>
      </c>
      <c r="Q374" s="58">
        <f>IF(Q385="紫晶",100%,ROUND(1-(1-Q385)*(1-Q386)*(1-Q387)*(1-Q388)*(1-Q389),3))</f>
        <v/>
      </c>
      <c r="R374" s="151">
        <f>O385</f>
        <v/>
      </c>
    </row>
    <row r="375" ht="24" customHeight="1">
      <c r="A375" s="744" t="inlineStr">
        <is>
          <t>强化五星</t>
        </is>
      </c>
      <c r="B375" s="859" t="inlineStr">
        <is>
          <t>武器名称：绝世好折凳。基础伤害：22-24。洗练画册：基础伤害+35。升级领悟。
强化属性：命中率提升40%，忽略对手2回合。
仙化加成：武器基础伤害+100%，反击+70%，敏捷高于对手时伤害+50.0%，无视大海。</t>
        </is>
      </c>
      <c r="C375" s="3" t="n"/>
      <c r="D375" s="3" t="n"/>
      <c r="E375" s="3" t="n"/>
      <c r="F375" s="3" t="n"/>
      <c r="G375" s="3" t="n"/>
      <c r="H375" s="3" t="n"/>
      <c r="I375" s="3" t="n"/>
      <c r="J375" s="3" t="n"/>
      <c r="K375" s="3" t="n"/>
      <c r="L375" s="3" t="n"/>
      <c r="M375" s="4" t="n"/>
      <c r="N375" s="80" t="inlineStr">
        <is>
          <t>最低基础</t>
        </is>
      </c>
      <c r="O375" s="965">
        <f>IF(ISNUMBER(SEARCH("十阶",N374)),R375,IF(ISNUMBER(SEARCH("神器",N374)),R377,0))</f>
        <v/>
      </c>
      <c r="P375" s="61" t="inlineStr">
        <is>
          <t>武器加成</t>
        </is>
      </c>
      <c r="Q375" s="63" t="inlineStr">
        <is>
          <t>0%</t>
        </is>
      </c>
      <c r="R375" s="788" t="inlineStr">
        <is>
          <t>66</t>
        </is>
      </c>
    </row>
    <row r="376" ht="24" customHeight="1">
      <c r="A376" s="414" t="n"/>
      <c r="M376" s="504" t="n"/>
      <c r="N376" s="132" t="inlineStr">
        <is>
          <t>最高基础</t>
        </is>
      </c>
      <c r="O376" s="251">
        <f>IF(ISNUMBER(SEARCH("十阶",N374)),R376,IF(ISNUMBER(SEARCH("神器",N374)),R378,0))</f>
        <v/>
      </c>
      <c r="P376" s="85" t="inlineStr">
        <is>
          <t>器魂加成</t>
        </is>
      </c>
      <c r="Q376" s="236" t="inlineStr">
        <is>
          <t>0%</t>
        </is>
      </c>
      <c r="R376" s="788" t="inlineStr">
        <is>
          <t>72</t>
        </is>
      </c>
    </row>
    <row r="377" ht="24" customHeight="1">
      <c r="A377" s="749" t="n"/>
      <c r="B377" s="158" t="n"/>
      <c r="C377" s="158" t="n"/>
      <c r="D377" s="158" t="n"/>
      <c r="E377" s="158" t="n"/>
      <c r="F377" s="158" t="n"/>
      <c r="G377" s="158" t="n"/>
      <c r="H377" s="158" t="n"/>
      <c r="I377" s="158" t="n"/>
      <c r="J377" s="158" t="n"/>
      <c r="K377" s="158" t="n"/>
      <c r="L377" s="158" t="n"/>
      <c r="M377" s="320" t="n"/>
      <c r="N377" s="132" t="inlineStr">
        <is>
          <t>仙化基础</t>
        </is>
      </c>
      <c r="O377" s="966" t="inlineStr">
        <is>
          <t>100%</t>
        </is>
      </c>
      <c r="P377" s="85" t="inlineStr">
        <is>
          <t>仙化加成</t>
        </is>
      </c>
      <c r="Q377" s="236" t="inlineStr">
        <is>
          <t>50%</t>
        </is>
      </c>
      <c r="R377" s="788" t="inlineStr">
        <is>
          <t>77</t>
        </is>
      </c>
    </row>
    <row r="378" ht="24" customHeight="1">
      <c r="A378" s="956" t="inlineStr">
        <is>
          <t>觉醒十阶</t>
        </is>
      </c>
      <c r="B378" s="873" t="inlineStr">
        <is>
          <t>武器名称：老虎凳。基础伤害：66-72。淬火档次3满祝材料：3748。
觉醒属性：命中率提升100%，忽略对手2回合。不会被反击、不会被扔出。
觉醒加成：武器伤害+100，连击+41.7%，暴击+41.7%。</t>
        </is>
      </c>
      <c r="C378" s="194" t="n"/>
      <c r="D378" s="194" t="n"/>
      <c r="E378" s="194" t="n"/>
      <c r="F378" s="194" t="n"/>
      <c r="G378" s="194" t="n"/>
      <c r="H378" s="194" t="n"/>
      <c r="I378" s="194" t="n"/>
      <c r="J378" s="194" t="n"/>
      <c r="K378" s="194" t="n"/>
      <c r="L378" s="194" t="n"/>
      <c r="M378" s="410" t="n"/>
      <c r="N378" s="132" t="inlineStr">
        <is>
          <t>觉醒基础</t>
        </is>
      </c>
      <c r="O378" s="254" t="inlineStr">
        <is>
          <t>100</t>
        </is>
      </c>
      <c r="P378" s="85" t="inlineStr">
        <is>
          <t>剑君加成</t>
        </is>
      </c>
      <c r="Q378" s="286" t="inlineStr">
        <is>
          <t>160%</t>
        </is>
      </c>
      <c r="R378" s="788" t="inlineStr">
        <is>
          <t>83</t>
        </is>
      </c>
    </row>
    <row r="379" ht="24" customHeight="1">
      <c r="A379" s="414" t="n"/>
      <c r="M379" s="504" t="n"/>
      <c r="N379" s="132" t="inlineStr">
        <is>
          <t>铭刻基础</t>
        </is>
      </c>
      <c r="O379" s="966" t="inlineStr">
        <is>
          <t>140</t>
        </is>
      </c>
      <c r="P379" s="85" t="inlineStr">
        <is>
          <t>专精加成</t>
        </is>
      </c>
      <c r="Q379" s="286" t="inlineStr">
        <is>
          <t>50%</t>
        </is>
      </c>
    </row>
    <row r="380" ht="24" customHeight="1">
      <c r="A380" s="749" t="n"/>
      <c r="B380" s="158" t="n"/>
      <c r="C380" s="158" t="n"/>
      <c r="D380" s="158" t="n"/>
      <c r="E380" s="158" t="n"/>
      <c r="F380" s="158" t="n"/>
      <c r="G380" s="158" t="n"/>
      <c r="H380" s="158" t="n"/>
      <c r="I380" s="158" t="n"/>
      <c r="J380" s="158" t="n"/>
      <c r="K380" s="158" t="n"/>
      <c r="L380" s="158" t="n"/>
      <c r="M380" s="320" t="n"/>
      <c r="N380" s="132" t="inlineStr">
        <is>
          <t>附魔基础</t>
        </is>
      </c>
      <c r="O380" s="966" t="inlineStr">
        <is>
          <t>40</t>
        </is>
      </c>
      <c r="P380" s="85" t="inlineStr">
        <is>
          <t>附魔加成</t>
        </is>
      </c>
      <c r="Q380" s="286" t="inlineStr">
        <is>
          <t>16%</t>
        </is>
      </c>
      <c r="R380" s="788" t="inlineStr">
        <is>
          <t>0</t>
        </is>
      </c>
    </row>
    <row r="381" ht="24" customHeight="1">
      <c r="A381" s="956" t="inlineStr">
        <is>
          <t>觉醒神器</t>
        </is>
      </c>
      <c r="B381" s="873" t="inlineStr">
        <is>
          <t>武器名称：神·折凳。基础伤害：77-83。
神器属性：命中率提升100%，忽略对手2回合。不会被反击、不会被扔出。
神器神技：恶虎，隐藏在折凳下面的将是猛虎般的杀机，攻击对手时无视其固定减伤。</t>
        </is>
      </c>
      <c r="C381" s="194" t="n"/>
      <c r="D381" s="194" t="n"/>
      <c r="E381" s="194" t="n"/>
      <c r="F381" s="194" t="n"/>
      <c r="G381" s="194" t="n"/>
      <c r="H381" s="194" t="n"/>
      <c r="I381" s="194" t="n"/>
      <c r="J381" s="194" t="n"/>
      <c r="K381" s="194" t="n"/>
      <c r="L381" s="194" t="n"/>
      <c r="M381" s="410" t="n"/>
      <c r="N381" s="132" t="inlineStr">
        <is>
          <t>洗练基础</t>
        </is>
      </c>
      <c r="O381" s="966" t="inlineStr">
        <is>
          <t>0</t>
        </is>
      </c>
      <c r="P381" s="85" t="inlineStr">
        <is>
          <t>温养加成</t>
        </is>
      </c>
      <c r="Q381" s="286" t="inlineStr">
        <is>
          <t>0%</t>
        </is>
      </c>
      <c r="R381" s="788" t="inlineStr">
        <is>
          <t>22</t>
        </is>
      </c>
    </row>
    <row r="382" ht="24" customHeight="1">
      <c r="A382" s="414" t="n"/>
      <c r="M382" s="504" t="n"/>
      <c r="N382" s="132" t="inlineStr">
        <is>
          <t>神将基础</t>
        </is>
      </c>
      <c r="O382" s="966" t="inlineStr">
        <is>
          <t>0</t>
        </is>
      </c>
      <c r="P382" s="85" t="inlineStr">
        <is>
          <t>神将加成</t>
        </is>
      </c>
      <c r="Q382" s="977" t="inlineStr">
        <is>
          <t>0%</t>
        </is>
      </c>
      <c r="R382" s="788" t="inlineStr">
        <is>
          <t>58</t>
        </is>
      </c>
    </row>
    <row r="383" ht="24" customHeight="1">
      <c r="A383" s="749" t="n"/>
      <c r="B383" s="158" t="n"/>
      <c r="C383" s="158" t="n"/>
      <c r="D383" s="158" t="n"/>
      <c r="E383" s="158" t="n"/>
      <c r="F383" s="158" t="n"/>
      <c r="G383" s="158" t="n"/>
      <c r="H383" s="158" t="n"/>
      <c r="I383" s="158" t="n"/>
      <c r="J383" s="158" t="n"/>
      <c r="K383" s="158" t="n"/>
      <c r="L383" s="158" t="n"/>
      <c r="M383" s="320" t="n"/>
      <c r="N383" s="138" t="inlineStr">
        <is>
          <t>符石基础</t>
        </is>
      </c>
      <c r="O383" s="257">
        <f>IF(ISNUMBER(SEARCH("闪耀",O385)),70,0)</f>
        <v/>
      </c>
      <c r="P383" s="256" t="inlineStr">
        <is>
          <t>符石加成</t>
        </is>
      </c>
      <c r="Q383" s="290">
        <f>IF(ISNUMBER(SEARCH("破坏",O385)),50%,0)+IF(ISNUMBER(SEARCH("银光",O385)),20%,0)</f>
        <v/>
      </c>
      <c r="R383" s="788" t="inlineStr">
        <is>
          <t>118</t>
        </is>
      </c>
    </row>
    <row r="384" ht="24" customHeight="1">
      <c r="A384" s="945" t="inlineStr">
        <is>
          <t>神将周</t>
        </is>
      </c>
      <c r="B384" s="695" t="inlineStr">
        <is>
          <t>天赋分支1</t>
        </is>
      </c>
      <c r="F384" s="695" t="inlineStr">
        <is>
          <t>天赋分支2</t>
        </is>
      </c>
      <c r="J384" s="695" t="inlineStr">
        <is>
          <t>天赋分支3</t>
        </is>
      </c>
      <c r="N384" s="386" t="inlineStr">
        <is>
          <t>最低输出</t>
        </is>
      </c>
      <c r="O384" s="386">
        <f>ROUNDDOWN((ROUNDDOWN(ROUNDDOWN(O375*(1+O377)+$O$13*(1+$O$2+$O$3+O390)*1+SUM(O378:O383),0)*(1.5+$O$10+$P$10+SUM(Q375:Q383)),0)+SUM(O386:O389)+$Q$13+$Q$14+$Q$10)*(P374-1+Q374)*(1+Q390),0)</f>
        <v/>
      </c>
      <c r="P384" s="386" t="inlineStr">
        <is>
          <t>最高输出</t>
        </is>
      </c>
      <c r="Q384" s="386">
        <f>ROUNDDOWN((ROUNDDOWN(ROUNDDOWN(O376*(1+O377)+$O$13*(1+$O$2+$O$3+O390)*1.5+SUM(O378:O383),0)*(1.5+$O$10+$P$10+SUM(Q375:Q383)),0)+SUM(O386:O389)+$Q$13+$Q$14+$Q$10)*(P374-1+Q374)*(1+Q390),0)</f>
        <v/>
      </c>
    </row>
    <row r="385" ht="24" customHeight="1">
      <c r="A385" s="839" t="inlineStr">
        <is>
          <t>专属武器
老虎凳
神·折凳</t>
        </is>
      </c>
      <c r="B385" s="994" t="inlineStr">
        <is>
          <t>基础共鸣：增加专属武器22点基础伤害，
使用老虎凳可以变身神将形象</t>
        </is>
      </c>
      <c r="C385" s="3" t="n"/>
      <c r="D385" s="3" t="n"/>
      <c r="E385" s="474" t="n"/>
      <c r="F385" s="994" t="inlineStr">
        <is>
          <t>功夫：命中率增加60%</t>
        </is>
      </c>
      <c r="G385" s="3" t="n"/>
      <c r="H385" s="3" t="n"/>
      <c r="I385" s="474" t="n"/>
      <c r="J385" s="994" t="inlineStr">
        <is>
          <t>仙履：使用武器后，下次技能伤害提高40%</t>
        </is>
      </c>
      <c r="K385" s="3" t="n"/>
      <c r="L385" s="3" t="n"/>
      <c r="M385" s="474" t="n"/>
      <c r="N385" s="80" t="inlineStr">
        <is>
          <t>符石名称</t>
        </is>
      </c>
      <c r="O385" s="973" t="inlineStr">
        <is>
          <t>破坏锦月</t>
        </is>
      </c>
      <c r="P385" s="61" t="inlineStr">
        <is>
          <t>武器连击</t>
        </is>
      </c>
      <c r="Q385" s="933" t="inlineStr">
        <is>
          <t>41.7%</t>
        </is>
      </c>
      <c r="R385" s="788" t="inlineStr">
        <is>
          <t>0%</t>
        </is>
      </c>
    </row>
    <row r="386" ht="24" customHeight="1">
      <c r="A386" s="11" t="n"/>
      <c r="B386" s="16" t="n"/>
      <c r="C386" s="158" t="n"/>
      <c r="D386" s="158" t="n"/>
      <c r="E386" s="159" t="n"/>
      <c r="F386" s="16" t="n"/>
      <c r="G386" s="158" t="n"/>
      <c r="H386" s="158" t="n"/>
      <c r="I386" s="159" t="n"/>
      <c r="J386" s="16" t="n"/>
      <c r="K386" s="158" t="n"/>
      <c r="L386" s="158" t="n"/>
      <c r="M386" s="159" t="n"/>
      <c r="N386" s="132" t="inlineStr">
        <is>
          <t>符石附加</t>
        </is>
      </c>
      <c r="O386" s="254">
        <f>ROUNDDOWN(IF(ISNUMBER(SEARCH("清月",O385)),200%*ROUNDDOWN($O$14*(1+$O$4+$O$5),0),IF(ISNUMBER(SEARCH("锦月",O385)),50%*ROUNDDOWN(ROUNDDOWN($O$15*(1+$Q$2*$Q$3),0)*(1+$Q$4+$Q$5),0),0)),0)</f>
        <v/>
      </c>
      <c r="P386" s="85" t="inlineStr">
        <is>
          <t>魂珠连击</t>
        </is>
      </c>
      <c r="Q386" s="286" t="inlineStr">
        <is>
          <t>75%</t>
        </is>
      </c>
      <c r="R386" s="788" t="inlineStr">
        <is>
          <t>41.7%</t>
        </is>
      </c>
    </row>
    <row r="387" ht="24" customHeight="1">
      <c r="A387" s="11" t="n"/>
      <c r="B387" s="995" t="inlineStr">
        <is>
          <t>中级共鸣：增加专属武器36点基础伤害，
使用神·折凳可以变身神将形象</t>
        </is>
      </c>
      <c r="C387" s="194" t="n"/>
      <c r="D387" s="194" t="n"/>
      <c r="E387" s="195" t="n"/>
      <c r="F387" s="995" t="inlineStr">
        <is>
          <t>长江：无视反击、反弹</t>
        </is>
      </c>
      <c r="G387" s="194" t="n"/>
      <c r="H387" s="194" t="n"/>
      <c r="I387" s="195" t="n"/>
      <c r="J387" s="995" t="inlineStr">
        <is>
          <t>奇缘：无视格挡、大海</t>
        </is>
      </c>
      <c r="K387" s="194" t="n"/>
      <c r="L387" s="194" t="n"/>
      <c r="M387" s="195" t="n"/>
      <c r="N387" s="132" t="inlineStr">
        <is>
          <t>武器附加</t>
        </is>
      </c>
      <c r="O387" s="254" t="inlineStr">
        <is>
          <t>0</t>
        </is>
      </c>
      <c r="P387" s="85" t="inlineStr">
        <is>
          <t>专精连击</t>
        </is>
      </c>
      <c r="Q387" s="286" t="inlineStr">
        <is>
          <t>0%</t>
        </is>
      </c>
      <c r="R387" s="788" t="inlineStr">
        <is>
          <t>紫晶</t>
        </is>
      </c>
    </row>
    <row r="388" ht="24" customHeight="1">
      <c r="A388" s="11" t="n"/>
      <c r="B388" s="16" t="n"/>
      <c r="C388" s="158" t="n"/>
      <c r="D388" s="158" t="n"/>
      <c r="E388" s="159" t="n"/>
      <c r="F388" s="16" t="n"/>
      <c r="G388" s="158" t="n"/>
      <c r="H388" s="158" t="n"/>
      <c r="I388" s="159" t="n"/>
      <c r="J388" s="16" t="n"/>
      <c r="K388" s="158" t="n"/>
      <c r="L388" s="158" t="n"/>
      <c r="M388" s="159" t="n"/>
      <c r="N388" s="132" t="inlineStr">
        <is>
          <t>神将附加</t>
        </is>
      </c>
      <c r="O388" s="254" t="inlineStr">
        <is>
          <t>0</t>
        </is>
      </c>
      <c r="P388" s="85" t="inlineStr">
        <is>
          <t>附魔连击</t>
        </is>
      </c>
      <c r="Q388" s="286" t="inlineStr">
        <is>
          <t>0%</t>
        </is>
      </c>
    </row>
    <row r="389" ht="24" customHeight="1">
      <c r="A389" s="11" t="n"/>
      <c r="B389" s="1002" t="inlineStr">
        <is>
          <t>高级共鸣：增加专属武器60点基础伤害</t>
        </is>
      </c>
      <c r="C389" s="194" t="n"/>
      <c r="D389" s="194" t="n"/>
      <c r="E389" s="195" t="n"/>
      <c r="F389" s="1002" t="inlineStr">
        <is>
          <t>威龙：使用武器后，降低对手抗中型穿透20%持续4回合</t>
        </is>
      </c>
      <c r="G389" s="194" t="n"/>
      <c r="H389" s="194" t="n"/>
      <c r="I389" s="195" t="n"/>
      <c r="J389" s="997" t="inlineStr">
        <is>
          <t>百变星君：命中对手后，提升自身并降低对手武器吸血30%持续4回合</t>
        </is>
      </c>
      <c r="K389" s="194" t="n"/>
      <c r="L389" s="194" t="n"/>
      <c r="M389" s="195" t="n"/>
      <c r="N389" s="974" t="inlineStr">
        <is>
          <t>其他附加</t>
        </is>
      </c>
      <c r="O389" s="298" t="inlineStr">
        <is>
          <t>0</t>
        </is>
      </c>
      <c r="P389" s="316" t="inlineStr">
        <is>
          <t>温养连击</t>
        </is>
      </c>
      <c r="Q389" s="975" t="inlineStr">
        <is>
          <t>0%</t>
        </is>
      </c>
    </row>
    <row r="390" ht="24" customHeight="1">
      <c r="A390" s="54" t="n"/>
      <c r="B390" s="484" t="n"/>
      <c r="C390" s="375" t="n"/>
      <c r="D390" s="375" t="n"/>
      <c r="E390" s="971" t="n"/>
      <c r="F390" s="484" t="n"/>
      <c r="G390" s="375" t="n"/>
      <c r="H390" s="375" t="n"/>
      <c r="I390" s="971" t="n"/>
      <c r="J390" s="54" t="n"/>
      <c r="K390" s="270" t="n"/>
      <c r="L390" s="270" t="n"/>
      <c r="M390" s="510" t="n"/>
      <c r="N390" s="68" t="inlineStr">
        <is>
          <t>力量提升</t>
        </is>
      </c>
      <c r="O390" s="961" t="inlineStr">
        <is>
          <t>0%</t>
        </is>
      </c>
      <c r="P390" s="68" t="inlineStr">
        <is>
          <t>最终提升</t>
        </is>
      </c>
      <c r="Q390" s="961" t="inlineStr">
        <is>
          <t>0%</t>
        </is>
      </c>
    </row>
    <row r="391" ht="24" customHeight="1">
      <c r="A391" s="788" t="inlineStr"/>
      <c r="N391" s="788" t="inlineStr"/>
    </row>
    <row r="392" ht="24" customHeight="1">
      <c r="A392" s="389" t="inlineStr">
        <is>
          <t>菜刀</t>
        </is>
      </c>
      <c r="B392" s="388" t="inlineStr">
        <is>
          <t>器魂中阶：x</t>
        </is>
      </c>
      <c r="C392" s="3" t="n"/>
      <c r="D392" s="3" t="n"/>
      <c r="E392" s="3" t="n"/>
      <c r="F392" s="3" t="n"/>
      <c r="G392" s="3" t="n"/>
      <c r="H392" s="388" t="inlineStr">
        <is>
          <t>器魂高阶：x</t>
        </is>
      </c>
      <c r="I392" s="3" t="n"/>
      <c r="J392" s="3" t="n"/>
      <c r="K392" s="3" t="n"/>
      <c r="L392" s="3" t="n"/>
      <c r="M392" s="3" t="n"/>
      <c r="N392" s="962" t="inlineStr">
        <is>
          <t>觉醒神器</t>
        </is>
      </c>
      <c r="O392" s="58">
        <f>ROUND((O402+Q402)/2,0)</f>
        <v/>
      </c>
      <c r="P392" s="386" t="inlineStr">
        <is>
          <t>2</t>
        </is>
      </c>
      <c r="Q392" s="58">
        <f>IF(Q403="紫晶",100%,ROUND(1-(1-Q403)*(1-Q404)*(1-Q405)*(1-Q406)*(1-Q407),3))</f>
        <v/>
      </c>
      <c r="R392" s="151">
        <f>O403</f>
        <v/>
      </c>
    </row>
    <row r="393" ht="24" customHeight="1">
      <c r="A393" s="744" t="inlineStr">
        <is>
          <t>强化五星</t>
        </is>
      </c>
      <c r="B393" s="859" t="inlineStr">
        <is>
          <t>武器名称：双持弯刀。基础伤害：25-27。洗练画册：待定。封印解锁。
强化属性：异性伤害+100%，额外造成自身等级*2的伤害，忽略对手1回合。
仙化加成：武器基础伤害+100%，暴击+40%，无视对手抗暴击伤害30.0%，必中。</t>
        </is>
      </c>
      <c r="C393" s="3" t="n"/>
      <c r="D393" s="3" t="n"/>
      <c r="E393" s="3" t="n"/>
      <c r="F393" s="3" t="n"/>
      <c r="G393" s="3" t="n"/>
      <c r="H393" s="3" t="n"/>
      <c r="I393" s="3" t="n"/>
      <c r="J393" s="3" t="n"/>
      <c r="K393" s="3" t="n"/>
      <c r="L393" s="3" t="n"/>
      <c r="M393" s="4" t="n"/>
      <c r="N393" s="80" t="inlineStr">
        <is>
          <t>最低基础</t>
        </is>
      </c>
      <c r="O393" s="965">
        <f>IF(ISNUMBER(SEARCH("十阶",N392)),R393,IF(ISNUMBER(SEARCH("神器",N392)),R395,0))</f>
        <v/>
      </c>
      <c r="P393" s="61" t="inlineStr">
        <is>
          <t>武器加成</t>
        </is>
      </c>
      <c r="Q393" s="933" t="inlineStr">
        <is>
          <t>100%</t>
        </is>
      </c>
      <c r="R393" s="788" t="inlineStr">
        <is>
          <t>65</t>
        </is>
      </c>
    </row>
    <row r="394" ht="24" customHeight="1">
      <c r="A394" s="414" t="n"/>
      <c r="M394" s="504" t="n"/>
      <c r="N394" s="132" t="inlineStr">
        <is>
          <t>最高基础</t>
        </is>
      </c>
      <c r="O394" s="251">
        <f>IF(ISNUMBER(SEARCH("十阶",N392)),R394,IF(ISNUMBER(SEARCH("神器",N392)),R396,0))</f>
        <v/>
      </c>
      <c r="P394" s="85" t="inlineStr">
        <is>
          <t>器魂加成</t>
        </is>
      </c>
      <c r="Q394" s="236" t="inlineStr">
        <is>
          <t>0%</t>
        </is>
      </c>
      <c r="R394" s="788" t="inlineStr">
        <is>
          <t>75</t>
        </is>
      </c>
    </row>
    <row r="395" ht="24" customHeight="1">
      <c r="A395" s="749" t="n"/>
      <c r="B395" s="158" t="n"/>
      <c r="C395" s="158" t="n"/>
      <c r="D395" s="158" t="n"/>
      <c r="E395" s="158" t="n"/>
      <c r="F395" s="158" t="n"/>
      <c r="G395" s="158" t="n"/>
      <c r="H395" s="158" t="n"/>
      <c r="I395" s="158" t="n"/>
      <c r="J395" s="158" t="n"/>
      <c r="K395" s="158" t="n"/>
      <c r="L395" s="158" t="n"/>
      <c r="M395" s="320" t="n"/>
      <c r="N395" s="132" t="inlineStr">
        <is>
          <t>仙化基础</t>
        </is>
      </c>
      <c r="O395" s="966" t="inlineStr">
        <is>
          <t>100%</t>
        </is>
      </c>
      <c r="P395" s="85" t="inlineStr">
        <is>
          <t>仙化加成</t>
        </is>
      </c>
      <c r="Q395" s="236" t="inlineStr">
        <is>
          <t>30%</t>
        </is>
      </c>
      <c r="R395" s="788" t="inlineStr">
        <is>
          <t>77</t>
        </is>
      </c>
    </row>
    <row r="396" ht="24" customHeight="1">
      <c r="A396" s="956" t="inlineStr">
        <is>
          <t>觉醒十阶</t>
        </is>
      </c>
      <c r="B396" s="873" t="inlineStr">
        <is>
          <t>武器名称：双持狂战斧。基础伤害：65-75。淬火档次3满祝材料：3748。
觉醒属性：异性伤害+100%，额外造成自身等级*2的伤害，忽略对手1回合。无视大海，获得该武器永久增加中型武器附加伤害25点。
觉醒加成：武器伤害+100，连击+41.7%，暴击+41.7%。</t>
        </is>
      </c>
      <c r="C396" s="194" t="n"/>
      <c r="D396" s="194" t="n"/>
      <c r="E396" s="194" t="n"/>
      <c r="F396" s="194" t="n"/>
      <c r="G396" s="194" t="n"/>
      <c r="H396" s="194" t="n"/>
      <c r="I396" s="194" t="n"/>
      <c r="J396" s="194" t="n"/>
      <c r="K396" s="194" t="n"/>
      <c r="L396" s="194" t="n"/>
      <c r="M396" s="410" t="n"/>
      <c r="N396" s="132" t="inlineStr">
        <is>
          <t>觉醒基础</t>
        </is>
      </c>
      <c r="O396" s="254" t="inlineStr">
        <is>
          <t>100</t>
        </is>
      </c>
      <c r="P396" s="85" t="inlineStr">
        <is>
          <t>剑君加成</t>
        </is>
      </c>
      <c r="Q396" s="286" t="inlineStr">
        <is>
          <t>160%</t>
        </is>
      </c>
      <c r="R396" s="788" t="inlineStr">
        <is>
          <t>83</t>
        </is>
      </c>
    </row>
    <row r="397" ht="24" customHeight="1">
      <c r="A397" s="414" t="n"/>
      <c r="M397" s="504" t="n"/>
      <c r="N397" s="132" t="inlineStr">
        <is>
          <t>铭刻基础</t>
        </is>
      </c>
      <c r="O397" s="966" t="inlineStr">
        <is>
          <t>100</t>
        </is>
      </c>
      <c r="P397" s="85" t="inlineStr">
        <is>
          <t>专精加成</t>
        </is>
      </c>
      <c r="Q397" s="286" t="inlineStr">
        <is>
          <t>50%</t>
        </is>
      </c>
    </row>
    <row r="398" ht="24" customHeight="1">
      <c r="A398" s="749" t="n"/>
      <c r="B398" s="158" t="n"/>
      <c r="C398" s="158" t="n"/>
      <c r="D398" s="158" t="n"/>
      <c r="E398" s="158" t="n"/>
      <c r="F398" s="158" t="n"/>
      <c r="G398" s="158" t="n"/>
      <c r="H398" s="158" t="n"/>
      <c r="I398" s="158" t="n"/>
      <c r="J398" s="158" t="n"/>
      <c r="K398" s="158" t="n"/>
      <c r="L398" s="158" t="n"/>
      <c r="M398" s="320" t="n"/>
      <c r="N398" s="132" t="inlineStr">
        <is>
          <t>附魔基础</t>
        </is>
      </c>
      <c r="O398" s="966" t="inlineStr">
        <is>
          <t>40</t>
        </is>
      </c>
      <c r="P398" s="85" t="inlineStr">
        <is>
          <t>附魔加成</t>
        </is>
      </c>
      <c r="Q398" s="286" t="inlineStr">
        <is>
          <t>16%</t>
        </is>
      </c>
      <c r="R398" s="788" t="inlineStr">
        <is>
          <t>0</t>
        </is>
      </c>
    </row>
    <row r="399" ht="24" customHeight="1">
      <c r="A399" s="956" t="inlineStr">
        <is>
          <t>觉醒神器</t>
        </is>
      </c>
      <c r="B399" s="873" t="inlineStr">
        <is>
          <t>武器名称：神·埃辛诺斯战刃。基础伤害：77-83。
神器属性：异性伤害+120%，额外造成自身等级*2的伤害，忽略对手1回合。无视大海，获得该武器永久增加中型武器附加伤害25点。
神器神技：恶魔契约，拿出武器后自身力量提升30%持续3回合，3回合后自身力量降低20%持续2回合。</t>
        </is>
      </c>
      <c r="C399" s="194" t="n"/>
      <c r="D399" s="194" t="n"/>
      <c r="E399" s="194" t="n"/>
      <c r="F399" s="194" t="n"/>
      <c r="G399" s="194" t="n"/>
      <c r="H399" s="194" t="n"/>
      <c r="I399" s="194" t="n"/>
      <c r="J399" s="194" t="n"/>
      <c r="K399" s="194" t="n"/>
      <c r="L399" s="194" t="n"/>
      <c r="M399" s="410" t="n"/>
      <c r="N399" s="132" t="inlineStr">
        <is>
          <t>洗练基础</t>
        </is>
      </c>
      <c r="O399" s="966" t="inlineStr">
        <is>
          <t>0</t>
        </is>
      </c>
      <c r="P399" s="85" t="inlineStr">
        <is>
          <t>温养加成</t>
        </is>
      </c>
      <c r="Q399" s="286" t="inlineStr">
        <is>
          <t>0%</t>
        </is>
      </c>
      <c r="R399" s="788" t="inlineStr">
        <is>
          <t>25</t>
        </is>
      </c>
    </row>
    <row r="400" ht="24" customHeight="1">
      <c r="A400" s="414" t="n"/>
      <c r="M400" s="504" t="n"/>
      <c r="N400" s="132" t="inlineStr">
        <is>
          <t>神将基础</t>
        </is>
      </c>
      <c r="O400" s="966" t="inlineStr">
        <is>
          <t>0</t>
        </is>
      </c>
      <c r="P400" s="85" t="inlineStr">
        <is>
          <t>神将加成</t>
        </is>
      </c>
      <c r="Q400" s="977" t="inlineStr">
        <is>
          <t>0%</t>
        </is>
      </c>
      <c r="R400" s="788" t="inlineStr">
        <is>
          <t>69</t>
        </is>
      </c>
    </row>
    <row r="401" ht="24" customHeight="1">
      <c r="A401" s="749" t="n"/>
      <c r="B401" s="158" t="n"/>
      <c r="C401" s="158" t="n"/>
      <c r="D401" s="158" t="n"/>
      <c r="E401" s="158" t="n"/>
      <c r="F401" s="158" t="n"/>
      <c r="G401" s="158" t="n"/>
      <c r="H401" s="158" t="n"/>
      <c r="I401" s="158" t="n"/>
      <c r="J401" s="158" t="n"/>
      <c r="K401" s="158" t="n"/>
      <c r="L401" s="158" t="n"/>
      <c r="M401" s="320" t="n"/>
      <c r="N401" s="77" t="inlineStr">
        <is>
          <t>符石基础</t>
        </is>
      </c>
      <c r="O401" s="1003">
        <f>IF(ISNUMBER(SEARCH("闪耀",O403)),70,0)</f>
        <v/>
      </c>
      <c r="P401" s="64" t="inlineStr">
        <is>
          <t>符石加成</t>
        </is>
      </c>
      <c r="Q401" s="78">
        <f>IF(ISNUMBER(SEARCH("破坏",O403)),50%,0)+IF(ISNUMBER(SEARCH("银光",O403)),20%,0)</f>
        <v/>
      </c>
      <c r="R401" s="788" t="inlineStr">
        <is>
          <t>139</t>
        </is>
      </c>
    </row>
    <row r="402" ht="24" customHeight="1">
      <c r="A402" s="945" t="inlineStr">
        <is>
          <t>神将猎魔人</t>
        </is>
      </c>
      <c r="B402" s="695" t="inlineStr">
        <is>
          <t>天赋分支1</t>
        </is>
      </c>
      <c r="F402" s="695" t="inlineStr">
        <is>
          <t>天赋分支2</t>
        </is>
      </c>
      <c r="J402" s="695" t="inlineStr">
        <is>
          <t>天赋分支3</t>
        </is>
      </c>
      <c r="N402" s="386" t="inlineStr">
        <is>
          <t>最低输出</t>
        </is>
      </c>
      <c r="O402" s="386">
        <f>ROUNDDOWN((ROUNDDOWN(ROUNDDOWN(O393*(1+O395)+$O$13*(1+$O$2+$O$3+O408)*1+SUM(O396:O401),0)*(1.5+$O$10+$P$10+SUM(Q393:Q401)),0)+SUM(O404:O407)+$Q$13+$Q$14+$Q$10)*(P392-1+Q392)*(1+Q408),0)</f>
        <v/>
      </c>
      <c r="P402" s="386" t="inlineStr">
        <is>
          <t>最高输出</t>
        </is>
      </c>
      <c r="Q402" s="386">
        <f>ROUNDDOWN((ROUNDDOWN(ROUNDDOWN(O394*(1+O395)+$O$13*(1+$O$2+$O$3+O408)*1.5+SUM(O396:O401),0)*(1.5+$O$10+$P$10+SUM(Q393:Q401)),0)+SUM(O404:O407)+$Q$13+$Q$14+$Q$10)*(P392-1+Q392)*(1+Q408),0)</f>
        <v/>
      </c>
    </row>
    <row r="403" ht="24" customHeight="1">
      <c r="A403" s="993" t="inlineStr">
        <is>
          <t>专属武器
双持狂战斧
神·埃辛诺斯战刃</t>
        </is>
      </c>
      <c r="B403" s="994" t="inlineStr">
        <is>
          <t>基础共鸣：增加专属武器25点基础伤害，
使用双持狂战斧可以变身神将形象</t>
        </is>
      </c>
      <c r="C403" s="3" t="n"/>
      <c r="D403" s="3" t="n"/>
      <c r="E403" s="474" t="n"/>
      <c r="F403" s="979" t="inlineStr">
        <is>
          <t>古之灵气：神技3回合后不会降低力量</t>
        </is>
      </c>
      <c r="G403" s="3" t="n"/>
      <c r="H403" s="3" t="n"/>
      <c r="I403" s="474" t="n"/>
      <c r="J403" s="994" t="inlineStr">
        <is>
          <t>狂乱：无视格挡、反弹</t>
        </is>
      </c>
      <c r="K403" s="3" t="n"/>
      <c r="L403" s="3" t="n"/>
      <c r="M403" s="474" t="n"/>
      <c r="N403" s="73" t="inlineStr">
        <is>
          <t>符石名称</t>
        </is>
      </c>
      <c r="O403" s="1004" t="inlineStr">
        <is>
          <t>破坏锦月</t>
        </is>
      </c>
      <c r="P403" s="319" t="inlineStr">
        <is>
          <t>武器连击</t>
        </is>
      </c>
      <c r="Q403" s="950" t="inlineStr">
        <is>
          <t>41.7%</t>
        </is>
      </c>
      <c r="R403" s="788" t="inlineStr">
        <is>
          <t>0%</t>
        </is>
      </c>
    </row>
    <row r="404" ht="24" customHeight="1">
      <c r="A404" s="11" t="n"/>
      <c r="B404" s="16" t="n"/>
      <c r="C404" s="158" t="n"/>
      <c r="D404" s="158" t="n"/>
      <c r="E404" s="159" t="n"/>
      <c r="F404" s="158" t="n"/>
      <c r="G404" s="158" t="n"/>
      <c r="H404" s="158" t="n"/>
      <c r="I404" s="159" t="n"/>
      <c r="J404" s="16" t="n"/>
      <c r="K404" s="158" t="n"/>
      <c r="L404" s="158" t="n"/>
      <c r="M404" s="159" t="n"/>
      <c r="N404" s="132" t="inlineStr">
        <is>
          <t>符石附加</t>
        </is>
      </c>
      <c r="O404" s="254">
        <f>ROUNDDOWN(IF(ISNUMBER(SEARCH("清月",O403)),200%*ROUNDDOWN($O$14*(1+$O$4+$O$5),0),IF(ISNUMBER(SEARCH("锦月",O403)),50%*ROUNDDOWN(ROUNDDOWN($O$15*(1+$Q$2*$Q$3),0)*(1+$Q$4+$Q$5),0),0)),0)</f>
        <v/>
      </c>
      <c r="P404" s="85" t="inlineStr">
        <is>
          <t>魂珠连击</t>
        </is>
      </c>
      <c r="Q404" s="286" t="inlineStr">
        <is>
          <t>75%</t>
        </is>
      </c>
      <c r="R404" s="788" t="inlineStr">
        <is>
          <t>41.7%</t>
        </is>
      </c>
    </row>
    <row r="405" ht="24" customHeight="1">
      <c r="A405" s="11" t="n"/>
      <c r="B405" s="995" t="inlineStr">
        <is>
          <t>中级共鸣：增加专属武器44点基础伤害，
使用神·埃辛诺斯战刃可以变身神将形象</t>
        </is>
      </c>
      <c r="C405" s="194" t="n"/>
      <c r="D405" s="194" t="n"/>
      <c r="E405" s="195" t="n"/>
      <c r="F405" s="929" t="inlineStr">
        <is>
          <t>心魔之焰：命中对手后，禁止其触发吸血持续3回合</t>
        </is>
      </c>
      <c r="G405" s="194" t="n"/>
      <c r="H405" s="194" t="n"/>
      <c r="I405" s="195" t="n"/>
      <c r="J405" s="995" t="inlineStr">
        <is>
          <t>灵魂吸取：使用武器后，下3回合技能/空手伤害提高50%</t>
        </is>
      </c>
      <c r="K405" s="194" t="n"/>
      <c r="L405" s="194" t="n"/>
      <c r="M405" s="195" t="n"/>
      <c r="N405" s="132" t="inlineStr">
        <is>
          <t>武器附加</t>
        </is>
      </c>
      <c r="O405" s="254">
        <f>ROUNDDOWN(O17*2,0)</f>
        <v/>
      </c>
      <c r="P405" s="85" t="inlineStr">
        <is>
          <t>专精连击</t>
        </is>
      </c>
      <c r="Q405" s="286" t="inlineStr">
        <is>
          <t>0%</t>
        </is>
      </c>
      <c r="R405" s="788" t="inlineStr">
        <is>
          <t>紫晶</t>
        </is>
      </c>
    </row>
    <row r="406" ht="24" customHeight="1">
      <c r="A406" s="11" t="n"/>
      <c r="B406" s="16" t="n"/>
      <c r="C406" s="158" t="n"/>
      <c r="D406" s="158" t="n"/>
      <c r="E406" s="159" t="n"/>
      <c r="F406" s="158" t="n"/>
      <c r="G406" s="158" t="n"/>
      <c r="H406" s="158" t="n"/>
      <c r="I406" s="159" t="n"/>
      <c r="J406" s="16" t="n"/>
      <c r="K406" s="158" t="n"/>
      <c r="L406" s="158" t="n"/>
      <c r="M406" s="159" t="n"/>
      <c r="N406" s="132" t="inlineStr">
        <is>
          <t>神将附加</t>
        </is>
      </c>
      <c r="O406" s="960" t="inlineStr">
        <is>
          <t>0</t>
        </is>
      </c>
      <c r="P406" s="85" t="inlineStr">
        <is>
          <t>附魔连击</t>
        </is>
      </c>
      <c r="Q406" s="286" t="inlineStr">
        <is>
          <t>0%</t>
        </is>
      </c>
    </row>
    <row r="407" ht="24" customHeight="1">
      <c r="A407" s="11" t="n"/>
      <c r="B407" s="1002" t="inlineStr">
        <is>
          <t>高级共鸣：增加专属武器70点基础伤害</t>
        </is>
      </c>
      <c r="C407" s="194" t="n"/>
      <c r="D407" s="194" t="n"/>
      <c r="E407" s="195" t="n"/>
      <c r="F407" s="1005" t="inlineStr">
        <is>
          <t>寄生暗影：不会被扔出</t>
        </is>
      </c>
      <c r="G407" s="194" t="n"/>
      <c r="H407" s="194" t="n"/>
      <c r="I407" s="195" t="n"/>
      <c r="J407" s="997" t="inlineStr">
        <is>
          <t>怒风觉醒：拿出武器后，力量提升80%持续2回合</t>
        </is>
      </c>
      <c r="K407" s="194" t="n"/>
      <c r="L407" s="194" t="n"/>
      <c r="M407" s="195" t="n"/>
      <c r="N407" s="974" t="inlineStr">
        <is>
          <t>其他附加</t>
        </is>
      </c>
      <c r="O407" s="298" t="inlineStr">
        <is>
          <t>0</t>
        </is>
      </c>
      <c r="P407" s="316" t="inlineStr">
        <is>
          <t>温养连击</t>
        </is>
      </c>
      <c r="Q407" s="975" t="inlineStr">
        <is>
          <t>0%</t>
        </is>
      </c>
    </row>
    <row r="408" ht="24" customHeight="1">
      <c r="A408" s="54" t="n"/>
      <c r="B408" s="484" t="n"/>
      <c r="C408" s="375" t="n"/>
      <c r="D408" s="375" t="n"/>
      <c r="E408" s="971" t="n"/>
      <c r="F408" s="375" t="n"/>
      <c r="G408" s="375" t="n"/>
      <c r="H408" s="375" t="n"/>
      <c r="I408" s="971" t="n"/>
      <c r="J408" s="54" t="n"/>
      <c r="K408" s="270" t="n"/>
      <c r="L408" s="270" t="n"/>
      <c r="M408" s="510" t="n"/>
      <c r="N408" s="68" t="inlineStr">
        <is>
          <t>力量提升</t>
        </is>
      </c>
      <c r="O408" s="961" t="inlineStr">
        <is>
          <t>30%</t>
        </is>
      </c>
      <c r="P408" s="68" t="inlineStr">
        <is>
          <t>最终提升</t>
        </is>
      </c>
      <c r="Q408" s="961" t="inlineStr">
        <is>
          <t>0%</t>
        </is>
      </c>
    </row>
    <row r="409" ht="24" customHeight="1">
      <c r="A409" s="788" t="inlineStr"/>
      <c r="N409" s="788" t="inlineStr"/>
    </row>
    <row r="410" ht="24" customHeight="1">
      <c r="A410" s="389" t="inlineStr">
        <is>
          <t>接力棒</t>
        </is>
      </c>
      <c r="B410" s="564" t="inlineStr">
        <is>
          <t>器魂中阶：无视霸气</t>
        </is>
      </c>
      <c r="C410" s="3" t="n"/>
      <c r="D410" s="3" t="n"/>
      <c r="E410" s="3" t="n"/>
      <c r="F410" s="3" t="n"/>
      <c r="G410" s="474" t="n"/>
      <c r="H410" s="564" t="inlineStr">
        <is>
          <t>器魂高阶：无视对手抗穿透8%，手持武器增伤36%</t>
        </is>
      </c>
      <c r="I410" s="3" t="n"/>
      <c r="J410" s="3" t="n"/>
      <c r="K410" s="3" t="n"/>
      <c r="L410" s="3" t="n"/>
      <c r="M410" s="474" t="n"/>
      <c r="N410" s="962" t="inlineStr">
        <is>
          <t>觉醒神器</t>
        </is>
      </c>
      <c r="O410" s="58">
        <f>ROUND((O420+Q420)/2,0)</f>
        <v/>
      </c>
      <c r="P410" s="386" t="inlineStr">
        <is>
          <t>2</t>
        </is>
      </c>
      <c r="Q410" s="58">
        <f>IF(Q421="紫晶",100%,ROUND(1-(1-Q421)*(1-Q422)*(1-Q423)*(1-Q424)*(1-Q425),3))</f>
        <v/>
      </c>
      <c r="R410" s="151">
        <f>O421</f>
        <v/>
      </c>
    </row>
    <row r="411" ht="24" customHeight="1">
      <c r="A411" s="744" t="inlineStr">
        <is>
          <t>强化五星</t>
        </is>
      </c>
      <c r="B411" s="859" t="inlineStr">
        <is>
          <t>武器名称：真的好棒。基础伤害：20-25。洗练画册：基础伤害+35。升级领悟。
强化属性：50%几率连击，不会被反击。
仙化加成：武器伤害+100%，连击+20.0%，命中后降低对手固定伤害10点持续到战斗结束，不会被扔出。</t>
        </is>
      </c>
      <c r="C411" s="3" t="n"/>
      <c r="D411" s="3" t="n"/>
      <c r="E411" s="3" t="n"/>
      <c r="F411" s="3" t="n"/>
      <c r="G411" s="3" t="n"/>
      <c r="H411" s="3" t="n"/>
      <c r="I411" s="3" t="n"/>
      <c r="J411" s="3" t="n"/>
      <c r="K411" s="3" t="n"/>
      <c r="L411" s="3" t="n"/>
      <c r="M411" s="4" t="n"/>
      <c r="N411" s="80" t="inlineStr">
        <is>
          <t>最低基础</t>
        </is>
      </c>
      <c r="O411" s="965">
        <f>IF(ISNUMBER(SEARCH("十阶",N410)),R411,IF(ISNUMBER(SEARCH("神器",N410)),R413,0))</f>
        <v/>
      </c>
      <c r="P411" s="61" t="inlineStr">
        <is>
          <t>武器加成</t>
        </is>
      </c>
      <c r="Q411" s="63" t="inlineStr">
        <is>
          <t>0%</t>
        </is>
      </c>
      <c r="R411" s="788" t="inlineStr">
        <is>
          <t>45</t>
        </is>
      </c>
    </row>
    <row r="412" ht="24" customHeight="1">
      <c r="A412" s="414" t="n"/>
      <c r="M412" s="504" t="n"/>
      <c r="N412" s="132" t="inlineStr">
        <is>
          <t>最高基础</t>
        </is>
      </c>
      <c r="O412" s="251">
        <f>IF(ISNUMBER(SEARCH("十阶",N410)),R412,IF(ISNUMBER(SEARCH("神器",N410)),R414,0))</f>
        <v/>
      </c>
      <c r="P412" s="85" t="inlineStr">
        <is>
          <t>器魂加成</t>
        </is>
      </c>
      <c r="Q412" s="286" t="inlineStr">
        <is>
          <t>0%</t>
        </is>
      </c>
      <c r="R412" s="788" t="inlineStr">
        <is>
          <t>55</t>
        </is>
      </c>
    </row>
    <row r="413" ht="24" customHeight="1">
      <c r="A413" s="749" t="n"/>
      <c r="B413" s="158" t="n"/>
      <c r="C413" s="158" t="n"/>
      <c r="D413" s="158" t="n"/>
      <c r="E413" s="158" t="n"/>
      <c r="F413" s="158" t="n"/>
      <c r="G413" s="158" t="n"/>
      <c r="H413" s="158" t="n"/>
      <c r="I413" s="158" t="n"/>
      <c r="J413" s="158" t="n"/>
      <c r="K413" s="158" t="n"/>
      <c r="L413" s="158" t="n"/>
      <c r="M413" s="320" t="n"/>
      <c r="N413" s="132" t="inlineStr">
        <is>
          <t>仙化基础</t>
        </is>
      </c>
      <c r="O413" s="966" t="inlineStr">
        <is>
          <t>100%</t>
        </is>
      </c>
      <c r="P413" s="85" t="inlineStr">
        <is>
          <t>仙化加成</t>
        </is>
      </c>
      <c r="Q413" s="236" t="inlineStr">
        <is>
          <t>0%</t>
        </is>
      </c>
      <c r="R413" s="788" t="inlineStr">
        <is>
          <t>65</t>
        </is>
      </c>
    </row>
    <row r="414" ht="24" customHeight="1">
      <c r="A414" s="956" t="inlineStr">
        <is>
          <t>觉醒十阶</t>
        </is>
      </c>
      <c r="B414" s="873" t="inlineStr">
        <is>
          <t>武器名称：传说之杖。基础伤害：45-55。百炼觉醒满祝材料：2982。
觉醒属性：50%几率连击，不会被反击。获得该武器永久增加固定伤害10点。
觉醒加成：武器伤害+60，命中+25.0%，暴击+25.0%。</t>
        </is>
      </c>
      <c r="C414" s="194" t="n"/>
      <c r="D414" s="194" t="n"/>
      <c r="E414" s="194" t="n"/>
      <c r="F414" s="194" t="n"/>
      <c r="G414" s="194" t="n"/>
      <c r="H414" s="194" t="n"/>
      <c r="I414" s="194" t="n"/>
      <c r="J414" s="194" t="n"/>
      <c r="K414" s="194" t="n"/>
      <c r="L414" s="194" t="n"/>
      <c r="M414" s="410" t="n"/>
      <c r="N414" s="132" t="inlineStr">
        <is>
          <t>觉醒基础</t>
        </is>
      </c>
      <c r="O414" s="254" t="inlineStr">
        <is>
          <t>60</t>
        </is>
      </c>
      <c r="P414" s="85" t="inlineStr">
        <is>
          <t>剑君加成</t>
        </is>
      </c>
      <c r="Q414" s="286" t="inlineStr">
        <is>
          <t>160%</t>
        </is>
      </c>
      <c r="R414" s="788" t="inlineStr">
        <is>
          <t>75</t>
        </is>
      </c>
    </row>
    <row r="415" ht="24" customHeight="1">
      <c r="A415" s="414" t="n"/>
      <c r="M415" s="504" t="n"/>
      <c r="N415" s="132" t="inlineStr">
        <is>
          <t>铭刻基础</t>
        </is>
      </c>
      <c r="O415" s="966" t="inlineStr">
        <is>
          <t>140</t>
        </is>
      </c>
      <c r="P415" s="85" t="inlineStr">
        <is>
          <t>专精加成</t>
        </is>
      </c>
      <c r="Q415" s="286" t="inlineStr">
        <is>
          <t>50%</t>
        </is>
      </c>
    </row>
    <row r="416" ht="24" customHeight="1">
      <c r="A416" s="749" t="n"/>
      <c r="B416" s="158" t="n"/>
      <c r="C416" s="158" t="n"/>
      <c r="D416" s="158" t="n"/>
      <c r="E416" s="158" t="n"/>
      <c r="F416" s="158" t="n"/>
      <c r="G416" s="158" t="n"/>
      <c r="H416" s="158" t="n"/>
      <c r="I416" s="158" t="n"/>
      <c r="J416" s="158" t="n"/>
      <c r="K416" s="158" t="n"/>
      <c r="L416" s="158" t="n"/>
      <c r="M416" s="320" t="n"/>
      <c r="N416" s="132" t="inlineStr">
        <is>
          <t>附魔基础</t>
        </is>
      </c>
      <c r="O416" s="966" t="inlineStr">
        <is>
          <t>40</t>
        </is>
      </c>
      <c r="P416" s="85" t="inlineStr">
        <is>
          <t>附魔加成</t>
        </is>
      </c>
      <c r="Q416" s="286" t="inlineStr">
        <is>
          <t>16%</t>
        </is>
      </c>
      <c r="R416" s="788" t="inlineStr">
        <is>
          <t>0</t>
        </is>
      </c>
    </row>
    <row r="417" ht="24" customHeight="1">
      <c r="A417" s="956" t="inlineStr">
        <is>
          <t>觉醒神器</t>
        </is>
      </c>
      <c r="B417" s="873" t="inlineStr">
        <is>
          <t>武器名称：神·星之杖。基础伤害：65-75。
神器属性：100%几率连击，不会被反击、反弹。获得该武器永久增加固定伤害10点。
神器神技：星之力，拿出该武器后，禁止对手触发佣兵持续3回合。</t>
        </is>
      </c>
      <c r="C417" s="194" t="n"/>
      <c r="D417" s="194" t="n"/>
      <c r="E417" s="194" t="n"/>
      <c r="F417" s="194" t="n"/>
      <c r="G417" s="194" t="n"/>
      <c r="H417" s="194" t="n"/>
      <c r="I417" s="194" t="n"/>
      <c r="J417" s="194" t="n"/>
      <c r="K417" s="194" t="n"/>
      <c r="L417" s="194" t="n"/>
      <c r="M417" s="410" t="n"/>
      <c r="N417" s="132" t="inlineStr">
        <is>
          <t>洗练基础</t>
        </is>
      </c>
      <c r="O417" s="966" t="inlineStr">
        <is>
          <t>0</t>
        </is>
      </c>
      <c r="P417" s="85" t="inlineStr">
        <is>
          <t>温养加成</t>
        </is>
      </c>
      <c r="Q417" s="286" t="inlineStr">
        <is>
          <t>0%</t>
        </is>
      </c>
      <c r="R417" s="788" t="inlineStr">
        <is>
          <t>20</t>
        </is>
      </c>
    </row>
    <row r="418" ht="24" customHeight="1">
      <c r="A418" s="414" t="n"/>
      <c r="M418" s="504" t="n"/>
      <c r="N418" s="132" t="inlineStr">
        <is>
          <t>神将基础</t>
        </is>
      </c>
      <c r="O418" s="966" t="inlineStr">
        <is>
          <t>0</t>
        </is>
      </c>
      <c r="P418" s="85" t="inlineStr">
        <is>
          <t>神将加成</t>
        </is>
      </c>
      <c r="Q418" s="977" t="inlineStr">
        <is>
          <t>0%</t>
        </is>
      </c>
      <c r="R418" s="788" t="inlineStr">
        <is>
          <t>50</t>
        </is>
      </c>
    </row>
    <row r="419" ht="24" customHeight="1">
      <c r="A419" s="749" t="n"/>
      <c r="B419" s="158" t="n"/>
      <c r="C419" s="158" t="n"/>
      <c r="D419" s="158" t="n"/>
      <c r="E419" s="158" t="n"/>
      <c r="F419" s="158" t="n"/>
      <c r="G419" s="158" t="n"/>
      <c r="H419" s="158" t="n"/>
      <c r="I419" s="158" t="n"/>
      <c r="J419" s="158" t="n"/>
      <c r="K419" s="158" t="n"/>
      <c r="L419" s="158" t="n"/>
      <c r="M419" s="320" t="n"/>
      <c r="N419" s="138" t="inlineStr">
        <is>
          <t>符石基础</t>
        </is>
      </c>
      <c r="O419" s="257">
        <f>IF(ISNUMBER(SEARCH("闪耀",O421)),70,0)</f>
        <v/>
      </c>
      <c r="P419" s="256" t="inlineStr">
        <is>
          <t>符石加成</t>
        </is>
      </c>
      <c r="Q419" s="290">
        <f>IF(ISNUMBER(SEARCH("破坏",O421)),50%,0)+IF(ISNUMBER(SEARCH("银光",O421)),20%,0)</f>
        <v/>
      </c>
      <c r="R419" s="788" t="inlineStr">
        <is>
          <t>100</t>
        </is>
      </c>
    </row>
    <row r="420" ht="24" customHeight="1">
      <c r="A420" s="945" t="inlineStr">
        <is>
          <t>女帝武则天</t>
        </is>
      </c>
      <c r="B420" s="695" t="inlineStr">
        <is>
          <t>天赋分支1</t>
        </is>
      </c>
      <c r="F420" s="695" t="inlineStr">
        <is>
          <t>天赋分支2</t>
        </is>
      </c>
      <c r="J420" s="695" t="inlineStr">
        <is>
          <t>天赋分支3</t>
        </is>
      </c>
      <c r="N420" s="386" t="inlineStr">
        <is>
          <t>最低输出</t>
        </is>
      </c>
      <c r="O420" s="386">
        <f>ROUNDDOWN((ROUNDDOWN(ROUNDDOWN(O411*(1+O413)+$O$13*(1+$O$2+$O$3+O426)*1+SUM(O414:O419),0)*(1.5+$O$11+$P$11+SUM(Q411:Q419)),0)+SUM(O422:O425)+$Q$13+$Q$14+$Q$11)*(P410-1+Q410)*(1+Q426),0)</f>
        <v/>
      </c>
      <c r="P420" s="386" t="inlineStr">
        <is>
          <t>最高输出</t>
        </is>
      </c>
      <c r="Q420" s="386">
        <f>ROUNDDOWN((ROUNDDOWN(ROUNDDOWN(O412*(1+O413)+$O$13*(1+$O$2+$O$3+O426)*1.5+SUM(O414:O419),0)*(1.5+$O$11+$P$11+SUM(Q411:Q419)),0)+SUM(O422:O425)+$Q$13+$Q$14+$Q$11)*(P410-1+Q410)*(1+Q426),0)</f>
        <v/>
      </c>
    </row>
    <row r="421" ht="24" customHeight="1">
      <c r="A421" s="993" t="inlineStr">
        <is>
          <t>专属武器
传说之杖
神·星之杖</t>
        </is>
      </c>
      <c r="B421" s="994" t="inlineStr">
        <is>
          <t>基础共鸣：增加专属武器20点基础伤害，
使用传说之杖可以变身神将形象</t>
        </is>
      </c>
      <c r="C421" s="3" t="n"/>
      <c r="D421" s="3" t="n"/>
      <c r="E421" s="474" t="n"/>
      <c r="F421" s="994" t="inlineStr">
        <is>
          <t>天命之女：该回合伤害提高10%</t>
        </is>
      </c>
      <c r="G421" s="3" t="n"/>
      <c r="H421" s="3" t="n"/>
      <c r="I421" s="474" t="n"/>
      <c r="J421" s="994" t="inlineStr">
        <is>
          <t>皇帝特权：不会被扔出</t>
        </is>
      </c>
      <c r="K421" s="3" t="n"/>
      <c r="L421" s="3" t="n"/>
      <c r="M421" s="474" t="n"/>
      <c r="N421" s="80" t="inlineStr">
        <is>
          <t>符石名称</t>
        </is>
      </c>
      <c r="O421" s="973" t="inlineStr">
        <is>
          <t>破坏锦月</t>
        </is>
      </c>
      <c r="P421" s="61" t="inlineStr">
        <is>
          <t>武器连击</t>
        </is>
      </c>
      <c r="Q421" s="933" t="inlineStr">
        <is>
          <t>100%</t>
        </is>
      </c>
      <c r="R421" s="788" t="inlineStr">
        <is>
          <t>0%</t>
        </is>
      </c>
    </row>
    <row r="422" ht="24" customHeight="1">
      <c r="A422" s="11" t="n"/>
      <c r="B422" s="16" t="n"/>
      <c r="C422" s="158" t="n"/>
      <c r="D422" s="158" t="n"/>
      <c r="E422" s="159" t="n"/>
      <c r="F422" s="16" t="n"/>
      <c r="G422" s="158" t="n"/>
      <c r="H422" s="158" t="n"/>
      <c r="I422" s="159" t="n"/>
      <c r="J422" s="16" t="n"/>
      <c r="K422" s="158" t="n"/>
      <c r="L422" s="158" t="n"/>
      <c r="M422" s="159" t="n"/>
      <c r="N422" s="132" t="inlineStr">
        <is>
          <t>符石附加</t>
        </is>
      </c>
      <c r="O422" s="254">
        <f>ROUNDDOWN(IF(ISNUMBER(SEARCH("清月",O421)),200%*ROUNDDOWN($O$14*(1+$O$4+$O$5),0),IF(ISNUMBER(SEARCH("锦月",O421)),50%*ROUNDDOWN(ROUNDDOWN($O$15*(1+$Q$2*$Q$3),0)*(1+$Q$4+$Q$5),0),0)),0)</f>
        <v/>
      </c>
      <c r="P422" s="85" t="inlineStr">
        <is>
          <t>魂珠连击</t>
        </is>
      </c>
      <c r="Q422" s="286" t="inlineStr">
        <is>
          <t>0%</t>
        </is>
      </c>
      <c r="R422" s="788" t="inlineStr">
        <is>
          <t>50%</t>
        </is>
      </c>
    </row>
    <row r="423" ht="24" customHeight="1">
      <c r="A423" s="11" t="n"/>
      <c r="B423" s="995" t="inlineStr">
        <is>
          <t>中级共鸣：增加专属武器30点基础伤害，
使用神·星之杖可以变身神将形象</t>
        </is>
      </c>
      <c r="C423" s="194" t="n"/>
      <c r="D423" s="194" t="n"/>
      <c r="E423" s="195" t="n"/>
      <c r="F423" s="995" t="inlineStr">
        <is>
          <t>女帝辉光：使用武器后，下3次技能伤害提高50%</t>
        </is>
      </c>
      <c r="G423" s="194" t="n"/>
      <c r="H423" s="194" t="n"/>
      <c r="I423" s="195" t="n"/>
      <c r="J423" s="995" t="inlineStr">
        <is>
          <t>洛阳宫殿：额外造成自身生命5%伤害</t>
        </is>
      </c>
      <c r="K423" s="194" t="n"/>
      <c r="L423" s="194" t="n"/>
      <c r="M423" s="195" t="n"/>
      <c r="N423" s="132" t="inlineStr">
        <is>
          <t>武器附加</t>
        </is>
      </c>
      <c r="O423" s="254" t="inlineStr">
        <is>
          <t>0</t>
        </is>
      </c>
      <c r="P423" s="85" t="inlineStr">
        <is>
          <t>专精连击</t>
        </is>
      </c>
      <c r="Q423" s="286" t="inlineStr">
        <is>
          <t>0%</t>
        </is>
      </c>
      <c r="R423" s="788" t="inlineStr">
        <is>
          <t>100%</t>
        </is>
      </c>
    </row>
    <row r="424" ht="24" customHeight="1">
      <c r="A424" s="11" t="n"/>
      <c r="B424" s="16" t="n"/>
      <c r="C424" s="158" t="n"/>
      <c r="D424" s="158" t="n"/>
      <c r="E424" s="159" t="n"/>
      <c r="F424" s="16" t="n"/>
      <c r="G424" s="158" t="n"/>
      <c r="H424" s="158" t="n"/>
      <c r="I424" s="159" t="n"/>
      <c r="J424" s="16" t="n"/>
      <c r="K424" s="158" t="n"/>
      <c r="L424" s="158" t="n"/>
      <c r="M424" s="159" t="n"/>
      <c r="N424" s="132" t="inlineStr">
        <is>
          <t>神将附加</t>
        </is>
      </c>
      <c r="O424" s="960" t="inlineStr">
        <is>
          <t>0</t>
        </is>
      </c>
      <c r="P424" s="85" t="inlineStr">
        <is>
          <t>附魔连击</t>
        </is>
      </c>
      <c r="Q424" s="286" t="inlineStr">
        <is>
          <t>0%</t>
        </is>
      </c>
      <c r="R424" s="788" t="inlineStr">
        <is>
          <t>紫晶</t>
        </is>
      </c>
    </row>
    <row r="425" ht="24" customHeight="1">
      <c r="A425" s="11" t="n"/>
      <c r="B425" s="1002" t="inlineStr">
        <is>
          <t>高级共鸣：增加专属武器50点基础伤害</t>
        </is>
      </c>
      <c r="C425" s="194" t="n"/>
      <c r="D425" s="194" t="n"/>
      <c r="E425" s="195" t="n"/>
      <c r="F425" s="1002" t="inlineStr">
        <is>
          <t>掌握人心：手持武器减伤增加25%</t>
        </is>
      </c>
      <c r="G425" s="194" t="n"/>
      <c r="H425" s="194" t="n"/>
      <c r="I425" s="195" t="n"/>
      <c r="J425" s="997" t="inlineStr">
        <is>
          <t>告密罗织：100%附带50%吸血效果持续2回合</t>
        </is>
      </c>
      <c r="K425" s="194" t="n"/>
      <c r="L425" s="194" t="n"/>
      <c r="M425" s="195" t="n"/>
      <c r="N425" s="974" t="inlineStr">
        <is>
          <t>其他附加</t>
        </is>
      </c>
      <c r="O425" s="298" t="inlineStr">
        <is>
          <t>0</t>
        </is>
      </c>
      <c r="P425" s="316" t="inlineStr">
        <is>
          <t>温养连击</t>
        </is>
      </c>
      <c r="Q425" s="975" t="inlineStr">
        <is>
          <t>0%</t>
        </is>
      </c>
    </row>
    <row r="426" ht="24" customHeight="1">
      <c r="A426" s="54" t="n"/>
      <c r="B426" s="484" t="n"/>
      <c r="C426" s="375" t="n"/>
      <c r="D426" s="375" t="n"/>
      <c r="E426" s="971" t="n"/>
      <c r="F426" s="484" t="n"/>
      <c r="G426" s="375" t="n"/>
      <c r="H426" s="375" t="n"/>
      <c r="I426" s="971" t="n"/>
      <c r="J426" s="54" t="n"/>
      <c r="K426" s="270" t="n"/>
      <c r="L426" s="270" t="n"/>
      <c r="M426" s="510" t="n"/>
      <c r="N426" s="68" t="inlineStr">
        <is>
          <t>力量提升</t>
        </is>
      </c>
      <c r="O426" s="961" t="inlineStr">
        <is>
          <t>0%</t>
        </is>
      </c>
      <c r="P426" s="68" t="inlineStr">
        <is>
          <t>最终提升</t>
        </is>
      </c>
      <c r="Q426" s="961" t="inlineStr">
        <is>
          <t>0%</t>
        </is>
      </c>
    </row>
    <row r="427" ht="24" customHeight="1">
      <c r="A427" s="788" t="inlineStr"/>
      <c r="N427" s="788" t="inlineStr"/>
    </row>
    <row r="428" ht="24" customHeight="1">
      <c r="A428" s="329" t="inlineStr">
        <is>
          <t>平底锅</t>
        </is>
      </c>
      <c r="B428" s="564" t="inlineStr">
        <is>
          <t>佛跳墙器魂中阶：忽略装死</t>
        </is>
      </c>
      <c r="C428" s="3" t="n"/>
      <c r="D428" s="3" t="n"/>
      <c r="E428" s="3" t="n"/>
      <c r="F428" s="3" t="n"/>
      <c r="G428" s="474" t="n"/>
      <c r="H428" s="564" t="inlineStr">
        <is>
          <t>佛跳墙器魂高阶：命中对手后降低对手穿透8%，持续2回合</t>
        </is>
      </c>
      <c r="I428" s="3" t="n"/>
      <c r="J428" s="3" t="n"/>
      <c r="K428" s="3" t="n"/>
      <c r="L428" s="3" t="n"/>
      <c r="M428" s="474" t="n"/>
      <c r="N428" s="962" t="inlineStr">
        <is>
          <t>觉醒神器</t>
        </is>
      </c>
      <c r="O428" s="58">
        <f>ROUND((O438+Q438)/2,0)</f>
        <v/>
      </c>
      <c r="P428" s="386" t="inlineStr">
        <is>
          <t>2</t>
        </is>
      </c>
      <c r="Q428" s="58">
        <f>IF(Q439="紫晶",100%,ROUND(1-(1-Q439)*(1-Q440)*(1-Q441)*(1-Q442)*(1-Q443),3))</f>
        <v/>
      </c>
      <c r="R428" s="151">
        <f>O439</f>
        <v/>
      </c>
    </row>
    <row r="429" ht="24" customHeight="1">
      <c r="A429" s="1006" t="inlineStr">
        <is>
          <t>强化五星</t>
        </is>
      </c>
      <c r="B429" s="964" t="inlineStr">
        <is>
          <t>武器名称：刘罗锅。基础伤害：28-32。洗练画册：基础伤害+35。升级领悟。
强化属性：50%闪避反击。
仙化加成：武器伤害+100%，连击+20.0%，暴击+20.0%。</t>
        </is>
      </c>
      <c r="C429" s="3" t="n"/>
      <c r="D429" s="3" t="n"/>
      <c r="E429" s="3" t="n"/>
      <c r="F429" s="3" t="n"/>
      <c r="G429" s="3" t="n"/>
      <c r="H429" s="3" t="n"/>
      <c r="I429" s="3" t="n"/>
      <c r="J429" s="3" t="n"/>
      <c r="K429" s="3" t="n"/>
      <c r="L429" s="3" t="n"/>
      <c r="M429" s="474" t="n"/>
      <c r="N429" s="80" t="inlineStr">
        <is>
          <t>最低基础</t>
        </is>
      </c>
      <c r="O429" s="965">
        <f>IF(ISNUMBER(SEARCH("十阶",N428)),R429,IF(ISNUMBER(SEARCH("神器",N428)),R431,0))</f>
        <v/>
      </c>
      <c r="P429" s="61" t="inlineStr">
        <is>
          <t>武器加成</t>
        </is>
      </c>
      <c r="Q429" s="63" t="inlineStr">
        <is>
          <t>0%</t>
        </is>
      </c>
      <c r="R429" s="788" t="inlineStr">
        <is>
          <t>42</t>
        </is>
      </c>
    </row>
    <row r="430" ht="24" customHeight="1">
      <c r="A430" s="414" t="n"/>
      <c r="M430" s="125" t="n"/>
      <c r="N430" s="132" t="inlineStr">
        <is>
          <t>最高基础</t>
        </is>
      </c>
      <c r="O430" s="251">
        <f>IF(ISNUMBER(SEARCH("十阶",N428)),R430,IF(ISNUMBER(SEARCH("神器",N428)),R432,0))</f>
        <v/>
      </c>
      <c r="P430" s="85" t="inlineStr">
        <is>
          <t>器魂加成</t>
        </is>
      </c>
      <c r="Q430" s="236" t="inlineStr">
        <is>
          <t>0%</t>
        </is>
      </c>
      <c r="R430" s="788" t="inlineStr">
        <is>
          <t>58</t>
        </is>
      </c>
    </row>
    <row r="431" ht="24" customHeight="1">
      <c r="A431" s="749" t="n"/>
      <c r="B431" s="158" t="n"/>
      <c r="C431" s="158" t="n"/>
      <c r="D431" s="158" t="n"/>
      <c r="E431" s="158" t="n"/>
      <c r="F431" s="158" t="n"/>
      <c r="G431" s="158" t="n"/>
      <c r="H431" s="158" t="n"/>
      <c r="I431" s="158" t="n"/>
      <c r="J431" s="158" t="n"/>
      <c r="K431" s="158" t="n"/>
      <c r="L431" s="158" t="n"/>
      <c r="M431" s="159" t="n"/>
      <c r="N431" s="132" t="inlineStr">
        <is>
          <t>仙化基础</t>
        </is>
      </c>
      <c r="O431" s="966" t="inlineStr">
        <is>
          <t>100%</t>
        </is>
      </c>
      <c r="P431" s="85" t="inlineStr">
        <is>
          <t>仙化加成</t>
        </is>
      </c>
      <c r="Q431" s="236" t="inlineStr">
        <is>
          <t>0%</t>
        </is>
      </c>
      <c r="R431" s="788" t="inlineStr">
        <is>
          <t>60</t>
        </is>
      </c>
    </row>
    <row r="432" ht="24" customHeight="1">
      <c r="A432" s="1007" t="inlineStr">
        <is>
          <t>觉醒十阶</t>
        </is>
      </c>
      <c r="B432" s="968" t="inlineStr">
        <is>
          <t>武器名称：佛跳墙。基础伤害：42-58。百炼觉醒满祝材料：2982。
觉醒属性：50%闪避反击。额外增加自身生命上限1%的伤害，使用武器后自己的主动治疗效果增加50%持续3回合。
觉醒加成：武器伤害+60，命中+25.0%，暴击+25.0%。</t>
        </is>
      </c>
      <c r="C432" s="194" t="n"/>
      <c r="D432" s="194" t="n"/>
      <c r="E432" s="194" t="n"/>
      <c r="F432" s="194" t="n"/>
      <c r="G432" s="194" t="n"/>
      <c r="H432" s="194" t="n"/>
      <c r="I432" s="194" t="n"/>
      <c r="J432" s="194" t="n"/>
      <c r="K432" s="194" t="n"/>
      <c r="L432" s="194" t="n"/>
      <c r="M432" s="195" t="n"/>
      <c r="N432" s="132" t="inlineStr">
        <is>
          <t>觉醒基础</t>
        </is>
      </c>
      <c r="O432" s="254" t="inlineStr">
        <is>
          <t>60</t>
        </is>
      </c>
      <c r="P432" s="85" t="inlineStr">
        <is>
          <t>剑君加成</t>
        </is>
      </c>
      <c r="Q432" s="286" t="inlineStr">
        <is>
          <t>160%</t>
        </is>
      </c>
      <c r="R432" s="788" t="inlineStr">
        <is>
          <t>75</t>
        </is>
      </c>
    </row>
    <row r="433" ht="24" customHeight="1">
      <c r="A433" s="414" t="n"/>
      <c r="M433" s="125" t="n"/>
      <c r="N433" s="132" t="inlineStr">
        <is>
          <t>铭刻基础</t>
        </is>
      </c>
      <c r="O433" s="966" t="inlineStr">
        <is>
          <t>140</t>
        </is>
      </c>
      <c r="P433" s="85" t="inlineStr">
        <is>
          <t>专精加成</t>
        </is>
      </c>
      <c r="Q433" s="286" t="inlineStr">
        <is>
          <t>50%</t>
        </is>
      </c>
    </row>
    <row r="434" ht="24" customHeight="1">
      <c r="A434" s="749" t="n"/>
      <c r="B434" s="158" t="n"/>
      <c r="C434" s="158" t="n"/>
      <c r="D434" s="158" t="n"/>
      <c r="E434" s="158" t="n"/>
      <c r="F434" s="158" t="n"/>
      <c r="G434" s="158" t="n"/>
      <c r="H434" s="158" t="n"/>
      <c r="I434" s="158" t="n"/>
      <c r="J434" s="158" t="n"/>
      <c r="K434" s="158" t="n"/>
      <c r="L434" s="158" t="n"/>
      <c r="M434" s="159" t="n"/>
      <c r="N434" s="132" t="inlineStr">
        <is>
          <t>附魔基础</t>
        </is>
      </c>
      <c r="O434" s="966" t="inlineStr">
        <is>
          <t>40</t>
        </is>
      </c>
      <c r="P434" s="85" t="inlineStr">
        <is>
          <t>附魔加成</t>
        </is>
      </c>
      <c r="Q434" s="286" t="inlineStr">
        <is>
          <t>16%</t>
        </is>
      </c>
      <c r="R434" s="788" t="inlineStr">
        <is>
          <t>0</t>
        </is>
      </c>
    </row>
    <row r="435" ht="24" customHeight="1">
      <c r="A435" s="1007" t="inlineStr">
        <is>
          <t>觉醒神器</t>
        </is>
      </c>
      <c r="B435" s="1008" t="inlineStr">
        <is>
          <t>武器名称：神·电饭煲。基础伤害：60-75。
神器属性：50%闪避反击。额外增加自身生命上限1%的伤害，使用武器后自己的主动治疗效果增加50%持续3回合。
神器神技：魔封波，使用该武器时有50%概率封印对手，使其从当前回合开始整场战斗中生命值无法提高。</t>
        </is>
      </c>
      <c r="C435" s="194" t="n"/>
      <c r="D435" s="194" t="n"/>
      <c r="E435" s="194" t="n"/>
      <c r="F435" s="194" t="n"/>
      <c r="G435" s="194" t="n"/>
      <c r="H435" s="194" t="n"/>
      <c r="I435" s="194" t="n"/>
      <c r="J435" s="194" t="n"/>
      <c r="K435" s="194" t="n"/>
      <c r="L435" s="194" t="n"/>
      <c r="M435" s="195" t="n"/>
      <c r="N435" s="132" t="inlineStr">
        <is>
          <t>洗练基础</t>
        </is>
      </c>
      <c r="O435" s="966" t="inlineStr">
        <is>
          <t>0</t>
        </is>
      </c>
      <c r="P435" s="85" t="inlineStr">
        <is>
          <t>温养加成</t>
        </is>
      </c>
      <c r="Q435" s="286" t="inlineStr">
        <is>
          <t>0%</t>
        </is>
      </c>
      <c r="R435" s="788" t="inlineStr">
        <is>
          <t>20</t>
        </is>
      </c>
    </row>
    <row r="436" ht="24" customHeight="1">
      <c r="A436" s="414" t="n"/>
      <c r="M436" s="125" t="n"/>
      <c r="N436" s="132" t="inlineStr">
        <is>
          <t>神将基础</t>
        </is>
      </c>
      <c r="O436" s="966" t="inlineStr">
        <is>
          <t>0</t>
        </is>
      </c>
      <c r="P436" s="85" t="inlineStr">
        <is>
          <t>神将加成</t>
        </is>
      </c>
      <c r="Q436" s="977" t="inlineStr">
        <is>
          <t>0%</t>
        </is>
      </c>
      <c r="R436" s="788" t="inlineStr">
        <is>
          <t>50</t>
        </is>
      </c>
    </row>
    <row r="437" ht="24" customHeight="1">
      <c r="A437" s="749" t="n"/>
      <c r="B437" s="158" t="n"/>
      <c r="C437" s="158" t="n"/>
      <c r="D437" s="158" t="n"/>
      <c r="E437" s="158" t="n"/>
      <c r="F437" s="158" t="n"/>
      <c r="G437" s="158" t="n"/>
      <c r="H437" s="158" t="n"/>
      <c r="I437" s="158" t="n"/>
      <c r="J437" s="158" t="n"/>
      <c r="K437" s="158" t="n"/>
      <c r="L437" s="158" t="n"/>
      <c r="M437" s="159" t="n"/>
      <c r="N437" s="138" t="inlineStr">
        <is>
          <t>符石基础</t>
        </is>
      </c>
      <c r="O437" s="257">
        <f>IF(ISNUMBER(SEARCH("闪耀",O439)),70,0)</f>
        <v/>
      </c>
      <c r="P437" s="256" t="inlineStr">
        <is>
          <t>符石加成</t>
        </is>
      </c>
      <c r="Q437" s="290">
        <f>IF(ISNUMBER(SEARCH("破坏",O439)),50%,0)+IF(ISNUMBER(SEARCH("银光",O439)),20%,0)</f>
        <v/>
      </c>
      <c r="R437" s="788" t="inlineStr">
        <is>
          <t>100</t>
        </is>
      </c>
    </row>
    <row r="438" ht="24" customHeight="1">
      <c r="A438" s="1009" t="inlineStr">
        <is>
          <t>菜菜大侠</t>
        </is>
      </c>
      <c r="B438" s="919" t="inlineStr">
        <is>
          <t>天赋分支1</t>
        </is>
      </c>
      <c r="E438" s="125" t="n"/>
      <c r="F438" s="919" t="inlineStr">
        <is>
          <t>天赋分支2</t>
        </is>
      </c>
      <c r="I438" s="125" t="n"/>
      <c r="J438" s="919" t="inlineStr">
        <is>
          <t>天赋分支3</t>
        </is>
      </c>
      <c r="M438" s="125" t="n"/>
      <c r="N438" s="386" t="inlineStr">
        <is>
          <t>最低输出</t>
        </is>
      </c>
      <c r="O438" s="386">
        <f>ROUNDDOWN((ROUNDDOWN(ROUNDDOWN(O429*(1+O431)+$O$13*(1+$O$2+$O$3+O444)*1+SUM(O432:O437),0)*(1.5+$O$11+$P$11+SUM(Q429:Q437)),0)+SUM(O440:O443)+$Q$13+$Q$14+$Q$11)*(P428-1+Q428)*(1+Q444),0)</f>
        <v/>
      </c>
      <c r="P438" s="386" t="inlineStr">
        <is>
          <t>最高输出</t>
        </is>
      </c>
      <c r="Q438" s="386">
        <f>ROUNDDOWN((ROUNDDOWN(ROUNDDOWN(O430*(1+O431)+$O$13*(1+$O$2+$O$3+O444)*1.5+SUM(O432:O437),0)*(1.5+$O$11+$P$11+SUM(Q429:Q437)),0)+SUM(O440:O443)+$Q$13+$Q$14+$Q$11)*(P428-1+Q428)*(1+Q444),0)</f>
        <v/>
      </c>
    </row>
    <row r="439" ht="24" customHeight="1">
      <c r="A439" s="442" t="inlineStr">
        <is>
          <t>专属武器
佛跳墙
神·电饭煲</t>
        </is>
      </c>
      <c r="B439" s="1010" t="inlineStr">
        <is>
          <t>基础共鸣：增加专属武器20点基础伤害，
使用佛跳墙可以变身神将形象</t>
        </is>
      </c>
      <c r="C439" s="3" t="n"/>
      <c r="D439" s="3" t="n"/>
      <c r="E439" s="120" t="n"/>
      <c r="F439" s="999" t="inlineStr">
        <is>
          <t>基础菜魂：专属武器上镶嵌的菜菜魂珠，其加成的命闪额外提高10%</t>
        </is>
      </c>
      <c r="G439" s="3" t="n"/>
      <c r="H439" s="3" t="n"/>
      <c r="I439" s="474" t="n"/>
      <c r="J439" s="980" t="inlineStr">
        <is>
          <t>垂涎：如果生命高于对手，该回合命中率增加50%</t>
        </is>
      </c>
      <c r="K439" s="3" t="n"/>
      <c r="L439" s="3" t="n"/>
      <c r="M439" s="474" t="n"/>
      <c r="N439" s="80" t="inlineStr">
        <is>
          <t>符石名称</t>
        </is>
      </c>
      <c r="O439" s="973" t="inlineStr">
        <is>
          <t>破坏锦月</t>
        </is>
      </c>
      <c r="P439" s="61" t="inlineStr">
        <is>
          <t>武器连击</t>
        </is>
      </c>
      <c r="Q439" s="933" t="inlineStr">
        <is>
          <t>20%</t>
        </is>
      </c>
      <c r="R439" s="788" t="inlineStr">
        <is>
          <t>0%</t>
        </is>
      </c>
    </row>
    <row r="440" ht="24" customHeight="1">
      <c r="A440" s="414" t="n"/>
      <c r="B440" s="16" t="n"/>
      <c r="C440" s="158" t="n"/>
      <c r="D440" s="158" t="n"/>
      <c r="E440" s="455" t="n"/>
      <c r="F440" s="16" t="n"/>
      <c r="G440" s="158" t="n"/>
      <c r="H440" s="158" t="n"/>
      <c r="I440" s="159" t="n"/>
      <c r="J440" s="981" t="n"/>
      <c r="K440" s="158" t="n"/>
      <c r="L440" s="158" t="n"/>
      <c r="M440" s="159" t="n"/>
      <c r="N440" s="132" t="inlineStr">
        <is>
          <t>符石附加</t>
        </is>
      </c>
      <c r="O440" s="254">
        <f>ROUNDDOWN(IF(ISNUMBER(SEARCH("清月",O439)),200%*ROUNDDOWN($O$14*(1+$O$4+$O$5),0),IF(ISNUMBER(SEARCH("锦月",O439)),50%*ROUNDDOWN(ROUNDDOWN($O$15*(1+$Q$2*$Q$3),0)*(1+$Q$4+$Q$5),0),0)),0)</f>
        <v/>
      </c>
      <c r="P440" s="85" t="inlineStr">
        <is>
          <t>魂珠连击</t>
        </is>
      </c>
      <c r="Q440" s="286" t="inlineStr">
        <is>
          <t>75%</t>
        </is>
      </c>
      <c r="R440" s="788" t="inlineStr">
        <is>
          <t>20%</t>
        </is>
      </c>
    </row>
    <row r="441" ht="24" customHeight="1">
      <c r="A441" s="414" t="n"/>
      <c r="B441" s="1011" t="inlineStr">
        <is>
          <t>中级共鸣：增加专属武器30点基础伤害，
使用神·电饭煲可以变身神将形象</t>
        </is>
      </c>
      <c r="C441" s="194" t="n"/>
      <c r="D441" s="194" t="n"/>
      <c r="E441" s="459" t="n"/>
      <c r="F441" s="1000" t="inlineStr">
        <is>
          <t>中级菜魂：专属武器上镶嵌的菜菜魂珠，其加成的命闪额外提高20%</t>
        </is>
      </c>
      <c r="G441" s="194" t="n"/>
      <c r="H441" s="194" t="n"/>
      <c r="I441" s="195" t="n"/>
      <c r="J441" s="982" t="inlineStr">
        <is>
          <t>玉食：如果生命低于对手，该回合伤害增加50%</t>
        </is>
      </c>
      <c r="K441" s="194" t="n"/>
      <c r="L441" s="194" t="n"/>
      <c r="M441" s="195" t="n"/>
      <c r="N441" s="132" t="inlineStr">
        <is>
          <t>武器附加</t>
        </is>
      </c>
      <c r="O441" s="254">
        <f>ROUNDDOWN(O16*0.01,0)</f>
        <v/>
      </c>
      <c r="P441" s="85" t="inlineStr">
        <is>
          <t>专精连击</t>
        </is>
      </c>
      <c r="Q441" s="286" t="inlineStr">
        <is>
          <t>0%</t>
        </is>
      </c>
      <c r="R441" s="788" t="inlineStr">
        <is>
          <t>紫晶</t>
        </is>
      </c>
    </row>
    <row r="442" ht="24" customHeight="1">
      <c r="A442" s="414" t="n"/>
      <c r="B442" s="16" t="n"/>
      <c r="C442" s="158" t="n"/>
      <c r="D442" s="158" t="n"/>
      <c r="E442" s="455" t="n"/>
      <c r="F442" s="16" t="n"/>
      <c r="G442" s="158" t="n"/>
      <c r="H442" s="158" t="n"/>
      <c r="I442" s="159" t="n"/>
      <c r="J442" s="981" t="n"/>
      <c r="K442" s="158" t="n"/>
      <c r="L442" s="158" t="n"/>
      <c r="M442" s="159" t="n"/>
      <c r="N442" s="132" t="inlineStr">
        <is>
          <t>神将附加</t>
        </is>
      </c>
      <c r="O442" s="254" t="inlineStr">
        <is>
          <t>0</t>
        </is>
      </c>
      <c r="P442" s="85" t="inlineStr">
        <is>
          <t>附魔连击</t>
        </is>
      </c>
      <c r="Q442" s="286" t="inlineStr">
        <is>
          <t>0%</t>
        </is>
      </c>
    </row>
    <row r="443" ht="24" customHeight="1">
      <c r="A443" s="414" t="n"/>
      <c r="B443" s="1012" t="inlineStr">
        <is>
          <t>高级共鸣：增加专属武器50点基础伤害</t>
        </is>
      </c>
      <c r="C443" s="194" t="n"/>
      <c r="D443" s="194" t="n"/>
      <c r="E443" s="459" t="n"/>
      <c r="F443" s="1001" t="inlineStr">
        <is>
          <t>高级菜魂：专属武器上镶嵌的菜菜魂珠，其加成的命闪额外提高30%</t>
        </is>
      </c>
      <c r="G443" s="194" t="n"/>
      <c r="H443" s="194" t="n"/>
      <c r="I443" s="195" t="n"/>
      <c r="J443" s="985" t="inlineStr">
        <is>
          <t>其味无穷：100%附带50%吸血效果</t>
        </is>
      </c>
      <c r="K443" s="194" t="n"/>
      <c r="L443" s="194" t="n"/>
      <c r="M443" s="195" t="n"/>
      <c r="N443" s="974" t="inlineStr">
        <is>
          <t>其他附加</t>
        </is>
      </c>
      <c r="O443" s="298" t="inlineStr">
        <is>
          <t>0</t>
        </is>
      </c>
      <c r="P443" s="316" t="inlineStr">
        <is>
          <t>温养连击</t>
        </is>
      </c>
      <c r="Q443" s="975" t="inlineStr">
        <is>
          <t>0%</t>
        </is>
      </c>
    </row>
    <row r="444" ht="24" customHeight="1">
      <c r="A444" s="76" t="n"/>
      <c r="B444" s="54" t="n"/>
      <c r="C444" s="270" t="n"/>
      <c r="D444" s="270" t="n"/>
      <c r="E444" s="214" t="n"/>
      <c r="F444" s="54" t="n"/>
      <c r="G444" s="270" t="n"/>
      <c r="H444" s="270" t="n"/>
      <c r="I444" s="510" t="n"/>
      <c r="J444" s="987" t="n"/>
      <c r="K444" s="270" t="n"/>
      <c r="L444" s="270" t="n"/>
      <c r="M444" s="510" t="n"/>
      <c r="N444" s="68" t="inlineStr">
        <is>
          <t>力量提升</t>
        </is>
      </c>
      <c r="O444" s="961" t="inlineStr">
        <is>
          <t>0%</t>
        </is>
      </c>
      <c r="P444" s="68" t="inlineStr">
        <is>
          <t>最终提升</t>
        </is>
      </c>
      <c r="Q444" s="961" t="inlineStr">
        <is>
          <t>0%</t>
        </is>
      </c>
    </row>
    <row r="445" ht="24" customHeight="1">
      <c r="A445" s="788" t="inlineStr"/>
      <c r="N445" s="788" t="inlineStr"/>
    </row>
    <row r="446" ht="24" customHeight="1">
      <c r="A446" s="389" t="inlineStr">
        <is>
          <t>扳手</t>
        </is>
      </c>
      <c r="B446" s="388" t="inlineStr">
        <is>
          <t>器魂中阶：x</t>
        </is>
      </c>
      <c r="C446" s="3" t="n"/>
      <c r="D446" s="3" t="n"/>
      <c r="E446" s="3" t="n"/>
      <c r="F446" s="3" t="n"/>
      <c r="G446" s="3" t="n"/>
      <c r="H446" s="388" t="inlineStr">
        <is>
          <t>器魂高阶：x</t>
        </is>
      </c>
      <c r="I446" s="3" t="n"/>
      <c r="J446" s="3" t="n"/>
      <c r="K446" s="3" t="n"/>
      <c r="L446" s="3" t="n"/>
      <c r="M446" s="3" t="n"/>
      <c r="N446" s="962" t="inlineStr">
        <is>
          <t>觉醒神器</t>
        </is>
      </c>
      <c r="O446" s="58">
        <f>ROUND((O456+Q456)/2,0)</f>
        <v/>
      </c>
      <c r="P446" s="386" t="inlineStr">
        <is>
          <t>2</t>
        </is>
      </c>
      <c r="Q446" s="58">
        <f>IF(Q457="紫晶",100%,ROUND(1-(1-Q457)*(1-Q458)*(1-Q459)*(1-Q460)*(1-Q461),3))</f>
        <v/>
      </c>
      <c r="R446" s="151">
        <f>O457</f>
        <v/>
      </c>
    </row>
    <row r="447" ht="24" customHeight="1">
      <c r="A447" s="744" t="inlineStr">
        <is>
          <t>强化五星</t>
        </is>
      </c>
      <c r="B447" s="859" t="inlineStr">
        <is>
          <t>武器名称：大力管钳。基础伤害：25-33。洗练画册：基础伤害+35。升级领悟。
强化属性：100%概率忽略1回合，不会被反击/反弹！拿出武器后受到伤害降低40%，持续3回合。
仙化加成：武器伤害+100%，命中+20.0%，连击+20.0%。</t>
        </is>
      </c>
      <c r="C447" s="3" t="n"/>
      <c r="D447" s="3" t="n"/>
      <c r="E447" s="3" t="n"/>
      <c r="F447" s="3" t="n"/>
      <c r="G447" s="3" t="n"/>
      <c r="H447" s="3" t="n"/>
      <c r="I447" s="3" t="n"/>
      <c r="J447" s="3" t="n"/>
      <c r="K447" s="3" t="n"/>
      <c r="L447" s="3" t="n"/>
      <c r="M447" s="4" t="n"/>
      <c r="N447" s="80" t="inlineStr">
        <is>
          <t>最低基础</t>
        </is>
      </c>
      <c r="O447" s="965">
        <f>IF(ISNUMBER(SEARCH("十阶",N446)),R447,IF(ISNUMBER(SEARCH("神器",N446)),R449,0))</f>
        <v/>
      </c>
      <c r="P447" s="61" t="inlineStr">
        <is>
          <t>武器加成</t>
        </is>
      </c>
      <c r="Q447" s="63" t="inlineStr">
        <is>
          <t>0%</t>
        </is>
      </c>
      <c r="R447" s="788" t="inlineStr">
        <is>
          <t>42</t>
        </is>
      </c>
    </row>
    <row r="448" ht="24" customHeight="1">
      <c r="A448" s="414" t="n"/>
      <c r="M448" s="504" t="n"/>
      <c r="N448" s="132" t="inlineStr">
        <is>
          <t>最高基础</t>
        </is>
      </c>
      <c r="O448" s="251">
        <f>IF(ISNUMBER(SEARCH("十阶",N446)),R448,IF(ISNUMBER(SEARCH("神器",N446)),R450,0))</f>
        <v/>
      </c>
      <c r="P448" s="85" t="inlineStr">
        <is>
          <t>器魂加成</t>
        </is>
      </c>
      <c r="Q448" s="236" t="inlineStr">
        <is>
          <t>0%</t>
        </is>
      </c>
      <c r="R448" s="788" t="inlineStr">
        <is>
          <t>58</t>
        </is>
      </c>
    </row>
    <row r="449" ht="24" customHeight="1">
      <c r="A449" s="749" t="n"/>
      <c r="B449" s="158" t="n"/>
      <c r="C449" s="158" t="n"/>
      <c r="D449" s="158" t="n"/>
      <c r="E449" s="158" t="n"/>
      <c r="F449" s="158" t="n"/>
      <c r="G449" s="158" t="n"/>
      <c r="H449" s="158" t="n"/>
      <c r="I449" s="158" t="n"/>
      <c r="J449" s="158" t="n"/>
      <c r="K449" s="158" t="n"/>
      <c r="L449" s="158" t="n"/>
      <c r="M449" s="320" t="n"/>
      <c r="N449" s="132" t="inlineStr">
        <is>
          <t>仙化基础</t>
        </is>
      </c>
      <c r="O449" s="966" t="inlineStr">
        <is>
          <t>100%</t>
        </is>
      </c>
      <c r="P449" s="85" t="inlineStr">
        <is>
          <t>仙化加成</t>
        </is>
      </c>
      <c r="Q449" s="236" t="inlineStr">
        <is>
          <t>0%</t>
        </is>
      </c>
      <c r="R449" s="788" t="inlineStr">
        <is>
          <t>62</t>
        </is>
      </c>
    </row>
    <row r="450" ht="24" customHeight="1">
      <c r="A450" s="956" t="inlineStr">
        <is>
          <t>觉醒十阶</t>
        </is>
      </c>
      <c r="B450" s="873" t="inlineStr">
        <is>
          <t>武器名称：合金钻头。基础伤害：42-58。百炼觉醒满祝材料：2982。
觉醒属性：100%概率忽略1回合，不会被反击/反弹！拿出武器后受到伤害降低40%，持续3回合。获得该武器永久增加固定减伤10点。
觉醒加成：武器伤害+60，命中+25.0%，暴击+25.0%。</t>
        </is>
      </c>
      <c r="C450" s="194" t="n"/>
      <c r="D450" s="194" t="n"/>
      <c r="E450" s="194" t="n"/>
      <c r="F450" s="194" t="n"/>
      <c r="G450" s="194" t="n"/>
      <c r="H450" s="194" t="n"/>
      <c r="I450" s="194" t="n"/>
      <c r="J450" s="194" t="n"/>
      <c r="K450" s="194" t="n"/>
      <c r="L450" s="194" t="n"/>
      <c r="M450" s="410" t="n"/>
      <c r="N450" s="132" t="inlineStr">
        <is>
          <t>觉醒基础</t>
        </is>
      </c>
      <c r="O450" s="254" t="inlineStr">
        <is>
          <t>60</t>
        </is>
      </c>
      <c r="P450" s="85" t="inlineStr">
        <is>
          <t>剑君加成</t>
        </is>
      </c>
      <c r="Q450" s="286" t="inlineStr">
        <is>
          <t>160%</t>
        </is>
      </c>
      <c r="R450" s="788" t="inlineStr">
        <is>
          <t>78</t>
        </is>
      </c>
    </row>
    <row r="451" ht="24" customHeight="1">
      <c r="A451" s="414" t="n"/>
      <c r="M451" s="504" t="n"/>
      <c r="N451" s="132" t="inlineStr">
        <is>
          <t>铭刻基础</t>
        </is>
      </c>
      <c r="O451" s="966" t="inlineStr">
        <is>
          <t>140</t>
        </is>
      </c>
      <c r="P451" s="85" t="inlineStr">
        <is>
          <t>专精加成</t>
        </is>
      </c>
      <c r="Q451" s="286" t="inlineStr">
        <is>
          <t>50%</t>
        </is>
      </c>
    </row>
    <row r="452" ht="24" customHeight="1">
      <c r="A452" s="749" t="n"/>
      <c r="B452" s="158" t="n"/>
      <c r="C452" s="158" t="n"/>
      <c r="D452" s="158" t="n"/>
      <c r="E452" s="158" t="n"/>
      <c r="F452" s="158" t="n"/>
      <c r="G452" s="158" t="n"/>
      <c r="H452" s="158" t="n"/>
      <c r="I452" s="158" t="n"/>
      <c r="J452" s="158" t="n"/>
      <c r="K452" s="158" t="n"/>
      <c r="L452" s="158" t="n"/>
      <c r="M452" s="320" t="n"/>
      <c r="N452" s="132" t="inlineStr">
        <is>
          <t>附魔基础</t>
        </is>
      </c>
      <c r="O452" s="966" t="inlineStr">
        <is>
          <t>40</t>
        </is>
      </c>
      <c r="P452" s="85" t="inlineStr">
        <is>
          <t>附魔加成</t>
        </is>
      </c>
      <c r="Q452" s="286" t="inlineStr">
        <is>
          <t>16%</t>
        </is>
      </c>
      <c r="R452" s="788" t="inlineStr">
        <is>
          <t>0</t>
        </is>
      </c>
    </row>
    <row r="453" ht="24" customHeight="1">
      <c r="A453" s="956" t="inlineStr">
        <is>
          <t>觉醒神器</t>
        </is>
      </c>
      <c r="B453" s="873" t="inlineStr">
        <is>
          <t>武器名称：神·钻头粉碎者。基础伤害：62-78。
神器属性：100%概率忽略1回合，不会被反击/反弹！获得该武器永久增加固定减伤10点。
神器神技：危险形态，拿出武器后降低对手伤害50%，100%被攻击反击，反击时无视对手小型武器减伤固定值。</t>
        </is>
      </c>
      <c r="C453" s="194" t="n"/>
      <c r="D453" s="194" t="n"/>
      <c r="E453" s="194" t="n"/>
      <c r="F453" s="194" t="n"/>
      <c r="G453" s="194" t="n"/>
      <c r="H453" s="194" t="n"/>
      <c r="I453" s="194" t="n"/>
      <c r="J453" s="194" t="n"/>
      <c r="K453" s="194" t="n"/>
      <c r="L453" s="194" t="n"/>
      <c r="M453" s="410" t="n"/>
      <c r="N453" s="132" t="inlineStr">
        <is>
          <t>洗练基础</t>
        </is>
      </c>
      <c r="O453" s="966" t="inlineStr">
        <is>
          <t>0</t>
        </is>
      </c>
      <c r="P453" s="85" t="inlineStr">
        <is>
          <t>温养加成</t>
        </is>
      </c>
      <c r="Q453" s="286" t="inlineStr">
        <is>
          <t>0%</t>
        </is>
      </c>
      <c r="R453" s="788" t="inlineStr">
        <is>
          <t>20</t>
        </is>
      </c>
    </row>
    <row r="454" ht="24" customHeight="1">
      <c r="A454" s="414" t="n"/>
      <c r="M454" s="504" t="n"/>
      <c r="N454" s="132" t="inlineStr">
        <is>
          <t>神将基础</t>
        </is>
      </c>
      <c r="O454" s="966" t="inlineStr">
        <is>
          <t>0</t>
        </is>
      </c>
      <c r="P454" s="85" t="inlineStr">
        <is>
          <t>神将加成</t>
        </is>
      </c>
      <c r="Q454" s="977" t="inlineStr">
        <is>
          <t>0%</t>
        </is>
      </c>
      <c r="R454" s="788" t="inlineStr">
        <is>
          <t>50</t>
        </is>
      </c>
    </row>
    <row r="455" ht="24" customHeight="1">
      <c r="A455" s="749" t="n"/>
      <c r="B455" s="158" t="n"/>
      <c r="C455" s="158" t="n"/>
      <c r="D455" s="158" t="n"/>
      <c r="E455" s="158" t="n"/>
      <c r="F455" s="158" t="n"/>
      <c r="G455" s="158" t="n"/>
      <c r="H455" s="158" t="n"/>
      <c r="I455" s="158" t="n"/>
      <c r="J455" s="158" t="n"/>
      <c r="K455" s="158" t="n"/>
      <c r="L455" s="158" t="n"/>
      <c r="M455" s="320" t="n"/>
      <c r="N455" s="138" t="inlineStr">
        <is>
          <t>符石基础</t>
        </is>
      </c>
      <c r="O455" s="257">
        <f>IF(ISNUMBER(SEARCH("闪耀",O457)),70,0)</f>
        <v/>
      </c>
      <c r="P455" s="256" t="inlineStr">
        <is>
          <t>符石加成</t>
        </is>
      </c>
      <c r="Q455" s="290">
        <f>IF(ISNUMBER(SEARCH("破坏",O457)),50%,0)+IF(ISNUMBER(SEARCH("银光",O457)),20%,0)</f>
        <v/>
      </c>
      <c r="R455" s="788" t="inlineStr">
        <is>
          <t>100</t>
        </is>
      </c>
    </row>
    <row r="456" ht="24" customHeight="1">
      <c r="A456" s="945" t="inlineStr">
        <is>
          <t>神将红莲</t>
        </is>
      </c>
      <c r="B456" s="695" t="inlineStr">
        <is>
          <t>天赋分支1</t>
        </is>
      </c>
      <c r="F456" s="695" t="inlineStr">
        <is>
          <t>天赋分支2</t>
        </is>
      </c>
      <c r="J456" s="695" t="inlineStr">
        <is>
          <t>天赋分支3</t>
        </is>
      </c>
      <c r="N456" s="386" t="inlineStr">
        <is>
          <t>最低输出</t>
        </is>
      </c>
      <c r="O456" s="386">
        <f>ROUNDDOWN((ROUNDDOWN(ROUNDDOWN(O447*(1+O449)+$O$13*(1+$O$2+$O$3+O462)*1+SUM(O450:O455),0)*(1.5+$O$11+$P$11+SUM(Q447:Q455)),0)+SUM(O458:O461)+$Q$13+$Q$14+$Q$11)*(P446-1+Q446)*(1+Q462),0)</f>
        <v/>
      </c>
      <c r="P456" s="386" t="inlineStr">
        <is>
          <t>最高输出</t>
        </is>
      </c>
      <c r="Q456" s="386">
        <f>ROUNDDOWN((ROUNDDOWN(ROUNDDOWN(O448*(1+O449)+$O$13*(1+$O$2+$O$3+O462)*1.5+SUM(O450:O455),0)*(1.5+$O$11+$P$11+SUM(Q447:Q455)),0)+SUM(O458:O461)+$Q$13+$Q$14+$Q$11)*(P446-1+Q446)*(1+Q462),0)</f>
        <v/>
      </c>
    </row>
    <row r="457" ht="24" customHeight="1">
      <c r="A457" s="1013" t="inlineStr">
        <is>
          <t>专属武器
合金钻头
神·钻头粉碎者</t>
        </is>
      </c>
      <c r="B457" s="994" t="inlineStr">
        <is>
          <t>基础共鸣：增加专属武器20点基础伤害，
使用合金钻头可以变身神将形象</t>
        </is>
      </c>
      <c r="C457" s="3" t="n"/>
      <c r="D457" s="3" t="n"/>
      <c r="E457" s="474" t="n"/>
      <c r="F457" s="994" t="inlineStr">
        <is>
          <t>合金狂潮：无视对手抗暴击伤害15%</t>
        </is>
      </c>
      <c r="G457" s="3" t="n"/>
      <c r="H457" s="3" t="n"/>
      <c r="I457" s="474" t="n"/>
      <c r="J457" s="994" t="inlineStr">
        <is>
          <t>业火不焚：反击时无视对手抗武器穿透20%</t>
        </is>
      </c>
      <c r="K457" s="3" t="n"/>
      <c r="L457" s="3" t="n"/>
      <c r="M457" s="474" t="n"/>
      <c r="N457" s="80" t="inlineStr">
        <is>
          <t>符石名称</t>
        </is>
      </c>
      <c r="O457" s="973" t="inlineStr">
        <is>
          <t>破坏锦月</t>
        </is>
      </c>
      <c r="P457" s="61" t="inlineStr">
        <is>
          <t>武器连击</t>
        </is>
      </c>
      <c r="Q457" s="933" t="inlineStr">
        <is>
          <t>20%</t>
        </is>
      </c>
      <c r="R457" s="788" t="inlineStr">
        <is>
          <t>0%</t>
        </is>
      </c>
    </row>
    <row r="458" ht="24" customHeight="1">
      <c r="A458" s="11" t="n"/>
      <c r="B458" s="16" t="n"/>
      <c r="C458" s="158" t="n"/>
      <c r="D458" s="158" t="n"/>
      <c r="E458" s="159" t="n"/>
      <c r="F458" s="16" t="n"/>
      <c r="G458" s="158" t="n"/>
      <c r="H458" s="158" t="n"/>
      <c r="I458" s="159" t="n"/>
      <c r="J458" s="16" t="n"/>
      <c r="K458" s="158" t="n"/>
      <c r="L458" s="158" t="n"/>
      <c r="M458" s="159" t="n"/>
      <c r="N458" s="132" t="inlineStr">
        <is>
          <t>符石附加</t>
        </is>
      </c>
      <c r="O458" s="254">
        <f>ROUNDDOWN(IF(ISNUMBER(SEARCH("清月",O457)),200%*ROUNDDOWN($O$14*(1+$O$4+$O$5),0),IF(ISNUMBER(SEARCH("锦月",O457)),50%*ROUNDDOWN(ROUNDDOWN($O$15*(1+$Q$2*$Q$3),0)*(1+$Q$4+$Q$5),0),0)),0)</f>
        <v/>
      </c>
      <c r="P458" s="85" t="inlineStr">
        <is>
          <t>魂珠连击</t>
        </is>
      </c>
      <c r="Q458" s="286" t="inlineStr">
        <is>
          <t>75%</t>
        </is>
      </c>
      <c r="R458" s="788" t="inlineStr">
        <is>
          <t>20%</t>
        </is>
      </c>
    </row>
    <row r="459" ht="24" customHeight="1">
      <c r="A459" s="11" t="n"/>
      <c r="B459" s="995" t="inlineStr">
        <is>
          <t>中级共鸣：增加专属武器30点基础伤害，
使用神·钻头粉碎者可以变身神将形象</t>
        </is>
      </c>
      <c r="C459" s="194" t="n"/>
      <c r="D459" s="194" t="n"/>
      <c r="E459" s="195" t="n"/>
      <c r="F459" s="995" t="inlineStr">
        <is>
          <t>破速突击：额外造成自身速度20%的伤害</t>
        </is>
      </c>
      <c r="G459" s="194" t="n"/>
      <c r="H459" s="194" t="n"/>
      <c r="I459" s="195" t="n"/>
      <c r="J459" s="995" t="inlineStr">
        <is>
          <t>残影切割：附带21点真实伤害</t>
        </is>
      </c>
      <c r="K459" s="194" t="n"/>
      <c r="L459" s="194" t="n"/>
      <c r="M459" s="195" t="n"/>
      <c r="N459" s="132" t="inlineStr">
        <is>
          <t>武器附加</t>
        </is>
      </c>
      <c r="O459" s="254" t="inlineStr">
        <is>
          <t>0</t>
        </is>
      </c>
      <c r="P459" s="85" t="inlineStr">
        <is>
          <t>专精连击</t>
        </is>
      </c>
      <c r="Q459" s="286" t="inlineStr">
        <is>
          <t>0%</t>
        </is>
      </c>
      <c r="R459" s="788" t="inlineStr">
        <is>
          <t>紫晶</t>
        </is>
      </c>
    </row>
    <row r="460" ht="24" customHeight="1">
      <c r="A460" s="11" t="n"/>
      <c r="B460" s="16" t="n"/>
      <c r="C460" s="158" t="n"/>
      <c r="D460" s="158" t="n"/>
      <c r="E460" s="159" t="n"/>
      <c r="F460" s="16" t="n"/>
      <c r="G460" s="158" t="n"/>
      <c r="H460" s="158" t="n"/>
      <c r="I460" s="159" t="n"/>
      <c r="J460" s="16" t="n"/>
      <c r="K460" s="158" t="n"/>
      <c r="L460" s="158" t="n"/>
      <c r="M460" s="159" t="n"/>
      <c r="N460" s="132" t="inlineStr">
        <is>
          <t>神将附加</t>
        </is>
      </c>
      <c r="O460" s="960" t="inlineStr">
        <is>
          <t>0</t>
        </is>
      </c>
      <c r="P460" s="85" t="inlineStr">
        <is>
          <t>附魔连击</t>
        </is>
      </c>
      <c r="Q460" s="286" t="inlineStr">
        <is>
          <t>0%</t>
        </is>
      </c>
    </row>
    <row r="461" ht="24" customHeight="1">
      <c r="A461" s="11" t="n"/>
      <c r="B461" s="1002" t="inlineStr">
        <is>
          <t>高级共鸣：增加专属武器50点基础伤害</t>
        </is>
      </c>
      <c r="C461" s="194" t="n"/>
      <c r="D461" s="194" t="n"/>
      <c r="E461" s="195" t="n"/>
      <c r="F461" s="1002" t="inlineStr">
        <is>
          <t>螺旋坠：必中</t>
        </is>
      </c>
      <c r="G461" s="194" t="n"/>
      <c r="H461" s="194" t="n"/>
      <c r="I461" s="195" t="n"/>
      <c r="J461" s="997" t="inlineStr">
        <is>
          <t>破甲龙卷：命中对手后，降低对手伤害30%持续2回合</t>
        </is>
      </c>
      <c r="K461" s="194" t="n"/>
      <c r="L461" s="194" t="n"/>
      <c r="M461" s="195" t="n"/>
      <c r="N461" s="974" t="inlineStr">
        <is>
          <t>其他附加</t>
        </is>
      </c>
      <c r="O461" s="298" t="inlineStr">
        <is>
          <t>0</t>
        </is>
      </c>
      <c r="P461" s="316" t="inlineStr">
        <is>
          <t>温养连击</t>
        </is>
      </c>
      <c r="Q461" s="975" t="inlineStr">
        <is>
          <t>0%</t>
        </is>
      </c>
    </row>
    <row r="462" ht="24" customHeight="1">
      <c r="A462" s="484" t="n"/>
      <c r="B462" s="484" t="n"/>
      <c r="C462" s="375" t="n"/>
      <c r="D462" s="375" t="n"/>
      <c r="E462" s="971" t="n"/>
      <c r="F462" s="484" t="n"/>
      <c r="G462" s="375" t="n"/>
      <c r="H462" s="375" t="n"/>
      <c r="I462" s="971" t="n"/>
      <c r="J462" s="54" t="n"/>
      <c r="K462" s="270" t="n"/>
      <c r="L462" s="270" t="n"/>
      <c r="M462" s="510" t="n"/>
      <c r="N462" s="68" t="inlineStr">
        <is>
          <t>力量提升</t>
        </is>
      </c>
      <c r="O462" s="961" t="inlineStr">
        <is>
          <t>0%</t>
        </is>
      </c>
      <c r="P462" s="68" t="inlineStr">
        <is>
          <t>最终提升</t>
        </is>
      </c>
      <c r="Q462" s="961" t="inlineStr">
        <is>
          <t>0%</t>
        </is>
      </c>
    </row>
    <row r="463" ht="24" customHeight="1">
      <c r="A463" s="788" t="inlineStr"/>
      <c r="N463" s="788" t="inlineStr"/>
    </row>
    <row r="464" ht="24" customHeight="1">
      <c r="A464" s="389" t="inlineStr">
        <is>
          <t>手电筒</t>
        </is>
      </c>
      <c r="B464" s="388" t="inlineStr">
        <is>
          <t>器魂中阶：x</t>
        </is>
      </c>
      <c r="C464" s="3" t="n"/>
      <c r="D464" s="3" t="n"/>
      <c r="E464" s="3" t="n"/>
      <c r="F464" s="3" t="n"/>
      <c r="G464" s="3" t="n"/>
      <c r="H464" s="388" t="inlineStr">
        <is>
          <t>器魂高阶：x</t>
        </is>
      </c>
      <c r="I464" s="3" t="n"/>
      <c r="J464" s="3" t="n"/>
      <c r="K464" s="3" t="n"/>
      <c r="L464" s="3" t="n"/>
      <c r="M464" s="3" t="n"/>
      <c r="N464" s="962" t="inlineStr">
        <is>
          <t>觉醒神器</t>
        </is>
      </c>
      <c r="O464" s="58">
        <f>ROUND((O474+Q474)/2,0)</f>
        <v/>
      </c>
      <c r="P464" s="386" t="inlineStr">
        <is>
          <t>2</t>
        </is>
      </c>
      <c r="Q464" s="58">
        <f>IF(Q475="紫晶",100%,ROUND(1-(1-Q475)*(1-Q476)*(1-Q477)*(1-Q478)*(1-Q479),3))</f>
        <v/>
      </c>
      <c r="R464" s="151">
        <f>O475</f>
        <v/>
      </c>
    </row>
    <row r="465" ht="24" customHeight="1">
      <c r="A465" s="744" t="inlineStr">
        <is>
          <t>强化五星</t>
        </is>
      </c>
      <c r="B465" s="859" t="inlineStr">
        <is>
          <t>武器名称：高压电击棒。基础伤害：20-25。洗练画册：基础伤害+35。升级领悟。
强化属性：降低对手伤害50%，持续3回合。
仙化加成：武器伤害+100%，连击+25.0%，敏捷高于对手时增加自身命中50.0%。</t>
        </is>
      </c>
      <c r="C465" s="3" t="n"/>
      <c r="D465" s="3" t="n"/>
      <c r="E465" s="3" t="n"/>
      <c r="F465" s="3" t="n"/>
      <c r="G465" s="3" t="n"/>
      <c r="H465" s="3" t="n"/>
      <c r="I465" s="3" t="n"/>
      <c r="J465" s="3" t="n"/>
      <c r="K465" s="3" t="n"/>
      <c r="L465" s="3" t="n"/>
      <c r="M465" s="4" t="n"/>
      <c r="N465" s="80" t="inlineStr">
        <is>
          <t>最低基础</t>
        </is>
      </c>
      <c r="O465" s="965">
        <f>IF(ISNUMBER(SEARCH("十阶",N464)),R465,IF(ISNUMBER(SEARCH("神器",N464)),R467,0))</f>
        <v/>
      </c>
      <c r="P465" s="61" t="inlineStr">
        <is>
          <t>武器加成</t>
        </is>
      </c>
      <c r="Q465" s="63" t="inlineStr">
        <is>
          <t>0%</t>
        </is>
      </c>
      <c r="R465" s="788" t="inlineStr">
        <is>
          <t>45</t>
        </is>
      </c>
    </row>
    <row r="466" ht="24" customHeight="1">
      <c r="A466" s="414" t="n"/>
      <c r="M466" s="504" t="n"/>
      <c r="N466" s="132" t="inlineStr">
        <is>
          <t>最高基础</t>
        </is>
      </c>
      <c r="O466" s="251">
        <f>IF(ISNUMBER(SEARCH("十阶",N464)),R466,IF(ISNUMBER(SEARCH("神器",N464)),R468,0))</f>
        <v/>
      </c>
      <c r="P466" s="85" t="inlineStr">
        <is>
          <t>器魂加成</t>
        </is>
      </c>
      <c r="Q466" s="236" t="inlineStr">
        <is>
          <t>0%</t>
        </is>
      </c>
      <c r="R466" s="788" t="inlineStr">
        <is>
          <t>55</t>
        </is>
      </c>
    </row>
    <row r="467" ht="24" customHeight="1">
      <c r="A467" s="749" t="n"/>
      <c r="B467" s="158" t="n"/>
      <c r="C467" s="158" t="n"/>
      <c r="D467" s="158" t="n"/>
      <c r="E467" s="158" t="n"/>
      <c r="F467" s="158" t="n"/>
      <c r="G467" s="158" t="n"/>
      <c r="H467" s="158" t="n"/>
      <c r="I467" s="158" t="n"/>
      <c r="J467" s="158" t="n"/>
      <c r="K467" s="158" t="n"/>
      <c r="L467" s="158" t="n"/>
      <c r="M467" s="320" t="n"/>
      <c r="N467" s="132" t="inlineStr">
        <is>
          <t>仙化基础</t>
        </is>
      </c>
      <c r="O467" s="966" t="inlineStr">
        <is>
          <t>100%</t>
        </is>
      </c>
      <c r="P467" s="85" t="inlineStr">
        <is>
          <t>仙化加成</t>
        </is>
      </c>
      <c r="Q467" s="236" t="inlineStr">
        <is>
          <t>0%</t>
        </is>
      </c>
      <c r="R467" s="788" t="inlineStr">
        <is>
          <t>65</t>
        </is>
      </c>
    </row>
    <row r="468" ht="24" customHeight="1">
      <c r="A468" s="956" t="inlineStr">
        <is>
          <t>觉醒十阶</t>
        </is>
      </c>
      <c r="B468" s="873" t="inlineStr">
        <is>
          <t>武器名称：光剑。基础伤害：45-55。百炼觉醒满祝材料：2982。
觉醒属性：降低对手伤害50%，持续3回合。降低对手闪避率，暴击率15%，持续3回合。
觉醒加成：武器伤害+60，命中+25.0%，暴击+25.0%。</t>
        </is>
      </c>
      <c r="C468" s="194" t="n"/>
      <c r="D468" s="194" t="n"/>
      <c r="E468" s="194" t="n"/>
      <c r="F468" s="194" t="n"/>
      <c r="G468" s="194" t="n"/>
      <c r="H468" s="194" t="n"/>
      <c r="I468" s="194" t="n"/>
      <c r="J468" s="194" t="n"/>
      <c r="K468" s="194" t="n"/>
      <c r="L468" s="194" t="n"/>
      <c r="M468" s="410" t="n"/>
      <c r="N468" s="132" t="inlineStr">
        <is>
          <t>觉醒基础</t>
        </is>
      </c>
      <c r="O468" s="254" t="inlineStr">
        <is>
          <t>60</t>
        </is>
      </c>
      <c r="P468" s="85" t="inlineStr">
        <is>
          <t>剑君加成</t>
        </is>
      </c>
      <c r="Q468" s="286" t="inlineStr">
        <is>
          <t>160%</t>
        </is>
      </c>
      <c r="R468" s="788" t="inlineStr">
        <is>
          <t>75</t>
        </is>
      </c>
    </row>
    <row r="469" ht="24" customHeight="1">
      <c r="A469" s="414" t="n"/>
      <c r="M469" s="504" t="n"/>
      <c r="N469" s="132" t="inlineStr">
        <is>
          <t>铭刻基础</t>
        </is>
      </c>
      <c r="O469" s="966" t="inlineStr">
        <is>
          <t>140</t>
        </is>
      </c>
      <c r="P469" s="85" t="inlineStr">
        <is>
          <t>专精加成</t>
        </is>
      </c>
      <c r="Q469" s="286" t="inlineStr">
        <is>
          <t>50%</t>
        </is>
      </c>
    </row>
    <row r="470" ht="24" customHeight="1">
      <c r="A470" s="749" t="n"/>
      <c r="B470" s="158" t="n"/>
      <c r="C470" s="158" t="n"/>
      <c r="D470" s="158" t="n"/>
      <c r="E470" s="158" t="n"/>
      <c r="F470" s="158" t="n"/>
      <c r="G470" s="158" t="n"/>
      <c r="H470" s="158" t="n"/>
      <c r="I470" s="158" t="n"/>
      <c r="J470" s="158" t="n"/>
      <c r="K470" s="158" t="n"/>
      <c r="L470" s="158" t="n"/>
      <c r="M470" s="320" t="n"/>
      <c r="N470" s="132" t="inlineStr">
        <is>
          <t>附魔基础</t>
        </is>
      </c>
      <c r="O470" s="966" t="inlineStr">
        <is>
          <t>40</t>
        </is>
      </c>
      <c r="P470" s="85" t="inlineStr">
        <is>
          <t>附魔加成</t>
        </is>
      </c>
      <c r="Q470" s="286" t="inlineStr">
        <is>
          <t>16%</t>
        </is>
      </c>
      <c r="R470" s="788" t="inlineStr">
        <is>
          <t>0</t>
        </is>
      </c>
    </row>
    <row r="471" ht="24" customHeight="1">
      <c r="A471" s="956" t="inlineStr">
        <is>
          <t>觉醒神器</t>
        </is>
      </c>
      <c r="B471" s="873" t="inlineStr">
        <is>
          <t>武器名称：神·双刃光剑。基础伤害：65-75。
神器属性：降低对手伤害50%，持续3回合。降低对手闪避率，暴击率30%，持续3回合。
神器神技：原力，命中对手后致命的麻痹将随机丢掉其两个升级获得的主动技能。</t>
        </is>
      </c>
      <c r="C471" s="194" t="n"/>
      <c r="D471" s="194" t="n"/>
      <c r="E471" s="194" t="n"/>
      <c r="F471" s="194" t="n"/>
      <c r="G471" s="194" t="n"/>
      <c r="H471" s="194" t="n"/>
      <c r="I471" s="194" t="n"/>
      <c r="J471" s="194" t="n"/>
      <c r="K471" s="194" t="n"/>
      <c r="L471" s="194" t="n"/>
      <c r="M471" s="410" t="n"/>
      <c r="N471" s="132" t="inlineStr">
        <is>
          <t>洗练基础</t>
        </is>
      </c>
      <c r="O471" s="966" t="inlineStr">
        <is>
          <t>0</t>
        </is>
      </c>
      <c r="P471" s="85" t="inlineStr">
        <is>
          <t>温养加成</t>
        </is>
      </c>
      <c r="Q471" s="286" t="inlineStr">
        <is>
          <t>0%</t>
        </is>
      </c>
      <c r="R471" s="788" t="inlineStr">
        <is>
          <t>20</t>
        </is>
      </c>
    </row>
    <row r="472" ht="24" customHeight="1">
      <c r="A472" s="414" t="n"/>
      <c r="M472" s="504" t="n"/>
      <c r="N472" s="132" t="inlineStr">
        <is>
          <t>神将基础</t>
        </is>
      </c>
      <c r="O472" s="966" t="inlineStr">
        <is>
          <t>0</t>
        </is>
      </c>
      <c r="P472" s="85" t="inlineStr">
        <is>
          <t>神将加成</t>
        </is>
      </c>
      <c r="Q472" s="977" t="inlineStr">
        <is>
          <t>0%</t>
        </is>
      </c>
      <c r="R472" s="788" t="inlineStr">
        <is>
          <t>50</t>
        </is>
      </c>
    </row>
    <row r="473" ht="24" customHeight="1">
      <c r="A473" s="749" t="n"/>
      <c r="B473" s="158" t="n"/>
      <c r="C473" s="158" t="n"/>
      <c r="D473" s="158" t="n"/>
      <c r="E473" s="158" t="n"/>
      <c r="F473" s="158" t="n"/>
      <c r="G473" s="158" t="n"/>
      <c r="H473" s="158" t="n"/>
      <c r="I473" s="158" t="n"/>
      <c r="J473" s="158" t="n"/>
      <c r="K473" s="158" t="n"/>
      <c r="L473" s="158" t="n"/>
      <c r="M473" s="320" t="n"/>
      <c r="N473" s="138" t="inlineStr">
        <is>
          <t>符石基础</t>
        </is>
      </c>
      <c r="O473" s="257">
        <f>IF(ISNUMBER(SEARCH("闪耀",O475)),70,0)</f>
        <v/>
      </c>
      <c r="P473" s="256" t="inlineStr">
        <is>
          <t>符石加成</t>
        </is>
      </c>
      <c r="Q473" s="290">
        <f>IF(ISNUMBER(SEARCH("破坏",O475)),50%,0)+IF(ISNUMBER(SEARCH("银光",O475)),20%,0)</f>
        <v/>
      </c>
      <c r="R473" s="788" t="inlineStr">
        <is>
          <t>100</t>
        </is>
      </c>
    </row>
    <row r="474" ht="24" customHeight="1">
      <c r="A474" s="945" t="inlineStr">
        <is>
          <t>诗仙李白</t>
        </is>
      </c>
      <c r="B474" s="695" t="inlineStr">
        <is>
          <t>天赋分支1</t>
        </is>
      </c>
      <c r="F474" s="695" t="inlineStr">
        <is>
          <t>天赋分支2</t>
        </is>
      </c>
      <c r="J474" s="695" t="inlineStr">
        <is>
          <t>天赋分支3</t>
        </is>
      </c>
      <c r="N474" s="386" t="inlineStr">
        <is>
          <t>最低输出</t>
        </is>
      </c>
      <c r="O474" s="386">
        <f>ROUNDDOWN((ROUNDDOWN(ROUNDDOWN(O465*(1+O467)+$O$13*(1+$O$2+$O$3+O480)*1+SUM(O468:O473),0)*(1.5+$O$11+$P$11+SUM(Q465:Q473)),0)+SUM(O476:O479)+$Q$13+$Q$14+$Q$11)*(P464-1+Q464)*(1+Q480),0)</f>
        <v/>
      </c>
      <c r="P474" s="386" t="inlineStr">
        <is>
          <t>最高输出</t>
        </is>
      </c>
      <c r="Q474" s="386">
        <f>ROUNDDOWN((ROUNDDOWN(ROUNDDOWN(O466*(1+O467)+$O$13*(1+$O$2+$O$3+O480)*1.5+SUM(O468:O473),0)*(1.5+$O$11+$P$11+SUM(Q465:Q473)),0)+SUM(O476:O479)+$Q$13+$Q$14+$Q$11)*(P464-1+Q464)*(1+Q480),0)</f>
        <v/>
      </c>
    </row>
    <row r="475" ht="24" customHeight="1">
      <c r="A475" s="993" t="inlineStr">
        <is>
          <t>专属武器
光剑
神·双刃光剑</t>
        </is>
      </c>
      <c r="B475" s="994" t="inlineStr">
        <is>
          <t>基础共鸣：增加专属武器20点基础伤害，
使用光剑可以变身神将形象</t>
        </is>
      </c>
      <c r="C475" s="3" t="n"/>
      <c r="D475" s="3" t="n"/>
      <c r="E475" s="474" t="n"/>
      <c r="F475" s="994" t="inlineStr">
        <is>
          <t>守护之剑：命中对手后，禁止其使用技能2回合</t>
        </is>
      </c>
      <c r="G475" s="3" t="n"/>
      <c r="H475" s="3" t="n"/>
      <c r="I475" s="474" t="n"/>
      <c r="J475" s="994" t="inlineStr">
        <is>
          <t>一剑一念：命中对手时，禁止其触发门派防御技能</t>
        </is>
      </c>
      <c r="K475" s="3" t="n"/>
      <c r="L475" s="3" t="n"/>
      <c r="M475" s="474" t="n"/>
      <c r="N475" s="80" t="inlineStr">
        <is>
          <t>符石名称</t>
        </is>
      </c>
      <c r="O475" s="973" t="inlineStr">
        <is>
          <t>破坏锦月</t>
        </is>
      </c>
      <c r="P475" s="61" t="inlineStr">
        <is>
          <t>武器连击</t>
        </is>
      </c>
      <c r="Q475" s="933" t="inlineStr">
        <is>
          <t>25%</t>
        </is>
      </c>
      <c r="R475" s="788" t="inlineStr">
        <is>
          <t>0%</t>
        </is>
      </c>
    </row>
    <row r="476" ht="24" customHeight="1">
      <c r="A476" s="11" t="n"/>
      <c r="B476" s="16" t="n"/>
      <c r="C476" s="158" t="n"/>
      <c r="D476" s="158" t="n"/>
      <c r="E476" s="159" t="n"/>
      <c r="F476" s="16" t="n"/>
      <c r="G476" s="158" t="n"/>
      <c r="H476" s="158" t="n"/>
      <c r="I476" s="159" t="n"/>
      <c r="J476" s="16" t="n"/>
      <c r="K476" s="158" t="n"/>
      <c r="L476" s="158" t="n"/>
      <c r="M476" s="159" t="n"/>
      <c r="N476" s="132" t="inlineStr">
        <is>
          <t>符石附加</t>
        </is>
      </c>
      <c r="O476" s="254">
        <f>ROUNDDOWN(IF(ISNUMBER(SEARCH("清月",O475)),200%*ROUNDDOWN($O$14*(1+$O$4+$O$5),0),IF(ISNUMBER(SEARCH("锦月",O475)),50%*ROUNDDOWN(ROUNDDOWN($O$15*(1+$Q$2*$Q$3),0)*(1+$Q$4+$Q$5),0),0)),0)</f>
        <v/>
      </c>
      <c r="P476" s="85" t="inlineStr">
        <is>
          <t>魂珠连击</t>
        </is>
      </c>
      <c r="Q476" s="286" t="inlineStr">
        <is>
          <t>75%</t>
        </is>
      </c>
      <c r="R476" s="788" t="inlineStr">
        <is>
          <t>25%</t>
        </is>
      </c>
    </row>
    <row r="477" ht="24" customHeight="1">
      <c r="A477" s="11" t="n"/>
      <c r="B477" s="995" t="inlineStr">
        <is>
          <t>中级共鸣：增加专属武器30点基础伤害，
使用神·双刃光剑可以变身神将形象</t>
        </is>
      </c>
      <c r="C477" s="194" t="n"/>
      <c r="D477" s="194" t="n"/>
      <c r="E477" s="195" t="n"/>
      <c r="F477" s="995" t="inlineStr">
        <is>
          <t>时空穿梭：拿出武器后，下次攻击恢复已损失生命10%的生命</t>
        </is>
      </c>
      <c r="G477" s="194" t="n"/>
      <c r="H477" s="194" t="n"/>
      <c r="I477" s="195" t="n"/>
      <c r="J477" s="995" t="inlineStr">
        <is>
          <t>大唐之光：使用武器后，下3次技能伤害提高50%</t>
        </is>
      </c>
      <c r="K477" s="194" t="n"/>
      <c r="L477" s="194" t="n"/>
      <c r="M477" s="195" t="n"/>
      <c r="N477" s="132" t="inlineStr">
        <is>
          <t>武器附加</t>
        </is>
      </c>
      <c r="O477" s="254" t="inlineStr">
        <is>
          <t>0</t>
        </is>
      </c>
      <c r="P477" s="85" t="inlineStr">
        <is>
          <t>专精连击</t>
        </is>
      </c>
      <c r="Q477" s="286" t="inlineStr">
        <is>
          <t>0%</t>
        </is>
      </c>
      <c r="R477" s="788" t="inlineStr">
        <is>
          <t>紫晶</t>
        </is>
      </c>
    </row>
    <row r="478" ht="24" customHeight="1">
      <c r="A478" s="11" t="n"/>
      <c r="B478" s="16" t="n"/>
      <c r="C478" s="158" t="n"/>
      <c r="D478" s="158" t="n"/>
      <c r="E478" s="159" t="n"/>
      <c r="F478" s="16" t="n"/>
      <c r="G478" s="158" t="n"/>
      <c r="H478" s="158" t="n"/>
      <c r="I478" s="159" t="n"/>
      <c r="J478" s="16" t="n"/>
      <c r="K478" s="158" t="n"/>
      <c r="L478" s="158" t="n"/>
      <c r="M478" s="159" t="n"/>
      <c r="N478" s="132" t="inlineStr">
        <is>
          <t>神将附加</t>
        </is>
      </c>
      <c r="O478" s="254" t="inlineStr">
        <is>
          <t>0</t>
        </is>
      </c>
      <c r="P478" s="85" t="inlineStr">
        <is>
          <t>附魔连击</t>
        </is>
      </c>
      <c r="Q478" s="286" t="inlineStr">
        <is>
          <t>0%</t>
        </is>
      </c>
    </row>
    <row r="479" ht="24" customHeight="1">
      <c r="A479" s="11" t="n"/>
      <c r="B479" s="996" t="inlineStr">
        <is>
          <t>高级共鸣：增加专属武器50点基础伤害</t>
        </is>
      </c>
      <c r="C479" s="194" t="n"/>
      <c r="D479" s="194" t="n"/>
      <c r="E479" s="195" t="n"/>
      <c r="F479" s="996" t="inlineStr">
        <is>
          <t>酒中一梦：不会被扔出</t>
        </is>
      </c>
      <c r="G479" s="194" t="n"/>
      <c r="H479" s="194" t="n"/>
      <c r="I479" s="195" t="n"/>
      <c r="J479" s="997" t="inlineStr">
        <is>
          <t>划破长夜：命中对手后，随机丢掉2个主动技能及1把武器（优先神器）</t>
        </is>
      </c>
      <c r="K479" s="194" t="n"/>
      <c r="L479" s="194" t="n"/>
      <c r="M479" s="195" t="n"/>
      <c r="N479" s="974" t="inlineStr">
        <is>
          <t>其他附加</t>
        </is>
      </c>
      <c r="O479" s="298" t="inlineStr">
        <is>
          <t>0</t>
        </is>
      </c>
      <c r="P479" s="316" t="inlineStr">
        <is>
          <t>温养连击</t>
        </is>
      </c>
      <c r="Q479" s="975" t="inlineStr">
        <is>
          <t>0%</t>
        </is>
      </c>
    </row>
    <row r="480" ht="24" customHeight="1">
      <c r="A480" s="54" t="n"/>
      <c r="B480" s="11" t="n"/>
      <c r="E480" s="125" t="n"/>
      <c r="F480" s="11" t="n"/>
      <c r="I480" s="125" t="n"/>
      <c r="J480" s="54" t="n"/>
      <c r="K480" s="270" t="n"/>
      <c r="L480" s="270" t="n"/>
      <c r="M480" s="510" t="n"/>
      <c r="N480" s="68" t="inlineStr">
        <is>
          <t>力量提升</t>
        </is>
      </c>
      <c r="O480" s="961" t="inlineStr">
        <is>
          <t>0%</t>
        </is>
      </c>
      <c r="P480" s="68" t="inlineStr">
        <is>
          <t>最终提升</t>
        </is>
      </c>
      <c r="Q480" s="961" t="inlineStr">
        <is>
          <t>0%</t>
        </is>
      </c>
    </row>
    <row r="481" ht="24" customHeight="1">
      <c r="A481" s="788" t="inlineStr"/>
      <c r="N481" s="788" t="inlineStr"/>
    </row>
    <row r="482" ht="24" customHeight="1">
      <c r="A482" s="389" t="inlineStr">
        <is>
          <t>短剑</t>
        </is>
      </c>
      <c r="B482" s="388" t="inlineStr">
        <is>
          <t>器魂中阶：x</t>
        </is>
      </c>
      <c r="C482" s="3" t="n"/>
      <c r="D482" s="3" t="n"/>
      <c r="E482" s="3" t="n"/>
      <c r="F482" s="3" t="n"/>
      <c r="G482" s="3" t="n"/>
      <c r="H482" s="388" t="inlineStr">
        <is>
          <t>器魂高阶：x</t>
        </is>
      </c>
      <c r="I482" s="3" t="n"/>
      <c r="J482" s="3" t="n"/>
      <c r="K482" s="3" t="n"/>
      <c r="L482" s="3" t="n"/>
      <c r="M482" s="3" t="n"/>
      <c r="N482" s="962" t="inlineStr">
        <is>
          <t>觉醒神器</t>
        </is>
      </c>
      <c r="O482" s="58">
        <f>ROUND((O492+Q492)/2,0)</f>
        <v/>
      </c>
      <c r="P482" s="386" t="inlineStr">
        <is>
          <t>2</t>
        </is>
      </c>
      <c r="Q482" s="58">
        <f>IF(Q493="紫晶",100%,ROUND(1-(1-Q493)*(1-Q494)*(1-Q495)*(1-Q496)*(1-Q497),3))</f>
        <v/>
      </c>
      <c r="R482" s="151">
        <f>O493</f>
        <v/>
      </c>
    </row>
    <row r="483" ht="24" customHeight="1">
      <c r="A483" s="744" t="inlineStr">
        <is>
          <t>强化五星</t>
        </is>
      </c>
      <c r="B483" s="859" t="inlineStr">
        <is>
          <t>武器名称：鱼肠剑。基础伤害：19-23。洗练画册：基础伤害+35。升级领悟。
强化属性：100%连续攻击。
仙化加成：武器伤害+100%，暴击+30.0%，命中后降低对手闪避50%持续2回合，无视大海。</t>
        </is>
      </c>
      <c r="C483" s="3" t="n"/>
      <c r="D483" s="3" t="n"/>
      <c r="E483" s="3" t="n"/>
      <c r="F483" s="3" t="n"/>
      <c r="G483" s="3" t="n"/>
      <c r="H483" s="3" t="n"/>
      <c r="I483" s="3" t="n"/>
      <c r="J483" s="3" t="n"/>
      <c r="K483" s="3" t="n"/>
      <c r="L483" s="3" t="n"/>
      <c r="M483" s="4" t="n"/>
      <c r="N483" s="80" t="inlineStr">
        <is>
          <t>最低基础</t>
        </is>
      </c>
      <c r="O483" s="965">
        <f>IF(ISNUMBER(SEARCH("十阶",N482)),R483,IF(ISNUMBER(SEARCH("神器",N482)),R485,0))</f>
        <v/>
      </c>
      <c r="P483" s="61" t="inlineStr">
        <is>
          <t>武器加成</t>
        </is>
      </c>
      <c r="Q483" s="63" t="inlineStr">
        <is>
          <t>0%</t>
        </is>
      </c>
      <c r="R483" s="788" t="inlineStr">
        <is>
          <t>38</t>
        </is>
      </c>
    </row>
    <row r="484" ht="24" customHeight="1">
      <c r="A484" s="414" t="n"/>
      <c r="M484" s="504" t="n"/>
      <c r="N484" s="132" t="inlineStr">
        <is>
          <t>最高基础</t>
        </is>
      </c>
      <c r="O484" s="251">
        <f>IF(ISNUMBER(SEARCH("十阶",N482)),R484,IF(ISNUMBER(SEARCH("神器",N482)),R486,0))</f>
        <v/>
      </c>
      <c r="P484" s="85" t="inlineStr">
        <is>
          <t>器魂加成</t>
        </is>
      </c>
      <c r="Q484" s="236" t="inlineStr">
        <is>
          <t>0%</t>
        </is>
      </c>
      <c r="R484" s="788" t="inlineStr">
        <is>
          <t>46</t>
        </is>
      </c>
    </row>
    <row r="485" ht="24" customHeight="1">
      <c r="A485" s="749" t="n"/>
      <c r="B485" s="158" t="n"/>
      <c r="C485" s="158" t="n"/>
      <c r="D485" s="158" t="n"/>
      <c r="E485" s="158" t="n"/>
      <c r="F485" s="158" t="n"/>
      <c r="G485" s="158" t="n"/>
      <c r="H485" s="158" t="n"/>
      <c r="I485" s="158" t="n"/>
      <c r="J485" s="158" t="n"/>
      <c r="K485" s="158" t="n"/>
      <c r="L485" s="158" t="n"/>
      <c r="M485" s="320" t="n"/>
      <c r="N485" s="132" t="inlineStr">
        <is>
          <t>仙化基础</t>
        </is>
      </c>
      <c r="O485" s="966" t="inlineStr">
        <is>
          <t>100%</t>
        </is>
      </c>
      <c r="P485" s="85" t="inlineStr">
        <is>
          <t>仙化加成</t>
        </is>
      </c>
      <c r="Q485" s="236" t="inlineStr">
        <is>
          <t>0%</t>
        </is>
      </c>
      <c r="R485" s="788" t="inlineStr">
        <is>
          <t>64</t>
        </is>
      </c>
    </row>
    <row r="486" ht="24" customHeight="1">
      <c r="A486" s="956" t="inlineStr">
        <is>
          <t>觉醒十阶</t>
        </is>
      </c>
      <c r="B486" s="873" t="inlineStr">
        <is>
          <t>武器名称：鸭爪叉。基础伤害：38-46。淬火档次1满祝材料：2011。
觉醒属性：100%连续攻击。第1次攻击如果对手闪避，第2次攻击必中。
觉醒加成：武器伤害+72，吸血+60.0%，反击+60.0%。</t>
        </is>
      </c>
      <c r="C486" s="194" t="n"/>
      <c r="D486" s="194" t="n"/>
      <c r="E486" s="194" t="n"/>
      <c r="F486" s="194" t="n"/>
      <c r="G486" s="194" t="n"/>
      <c r="H486" s="194" t="n"/>
      <c r="I486" s="194" t="n"/>
      <c r="J486" s="194" t="n"/>
      <c r="K486" s="194" t="n"/>
      <c r="L486" s="194" t="n"/>
      <c r="M486" s="410" t="n"/>
      <c r="N486" s="132" t="inlineStr">
        <is>
          <t>觉醒基础</t>
        </is>
      </c>
      <c r="O486" s="254" t="inlineStr">
        <is>
          <t>72</t>
        </is>
      </c>
      <c r="P486" s="85" t="inlineStr">
        <is>
          <t>剑君加成</t>
        </is>
      </c>
      <c r="Q486" s="286" t="inlineStr">
        <is>
          <t>160%</t>
        </is>
      </c>
      <c r="R486" s="788" t="inlineStr">
        <is>
          <t>76</t>
        </is>
      </c>
    </row>
    <row r="487" ht="24" customHeight="1">
      <c r="A487" s="414" t="n"/>
      <c r="M487" s="504" t="n"/>
      <c r="N487" s="132" t="inlineStr">
        <is>
          <t>铭刻基础</t>
        </is>
      </c>
      <c r="O487" s="966" t="inlineStr">
        <is>
          <t>140</t>
        </is>
      </c>
      <c r="P487" s="85" t="inlineStr">
        <is>
          <t>专精加成</t>
        </is>
      </c>
      <c r="Q487" s="286" t="inlineStr">
        <is>
          <t>50%</t>
        </is>
      </c>
    </row>
    <row r="488" ht="24" customHeight="1">
      <c r="A488" s="749" t="n"/>
      <c r="B488" s="158" t="n"/>
      <c r="C488" s="158" t="n"/>
      <c r="D488" s="158" t="n"/>
      <c r="E488" s="158" t="n"/>
      <c r="F488" s="158" t="n"/>
      <c r="G488" s="158" t="n"/>
      <c r="H488" s="158" t="n"/>
      <c r="I488" s="158" t="n"/>
      <c r="J488" s="158" t="n"/>
      <c r="K488" s="158" t="n"/>
      <c r="L488" s="158" t="n"/>
      <c r="M488" s="320" t="n"/>
      <c r="N488" s="132" t="inlineStr">
        <is>
          <t>附魔基础</t>
        </is>
      </c>
      <c r="O488" s="966" t="inlineStr">
        <is>
          <t>40</t>
        </is>
      </c>
      <c r="P488" s="85" t="inlineStr">
        <is>
          <t>附魔加成</t>
        </is>
      </c>
      <c r="Q488" s="286" t="inlineStr">
        <is>
          <t>16%</t>
        </is>
      </c>
      <c r="R488" s="788" t="inlineStr">
        <is>
          <t>0</t>
        </is>
      </c>
    </row>
    <row r="489" ht="24" customHeight="1">
      <c r="A489" s="956" t="inlineStr">
        <is>
          <t>觉醒神器</t>
        </is>
      </c>
      <c r="B489" s="873" t="inlineStr">
        <is>
          <t>武器名称：神·金刚爪。基础伤害：64-76。
神器属性：100%连续攻击。第1次攻击如果对手闪避，第2次攻击必中。
神器神技：艾德曼合金，合金材质撕裂的伤口将很难恢复，命中后降低对手5%中型武器抗穿透持续整场。</t>
        </is>
      </c>
      <c r="C489" s="194" t="n"/>
      <c r="D489" s="194" t="n"/>
      <c r="E489" s="194" t="n"/>
      <c r="F489" s="194" t="n"/>
      <c r="G489" s="194" t="n"/>
      <c r="H489" s="194" t="n"/>
      <c r="I489" s="194" t="n"/>
      <c r="J489" s="194" t="n"/>
      <c r="K489" s="194" t="n"/>
      <c r="L489" s="194" t="n"/>
      <c r="M489" s="410" t="n"/>
      <c r="N489" s="132" t="inlineStr">
        <is>
          <t>洗练基础</t>
        </is>
      </c>
      <c r="O489" s="966" t="inlineStr">
        <is>
          <t>0</t>
        </is>
      </c>
      <c r="P489" s="85" t="inlineStr">
        <is>
          <t>温养加成</t>
        </is>
      </c>
      <c r="Q489" s="286" t="inlineStr">
        <is>
          <t>0%</t>
        </is>
      </c>
      <c r="R489" s="788" t="inlineStr">
        <is>
          <t>20</t>
        </is>
      </c>
    </row>
    <row r="490" ht="24" customHeight="1">
      <c r="A490" s="414" t="n"/>
      <c r="M490" s="504" t="n"/>
      <c r="N490" s="132" t="inlineStr">
        <is>
          <t>神将基础</t>
        </is>
      </c>
      <c r="O490" s="966" t="inlineStr">
        <is>
          <t>0</t>
        </is>
      </c>
      <c r="P490" s="85" t="inlineStr">
        <is>
          <t>神将加成</t>
        </is>
      </c>
      <c r="Q490" s="977" t="inlineStr">
        <is>
          <t>0%</t>
        </is>
      </c>
      <c r="R490" s="788" t="inlineStr">
        <is>
          <t>50</t>
        </is>
      </c>
    </row>
    <row r="491" ht="24" customHeight="1">
      <c r="A491" s="749" t="n"/>
      <c r="B491" s="158" t="n"/>
      <c r="C491" s="158" t="n"/>
      <c r="D491" s="158" t="n"/>
      <c r="E491" s="158" t="n"/>
      <c r="F491" s="158" t="n"/>
      <c r="G491" s="158" t="n"/>
      <c r="H491" s="158" t="n"/>
      <c r="I491" s="158" t="n"/>
      <c r="J491" s="158" t="n"/>
      <c r="K491" s="158" t="n"/>
      <c r="L491" s="158" t="n"/>
      <c r="M491" s="320" t="n"/>
      <c r="N491" s="138" t="inlineStr">
        <is>
          <t>符石基础</t>
        </is>
      </c>
      <c r="O491" s="257">
        <f>IF(ISNUMBER(SEARCH("闪耀",O493)),70,0)</f>
        <v/>
      </c>
      <c r="P491" s="256" t="inlineStr">
        <is>
          <t>符石加成</t>
        </is>
      </c>
      <c r="Q491" s="290">
        <f>IF(ISNUMBER(SEARCH("破坏",O493)),50%,0)+IF(ISNUMBER(SEARCH("银光",O493)),20%,0)</f>
        <v/>
      </c>
      <c r="R491" s="788" t="inlineStr">
        <is>
          <t>100</t>
        </is>
      </c>
    </row>
    <row r="492" ht="24" customHeight="1">
      <c r="A492" s="945" t="inlineStr">
        <is>
          <t>蠃政</t>
        </is>
      </c>
      <c r="B492" s="695" t="inlineStr">
        <is>
          <t>天赋分支1</t>
        </is>
      </c>
      <c r="F492" s="695" t="inlineStr">
        <is>
          <t>天赋分支2</t>
        </is>
      </c>
      <c r="J492" s="695" t="inlineStr">
        <is>
          <t>天赋分支3</t>
        </is>
      </c>
      <c r="N492" s="386" t="inlineStr">
        <is>
          <t>最低输出</t>
        </is>
      </c>
      <c r="O492" s="386">
        <f>ROUNDDOWN((ROUNDDOWN(ROUNDDOWN(O483*(1+O485)+$O$13*(1+$O$2+$O$3+O498)*1+SUM(O486:O491),0)*(1.5+$O$11+$P$11+SUM(Q483:Q491)),0)+SUM(O494:O497)+$Q$13+$Q$14+$Q$11)*(P482-1+Q482)*(1+Q498),0)</f>
        <v/>
      </c>
      <c r="P492" s="386" t="inlineStr">
        <is>
          <t>最高输出</t>
        </is>
      </c>
      <c r="Q492" s="386">
        <f>ROUNDDOWN((ROUNDDOWN(ROUNDDOWN(O484*(1+O485)+$O$13*(1+$O$2+$O$3+O498)*1.5+SUM(O486:O491),0)*(1.5+$O$11+$P$11+SUM(Q483:Q491)),0)+SUM(O494:O497)+$Q$13+$Q$14+$Q$11)*(P482-1+Q482)*(1+Q498),0)</f>
        <v/>
      </c>
    </row>
    <row r="493" ht="24" customHeight="1">
      <c r="A493" s="1013" t="inlineStr">
        <is>
          <t>专属武器
鸭爪叉
神·金刚爪</t>
        </is>
      </c>
      <c r="B493" s="994" t="inlineStr">
        <is>
          <t>基础共鸣：增加专属武器20点基础伤害，
使用鸭爪叉可以变身神将形象</t>
        </is>
      </c>
      <c r="C493" s="3" t="n"/>
      <c r="D493" s="3" t="n"/>
      <c r="E493" s="474" t="n"/>
      <c r="F493" s="979" t="inlineStr">
        <is>
          <t>六合：该回合伤害提高15%</t>
        </is>
      </c>
      <c r="G493" s="3" t="n"/>
      <c r="H493" s="3" t="n"/>
      <c r="I493" s="474" t="n"/>
      <c r="J493" s="994" t="inlineStr">
        <is>
          <t>归一：命中对手时，禁止其触发佣兵防御技能</t>
        </is>
      </c>
      <c r="K493" s="3" t="n"/>
      <c r="L493" s="3" t="n"/>
      <c r="M493" s="474" t="n"/>
      <c r="N493" s="80" t="inlineStr">
        <is>
          <t>符石名称</t>
        </is>
      </c>
      <c r="O493" s="973" t="inlineStr">
        <is>
          <t>破坏锦月</t>
        </is>
      </c>
      <c r="P493" s="61" t="inlineStr">
        <is>
          <t>武器连击</t>
        </is>
      </c>
      <c r="Q493" s="933" t="inlineStr">
        <is>
          <t>100%</t>
        </is>
      </c>
      <c r="R493" s="788" t="inlineStr">
        <is>
          <t>0%</t>
        </is>
      </c>
    </row>
    <row r="494" ht="24" customHeight="1">
      <c r="A494" s="11" t="n"/>
      <c r="B494" s="16" t="n"/>
      <c r="C494" s="158" t="n"/>
      <c r="D494" s="158" t="n"/>
      <c r="E494" s="159" t="n"/>
      <c r="F494" s="158" t="n"/>
      <c r="G494" s="158" t="n"/>
      <c r="H494" s="158" t="n"/>
      <c r="I494" s="159" t="n"/>
      <c r="J494" s="16" t="n"/>
      <c r="K494" s="158" t="n"/>
      <c r="L494" s="158" t="n"/>
      <c r="M494" s="159" t="n"/>
      <c r="N494" s="132" t="inlineStr">
        <is>
          <t>符石附加</t>
        </is>
      </c>
      <c r="O494" s="254">
        <f>ROUNDDOWN(IF(ISNUMBER(SEARCH("清月",O493)),200%*ROUNDDOWN($O$14*(1+$O$4+$O$5),0),IF(ISNUMBER(SEARCH("锦月",O493)),50%*ROUNDDOWN(ROUNDDOWN($O$15*(1+$Q$2*$Q$3),0)*(1+$Q$4+$Q$5),0),0)),0)</f>
        <v/>
      </c>
      <c r="P494" s="85" t="inlineStr">
        <is>
          <t>魂珠连击</t>
        </is>
      </c>
      <c r="Q494" s="286" t="inlineStr">
        <is>
          <t>0%</t>
        </is>
      </c>
      <c r="R494" s="788" t="inlineStr">
        <is>
          <t>100%</t>
        </is>
      </c>
    </row>
    <row r="495" ht="24" customHeight="1">
      <c r="A495" s="11" t="n"/>
      <c r="B495" s="995" t="inlineStr">
        <is>
          <t>中级共鸣：增加专属武器30点基础伤害，
使用神·金刚爪可以变身神将形象</t>
        </is>
      </c>
      <c r="C495" s="194" t="n"/>
      <c r="D495" s="194" t="n"/>
      <c r="E495" s="195" t="n"/>
      <c r="F495" s="929" t="inlineStr">
        <is>
          <t>八荒：额外造成自身敏捷20%的伤害</t>
        </is>
      </c>
      <c r="G495" s="194" t="n"/>
      <c r="H495" s="194" t="n"/>
      <c r="I495" s="195" t="n"/>
      <c r="J495" s="995" t="inlineStr">
        <is>
          <t>天命：命中率增加50%</t>
        </is>
      </c>
      <c r="K495" s="194" t="n"/>
      <c r="L495" s="194" t="n"/>
      <c r="M495" s="195" t="n"/>
      <c r="N495" s="132" t="inlineStr">
        <is>
          <t>武器附加</t>
        </is>
      </c>
      <c r="O495" s="254" t="inlineStr">
        <is>
          <t>0</t>
        </is>
      </c>
      <c r="P495" s="85" t="inlineStr">
        <is>
          <t>专精连击</t>
        </is>
      </c>
      <c r="Q495" s="286" t="inlineStr">
        <is>
          <t>0%</t>
        </is>
      </c>
      <c r="R495" s="788" t="inlineStr">
        <is>
          <t>紫晶</t>
        </is>
      </c>
    </row>
    <row r="496" ht="24" customHeight="1">
      <c r="A496" s="11" t="n"/>
      <c r="B496" s="16" t="n"/>
      <c r="C496" s="158" t="n"/>
      <c r="D496" s="158" t="n"/>
      <c r="E496" s="159" t="n"/>
      <c r="F496" s="158" t="n"/>
      <c r="G496" s="158" t="n"/>
      <c r="H496" s="158" t="n"/>
      <c r="I496" s="159" t="n"/>
      <c r="J496" s="16" t="n"/>
      <c r="K496" s="158" t="n"/>
      <c r="L496" s="158" t="n"/>
      <c r="M496" s="159" t="n"/>
      <c r="N496" s="132" t="inlineStr">
        <is>
          <t>神将附加</t>
        </is>
      </c>
      <c r="O496" s="960" t="inlineStr">
        <is>
          <t>0</t>
        </is>
      </c>
      <c r="P496" s="85" t="inlineStr">
        <is>
          <t>附魔连击</t>
        </is>
      </c>
      <c r="Q496" s="286" t="inlineStr">
        <is>
          <t>0%</t>
        </is>
      </c>
    </row>
    <row r="497" ht="24" customHeight="1">
      <c r="A497" s="11" t="n"/>
      <c r="B497" s="1002" t="inlineStr">
        <is>
          <t>高级共鸣：增加专属武器50点基础伤害</t>
        </is>
      </c>
      <c r="C497" s="194" t="n"/>
      <c r="D497" s="194" t="n"/>
      <c r="E497" s="195" t="n"/>
      <c r="F497" s="1005" t="inlineStr">
        <is>
          <t>伏诛：无视格挡、反击、反弹</t>
        </is>
      </c>
      <c r="G497" s="194" t="n"/>
      <c r="H497" s="194" t="n"/>
      <c r="I497" s="195" t="n"/>
      <c r="J497" s="997" t="inlineStr">
        <is>
          <t>始皇：命中对手后，降低对手抗穿透5%持续5回合</t>
        </is>
      </c>
      <c r="K497" s="194" t="n"/>
      <c r="L497" s="194" t="n"/>
      <c r="M497" s="195" t="n"/>
      <c r="N497" s="974" t="inlineStr">
        <is>
          <t>其他附加</t>
        </is>
      </c>
      <c r="O497" s="298" t="inlineStr">
        <is>
          <t>0</t>
        </is>
      </c>
      <c r="P497" s="316" t="inlineStr">
        <is>
          <t>温养连击</t>
        </is>
      </c>
      <c r="Q497" s="975" t="inlineStr">
        <is>
          <t>0%</t>
        </is>
      </c>
    </row>
    <row r="498" ht="24" customHeight="1">
      <c r="A498" s="484" t="n"/>
      <c r="B498" s="484" t="n"/>
      <c r="C498" s="375" t="n"/>
      <c r="D498" s="375" t="n"/>
      <c r="E498" s="971" t="n"/>
      <c r="F498" s="375" t="n"/>
      <c r="G498" s="375" t="n"/>
      <c r="H498" s="375" t="n"/>
      <c r="I498" s="971" t="n"/>
      <c r="J498" s="54" t="n"/>
      <c r="K498" s="270" t="n"/>
      <c r="L498" s="270" t="n"/>
      <c r="M498" s="510" t="n"/>
      <c r="N498" s="68" t="inlineStr">
        <is>
          <t>力量提升</t>
        </is>
      </c>
      <c r="O498" s="961" t="inlineStr">
        <is>
          <t>0%</t>
        </is>
      </c>
      <c r="P498" s="68" t="inlineStr">
        <is>
          <t>最终提升</t>
        </is>
      </c>
      <c r="Q498" s="961" t="inlineStr">
        <is>
          <t>0%</t>
        </is>
      </c>
    </row>
    <row r="499" ht="24" customHeight="1">
      <c r="A499" s="788" t="inlineStr"/>
      <c r="N499" s="788" t="inlineStr"/>
    </row>
    <row r="500" ht="24" customHeight="1">
      <c r="A500" s="389" t="inlineStr">
        <is>
          <t>木剑</t>
        </is>
      </c>
      <c r="B500" s="388" t="inlineStr">
        <is>
          <t>道剑器魂中阶：命中对手后降低对手穿透6%，持续2回合</t>
        </is>
      </c>
      <c r="C500" s="3" t="n"/>
      <c r="D500" s="3" t="n"/>
      <c r="E500" s="3" t="n"/>
      <c r="F500" s="3" t="n"/>
      <c r="G500" s="3" t="n"/>
      <c r="H500" s="388" t="inlineStr">
        <is>
          <t>道剑器魂高阶：命中对手后每回合对手损失速度*18%生命值，持续3回合</t>
        </is>
      </c>
      <c r="I500" s="3" t="n"/>
      <c r="J500" s="3" t="n"/>
      <c r="K500" s="3" t="n"/>
      <c r="L500" s="3" t="n"/>
      <c r="M500" s="3" t="n"/>
      <c r="N500" s="962" t="inlineStr">
        <is>
          <t>觉醒神器</t>
        </is>
      </c>
      <c r="O500" s="58">
        <f>ROUND((O510+Q510)/2,0)</f>
        <v/>
      </c>
      <c r="P500" s="386" t="inlineStr">
        <is>
          <t>2</t>
        </is>
      </c>
      <c r="Q500" s="58">
        <f>IF(Q511="紫晶",100%,ROUND(1-(1-Q511)*(1-Q512)*(1-Q513)*(1-Q514)*(1-Q515),3))</f>
        <v/>
      </c>
      <c r="R500" s="151">
        <f>O511</f>
        <v/>
      </c>
    </row>
    <row r="501" ht="24" customHeight="1">
      <c r="A501" s="744" t="inlineStr">
        <is>
          <t>强化五星</t>
        </is>
      </c>
      <c r="B501" s="859" t="inlineStr">
        <is>
          <t>武器名称：沉香木剑。基础伤害：22-37。洗练画册：基础伤害+35。升级领悟。
强化属性：25%连击和闪避反击，对血祭术嗜血目标伤害提高30%，忽略装死。
仙化加成：武器伤害+100%，命中+30.0%，命中后使对手无法触发任何吸血效果持续1回合，无视霸气。</t>
        </is>
      </c>
      <c r="C501" s="3" t="n"/>
      <c r="D501" s="3" t="n"/>
      <c r="E501" s="3" t="n"/>
      <c r="F501" s="3" t="n"/>
      <c r="G501" s="3" t="n"/>
      <c r="H501" s="3" t="n"/>
      <c r="I501" s="3" t="n"/>
      <c r="J501" s="3" t="n"/>
      <c r="K501" s="3" t="n"/>
      <c r="L501" s="3" t="n"/>
      <c r="M501" s="4" t="n"/>
      <c r="N501" s="80" t="inlineStr">
        <is>
          <t>最低基础</t>
        </is>
      </c>
      <c r="O501" s="965">
        <f>IF(ISNUMBER(SEARCH("十阶",N500)),R501,IF(ISNUMBER(SEARCH("神器",N500)),R503,0))</f>
        <v/>
      </c>
      <c r="P501" s="61" t="inlineStr">
        <is>
          <t>武器加成</t>
        </is>
      </c>
      <c r="Q501" s="933" t="inlineStr">
        <is>
          <t>50%</t>
        </is>
      </c>
      <c r="R501" s="788" t="inlineStr">
        <is>
          <t>65</t>
        </is>
      </c>
    </row>
    <row r="502" ht="24" customHeight="1">
      <c r="A502" s="414" t="n"/>
      <c r="M502" s="504" t="n"/>
      <c r="N502" s="132" t="inlineStr">
        <is>
          <t>最高基础</t>
        </is>
      </c>
      <c r="O502" s="251">
        <f>IF(ISNUMBER(SEARCH("十阶",N500)),R502,IF(ISNUMBER(SEARCH("神器",N500)),R504,0))</f>
        <v/>
      </c>
      <c r="P502" s="85" t="inlineStr">
        <is>
          <t>器魂加成</t>
        </is>
      </c>
      <c r="Q502" s="236" t="inlineStr">
        <is>
          <t>0%</t>
        </is>
      </c>
      <c r="R502" s="788" t="inlineStr">
        <is>
          <t>75</t>
        </is>
      </c>
    </row>
    <row r="503" ht="24" customHeight="1">
      <c r="A503" s="749" t="n"/>
      <c r="B503" s="158" t="n"/>
      <c r="C503" s="158" t="n"/>
      <c r="D503" s="158" t="n"/>
      <c r="E503" s="158" t="n"/>
      <c r="F503" s="158" t="n"/>
      <c r="G503" s="158" t="n"/>
      <c r="H503" s="158" t="n"/>
      <c r="I503" s="158" t="n"/>
      <c r="J503" s="158" t="n"/>
      <c r="K503" s="158" t="n"/>
      <c r="L503" s="158" t="n"/>
      <c r="M503" s="320" t="n"/>
      <c r="N503" s="132" t="inlineStr">
        <is>
          <t>仙化基础</t>
        </is>
      </c>
      <c r="O503" s="966" t="inlineStr">
        <is>
          <t>100%</t>
        </is>
      </c>
      <c r="P503" s="85" t="inlineStr">
        <is>
          <t>仙化加成</t>
        </is>
      </c>
      <c r="Q503" s="236" t="inlineStr">
        <is>
          <t>0%</t>
        </is>
      </c>
      <c r="R503" s="788" t="inlineStr">
        <is>
          <t>85</t>
        </is>
      </c>
    </row>
    <row r="504" ht="24" customHeight="1">
      <c r="A504" s="956" t="inlineStr">
        <is>
          <t>觉醒十阶</t>
        </is>
      </c>
      <c r="B504" s="873" t="inlineStr">
        <is>
          <t>武器名称：钟馗道剑。基础伤害：65-75。淬火档次2满祝材料：2513。
觉醒属性：25%连击和闪避反击，对血祭术嗜血目标伤害提高30%，无视大海忽略装死。获得该武器永久增加自身小型武器附加伤害25点。
觉醒加成：武器伤害+80，命中+33.3%，连击+33.3%。</t>
        </is>
      </c>
      <c r="C504" s="194" t="n"/>
      <c r="D504" s="194" t="n"/>
      <c r="E504" s="194" t="n"/>
      <c r="F504" s="194" t="n"/>
      <c r="G504" s="194" t="n"/>
      <c r="H504" s="194" t="n"/>
      <c r="I504" s="194" t="n"/>
      <c r="J504" s="194" t="n"/>
      <c r="K504" s="194" t="n"/>
      <c r="L504" s="194" t="n"/>
      <c r="M504" s="410" t="n"/>
      <c r="N504" s="132" t="inlineStr">
        <is>
          <t>觉醒基础</t>
        </is>
      </c>
      <c r="O504" s="254" t="inlineStr">
        <is>
          <t>80</t>
        </is>
      </c>
      <c r="P504" s="85" t="inlineStr">
        <is>
          <t>剑君加成</t>
        </is>
      </c>
      <c r="Q504" s="286" t="inlineStr">
        <is>
          <t>160%</t>
        </is>
      </c>
      <c r="R504" s="788" t="inlineStr">
        <is>
          <t>95</t>
        </is>
      </c>
    </row>
    <row r="505" ht="24" customHeight="1">
      <c r="A505" s="414" t="n"/>
      <c r="M505" s="504" t="n"/>
      <c r="N505" s="132" t="inlineStr">
        <is>
          <t>铭刻基础</t>
        </is>
      </c>
      <c r="O505" s="966" t="inlineStr">
        <is>
          <t>140</t>
        </is>
      </c>
      <c r="P505" s="85" t="inlineStr">
        <is>
          <t>专精加成</t>
        </is>
      </c>
      <c r="Q505" s="286" t="inlineStr">
        <is>
          <t>50%</t>
        </is>
      </c>
    </row>
    <row r="506" ht="24" customHeight="1">
      <c r="A506" s="749" t="n"/>
      <c r="B506" s="158" t="n"/>
      <c r="C506" s="158" t="n"/>
      <c r="D506" s="158" t="n"/>
      <c r="E506" s="158" t="n"/>
      <c r="F506" s="158" t="n"/>
      <c r="G506" s="158" t="n"/>
      <c r="H506" s="158" t="n"/>
      <c r="I506" s="158" t="n"/>
      <c r="J506" s="158" t="n"/>
      <c r="K506" s="158" t="n"/>
      <c r="L506" s="158" t="n"/>
      <c r="M506" s="320" t="n"/>
      <c r="N506" s="132" t="inlineStr">
        <is>
          <t>附魔基础</t>
        </is>
      </c>
      <c r="O506" s="966" t="inlineStr">
        <is>
          <t>40</t>
        </is>
      </c>
      <c r="P506" s="85" t="inlineStr">
        <is>
          <t>附魔加成</t>
        </is>
      </c>
      <c r="Q506" s="286" t="inlineStr">
        <is>
          <t>16%</t>
        </is>
      </c>
      <c r="R506" s="788" t="inlineStr">
        <is>
          <t>0</t>
        </is>
      </c>
    </row>
    <row r="507" ht="24" customHeight="1">
      <c r="A507" s="956" t="inlineStr">
        <is>
          <t>觉醒神器</t>
        </is>
      </c>
      <c r="B507" s="873" t="inlineStr">
        <is>
          <t>武器名称：神·桃木剑。基础伤害：85-95。
神器属性：30%连击和闪避反击，无视大海，忽略装死。获得该武器永久增加自身小型武器附加伤害25点。
神器神技：伏魔，如果对手为血祭术或嗜血目标则伤害提高50%，命中后禁止其触发这两个技能持续整场战斗。</t>
        </is>
      </c>
      <c r="C507" s="194" t="n"/>
      <c r="D507" s="194" t="n"/>
      <c r="E507" s="194" t="n"/>
      <c r="F507" s="194" t="n"/>
      <c r="G507" s="194" t="n"/>
      <c r="H507" s="194" t="n"/>
      <c r="I507" s="194" t="n"/>
      <c r="J507" s="194" t="n"/>
      <c r="K507" s="194" t="n"/>
      <c r="L507" s="194" t="n"/>
      <c r="M507" s="410" t="n"/>
      <c r="N507" s="132" t="inlineStr">
        <is>
          <t>洗练基础</t>
        </is>
      </c>
      <c r="O507" s="966" t="inlineStr">
        <is>
          <t>0</t>
        </is>
      </c>
      <c r="P507" s="85" t="inlineStr">
        <is>
          <t>温养加成</t>
        </is>
      </c>
      <c r="Q507" s="286" t="inlineStr">
        <is>
          <t>0%</t>
        </is>
      </c>
      <c r="R507" s="788" t="inlineStr">
        <is>
          <t>20</t>
        </is>
      </c>
    </row>
    <row r="508" ht="24" customHeight="1">
      <c r="A508" s="414" t="n"/>
      <c r="M508" s="504" t="n"/>
      <c r="N508" s="132" t="inlineStr">
        <is>
          <t>神将基础</t>
        </is>
      </c>
      <c r="O508" s="966" t="inlineStr">
        <is>
          <t>0</t>
        </is>
      </c>
      <c r="P508" s="85" t="inlineStr">
        <is>
          <t>神将加成</t>
        </is>
      </c>
      <c r="Q508" s="977" t="inlineStr">
        <is>
          <t>0%</t>
        </is>
      </c>
      <c r="R508" s="788" t="inlineStr">
        <is>
          <t>50</t>
        </is>
      </c>
    </row>
    <row r="509" ht="24" customHeight="1">
      <c r="A509" s="749" t="n"/>
      <c r="B509" s="158" t="n"/>
      <c r="C509" s="158" t="n"/>
      <c r="D509" s="158" t="n"/>
      <c r="E509" s="158" t="n"/>
      <c r="F509" s="158" t="n"/>
      <c r="G509" s="158" t="n"/>
      <c r="H509" s="158" t="n"/>
      <c r="I509" s="158" t="n"/>
      <c r="J509" s="158" t="n"/>
      <c r="K509" s="158" t="n"/>
      <c r="L509" s="158" t="n"/>
      <c r="M509" s="320" t="n"/>
      <c r="N509" s="138" t="inlineStr">
        <is>
          <t>符石基础</t>
        </is>
      </c>
      <c r="O509" s="257">
        <f>IF(ISNUMBER(SEARCH("闪耀",O511)),70,0)</f>
        <v/>
      </c>
      <c r="P509" s="256" t="inlineStr">
        <is>
          <t>符石加成</t>
        </is>
      </c>
      <c r="Q509" s="290">
        <f>IF(ISNUMBER(SEARCH("破坏",O511)),50%,0)+IF(ISNUMBER(SEARCH("银光",O511)),20%,0)</f>
        <v/>
      </c>
      <c r="R509" s="788" t="inlineStr">
        <is>
          <t>100</t>
        </is>
      </c>
    </row>
    <row r="510" ht="24" customHeight="1">
      <c r="A510" s="945" t="inlineStr">
        <is>
          <t>姜子牙</t>
        </is>
      </c>
      <c r="B510" s="695" t="inlineStr">
        <is>
          <t>天赋分支1</t>
        </is>
      </c>
      <c r="F510" s="695" t="inlineStr">
        <is>
          <t>天赋分支2</t>
        </is>
      </c>
      <c r="J510" s="695" t="inlineStr">
        <is>
          <t>天赋分支3</t>
        </is>
      </c>
      <c r="N510" s="386" t="inlineStr">
        <is>
          <t>最低输出</t>
        </is>
      </c>
      <c r="O510" s="386">
        <f>ROUNDDOWN((ROUNDDOWN(ROUNDDOWN(O501*(1+O503)+$O$13*(1+$O$2+$O$3+O516)*1+SUM(O504:O509),0)*(1.5+$O$11+$P$11+SUM(Q501:Q509)),0)+SUM(O512:O515)+$Q$13+$Q$14+$Q$11)*(P500-1+Q500)*(1+Q516),0)</f>
        <v/>
      </c>
      <c r="P510" s="386" t="inlineStr">
        <is>
          <t>最高输出</t>
        </is>
      </c>
      <c r="Q510" s="386">
        <f>ROUNDDOWN((ROUNDDOWN(ROUNDDOWN(O502*(1+O503)+$O$13*(1+$O$2+$O$3+O516)*1.5+SUM(O504:O509),0)*(1.5+$O$11+$P$11+SUM(Q501:Q509)),0)+SUM(O512:O515)+$Q$13+$Q$14+$Q$11)*(P500-1+Q500)*(1+Q516),0)</f>
        <v/>
      </c>
    </row>
    <row r="511" ht="24" customHeight="1">
      <c r="A511" s="993" t="inlineStr">
        <is>
          <t>专属武器
钟馗道剑
神·桃木剑</t>
        </is>
      </c>
      <c r="B511" s="994" t="inlineStr">
        <is>
          <t>基础共鸣：增加专属武器20点基础伤害，
使用钟馗道剑可以变身神将形象</t>
        </is>
      </c>
      <c r="C511" s="3" t="n"/>
      <c r="D511" s="3" t="n"/>
      <c r="E511" s="474" t="n"/>
      <c r="F511" s="994" t="inlineStr">
        <is>
          <t>愿者上钩：触发连击第一次攻击未命中第2次命中增加50%</t>
        </is>
      </c>
      <c r="G511" s="3" t="n"/>
      <c r="H511" s="3" t="n"/>
      <c r="I511" s="474" t="n"/>
      <c r="J511" s="979" t="inlineStr">
        <is>
          <t>一剑隔世：命中率增加15%</t>
        </is>
      </c>
      <c r="K511" s="3" t="n"/>
      <c r="L511" s="3" t="n"/>
      <c r="M511" s="474" t="n"/>
      <c r="N511" s="80" t="inlineStr">
        <is>
          <t>符石名称</t>
        </is>
      </c>
      <c r="O511" s="973" t="inlineStr">
        <is>
          <t>破坏锦月</t>
        </is>
      </c>
      <c r="P511" s="61" t="inlineStr">
        <is>
          <t>武器连击</t>
        </is>
      </c>
      <c r="Q511" s="933" t="inlineStr">
        <is>
          <t>33.3%</t>
        </is>
      </c>
      <c r="R511" s="788" t="inlineStr">
        <is>
          <t>0%</t>
        </is>
      </c>
    </row>
    <row r="512" ht="24" customHeight="1">
      <c r="A512" s="11" t="n"/>
      <c r="B512" s="16" t="n"/>
      <c r="C512" s="158" t="n"/>
      <c r="D512" s="158" t="n"/>
      <c r="E512" s="159" t="n"/>
      <c r="F512" s="16" t="n"/>
      <c r="G512" s="158" t="n"/>
      <c r="H512" s="158" t="n"/>
      <c r="I512" s="159" t="n"/>
      <c r="J512" s="158" t="n"/>
      <c r="K512" s="158" t="n"/>
      <c r="L512" s="158" t="n"/>
      <c r="M512" s="159" t="n"/>
      <c r="N512" s="132" t="inlineStr">
        <is>
          <t>符石附加</t>
        </is>
      </c>
      <c r="O512" s="254">
        <f>ROUNDDOWN(IF(ISNUMBER(SEARCH("清月",O511)),200%*ROUNDDOWN($O$14*(1+$O$4+$O$5),0),IF(ISNUMBER(SEARCH("锦月",O511)),50%*ROUNDDOWN(ROUNDDOWN($O$15*(1+$Q$2*$Q$3),0)*(1+$Q$4+$Q$5),0),0)),0)</f>
        <v/>
      </c>
      <c r="P512" s="85" t="inlineStr">
        <is>
          <t>魂珠连击</t>
        </is>
      </c>
      <c r="Q512" s="286" t="inlineStr">
        <is>
          <t>75%</t>
        </is>
      </c>
      <c r="R512" s="788" t="inlineStr">
        <is>
          <t>33.3%</t>
        </is>
      </c>
    </row>
    <row r="513" ht="24" customHeight="1">
      <c r="A513" s="11" t="n"/>
      <c r="B513" s="995" t="inlineStr">
        <is>
          <t>中级共鸣：增加专属武器30点基础伤害，
使用神·桃木剑可以变身神将形象</t>
        </is>
      </c>
      <c r="C513" s="194" t="n"/>
      <c r="D513" s="194" t="n"/>
      <c r="E513" s="195" t="n"/>
      <c r="F513" s="995" t="inlineStr">
        <is>
          <t>打神鞭：手持武器减伤增加25%</t>
        </is>
      </c>
      <c r="G513" s="194" t="n"/>
      <c r="H513" s="194" t="n"/>
      <c r="I513" s="195" t="n"/>
      <c r="J513" s="929" t="inlineStr">
        <is>
          <t>岐山封神：连击率增加15%</t>
        </is>
      </c>
      <c r="K513" s="194" t="n"/>
      <c r="L513" s="194" t="n"/>
      <c r="M513" s="195" t="n"/>
      <c r="N513" s="132" t="inlineStr">
        <is>
          <t>武器附加</t>
        </is>
      </c>
      <c r="O513" s="254" t="inlineStr">
        <is>
          <t>0</t>
        </is>
      </c>
      <c r="P513" s="85" t="inlineStr">
        <is>
          <t>专精连击</t>
        </is>
      </c>
      <c r="Q513" s="286" t="inlineStr">
        <is>
          <t>0%</t>
        </is>
      </c>
      <c r="R513" s="788" t="inlineStr">
        <is>
          <t>紫晶</t>
        </is>
      </c>
    </row>
    <row r="514" ht="24" customHeight="1">
      <c r="A514" s="11" t="n"/>
      <c r="B514" s="16" t="n"/>
      <c r="C514" s="158" t="n"/>
      <c r="D514" s="158" t="n"/>
      <c r="E514" s="159" t="n"/>
      <c r="F514" s="16" t="n"/>
      <c r="G514" s="158" t="n"/>
      <c r="H514" s="158" t="n"/>
      <c r="I514" s="159" t="n"/>
      <c r="J514" s="158" t="n"/>
      <c r="K514" s="158" t="n"/>
      <c r="L514" s="158" t="n"/>
      <c r="M514" s="159" t="n"/>
      <c r="N514" s="132" t="inlineStr">
        <is>
          <t>神将附加</t>
        </is>
      </c>
      <c r="O514" s="254" t="inlineStr">
        <is>
          <t>0</t>
        </is>
      </c>
      <c r="P514" s="85" t="inlineStr">
        <is>
          <t>附魔连击</t>
        </is>
      </c>
      <c r="Q514" s="286" t="inlineStr">
        <is>
          <t>0%</t>
        </is>
      </c>
    </row>
    <row r="515" ht="24" customHeight="1">
      <c r="A515" s="11" t="n"/>
      <c r="B515" s="1002" t="inlineStr">
        <is>
          <t>高级共鸣：增加专属武器50点基础伤害</t>
        </is>
      </c>
      <c r="C515" s="194" t="n"/>
      <c r="D515" s="194" t="n"/>
      <c r="E515" s="195" t="n"/>
      <c r="F515" s="1002" t="inlineStr">
        <is>
          <t>四象之力：不会被扔出</t>
        </is>
      </c>
      <c r="G515" s="194" t="n"/>
      <c r="H515" s="194" t="n"/>
      <c r="I515" s="195" t="n"/>
      <c r="J515" s="930" t="inlineStr">
        <is>
          <t>顺应天意：暴击率增加15%</t>
        </is>
      </c>
      <c r="K515" s="194" t="n"/>
      <c r="L515" s="194" t="n"/>
      <c r="M515" s="195" t="n"/>
      <c r="N515" s="974" t="inlineStr">
        <is>
          <t>其他附加</t>
        </is>
      </c>
      <c r="O515" s="298" t="inlineStr">
        <is>
          <t>0</t>
        </is>
      </c>
      <c r="P515" s="316" t="inlineStr">
        <is>
          <t>温养连击</t>
        </is>
      </c>
      <c r="Q515" s="975" t="inlineStr">
        <is>
          <t>0%</t>
        </is>
      </c>
    </row>
    <row r="516" ht="24" customHeight="1">
      <c r="A516" s="54" t="n"/>
      <c r="B516" s="484" t="n"/>
      <c r="C516" s="375" t="n"/>
      <c r="D516" s="375" t="n"/>
      <c r="E516" s="971" t="n"/>
      <c r="F516" s="484" t="n"/>
      <c r="G516" s="375" t="n"/>
      <c r="H516" s="375" t="n"/>
      <c r="I516" s="971" t="n"/>
      <c r="J516" s="270" t="n"/>
      <c r="K516" s="270" t="n"/>
      <c r="L516" s="270" t="n"/>
      <c r="M516" s="510" t="n"/>
      <c r="N516" s="68" t="inlineStr">
        <is>
          <t>力量提升</t>
        </is>
      </c>
      <c r="O516" s="961" t="inlineStr">
        <is>
          <t>0%</t>
        </is>
      </c>
      <c r="P516" s="68" t="inlineStr">
        <is>
          <t>最终提升</t>
        </is>
      </c>
      <c r="Q516" s="961" t="inlineStr">
        <is>
          <t>0%</t>
        </is>
      </c>
    </row>
    <row r="517" ht="24" customHeight="1">
      <c r="A517" s="788" t="inlineStr"/>
      <c r="N517" s="788" t="inlineStr"/>
    </row>
    <row r="518" ht="24" customHeight="1">
      <c r="A518" s="389" t="inlineStr">
        <is>
          <t>大哥大</t>
        </is>
      </c>
      <c r="B518" s="564" t="inlineStr">
        <is>
          <t>器魂中阶：命中对手后降低对手穿透8%，持续2回合</t>
        </is>
      </c>
      <c r="C518" s="3" t="n"/>
      <c r="D518" s="3" t="n"/>
      <c r="E518" s="3" t="n"/>
      <c r="F518" s="3" t="n"/>
      <c r="G518" s="474" t="n"/>
      <c r="H518" s="564" t="inlineStr">
        <is>
          <t>器魂高阶：无视对手抗穿透10%，固定伤害提升20%</t>
        </is>
      </c>
      <c r="I518" s="3" t="n"/>
      <c r="J518" s="3" t="n"/>
      <c r="K518" s="3" t="n"/>
      <c r="L518" s="3" t="n"/>
      <c r="M518" s="474" t="n"/>
      <c r="N518" s="962" t="inlineStr">
        <is>
          <t>觉醒神器</t>
        </is>
      </c>
      <c r="O518" s="58">
        <f>ROUND((O528+Q528)/2,0)</f>
        <v/>
      </c>
      <c r="P518" s="386" t="inlineStr">
        <is>
          <t>2</t>
        </is>
      </c>
      <c r="Q518" s="58">
        <f>IF(Q529="紫晶",100%,ROUND(1-(1-Q529)*(1-Q530)*(1-Q531)*(1-Q532)*(1-Q533),3))</f>
        <v/>
      </c>
      <c r="R518" s="151">
        <f>O529</f>
        <v/>
      </c>
    </row>
    <row r="519" ht="24" customHeight="1">
      <c r="A519" s="744" t="inlineStr">
        <is>
          <t>强化五星</t>
        </is>
      </c>
      <c r="B519" s="859" t="inlineStr">
        <is>
          <t>武器名称：土豪金。基础伤害：30-40。洗练画册：基础伤害+35。升级领悟。
强化属性：命中率提升50%，暴击率提升50%，忽略1回合。
仙化加成：武器伤害+100%，暴击+35.0%，忽略+35.0%，忽略装死。</t>
        </is>
      </c>
      <c r="C519" s="3" t="n"/>
      <c r="D519" s="3" t="n"/>
      <c r="E519" s="3" t="n"/>
      <c r="F519" s="3" t="n"/>
      <c r="G519" s="3" t="n"/>
      <c r="H519" s="3" t="n"/>
      <c r="I519" s="3" t="n"/>
      <c r="J519" s="3" t="n"/>
      <c r="K519" s="3" t="n"/>
      <c r="L519" s="3" t="n"/>
      <c r="M519" s="4" t="n"/>
      <c r="N519" s="80" t="inlineStr">
        <is>
          <t>最低基础</t>
        </is>
      </c>
      <c r="O519" s="965">
        <f>IF(ISNUMBER(SEARCH("十阶",N518)),R519,IF(ISNUMBER(SEARCH("神器",N518)),R521,0))</f>
        <v/>
      </c>
      <c r="P519" s="61" t="inlineStr">
        <is>
          <t>武器加成</t>
        </is>
      </c>
      <c r="Q519" s="933" t="inlineStr">
        <is>
          <t>80%</t>
        </is>
      </c>
      <c r="R519" s="788" t="inlineStr">
        <is>
          <t>60</t>
        </is>
      </c>
    </row>
    <row r="520" ht="24" customHeight="1">
      <c r="A520" s="414" t="n"/>
      <c r="M520" s="504" t="n"/>
      <c r="N520" s="132" t="inlineStr">
        <is>
          <t>最高基础</t>
        </is>
      </c>
      <c r="O520" s="251">
        <f>IF(ISNUMBER(SEARCH("十阶",N518)),R520,IF(ISNUMBER(SEARCH("神器",N518)),R522,0))</f>
        <v/>
      </c>
      <c r="P520" s="85" t="inlineStr">
        <is>
          <t>器魂加成</t>
        </is>
      </c>
      <c r="Q520" s="236" t="inlineStr">
        <is>
          <t>0%</t>
        </is>
      </c>
      <c r="R520" s="788" t="inlineStr">
        <is>
          <t>80</t>
        </is>
      </c>
    </row>
    <row r="521" ht="24" customHeight="1">
      <c r="A521" s="749" t="n"/>
      <c r="B521" s="158" t="n"/>
      <c r="C521" s="158" t="n"/>
      <c r="D521" s="158" t="n"/>
      <c r="E521" s="158" t="n"/>
      <c r="F521" s="158" t="n"/>
      <c r="G521" s="158" t="n"/>
      <c r="H521" s="158" t="n"/>
      <c r="I521" s="158" t="n"/>
      <c r="J521" s="158" t="n"/>
      <c r="K521" s="158" t="n"/>
      <c r="L521" s="158" t="n"/>
      <c r="M521" s="320" t="n"/>
      <c r="N521" s="132" t="inlineStr">
        <is>
          <t>仙化基础</t>
        </is>
      </c>
      <c r="O521" s="966" t="inlineStr">
        <is>
          <t>100%</t>
        </is>
      </c>
      <c r="P521" s="85" t="inlineStr">
        <is>
          <t>仙化加成</t>
        </is>
      </c>
      <c r="Q521" s="236" t="inlineStr">
        <is>
          <t>0%</t>
        </is>
      </c>
      <c r="R521" s="788" t="inlineStr">
        <is>
          <t>75</t>
        </is>
      </c>
    </row>
    <row r="522" ht="24" customHeight="1">
      <c r="A522" s="956" t="inlineStr">
        <is>
          <t>觉醒十阶</t>
        </is>
      </c>
      <c r="B522" s="873" t="inlineStr">
        <is>
          <t>武器名称：月光宝盒。基础伤害：60-80。淬火档次3满祝材料：3748。
觉醒属性：命中率提升50%，暴击率提升50%，忽略1回合。伤害提升50%，无视大海，无视霸气。
觉醒加成：武器伤害+100，命中+41.7%，连击+41.7%。</t>
        </is>
      </c>
      <c r="C522" s="194" t="n"/>
      <c r="D522" s="194" t="n"/>
      <c r="E522" s="194" t="n"/>
      <c r="F522" s="194" t="n"/>
      <c r="G522" s="194" t="n"/>
      <c r="H522" s="194" t="n"/>
      <c r="I522" s="194" t="n"/>
      <c r="J522" s="194" t="n"/>
      <c r="K522" s="194" t="n"/>
      <c r="L522" s="194" t="n"/>
      <c r="M522" s="410" t="n"/>
      <c r="N522" s="132" t="inlineStr">
        <is>
          <t>觉醒基础</t>
        </is>
      </c>
      <c r="O522" s="254" t="inlineStr">
        <is>
          <t>100</t>
        </is>
      </c>
      <c r="P522" s="85" t="inlineStr">
        <is>
          <t>剑君加成</t>
        </is>
      </c>
      <c r="Q522" s="286" t="inlineStr">
        <is>
          <t>160%</t>
        </is>
      </c>
      <c r="R522" s="788" t="inlineStr">
        <is>
          <t>85</t>
        </is>
      </c>
    </row>
    <row r="523" ht="24" customHeight="1">
      <c r="A523" s="414" t="n"/>
      <c r="M523" s="504" t="n"/>
      <c r="N523" s="132" t="inlineStr">
        <is>
          <t>铭刻基础</t>
        </is>
      </c>
      <c r="O523" s="966" t="inlineStr">
        <is>
          <t>140</t>
        </is>
      </c>
      <c r="P523" s="85" t="inlineStr">
        <is>
          <t>专精加成</t>
        </is>
      </c>
      <c r="Q523" s="286" t="inlineStr">
        <is>
          <t>50%</t>
        </is>
      </c>
    </row>
    <row r="524" ht="24" customHeight="1">
      <c r="A524" s="749" t="n"/>
      <c r="B524" s="158" t="n"/>
      <c r="C524" s="158" t="n"/>
      <c r="D524" s="158" t="n"/>
      <c r="E524" s="158" t="n"/>
      <c r="F524" s="158" t="n"/>
      <c r="G524" s="158" t="n"/>
      <c r="H524" s="158" t="n"/>
      <c r="I524" s="158" t="n"/>
      <c r="J524" s="158" t="n"/>
      <c r="K524" s="158" t="n"/>
      <c r="L524" s="158" t="n"/>
      <c r="M524" s="320" t="n"/>
      <c r="N524" s="132" t="inlineStr">
        <is>
          <t>附魔基础</t>
        </is>
      </c>
      <c r="O524" s="966" t="inlineStr">
        <is>
          <t>40</t>
        </is>
      </c>
      <c r="P524" s="85" t="inlineStr">
        <is>
          <t>附魔加成</t>
        </is>
      </c>
      <c r="Q524" s="286" t="inlineStr">
        <is>
          <t>16%</t>
        </is>
      </c>
      <c r="R524" s="788" t="inlineStr">
        <is>
          <t>0</t>
        </is>
      </c>
    </row>
    <row r="525" ht="24" customHeight="1">
      <c r="A525" s="956" t="inlineStr">
        <is>
          <t>觉醒神器</t>
        </is>
      </c>
      <c r="B525" s="873" t="inlineStr">
        <is>
          <t>武器名称：神·月光炮。基础伤害：75-85。
神器属性：必中，必暴击，忽略1回合。伤害提升80%，无视大海，无视霸气。
神器神技：降维打击，发动月光炮时降低对手武器伤害30%，武器减伤效果和抗武器韧性效果减少20%，持续2回合。</t>
        </is>
      </c>
      <c r="C525" s="194" t="n"/>
      <c r="D525" s="194" t="n"/>
      <c r="E525" s="194" t="n"/>
      <c r="F525" s="194" t="n"/>
      <c r="G525" s="194" t="n"/>
      <c r="H525" s="194" t="n"/>
      <c r="I525" s="194" t="n"/>
      <c r="J525" s="194" t="n"/>
      <c r="K525" s="194" t="n"/>
      <c r="L525" s="194" t="n"/>
      <c r="M525" s="410" t="n"/>
      <c r="N525" s="132" t="inlineStr">
        <is>
          <t>洗练基础</t>
        </is>
      </c>
      <c r="O525" s="966" t="inlineStr">
        <is>
          <t>0</t>
        </is>
      </c>
      <c r="P525" s="85" t="inlineStr">
        <is>
          <t>温养加成</t>
        </is>
      </c>
      <c r="Q525" s="286" t="inlineStr">
        <is>
          <t>0%</t>
        </is>
      </c>
      <c r="R525" s="788" t="inlineStr">
        <is>
          <t>20</t>
        </is>
      </c>
    </row>
    <row r="526" ht="24" customHeight="1">
      <c r="A526" s="414" t="n"/>
      <c r="M526" s="504" t="n"/>
      <c r="N526" s="132" t="inlineStr">
        <is>
          <t>神将基础</t>
        </is>
      </c>
      <c r="O526" s="966" t="inlineStr">
        <is>
          <t>0</t>
        </is>
      </c>
      <c r="P526" s="85" t="inlineStr">
        <is>
          <t>神将加成</t>
        </is>
      </c>
      <c r="Q526" s="977" t="inlineStr">
        <is>
          <t>0%</t>
        </is>
      </c>
      <c r="R526" s="788" t="inlineStr">
        <is>
          <t>50</t>
        </is>
      </c>
    </row>
    <row r="527" ht="24" customHeight="1">
      <c r="A527" s="749" t="n"/>
      <c r="B527" s="158" t="n"/>
      <c r="C527" s="158" t="n"/>
      <c r="D527" s="158" t="n"/>
      <c r="E527" s="158" t="n"/>
      <c r="F527" s="158" t="n"/>
      <c r="G527" s="158" t="n"/>
      <c r="H527" s="158" t="n"/>
      <c r="I527" s="158" t="n"/>
      <c r="J527" s="158" t="n"/>
      <c r="K527" s="158" t="n"/>
      <c r="L527" s="158" t="n"/>
      <c r="M527" s="320" t="n"/>
      <c r="N527" s="77" t="inlineStr">
        <is>
          <t>符石基础</t>
        </is>
      </c>
      <c r="O527" s="1003">
        <f>IF(ISNUMBER(SEARCH("闪耀",O529)),70,0)</f>
        <v/>
      </c>
      <c r="P527" s="64" t="inlineStr">
        <is>
          <t>符石加成</t>
        </is>
      </c>
      <c r="Q527" s="78">
        <f>IF(ISNUMBER(SEARCH("破坏",O529)),50%,0)+IF(ISNUMBER(SEARCH("银光",O529)),20%,0)</f>
        <v/>
      </c>
      <c r="R527" s="788" t="inlineStr">
        <is>
          <t>100</t>
        </is>
      </c>
    </row>
    <row r="528" ht="24" customHeight="1">
      <c r="A528" s="386" t="inlineStr">
        <is>
          <t>机甲战士</t>
        </is>
      </c>
      <c r="B528" s="24" t="inlineStr">
        <is>
          <t>天赋分支1</t>
        </is>
      </c>
      <c r="C528" s="56" t="n"/>
      <c r="D528" s="56" t="n"/>
      <c r="E528" s="56" t="n"/>
      <c r="F528" s="24" t="inlineStr">
        <is>
          <t>天赋分支2</t>
        </is>
      </c>
      <c r="G528" s="56" t="n"/>
      <c r="H528" s="56" t="n"/>
      <c r="I528" s="56" t="n"/>
      <c r="J528" s="24" t="inlineStr">
        <is>
          <t>天赋分支3</t>
        </is>
      </c>
      <c r="K528" s="56" t="n"/>
      <c r="L528" s="56" t="n"/>
      <c r="M528" s="56" t="n"/>
      <c r="N528" s="386" t="inlineStr">
        <is>
          <t>最低输出</t>
        </is>
      </c>
      <c r="O528" s="386">
        <f>ROUNDDOWN((ROUNDDOWN(ROUNDDOWN(O519*(1+O521)+$O$13*(1+$O$2+$O$3+O534)*1+SUM(O522:O527),0)*(1.5+$O$11+$P$11+SUM(Q519:Q527)),0)+SUM(O530:O533)+$Q$13+$Q$14+$Q$11)*(P518-1+Q518)*(1+Q534),0)</f>
        <v/>
      </c>
      <c r="P528" s="386" t="inlineStr">
        <is>
          <t>最高输出</t>
        </is>
      </c>
      <c r="Q528" s="386">
        <f>ROUNDDOWN((ROUNDDOWN(ROUNDDOWN(O520*(1+O521)+$O$13*(1+$O$2+$O$3+O534)*1.5+SUM(O522:O527),0)*(1.5+$O$11+$P$11+SUM(Q519:Q527)),0)+SUM(O530:O533)+$Q$13+$Q$14+$Q$11)*(P518-1+Q518)*(1+Q534),0)</f>
        <v/>
      </c>
    </row>
    <row r="529" ht="24" customHeight="1">
      <c r="A529" s="839" t="inlineStr">
        <is>
          <t>专属武器
月光宝盒
神·月光炮</t>
        </is>
      </c>
      <c r="B529" s="1014" t="inlineStr">
        <is>
          <t>基础共鸣：增加专属武器20点基础伤害，
使用月光宝盒可以变身神将形象</t>
        </is>
      </c>
      <c r="E529" s="125" t="n"/>
      <c r="F529" s="1014" t="inlineStr">
        <is>
          <t>月关神炮：专属武器获得优先选中效果</t>
        </is>
      </c>
      <c r="I529" s="125" t="n"/>
      <c r="J529" s="1014" t="inlineStr">
        <is>
          <t>生物机甲：不会被扔出</t>
        </is>
      </c>
      <c r="M529" s="125" t="n"/>
      <c r="N529" s="73" t="inlineStr">
        <is>
          <t>符石名称</t>
        </is>
      </c>
      <c r="O529" s="1004" t="inlineStr">
        <is>
          <t>破坏锦月</t>
        </is>
      </c>
      <c r="P529" s="319" t="inlineStr">
        <is>
          <t>武器连击</t>
        </is>
      </c>
      <c r="Q529" s="950" t="inlineStr">
        <is>
          <t>41.7%</t>
        </is>
      </c>
      <c r="R529" s="788" t="inlineStr">
        <is>
          <t>0%</t>
        </is>
      </c>
    </row>
    <row r="530" ht="24" customHeight="1">
      <c r="A530" s="11" t="n"/>
      <c r="B530" s="16" t="n"/>
      <c r="C530" s="158" t="n"/>
      <c r="D530" s="158" t="n"/>
      <c r="E530" s="159" t="n"/>
      <c r="F530" s="16" t="n"/>
      <c r="G530" s="158" t="n"/>
      <c r="H530" s="158" t="n"/>
      <c r="I530" s="159" t="n"/>
      <c r="J530" s="16" t="n"/>
      <c r="K530" s="158" t="n"/>
      <c r="L530" s="158" t="n"/>
      <c r="M530" s="159" t="n"/>
      <c r="N530" s="132" t="inlineStr">
        <is>
          <t>符石附加</t>
        </is>
      </c>
      <c r="O530" s="254">
        <f>ROUNDDOWN(IF(ISNUMBER(SEARCH("清月",O529)),200%*ROUNDDOWN($O$14*(1+$O$4+$O$5),0),IF(ISNUMBER(SEARCH("锦月",O529)),50%*ROUNDDOWN(ROUNDDOWN($O$15*(1+$Q$2*$Q$3),0)*(1+$Q$4+$Q$5),0),0)),0)</f>
        <v/>
      </c>
      <c r="P530" s="85" t="inlineStr">
        <is>
          <t>魂珠连击</t>
        </is>
      </c>
      <c r="Q530" s="286" t="inlineStr">
        <is>
          <t>75%</t>
        </is>
      </c>
      <c r="R530" s="788" t="inlineStr">
        <is>
          <t>41.7%</t>
        </is>
      </c>
    </row>
    <row r="531" ht="24" customHeight="1">
      <c r="A531" s="11" t="n"/>
      <c r="B531" s="995" t="inlineStr">
        <is>
          <t>中级共鸣：增加专属武器30点基础伤害，
使用神·月光炮可以变身神将形象</t>
        </is>
      </c>
      <c r="C531" s="194" t="n"/>
      <c r="D531" s="194" t="n"/>
      <c r="E531" s="195" t="n"/>
      <c r="F531" s="995" t="inlineStr">
        <is>
          <t>重装机甲：无视对手抗暴击伤害20%</t>
        </is>
      </c>
      <c r="G531" s="194" t="n"/>
      <c r="H531" s="194" t="n"/>
      <c r="I531" s="195" t="n"/>
      <c r="J531" s="995" t="inlineStr">
        <is>
          <t>合金皮肤：无视反击</t>
        </is>
      </c>
      <c r="K531" s="194" t="n"/>
      <c r="L531" s="194" t="n"/>
      <c r="M531" s="195" t="n"/>
      <c r="N531" s="132" t="inlineStr">
        <is>
          <t>武器附加</t>
        </is>
      </c>
      <c r="O531" s="254" t="inlineStr">
        <is>
          <t>0</t>
        </is>
      </c>
      <c r="P531" s="85" t="inlineStr">
        <is>
          <t>专精连击</t>
        </is>
      </c>
      <c r="Q531" s="286" t="inlineStr">
        <is>
          <t>0%</t>
        </is>
      </c>
      <c r="R531" s="788" t="inlineStr">
        <is>
          <t>紫晶</t>
        </is>
      </c>
    </row>
    <row r="532" ht="24" customHeight="1">
      <c r="A532" s="11" t="n"/>
      <c r="B532" s="16" t="n"/>
      <c r="C532" s="158" t="n"/>
      <c r="D532" s="158" t="n"/>
      <c r="E532" s="159" t="n"/>
      <c r="F532" s="16" t="n"/>
      <c r="G532" s="158" t="n"/>
      <c r="H532" s="158" t="n"/>
      <c r="I532" s="159" t="n"/>
      <c r="J532" s="16" t="n"/>
      <c r="K532" s="158" t="n"/>
      <c r="L532" s="158" t="n"/>
      <c r="M532" s="159" t="n"/>
      <c r="N532" s="132" t="inlineStr">
        <is>
          <t>神将附加</t>
        </is>
      </c>
      <c r="O532" s="254" t="inlineStr">
        <is>
          <t>0</t>
        </is>
      </c>
      <c r="P532" s="85" t="inlineStr">
        <is>
          <t>附魔连击</t>
        </is>
      </c>
      <c r="Q532" s="286" t="inlineStr">
        <is>
          <t>0%</t>
        </is>
      </c>
    </row>
    <row r="533" ht="24" customHeight="1">
      <c r="A533" s="11" t="n"/>
      <c r="B533" s="1002" t="inlineStr">
        <is>
          <t>高级共鸣：增加专属武器50点基础伤害</t>
        </is>
      </c>
      <c r="C533" s="194" t="n"/>
      <c r="D533" s="194" t="n"/>
      <c r="E533" s="195" t="n"/>
      <c r="F533" s="1002" t="inlineStr">
        <is>
          <t>月光神佑：降低对手武器伤害10%</t>
        </is>
      </c>
      <c r="G533" s="194" t="n"/>
      <c r="H533" s="194" t="n"/>
      <c r="I533" s="195" t="n"/>
      <c r="J533" s="997" t="inlineStr">
        <is>
          <t>智慧科技：命中对手后，禁止其触发吸血持续3回合</t>
        </is>
      </c>
      <c r="K533" s="194" t="n"/>
      <c r="L533" s="194" t="n"/>
      <c r="M533" s="195" t="n"/>
      <c r="N533" s="974" t="inlineStr">
        <is>
          <t>其他附加</t>
        </is>
      </c>
      <c r="O533" s="298" t="inlineStr">
        <is>
          <t>0</t>
        </is>
      </c>
      <c r="P533" s="316" t="inlineStr">
        <is>
          <t>温养连击</t>
        </is>
      </c>
      <c r="Q533" s="975" t="inlineStr">
        <is>
          <t>0%</t>
        </is>
      </c>
    </row>
    <row r="534" ht="24" customHeight="1">
      <c r="A534" s="54" t="n"/>
      <c r="B534" s="484" t="n"/>
      <c r="C534" s="375" t="n"/>
      <c r="D534" s="375" t="n"/>
      <c r="E534" s="971" t="n"/>
      <c r="F534" s="484" t="n"/>
      <c r="G534" s="375" t="n"/>
      <c r="H534" s="375" t="n"/>
      <c r="I534" s="971" t="n"/>
      <c r="J534" s="54" t="n"/>
      <c r="K534" s="270" t="n"/>
      <c r="L534" s="270" t="n"/>
      <c r="M534" s="510" t="n"/>
      <c r="N534" s="68" t="inlineStr">
        <is>
          <t>力量提升</t>
        </is>
      </c>
      <c r="O534" s="961" t="inlineStr">
        <is>
          <t>0%</t>
        </is>
      </c>
      <c r="P534" s="68" t="inlineStr">
        <is>
          <t>最终提升</t>
        </is>
      </c>
      <c r="Q534" s="961" t="inlineStr">
        <is>
          <t>0%</t>
        </is>
      </c>
    </row>
    <row r="535" ht="24" customHeight="1">
      <c r="A535" s="788" t="inlineStr"/>
      <c r="N535" s="788" t="inlineStr"/>
    </row>
    <row r="536" ht="24" customHeight="1">
      <c r="A536" s="389" t="inlineStr">
        <is>
          <t>火枪</t>
        </is>
      </c>
      <c r="B536" s="388" t="inlineStr">
        <is>
          <t>左轮器魂中阶：手持武器增伤22%</t>
        </is>
      </c>
      <c r="C536" s="3" t="n"/>
      <c r="D536" s="3" t="n"/>
      <c r="E536" s="3" t="n"/>
      <c r="F536" s="3" t="n"/>
      <c r="G536" s="3" t="n"/>
      <c r="H536" s="388" t="inlineStr">
        <is>
          <t>左轮器魂高阶：不会被扔出</t>
        </is>
      </c>
      <c r="I536" s="3" t="n"/>
      <c r="J536" s="3" t="n"/>
      <c r="K536" s="3" t="n"/>
      <c r="L536" s="3" t="n"/>
      <c r="M536" s="3" t="n"/>
      <c r="N536" s="962" t="inlineStr">
        <is>
          <t>觉醒神器</t>
        </is>
      </c>
      <c r="O536" s="58">
        <f>ROUND((O546+Q546)/2,0)</f>
        <v/>
      </c>
      <c r="P536" s="386" t="inlineStr">
        <is>
          <t>2</t>
        </is>
      </c>
      <c r="Q536" s="58">
        <f>IF(Q547="紫晶",100%,ROUND(1-(1-Q547)*(1-Q548)*(1-Q549)*(1-Q550)*(1-Q551),3))</f>
        <v/>
      </c>
      <c r="R536" s="151">
        <f>O547</f>
        <v/>
      </c>
    </row>
    <row r="537" ht="24" customHeight="1">
      <c r="A537" s="744" t="inlineStr">
        <is>
          <t>强化五星</t>
        </is>
      </c>
      <c r="B537" s="859" t="inlineStr">
        <is>
          <t>武器名称：手枪。基础伤害：30-50。洗练画册：基础伤害+50。封印解锁。
强化属性：暴击率提升40%，敏捷高于对手时，造成伤害提高50%。
仙化加成：武器基础伤害+100%，手持武器减伤+35%，连击+30%，吸血+30%，无视大海。</t>
        </is>
      </c>
      <c r="C537" s="3" t="n"/>
      <c r="D537" s="3" t="n"/>
      <c r="E537" s="3" t="n"/>
      <c r="F537" s="3" t="n"/>
      <c r="G537" s="3" t="n"/>
      <c r="H537" s="3" t="n"/>
      <c r="I537" s="3" t="n"/>
      <c r="J537" s="3" t="n"/>
      <c r="K537" s="3" t="n"/>
      <c r="L537" s="3" t="n"/>
      <c r="M537" s="4" t="n"/>
      <c r="N537" s="80" t="inlineStr">
        <is>
          <t>最低基础</t>
        </is>
      </c>
      <c r="O537" s="965">
        <f>IF(ISNUMBER(SEARCH("十阶",N536)),R537,IF(ISNUMBER(SEARCH("神器",N536)),R539,0))</f>
        <v/>
      </c>
      <c r="P537" s="61" t="inlineStr">
        <is>
          <t>武器加成</t>
        </is>
      </c>
      <c r="Q537" s="933" t="inlineStr">
        <is>
          <t>230%</t>
        </is>
      </c>
      <c r="R537" s="788" t="inlineStr">
        <is>
          <t>60</t>
        </is>
      </c>
    </row>
    <row r="538" ht="24" customHeight="1">
      <c r="A538" s="414" t="n"/>
      <c r="M538" s="504" t="n"/>
      <c r="N538" s="132" t="inlineStr">
        <is>
          <t>最高基础</t>
        </is>
      </c>
      <c r="O538" s="251">
        <f>IF(ISNUMBER(SEARCH("十阶",N536)),R538,IF(ISNUMBER(SEARCH("神器",N536)),R540,0))</f>
        <v/>
      </c>
      <c r="P538" s="85" t="inlineStr">
        <is>
          <t>器魂加成</t>
        </is>
      </c>
      <c r="Q538" s="286" t="inlineStr">
        <is>
          <t>0%</t>
        </is>
      </c>
      <c r="R538" s="788" t="inlineStr">
        <is>
          <t>80</t>
        </is>
      </c>
    </row>
    <row r="539" ht="24" customHeight="1">
      <c r="A539" s="749" t="n"/>
      <c r="B539" s="158" t="n"/>
      <c r="C539" s="158" t="n"/>
      <c r="D539" s="158" t="n"/>
      <c r="E539" s="158" t="n"/>
      <c r="F539" s="158" t="n"/>
      <c r="G539" s="158" t="n"/>
      <c r="H539" s="158" t="n"/>
      <c r="I539" s="158" t="n"/>
      <c r="J539" s="158" t="n"/>
      <c r="K539" s="158" t="n"/>
      <c r="L539" s="158" t="n"/>
      <c r="M539" s="320" t="n"/>
      <c r="N539" s="132" t="inlineStr">
        <is>
          <t>仙化基础</t>
        </is>
      </c>
      <c r="O539" s="966" t="inlineStr">
        <is>
          <t>100%</t>
        </is>
      </c>
      <c r="P539" s="85" t="inlineStr">
        <is>
          <t>仙化加成</t>
        </is>
      </c>
      <c r="Q539" s="236" t="inlineStr">
        <is>
          <t>0%</t>
        </is>
      </c>
      <c r="R539" s="788" t="inlineStr">
        <is>
          <t>80</t>
        </is>
      </c>
    </row>
    <row r="540" ht="24" customHeight="1">
      <c r="A540" s="956" t="inlineStr">
        <is>
          <t>觉醒十阶</t>
        </is>
      </c>
      <c r="B540" s="873" t="inlineStr">
        <is>
          <t>武器名称：沙漠之鹰。基础伤害：60-80。淬火档次3满祝材料：3748。
觉醒属性：暴击率提升50%，敏捷高于对手时，造成伤害提高50%。暴击伤害提升100%，持续3回合。
觉醒加成：武器伤害+120，命中+50.0%，暴击+50.0%。</t>
        </is>
      </c>
      <c r="C540" s="194" t="n"/>
      <c r="D540" s="194" t="n"/>
      <c r="E540" s="194" t="n"/>
      <c r="F540" s="194" t="n"/>
      <c r="G540" s="194" t="n"/>
      <c r="H540" s="194" t="n"/>
      <c r="I540" s="194" t="n"/>
      <c r="J540" s="194" t="n"/>
      <c r="K540" s="194" t="n"/>
      <c r="L540" s="194" t="n"/>
      <c r="M540" s="410" t="n"/>
      <c r="N540" s="132" t="inlineStr">
        <is>
          <t>觉醒基础</t>
        </is>
      </c>
      <c r="O540" s="254" t="inlineStr">
        <is>
          <t>120</t>
        </is>
      </c>
      <c r="P540" s="85" t="inlineStr">
        <is>
          <t>剑君加成</t>
        </is>
      </c>
      <c r="Q540" s="286" t="inlineStr">
        <is>
          <t>160%</t>
        </is>
      </c>
      <c r="R540" s="788" t="inlineStr">
        <is>
          <t>110</t>
        </is>
      </c>
    </row>
    <row r="541" ht="24" customHeight="1">
      <c r="A541" s="414" t="n"/>
      <c r="M541" s="504" t="n"/>
      <c r="N541" s="132" t="inlineStr">
        <is>
          <t>铭刻基础</t>
        </is>
      </c>
      <c r="O541" s="966" t="inlineStr">
        <is>
          <t>100</t>
        </is>
      </c>
      <c r="P541" s="85" t="inlineStr">
        <is>
          <t>专精加成</t>
        </is>
      </c>
      <c r="Q541" s="286" t="inlineStr">
        <is>
          <t>50%</t>
        </is>
      </c>
    </row>
    <row r="542" ht="24" customHeight="1">
      <c r="A542" s="749" t="n"/>
      <c r="B542" s="158" t="n"/>
      <c r="C542" s="158" t="n"/>
      <c r="D542" s="158" t="n"/>
      <c r="E542" s="158" t="n"/>
      <c r="F542" s="158" t="n"/>
      <c r="G542" s="158" t="n"/>
      <c r="H542" s="158" t="n"/>
      <c r="I542" s="158" t="n"/>
      <c r="J542" s="158" t="n"/>
      <c r="K542" s="158" t="n"/>
      <c r="L542" s="158" t="n"/>
      <c r="M542" s="320" t="n"/>
      <c r="N542" s="132" t="inlineStr">
        <is>
          <t>附魔基础</t>
        </is>
      </c>
      <c r="O542" s="966" t="inlineStr">
        <is>
          <t>40</t>
        </is>
      </c>
      <c r="P542" s="85" t="inlineStr">
        <is>
          <t>附魔加成</t>
        </is>
      </c>
      <c r="Q542" s="286" t="inlineStr">
        <is>
          <t>16%</t>
        </is>
      </c>
      <c r="R542" s="788" t="inlineStr">
        <is>
          <t>0</t>
        </is>
      </c>
    </row>
    <row r="543" ht="24" customHeight="1">
      <c r="A543" s="956" t="inlineStr">
        <is>
          <t>觉醒神器</t>
        </is>
      </c>
      <c r="B543" s="873" t="inlineStr">
        <is>
          <t>武器名称：神·马格南左轮。基础伤害：80-110。
神器属性：暴击率提升60%，敏捷高于对手时，造成伤害提高60%。暴击伤害提升120%，持续3回合。
神器神技：百发百中，谁都逃不出神射手的瞄准，必中！如果触发暴击则无视对手抗暴击伤害50%。</t>
        </is>
      </c>
      <c r="C543" s="194" t="n"/>
      <c r="D543" s="194" t="n"/>
      <c r="E543" s="194" t="n"/>
      <c r="F543" s="194" t="n"/>
      <c r="G543" s="194" t="n"/>
      <c r="H543" s="194" t="n"/>
      <c r="I543" s="194" t="n"/>
      <c r="J543" s="194" t="n"/>
      <c r="K543" s="194" t="n"/>
      <c r="L543" s="194" t="n"/>
      <c r="M543" s="410" t="n"/>
      <c r="N543" s="132" t="inlineStr">
        <is>
          <t>洗练基础</t>
        </is>
      </c>
      <c r="O543" s="966" t="inlineStr">
        <is>
          <t>0</t>
        </is>
      </c>
      <c r="P543" s="85" t="inlineStr">
        <is>
          <t>温养加成</t>
        </is>
      </c>
      <c r="Q543" s="286" t="inlineStr">
        <is>
          <t>0%</t>
        </is>
      </c>
      <c r="R543" s="788" t="inlineStr">
        <is>
          <t>22</t>
        </is>
      </c>
    </row>
    <row r="544" ht="24" customHeight="1">
      <c r="A544" s="414" t="n"/>
      <c r="M544" s="504" t="n"/>
      <c r="N544" s="132" t="inlineStr">
        <is>
          <t>神将基础</t>
        </is>
      </c>
      <c r="O544" s="966" t="inlineStr">
        <is>
          <t>0</t>
        </is>
      </c>
      <c r="P544" s="85" t="inlineStr">
        <is>
          <t>神将加成</t>
        </is>
      </c>
      <c r="Q544" s="977" t="inlineStr">
        <is>
          <t>0%</t>
        </is>
      </c>
      <c r="R544" s="788" t="inlineStr">
        <is>
          <t>58</t>
        </is>
      </c>
    </row>
    <row r="545" ht="24" customHeight="1">
      <c r="A545" s="749" t="n"/>
      <c r="B545" s="158" t="n"/>
      <c r="C545" s="158" t="n"/>
      <c r="D545" s="158" t="n"/>
      <c r="E545" s="158" t="n"/>
      <c r="F545" s="158" t="n"/>
      <c r="G545" s="158" t="n"/>
      <c r="H545" s="158" t="n"/>
      <c r="I545" s="158" t="n"/>
      <c r="J545" s="158" t="n"/>
      <c r="K545" s="158" t="n"/>
      <c r="L545" s="158" t="n"/>
      <c r="M545" s="320" t="n"/>
      <c r="N545" s="77" t="inlineStr">
        <is>
          <t>符石基础</t>
        </is>
      </c>
      <c r="O545" s="1003">
        <f>IF(ISNUMBER(SEARCH("闪耀",O547)),70,0)</f>
        <v/>
      </c>
      <c r="P545" s="64" t="inlineStr">
        <is>
          <t>符石加成</t>
        </is>
      </c>
      <c r="Q545" s="78">
        <f>IF(ISNUMBER(SEARCH("破坏",O547)),50%,0)+IF(ISNUMBER(SEARCH("银光",O547)),20%,0)</f>
        <v/>
      </c>
      <c r="R545" s="788" t="inlineStr">
        <is>
          <t>118</t>
        </is>
      </c>
    </row>
    <row r="546" ht="24" customHeight="1">
      <c r="A546" s="386" t="inlineStr">
        <is>
          <t>雀星宿</t>
        </is>
      </c>
      <c r="B546" s="24" t="inlineStr">
        <is>
          <t>天赋分支1</t>
        </is>
      </c>
      <c r="C546" s="56" t="n"/>
      <c r="D546" s="56" t="n"/>
      <c r="E546" s="56" t="n"/>
      <c r="F546" s="24" t="inlineStr">
        <is>
          <t>天赋分支2</t>
        </is>
      </c>
      <c r="G546" s="56" t="n"/>
      <c r="H546" s="56" t="n"/>
      <c r="I546" s="56" t="n"/>
      <c r="J546" s="24" t="inlineStr">
        <is>
          <t>天赋分支3</t>
        </is>
      </c>
      <c r="K546" s="56" t="n"/>
      <c r="L546" s="56" t="n"/>
      <c r="M546" s="56" t="n"/>
      <c r="N546" s="386" t="inlineStr">
        <is>
          <t>最低输出</t>
        </is>
      </c>
      <c r="O546" s="386">
        <f>ROUNDDOWN((ROUNDDOWN(ROUNDDOWN(O537*(1+O539)+$O$13*(1+$O$2+$O$3+O552)*1+SUM(O540:O545),0)*(1.5+$O$11+$P$11+SUM(Q537:Q545)),0)+SUM(O548:O551)+$Q$13+$Q$14+$Q$11)*(P536-1+Q536)*(1+Q552),0)</f>
        <v/>
      </c>
      <c r="P546" s="386" t="inlineStr">
        <is>
          <t>最高输出</t>
        </is>
      </c>
      <c r="Q546" s="386">
        <f>ROUNDDOWN((ROUNDDOWN(ROUNDDOWN(O538*(1+O539)+$O$13*(1+$O$2+$O$3+O552)*1.5+SUM(O540:O545),0)*(1.5+$O$11+$P$11+SUM(Q537:Q545)),0)+SUM(O548:O551)+$Q$13+$Q$14+$Q$11)*(P536-1+Q536)*(1+Q552),0)</f>
        <v/>
      </c>
    </row>
    <row r="547" ht="24" customHeight="1">
      <c r="A547" s="839" t="inlineStr">
        <is>
          <t>专属武器
沙漠之鹰
神·马格南左轮</t>
        </is>
      </c>
      <c r="B547" s="1014" t="inlineStr">
        <is>
          <t>基础共鸣：增加专属武器22点基础伤害，
使用沙漠之鹰可以变身神将形象</t>
        </is>
      </c>
      <c r="E547" s="125" t="n"/>
      <c r="F547" s="1014" t="inlineStr">
        <is>
          <t>鬼宿四星：暴击率增加40%</t>
        </is>
      </c>
      <c r="I547" s="125" t="n"/>
      <c r="J547" s="1014" t="inlineStr">
        <is>
          <t>西部：无视反击</t>
        </is>
      </c>
      <c r="M547" s="125" t="n"/>
      <c r="N547" s="73" t="inlineStr">
        <is>
          <t>符石名称</t>
        </is>
      </c>
      <c r="O547" s="1004" t="inlineStr">
        <is>
          <t>破坏清月</t>
        </is>
      </c>
      <c r="P547" s="319" t="inlineStr">
        <is>
          <t>武器连击</t>
        </is>
      </c>
      <c r="Q547" s="950" t="inlineStr">
        <is>
          <t>30%</t>
        </is>
      </c>
      <c r="R547" s="788" t="inlineStr">
        <is>
          <t>0%</t>
        </is>
      </c>
    </row>
    <row r="548" ht="24" customHeight="1">
      <c r="A548" s="11" t="n"/>
      <c r="B548" s="16" t="n"/>
      <c r="C548" s="158" t="n"/>
      <c r="D548" s="158" t="n"/>
      <c r="E548" s="159" t="n"/>
      <c r="F548" s="16" t="n"/>
      <c r="G548" s="158" t="n"/>
      <c r="H548" s="158" t="n"/>
      <c r="I548" s="159" t="n"/>
      <c r="J548" s="16" t="n"/>
      <c r="K548" s="158" t="n"/>
      <c r="L548" s="158" t="n"/>
      <c r="M548" s="159" t="n"/>
      <c r="N548" s="132" t="inlineStr">
        <is>
          <t>符石附加</t>
        </is>
      </c>
      <c r="O548" s="254">
        <f>ROUNDDOWN(IF(ISNUMBER(SEARCH("清月",O547)),200%*ROUNDDOWN($O$14*(1+$O$4+$O$5),0),IF(ISNUMBER(SEARCH("锦月",O547)),50%*ROUNDDOWN(ROUNDDOWN($O$15*(1+$Q$2*$Q$3),0)*(1+$Q$4+$Q$5),0),0)),0)</f>
        <v/>
      </c>
      <c r="P548" s="85" t="inlineStr">
        <is>
          <t>魂珠连击</t>
        </is>
      </c>
      <c r="Q548" s="286" t="inlineStr">
        <is>
          <t>75%</t>
        </is>
      </c>
      <c r="R548" s="788" t="inlineStr">
        <is>
          <t>30%</t>
        </is>
      </c>
    </row>
    <row r="549" ht="24" customHeight="1">
      <c r="A549" s="11" t="n"/>
      <c r="B549" s="995" t="inlineStr">
        <is>
          <t>中级共鸣：增加专属武器36点基础伤害，
使用神·马格南左轮可以变身神将形象</t>
        </is>
      </c>
      <c r="C549" s="194" t="n"/>
      <c r="D549" s="194" t="n"/>
      <c r="E549" s="195" t="n"/>
      <c r="F549" s="995" t="inlineStr">
        <is>
          <t>步天歌：专属武器获得优先选中效果</t>
        </is>
      </c>
      <c r="G549" s="194" t="n"/>
      <c r="H549" s="194" t="n"/>
      <c r="I549" s="195" t="n"/>
      <c r="J549" s="995" t="inlineStr">
        <is>
          <t>焰火：使用武器后，自身武器韧性提高30%持续3回合</t>
        </is>
      </c>
      <c r="K549" s="194" t="n"/>
      <c r="L549" s="194" t="n"/>
      <c r="M549" s="195" t="n"/>
      <c r="N549" s="132" t="inlineStr">
        <is>
          <t>武器附加</t>
        </is>
      </c>
      <c r="O549" s="254" t="inlineStr">
        <is>
          <t>0</t>
        </is>
      </c>
      <c r="P549" s="85" t="inlineStr">
        <is>
          <t>专精连击</t>
        </is>
      </c>
      <c r="Q549" s="286" t="inlineStr">
        <is>
          <t>0%</t>
        </is>
      </c>
      <c r="R549" s="788" t="inlineStr">
        <is>
          <t>紫晶</t>
        </is>
      </c>
    </row>
    <row r="550" ht="24" customHeight="1">
      <c r="A550" s="11" t="n"/>
      <c r="B550" s="16" t="n"/>
      <c r="C550" s="158" t="n"/>
      <c r="D550" s="158" t="n"/>
      <c r="E550" s="159" t="n"/>
      <c r="F550" s="16" t="n"/>
      <c r="G550" s="158" t="n"/>
      <c r="H550" s="158" t="n"/>
      <c r="I550" s="159" t="n"/>
      <c r="J550" s="16" t="n"/>
      <c r="K550" s="158" t="n"/>
      <c r="L550" s="158" t="n"/>
      <c r="M550" s="159" t="n"/>
      <c r="N550" s="132" t="inlineStr">
        <is>
          <t>神将附加</t>
        </is>
      </c>
      <c r="O550" s="254" t="inlineStr">
        <is>
          <t>0</t>
        </is>
      </c>
      <c r="P550" s="85" t="inlineStr">
        <is>
          <t>附魔连击</t>
        </is>
      </c>
      <c r="Q550" s="286" t="inlineStr">
        <is>
          <t>0%</t>
        </is>
      </c>
    </row>
    <row r="551" ht="24" customHeight="1">
      <c r="A551" s="11" t="n"/>
      <c r="B551" s="1002" t="inlineStr">
        <is>
          <t>高级共鸣：增加专属武器60点基础伤害</t>
        </is>
      </c>
      <c r="C551" s="194" t="n"/>
      <c r="D551" s="194" t="n"/>
      <c r="E551" s="195" t="n"/>
      <c r="F551" s="1002" t="inlineStr">
        <is>
          <t>柳宿八星：使用武器后，下次技能伤害提高80%</t>
        </is>
      </c>
      <c r="G551" s="194" t="n"/>
      <c r="H551" s="194" t="n"/>
      <c r="I551" s="195" t="n"/>
      <c r="J551" s="997" t="inlineStr">
        <is>
          <t>春雨：无视对手抗暴击伤害32%</t>
        </is>
      </c>
      <c r="K551" s="194" t="n"/>
      <c r="L551" s="194" t="n"/>
      <c r="M551" s="195" t="n"/>
      <c r="N551" s="974" t="inlineStr">
        <is>
          <t>其他附加</t>
        </is>
      </c>
      <c r="O551" s="298" t="inlineStr">
        <is>
          <t>0</t>
        </is>
      </c>
      <c r="P551" s="316" t="inlineStr">
        <is>
          <t>温养连击</t>
        </is>
      </c>
      <c r="Q551" s="975" t="inlineStr">
        <is>
          <t>0%</t>
        </is>
      </c>
    </row>
    <row r="552" ht="24" customHeight="1">
      <c r="A552" s="54" t="n"/>
      <c r="B552" s="484" t="n"/>
      <c r="C552" s="375" t="n"/>
      <c r="D552" s="375" t="n"/>
      <c r="E552" s="971" t="n"/>
      <c r="F552" s="484" t="n"/>
      <c r="G552" s="375" t="n"/>
      <c r="H552" s="375" t="n"/>
      <c r="I552" s="971" t="n"/>
      <c r="J552" s="54" t="n"/>
      <c r="K552" s="270" t="n"/>
      <c r="L552" s="270" t="n"/>
      <c r="M552" s="510" t="n"/>
      <c r="N552" s="68" t="inlineStr">
        <is>
          <t>力量提升</t>
        </is>
      </c>
      <c r="O552" s="961" t="inlineStr">
        <is>
          <t>0%</t>
        </is>
      </c>
      <c r="P552" s="68" t="inlineStr">
        <is>
          <t>最终提升</t>
        </is>
      </c>
      <c r="Q552" s="961" t="inlineStr">
        <is>
          <t>0%</t>
        </is>
      </c>
    </row>
    <row r="553" ht="24" customHeight="1">
      <c r="A553" s="788" t="inlineStr"/>
      <c r="N553" s="788" t="inlineStr"/>
    </row>
    <row r="554" ht="24" customHeight="1">
      <c r="A554" s="389" t="inlineStr">
        <is>
          <t>幻影枪</t>
        </is>
      </c>
      <c r="B554" s="388" t="inlineStr">
        <is>
          <t>鬼鳍器魂中阶：忽略装死</t>
        </is>
      </c>
      <c r="C554" s="3" t="n"/>
      <c r="D554" s="3" t="n"/>
      <c r="E554" s="3" t="n"/>
      <c r="F554" s="3" t="n"/>
      <c r="G554" s="3" t="n"/>
      <c r="H554" s="388" t="inlineStr">
        <is>
          <t>鬼鳍器魂高阶：命中对手禁止其触发门派防御技能</t>
        </is>
      </c>
      <c r="I554" s="3" t="n"/>
      <c r="J554" s="3" t="n"/>
      <c r="K554" s="3" t="n"/>
      <c r="L554" s="3" t="n"/>
      <c r="M554" s="3" t="n"/>
      <c r="N554" s="962" t="inlineStr">
        <is>
          <t>觉醒神器</t>
        </is>
      </c>
      <c r="O554" s="249">
        <f>ROUND((O564+Q564)/2,0)</f>
        <v/>
      </c>
      <c r="P554" s="386" t="inlineStr">
        <is>
          <t>2</t>
        </is>
      </c>
      <c r="Q554" s="58">
        <f>IF(Q565="紫晶",100%,ROUND(1-(1-Q565)*(1-Q566)*(1-Q567)*(1-Q568)*(1-Q569),3))</f>
        <v/>
      </c>
      <c r="R554" s="151">
        <f>O565</f>
        <v/>
      </c>
    </row>
    <row r="555" ht="24" customHeight="1">
      <c r="A555" s="744" t="inlineStr">
        <is>
          <t>强化五星</t>
        </is>
      </c>
      <c r="B555" s="859" t="inlineStr">
        <is>
          <t>武器名称：真·幻影枪。基础伤害：26-46。洗练画册：基础伤害+35。升级领悟。
强化属性：不会被反击，忽略对手1回合。
仙化加成：武器伤害+100%，连击+40.0%，命中后降低对手敏捷20点持续到战斗结束，无视大海。</t>
        </is>
      </c>
      <c r="C555" s="3" t="n"/>
      <c r="D555" s="3" t="n"/>
      <c r="E555" s="3" t="n"/>
      <c r="F555" s="3" t="n"/>
      <c r="G555" s="3" t="n"/>
      <c r="H555" s="3" t="n"/>
      <c r="I555" s="3" t="n"/>
      <c r="J555" s="3" t="n"/>
      <c r="K555" s="3" t="n"/>
      <c r="L555" s="3" t="n"/>
      <c r="M555" s="4" t="n"/>
      <c r="N555" s="80" t="inlineStr">
        <is>
          <t>最低基础</t>
        </is>
      </c>
      <c r="O555" s="965">
        <f>IF(ISNUMBER(SEARCH("十阶",N554)),R555,IF(ISNUMBER(SEARCH("神器",N554)),R557,0))</f>
        <v/>
      </c>
      <c r="P555" s="61" t="inlineStr">
        <is>
          <t>武器加成</t>
        </is>
      </c>
      <c r="Q555" s="63" t="inlineStr">
        <is>
          <t>0%</t>
        </is>
      </c>
      <c r="R555" s="788" t="inlineStr">
        <is>
          <t>70</t>
        </is>
      </c>
    </row>
    <row r="556" ht="24" customHeight="1">
      <c r="A556" s="414" t="n"/>
      <c r="M556" s="504" t="n"/>
      <c r="N556" s="132" t="inlineStr">
        <is>
          <t>最高基础</t>
        </is>
      </c>
      <c r="O556" s="251">
        <f>IF(ISNUMBER(SEARCH("十阶",N554)),R556,IF(ISNUMBER(SEARCH("神器",N554)),R558,0))</f>
        <v/>
      </c>
      <c r="P556" s="85" t="inlineStr">
        <is>
          <t>器魂加成</t>
        </is>
      </c>
      <c r="Q556" s="236" t="inlineStr">
        <is>
          <t>0%</t>
        </is>
      </c>
      <c r="R556" s="788" t="inlineStr">
        <is>
          <t>92</t>
        </is>
      </c>
    </row>
    <row r="557" ht="24" customHeight="1">
      <c r="A557" s="749" t="n"/>
      <c r="B557" s="158" t="n"/>
      <c r="C557" s="158" t="n"/>
      <c r="D557" s="158" t="n"/>
      <c r="E557" s="158" t="n"/>
      <c r="F557" s="158" t="n"/>
      <c r="G557" s="158" t="n"/>
      <c r="H557" s="158" t="n"/>
      <c r="I557" s="158" t="n"/>
      <c r="J557" s="158" t="n"/>
      <c r="K557" s="158" t="n"/>
      <c r="L557" s="158" t="n"/>
      <c r="M557" s="320" t="n"/>
      <c r="N557" s="132" t="inlineStr">
        <is>
          <t>仙化基础</t>
        </is>
      </c>
      <c r="O557" s="966" t="inlineStr">
        <is>
          <t>100%</t>
        </is>
      </c>
      <c r="P557" s="85" t="inlineStr">
        <is>
          <t>仙化加成</t>
        </is>
      </c>
      <c r="Q557" s="236" t="inlineStr">
        <is>
          <t>0%</t>
        </is>
      </c>
      <c r="R557" s="788" t="inlineStr">
        <is>
          <t>80</t>
        </is>
      </c>
    </row>
    <row r="558" ht="24" customHeight="1">
      <c r="A558" s="956" t="inlineStr">
        <is>
          <t>觉醒十阶</t>
        </is>
      </c>
      <c r="B558" s="873" t="inlineStr">
        <is>
          <t>武器名称：蛟龙水枪。基础伤害：70-92。淬火档次4满祝材料：5006。
觉醒属性：不会被反击，忽略对手1回合。必中！获得该武器永久增加自身20点敏捷。
觉醒加成：武器伤害+120，连击+50.0%，暴击+50.0%。</t>
        </is>
      </c>
      <c r="C558" s="194" t="n"/>
      <c r="D558" s="194" t="n"/>
      <c r="E558" s="194" t="n"/>
      <c r="F558" s="194" t="n"/>
      <c r="G558" s="194" t="n"/>
      <c r="H558" s="194" t="n"/>
      <c r="I558" s="194" t="n"/>
      <c r="J558" s="194" t="n"/>
      <c r="K558" s="194" t="n"/>
      <c r="L558" s="194" t="n"/>
      <c r="M558" s="410" t="n"/>
      <c r="N558" s="132" t="inlineStr">
        <is>
          <t>觉醒基础</t>
        </is>
      </c>
      <c r="O558" s="254" t="inlineStr">
        <is>
          <t>120</t>
        </is>
      </c>
      <c r="P558" s="85" t="inlineStr">
        <is>
          <t>剑君加成</t>
        </is>
      </c>
      <c r="Q558" s="286" t="inlineStr">
        <is>
          <t>160%</t>
        </is>
      </c>
      <c r="R558" s="788" t="inlineStr">
        <is>
          <t>110</t>
        </is>
      </c>
    </row>
    <row r="559" ht="24" customHeight="1">
      <c r="A559" s="414" t="n"/>
      <c r="M559" s="504" t="n"/>
      <c r="N559" s="132" t="inlineStr">
        <is>
          <t>铭刻基础</t>
        </is>
      </c>
      <c r="O559" s="966" t="inlineStr">
        <is>
          <t>140</t>
        </is>
      </c>
      <c r="P559" s="85" t="inlineStr">
        <is>
          <t>专精加成</t>
        </is>
      </c>
      <c r="Q559" s="286" t="inlineStr">
        <is>
          <t>50%</t>
        </is>
      </c>
    </row>
    <row r="560" ht="24" customHeight="1">
      <c r="A560" s="749" t="n"/>
      <c r="B560" s="158" t="n"/>
      <c r="C560" s="158" t="n"/>
      <c r="D560" s="158" t="n"/>
      <c r="E560" s="158" t="n"/>
      <c r="F560" s="158" t="n"/>
      <c r="G560" s="158" t="n"/>
      <c r="H560" s="158" t="n"/>
      <c r="I560" s="158" t="n"/>
      <c r="J560" s="158" t="n"/>
      <c r="K560" s="158" t="n"/>
      <c r="L560" s="158" t="n"/>
      <c r="M560" s="320" t="n"/>
      <c r="N560" s="132" t="inlineStr">
        <is>
          <t>附魔基础</t>
        </is>
      </c>
      <c r="O560" s="966" t="inlineStr">
        <is>
          <t>40</t>
        </is>
      </c>
      <c r="P560" s="85" t="inlineStr">
        <is>
          <t>附魔加成</t>
        </is>
      </c>
      <c r="Q560" s="286" t="inlineStr">
        <is>
          <t>16%</t>
        </is>
      </c>
      <c r="R560" s="788" t="inlineStr">
        <is>
          <t>0</t>
        </is>
      </c>
    </row>
    <row r="561" ht="24" customHeight="1">
      <c r="A561" s="956" t="inlineStr">
        <is>
          <t>觉醒神器</t>
        </is>
      </c>
      <c r="B561" s="873" t="inlineStr">
        <is>
          <t>武器名称：神·鬼鳍。基础伤害：80-110。
神器属性：不会被反击，忽略对手1回合。必中！获得该武器永久增加自身20点敏捷。
神器神技：鬼鲨之咬，命中后持续巨力撕咬对手，下次对手行动前直接降低其当前生命值10%。</t>
        </is>
      </c>
      <c r="C561" s="194" t="n"/>
      <c r="D561" s="194" t="n"/>
      <c r="E561" s="194" t="n"/>
      <c r="F561" s="194" t="n"/>
      <c r="G561" s="194" t="n"/>
      <c r="H561" s="194" t="n"/>
      <c r="I561" s="194" t="n"/>
      <c r="J561" s="194" t="n"/>
      <c r="K561" s="194" t="n"/>
      <c r="L561" s="194" t="n"/>
      <c r="M561" s="410" t="n"/>
      <c r="N561" s="132" t="inlineStr">
        <is>
          <t>洗练基础</t>
        </is>
      </c>
      <c r="O561" s="966" t="inlineStr">
        <is>
          <t>0</t>
        </is>
      </c>
      <c r="P561" s="85" t="inlineStr">
        <is>
          <t>温养加成</t>
        </is>
      </c>
      <c r="Q561" s="286" t="inlineStr">
        <is>
          <t>0%</t>
        </is>
      </c>
      <c r="R561" s="788" t="inlineStr">
        <is>
          <t>20</t>
        </is>
      </c>
    </row>
    <row r="562" ht="24" customHeight="1">
      <c r="A562" s="414" t="n"/>
      <c r="M562" s="504" t="n"/>
      <c r="N562" s="132" t="inlineStr">
        <is>
          <t>神将基础</t>
        </is>
      </c>
      <c r="O562" s="966" t="inlineStr">
        <is>
          <t>0</t>
        </is>
      </c>
      <c r="P562" s="85" t="inlineStr">
        <is>
          <t>神将加成</t>
        </is>
      </c>
      <c r="Q562" s="977" t="inlineStr">
        <is>
          <t>0%</t>
        </is>
      </c>
      <c r="R562" s="788" t="inlineStr">
        <is>
          <t>50</t>
        </is>
      </c>
    </row>
    <row r="563" ht="24" customHeight="1">
      <c r="A563" s="749" t="n"/>
      <c r="B563" s="158" t="n"/>
      <c r="C563" s="158" t="n"/>
      <c r="D563" s="158" t="n"/>
      <c r="E563" s="158" t="n"/>
      <c r="F563" s="158" t="n"/>
      <c r="G563" s="158" t="n"/>
      <c r="H563" s="158" t="n"/>
      <c r="I563" s="158" t="n"/>
      <c r="J563" s="158" t="n"/>
      <c r="K563" s="158" t="n"/>
      <c r="L563" s="158" t="n"/>
      <c r="M563" s="320" t="n"/>
      <c r="N563" s="77" t="inlineStr">
        <is>
          <t>符石基础</t>
        </is>
      </c>
      <c r="O563" s="1003">
        <f>IF(ISNUMBER(SEARCH("闪耀",O565)),70,0)</f>
        <v/>
      </c>
      <c r="P563" s="256" t="inlineStr">
        <is>
          <t>符石加成</t>
        </is>
      </c>
      <c r="Q563" s="290">
        <f>IF(ISNUMBER(SEARCH("破坏",O565)),50%,0)+IF(ISNUMBER(SEARCH("银光",O565)),20%,0)</f>
        <v/>
      </c>
      <c r="R563" s="788" t="inlineStr">
        <is>
          <t>100</t>
        </is>
      </c>
    </row>
    <row r="564" ht="24" customHeight="1">
      <c r="A564" s="386" t="inlineStr">
        <is>
          <t>小丑</t>
        </is>
      </c>
      <c r="B564" s="24" t="inlineStr">
        <is>
          <t>天赋分支1</t>
        </is>
      </c>
      <c r="C564" s="56" t="n"/>
      <c r="D564" s="56" t="n"/>
      <c r="E564" s="56" t="n"/>
      <c r="F564" s="24" t="inlineStr">
        <is>
          <t>天赋分支2</t>
        </is>
      </c>
      <c r="G564" s="56" t="n"/>
      <c r="H564" s="56" t="n"/>
      <c r="I564" s="56" t="n"/>
      <c r="J564" s="24" t="inlineStr">
        <is>
          <t>天赋分支3</t>
        </is>
      </c>
      <c r="K564" s="56" t="n"/>
      <c r="L564" s="56" t="n"/>
      <c r="M564" s="56" t="n"/>
      <c r="N564" s="386" t="inlineStr">
        <is>
          <t>最低输出</t>
        </is>
      </c>
      <c r="O564" s="386">
        <f>ROUNDDOWN((ROUNDDOWN(ROUNDDOWN(O555*(1+O557)+$O$13*(1+$O$2+$O$3+O570)*1+SUM(O558:O563),0)*(1.5+$O$11+$P$11+SUM(Q555:Q563)),0)+SUM(O566:O569)+$Q$13+$Q$14+$Q$11)*(P554-1+Q554)*(1+Q570),0)</f>
        <v/>
      </c>
      <c r="P564" s="386" t="inlineStr">
        <is>
          <t>最高输出</t>
        </is>
      </c>
      <c r="Q564" s="386">
        <f>ROUNDDOWN((ROUNDDOWN(ROUNDDOWN(O556*(1+O557)+$O$13*(1+$O$2+$O$3+O570)*1.5+SUM(O558:O563),0)*(1.5+$O$11+$P$11+SUM(Q555:Q563)),0)+SUM(O566:O569)+$Q$13+$Q$14+$Q$11)*(P554-1+Q554)*(1+Q570),0)</f>
        <v/>
      </c>
    </row>
    <row r="565" ht="24" customHeight="1">
      <c r="A565" s="839" t="inlineStr">
        <is>
          <t>专属武器
蛟龙水枪
神·鬼鳍</t>
        </is>
      </c>
      <c r="B565" s="1014" t="inlineStr">
        <is>
          <t>基础共鸣：增加专属武器20点基础伤害，
使用蛟龙水枪可以变身神将形象</t>
        </is>
      </c>
      <c r="E565" s="125" t="n"/>
      <c r="F565" s="1014" t="inlineStr">
        <is>
          <t>幸运赌徒：不会被扔出</t>
        </is>
      </c>
      <c r="I565" s="125" t="n"/>
      <c r="J565" s="1014" t="inlineStr">
        <is>
          <t>究极爆破：使用武器伤害增加敏捷的50%</t>
        </is>
      </c>
      <c r="M565" s="125" t="n"/>
      <c r="N565" s="73" t="inlineStr">
        <is>
          <t>符石名称</t>
        </is>
      </c>
      <c r="O565" s="1004" t="inlineStr">
        <is>
          <t>破坏锦月</t>
        </is>
      </c>
      <c r="P565" s="319" t="inlineStr">
        <is>
          <t>武器连击</t>
        </is>
      </c>
      <c r="Q565" s="950" t="inlineStr">
        <is>
          <t>50%</t>
        </is>
      </c>
      <c r="R565" s="788" t="inlineStr">
        <is>
          <t>0%</t>
        </is>
      </c>
    </row>
    <row r="566" ht="24" customHeight="1">
      <c r="A566" s="11" t="n"/>
      <c r="B566" s="16" t="n"/>
      <c r="C566" s="158" t="n"/>
      <c r="D566" s="158" t="n"/>
      <c r="E566" s="159" t="n"/>
      <c r="F566" s="16" t="n"/>
      <c r="G566" s="158" t="n"/>
      <c r="H566" s="158" t="n"/>
      <c r="I566" s="159" t="n"/>
      <c r="J566" s="16" t="n"/>
      <c r="K566" s="158" t="n"/>
      <c r="L566" s="158" t="n"/>
      <c r="M566" s="159" t="n"/>
      <c r="N566" s="132" t="inlineStr">
        <is>
          <t>符石附加</t>
        </is>
      </c>
      <c r="O566" s="254">
        <f>ROUNDDOWN(IF(ISNUMBER(SEARCH("清月",O565)),200%*ROUNDDOWN($O$14*(1+$O$4+$O$5),0),IF(ISNUMBER(SEARCH("锦月",O565)),50%*ROUNDDOWN(ROUNDDOWN($O$15*(1+$Q$2*$Q$3),0)*(1+$Q$4+$Q$5),0),0)),0)</f>
        <v/>
      </c>
      <c r="P566" s="85" t="inlineStr">
        <is>
          <t>魂珠连击</t>
        </is>
      </c>
      <c r="Q566" s="286" t="inlineStr">
        <is>
          <t>75%</t>
        </is>
      </c>
      <c r="R566" s="788" t="inlineStr">
        <is>
          <t>50%</t>
        </is>
      </c>
    </row>
    <row r="567" ht="24" customHeight="1">
      <c r="A567" s="11" t="n"/>
      <c r="B567" s="995" t="inlineStr">
        <is>
          <t>中级共鸣：增加专属武器30点基础伤害，
使用神·鬼鳍可以变身神将形象</t>
        </is>
      </c>
      <c r="C567" s="194" t="n"/>
      <c r="D567" s="194" t="n"/>
      <c r="E567" s="195" t="n"/>
      <c r="F567" s="995" t="inlineStr">
        <is>
          <t>时空来客：命中对手后，禁止其触发吸血持续3回合</t>
        </is>
      </c>
      <c r="G567" s="194" t="n"/>
      <c r="H567" s="194" t="n"/>
      <c r="I567" s="195" t="n"/>
      <c r="J567" s="995" t="inlineStr">
        <is>
          <t>祸乱时刻：使用武器后，下次回复生命技能提升50%效果</t>
        </is>
      </c>
      <c r="K567" s="194" t="n"/>
      <c r="L567" s="194" t="n"/>
      <c r="M567" s="195" t="n"/>
      <c r="N567" s="132" t="inlineStr">
        <is>
          <t>武器附加</t>
        </is>
      </c>
      <c r="O567" s="254" t="inlineStr">
        <is>
          <t>0</t>
        </is>
      </c>
      <c r="P567" s="85" t="inlineStr">
        <is>
          <t>专精连击</t>
        </is>
      </c>
      <c r="Q567" s="286" t="inlineStr">
        <is>
          <t>0%</t>
        </is>
      </c>
      <c r="R567" s="788" t="inlineStr">
        <is>
          <t>紫晶</t>
        </is>
      </c>
    </row>
    <row r="568" ht="24" customHeight="1">
      <c r="A568" s="11" t="n"/>
      <c r="B568" s="16" t="n"/>
      <c r="C568" s="158" t="n"/>
      <c r="D568" s="158" t="n"/>
      <c r="E568" s="159" t="n"/>
      <c r="F568" s="16" t="n"/>
      <c r="G568" s="158" t="n"/>
      <c r="H568" s="158" t="n"/>
      <c r="I568" s="159" t="n"/>
      <c r="J568" s="16" t="n"/>
      <c r="K568" s="158" t="n"/>
      <c r="L568" s="158" t="n"/>
      <c r="M568" s="159" t="n"/>
      <c r="N568" s="132" t="inlineStr">
        <is>
          <t>神将附加</t>
        </is>
      </c>
      <c r="O568" s="960" t="inlineStr">
        <is>
          <t>0</t>
        </is>
      </c>
      <c r="P568" s="85" t="inlineStr">
        <is>
          <t>附魔连击</t>
        </is>
      </c>
      <c r="Q568" s="286" t="inlineStr">
        <is>
          <t>0%</t>
        </is>
      </c>
    </row>
    <row r="569" ht="24" customHeight="1">
      <c r="A569" s="11" t="n"/>
      <c r="B569" s="1002" t="inlineStr">
        <is>
          <t>高级共鸣：增加专属武器50点基础伤害</t>
        </is>
      </c>
      <c r="C569" s="194" t="n"/>
      <c r="D569" s="194" t="n"/>
      <c r="E569" s="195" t="n"/>
      <c r="F569" s="1002" t="inlineStr">
        <is>
          <t>最终惩罚：命中对手后，对手下次回血技能将变为扣血，上限为最大生命20%</t>
        </is>
      </c>
      <c r="G569" s="194" t="n"/>
      <c r="H569" s="194" t="n"/>
      <c r="I569" s="195" t="n"/>
      <c r="J569" s="997" t="inlineStr">
        <is>
          <t>落寞孤狼：命中对手后，下次对手行动前直接降低其当前生命5%，可与神技叠加</t>
        </is>
      </c>
      <c r="K569" s="194" t="n"/>
      <c r="L569" s="194" t="n"/>
      <c r="M569" s="195" t="n"/>
      <c r="N569" s="974" t="inlineStr">
        <is>
          <t>其他附加</t>
        </is>
      </c>
      <c r="O569" s="298" t="inlineStr">
        <is>
          <t>0</t>
        </is>
      </c>
      <c r="P569" s="316" t="inlineStr">
        <is>
          <t>温养连击</t>
        </is>
      </c>
      <c r="Q569" s="975" t="inlineStr">
        <is>
          <t>0%</t>
        </is>
      </c>
    </row>
    <row r="570" ht="24" customHeight="1">
      <c r="A570" s="54" t="n"/>
      <c r="B570" s="484" t="n"/>
      <c r="C570" s="375" t="n"/>
      <c r="D570" s="375" t="n"/>
      <c r="E570" s="971" t="n"/>
      <c r="F570" s="484" t="n"/>
      <c r="G570" s="375" t="n"/>
      <c r="H570" s="375" t="n"/>
      <c r="I570" s="971" t="n"/>
      <c r="J570" s="54" t="n"/>
      <c r="K570" s="270" t="n"/>
      <c r="L570" s="270" t="n"/>
      <c r="M570" s="510" t="n"/>
      <c r="N570" s="68" t="inlineStr">
        <is>
          <t>力量提升</t>
        </is>
      </c>
      <c r="O570" s="961" t="inlineStr">
        <is>
          <t>0%</t>
        </is>
      </c>
      <c r="P570" s="68" t="inlineStr">
        <is>
          <t>最终提升</t>
        </is>
      </c>
      <c r="Q570" s="961" t="inlineStr">
        <is>
          <t>0%</t>
        </is>
      </c>
    </row>
    <row r="571" ht="24" customHeight="1">
      <c r="A571" s="788" t="inlineStr"/>
      <c r="N571" s="788" t="inlineStr"/>
    </row>
    <row r="572" ht="24" customHeight="1">
      <c r="A572" s="389" t="inlineStr">
        <is>
          <t>判官笔</t>
        </is>
      </c>
      <c r="B572" s="388" t="inlineStr">
        <is>
          <t>判官器魂中阶：无视大海，无视对手抗暴击伤害20%</t>
        </is>
      </c>
      <c r="C572" s="3" t="n"/>
      <c r="D572" s="3" t="n"/>
      <c r="E572" s="3" t="n"/>
      <c r="F572" s="3" t="n"/>
      <c r="G572" s="3" t="n"/>
      <c r="H572" s="388" t="inlineStr">
        <is>
          <t>判官器魂高阶：无视对手抗穿透12%</t>
        </is>
      </c>
      <c r="I572" s="3" t="n"/>
      <c r="J572" s="3" t="n"/>
      <c r="K572" s="3" t="n"/>
      <c r="L572" s="3" t="n"/>
      <c r="M572" s="3" t="n"/>
      <c r="N572" s="962" t="inlineStr">
        <is>
          <t>觉醒神器</t>
        </is>
      </c>
      <c r="O572" s="389">
        <f>ROUND((O582+Q582)/2,0)</f>
        <v/>
      </c>
      <c r="P572" s="386" t="inlineStr">
        <is>
          <t>2</t>
        </is>
      </c>
      <c r="Q572" s="389">
        <f>IF(Q583="紫晶",100%,ROUND(1-(1-Q583)*(1-Q584)*(1-Q585)*(1-Q586)*(1-Q587),3))</f>
        <v/>
      </c>
      <c r="R572" s="151">
        <f>O583</f>
        <v/>
      </c>
    </row>
    <row r="573" ht="24" customHeight="1">
      <c r="A573" s="744" t="inlineStr">
        <is>
          <t>强化五星</t>
        </is>
      </c>
      <c r="B573" s="859" t="inlineStr">
        <is>
          <t>武器名称：阎王令。基础伤害：25-30。洗练画册：基础伤害+35。升级领悟。
强化属性：必中，对手每损失1%的生命，就会额外造成1%的伤害。
仙化加成：武器伤害+100%，连击+40.0%，命中后使对手受到伤害提升50%闪避降低50%持续2回合。</t>
        </is>
      </c>
      <c r="C573" s="3" t="n"/>
      <c r="D573" s="3" t="n"/>
      <c r="E573" s="3" t="n"/>
      <c r="F573" s="3" t="n"/>
      <c r="G573" s="3" t="n"/>
      <c r="H573" s="3" t="n"/>
      <c r="I573" s="3" t="n"/>
      <c r="J573" s="3" t="n"/>
      <c r="K573" s="3" t="n"/>
      <c r="L573" s="3" t="n"/>
      <c r="M573" s="4" t="n"/>
      <c r="N573" s="80" t="inlineStr">
        <is>
          <t>最低基础</t>
        </is>
      </c>
      <c r="O573" s="965">
        <f>IF(ISNUMBER(SEARCH("十阶",N572)),R573,IF(ISNUMBER(SEARCH("神器",N572)),R575,0))</f>
        <v/>
      </c>
      <c r="P573" s="61" t="inlineStr">
        <is>
          <t>武器加成</t>
        </is>
      </c>
      <c r="Q573" s="933" t="inlineStr">
        <is>
          <t>20%</t>
        </is>
      </c>
      <c r="R573" s="788" t="inlineStr">
        <is>
          <t>80</t>
        </is>
      </c>
    </row>
    <row r="574" ht="24" customHeight="1">
      <c r="A574" s="414" t="n"/>
      <c r="M574" s="504" t="n"/>
      <c r="N574" s="132" t="inlineStr">
        <is>
          <t>最高基础</t>
        </is>
      </c>
      <c r="O574" s="251">
        <f>IF(ISNUMBER(SEARCH("十阶",N572)),R574,IF(ISNUMBER(SEARCH("神器",N572)),R576,0))</f>
        <v/>
      </c>
      <c r="P574" s="85" t="inlineStr">
        <is>
          <t>器魂加成</t>
        </is>
      </c>
      <c r="Q574" s="286" t="inlineStr">
        <is>
          <t>0%</t>
        </is>
      </c>
      <c r="R574" s="788" t="inlineStr">
        <is>
          <t>80</t>
        </is>
      </c>
    </row>
    <row r="575" ht="24" customHeight="1">
      <c r="A575" s="749" t="n"/>
      <c r="B575" s="158" t="n"/>
      <c r="C575" s="158" t="n"/>
      <c r="D575" s="158" t="n"/>
      <c r="E575" s="158" t="n"/>
      <c r="F575" s="158" t="n"/>
      <c r="G575" s="158" t="n"/>
      <c r="H575" s="158" t="n"/>
      <c r="I575" s="158" t="n"/>
      <c r="J575" s="158" t="n"/>
      <c r="K575" s="158" t="n"/>
      <c r="L575" s="158" t="n"/>
      <c r="M575" s="320" t="n"/>
      <c r="N575" s="132" t="inlineStr">
        <is>
          <t>仙化基础</t>
        </is>
      </c>
      <c r="O575" s="966" t="inlineStr">
        <is>
          <t>100%</t>
        </is>
      </c>
      <c r="P575" s="85" t="inlineStr">
        <is>
          <t>仙化加成</t>
        </is>
      </c>
      <c r="Q575" s="236" t="inlineStr">
        <is>
          <t>50%</t>
        </is>
      </c>
      <c r="R575" s="788" t="inlineStr">
        <is>
          <t>90</t>
        </is>
      </c>
    </row>
    <row r="576" ht="24" customHeight="1">
      <c r="A576" s="956" t="inlineStr">
        <is>
          <t>觉醒十阶</t>
        </is>
      </c>
      <c r="B576" s="873" t="inlineStr">
        <is>
          <t>武器名称：生死簿。基础伤害：80-80。淬火档次4满祝材料：5006。
觉醒属性：必中，对手每损失1%的生命，就会额外造成2%的伤害。忽略装死，并使对手的主动治疗效果降低100%持续4回合。
觉醒加成：武器伤害+120，吸血+100.0%，暴击+50.0%。</t>
        </is>
      </c>
      <c r="C576" s="194" t="n"/>
      <c r="D576" s="194" t="n"/>
      <c r="E576" s="194" t="n"/>
      <c r="F576" s="194" t="n"/>
      <c r="G576" s="194" t="n"/>
      <c r="H576" s="194" t="n"/>
      <c r="I576" s="194" t="n"/>
      <c r="J576" s="194" t="n"/>
      <c r="K576" s="194" t="n"/>
      <c r="L576" s="194" t="n"/>
      <c r="M576" s="410" t="n"/>
      <c r="N576" s="132" t="inlineStr">
        <is>
          <t>觉醒基础</t>
        </is>
      </c>
      <c r="O576" s="254" t="inlineStr">
        <is>
          <t>120</t>
        </is>
      </c>
      <c r="P576" s="85" t="inlineStr">
        <is>
          <t>剑君加成</t>
        </is>
      </c>
      <c r="Q576" s="286" t="inlineStr">
        <is>
          <t>160%</t>
        </is>
      </c>
      <c r="R576" s="788" t="inlineStr">
        <is>
          <t>90</t>
        </is>
      </c>
    </row>
    <row r="577" ht="24" customHeight="1">
      <c r="A577" s="414" t="n"/>
      <c r="M577" s="504" t="n"/>
      <c r="N577" s="132" t="inlineStr">
        <is>
          <t>铭刻基础</t>
        </is>
      </c>
      <c r="O577" s="966" t="inlineStr">
        <is>
          <t>140</t>
        </is>
      </c>
      <c r="P577" s="85" t="inlineStr">
        <is>
          <t>专精加成</t>
        </is>
      </c>
      <c r="Q577" s="286" t="inlineStr">
        <is>
          <t>50%</t>
        </is>
      </c>
    </row>
    <row r="578" ht="24" customHeight="1">
      <c r="A578" s="749" t="n"/>
      <c r="B578" s="158" t="n"/>
      <c r="C578" s="158" t="n"/>
      <c r="D578" s="158" t="n"/>
      <c r="E578" s="158" t="n"/>
      <c r="F578" s="158" t="n"/>
      <c r="G578" s="158" t="n"/>
      <c r="H578" s="158" t="n"/>
      <c r="I578" s="158" t="n"/>
      <c r="J578" s="158" t="n"/>
      <c r="K578" s="158" t="n"/>
      <c r="L578" s="158" t="n"/>
      <c r="M578" s="320" t="n"/>
      <c r="N578" s="132" t="inlineStr">
        <is>
          <t>附魔基础</t>
        </is>
      </c>
      <c r="O578" s="966" t="inlineStr">
        <is>
          <t>40</t>
        </is>
      </c>
      <c r="P578" s="85" t="inlineStr">
        <is>
          <t>附魔加成</t>
        </is>
      </c>
      <c r="Q578" s="286" t="inlineStr">
        <is>
          <t>16%</t>
        </is>
      </c>
      <c r="R578" s="788" t="inlineStr">
        <is>
          <t>0</t>
        </is>
      </c>
    </row>
    <row r="579" ht="24" customHeight="1">
      <c r="A579" s="956" t="inlineStr">
        <is>
          <t>觉醒神器</t>
        </is>
      </c>
      <c r="B579" s="873" t="inlineStr">
        <is>
          <t>武器名称：神·死亡笔记。基础伤害：90-90。
神器属性：必中，对手每损失1%的生命，就会额外造成3%的伤害。忽略装死，并使对手的主动治疗效果降低100%持续4回合。
神器神技：终焉审判，每回合损失5%当前生命，如果对手死亡无法触发装死，持续4回合。（矿洞/年兽/深渊等副本每回合损失生命值最高上限2222）</t>
        </is>
      </c>
      <c r="C579" s="194" t="n"/>
      <c r="D579" s="194" t="n"/>
      <c r="E579" s="194" t="n"/>
      <c r="F579" s="194" t="n"/>
      <c r="G579" s="194" t="n"/>
      <c r="H579" s="194" t="n"/>
      <c r="I579" s="194" t="n"/>
      <c r="J579" s="194" t="n"/>
      <c r="K579" s="194" t="n"/>
      <c r="L579" s="194" t="n"/>
      <c r="M579" s="410" t="n"/>
      <c r="N579" s="132" t="inlineStr">
        <is>
          <t>洗练基础</t>
        </is>
      </c>
      <c r="O579" s="966" t="inlineStr">
        <is>
          <t>0</t>
        </is>
      </c>
      <c r="P579" s="85" t="inlineStr">
        <is>
          <t>温养加成</t>
        </is>
      </c>
      <c r="Q579" s="286" t="inlineStr">
        <is>
          <t>0%</t>
        </is>
      </c>
      <c r="R579" s="788" t="inlineStr">
        <is>
          <t>20</t>
        </is>
      </c>
    </row>
    <row r="580" ht="24" customHeight="1">
      <c r="A580" s="414" t="n"/>
      <c r="M580" s="504" t="n"/>
      <c r="N580" s="132" t="inlineStr">
        <is>
          <t>神将基础</t>
        </is>
      </c>
      <c r="O580" s="966" t="inlineStr">
        <is>
          <t>0</t>
        </is>
      </c>
      <c r="P580" s="85" t="inlineStr">
        <is>
          <t>神将加成</t>
        </is>
      </c>
      <c r="Q580" s="977" t="inlineStr">
        <is>
          <t>0%</t>
        </is>
      </c>
      <c r="R580" s="788" t="inlineStr">
        <is>
          <t>50</t>
        </is>
      </c>
    </row>
    <row r="581" ht="24" customHeight="1">
      <c r="A581" s="749" t="n"/>
      <c r="B581" s="158" t="n"/>
      <c r="C581" s="158" t="n"/>
      <c r="D581" s="158" t="n"/>
      <c r="E581" s="158" t="n"/>
      <c r="F581" s="158" t="n"/>
      <c r="G581" s="158" t="n"/>
      <c r="H581" s="158" t="n"/>
      <c r="I581" s="158" t="n"/>
      <c r="J581" s="158" t="n"/>
      <c r="K581" s="158" t="n"/>
      <c r="L581" s="158" t="n"/>
      <c r="M581" s="320" t="n"/>
      <c r="N581" s="77" t="inlineStr">
        <is>
          <t>符石基础</t>
        </is>
      </c>
      <c r="O581" s="1003">
        <f>IF(ISNUMBER(SEARCH("闪耀",O583)),70,0)</f>
        <v/>
      </c>
      <c r="P581" s="64" t="inlineStr">
        <is>
          <t>符石加成</t>
        </is>
      </c>
      <c r="Q581" s="78">
        <f>IF(ISNUMBER(SEARCH("破坏",O583)),50%,0)+IF(ISNUMBER(SEARCH("银光",O583)),20%,0)</f>
        <v/>
      </c>
      <c r="R581" s="788" t="inlineStr">
        <is>
          <t>100</t>
        </is>
      </c>
    </row>
    <row r="582" ht="24" customHeight="1">
      <c r="A582" s="386" t="inlineStr">
        <is>
          <t>死神</t>
        </is>
      </c>
      <c r="B582" s="24" t="inlineStr">
        <is>
          <t>天赋分支1</t>
        </is>
      </c>
      <c r="C582" s="56" t="n"/>
      <c r="D582" s="56" t="n"/>
      <c r="E582" s="56" t="n"/>
      <c r="F582" s="24" t="inlineStr">
        <is>
          <t>天赋分支2</t>
        </is>
      </c>
      <c r="G582" s="56" t="n"/>
      <c r="H582" s="56" t="n"/>
      <c r="I582" s="56" t="n"/>
      <c r="J582" s="24" t="inlineStr">
        <is>
          <t>天赋分支3</t>
        </is>
      </c>
      <c r="K582" s="56" t="n"/>
      <c r="L582" s="56" t="n"/>
      <c r="M582" s="56" t="n"/>
      <c r="N582" s="386" t="inlineStr">
        <is>
          <t>最低输出</t>
        </is>
      </c>
      <c r="O582" s="386">
        <f>ROUNDDOWN((ROUNDDOWN(ROUNDDOWN(O573*(1+O575)+$O$13*(1+$O$2+$O$3+O588)*1+SUM(O576:O581),0)*(1.5+$O$11+$P$11+SUM(Q573:Q581)),0)+SUM(O584:O587)+$Q$13+$Q$14+$Q$11)*(P572-1+Q572)*(1+Q588),0)</f>
        <v/>
      </c>
      <c r="P582" s="386" t="inlineStr">
        <is>
          <t>最高输出</t>
        </is>
      </c>
      <c r="Q582" s="386">
        <f>ROUNDDOWN((ROUNDDOWN(ROUNDDOWN(O574*(1+O575)+$O$13*(1+$O$2+$O$3+O588)*1.5+SUM(O576:O581),0)*(1.5+$O$11+$P$11+SUM(Q573:Q581)),0)+SUM(O584:O587)+$Q$13+$Q$14+$Q$11)*(P572-1+Q572)*(1+Q588),0)</f>
        <v/>
      </c>
    </row>
    <row r="583" ht="24" customHeight="1">
      <c r="A583" s="839" t="inlineStr">
        <is>
          <t>专属武器
生死簿
神·死亡笔记</t>
        </is>
      </c>
      <c r="B583" s="1014" t="inlineStr">
        <is>
          <t>基础共鸣：增加专属武器20点基础伤害</t>
        </is>
      </c>
      <c r="E583" s="125" t="n"/>
      <c r="F583" s="1014" t="inlineStr">
        <is>
          <t>地狱领主：命中对手时，禁止其触发门派防御技能</t>
        </is>
      </c>
      <c r="I583" s="125" t="n"/>
      <c r="J583" s="1014" t="inlineStr">
        <is>
          <t>嗜血本性：无视反击</t>
        </is>
      </c>
      <c r="M583" s="125" t="n"/>
      <c r="N583" s="73" t="inlineStr">
        <is>
          <t>符石名称</t>
        </is>
      </c>
      <c r="O583" s="1004" t="inlineStr">
        <is>
          <t>破坏锦月</t>
        </is>
      </c>
      <c r="P583" s="319" t="inlineStr">
        <is>
          <t>武器连击</t>
        </is>
      </c>
      <c r="Q583" s="950" t="inlineStr">
        <is>
          <t>40%</t>
        </is>
      </c>
      <c r="R583" s="788" t="inlineStr">
        <is>
          <t>0%</t>
        </is>
      </c>
    </row>
    <row r="584" ht="24" customHeight="1">
      <c r="A584" s="11" t="n"/>
      <c r="B584" s="16" t="n"/>
      <c r="C584" s="158" t="n"/>
      <c r="D584" s="158" t="n"/>
      <c r="E584" s="159" t="n"/>
      <c r="F584" s="16" t="n"/>
      <c r="G584" s="158" t="n"/>
      <c r="H584" s="158" t="n"/>
      <c r="I584" s="159" t="n"/>
      <c r="J584" s="16" t="n"/>
      <c r="K584" s="158" t="n"/>
      <c r="L584" s="158" t="n"/>
      <c r="M584" s="159" t="n"/>
      <c r="N584" s="132" t="inlineStr">
        <is>
          <t>符石附加</t>
        </is>
      </c>
      <c r="O584" s="254">
        <f>ROUNDDOWN(IF(ISNUMBER(SEARCH("清月",O583)),200%*ROUNDDOWN($O$14*(1+$O$4+$O$5),0),IF(ISNUMBER(SEARCH("锦月",O583)),50%*ROUNDDOWN(ROUNDDOWN($O$15*(1+$Q$2*$Q$3),0)*(1+$Q$4+$Q$5),0),0)),0)</f>
        <v/>
      </c>
      <c r="P584" s="85" t="inlineStr">
        <is>
          <t>魂珠连击</t>
        </is>
      </c>
      <c r="Q584" s="286" t="inlineStr">
        <is>
          <t>75%</t>
        </is>
      </c>
      <c r="R584" s="788" t="inlineStr">
        <is>
          <t>40%</t>
        </is>
      </c>
    </row>
    <row r="585" ht="24" customHeight="1">
      <c r="A585" s="11" t="n"/>
      <c r="B585" s="995" t="inlineStr">
        <is>
          <t>中级共鸣：增加专属武器30点基础伤害，
使用神·死亡笔记可以变身神将形象</t>
        </is>
      </c>
      <c r="C585" s="194" t="n"/>
      <c r="D585" s="194" t="n"/>
      <c r="E585" s="195" t="n"/>
      <c r="F585" s="995" t="inlineStr">
        <is>
          <t>冥界元神：暴击率增加15%</t>
        </is>
      </c>
      <c r="G585" s="194" t="n"/>
      <c r="H585" s="194" t="n"/>
      <c r="I585" s="195" t="n"/>
      <c r="J585" s="995" t="inlineStr">
        <is>
          <t>死亡凝视：根据对手损失生命额外造成伤害提高1%</t>
        </is>
      </c>
      <c r="K585" s="194" t="n"/>
      <c r="L585" s="194" t="n"/>
      <c r="M585" s="195" t="n"/>
      <c r="N585" s="132" t="inlineStr">
        <is>
          <t>武器附加</t>
        </is>
      </c>
      <c r="O585" s="254" t="inlineStr">
        <is>
          <t>0</t>
        </is>
      </c>
      <c r="P585" s="85" t="inlineStr">
        <is>
          <t>专精连击</t>
        </is>
      </c>
      <c r="Q585" s="286" t="inlineStr">
        <is>
          <t>0%</t>
        </is>
      </c>
      <c r="R585" s="788" t="inlineStr">
        <is>
          <t>紫晶</t>
        </is>
      </c>
    </row>
    <row r="586" ht="24" customHeight="1">
      <c r="A586" s="11" t="n"/>
      <c r="B586" s="16" t="n"/>
      <c r="C586" s="158" t="n"/>
      <c r="D586" s="158" t="n"/>
      <c r="E586" s="159" t="n"/>
      <c r="F586" s="16" t="n"/>
      <c r="G586" s="158" t="n"/>
      <c r="H586" s="158" t="n"/>
      <c r="I586" s="159" t="n"/>
      <c r="J586" s="16" t="n"/>
      <c r="K586" s="158" t="n"/>
      <c r="L586" s="158" t="n"/>
      <c r="M586" s="159" t="n"/>
      <c r="N586" s="132" t="inlineStr">
        <is>
          <t>神将附加</t>
        </is>
      </c>
      <c r="O586" s="254" t="inlineStr">
        <is>
          <t>0</t>
        </is>
      </c>
      <c r="P586" s="85" t="inlineStr">
        <is>
          <t>附魔连击</t>
        </is>
      </c>
      <c r="Q586" s="286" t="inlineStr">
        <is>
          <t>0%</t>
        </is>
      </c>
    </row>
    <row r="587" ht="24" customHeight="1">
      <c r="A587" s="11" t="n"/>
      <c r="B587" s="996" t="inlineStr">
        <is>
          <t>高级共鸣：增加专属武器50点基础伤害</t>
        </is>
      </c>
      <c r="C587" s="194" t="n"/>
      <c r="D587" s="194" t="n"/>
      <c r="E587" s="195" t="n"/>
      <c r="F587" s="996" t="inlineStr">
        <is>
          <t>死神之力：无视对手抗暴击伤害20%</t>
        </is>
      </c>
      <c r="G587" s="194" t="n"/>
      <c r="H587" s="194" t="n"/>
      <c r="I587" s="195" t="n"/>
      <c r="J587" s="997" t="inlineStr">
        <is>
          <t>营养之源：不会被扔出</t>
        </is>
      </c>
      <c r="K587" s="194" t="n"/>
      <c r="L587" s="194" t="n"/>
      <c r="M587" s="195" t="n"/>
      <c r="N587" s="974" t="inlineStr">
        <is>
          <t>其他附加</t>
        </is>
      </c>
      <c r="O587" s="298" t="inlineStr">
        <is>
          <t>0</t>
        </is>
      </c>
      <c r="P587" s="316" t="inlineStr">
        <is>
          <t>温养连击</t>
        </is>
      </c>
      <c r="Q587" s="975" t="inlineStr">
        <is>
          <t>0%</t>
        </is>
      </c>
    </row>
    <row r="588" ht="24" customHeight="1">
      <c r="A588" s="54" t="n"/>
      <c r="B588" s="11" t="n"/>
      <c r="E588" s="125" t="n"/>
      <c r="F588" s="11" t="n"/>
      <c r="I588" s="125" t="n"/>
      <c r="J588" s="54" t="n"/>
      <c r="K588" s="270" t="n"/>
      <c r="L588" s="270" t="n"/>
      <c r="M588" s="510" t="n"/>
      <c r="N588" s="68" t="inlineStr">
        <is>
          <t>力量提升</t>
        </is>
      </c>
      <c r="O588" s="961" t="inlineStr">
        <is>
          <t>0%</t>
        </is>
      </c>
      <c r="P588" s="68" t="inlineStr">
        <is>
          <t>最终提升</t>
        </is>
      </c>
      <c r="Q588" s="961" t="inlineStr">
        <is>
          <t>0%</t>
        </is>
      </c>
    </row>
    <row r="589" ht="24" customHeight="1">
      <c r="A589" s="788" t="inlineStr"/>
      <c r="N589" s="788" t="inlineStr"/>
    </row>
    <row r="590" ht="24" customHeight="1">
      <c r="A590" s="389" t="inlineStr">
        <is>
          <t>烧饼</t>
        </is>
      </c>
      <c r="B590" s="388" t="inlineStr">
        <is>
          <t>器魂中阶：x</t>
        </is>
      </c>
      <c r="C590" s="3" t="n"/>
      <c r="D590" s="3" t="n"/>
      <c r="E590" s="3" t="n"/>
      <c r="F590" s="3" t="n"/>
      <c r="G590" s="3" t="n"/>
      <c r="H590" s="388" t="inlineStr">
        <is>
          <t>器魂高阶：x</t>
        </is>
      </c>
      <c r="I590" s="3" t="n"/>
      <c r="J590" s="3" t="n"/>
      <c r="K590" s="3" t="n"/>
      <c r="L590" s="3" t="n"/>
      <c r="M590" s="3" t="n"/>
      <c r="N590" s="962" t="inlineStr">
        <is>
          <t>觉醒神器</t>
        </is>
      </c>
      <c r="O590" s="58">
        <f>ROUND((O600+Q600)/2,0)</f>
        <v/>
      </c>
      <c r="P590" s="386" t="inlineStr">
        <is>
          <t>4</t>
        </is>
      </c>
      <c r="Q590" s="58">
        <f>IF(Q601="紫晶",100%,ROUND(1-(1-Q601)*(1-Q602)*(1-Q603)*(1-Q604)*(1-Q605),3))</f>
        <v/>
      </c>
      <c r="R590" s="151">
        <f>O601</f>
        <v/>
      </c>
    </row>
    <row r="591" ht="24" customHeight="1">
      <c r="A591" s="744" t="inlineStr">
        <is>
          <t>强化五星</t>
        </is>
      </c>
      <c r="B591" s="859" t="inlineStr">
        <is>
          <t>武器名称：金牌肉夹馍。基础伤害：15-18。洗练画册：基础伤害+35。升级领悟。
强化属性：生命低于30%时，伤害增加100%，连续扔2次。
仙化加成：武器伤害+100%，连击+20.0%，暴击+20.0%。</t>
        </is>
      </c>
      <c r="C591" s="3" t="n"/>
      <c r="D591" s="3" t="n"/>
      <c r="E591" s="3" t="n"/>
      <c r="F591" s="3" t="n"/>
      <c r="G591" s="3" t="n"/>
      <c r="H591" s="3" t="n"/>
      <c r="I591" s="3" t="n"/>
      <c r="J591" s="3" t="n"/>
      <c r="K591" s="3" t="n"/>
      <c r="L591" s="3" t="n"/>
      <c r="M591" s="4" t="n"/>
      <c r="N591" s="80" t="inlineStr">
        <is>
          <t>最低基础</t>
        </is>
      </c>
      <c r="O591" s="965">
        <f>IF(ISNUMBER(SEARCH("十阶",N590)),R591,IF(ISNUMBER(SEARCH("神器",N590)),R593,0))</f>
        <v/>
      </c>
      <c r="P591" s="61" t="inlineStr">
        <is>
          <t>武器加成</t>
        </is>
      </c>
      <c r="Q591" s="933" t="inlineStr">
        <is>
          <t>100%</t>
        </is>
      </c>
      <c r="R591" s="788" t="inlineStr">
        <is>
          <t>20</t>
        </is>
      </c>
    </row>
    <row r="592" ht="24" customHeight="1">
      <c r="A592" s="414" t="n"/>
      <c r="M592" s="504" t="n"/>
      <c r="N592" s="132" t="inlineStr">
        <is>
          <t>最高基础</t>
        </is>
      </c>
      <c r="O592" s="251">
        <f>IF(ISNUMBER(SEARCH("十阶",N590)),R592,IF(ISNUMBER(SEARCH("神器",N590)),R594,0))</f>
        <v/>
      </c>
      <c r="P592" s="85" t="inlineStr">
        <is>
          <t>器魂加成</t>
        </is>
      </c>
      <c r="Q592" s="236" t="inlineStr">
        <is>
          <t>0%</t>
        </is>
      </c>
      <c r="R592" s="788" t="inlineStr">
        <is>
          <t>30</t>
        </is>
      </c>
    </row>
    <row r="593" ht="24" customHeight="1">
      <c r="A593" s="749" t="n"/>
      <c r="B593" s="158" t="n"/>
      <c r="C593" s="158" t="n"/>
      <c r="D593" s="158" t="n"/>
      <c r="E593" s="158" t="n"/>
      <c r="F593" s="158" t="n"/>
      <c r="G593" s="158" t="n"/>
      <c r="H593" s="158" t="n"/>
      <c r="I593" s="158" t="n"/>
      <c r="J593" s="158" t="n"/>
      <c r="K593" s="158" t="n"/>
      <c r="L593" s="158" t="n"/>
      <c r="M593" s="320" t="n"/>
      <c r="N593" s="132" t="inlineStr">
        <is>
          <t>仙化基础</t>
        </is>
      </c>
      <c r="O593" s="966" t="inlineStr">
        <is>
          <t>100%</t>
        </is>
      </c>
      <c r="P593" s="85" t="inlineStr">
        <is>
          <t>仙化加成</t>
        </is>
      </c>
      <c r="Q593" s="236" t="inlineStr">
        <is>
          <t>0%</t>
        </is>
      </c>
      <c r="R593" s="788" t="inlineStr">
        <is>
          <t>30</t>
        </is>
      </c>
    </row>
    <row r="594" ht="24" customHeight="1">
      <c r="A594" s="956" t="inlineStr">
        <is>
          <t>觉醒十阶</t>
        </is>
      </c>
      <c r="B594" s="873" t="inlineStr">
        <is>
          <t>武器名称：豪华午餐。基础伤害：20-30。百炼觉醒满祝材料：2982。
觉醒属性：生命低于30%时，伤害增加100%，连续扔2次。拥有武器后主动治疗效果增加10%。
觉醒加成：武器伤害+60，命中+25.0%，暴击+25.0%。</t>
        </is>
      </c>
      <c r="C594" s="194" t="n"/>
      <c r="D594" s="194" t="n"/>
      <c r="E594" s="194" t="n"/>
      <c r="F594" s="194" t="n"/>
      <c r="G594" s="194" t="n"/>
      <c r="H594" s="194" t="n"/>
      <c r="I594" s="194" t="n"/>
      <c r="J594" s="194" t="n"/>
      <c r="K594" s="194" t="n"/>
      <c r="L594" s="194" t="n"/>
      <c r="M594" s="410" t="n"/>
      <c r="N594" s="132" t="inlineStr">
        <is>
          <t>觉醒基础</t>
        </is>
      </c>
      <c r="O594" s="254" t="inlineStr">
        <is>
          <t>60</t>
        </is>
      </c>
      <c r="P594" s="85" t="inlineStr">
        <is>
          <t>剑君加成</t>
        </is>
      </c>
      <c r="Q594" s="286" t="inlineStr">
        <is>
          <t>160%</t>
        </is>
      </c>
      <c r="R594" s="788" t="inlineStr">
        <is>
          <t>40</t>
        </is>
      </c>
    </row>
    <row r="595" ht="24" customHeight="1">
      <c r="A595" s="414" t="n"/>
      <c r="M595" s="504" t="n"/>
      <c r="N595" s="132" t="inlineStr">
        <is>
          <t>铭刻基础</t>
        </is>
      </c>
      <c r="O595" s="966" t="inlineStr">
        <is>
          <t>140</t>
        </is>
      </c>
      <c r="P595" s="85" t="inlineStr">
        <is>
          <t>专精加成</t>
        </is>
      </c>
      <c r="Q595" s="286" t="inlineStr">
        <is>
          <t>50%</t>
        </is>
      </c>
    </row>
    <row r="596" ht="24" customHeight="1">
      <c r="A596" s="749" t="n"/>
      <c r="B596" s="158" t="n"/>
      <c r="C596" s="158" t="n"/>
      <c r="D596" s="158" t="n"/>
      <c r="E596" s="158" t="n"/>
      <c r="F596" s="158" t="n"/>
      <c r="G596" s="158" t="n"/>
      <c r="H596" s="158" t="n"/>
      <c r="I596" s="158" t="n"/>
      <c r="J596" s="158" t="n"/>
      <c r="K596" s="158" t="n"/>
      <c r="L596" s="158" t="n"/>
      <c r="M596" s="320" t="n"/>
      <c r="N596" s="132" t="inlineStr">
        <is>
          <t>附魔基础</t>
        </is>
      </c>
      <c r="O596" s="966" t="inlineStr">
        <is>
          <t>40</t>
        </is>
      </c>
      <c r="P596" s="85" t="inlineStr">
        <is>
          <t>附魔加成</t>
        </is>
      </c>
      <c r="Q596" s="286" t="inlineStr">
        <is>
          <t>16%</t>
        </is>
      </c>
      <c r="R596" s="788" t="inlineStr">
        <is>
          <t>0</t>
        </is>
      </c>
    </row>
    <row r="597" ht="24" customHeight="1">
      <c r="A597" s="956" t="inlineStr">
        <is>
          <t>觉醒神器</t>
        </is>
      </c>
      <c r="B597" s="873" t="inlineStr">
        <is>
          <t>武器名称：神·全家桶。基础伤害：30-40。
神器属性：生命低于50%时，伤害增加100%，连续扔3次。拥有武器后主动治疗效果增加10%。
神器神技：炸鸡上校，每扔1次降低对手10%主动治疗效果，可以累计持续到战斗结束。</t>
        </is>
      </c>
      <c r="C597" s="194" t="n"/>
      <c r="D597" s="194" t="n"/>
      <c r="E597" s="194" t="n"/>
      <c r="F597" s="194" t="n"/>
      <c r="G597" s="194" t="n"/>
      <c r="H597" s="194" t="n"/>
      <c r="I597" s="194" t="n"/>
      <c r="J597" s="194" t="n"/>
      <c r="K597" s="194" t="n"/>
      <c r="L597" s="194" t="n"/>
      <c r="M597" s="410" t="n"/>
      <c r="N597" s="132" t="inlineStr">
        <is>
          <t>洗练基础</t>
        </is>
      </c>
      <c r="O597" s="966" t="inlineStr">
        <is>
          <t>0</t>
        </is>
      </c>
      <c r="P597" s="85" t="inlineStr">
        <is>
          <t>温养加成</t>
        </is>
      </c>
      <c r="Q597" s="286" t="inlineStr">
        <is>
          <t>0%</t>
        </is>
      </c>
      <c r="R597" s="788" t="inlineStr">
        <is>
          <t>25</t>
        </is>
      </c>
    </row>
    <row r="598" ht="24" customHeight="1">
      <c r="A598" s="414" t="n"/>
      <c r="M598" s="504" t="n"/>
      <c r="N598" s="132" t="inlineStr">
        <is>
          <t>神将基础</t>
        </is>
      </c>
      <c r="O598" s="1015" t="inlineStr">
        <is>
          <t>0</t>
        </is>
      </c>
      <c r="P598" s="85" t="inlineStr">
        <is>
          <t>神将加成</t>
        </is>
      </c>
      <c r="Q598" s="977" t="inlineStr">
        <is>
          <t>0%</t>
        </is>
      </c>
      <c r="R598" s="788" t="inlineStr">
        <is>
          <t>69</t>
        </is>
      </c>
    </row>
    <row r="599" ht="24" customHeight="1">
      <c r="A599" s="749" t="n"/>
      <c r="B599" s="158" t="n"/>
      <c r="C599" s="158" t="n"/>
      <c r="D599" s="158" t="n"/>
      <c r="E599" s="158" t="n"/>
      <c r="F599" s="158" t="n"/>
      <c r="G599" s="158" t="n"/>
      <c r="H599" s="158" t="n"/>
      <c r="I599" s="158" t="n"/>
      <c r="J599" s="158" t="n"/>
      <c r="K599" s="158" t="n"/>
      <c r="L599" s="158" t="n"/>
      <c r="M599" s="320" t="n"/>
      <c r="N599" s="77" t="inlineStr">
        <is>
          <t>符石基础</t>
        </is>
      </c>
      <c r="O599" s="1003">
        <f>IF(ISNUMBER(SEARCH("闪耀",O601)),70,0)</f>
        <v/>
      </c>
      <c r="P599" s="64" t="inlineStr">
        <is>
          <t>符石加成</t>
        </is>
      </c>
      <c r="Q599" s="78">
        <f>IF(ISNUMBER(SEARCH("破坏",O601)),50%,0)+IF(ISNUMBER(SEARCH("银光",O601)),20%,0)</f>
        <v/>
      </c>
      <c r="R599" s="788" t="inlineStr">
        <is>
          <t>135</t>
        </is>
      </c>
    </row>
    <row r="600" ht="24" customHeight="1">
      <c r="A600" s="945" t="inlineStr">
        <is>
          <t>无</t>
        </is>
      </c>
      <c r="B600" s="695" t="inlineStr">
        <is>
          <t>天赋分支1</t>
        </is>
      </c>
      <c r="F600" s="695" t="inlineStr">
        <is>
          <t>天赋分支2</t>
        </is>
      </c>
      <c r="J600" s="695" t="inlineStr">
        <is>
          <t>天赋分支3</t>
        </is>
      </c>
      <c r="N600" s="386" t="inlineStr">
        <is>
          <t>最低输出</t>
        </is>
      </c>
      <c r="O600" s="386">
        <f>ROUNDDOWN((ROUNDDOWN(ROUNDDOWN(O591*(1+0.25+O593)+$O$14*(1+$O$4+$O$5)*0.1+SUM(O594:O599),0)*(1.5+$O$12+$P$12+$Q$15+SUM(Q591:Q599)),0)+SUM(O602:O605)+$Q$13+$Q$14+$Q$12)*(P590-1+Q590)*(1+Q606),0)</f>
        <v/>
      </c>
      <c r="P600" s="386" t="inlineStr">
        <is>
          <t>最高输出</t>
        </is>
      </c>
      <c r="Q600" s="386">
        <f>ROUNDDOWN((ROUNDDOWN(ROUNDDOWN(O592*(1+0.25+O593)+$O$14*(1+$O$4+$O$5)*0.1+SUM(O594:O599),0)*(1.5+$O$12+$P$12+$Q$15+SUM(Q591:Q599)),0)+SUM(O602:O605)+$Q$13+$Q$14+$Q$12)*(P590-1+Q590)*(1+Q606),0)</f>
        <v/>
      </c>
    </row>
    <row r="601" ht="24" customHeight="1">
      <c r="A601" s="1016" t="inlineStr">
        <is>
          <t>x</t>
        </is>
      </c>
      <c r="B601" s="1017" t="inlineStr">
        <is>
          <t>基础共鸣：x</t>
        </is>
      </c>
      <c r="C601" s="3" t="n"/>
      <c r="D601" s="3" t="n"/>
      <c r="E601" s="4" t="n"/>
      <c r="F601" s="1018" t="inlineStr">
        <is>
          <t>x</t>
        </is>
      </c>
      <c r="G601" s="3" t="n"/>
      <c r="H601" s="3" t="n"/>
      <c r="I601" s="4" t="n"/>
      <c r="J601" s="1018" t="inlineStr">
        <is>
          <t>x</t>
        </is>
      </c>
      <c r="K601" s="3" t="n"/>
      <c r="L601" s="3" t="n"/>
      <c r="M601" s="4" t="n"/>
      <c r="N601" s="73" t="inlineStr">
        <is>
          <t>符石名称</t>
        </is>
      </c>
      <c r="O601" s="1019" t="inlineStr">
        <is>
          <t>闪耀锦月</t>
        </is>
      </c>
      <c r="P601" s="319" t="inlineStr">
        <is>
          <t>武器连击</t>
        </is>
      </c>
      <c r="Q601" s="950" t="inlineStr">
        <is>
          <t>20%</t>
        </is>
      </c>
      <c r="R601" s="788" t="inlineStr">
        <is>
          <t>0%</t>
        </is>
      </c>
    </row>
    <row r="602" ht="24" customHeight="1">
      <c r="A602" s="414" t="n"/>
      <c r="B602" s="158" t="n"/>
      <c r="C602" s="158" t="n"/>
      <c r="D602" s="158" t="n"/>
      <c r="E602" s="320" t="n"/>
      <c r="F602" s="16" t="n"/>
      <c r="G602" s="158" t="n"/>
      <c r="H602" s="158" t="n"/>
      <c r="I602" s="320" t="n"/>
      <c r="J602" s="16" t="n"/>
      <c r="K602" s="158" t="n"/>
      <c r="L602" s="158" t="n"/>
      <c r="M602" s="320" t="n"/>
      <c r="N602" s="132" t="inlineStr">
        <is>
          <t>符石附加</t>
        </is>
      </c>
      <c r="O602" s="254">
        <f>ROUNDDOWN(IF(ISNUMBER(SEARCH("清月",O601)),200%*ROUNDDOWN($O$14*(1+$O$4+$O$5),0),IF(ISNUMBER(SEARCH("锦月",O601)),50%*ROUNDDOWN(ROUNDDOWN($O$15*(1+$Q$2*$Q$3),0)*(1+$Q$4+$Q$5),0),0)),0)</f>
        <v/>
      </c>
      <c r="P602" s="85" t="inlineStr">
        <is>
          <t>魂珠连击</t>
        </is>
      </c>
      <c r="Q602" s="286" t="inlineStr">
        <is>
          <t>75%</t>
        </is>
      </c>
      <c r="R602" s="788" t="inlineStr">
        <is>
          <t>20%</t>
        </is>
      </c>
    </row>
    <row r="603" ht="24" customHeight="1">
      <c r="A603" s="414" t="n"/>
      <c r="B603" s="1020" t="inlineStr">
        <is>
          <t>中级共鸣：x</t>
        </is>
      </c>
      <c r="C603" s="194" t="n"/>
      <c r="D603" s="194" t="n"/>
      <c r="E603" s="410" t="n"/>
      <c r="F603" s="1021" t="inlineStr">
        <is>
          <t>x</t>
        </is>
      </c>
      <c r="G603" s="194" t="n"/>
      <c r="H603" s="194" t="n"/>
      <c r="I603" s="410" t="n"/>
      <c r="J603" s="1021" t="inlineStr">
        <is>
          <t>x</t>
        </is>
      </c>
      <c r="K603" s="194" t="n"/>
      <c r="L603" s="194" t="n"/>
      <c r="M603" s="410" t="n"/>
      <c r="N603" s="132" t="inlineStr">
        <is>
          <t>武器附加</t>
        </is>
      </c>
      <c r="O603" s="254" t="inlineStr">
        <is>
          <t>0</t>
        </is>
      </c>
      <c r="P603" s="85" t="inlineStr">
        <is>
          <t>专精连击</t>
        </is>
      </c>
      <c r="Q603" s="286" t="inlineStr">
        <is>
          <t>0%</t>
        </is>
      </c>
      <c r="R603" s="788" t="inlineStr">
        <is>
          <t>紫晶</t>
        </is>
      </c>
    </row>
    <row r="604" ht="24" customHeight="1">
      <c r="A604" s="414" t="n"/>
      <c r="B604" s="158" t="n"/>
      <c r="C604" s="158" t="n"/>
      <c r="D604" s="158" t="n"/>
      <c r="E604" s="320" t="n"/>
      <c r="F604" s="16" t="n"/>
      <c r="G604" s="158" t="n"/>
      <c r="H604" s="158" t="n"/>
      <c r="I604" s="320" t="n"/>
      <c r="J604" s="16" t="n"/>
      <c r="K604" s="158" t="n"/>
      <c r="L604" s="158" t="n"/>
      <c r="M604" s="320" t="n"/>
      <c r="N604" s="132" t="inlineStr">
        <is>
          <t>神将附加</t>
        </is>
      </c>
      <c r="O604" s="960" t="inlineStr">
        <is>
          <t>0</t>
        </is>
      </c>
      <c r="P604" s="85" t="inlineStr">
        <is>
          <t>附魔连击</t>
        </is>
      </c>
      <c r="Q604" s="286" t="inlineStr">
        <is>
          <t>0%</t>
        </is>
      </c>
    </row>
    <row r="605" ht="24" customHeight="1">
      <c r="A605" s="414" t="n"/>
      <c r="B605" s="1020" t="inlineStr">
        <is>
          <t>高级共鸣：x</t>
        </is>
      </c>
      <c r="C605" s="194" t="n"/>
      <c r="D605" s="194" t="n"/>
      <c r="E605" s="410" t="n"/>
      <c r="F605" s="1021" t="inlineStr">
        <is>
          <t>x</t>
        </is>
      </c>
      <c r="G605" s="194" t="n"/>
      <c r="H605" s="194" t="n"/>
      <c r="I605" s="410" t="n"/>
      <c r="J605" s="1021" t="inlineStr">
        <is>
          <t>x</t>
        </is>
      </c>
      <c r="K605" s="194" t="n"/>
      <c r="L605" s="194" t="n"/>
      <c r="M605" s="410" t="n"/>
      <c r="N605" s="974" t="inlineStr">
        <is>
          <t>其他附加</t>
        </is>
      </c>
      <c r="O605" s="298" t="inlineStr">
        <is>
          <t>0</t>
        </is>
      </c>
      <c r="P605" s="316" t="inlineStr">
        <is>
          <t>温养连击</t>
        </is>
      </c>
      <c r="Q605" s="975" t="inlineStr">
        <is>
          <t>0%</t>
        </is>
      </c>
    </row>
    <row r="606" ht="24" customHeight="1">
      <c r="A606" s="749" t="n"/>
      <c r="B606" s="158" t="n"/>
      <c r="C606" s="158" t="n"/>
      <c r="D606" s="158" t="n"/>
      <c r="E606" s="320" t="n"/>
      <c r="F606" s="16" t="n"/>
      <c r="G606" s="158" t="n"/>
      <c r="H606" s="158" t="n"/>
      <c r="I606" s="320" t="n"/>
      <c r="J606" s="16" t="n"/>
      <c r="K606" s="158" t="n"/>
      <c r="L606" s="158" t="n"/>
      <c r="M606" s="320" t="n"/>
      <c r="P606" s="68" t="inlineStr">
        <is>
          <t>最终提升</t>
        </is>
      </c>
      <c r="Q606" s="961" t="inlineStr">
        <is>
          <t>0%</t>
        </is>
      </c>
    </row>
    <row r="607" ht="24" customHeight="1">
      <c r="A607" s="788" t="inlineStr"/>
      <c r="N607" s="788" t="inlineStr"/>
    </row>
    <row r="608" ht="24" customHeight="1">
      <c r="A608" s="389" t="inlineStr">
        <is>
          <t>拖鞋</t>
        </is>
      </c>
      <c r="B608" s="388" t="inlineStr">
        <is>
          <t>飞鞋器魂中阶：无视霸气</t>
        </is>
      </c>
      <c r="C608" s="3" t="n"/>
      <c r="D608" s="3" t="n"/>
      <c r="E608" s="3" t="n"/>
      <c r="F608" s="3" t="n"/>
      <c r="G608" s="3" t="n"/>
      <c r="H608" s="388" t="inlineStr">
        <is>
          <t>飞鞋器魂高阶：命中对手后降低对手抗韧性15%，持续3回合</t>
        </is>
      </c>
      <c r="I608" s="3" t="n"/>
      <c r="J608" s="3" t="n"/>
      <c r="K608" s="3" t="n"/>
      <c r="L608" s="3" t="n"/>
      <c r="M608" s="3" t="n"/>
      <c r="N608" s="962" t="inlineStr">
        <is>
          <t>觉醒神器</t>
        </is>
      </c>
      <c r="O608" s="58">
        <f>ROUND((O618+Q618)/2,0)</f>
        <v/>
      </c>
      <c r="P608" s="386" t="inlineStr">
        <is>
          <t>3</t>
        </is>
      </c>
      <c r="Q608" s="58">
        <f>IF(Q619="紫晶",100%,ROUND(1-(1-Q619)*(1-Q620)*(1-Q621)*(1-Q622)*(1-Q623),3))</f>
        <v/>
      </c>
      <c r="R608" s="151">
        <f>O619</f>
        <v/>
      </c>
    </row>
    <row r="609" ht="24" customHeight="1">
      <c r="A609" s="744" t="inlineStr">
        <is>
          <t>强化五星</t>
        </is>
      </c>
      <c r="B609" s="859" t="inlineStr">
        <is>
          <t>武器名称：我的滑板鞋。基础伤害：25-33。洗练画册：基础伤害+35。升级领悟。
强化属性：速度高于对手时，命中和伤害都提升50%。
仙化加成：武器伤害+100%，命中+20.0%，速度高于对手时降低对手抗暴击50%。</t>
        </is>
      </c>
      <c r="C609" s="3" t="n"/>
      <c r="D609" s="3" t="n"/>
      <c r="E609" s="3" t="n"/>
      <c r="F609" s="3" t="n"/>
      <c r="G609" s="3" t="n"/>
      <c r="H609" s="3" t="n"/>
      <c r="I609" s="3" t="n"/>
      <c r="J609" s="3" t="n"/>
      <c r="K609" s="3" t="n"/>
      <c r="L609" s="3" t="n"/>
      <c r="M609" s="4" t="n"/>
      <c r="N609" s="80" t="inlineStr">
        <is>
          <t>最低基础</t>
        </is>
      </c>
      <c r="O609" s="965">
        <f>IF(ISNUMBER(SEARCH("十阶",N608)),R609,IF(ISNUMBER(SEARCH("神器",N608)),R611,0))</f>
        <v/>
      </c>
      <c r="P609" s="61" t="inlineStr">
        <is>
          <t>武器加成</t>
        </is>
      </c>
      <c r="Q609" s="933" t="inlineStr">
        <is>
          <t>0%</t>
        </is>
      </c>
      <c r="R609" s="788" t="inlineStr">
        <is>
          <t>32</t>
        </is>
      </c>
    </row>
    <row r="610" ht="24" customHeight="1">
      <c r="A610" s="414" t="n"/>
      <c r="M610" s="504" t="n"/>
      <c r="N610" s="132" t="inlineStr">
        <is>
          <t>最高基础</t>
        </is>
      </c>
      <c r="O610" s="251">
        <f>IF(ISNUMBER(SEARCH("十阶",N608)),R610,IF(ISNUMBER(SEARCH("神器",N608)),R612,0))</f>
        <v/>
      </c>
      <c r="P610" s="85" t="inlineStr">
        <is>
          <t>器魂加成</t>
        </is>
      </c>
      <c r="Q610" s="236" t="inlineStr">
        <is>
          <t>0%</t>
        </is>
      </c>
      <c r="R610" s="788" t="inlineStr">
        <is>
          <t>38</t>
        </is>
      </c>
    </row>
    <row r="611" ht="24" customHeight="1">
      <c r="A611" s="749" t="n"/>
      <c r="B611" s="158" t="n"/>
      <c r="C611" s="158" t="n"/>
      <c r="D611" s="158" t="n"/>
      <c r="E611" s="158" t="n"/>
      <c r="F611" s="158" t="n"/>
      <c r="G611" s="158" t="n"/>
      <c r="H611" s="158" t="n"/>
      <c r="I611" s="158" t="n"/>
      <c r="J611" s="158" t="n"/>
      <c r="K611" s="158" t="n"/>
      <c r="L611" s="158" t="n"/>
      <c r="M611" s="320" t="n"/>
      <c r="N611" s="132" t="inlineStr">
        <is>
          <t>仙化基础</t>
        </is>
      </c>
      <c r="O611" s="966" t="inlineStr">
        <is>
          <t>100%</t>
        </is>
      </c>
      <c r="P611" s="85" t="inlineStr">
        <is>
          <t>仙化加成</t>
        </is>
      </c>
      <c r="Q611" s="236" t="inlineStr">
        <is>
          <t>0%</t>
        </is>
      </c>
      <c r="R611" s="788" t="inlineStr">
        <is>
          <t>37</t>
        </is>
      </c>
    </row>
    <row r="612" ht="24" customHeight="1">
      <c r="A612" s="956" t="inlineStr">
        <is>
          <t>觉醒十阶</t>
        </is>
      </c>
      <c r="B612" s="873" t="inlineStr">
        <is>
          <t>武器名称：我的篮球鞋。基础伤害：32-38。百炼觉醒满祝材料：2982。
觉醒属性：速度高于对手时，命中和伤害都提升50%。额外增加速度值15%的伤害。
觉醒加成：武器伤害+60，忽略+50.0%，暴击+25.0%。</t>
        </is>
      </c>
      <c r="C612" s="194" t="n"/>
      <c r="D612" s="194" t="n"/>
      <c r="E612" s="194" t="n"/>
      <c r="F612" s="194" t="n"/>
      <c r="G612" s="194" t="n"/>
      <c r="H612" s="194" t="n"/>
      <c r="I612" s="194" t="n"/>
      <c r="J612" s="194" t="n"/>
      <c r="K612" s="194" t="n"/>
      <c r="L612" s="194" t="n"/>
      <c r="M612" s="410" t="n"/>
      <c r="N612" s="132" t="inlineStr">
        <is>
          <t>觉醒基础</t>
        </is>
      </c>
      <c r="O612" s="254" t="inlineStr">
        <is>
          <t>60</t>
        </is>
      </c>
      <c r="P612" s="85" t="inlineStr">
        <is>
          <t>剑君加成</t>
        </is>
      </c>
      <c r="Q612" s="286" t="inlineStr">
        <is>
          <t>160%</t>
        </is>
      </c>
      <c r="R612" s="788" t="inlineStr">
        <is>
          <t>43</t>
        </is>
      </c>
    </row>
    <row r="613" ht="24" customHeight="1">
      <c r="A613" s="414" t="n"/>
      <c r="M613" s="504" t="n"/>
      <c r="N613" s="132" t="inlineStr">
        <is>
          <t>铭刻基础</t>
        </is>
      </c>
      <c r="O613" s="966" t="inlineStr">
        <is>
          <t>140</t>
        </is>
      </c>
      <c r="P613" s="85" t="inlineStr">
        <is>
          <t>专精加成</t>
        </is>
      </c>
      <c r="Q613" s="286" t="inlineStr">
        <is>
          <t>50%</t>
        </is>
      </c>
    </row>
    <row r="614" ht="24" customHeight="1">
      <c r="A614" s="749" t="n"/>
      <c r="B614" s="158" t="n"/>
      <c r="C614" s="158" t="n"/>
      <c r="D614" s="158" t="n"/>
      <c r="E614" s="158" t="n"/>
      <c r="F614" s="158" t="n"/>
      <c r="G614" s="158" t="n"/>
      <c r="H614" s="158" t="n"/>
      <c r="I614" s="158" t="n"/>
      <c r="J614" s="158" t="n"/>
      <c r="K614" s="158" t="n"/>
      <c r="L614" s="158" t="n"/>
      <c r="M614" s="320" t="n"/>
      <c r="N614" s="132" t="inlineStr">
        <is>
          <t>附魔基础</t>
        </is>
      </c>
      <c r="O614" s="966" t="inlineStr">
        <is>
          <t>40</t>
        </is>
      </c>
      <c r="P614" s="85" t="inlineStr">
        <is>
          <t>附魔加成</t>
        </is>
      </c>
      <c r="Q614" s="286" t="inlineStr">
        <is>
          <t>16%</t>
        </is>
      </c>
      <c r="R614" s="788" t="inlineStr">
        <is>
          <t>0</t>
        </is>
      </c>
    </row>
    <row r="615" ht="24" customHeight="1">
      <c r="A615" s="956" t="inlineStr">
        <is>
          <t>觉醒神器</t>
        </is>
      </c>
      <c r="B615" s="873" t="inlineStr">
        <is>
          <t>武器名称：神·无敌飞鞋。基础伤害：37-43。
神器属性：速度高于对手时，该武器攻击必中。额外增加速度值30%的伤害。
神器神技：第一暗器，获得这把武器的认可之后，额外提升当前快人一步技能30%的效果。</t>
        </is>
      </c>
      <c r="C615" s="194" t="n"/>
      <c r="D615" s="194" t="n"/>
      <c r="E615" s="194" t="n"/>
      <c r="F615" s="194" t="n"/>
      <c r="G615" s="194" t="n"/>
      <c r="H615" s="194" t="n"/>
      <c r="I615" s="194" t="n"/>
      <c r="J615" s="194" t="n"/>
      <c r="K615" s="194" t="n"/>
      <c r="L615" s="194" t="n"/>
      <c r="M615" s="410" t="n"/>
      <c r="N615" s="132" t="inlineStr">
        <is>
          <t>洗练基础</t>
        </is>
      </c>
      <c r="O615" s="966" t="inlineStr">
        <is>
          <t>0</t>
        </is>
      </c>
      <c r="P615" s="85" t="inlineStr">
        <is>
          <t>温养加成</t>
        </is>
      </c>
      <c r="Q615" s="286" t="inlineStr">
        <is>
          <t>0%</t>
        </is>
      </c>
      <c r="R615" s="788" t="inlineStr">
        <is>
          <t>20</t>
        </is>
      </c>
    </row>
    <row r="616" ht="24" customHeight="1">
      <c r="A616" s="414" t="n"/>
      <c r="M616" s="504" t="n"/>
      <c r="N616" s="132" t="inlineStr">
        <is>
          <t>神将基础</t>
        </is>
      </c>
      <c r="O616" s="966" t="inlineStr">
        <is>
          <t>0</t>
        </is>
      </c>
      <c r="P616" s="85" t="inlineStr">
        <is>
          <t>神将加成</t>
        </is>
      </c>
      <c r="Q616" s="977" t="inlineStr">
        <is>
          <t>0%</t>
        </is>
      </c>
      <c r="R616" s="788" t="inlineStr">
        <is>
          <t>50</t>
        </is>
      </c>
    </row>
    <row r="617" ht="24" customHeight="1">
      <c r="A617" s="749" t="n"/>
      <c r="B617" s="158" t="n"/>
      <c r="C617" s="158" t="n"/>
      <c r="D617" s="158" t="n"/>
      <c r="E617" s="158" t="n"/>
      <c r="F617" s="158" t="n"/>
      <c r="G617" s="158" t="n"/>
      <c r="H617" s="158" t="n"/>
      <c r="I617" s="158" t="n"/>
      <c r="J617" s="158" t="n"/>
      <c r="K617" s="158" t="n"/>
      <c r="L617" s="158" t="n"/>
      <c r="M617" s="320" t="n"/>
      <c r="N617" s="138" t="inlineStr">
        <is>
          <t>符石基础</t>
        </is>
      </c>
      <c r="O617" s="257">
        <f>IF(ISNUMBER(SEARCH("闪耀",O619)),70,0)</f>
        <v/>
      </c>
      <c r="P617" s="256" t="inlineStr">
        <is>
          <t>符石加成</t>
        </is>
      </c>
      <c r="Q617" s="290">
        <f>IF(ISNUMBER(SEARCH("破坏",O619)),50%,0)+IF(ISNUMBER(SEARCH("银光",O619)),20%,0)</f>
        <v/>
      </c>
      <c r="R617" s="788" t="inlineStr">
        <is>
          <t>100</t>
        </is>
      </c>
    </row>
    <row r="618" ht="24" customHeight="1">
      <c r="A618" s="945" t="inlineStr">
        <is>
          <t>天才樱木</t>
        </is>
      </c>
      <c r="B618" s="695" t="inlineStr">
        <is>
          <t>天赋分支1</t>
        </is>
      </c>
      <c r="F618" s="695" t="inlineStr">
        <is>
          <t>天赋分支2</t>
        </is>
      </c>
      <c r="J618" s="695" t="inlineStr">
        <is>
          <t>天赋分支3</t>
        </is>
      </c>
      <c r="N618" s="386" t="inlineStr">
        <is>
          <t>最低输出</t>
        </is>
      </c>
      <c r="O618" s="386">
        <f>ROUNDDOWN((ROUNDDOWN(ROUNDDOWN(O609*(1+0.25+O611)+$O$14*(1+$O$4+$O$5)*0.1+SUM(O612:O617),0)*(1.5+$O$12+$P$12+$Q$15+SUM(Q609:Q617)),0)+SUM(O620:O623)+$Q$13+$Q$14+$Q$12)*(P608-1+Q608)*(1+Q624),0)</f>
        <v/>
      </c>
      <c r="P618" s="386" t="inlineStr">
        <is>
          <t>最高输出</t>
        </is>
      </c>
      <c r="Q618" s="386">
        <f>ROUNDDOWN((ROUNDDOWN(ROUNDDOWN(O610*(1+0.25+O611)+$O$14*(1+$O$4+$O$5)*0.1+SUM(O612:O617),0)*(1.5+$O$12+$P$12+$Q$15+SUM(Q609:Q617)),0)+SUM(O620:O623)+$Q$13+$Q$14+$Q$12)*(P608-1+Q608)*(1+Q624),0)</f>
        <v/>
      </c>
    </row>
    <row r="619" ht="24" customHeight="1">
      <c r="A619" s="1013" t="inlineStr">
        <is>
          <t>专属武器
我的篮球鞋
神·无敌飞鞋</t>
        </is>
      </c>
      <c r="B619" s="994" t="inlineStr">
        <is>
          <t>基础共鸣：增加专属武器20点基础伤害，
使用我的篮球鞋可以变身神将形象</t>
        </is>
      </c>
      <c r="C619" s="3" t="n"/>
      <c r="D619" s="3" t="n"/>
      <c r="E619" s="474" t="n"/>
      <c r="F619" s="994" t="inlineStr">
        <is>
          <t>弹射起步：暴击率增加10%</t>
        </is>
      </c>
      <c r="G619" s="3" t="n"/>
      <c r="H619" s="3" t="n"/>
      <c r="I619" s="474" t="n"/>
      <c r="J619" s="994" t="inlineStr">
        <is>
          <t>球鞋附魔：固定伤害增加28点</t>
        </is>
      </c>
      <c r="K619" s="3" t="n"/>
      <c r="L619" s="3" t="n"/>
      <c r="M619" s="474" t="n"/>
      <c r="N619" s="80" t="inlineStr">
        <is>
          <t>符石名称</t>
        </is>
      </c>
      <c r="O619" s="1022" t="inlineStr">
        <is>
          <t>闪耀锦月</t>
        </is>
      </c>
      <c r="P619" s="61" t="inlineStr">
        <is>
          <t>武器连击</t>
        </is>
      </c>
      <c r="Q619" s="933" t="inlineStr">
        <is>
          <t>0%</t>
        </is>
      </c>
      <c r="R619" s="788" t="inlineStr">
        <is>
          <t>0%</t>
        </is>
      </c>
    </row>
    <row r="620" ht="24" customHeight="1">
      <c r="A620" s="11" t="n"/>
      <c r="B620" s="16" t="n"/>
      <c r="C620" s="158" t="n"/>
      <c r="D620" s="158" t="n"/>
      <c r="E620" s="159" t="n"/>
      <c r="F620" s="16" t="n"/>
      <c r="G620" s="158" t="n"/>
      <c r="H620" s="158" t="n"/>
      <c r="I620" s="159" t="n"/>
      <c r="J620" s="16" t="n"/>
      <c r="K620" s="158" t="n"/>
      <c r="L620" s="158" t="n"/>
      <c r="M620" s="159" t="n"/>
      <c r="N620" s="132" t="inlineStr">
        <is>
          <t>符石附加</t>
        </is>
      </c>
      <c r="O620" s="254">
        <f>ROUNDDOWN(IF(ISNUMBER(SEARCH("清月",O619)),200%*ROUNDDOWN($O$14*(1+$O$4+$O$5),0),IF(ISNUMBER(SEARCH("锦月",O619)),50%*ROUNDDOWN(ROUNDDOWN($O$15*(1+$Q$2*$Q$3),0)*(1+$Q$4+$Q$5),0),0)),0)</f>
        <v/>
      </c>
      <c r="P620" s="85" t="inlineStr">
        <is>
          <t>魂珠连击</t>
        </is>
      </c>
      <c r="Q620" s="286" t="inlineStr">
        <is>
          <t>75%</t>
        </is>
      </c>
      <c r="R620" s="788" t="inlineStr">
        <is>
          <t>紫晶</t>
        </is>
      </c>
    </row>
    <row r="621" ht="24" customHeight="1">
      <c r="A621" s="11" t="n"/>
      <c r="B621" s="995" t="inlineStr">
        <is>
          <t>中级共鸣：增加专属武器30点基础伤害，
使用神·无敌飞鞋可以变身神将形象</t>
        </is>
      </c>
      <c r="C621" s="194" t="n"/>
      <c r="D621" s="194" t="n"/>
      <c r="E621" s="195" t="n"/>
      <c r="F621" s="995" t="inlineStr">
        <is>
          <t>篮下抢断：额外造成自身敏捷20%的伤害</t>
        </is>
      </c>
      <c r="G621" s="194" t="n"/>
      <c r="H621" s="194" t="n"/>
      <c r="I621" s="195" t="n"/>
      <c r="J621" s="995" t="inlineStr">
        <is>
          <t>蓝蝶游身：忽略装死</t>
        </is>
      </c>
      <c r="K621" s="194" t="n"/>
      <c r="L621" s="194" t="n"/>
      <c r="M621" s="195" t="n"/>
      <c r="N621" s="132" t="inlineStr">
        <is>
          <t>武器附加</t>
        </is>
      </c>
      <c r="O621" s="254">
        <f>ROUNDDOWN(0.3*ROUNDDOWN($O$15*(1+$Q$2*$Q$3),0)*(1+$Q$4+$Q$5),0)</f>
        <v/>
      </c>
      <c r="P621" s="85" t="inlineStr">
        <is>
          <t>专精连击</t>
        </is>
      </c>
      <c r="Q621" s="286" t="inlineStr">
        <is>
          <t>0%</t>
        </is>
      </c>
    </row>
    <row r="622" ht="24" customHeight="1">
      <c r="A622" s="11" t="n"/>
      <c r="B622" s="16" t="n"/>
      <c r="C622" s="158" t="n"/>
      <c r="D622" s="158" t="n"/>
      <c r="E622" s="159" t="n"/>
      <c r="F622" s="16" t="n"/>
      <c r="G622" s="158" t="n"/>
      <c r="H622" s="158" t="n"/>
      <c r="I622" s="159" t="n"/>
      <c r="J622" s="16" t="n"/>
      <c r="K622" s="158" t="n"/>
      <c r="L622" s="158" t="n"/>
      <c r="M622" s="159" t="n"/>
      <c r="N622" s="132" t="inlineStr">
        <is>
          <t>神将附加</t>
        </is>
      </c>
      <c r="O622" s="960" t="inlineStr">
        <is>
          <t>0</t>
        </is>
      </c>
      <c r="P622" s="85" t="inlineStr">
        <is>
          <t>附魔连击</t>
        </is>
      </c>
      <c r="Q622" s="286" t="inlineStr">
        <is>
          <t>0%</t>
        </is>
      </c>
    </row>
    <row r="623" ht="24" customHeight="1">
      <c r="A623" s="11" t="n"/>
      <c r="B623" s="1002" t="inlineStr">
        <is>
          <t>高级共鸣：增加专属武器50点基础伤害</t>
        </is>
      </c>
      <c r="C623" s="194" t="n"/>
      <c r="D623" s="194" t="n"/>
      <c r="E623" s="195" t="n"/>
      <c r="F623" s="1002" t="inlineStr">
        <is>
          <t>欧洲步：无视对手抗暴击伤害50%</t>
        </is>
      </c>
      <c r="G623" s="194" t="n"/>
      <c r="H623" s="194" t="n"/>
      <c r="I623" s="195" t="n"/>
      <c r="J623" s="997" t="inlineStr">
        <is>
          <t>球场帝王：无视对手抗穿透30%</t>
        </is>
      </c>
      <c r="K623" s="194" t="n"/>
      <c r="L623" s="194" t="n"/>
      <c r="M623" s="195" t="n"/>
      <c r="N623" s="974" t="inlineStr">
        <is>
          <t>其他附加</t>
        </is>
      </c>
      <c r="O623" s="298" t="inlineStr">
        <is>
          <t>0</t>
        </is>
      </c>
      <c r="P623" s="316" t="inlineStr">
        <is>
          <t>温养连击</t>
        </is>
      </c>
      <c r="Q623" s="975" t="inlineStr">
        <is>
          <t>0%</t>
        </is>
      </c>
    </row>
    <row r="624" ht="24" customHeight="1">
      <c r="A624" s="484" t="n"/>
      <c r="B624" s="484" t="n"/>
      <c r="C624" s="375" t="n"/>
      <c r="D624" s="375" t="n"/>
      <c r="E624" s="971" t="n"/>
      <c r="F624" s="484" t="n"/>
      <c r="G624" s="375" t="n"/>
      <c r="H624" s="375" t="n"/>
      <c r="I624" s="971" t="n"/>
      <c r="J624" s="54" t="n"/>
      <c r="K624" s="270" t="n"/>
      <c r="L624" s="270" t="n"/>
      <c r="M624" s="510" t="n"/>
      <c r="P624" s="68" t="inlineStr">
        <is>
          <t>最终提升</t>
        </is>
      </c>
      <c r="Q624" s="961" t="inlineStr">
        <is>
          <t>0%</t>
        </is>
      </c>
    </row>
    <row r="625" ht="24" customHeight="1">
      <c r="A625" s="788" t="inlineStr"/>
      <c r="N625" s="788" t="inlineStr"/>
    </row>
    <row r="626" ht="24" customHeight="1">
      <c r="A626" s="389" t="inlineStr">
        <is>
          <t>手雷</t>
        </is>
      </c>
      <c r="B626" s="388" t="inlineStr">
        <is>
          <t>核弹器魂中阶：对手攻击分别降低本次40%伤害，持续3回合</t>
        </is>
      </c>
      <c r="C626" s="3" t="n"/>
      <c r="D626" s="3" t="n"/>
      <c r="E626" s="3" t="n"/>
      <c r="F626" s="3" t="n"/>
      <c r="G626" s="3" t="n"/>
      <c r="H626" s="388" t="inlineStr">
        <is>
          <t>核弹器魂高阶：70%/25%/5% 概率攻击次数+1/2/3</t>
        </is>
      </c>
      <c r="I626" s="3" t="n"/>
      <c r="J626" s="3" t="n"/>
      <c r="K626" s="3" t="n"/>
      <c r="L626" s="3" t="n"/>
      <c r="M626" s="3" t="n"/>
      <c r="N626" s="962" t="inlineStr">
        <is>
          <t>觉醒神器</t>
        </is>
      </c>
      <c r="O626" s="58">
        <f>ROUND((O636+Q636)/2,0)</f>
        <v/>
      </c>
      <c r="P626" s="386" t="inlineStr">
        <is>
          <t>2</t>
        </is>
      </c>
      <c r="Q626" s="58">
        <f>IF(Q637="紫晶",100%,ROUND(1-(1-Q637)*(1-Q638)*(1-Q639)*(1-Q640)*(1-Q641),3))</f>
        <v/>
      </c>
      <c r="R626" s="151">
        <f>O637</f>
        <v/>
      </c>
    </row>
    <row r="627" ht="24" customHeight="1">
      <c r="A627" s="744" t="inlineStr">
        <is>
          <t>强化五星</t>
        </is>
      </c>
      <c r="B627" s="859" t="inlineStr">
        <is>
          <t>武器名称：燃烧弹。基础伤害：10-50。洗练画册：基础伤害+35。升级领悟。
强化属性：攻击1次，命中率提高80%！命中后每回合损失5%当前生命，持续3回合。
仙化加成：武器伤害+100%，命中+25.0%，忽略+25.0%。</t>
        </is>
      </c>
      <c r="C627" s="3" t="n"/>
      <c r="D627" s="3" t="n"/>
      <c r="E627" s="3" t="n"/>
      <c r="F627" s="3" t="n"/>
      <c r="G627" s="3" t="n"/>
      <c r="H627" s="3" t="n"/>
      <c r="I627" s="3" t="n"/>
      <c r="J627" s="3" t="n"/>
      <c r="K627" s="3" t="n"/>
      <c r="L627" s="3" t="n"/>
      <c r="M627" s="4" t="n"/>
      <c r="N627" s="80" t="inlineStr">
        <is>
          <t>最低基础</t>
        </is>
      </c>
      <c r="O627" s="965">
        <f>IF(ISNUMBER(SEARCH("十阶",N626)),R627,IF(ISNUMBER(SEARCH("神器",N626)),R629,0))</f>
        <v/>
      </c>
      <c r="P627" s="61" t="inlineStr">
        <is>
          <t>武器加成</t>
        </is>
      </c>
      <c r="Q627" s="933" t="inlineStr">
        <is>
          <t>20%</t>
        </is>
      </c>
      <c r="R627" s="788" t="inlineStr">
        <is>
          <t>20</t>
        </is>
      </c>
    </row>
    <row r="628" ht="24" customHeight="1">
      <c r="A628" s="414" t="n"/>
      <c r="M628" s="504" t="n"/>
      <c r="N628" s="132" t="inlineStr">
        <is>
          <t>最高基础</t>
        </is>
      </c>
      <c r="O628" s="251">
        <f>IF(ISNUMBER(SEARCH("十阶",N626)),R628,IF(ISNUMBER(SEARCH("神器",N626)),R630,0))</f>
        <v/>
      </c>
      <c r="P628" s="85" t="inlineStr">
        <is>
          <t>器魂加成</t>
        </is>
      </c>
      <c r="Q628" s="236" t="inlineStr">
        <is>
          <t>0%</t>
        </is>
      </c>
      <c r="R628" s="788" t="inlineStr">
        <is>
          <t>80</t>
        </is>
      </c>
    </row>
    <row r="629" ht="24" customHeight="1">
      <c r="A629" s="749" t="n"/>
      <c r="B629" s="158" t="n"/>
      <c r="C629" s="158" t="n"/>
      <c r="D629" s="158" t="n"/>
      <c r="E629" s="158" t="n"/>
      <c r="F629" s="158" t="n"/>
      <c r="G629" s="158" t="n"/>
      <c r="H629" s="158" t="n"/>
      <c r="I629" s="158" t="n"/>
      <c r="J629" s="158" t="n"/>
      <c r="K629" s="158" t="n"/>
      <c r="L629" s="158" t="n"/>
      <c r="M629" s="320" t="n"/>
      <c r="N629" s="132" t="inlineStr">
        <is>
          <t>仙化基础</t>
        </is>
      </c>
      <c r="O629" s="966" t="inlineStr">
        <is>
          <t>100%</t>
        </is>
      </c>
      <c r="P629" s="85" t="inlineStr">
        <is>
          <t>仙化加成</t>
        </is>
      </c>
      <c r="Q629" s="236" t="inlineStr">
        <is>
          <t>0%</t>
        </is>
      </c>
      <c r="R629" s="788" t="inlineStr">
        <is>
          <t>40</t>
        </is>
      </c>
    </row>
    <row r="630" ht="24" customHeight="1">
      <c r="A630" s="956" t="inlineStr">
        <is>
          <t>觉醒十阶</t>
        </is>
      </c>
      <c r="B630" s="873" t="inlineStr">
        <is>
          <t>武器名称：核弹。基础伤害：20-80。淬火档次1满祝材料：2011。
觉醒属性：攻击1次，命中率提高80%！命中后每回合损失5%当前生命并且使对手受到伤害增加20%、闪避率降低20%，持续3回合。
觉醒加成：武器伤害+72，连击+30.0%，暴击+30.0%。</t>
        </is>
      </c>
      <c r="C630" s="194" t="n"/>
      <c r="D630" s="194" t="n"/>
      <c r="E630" s="194" t="n"/>
      <c r="F630" s="194" t="n"/>
      <c r="G630" s="194" t="n"/>
      <c r="H630" s="194" t="n"/>
      <c r="I630" s="194" t="n"/>
      <c r="J630" s="194" t="n"/>
      <c r="K630" s="194" t="n"/>
      <c r="L630" s="194" t="n"/>
      <c r="M630" s="410" t="n"/>
      <c r="N630" s="132" t="inlineStr">
        <is>
          <t>觉醒基础</t>
        </is>
      </c>
      <c r="O630" s="254" t="inlineStr">
        <is>
          <t>72</t>
        </is>
      </c>
      <c r="P630" s="85" t="inlineStr">
        <is>
          <t>剑君加成</t>
        </is>
      </c>
      <c r="Q630" s="286" t="inlineStr">
        <is>
          <t>160%</t>
        </is>
      </c>
      <c r="R630" s="788" t="inlineStr">
        <is>
          <t>100</t>
        </is>
      </c>
    </row>
    <row r="631" ht="24" customHeight="1">
      <c r="A631" s="414" t="n"/>
      <c r="M631" s="504" t="n"/>
      <c r="N631" s="132" t="inlineStr">
        <is>
          <t>铭刻基础</t>
        </is>
      </c>
      <c r="O631" s="966" t="inlineStr">
        <is>
          <t>140</t>
        </is>
      </c>
      <c r="P631" s="85" t="inlineStr">
        <is>
          <t>专精加成</t>
        </is>
      </c>
      <c r="Q631" s="286" t="inlineStr">
        <is>
          <t>50%</t>
        </is>
      </c>
    </row>
    <row r="632" ht="24" customHeight="1">
      <c r="A632" s="749" t="n"/>
      <c r="B632" s="158" t="n"/>
      <c r="C632" s="158" t="n"/>
      <c r="D632" s="158" t="n"/>
      <c r="E632" s="158" t="n"/>
      <c r="F632" s="158" t="n"/>
      <c r="G632" s="158" t="n"/>
      <c r="H632" s="158" t="n"/>
      <c r="I632" s="158" t="n"/>
      <c r="J632" s="158" t="n"/>
      <c r="K632" s="158" t="n"/>
      <c r="L632" s="158" t="n"/>
      <c r="M632" s="320" t="n"/>
      <c r="N632" s="132" t="inlineStr">
        <is>
          <t>附魔基础</t>
        </is>
      </c>
      <c r="O632" s="966" t="inlineStr">
        <is>
          <t>40</t>
        </is>
      </c>
      <c r="P632" s="85" t="inlineStr">
        <is>
          <t>附魔加成</t>
        </is>
      </c>
      <c r="Q632" s="286" t="inlineStr">
        <is>
          <t>16%</t>
        </is>
      </c>
      <c r="R632" s="788" t="inlineStr">
        <is>
          <t>0</t>
        </is>
      </c>
    </row>
    <row r="633" ht="24" customHeight="1">
      <c r="A633" s="956" t="inlineStr">
        <is>
          <t>觉醒神器</t>
        </is>
      </c>
      <c r="B633" s="873" t="inlineStr">
        <is>
          <t>武器名称：神·圣手雷。基础伤害：40-100。
神器属性：攻击1次，命中率提高100%！命中后每回合损失5%当前生命并且使对手受到伤害增加20%、闪避率降低20%，持续3回合。
神器神技：神圣伤害，手雷的攻击不会被反弹反击，在持续伤害的3回合内如果对手死亡无法触发装死。</t>
        </is>
      </c>
      <c r="C633" s="194" t="n"/>
      <c r="D633" s="194" t="n"/>
      <c r="E633" s="194" t="n"/>
      <c r="F633" s="194" t="n"/>
      <c r="G633" s="194" t="n"/>
      <c r="H633" s="194" t="n"/>
      <c r="I633" s="194" t="n"/>
      <c r="J633" s="194" t="n"/>
      <c r="K633" s="194" t="n"/>
      <c r="L633" s="194" t="n"/>
      <c r="M633" s="410" t="n"/>
      <c r="N633" s="132" t="inlineStr">
        <is>
          <t>洗练基础</t>
        </is>
      </c>
      <c r="O633" s="966" t="inlineStr">
        <is>
          <t>0</t>
        </is>
      </c>
      <c r="P633" s="85" t="inlineStr">
        <is>
          <t>温养加成</t>
        </is>
      </c>
      <c r="Q633" s="286" t="inlineStr">
        <is>
          <t>0%</t>
        </is>
      </c>
      <c r="R633" s="788" t="inlineStr">
        <is>
          <t>25</t>
        </is>
      </c>
    </row>
    <row r="634" ht="24" customHeight="1">
      <c r="A634" s="414" t="n"/>
      <c r="M634" s="504" t="n"/>
      <c r="N634" s="132" t="inlineStr">
        <is>
          <t>神将基础</t>
        </is>
      </c>
      <c r="O634" s="966" t="inlineStr">
        <is>
          <t>0</t>
        </is>
      </c>
      <c r="P634" s="85" t="inlineStr">
        <is>
          <t>神将加成</t>
        </is>
      </c>
      <c r="Q634" s="977" t="inlineStr">
        <is>
          <t>0%</t>
        </is>
      </c>
      <c r="R634" s="788" t="inlineStr">
        <is>
          <t>69</t>
        </is>
      </c>
    </row>
    <row r="635" ht="24" customHeight="1">
      <c r="A635" s="749" t="n"/>
      <c r="B635" s="158" t="n"/>
      <c r="C635" s="158" t="n"/>
      <c r="D635" s="158" t="n"/>
      <c r="E635" s="158" t="n"/>
      <c r="F635" s="158" t="n"/>
      <c r="G635" s="158" t="n"/>
      <c r="H635" s="158" t="n"/>
      <c r="I635" s="158" t="n"/>
      <c r="J635" s="158" t="n"/>
      <c r="K635" s="158" t="n"/>
      <c r="L635" s="158" t="n"/>
      <c r="M635" s="320" t="n"/>
      <c r="N635" s="138" t="inlineStr">
        <is>
          <t>符石基础</t>
        </is>
      </c>
      <c r="O635" s="257">
        <f>IF(ISNUMBER(SEARCH("闪耀",O637)),70,0)</f>
        <v/>
      </c>
      <c r="P635" s="256" t="inlineStr">
        <is>
          <t>符石加成</t>
        </is>
      </c>
      <c r="Q635" s="290">
        <f>IF(ISNUMBER(SEARCH("破坏",O637)),50%,0)+IF(ISNUMBER(SEARCH("银光",O637)),20%,0)</f>
        <v/>
      </c>
      <c r="R635" s="788" t="inlineStr">
        <is>
          <t>135</t>
        </is>
      </c>
    </row>
    <row r="636" ht="24" customHeight="1">
      <c r="A636" s="693" t="inlineStr">
        <is>
          <t>爆风9C</t>
        </is>
      </c>
      <c r="B636" s="695" t="inlineStr">
        <is>
          <t>天赋分支1</t>
        </is>
      </c>
      <c r="F636" s="695" t="inlineStr">
        <is>
          <t>天赋分支2</t>
        </is>
      </c>
      <c r="J636" s="695" t="inlineStr">
        <is>
          <t>天赋分支3</t>
        </is>
      </c>
      <c r="N636" s="386" t="inlineStr">
        <is>
          <t>最低输出</t>
        </is>
      </c>
      <c r="O636" s="386">
        <f>ROUNDDOWN((ROUNDDOWN(ROUNDDOWN(O627*(1+0.25+O629)+$O$14*(1+$O$4+$O$5)*0.1+SUM(O630:O635),0)*(1.5+$O$12+$P$12+$Q$15+SUM(Q627:Q635)),0)+SUM(O638:O641)+$Q$13+$Q$14+$Q$12)*(P626-1+Q626)*(1+Q642),0)</f>
        <v/>
      </c>
      <c r="P636" s="386" t="inlineStr">
        <is>
          <t>最高输出</t>
        </is>
      </c>
      <c r="Q636" s="386">
        <f>ROUNDDOWN((ROUNDDOWN(ROUNDDOWN(O628*(1+0.25+O629)+$O$14*(1+$O$4+$O$5)*0.1+SUM(O630:O635),0)*(1.5+$O$12+$P$12+$Q$15+SUM(Q627:Q635)),0)+SUM(O638:O641)+$Q$13+$Q$14+$Q$12)*(P626-1+Q626)*(1+Q642),0)</f>
        <v/>
      </c>
    </row>
    <row r="637" ht="24" customHeight="1">
      <c r="A637" s="489" t="inlineStr">
        <is>
          <t>专属武器
核弹
神·圣手雷</t>
        </is>
      </c>
      <c r="B637" s="926" t="inlineStr">
        <is>
          <t>基础共鸣：增加专属武器25点基础伤害，
使用核弹可以变身神将形象</t>
        </is>
      </c>
      <c r="C637" s="3" t="n"/>
      <c r="D637" s="3" t="n"/>
      <c r="E637" s="474" t="n"/>
      <c r="F637" s="907" t="inlineStr">
        <is>
          <t>威震寰宇：扔出后降低对手武器穿透3%，最多生效5次，持续整场战斗</t>
        </is>
      </c>
      <c r="G637" s="3" t="n"/>
      <c r="H637" s="3" t="n"/>
      <c r="I637" s="474" t="n"/>
      <c r="J637" s="980" t="inlineStr">
        <is>
          <t>精准定位：专属武器获得优先选中效果</t>
        </is>
      </c>
      <c r="K637" s="3" t="n"/>
      <c r="L637" s="3" t="n"/>
      <c r="M637" s="474" t="n"/>
      <c r="N637" s="80" t="inlineStr">
        <is>
          <t>符石名称</t>
        </is>
      </c>
      <c r="O637" s="1022" t="inlineStr">
        <is>
          <t>闪耀清月</t>
        </is>
      </c>
      <c r="P637" s="61" t="inlineStr">
        <is>
          <t>武器连击</t>
        </is>
      </c>
      <c r="Q637" s="933" t="inlineStr">
        <is>
          <t>30%</t>
        </is>
      </c>
      <c r="R637" s="788" t="inlineStr">
        <is>
          <t>0%</t>
        </is>
      </c>
    </row>
    <row r="638" ht="24" customHeight="1">
      <c r="A638" s="45" t="n"/>
      <c r="B638" s="535" t="n"/>
      <c r="C638" s="158" t="n"/>
      <c r="D638" s="158" t="n"/>
      <c r="E638" s="159" t="n"/>
      <c r="F638" s="535" t="n"/>
      <c r="G638" s="158" t="n"/>
      <c r="H638" s="158" t="n"/>
      <c r="I638" s="159" t="n"/>
      <c r="J638" s="981" t="n"/>
      <c r="K638" s="158" t="n"/>
      <c r="L638" s="158" t="n"/>
      <c r="M638" s="159" t="n"/>
      <c r="N638" s="132" t="inlineStr">
        <is>
          <t>符石附加</t>
        </is>
      </c>
      <c r="O638" s="254">
        <f>ROUNDDOWN(IF(ISNUMBER(SEARCH("清月",O637)),200%*ROUNDDOWN($O$14*(1+$O$4+$O$5),0),IF(ISNUMBER(SEARCH("锦月",O637)),50%*ROUNDDOWN(ROUNDDOWN($O$15*(1+$Q$2*$Q$3),0)*(1+$Q$4+$Q$5),0),0)),0)</f>
        <v/>
      </c>
      <c r="P638" s="85" t="inlineStr">
        <is>
          <t>魂珠连击</t>
        </is>
      </c>
      <c r="Q638" s="286" t="inlineStr">
        <is>
          <t>75%</t>
        </is>
      </c>
      <c r="R638" s="788" t="inlineStr">
        <is>
          <t>30%</t>
        </is>
      </c>
    </row>
    <row r="639" ht="24" customHeight="1">
      <c r="A639" s="45" t="n"/>
      <c r="B639" s="902" t="inlineStr">
        <is>
          <t>中级共鸣：增加专属武器44点基础伤害，
使用神·圣手雷可以变身神将形象</t>
        </is>
      </c>
      <c r="C639" s="194" t="n"/>
      <c r="D639" s="194" t="n"/>
      <c r="E639" s="195" t="n"/>
      <c r="F639" s="908" t="inlineStr">
        <is>
          <t>多导突防：无视格挡，该武器攻击次数+1</t>
        </is>
      </c>
      <c r="G639" s="194" t="n"/>
      <c r="H639" s="194" t="n"/>
      <c r="I639" s="195" t="n"/>
      <c r="J639" s="1023" t="inlineStr">
        <is>
          <t>安邦护盾：拿出后获得自身生命上限30%的护盾；再次攻击时60%几率叠加生命上限10%的护盾（最高生命上限60%）</t>
        </is>
      </c>
      <c r="K639" s="194" t="n"/>
      <c r="L639" s="194" t="n"/>
      <c r="M639" s="195" t="n"/>
      <c r="N639" s="132" t="inlineStr">
        <is>
          <t>武器附加</t>
        </is>
      </c>
      <c r="O639" s="254" t="inlineStr">
        <is>
          <t>0</t>
        </is>
      </c>
      <c r="P639" s="85" t="inlineStr">
        <is>
          <t>专精连击</t>
        </is>
      </c>
      <c r="Q639" s="286" t="inlineStr">
        <is>
          <t>0%</t>
        </is>
      </c>
      <c r="R639" s="788" t="inlineStr">
        <is>
          <t>紫晶</t>
        </is>
      </c>
    </row>
    <row r="640" ht="24" customHeight="1">
      <c r="A640" s="45" t="n"/>
      <c r="B640" s="535" t="n"/>
      <c r="C640" s="158" t="n"/>
      <c r="D640" s="158" t="n"/>
      <c r="E640" s="159" t="n"/>
      <c r="F640" s="535" t="n"/>
      <c r="G640" s="158" t="n"/>
      <c r="H640" s="158" t="n"/>
      <c r="I640" s="159" t="n"/>
      <c r="J640" s="981" t="n"/>
      <c r="K640" s="158" t="n"/>
      <c r="L640" s="158" t="n"/>
      <c r="M640" s="159" t="n"/>
      <c r="N640" s="132" t="inlineStr">
        <is>
          <t>神将附加</t>
        </is>
      </c>
      <c r="O640" s="960" t="inlineStr">
        <is>
          <t>0</t>
        </is>
      </c>
      <c r="P640" s="85" t="inlineStr">
        <is>
          <t>附魔连击</t>
        </is>
      </c>
      <c r="Q640" s="286" t="inlineStr">
        <is>
          <t>0%</t>
        </is>
      </c>
    </row>
    <row r="641" ht="24" customHeight="1">
      <c r="A641" s="45" t="n"/>
      <c r="B641" s="984" t="inlineStr">
        <is>
          <t>高级共鸣：增加专属武器66点基础伤害</t>
        </is>
      </c>
      <c r="C641" s="194" t="n"/>
      <c r="D641" s="194" t="n"/>
      <c r="E641" s="195" t="n"/>
      <c r="F641" s="984" t="inlineStr">
        <is>
          <t>轮番轰炸：命中后60%/30%/10%概率造成1次/2次/3次爆炸（爆炸造成自身力量*20%技能伤害）</t>
        </is>
      </c>
      <c r="G641" s="194" t="n"/>
      <c r="H641" s="194" t="n"/>
      <c r="I641" s="195" t="n"/>
      <c r="J641" s="1024" t="inlineStr">
        <is>
          <t>分导拦截：拿出后获得免疫控制效果持续一回合；再次攻击时60%几率叠加一回合免疫控制效果（最多叠加四回合）</t>
        </is>
      </c>
      <c r="K641" s="194" t="n"/>
      <c r="L641" s="194" t="n"/>
      <c r="M641" s="195" t="n"/>
      <c r="N641" s="974" t="inlineStr">
        <is>
          <t>其他附加</t>
        </is>
      </c>
      <c r="O641" s="298" t="inlineStr">
        <is>
          <t>0</t>
        </is>
      </c>
      <c r="P641" s="316" t="inlineStr">
        <is>
          <t>温养连击</t>
        </is>
      </c>
      <c r="Q641" s="975" t="inlineStr">
        <is>
          <t>0%</t>
        </is>
      </c>
    </row>
    <row r="642" ht="24" customHeight="1">
      <c r="A642" s="29" t="n"/>
      <c r="B642" s="986" t="n"/>
      <c r="C642" s="375" t="n"/>
      <c r="D642" s="375" t="n"/>
      <c r="E642" s="971" t="n"/>
      <c r="F642" s="986" t="n"/>
      <c r="G642" s="375" t="n"/>
      <c r="H642" s="375" t="n"/>
      <c r="I642" s="971" t="n"/>
      <c r="J642" s="987" t="n"/>
      <c r="K642" s="270" t="n"/>
      <c r="L642" s="270" t="n"/>
      <c r="M642" s="510" t="n"/>
      <c r="P642" s="68" t="inlineStr">
        <is>
          <t>最终提升</t>
        </is>
      </c>
      <c r="Q642" s="961" t="inlineStr">
        <is>
          <t>0%</t>
        </is>
      </c>
    </row>
    <row r="643" ht="24" customHeight="1">
      <c r="A643" s="788" t="inlineStr"/>
      <c r="N643" s="788" t="inlineStr"/>
    </row>
    <row r="644" ht="24" customHeight="1">
      <c r="A644" s="389" t="inlineStr">
        <is>
          <t>老鼠</t>
        </is>
      </c>
      <c r="B644" s="388" t="inlineStr">
        <is>
          <t>霸天鼠器魂中阶：忽略装死</t>
        </is>
      </c>
      <c r="C644" s="3" t="n"/>
      <c r="D644" s="3" t="n"/>
      <c r="E644" s="3" t="n"/>
      <c r="F644" s="3" t="n"/>
      <c r="G644" s="3" t="n"/>
      <c r="H644" s="388" t="inlineStr">
        <is>
          <t>霸天鼠器魂高阶：无视格挡，无视大海</t>
        </is>
      </c>
      <c r="I644" s="3" t="n"/>
      <c r="J644" s="3" t="n"/>
      <c r="K644" s="3" t="n"/>
      <c r="L644" s="3" t="n"/>
      <c r="M644" s="3" t="n"/>
      <c r="N644" s="962" t="inlineStr">
        <is>
          <t>觉醒神器</t>
        </is>
      </c>
      <c r="O644" s="58">
        <f>ROUND((O654+Q654)/2,0)</f>
        <v/>
      </c>
      <c r="P644" s="386" t="inlineStr">
        <is>
          <t>3</t>
        </is>
      </c>
      <c r="Q644" s="58">
        <f>IF(Q655="紫晶",100%,ROUND(1-(1-Q655)*(1-Q656)*(1-Q657)*(1-Q658)*(1-Q659),3))</f>
        <v/>
      </c>
      <c r="R644" s="151">
        <f>O655</f>
        <v/>
      </c>
    </row>
    <row r="645" ht="24" customHeight="1">
      <c r="A645" s="744" t="inlineStr">
        <is>
          <t>强化五星</t>
        </is>
      </c>
      <c r="B645" s="859" t="inlineStr">
        <is>
          <t>武器名称：钻天鼠。基础伤害：18-23。洗练画册：基础伤害+35。升级领悟。
强化属性：降低对手闪避50%持续2回合。
仙化加成：武器伤害+100%，连击+25.0%，暴击+25.0%。</t>
        </is>
      </c>
      <c r="C645" s="3" t="n"/>
      <c r="D645" s="3" t="n"/>
      <c r="E645" s="3" t="n"/>
      <c r="F645" s="3" t="n"/>
      <c r="G645" s="3" t="n"/>
      <c r="H645" s="3" t="n"/>
      <c r="I645" s="3" t="n"/>
      <c r="J645" s="3" t="n"/>
      <c r="K645" s="3" t="n"/>
      <c r="L645" s="3" t="n"/>
      <c r="M645" s="4" t="n"/>
      <c r="N645" s="80" t="inlineStr">
        <is>
          <t>最低基础</t>
        </is>
      </c>
      <c r="O645" s="965">
        <f>IF(ISNUMBER(SEARCH("十阶",N644)),R645,IF(ISNUMBER(SEARCH("神器",N644)),R647,0))</f>
        <v/>
      </c>
      <c r="P645" s="61" t="inlineStr">
        <is>
          <t>武器加成</t>
        </is>
      </c>
      <c r="Q645" s="933" t="inlineStr">
        <is>
          <t>100%</t>
        </is>
      </c>
      <c r="R645" s="788" t="inlineStr">
        <is>
          <t>21</t>
        </is>
      </c>
    </row>
    <row r="646" ht="24" customHeight="1">
      <c r="A646" s="414" t="n"/>
      <c r="M646" s="504" t="n"/>
      <c r="N646" s="132" t="inlineStr">
        <is>
          <t>最高基础</t>
        </is>
      </c>
      <c r="O646" s="251">
        <f>IF(ISNUMBER(SEARCH("十阶",N644)),R646,IF(ISNUMBER(SEARCH("神器",N644)),R648,0))</f>
        <v/>
      </c>
      <c r="P646" s="85" t="inlineStr">
        <is>
          <t>器魂加成</t>
        </is>
      </c>
      <c r="Q646" s="236" t="inlineStr">
        <is>
          <t>0%</t>
        </is>
      </c>
      <c r="R646" s="788" t="inlineStr">
        <is>
          <t>29</t>
        </is>
      </c>
    </row>
    <row r="647" ht="24" customHeight="1">
      <c r="A647" s="749" t="n"/>
      <c r="B647" s="158" t="n"/>
      <c r="C647" s="158" t="n"/>
      <c r="D647" s="158" t="n"/>
      <c r="E647" s="158" t="n"/>
      <c r="F647" s="158" t="n"/>
      <c r="G647" s="158" t="n"/>
      <c r="H647" s="158" t="n"/>
      <c r="I647" s="158" t="n"/>
      <c r="J647" s="158" t="n"/>
      <c r="K647" s="158" t="n"/>
      <c r="L647" s="158" t="n"/>
      <c r="M647" s="320" t="n"/>
      <c r="N647" s="132" t="inlineStr">
        <is>
          <t>仙化基础</t>
        </is>
      </c>
      <c r="O647" s="966" t="inlineStr">
        <is>
          <t>100%</t>
        </is>
      </c>
      <c r="P647" s="85" t="inlineStr">
        <is>
          <t>仙化加成</t>
        </is>
      </c>
      <c r="Q647" s="236" t="inlineStr">
        <is>
          <t>0%</t>
        </is>
      </c>
      <c r="R647" s="788" t="inlineStr">
        <is>
          <t>29</t>
        </is>
      </c>
    </row>
    <row r="648" ht="24" customHeight="1">
      <c r="A648" s="956" t="inlineStr">
        <is>
          <t>觉醒十阶</t>
        </is>
      </c>
      <c r="B648" s="873" t="inlineStr">
        <is>
          <t>武器名称：王牌飞行鼠。基础伤害：21-29。淬火档次1满祝材料：2011。
觉醒属性：降低对手闪避50%持续2回合。增加对女性鹅伤害80%，持续2回合。
觉醒加成：武器伤害+72，命中+30.0%，暴击+30.0%。</t>
        </is>
      </c>
      <c r="C648" s="194" t="n"/>
      <c r="D648" s="194" t="n"/>
      <c r="E648" s="194" t="n"/>
      <c r="F648" s="194" t="n"/>
      <c r="G648" s="194" t="n"/>
      <c r="H648" s="194" t="n"/>
      <c r="I648" s="194" t="n"/>
      <c r="J648" s="194" t="n"/>
      <c r="K648" s="194" t="n"/>
      <c r="L648" s="194" t="n"/>
      <c r="M648" s="410" t="n"/>
      <c r="N648" s="132" t="inlineStr">
        <is>
          <t>觉醒基础</t>
        </is>
      </c>
      <c r="O648" s="254" t="inlineStr">
        <is>
          <t>72</t>
        </is>
      </c>
      <c r="P648" s="85" t="inlineStr">
        <is>
          <t>剑君加成</t>
        </is>
      </c>
      <c r="Q648" s="286" t="inlineStr">
        <is>
          <t>160%</t>
        </is>
      </c>
      <c r="R648" s="788" t="inlineStr">
        <is>
          <t>41</t>
        </is>
      </c>
    </row>
    <row r="649" ht="24" customHeight="1">
      <c r="A649" s="414" t="n"/>
      <c r="M649" s="504" t="n"/>
      <c r="N649" s="132" t="inlineStr">
        <is>
          <t>铭刻基础</t>
        </is>
      </c>
      <c r="O649" s="966" t="inlineStr">
        <is>
          <t>140</t>
        </is>
      </c>
      <c r="P649" s="85" t="inlineStr">
        <is>
          <t>专精加成</t>
        </is>
      </c>
      <c r="Q649" s="286" t="inlineStr">
        <is>
          <t>50%</t>
        </is>
      </c>
    </row>
    <row r="650" ht="24" customHeight="1">
      <c r="A650" s="749" t="n"/>
      <c r="B650" s="158" t="n"/>
      <c r="C650" s="158" t="n"/>
      <c r="D650" s="158" t="n"/>
      <c r="E650" s="158" t="n"/>
      <c r="F650" s="158" t="n"/>
      <c r="G650" s="158" t="n"/>
      <c r="H650" s="158" t="n"/>
      <c r="I650" s="158" t="n"/>
      <c r="J650" s="158" t="n"/>
      <c r="K650" s="158" t="n"/>
      <c r="L650" s="158" t="n"/>
      <c r="M650" s="320" t="n"/>
      <c r="N650" s="132" t="inlineStr">
        <is>
          <t>附魔基础</t>
        </is>
      </c>
      <c r="O650" s="966" t="inlineStr">
        <is>
          <t>40</t>
        </is>
      </c>
      <c r="P650" s="85" t="inlineStr">
        <is>
          <t>附魔加成</t>
        </is>
      </c>
      <c r="Q650" s="286" t="inlineStr">
        <is>
          <t>16%</t>
        </is>
      </c>
      <c r="R650" s="788" t="inlineStr">
        <is>
          <t>0</t>
        </is>
      </c>
    </row>
    <row r="651" ht="24" customHeight="1">
      <c r="A651" s="956" t="inlineStr">
        <is>
          <t>觉醒神器</t>
        </is>
      </c>
      <c r="B651" s="873" t="inlineStr">
        <is>
          <t>武器名称：神·霸天鼠。基础伤害：29-41。
神器属性：优先选中，降低对手50%闪避率持续2回合。
神器神技：霸天虎，如果对手为异性额外降低其50%闪避率，并增加自身伤害100%持续2回合。</t>
        </is>
      </c>
      <c r="C651" s="194" t="n"/>
      <c r="D651" s="194" t="n"/>
      <c r="E651" s="194" t="n"/>
      <c r="F651" s="194" t="n"/>
      <c r="G651" s="194" t="n"/>
      <c r="H651" s="194" t="n"/>
      <c r="I651" s="194" t="n"/>
      <c r="J651" s="194" t="n"/>
      <c r="K651" s="194" t="n"/>
      <c r="L651" s="194" t="n"/>
      <c r="M651" s="410" t="n"/>
      <c r="N651" s="132" t="inlineStr">
        <is>
          <t>洗练基础</t>
        </is>
      </c>
      <c r="O651" s="966" t="inlineStr">
        <is>
          <t>0</t>
        </is>
      </c>
      <c r="P651" s="85" t="inlineStr">
        <is>
          <t>温养加成</t>
        </is>
      </c>
      <c r="Q651" s="286" t="inlineStr">
        <is>
          <t>0%</t>
        </is>
      </c>
      <c r="R651" s="788" t="inlineStr">
        <is>
          <t>24</t>
        </is>
      </c>
    </row>
    <row r="652" ht="24" customHeight="1">
      <c r="A652" s="414" t="n"/>
      <c r="M652" s="504" t="n"/>
      <c r="N652" s="132" t="inlineStr">
        <is>
          <t>神将基础</t>
        </is>
      </c>
      <c r="O652" s="966" t="inlineStr">
        <is>
          <t>0</t>
        </is>
      </c>
      <c r="P652" s="85" t="inlineStr">
        <is>
          <t>神将加成</t>
        </is>
      </c>
      <c r="Q652" s="977" t="inlineStr">
        <is>
          <t>0%</t>
        </is>
      </c>
      <c r="R652" s="788" t="inlineStr">
        <is>
          <t>62</t>
        </is>
      </c>
    </row>
    <row r="653" ht="24" customHeight="1">
      <c r="A653" s="749" t="n"/>
      <c r="B653" s="158" t="n"/>
      <c r="C653" s="158" t="n"/>
      <c r="D653" s="158" t="n"/>
      <c r="E653" s="158" t="n"/>
      <c r="F653" s="158" t="n"/>
      <c r="G653" s="158" t="n"/>
      <c r="H653" s="158" t="n"/>
      <c r="I653" s="158" t="n"/>
      <c r="J653" s="158" t="n"/>
      <c r="K653" s="158" t="n"/>
      <c r="L653" s="158" t="n"/>
      <c r="M653" s="320" t="n"/>
      <c r="N653" s="138" t="inlineStr">
        <is>
          <t>符石基础</t>
        </is>
      </c>
      <c r="O653" s="257">
        <f>IF(ISNUMBER(SEARCH("闪耀",O655)),70,0)</f>
        <v/>
      </c>
      <c r="P653" s="256" t="inlineStr">
        <is>
          <t>符石加成</t>
        </is>
      </c>
      <c r="Q653" s="290">
        <f>IF(ISNUMBER(SEARCH("破坏",O655)),50%,0)+IF(ISNUMBER(SEARCH("银光",O655)),20%,0)</f>
        <v/>
      </c>
      <c r="R653" s="788" t="inlineStr">
        <is>
          <t>124</t>
        </is>
      </c>
    </row>
    <row r="654" ht="24" customHeight="1">
      <c r="A654" s="945" t="inlineStr">
        <is>
          <t>神将虚日鼠</t>
        </is>
      </c>
      <c r="B654" s="695" t="inlineStr">
        <is>
          <t>天赋分支1</t>
        </is>
      </c>
      <c r="F654" s="695" t="inlineStr">
        <is>
          <t>天赋分支2</t>
        </is>
      </c>
      <c r="J654" s="695" t="inlineStr">
        <is>
          <t>天赋分支3</t>
        </is>
      </c>
      <c r="N654" s="386" t="inlineStr">
        <is>
          <t>最低输出</t>
        </is>
      </c>
      <c r="O654" s="386">
        <f>ROUNDDOWN((ROUNDDOWN(ROUNDDOWN(O645*(1+0.25+O647)+$O$14*(1+$O$4+$O$5)*0.1+SUM(O648:O653),0)*(1.5+$O$12+$P$12+$Q$15+SUM(Q645:Q653)),0)+SUM(O656:O659)+$Q$13+$Q$14+$Q$12)*(P644-1+Q644)*(1+Q660),0)</f>
        <v/>
      </c>
      <c r="P654" s="386" t="inlineStr">
        <is>
          <t>最高输出</t>
        </is>
      </c>
      <c r="Q654" s="386">
        <f>ROUNDDOWN((ROUNDDOWN(ROUNDDOWN(O646*(1+0.25+O647)+$O$14*(1+$O$4+$O$5)*0.1+SUM(O648:O653),0)*(1.5+$O$12+$P$12+$Q$15+SUM(Q645:Q653)),0)+SUM(O656:O659)+$Q$13+$Q$14+$Q$12)*(P644-1+Q644)*(1+Q660),0)</f>
        <v/>
      </c>
    </row>
    <row r="655" ht="24" customHeight="1">
      <c r="A655" s="839" t="inlineStr">
        <is>
          <t>专属武器
王牌飞行鼠
神·霸天鼠</t>
        </is>
      </c>
      <c r="B655" s="994" t="inlineStr">
        <is>
          <t>基础共鸣：增加专属武器24点基础伤害，
使用王牌飞行鼠可以变身神将形象</t>
        </is>
      </c>
      <c r="C655" s="3" t="n"/>
      <c r="D655" s="3" t="n"/>
      <c r="E655" s="474" t="n"/>
      <c r="F655" s="994" t="inlineStr">
        <is>
          <t>司命：命中率增加25%</t>
        </is>
      </c>
      <c r="G655" s="3" t="n"/>
      <c r="H655" s="3" t="n"/>
      <c r="I655" s="474" t="n"/>
      <c r="J655" s="994" t="inlineStr">
        <is>
          <t>炸弹：附带19点真实伤害</t>
        </is>
      </c>
      <c r="K655" s="3" t="n"/>
      <c r="L655" s="3" t="n"/>
      <c r="M655" s="474" t="n"/>
      <c r="N655" s="80" t="inlineStr">
        <is>
          <t>符石名称</t>
        </is>
      </c>
      <c r="O655" s="1022" t="inlineStr">
        <is>
          <t>闪耀清月</t>
        </is>
      </c>
      <c r="P655" s="61" t="inlineStr">
        <is>
          <t>武器连击</t>
        </is>
      </c>
      <c r="Q655" s="933" t="inlineStr">
        <is>
          <t>25%</t>
        </is>
      </c>
      <c r="R655" s="788" t="inlineStr">
        <is>
          <t>0%</t>
        </is>
      </c>
    </row>
    <row r="656" ht="24" customHeight="1">
      <c r="A656" s="11" t="n"/>
      <c r="B656" s="16" t="n"/>
      <c r="C656" s="158" t="n"/>
      <c r="D656" s="158" t="n"/>
      <c r="E656" s="159" t="n"/>
      <c r="F656" s="16" t="n"/>
      <c r="G656" s="158" t="n"/>
      <c r="H656" s="158" t="n"/>
      <c r="I656" s="159" t="n"/>
      <c r="J656" s="16" t="n"/>
      <c r="K656" s="158" t="n"/>
      <c r="L656" s="158" t="n"/>
      <c r="M656" s="159" t="n"/>
      <c r="N656" s="132" t="inlineStr">
        <is>
          <t>符石附加</t>
        </is>
      </c>
      <c r="O656" s="254">
        <f>ROUNDDOWN(IF(ISNUMBER(SEARCH("清月",O655)),200%*ROUNDDOWN($O$14*(1+$O$4+$O$5),0),IF(ISNUMBER(SEARCH("锦月",O655)),50%*ROUNDDOWN(ROUNDDOWN($O$15*(1+$Q$2*$Q$3),0)*(1+$Q$4+$Q$5),0),0)),0)</f>
        <v/>
      </c>
      <c r="P656" s="85" t="inlineStr">
        <is>
          <t>魂珠连击</t>
        </is>
      </c>
      <c r="Q656" s="286" t="inlineStr">
        <is>
          <t>75%</t>
        </is>
      </c>
      <c r="R656" s="788" t="inlineStr">
        <is>
          <t>25%</t>
        </is>
      </c>
    </row>
    <row r="657" ht="24" customHeight="1">
      <c r="A657" s="11" t="n"/>
      <c r="B657" s="995" t="inlineStr">
        <is>
          <t>中级共鸣：增加专属武器38点基础伤害，
使用神·霸天鼠可以变身神将形象</t>
        </is>
      </c>
      <c r="C657" s="194" t="n"/>
      <c r="D657" s="194" t="n"/>
      <c r="E657" s="195" t="n"/>
      <c r="F657" s="995" t="inlineStr">
        <is>
          <t>司危：使用武器后，自身武器抗穿提高9%持续3回合</t>
        </is>
      </c>
      <c r="G657" s="194" t="n"/>
      <c r="H657" s="194" t="n"/>
      <c r="I657" s="195" t="n"/>
      <c r="J657" s="995" t="inlineStr">
        <is>
          <t>空袭：忽略装死</t>
        </is>
      </c>
      <c r="K657" s="194" t="n"/>
      <c r="L657" s="194" t="n"/>
      <c r="M657" s="195" t="n"/>
      <c r="N657" s="132" t="inlineStr">
        <is>
          <t>武器附加</t>
        </is>
      </c>
      <c r="O657" s="254" t="inlineStr">
        <is>
          <t>0</t>
        </is>
      </c>
      <c r="P657" s="85" t="inlineStr">
        <is>
          <t>专精连击</t>
        </is>
      </c>
      <c r="Q657" s="286" t="inlineStr">
        <is>
          <t>0%</t>
        </is>
      </c>
      <c r="R657" s="788" t="inlineStr">
        <is>
          <t>紫晶</t>
        </is>
      </c>
    </row>
    <row r="658" ht="24" customHeight="1">
      <c r="A658" s="11" t="n"/>
      <c r="B658" s="16" t="n"/>
      <c r="C658" s="158" t="n"/>
      <c r="D658" s="158" t="n"/>
      <c r="E658" s="159" t="n"/>
      <c r="F658" s="16" t="n"/>
      <c r="G658" s="158" t="n"/>
      <c r="H658" s="158" t="n"/>
      <c r="I658" s="159" t="n"/>
      <c r="J658" s="16" t="n"/>
      <c r="K658" s="158" t="n"/>
      <c r="L658" s="158" t="n"/>
      <c r="M658" s="159" t="n"/>
      <c r="N658" s="132" t="inlineStr">
        <is>
          <t>神将附加</t>
        </is>
      </c>
      <c r="O658" s="960" t="inlineStr">
        <is>
          <t>0</t>
        </is>
      </c>
      <c r="P658" s="85" t="inlineStr">
        <is>
          <t>附魔连击</t>
        </is>
      </c>
      <c r="Q658" s="286" t="inlineStr">
        <is>
          <t>0%</t>
        </is>
      </c>
    </row>
    <row r="659" ht="24" customHeight="1">
      <c r="A659" s="11" t="n"/>
      <c r="B659" s="1002" t="inlineStr">
        <is>
          <t>高级共鸣：增加专属武器62点基础伤害</t>
        </is>
      </c>
      <c r="C659" s="194" t="n"/>
      <c r="D659" s="194" t="n"/>
      <c r="E659" s="195" t="n"/>
      <c r="F659" s="1002" t="inlineStr">
        <is>
          <t>司非：拿出武器后，自身武器穿透提高10%持续2回合</t>
        </is>
      </c>
      <c r="G659" s="194" t="n"/>
      <c r="H659" s="194" t="n"/>
      <c r="I659" s="195" t="n"/>
      <c r="J659" s="997" t="inlineStr">
        <is>
          <t>虚日化身：命中对手后，100%忽略对手3回合</t>
        </is>
      </c>
      <c r="K659" s="194" t="n"/>
      <c r="L659" s="194" t="n"/>
      <c r="M659" s="195" t="n"/>
      <c r="N659" s="974" t="inlineStr">
        <is>
          <t>其他附加</t>
        </is>
      </c>
      <c r="O659" s="298" t="inlineStr">
        <is>
          <t>0</t>
        </is>
      </c>
      <c r="P659" s="316" t="inlineStr">
        <is>
          <t>温养连击</t>
        </is>
      </c>
      <c r="Q659" s="975" t="inlineStr">
        <is>
          <t>0%</t>
        </is>
      </c>
    </row>
    <row r="660" ht="24" customHeight="1">
      <c r="A660" s="54" t="n"/>
      <c r="B660" s="484" t="n"/>
      <c r="C660" s="375" t="n"/>
      <c r="D660" s="375" t="n"/>
      <c r="E660" s="971" t="n"/>
      <c r="F660" s="484" t="n"/>
      <c r="G660" s="375" t="n"/>
      <c r="H660" s="375" t="n"/>
      <c r="I660" s="971" t="n"/>
      <c r="J660" s="54" t="n"/>
      <c r="K660" s="270" t="n"/>
      <c r="L660" s="270" t="n"/>
      <c r="M660" s="510" t="n"/>
      <c r="P660" s="68" t="inlineStr">
        <is>
          <t>最终提升</t>
        </is>
      </c>
      <c r="Q660" s="961" t="inlineStr">
        <is>
          <t>0%</t>
        </is>
      </c>
    </row>
    <row r="661" ht="24" customHeight="1">
      <c r="A661" s="788" t="inlineStr"/>
      <c r="N661" s="788" t="inlineStr"/>
    </row>
    <row r="662" ht="24" customHeight="1">
      <c r="A662" s="329" t="inlineStr">
        <is>
          <t>汽水罐</t>
        </is>
      </c>
      <c r="B662" s="564" t="inlineStr">
        <is>
          <t>终结者器魂中阶：无视大海，无视对手抗暴击伤害20%</t>
        </is>
      </c>
      <c r="C662" s="3" t="n"/>
      <c r="D662" s="3" t="n"/>
      <c r="E662" s="3" t="n"/>
      <c r="F662" s="3" t="n"/>
      <c r="G662" s="474" t="n"/>
      <c r="H662" s="564" t="inlineStr">
        <is>
          <t>终结者器魂高阶：无视对手抗穿透9%</t>
        </is>
      </c>
      <c r="I662" s="3" t="n"/>
      <c r="J662" s="3" t="n"/>
      <c r="K662" s="3" t="n"/>
      <c r="L662" s="3" t="n"/>
      <c r="M662" s="474" t="n"/>
      <c r="N662" s="962" t="inlineStr">
        <is>
          <t>觉醒神器</t>
        </is>
      </c>
      <c r="O662" s="58">
        <f>ROUND((O672+Q672)/2,0)</f>
        <v/>
      </c>
      <c r="P662" s="386" t="inlineStr">
        <is>
          <t>3</t>
        </is>
      </c>
      <c r="Q662" s="58">
        <f>IF(Q673="紫晶",100%,ROUND(1-(1-Q673)*(1-Q674)*(1-Q675)*(1-Q676)*(1-Q677),3))</f>
        <v/>
      </c>
      <c r="R662" s="151">
        <f>O673</f>
        <v/>
      </c>
    </row>
    <row r="663" ht="24" customHeight="1">
      <c r="A663" s="1006" t="inlineStr">
        <is>
          <t>强化五星</t>
        </is>
      </c>
      <c r="B663" s="964" t="inlineStr">
        <is>
          <t>武器名称：大桶可乐。基础伤害：16-18。洗练画册：基础伤害+35。升级领悟。
强化属性：必中，连扔2次。敏捷高于对手时伤害提升30%。
仙化加成：武器伤害+100%，连击+30.0%，敏捷高于对手时增加自身暴击50%。</t>
        </is>
      </c>
      <c r="C663" s="3" t="n"/>
      <c r="D663" s="3" t="n"/>
      <c r="E663" s="3" t="n"/>
      <c r="F663" s="3" t="n"/>
      <c r="G663" s="3" t="n"/>
      <c r="H663" s="3" t="n"/>
      <c r="I663" s="3" t="n"/>
      <c r="J663" s="3" t="n"/>
      <c r="K663" s="3" t="n"/>
      <c r="L663" s="3" t="n"/>
      <c r="M663" s="474" t="n"/>
      <c r="N663" s="80" t="inlineStr">
        <is>
          <t>最低基础</t>
        </is>
      </c>
      <c r="O663" s="965">
        <f>IF(ISNUMBER(SEARCH("十阶",N662)),R663,IF(ISNUMBER(SEARCH("神器",N662)),R665,0))</f>
        <v/>
      </c>
      <c r="P663" s="61" t="inlineStr">
        <is>
          <t>武器加成</t>
        </is>
      </c>
      <c r="Q663" s="933" t="inlineStr">
        <is>
          <t>30%</t>
        </is>
      </c>
      <c r="R663" s="788" t="inlineStr">
        <is>
          <t>22</t>
        </is>
      </c>
    </row>
    <row r="664" ht="24" customHeight="1">
      <c r="A664" s="414" t="n"/>
      <c r="M664" s="125" t="n"/>
      <c r="N664" s="132" t="inlineStr">
        <is>
          <t>最高基础</t>
        </is>
      </c>
      <c r="O664" s="251">
        <f>IF(ISNUMBER(SEARCH("十阶",N662)),R664,IF(ISNUMBER(SEARCH("神器",N662)),R666,0))</f>
        <v/>
      </c>
      <c r="P664" s="85" t="inlineStr">
        <is>
          <t>器魂加成</t>
        </is>
      </c>
      <c r="Q664" s="286" t="inlineStr">
        <is>
          <t>0%</t>
        </is>
      </c>
      <c r="R664" s="788" t="inlineStr">
        <is>
          <t>28</t>
        </is>
      </c>
    </row>
    <row r="665" ht="24" customHeight="1">
      <c r="A665" s="749" t="n"/>
      <c r="B665" s="158" t="n"/>
      <c r="C665" s="158" t="n"/>
      <c r="D665" s="158" t="n"/>
      <c r="E665" s="158" t="n"/>
      <c r="F665" s="158" t="n"/>
      <c r="G665" s="158" t="n"/>
      <c r="H665" s="158" t="n"/>
      <c r="I665" s="158" t="n"/>
      <c r="J665" s="158" t="n"/>
      <c r="K665" s="158" t="n"/>
      <c r="L665" s="158" t="n"/>
      <c r="M665" s="159" t="n"/>
      <c r="N665" s="132" t="inlineStr">
        <is>
          <t>仙化基础</t>
        </is>
      </c>
      <c r="O665" s="966" t="inlineStr">
        <is>
          <t>100%</t>
        </is>
      </c>
      <c r="P665" s="85" t="inlineStr">
        <is>
          <t>仙化加成</t>
        </is>
      </c>
      <c r="Q665" s="236" t="inlineStr">
        <is>
          <t>0%</t>
        </is>
      </c>
      <c r="R665" s="788" t="inlineStr">
        <is>
          <t>32</t>
        </is>
      </c>
    </row>
    <row r="666" ht="24" customHeight="1">
      <c r="A666" s="1007" t="inlineStr">
        <is>
          <t>觉醒十阶</t>
        </is>
      </c>
      <c r="B666" s="968" t="inlineStr">
        <is>
          <t>武器名称：可乐终结者。基础伤害：22-28。淬火档次1满祝材料：2011。
觉醒属性：必中，连扔2次。敏捷高于对手时伤害提升30%。每次攻击额外增加敏捷值15%的伤害。
觉醒加成：武器伤害+72，吸血+60.0%，暴击+30.0%。</t>
        </is>
      </c>
      <c r="C666" s="194" t="n"/>
      <c r="D666" s="194" t="n"/>
      <c r="E666" s="194" t="n"/>
      <c r="F666" s="194" t="n"/>
      <c r="G666" s="194" t="n"/>
      <c r="H666" s="194" t="n"/>
      <c r="I666" s="194" t="n"/>
      <c r="J666" s="194" t="n"/>
      <c r="K666" s="194" t="n"/>
      <c r="L666" s="194" t="n"/>
      <c r="M666" s="195" t="n"/>
      <c r="N666" s="132" t="inlineStr">
        <is>
          <t>觉醒基础</t>
        </is>
      </c>
      <c r="O666" s="254" t="inlineStr">
        <is>
          <t>72</t>
        </is>
      </c>
      <c r="P666" s="85" t="inlineStr">
        <is>
          <t>剑君加成</t>
        </is>
      </c>
      <c r="Q666" s="286" t="inlineStr">
        <is>
          <t>160%</t>
        </is>
      </c>
      <c r="R666" s="788" t="inlineStr">
        <is>
          <t>38</t>
        </is>
      </c>
    </row>
    <row r="667" ht="24" customHeight="1">
      <c r="A667" s="414" t="n"/>
      <c r="M667" s="125" t="n"/>
      <c r="N667" s="132" t="inlineStr">
        <is>
          <t>铭刻基础</t>
        </is>
      </c>
      <c r="O667" s="966" t="inlineStr">
        <is>
          <t>140</t>
        </is>
      </c>
      <c r="P667" s="85" t="inlineStr">
        <is>
          <t>专精加成</t>
        </is>
      </c>
      <c r="Q667" s="286" t="inlineStr">
        <is>
          <t>50%</t>
        </is>
      </c>
    </row>
    <row r="668" ht="24" customHeight="1">
      <c r="A668" s="749" t="n"/>
      <c r="B668" s="158" t="n"/>
      <c r="C668" s="158" t="n"/>
      <c r="D668" s="158" t="n"/>
      <c r="E668" s="158" t="n"/>
      <c r="F668" s="158" t="n"/>
      <c r="G668" s="158" t="n"/>
      <c r="H668" s="158" t="n"/>
      <c r="I668" s="158" t="n"/>
      <c r="J668" s="158" t="n"/>
      <c r="K668" s="158" t="n"/>
      <c r="L668" s="158" t="n"/>
      <c r="M668" s="159" t="n"/>
      <c r="N668" s="132" t="inlineStr">
        <is>
          <t>附魔基础</t>
        </is>
      </c>
      <c r="O668" s="966" t="inlineStr">
        <is>
          <t>40</t>
        </is>
      </c>
      <c r="P668" s="85" t="inlineStr">
        <is>
          <t>附魔加成</t>
        </is>
      </c>
      <c r="Q668" s="286" t="inlineStr">
        <is>
          <t>16%</t>
        </is>
      </c>
      <c r="R668" s="788" t="inlineStr">
        <is>
          <t>0</t>
        </is>
      </c>
    </row>
    <row r="669" ht="24" customHeight="1">
      <c r="A669" s="1007" t="inlineStr">
        <is>
          <t>觉醒神器</t>
        </is>
      </c>
      <c r="B669" s="1008" t="inlineStr">
        <is>
          <t>武器名称：神·可乐切割枪。基础伤害：32-38。
神器属性：必中，连扔2次。敏捷高于对手时伤害提升30%。每次攻击额外增加敏捷值50%的伤害。
神器神技：冰镇切割，可乐射线可以割裂血脉，使对手整场战斗中主动技能恢复生命无效。</t>
        </is>
      </c>
      <c r="C669" s="194" t="n"/>
      <c r="D669" s="194" t="n"/>
      <c r="E669" s="194" t="n"/>
      <c r="F669" s="194" t="n"/>
      <c r="G669" s="194" t="n"/>
      <c r="H669" s="194" t="n"/>
      <c r="I669" s="194" t="n"/>
      <c r="J669" s="194" t="n"/>
      <c r="K669" s="194" t="n"/>
      <c r="L669" s="194" t="n"/>
      <c r="M669" s="195" t="n"/>
      <c r="N669" s="132" t="inlineStr">
        <is>
          <t>洗练基础</t>
        </is>
      </c>
      <c r="O669" s="966" t="inlineStr">
        <is>
          <t>0</t>
        </is>
      </c>
      <c r="P669" s="85" t="inlineStr">
        <is>
          <t>温养加成</t>
        </is>
      </c>
      <c r="Q669" s="286" t="inlineStr">
        <is>
          <t>0%</t>
        </is>
      </c>
      <c r="R669" s="788" t="inlineStr">
        <is>
          <t>25</t>
        </is>
      </c>
    </row>
    <row r="670" ht="24" customHeight="1">
      <c r="A670" s="414" t="n"/>
      <c r="M670" s="125" t="n"/>
      <c r="N670" s="132" t="inlineStr">
        <is>
          <t>神将基础</t>
        </is>
      </c>
      <c r="O670" s="966" t="inlineStr">
        <is>
          <t>0</t>
        </is>
      </c>
      <c r="P670" s="85" t="inlineStr">
        <is>
          <t>神将加成</t>
        </is>
      </c>
      <c r="Q670" s="977" t="inlineStr">
        <is>
          <t>0%</t>
        </is>
      </c>
      <c r="R670" s="788" t="inlineStr">
        <is>
          <t>69</t>
        </is>
      </c>
    </row>
    <row r="671" ht="24" customHeight="1">
      <c r="A671" s="749" t="n"/>
      <c r="B671" s="158" t="n"/>
      <c r="C671" s="158" t="n"/>
      <c r="D671" s="158" t="n"/>
      <c r="E671" s="158" t="n"/>
      <c r="F671" s="158" t="n"/>
      <c r="G671" s="158" t="n"/>
      <c r="H671" s="158" t="n"/>
      <c r="I671" s="158" t="n"/>
      <c r="J671" s="158" t="n"/>
      <c r="K671" s="158" t="n"/>
      <c r="L671" s="158" t="n"/>
      <c r="M671" s="159" t="n"/>
      <c r="N671" s="138" t="inlineStr">
        <is>
          <t>符石基础</t>
        </is>
      </c>
      <c r="O671" s="257">
        <f>IF(ISNUMBER(SEARCH("闪耀",O673)),70,0)</f>
        <v/>
      </c>
      <c r="P671" s="256" t="inlineStr">
        <is>
          <t>符石加成</t>
        </is>
      </c>
      <c r="Q671" s="290">
        <f>IF(ISNUMBER(SEARCH("破坏",O673)),50%,0)+IF(ISNUMBER(SEARCH("银光",O673)),20%,0)</f>
        <v/>
      </c>
      <c r="R671" s="788" t="inlineStr">
        <is>
          <t>139</t>
        </is>
      </c>
    </row>
    <row r="672" ht="24" customHeight="1">
      <c r="A672" s="323" t="inlineStr">
        <is>
          <t>可乐游侠</t>
        </is>
      </c>
      <c r="B672" s="1025" t="inlineStr">
        <is>
          <t>天赋分支1</t>
        </is>
      </c>
      <c r="C672" s="94" t="n"/>
      <c r="D672" s="94" t="n"/>
      <c r="E672" s="1026" t="n"/>
      <c r="F672" s="1025" t="inlineStr">
        <is>
          <t>天赋分支2</t>
        </is>
      </c>
      <c r="G672" s="94" t="n"/>
      <c r="H672" s="94" t="n"/>
      <c r="I672" s="1026" t="n"/>
      <c r="J672" s="1025" t="inlineStr">
        <is>
          <t>天赋分支3</t>
        </is>
      </c>
      <c r="K672" s="94" t="n"/>
      <c r="L672" s="94" t="n"/>
      <c r="M672" s="1026" t="n"/>
      <c r="N672" s="386" t="inlineStr">
        <is>
          <t>最低输出</t>
        </is>
      </c>
      <c r="O672" s="386">
        <f>ROUNDDOWN((ROUNDDOWN(ROUNDDOWN(O663*(1+0.25+O665)+$O$14*(1+$O$4+$O$5)*0.1+SUM(O666:O671),0)*(1.5+$O$12+$P$12+$Q$15+SUM(Q663:Q671)),0)+SUM(O674:O677)+$Q$13+$Q$14+$Q$12)*(P662-1+Q662)*(1+Q678),0)</f>
        <v/>
      </c>
      <c r="P672" s="386" t="inlineStr">
        <is>
          <t>最高输出</t>
        </is>
      </c>
      <c r="Q672" s="386">
        <f>ROUNDDOWN((ROUNDDOWN(ROUNDDOWN(O664*(1+0.25+O665)+$O$14*(1+$O$4+$O$5)*0.1+SUM(O666:O671),0)*(1.5+$O$12+$P$12+$Q$15+SUM(Q663:Q671)),0)+SUM(O674:O677)+$Q$13+$Q$14+$Q$12)*(P662-1+Q662)*(1+Q678),0)</f>
        <v/>
      </c>
    </row>
    <row r="673" ht="24" customHeight="1">
      <c r="A673" s="1027" t="inlineStr">
        <is>
          <t>专属武器
可乐终结者
神·可乐切割枪</t>
        </is>
      </c>
      <c r="B673" s="1028" t="inlineStr">
        <is>
          <t>基础共鸣：增加专属武器25点基础伤害，
使用可乐终结者可以变身神将形象</t>
        </is>
      </c>
      <c r="C673" s="3" t="n"/>
      <c r="D673" s="3" t="n"/>
      <c r="E673" s="120" t="n"/>
      <c r="F673" s="1029" t="inlineStr">
        <is>
          <t>四时节气：暴击率增加40%</t>
        </is>
      </c>
      <c r="G673" s="3" t="n"/>
      <c r="H673" s="3" t="n"/>
      <c r="I673" s="120" t="n"/>
      <c r="J673" s="999" t="inlineStr">
        <is>
          <t>结伴同行：该回合伤害提高20%</t>
        </is>
      </c>
      <c r="K673" s="3" t="n"/>
      <c r="L673" s="3" t="n"/>
      <c r="M673" s="474" t="n"/>
      <c r="N673" s="80" t="inlineStr">
        <is>
          <t>符石名称</t>
        </is>
      </c>
      <c r="O673" s="1022" t="inlineStr">
        <is>
          <t>闪耀锦月</t>
        </is>
      </c>
      <c r="P673" s="61" t="inlineStr">
        <is>
          <t>武器连击</t>
        </is>
      </c>
      <c r="Q673" s="933" t="inlineStr">
        <is>
          <t>30%</t>
        </is>
      </c>
      <c r="R673" s="788" t="inlineStr">
        <is>
          <t>0%</t>
        </is>
      </c>
    </row>
    <row r="674" ht="24" customHeight="1">
      <c r="A674" s="414" t="n"/>
      <c r="B674" s="158" t="n"/>
      <c r="C674" s="158" t="n"/>
      <c r="D674" s="158" t="n"/>
      <c r="E674" s="455" t="n"/>
      <c r="F674" s="16" t="n"/>
      <c r="G674" s="158" t="n"/>
      <c r="H674" s="158" t="n"/>
      <c r="I674" s="455" t="n"/>
      <c r="J674" s="16" t="n"/>
      <c r="K674" s="158" t="n"/>
      <c r="L674" s="158" t="n"/>
      <c r="M674" s="159" t="n"/>
      <c r="N674" s="132" t="inlineStr">
        <is>
          <t>符石附加</t>
        </is>
      </c>
      <c r="O674" s="254">
        <f>ROUNDDOWN(IF(ISNUMBER(SEARCH("清月",O673)),200%*ROUNDDOWN($O$14*(1+$O$4+$O$5),0),IF(ISNUMBER(SEARCH("锦月",O673)),50%*ROUNDDOWN(ROUNDDOWN($O$15*(1+$Q$2*$Q$3),0)*(1+$Q$4+$Q$5),0),0)),0)</f>
        <v/>
      </c>
      <c r="P674" s="85" t="inlineStr">
        <is>
          <t>魂珠连击</t>
        </is>
      </c>
      <c r="Q674" s="286" t="inlineStr">
        <is>
          <t>75%</t>
        </is>
      </c>
      <c r="R674" s="788" t="inlineStr">
        <is>
          <t>30%</t>
        </is>
      </c>
    </row>
    <row r="675" ht="24" customHeight="1">
      <c r="A675" s="414" t="n"/>
      <c r="B675" s="1030" t="inlineStr">
        <is>
          <t>中级共鸣：增加专属武器44点基础伤害，
使用神·可乐切割枪可以变身神将形象</t>
        </is>
      </c>
      <c r="C675" s="194" t="n"/>
      <c r="D675" s="194" t="n"/>
      <c r="E675" s="459" t="n"/>
      <c r="F675" s="1031" t="inlineStr">
        <is>
          <t>春暖花开：命中对手后，禁止其触发武器吸血持续4回合</t>
        </is>
      </c>
      <c r="G675" s="194" t="n"/>
      <c r="H675" s="194" t="n"/>
      <c r="I675" s="459" t="n"/>
      <c r="J675" s="1000" t="inlineStr">
        <is>
          <t>枪斗术：无视对手抗暴击伤害30%</t>
        </is>
      </c>
      <c r="K675" s="194" t="n"/>
      <c r="L675" s="194" t="n"/>
      <c r="M675" s="195" t="n"/>
      <c r="N675" s="132" t="inlineStr">
        <is>
          <t>武器附加</t>
        </is>
      </c>
      <c r="O675" s="254">
        <f>ROUNDDOWN(50%*$O$14*(1+$O$4+$O$5),0)</f>
        <v/>
      </c>
      <c r="P675" s="85" t="inlineStr">
        <is>
          <t>专精连击</t>
        </is>
      </c>
      <c r="Q675" s="286" t="inlineStr">
        <is>
          <t>0%</t>
        </is>
      </c>
      <c r="R675" s="788" t="inlineStr">
        <is>
          <t>紫晶</t>
        </is>
      </c>
    </row>
    <row r="676" ht="24" customHeight="1">
      <c r="A676" s="414" t="n"/>
      <c r="B676" s="158" t="n"/>
      <c r="C676" s="158" t="n"/>
      <c r="D676" s="158" t="n"/>
      <c r="E676" s="455" t="n"/>
      <c r="F676" s="16" t="n"/>
      <c r="G676" s="158" t="n"/>
      <c r="H676" s="158" t="n"/>
      <c r="I676" s="455" t="n"/>
      <c r="J676" s="16" t="n"/>
      <c r="K676" s="158" t="n"/>
      <c r="L676" s="158" t="n"/>
      <c r="M676" s="159" t="n"/>
      <c r="N676" s="132" t="inlineStr">
        <is>
          <t>神将附加</t>
        </is>
      </c>
      <c r="O676" s="960" t="inlineStr">
        <is>
          <t>0</t>
        </is>
      </c>
      <c r="P676" s="85" t="inlineStr">
        <is>
          <t>附魔连击</t>
        </is>
      </c>
      <c r="Q676" s="286" t="inlineStr">
        <is>
          <t>0%</t>
        </is>
      </c>
    </row>
    <row r="677" ht="24" customHeight="1">
      <c r="A677" s="414" t="n"/>
      <c r="B677" s="1032" t="inlineStr">
        <is>
          <t>高级共鸣：增加专属武器70点基础伤害</t>
        </is>
      </c>
      <c r="C677" s="194" t="n"/>
      <c r="D677" s="194" t="n"/>
      <c r="E677" s="459" t="n"/>
      <c r="F677" s="1012" t="inlineStr">
        <is>
          <t>斗界可乐：命中对手后，每回合对手额外损失敏捷*50%生命持续2回合</t>
        </is>
      </c>
      <c r="G677" s="194" t="n"/>
      <c r="H677" s="194" t="n"/>
      <c r="I677" s="459" t="n"/>
      <c r="J677" s="1001" t="inlineStr">
        <is>
          <t>墨影：命中对手后，使其只能空手攻击持续3回合</t>
        </is>
      </c>
      <c r="K677" s="194" t="n"/>
      <c r="L677" s="194" t="n"/>
      <c r="M677" s="195" t="n"/>
      <c r="N677" s="974" t="inlineStr">
        <is>
          <t>其他附加</t>
        </is>
      </c>
      <c r="O677" s="298" t="inlineStr">
        <is>
          <t>0</t>
        </is>
      </c>
      <c r="P677" s="316" t="inlineStr">
        <is>
          <t>温养连击</t>
        </is>
      </c>
      <c r="Q677" s="975" t="inlineStr">
        <is>
          <t>0%</t>
        </is>
      </c>
    </row>
    <row r="678" ht="24" customHeight="1">
      <c r="A678" s="800" t="n"/>
      <c r="B678" s="270" t="n"/>
      <c r="C678" s="270" t="n"/>
      <c r="D678" s="270" t="n"/>
      <c r="E678" s="214" t="n"/>
      <c r="F678" s="54" t="n"/>
      <c r="G678" s="270" t="n"/>
      <c r="H678" s="270" t="n"/>
      <c r="I678" s="214" t="n"/>
      <c r="J678" s="54" t="n"/>
      <c r="K678" s="270" t="n"/>
      <c r="L678" s="270" t="n"/>
      <c r="M678" s="510" t="n"/>
      <c r="P678" s="68" t="inlineStr">
        <is>
          <t>最终提升</t>
        </is>
      </c>
      <c r="Q678" s="961" t="inlineStr">
        <is>
          <t>0%</t>
        </is>
      </c>
    </row>
    <row r="679" ht="24" customHeight="1">
      <c r="A679" s="788" t="inlineStr"/>
      <c r="N679" s="788" t="inlineStr"/>
    </row>
    <row r="680" ht="24" customHeight="1">
      <c r="A680" s="389" t="inlineStr">
        <is>
          <t>流星锤</t>
        </is>
      </c>
      <c r="B680" s="24" t="inlineStr">
        <is>
          <t>器魂中阶：x</t>
        </is>
      </c>
      <c r="C680" s="56" t="n"/>
      <c r="D680" s="56" t="n"/>
      <c r="E680" s="56" t="n"/>
      <c r="F680" s="56" t="n"/>
      <c r="G680" s="56" t="n"/>
      <c r="H680" s="24" t="inlineStr">
        <is>
          <t>器魂高阶：x</t>
        </is>
      </c>
      <c r="I680" s="56" t="n"/>
      <c r="J680" s="56" t="n"/>
      <c r="K680" s="56" t="n"/>
      <c r="L680" s="56" t="n"/>
      <c r="M680" s="56" t="n"/>
      <c r="N680" s="962" t="inlineStr">
        <is>
          <t>觉醒神器</t>
        </is>
      </c>
      <c r="O680" s="58">
        <f>ROUND((O690+Q690)/2,0)</f>
        <v/>
      </c>
      <c r="P680" s="386" t="inlineStr">
        <is>
          <t>4</t>
        </is>
      </c>
      <c r="Q680" s="58">
        <f>IF(Q691="紫晶",100%,ROUND(1-(1-Q691)*(1-Q692)*(1-Q693)*(1-Q694)*(1-Q695),3))</f>
        <v/>
      </c>
      <c r="R680" s="151">
        <f>O691</f>
        <v/>
      </c>
    </row>
    <row r="681" ht="24" customHeight="1">
      <c r="A681" s="744" t="inlineStr">
        <is>
          <t>强化五星</t>
        </is>
      </c>
      <c r="B681" s="869" t="inlineStr">
        <is>
          <t>武器名称：流星赶月。基础伤害：18-27。洗练画册：待定。升级领悟。
强化属性：连扔3次。
仙化加成：武器伤害+100%，命中+30%，敏捷高于对手时降低对手闪避50%。</t>
        </is>
      </c>
      <c r="M681" s="504" t="n"/>
      <c r="N681" s="80" t="inlineStr">
        <is>
          <t>最低基础</t>
        </is>
      </c>
      <c r="O681" s="965">
        <f>IF(ISNUMBER(SEARCH("十阶",N680)),R681,IF(ISNUMBER(SEARCH("神器",N680)),R683,0))</f>
        <v/>
      </c>
      <c r="P681" s="61" t="inlineStr">
        <is>
          <t>武器加成</t>
        </is>
      </c>
      <c r="Q681" s="63" t="inlineStr">
        <is>
          <t>0%</t>
        </is>
      </c>
      <c r="R681" s="788" t="inlineStr">
        <is>
          <t>21</t>
        </is>
      </c>
    </row>
    <row r="682" ht="24" customHeight="1">
      <c r="A682" s="414" t="n"/>
      <c r="M682" s="504" t="n"/>
      <c r="N682" s="132" t="inlineStr">
        <is>
          <t>最高基础</t>
        </is>
      </c>
      <c r="O682" s="251">
        <f>IF(ISNUMBER(SEARCH("十阶",N680)),R682,IF(ISNUMBER(SEARCH("神器",N680)),R684,0))</f>
        <v/>
      </c>
      <c r="P682" s="85" t="inlineStr">
        <is>
          <t>器魂加成</t>
        </is>
      </c>
      <c r="Q682" s="236" t="inlineStr">
        <is>
          <t>0%</t>
        </is>
      </c>
      <c r="R682" s="788" t="inlineStr">
        <is>
          <t>29</t>
        </is>
      </c>
    </row>
    <row r="683" ht="24" customHeight="1">
      <c r="A683" s="749" t="n"/>
      <c r="B683" s="158" t="n"/>
      <c r="C683" s="158" t="n"/>
      <c r="D683" s="158" t="n"/>
      <c r="E683" s="158" t="n"/>
      <c r="F683" s="158" t="n"/>
      <c r="G683" s="158" t="n"/>
      <c r="H683" s="158" t="n"/>
      <c r="I683" s="158" t="n"/>
      <c r="J683" s="158" t="n"/>
      <c r="K683" s="158" t="n"/>
      <c r="L683" s="158" t="n"/>
      <c r="M683" s="320" t="n"/>
      <c r="N683" s="132" t="inlineStr">
        <is>
          <t>仙化基础</t>
        </is>
      </c>
      <c r="O683" s="966" t="inlineStr">
        <is>
          <t>100%</t>
        </is>
      </c>
      <c r="P683" s="85" t="inlineStr">
        <is>
          <t>仙化加成</t>
        </is>
      </c>
      <c r="Q683" s="236" t="inlineStr">
        <is>
          <t>0%</t>
        </is>
      </c>
      <c r="R683" s="788" t="inlineStr">
        <is>
          <t>31</t>
        </is>
      </c>
    </row>
    <row r="684" ht="24" customHeight="1">
      <c r="A684" s="956" t="inlineStr">
        <is>
          <t>觉醒十阶</t>
        </is>
      </c>
      <c r="B684" s="873" t="inlineStr">
        <is>
          <t>武器名称：螺旋手里剑。基础伤害：21-29。淬火档次1满祝材料：2011。
觉醒属性：连扔3次，增加自身敏捷值千分之一的命中率。
觉醒加成：武器伤害+72，吸血+60.0%，暴击+30.0%。</t>
        </is>
      </c>
      <c r="C684" s="194" t="n"/>
      <c r="D684" s="194" t="n"/>
      <c r="E684" s="194" t="n"/>
      <c r="F684" s="194" t="n"/>
      <c r="G684" s="194" t="n"/>
      <c r="H684" s="194" t="n"/>
      <c r="I684" s="194" t="n"/>
      <c r="J684" s="194" t="n"/>
      <c r="K684" s="194" t="n"/>
      <c r="L684" s="194" t="n"/>
      <c r="M684" s="410" t="n"/>
      <c r="N684" s="132" t="inlineStr">
        <is>
          <t>觉醒基础</t>
        </is>
      </c>
      <c r="O684" s="254" t="inlineStr">
        <is>
          <t>72</t>
        </is>
      </c>
      <c r="P684" s="85" t="inlineStr">
        <is>
          <t>剑君加成</t>
        </is>
      </c>
      <c r="Q684" s="286" t="inlineStr">
        <is>
          <t>160%</t>
        </is>
      </c>
      <c r="R684" s="788" t="inlineStr">
        <is>
          <t>39</t>
        </is>
      </c>
    </row>
    <row r="685" ht="24" customHeight="1">
      <c r="A685" s="414" t="n"/>
      <c r="M685" s="504" t="n"/>
      <c r="N685" s="132" t="inlineStr">
        <is>
          <t>铭刻基础</t>
        </is>
      </c>
      <c r="O685" s="966" t="inlineStr">
        <is>
          <t>140</t>
        </is>
      </c>
      <c r="P685" s="85" t="inlineStr">
        <is>
          <t>专精加成</t>
        </is>
      </c>
      <c r="Q685" s="286" t="inlineStr">
        <is>
          <t>50%</t>
        </is>
      </c>
    </row>
    <row r="686" ht="24" customHeight="1">
      <c r="A686" s="749" t="n"/>
      <c r="B686" s="158" t="n"/>
      <c r="C686" s="158" t="n"/>
      <c r="D686" s="158" t="n"/>
      <c r="E686" s="158" t="n"/>
      <c r="F686" s="158" t="n"/>
      <c r="G686" s="158" t="n"/>
      <c r="H686" s="158" t="n"/>
      <c r="I686" s="158" t="n"/>
      <c r="J686" s="158" t="n"/>
      <c r="K686" s="158" t="n"/>
      <c r="L686" s="158" t="n"/>
      <c r="M686" s="320" t="n"/>
      <c r="N686" s="132" t="inlineStr">
        <is>
          <t>附魔基础</t>
        </is>
      </c>
      <c r="O686" s="966" t="inlineStr">
        <is>
          <t>40</t>
        </is>
      </c>
      <c r="P686" s="85" t="inlineStr">
        <is>
          <t>附魔加成</t>
        </is>
      </c>
      <c r="Q686" s="286" t="inlineStr">
        <is>
          <t>16%</t>
        </is>
      </c>
      <c r="R686" s="788" t="inlineStr">
        <is>
          <t>0</t>
        </is>
      </c>
    </row>
    <row r="687" ht="24" customHeight="1">
      <c r="A687" s="956" t="inlineStr">
        <is>
          <t>觉醒神器</t>
        </is>
      </c>
      <c r="B687" s="873" t="inlineStr">
        <is>
          <t>武器名称：神·风刃。基础伤害：31-39。
神器属性：连扔3次，增加自身敏捷值千分之一的命中率。
神器神技：螺旋，持续3回合，每回合将偷取对手当前7%的敏捷值累计至战斗结束。</t>
        </is>
      </c>
      <c r="C687" s="194" t="n"/>
      <c r="D687" s="194" t="n"/>
      <c r="E687" s="194" t="n"/>
      <c r="F687" s="194" t="n"/>
      <c r="G687" s="194" t="n"/>
      <c r="H687" s="194" t="n"/>
      <c r="I687" s="194" t="n"/>
      <c r="J687" s="194" t="n"/>
      <c r="K687" s="194" t="n"/>
      <c r="L687" s="194" t="n"/>
      <c r="M687" s="410" t="n"/>
      <c r="N687" s="132" t="inlineStr">
        <is>
          <t>洗练基础</t>
        </is>
      </c>
      <c r="O687" s="966" t="inlineStr">
        <is>
          <t>0</t>
        </is>
      </c>
      <c r="P687" s="85" t="inlineStr">
        <is>
          <t>温养加成</t>
        </is>
      </c>
      <c r="Q687" s="286" t="inlineStr">
        <is>
          <t>0%</t>
        </is>
      </c>
      <c r="R687" s="788" t="inlineStr">
        <is>
          <t>20</t>
        </is>
      </c>
    </row>
    <row r="688" ht="24" customHeight="1">
      <c r="A688" s="414" t="n"/>
      <c r="M688" s="504" t="n"/>
      <c r="N688" s="132" t="inlineStr">
        <is>
          <t>神将基础</t>
        </is>
      </c>
      <c r="O688" s="966" t="inlineStr">
        <is>
          <t>0</t>
        </is>
      </c>
      <c r="P688" s="85" t="inlineStr">
        <is>
          <t>神将加成</t>
        </is>
      </c>
      <c r="Q688" s="977" t="inlineStr">
        <is>
          <t>0%</t>
        </is>
      </c>
      <c r="R688" s="788" t="inlineStr">
        <is>
          <t>50</t>
        </is>
      </c>
    </row>
    <row r="689" ht="24" customHeight="1">
      <c r="A689" s="749" t="n"/>
      <c r="B689" s="158" t="n"/>
      <c r="C689" s="158" t="n"/>
      <c r="D689" s="158" t="n"/>
      <c r="E689" s="158" t="n"/>
      <c r="F689" s="158" t="n"/>
      <c r="G689" s="158" t="n"/>
      <c r="H689" s="158" t="n"/>
      <c r="I689" s="158" t="n"/>
      <c r="J689" s="158" t="n"/>
      <c r="K689" s="158" t="n"/>
      <c r="L689" s="158" t="n"/>
      <c r="M689" s="320" t="n"/>
      <c r="N689" s="138" t="inlineStr">
        <is>
          <t>符石基础</t>
        </is>
      </c>
      <c r="O689" s="257">
        <f>IF(ISNUMBER(SEARCH("闪耀",O691)),70,0)</f>
        <v/>
      </c>
      <c r="P689" s="256" t="inlineStr">
        <is>
          <t>符石加成</t>
        </is>
      </c>
      <c r="Q689" s="290">
        <f>IF(ISNUMBER(SEARCH("破坏",O691)),50%,0)+IF(ISNUMBER(SEARCH("银光",O691)),20%,0)</f>
        <v/>
      </c>
      <c r="R689" s="788" t="inlineStr">
        <is>
          <t>100</t>
        </is>
      </c>
    </row>
    <row r="690" ht="24" customHeight="1">
      <c r="A690" s="945" t="inlineStr">
        <is>
          <t>鹅卡西</t>
        </is>
      </c>
      <c r="B690" s="695" t="inlineStr">
        <is>
          <t>天赋分支1</t>
        </is>
      </c>
      <c r="F690" s="695" t="inlineStr">
        <is>
          <t>天赋分支2</t>
        </is>
      </c>
      <c r="J690" s="695" t="inlineStr">
        <is>
          <t>天赋分支3</t>
        </is>
      </c>
      <c r="N690" s="386" t="inlineStr">
        <is>
          <t>最低输出</t>
        </is>
      </c>
      <c r="O690" s="386">
        <f>ROUNDDOWN((ROUNDDOWN(ROUNDDOWN(O681*(1+0.25+O683)+$O$14*(1+$O$4+$O$5)*0.1+SUM(O684:O689),0)*(1.5+$O$12+$P$12+$Q$15+SUM(Q681:Q689)),0)+SUM(O692:O695)+$Q$13+$Q$14+$Q$12)*(P680-1+Q680)*(1+Q696),0)</f>
        <v/>
      </c>
      <c r="P690" s="386" t="inlineStr">
        <is>
          <t>最高输出</t>
        </is>
      </c>
      <c r="Q690" s="386">
        <f>ROUNDDOWN((ROUNDDOWN(ROUNDDOWN(O682*(1+0.25+O683)+$O$14*(1+$O$4+$O$5)*0.1+SUM(O684:O689),0)*(1.5+$O$12+$P$12+$Q$15+SUM(Q681:Q689)),0)+SUM(O692:O695)+$Q$13+$Q$14+$Q$12)*(P680-1+Q680)*(1+Q696),0)</f>
        <v/>
      </c>
    </row>
    <row r="691" ht="24" customHeight="1">
      <c r="A691" s="993" t="inlineStr">
        <is>
          <t>专属武器
螺旋手里剑
神·风刃</t>
        </is>
      </c>
      <c r="B691" s="994" t="inlineStr">
        <is>
          <t>基础共鸣：增加专属武器20点基础伤害，
使用螺旋手里剑可以变身神将形象</t>
        </is>
      </c>
      <c r="C691" s="3" t="n"/>
      <c r="D691" s="3" t="n"/>
      <c r="E691" s="474" t="n"/>
      <c r="F691" s="994" t="inlineStr">
        <is>
          <t>水遁：无视大海</t>
        </is>
      </c>
      <c r="G691" s="3" t="n"/>
      <c r="H691" s="3" t="n"/>
      <c r="I691" s="474" t="n"/>
      <c r="J691" s="994" t="inlineStr">
        <is>
          <t>影分身：额外造成自身敏捷20%的伤害</t>
        </is>
      </c>
      <c r="K691" s="3" t="n"/>
      <c r="L691" s="3" t="n"/>
      <c r="M691" s="474" t="n"/>
      <c r="N691" s="80" t="inlineStr">
        <is>
          <t>符石名称</t>
        </is>
      </c>
      <c r="O691" s="1022" t="inlineStr">
        <is>
          <t>闪耀锦月</t>
        </is>
      </c>
      <c r="P691" s="61" t="inlineStr">
        <is>
          <t>武器连击</t>
        </is>
      </c>
      <c r="Q691" s="933" t="inlineStr">
        <is>
          <t>0%</t>
        </is>
      </c>
      <c r="R691" s="788" t="inlineStr">
        <is>
          <t>0%</t>
        </is>
      </c>
    </row>
    <row r="692" ht="24" customHeight="1">
      <c r="A692" s="11" t="n"/>
      <c r="B692" s="16" t="n"/>
      <c r="C692" s="158" t="n"/>
      <c r="D692" s="158" t="n"/>
      <c r="E692" s="159" t="n"/>
      <c r="F692" s="16" t="n"/>
      <c r="G692" s="158" t="n"/>
      <c r="H692" s="158" t="n"/>
      <c r="I692" s="159" t="n"/>
      <c r="J692" s="16" t="n"/>
      <c r="K692" s="158" t="n"/>
      <c r="L692" s="158" t="n"/>
      <c r="M692" s="159" t="n"/>
      <c r="N692" s="132" t="inlineStr">
        <is>
          <t>符石附加</t>
        </is>
      </c>
      <c r="O692" s="254">
        <f>ROUNDDOWN(IF(ISNUMBER(SEARCH("清月",O691)),200%*ROUNDDOWN($O$14*(1+$O$4+$O$5),0),IF(ISNUMBER(SEARCH("锦月",O691)),50%*ROUNDDOWN(ROUNDDOWN($O$15*(1+$Q$2*$Q$3),0)*(1+$Q$4+$Q$5),0),0)),0)</f>
        <v/>
      </c>
      <c r="P692" s="85" t="inlineStr">
        <is>
          <t>魂珠连击</t>
        </is>
      </c>
      <c r="Q692" s="286" t="inlineStr">
        <is>
          <t>75%</t>
        </is>
      </c>
      <c r="R692" s="788" t="inlineStr">
        <is>
          <t>紫晶</t>
        </is>
      </c>
    </row>
    <row r="693" ht="24" customHeight="1">
      <c r="A693" s="11" t="n"/>
      <c r="B693" s="995" t="inlineStr">
        <is>
          <t>中级共鸣：增加专属武器30点基础伤害，
使用神·风刃可以变身神将形象</t>
        </is>
      </c>
      <c r="C693" s="194" t="n"/>
      <c r="D693" s="194" t="n"/>
      <c r="E693" s="195" t="n"/>
      <c r="F693" s="995" t="inlineStr">
        <is>
          <t>土遁：无视格挡、反击、反弹</t>
        </is>
      </c>
      <c r="G693" s="194" t="n"/>
      <c r="H693" s="194" t="n"/>
      <c r="I693" s="195" t="n"/>
      <c r="J693" s="995" t="inlineStr">
        <is>
          <t>写轮眼：忽略装死</t>
        </is>
      </c>
      <c r="K693" s="194" t="n"/>
      <c r="L693" s="194" t="n"/>
      <c r="M693" s="195" t="n"/>
      <c r="N693" s="132" t="inlineStr">
        <is>
          <t>武器附加</t>
        </is>
      </c>
      <c r="O693" s="254" t="inlineStr">
        <is>
          <t>0</t>
        </is>
      </c>
      <c r="P693" s="85" t="inlineStr">
        <is>
          <t>专精连击</t>
        </is>
      </c>
      <c r="Q693" s="286" t="inlineStr">
        <is>
          <t>0%</t>
        </is>
      </c>
    </row>
    <row r="694" ht="24" customHeight="1">
      <c r="A694" s="11" t="n"/>
      <c r="B694" s="16" t="n"/>
      <c r="C694" s="158" t="n"/>
      <c r="D694" s="158" t="n"/>
      <c r="E694" s="159" t="n"/>
      <c r="F694" s="16" t="n"/>
      <c r="G694" s="158" t="n"/>
      <c r="H694" s="158" t="n"/>
      <c r="I694" s="159" t="n"/>
      <c r="J694" s="16" t="n"/>
      <c r="K694" s="158" t="n"/>
      <c r="L694" s="158" t="n"/>
      <c r="M694" s="159" t="n"/>
      <c r="N694" s="132" t="inlineStr">
        <is>
          <t>神将附加</t>
        </is>
      </c>
      <c r="O694" s="960" t="inlineStr">
        <is>
          <t>0</t>
        </is>
      </c>
      <c r="P694" s="85" t="inlineStr">
        <is>
          <t>附魔连击</t>
        </is>
      </c>
      <c r="Q694" s="286" t="inlineStr">
        <is>
          <t>0%</t>
        </is>
      </c>
    </row>
    <row r="695" ht="24" customHeight="1">
      <c r="A695" s="11" t="n"/>
      <c r="B695" s="1002" t="inlineStr">
        <is>
          <t>高级共鸣：增加专属武器50点基础伤害</t>
        </is>
      </c>
      <c r="C695" s="194" t="n"/>
      <c r="D695" s="194" t="n"/>
      <c r="E695" s="195" t="n"/>
      <c r="F695" s="1002" t="inlineStr">
        <is>
          <t>火遁：无视对手抗暴击伤害20%</t>
        </is>
      </c>
      <c r="G695" s="194" t="n"/>
      <c r="H695" s="194" t="n"/>
      <c r="I695" s="195" t="n"/>
      <c r="J695" s="997" t="inlineStr">
        <is>
          <t>须佐能乎：额外造成对手最大生命10%的伤害</t>
        </is>
      </c>
      <c r="K695" s="194" t="n"/>
      <c r="L695" s="194" t="n"/>
      <c r="M695" s="195" t="n"/>
      <c r="N695" s="974" t="inlineStr">
        <is>
          <t>其他附加</t>
        </is>
      </c>
      <c r="O695" s="298" t="inlineStr">
        <is>
          <t>0</t>
        </is>
      </c>
      <c r="P695" s="316" t="inlineStr">
        <is>
          <t>温养连击</t>
        </is>
      </c>
      <c r="Q695" s="975" t="inlineStr">
        <is>
          <t>0%</t>
        </is>
      </c>
    </row>
    <row r="696" ht="24" customHeight="1">
      <c r="A696" s="54" t="n"/>
      <c r="B696" s="484" t="n"/>
      <c r="C696" s="375" t="n"/>
      <c r="D696" s="375" t="n"/>
      <c r="E696" s="971" t="n"/>
      <c r="F696" s="484" t="n"/>
      <c r="G696" s="375" t="n"/>
      <c r="H696" s="375" t="n"/>
      <c r="I696" s="971" t="n"/>
      <c r="J696" s="54" t="n"/>
      <c r="K696" s="270" t="n"/>
      <c r="L696" s="270" t="n"/>
      <c r="M696" s="510" t="n"/>
      <c r="P696" s="68" t="inlineStr">
        <is>
          <t>最终提升</t>
        </is>
      </c>
      <c r="Q696" s="961" t="inlineStr">
        <is>
          <t>0%</t>
        </is>
      </c>
    </row>
    <row r="697" ht="24" customHeight="1">
      <c r="A697" s="788" t="inlineStr"/>
      <c r="N697" s="788" t="inlineStr"/>
    </row>
    <row r="698" ht="24" customHeight="1">
      <c r="A698" s="389" t="inlineStr">
        <is>
          <t>仙人掌</t>
        </is>
      </c>
      <c r="B698" s="388" t="inlineStr">
        <is>
          <t>器魂中阶：x</t>
        </is>
      </c>
      <c r="C698" s="3" t="n"/>
      <c r="D698" s="3" t="n"/>
      <c r="E698" s="3" t="n"/>
      <c r="F698" s="3" t="n"/>
      <c r="G698" s="3" t="n"/>
      <c r="H698" s="388" t="inlineStr">
        <is>
          <t>器魂高阶：x</t>
        </is>
      </c>
      <c r="I698" s="3" t="n"/>
      <c r="J698" s="3" t="n"/>
      <c r="K698" s="3" t="n"/>
      <c r="L698" s="3" t="n"/>
      <c r="M698" s="3" t="n"/>
      <c r="N698" s="962" t="inlineStr">
        <is>
          <t>觉醒神器</t>
        </is>
      </c>
      <c r="O698" s="58">
        <f>ROUND((O708+Q708)/2,0)</f>
        <v/>
      </c>
      <c r="P698" s="386" t="inlineStr">
        <is>
          <t>3</t>
        </is>
      </c>
      <c r="Q698" s="58">
        <f>IF(Q709="紫晶",100%,ROUND(1-(1-Q709)*(1-Q710)*(1-Q711)*(1-Q712)*(1-Q713),3))</f>
        <v/>
      </c>
      <c r="R698" s="151">
        <f>O709</f>
        <v/>
      </c>
    </row>
    <row r="699" ht="24" customHeight="1">
      <c r="A699" s="744" t="inlineStr">
        <is>
          <t>强化五星</t>
        </is>
      </c>
      <c r="B699" s="859" t="inlineStr">
        <is>
          <t>武器名称：巨型仙人球。基础伤害：29-38。洗练画册：基础伤害+35。升级领悟。
强化属性：暴击几率提升60%，连扔2次。
仙化加成：武器伤害+100%，连击+25.0%，无视对手抗暴击伤害50.0%。</t>
        </is>
      </c>
      <c r="C699" s="3" t="n"/>
      <c r="D699" s="3" t="n"/>
      <c r="E699" s="3" t="n"/>
      <c r="F699" s="3" t="n"/>
      <c r="G699" s="3" t="n"/>
      <c r="H699" s="3" t="n"/>
      <c r="I699" s="3" t="n"/>
      <c r="J699" s="3" t="n"/>
      <c r="K699" s="3" t="n"/>
      <c r="L699" s="3" t="n"/>
      <c r="M699" s="4" t="n"/>
      <c r="N699" s="80" t="inlineStr">
        <is>
          <t>最低基础</t>
        </is>
      </c>
      <c r="O699" s="965">
        <f>IF(ISNUMBER(SEARCH("十阶",N698)),R699,IF(ISNUMBER(SEARCH("神器",N698)),R701,0))</f>
        <v/>
      </c>
      <c r="P699" s="61" t="inlineStr">
        <is>
          <t>武器加成</t>
        </is>
      </c>
      <c r="Q699" s="933" t="inlineStr">
        <is>
          <t>100%</t>
        </is>
      </c>
      <c r="R699" s="788" t="inlineStr">
        <is>
          <t>30</t>
        </is>
      </c>
    </row>
    <row r="700" ht="24" customHeight="1">
      <c r="A700" s="414" t="n"/>
      <c r="M700" s="504" t="n"/>
      <c r="N700" s="132" t="inlineStr">
        <is>
          <t>最高基础</t>
        </is>
      </c>
      <c r="O700" s="251">
        <f>IF(ISNUMBER(SEARCH("十阶",N698)),R700,IF(ISNUMBER(SEARCH("神器",N698)),R702,0))</f>
        <v/>
      </c>
      <c r="P700" s="85" t="inlineStr">
        <is>
          <t>器魂加成</t>
        </is>
      </c>
      <c r="Q700" s="236" t="inlineStr">
        <is>
          <t>0%</t>
        </is>
      </c>
      <c r="R700" s="788" t="inlineStr">
        <is>
          <t>40</t>
        </is>
      </c>
    </row>
    <row r="701" ht="24" customHeight="1">
      <c r="A701" s="749" t="n"/>
      <c r="B701" s="158" t="n"/>
      <c r="C701" s="158" t="n"/>
      <c r="D701" s="158" t="n"/>
      <c r="E701" s="158" t="n"/>
      <c r="F701" s="158" t="n"/>
      <c r="G701" s="158" t="n"/>
      <c r="H701" s="158" t="n"/>
      <c r="I701" s="158" t="n"/>
      <c r="J701" s="158" t="n"/>
      <c r="K701" s="158" t="n"/>
      <c r="L701" s="158" t="n"/>
      <c r="M701" s="320" t="n"/>
      <c r="N701" s="132" t="inlineStr">
        <is>
          <t>仙化基础</t>
        </is>
      </c>
      <c r="O701" s="966" t="inlineStr">
        <is>
          <t>100%</t>
        </is>
      </c>
      <c r="P701" s="85" t="inlineStr">
        <is>
          <t>仙化加成</t>
        </is>
      </c>
      <c r="Q701" s="236" t="inlineStr">
        <is>
          <t>50%</t>
        </is>
      </c>
      <c r="R701" s="788" t="inlineStr">
        <is>
          <t>35</t>
        </is>
      </c>
    </row>
    <row r="702" ht="24" customHeight="1">
      <c r="A702" s="956" t="inlineStr">
        <is>
          <t>觉醒十阶</t>
        </is>
      </c>
      <c r="B702" s="873" t="inlineStr">
        <is>
          <t>武器名称：奇妙种子。基础伤害：30-40。淬火档次2满祝材料：2513。
觉醒属性：暴击几率提升60%，连扔2次。暴击伤害提升100%，持续3回合。
觉醒加成：武器伤害+80，命中+33.3%，忽略+66.7%。</t>
        </is>
      </c>
      <c r="C702" s="194" t="n"/>
      <c r="D702" s="194" t="n"/>
      <c r="E702" s="194" t="n"/>
      <c r="F702" s="194" t="n"/>
      <c r="G702" s="194" t="n"/>
      <c r="H702" s="194" t="n"/>
      <c r="I702" s="194" t="n"/>
      <c r="J702" s="194" t="n"/>
      <c r="K702" s="194" t="n"/>
      <c r="L702" s="194" t="n"/>
      <c r="M702" s="410" t="n"/>
      <c r="N702" s="132" t="inlineStr">
        <is>
          <t>觉醒基础</t>
        </is>
      </c>
      <c r="O702" s="254" t="inlineStr">
        <is>
          <t>80</t>
        </is>
      </c>
      <c r="P702" s="85" t="inlineStr">
        <is>
          <t>剑君加成</t>
        </is>
      </c>
      <c r="Q702" s="286" t="inlineStr">
        <is>
          <t>160%</t>
        </is>
      </c>
      <c r="R702" s="788" t="inlineStr">
        <is>
          <t>45</t>
        </is>
      </c>
    </row>
    <row r="703" ht="24" customHeight="1">
      <c r="A703" s="414" t="n"/>
      <c r="M703" s="504" t="n"/>
      <c r="N703" s="132" t="inlineStr">
        <is>
          <t>铭刻基础</t>
        </is>
      </c>
      <c r="O703" s="966" t="inlineStr">
        <is>
          <t>140</t>
        </is>
      </c>
      <c r="P703" s="85" t="inlineStr">
        <is>
          <t>专精加成</t>
        </is>
      </c>
      <c r="Q703" s="286" t="inlineStr">
        <is>
          <t>50%</t>
        </is>
      </c>
    </row>
    <row r="704" ht="24" customHeight="1">
      <c r="A704" s="749" t="n"/>
      <c r="B704" s="158" t="n"/>
      <c r="C704" s="158" t="n"/>
      <c r="D704" s="158" t="n"/>
      <c r="E704" s="158" t="n"/>
      <c r="F704" s="158" t="n"/>
      <c r="G704" s="158" t="n"/>
      <c r="H704" s="158" t="n"/>
      <c r="I704" s="158" t="n"/>
      <c r="J704" s="158" t="n"/>
      <c r="K704" s="158" t="n"/>
      <c r="L704" s="158" t="n"/>
      <c r="M704" s="320" t="n"/>
      <c r="N704" s="132" t="inlineStr">
        <is>
          <t>附魔基础</t>
        </is>
      </c>
      <c r="O704" s="966" t="inlineStr">
        <is>
          <t>40</t>
        </is>
      </c>
      <c r="P704" s="85" t="inlineStr">
        <is>
          <t>附魔加成</t>
        </is>
      </c>
      <c r="Q704" s="286" t="inlineStr">
        <is>
          <t>16%</t>
        </is>
      </c>
      <c r="R704" s="788" t="inlineStr">
        <is>
          <t>0</t>
        </is>
      </c>
    </row>
    <row r="705" ht="24" customHeight="1">
      <c r="A705" s="956" t="inlineStr">
        <is>
          <t>觉醒神器</t>
        </is>
      </c>
      <c r="B705" s="873" t="inlineStr">
        <is>
          <t>武器名称：神·花仙子。基础伤害：35-45。
神器属性：必暴击，连扔2次。暴击伤害提升100%，持续3回合。
神器神技：花仙炮，花仙子的攻击将从内部重伤敌人，无视对手固定减伤属性。</t>
        </is>
      </c>
      <c r="C705" s="194" t="n"/>
      <c r="D705" s="194" t="n"/>
      <c r="E705" s="194" t="n"/>
      <c r="F705" s="194" t="n"/>
      <c r="G705" s="194" t="n"/>
      <c r="H705" s="194" t="n"/>
      <c r="I705" s="194" t="n"/>
      <c r="J705" s="194" t="n"/>
      <c r="K705" s="194" t="n"/>
      <c r="L705" s="194" t="n"/>
      <c r="M705" s="410" t="n"/>
      <c r="N705" s="132" t="inlineStr">
        <is>
          <t>洗练基础</t>
        </is>
      </c>
      <c r="O705" s="966" t="inlineStr">
        <is>
          <t>0</t>
        </is>
      </c>
      <c r="P705" s="85" t="inlineStr">
        <is>
          <t>温养加成</t>
        </is>
      </c>
      <c r="Q705" s="286" t="inlineStr">
        <is>
          <t>0%</t>
        </is>
      </c>
      <c r="R705" s="788" t="inlineStr">
        <is>
          <t>20</t>
        </is>
      </c>
    </row>
    <row r="706" ht="24" customHeight="1">
      <c r="A706" s="414" t="n"/>
      <c r="M706" s="504" t="n"/>
      <c r="N706" s="132" t="inlineStr">
        <is>
          <t>神将基础</t>
        </is>
      </c>
      <c r="O706" s="966" t="inlineStr">
        <is>
          <t>0</t>
        </is>
      </c>
      <c r="P706" s="85" t="inlineStr">
        <is>
          <t>神将加成</t>
        </is>
      </c>
      <c r="Q706" s="977" t="inlineStr">
        <is>
          <t>0%</t>
        </is>
      </c>
      <c r="R706" s="788" t="inlineStr">
        <is>
          <t>50</t>
        </is>
      </c>
    </row>
    <row r="707" ht="24" customHeight="1">
      <c r="A707" s="749" t="n"/>
      <c r="B707" s="158" t="n"/>
      <c r="C707" s="158" t="n"/>
      <c r="D707" s="158" t="n"/>
      <c r="E707" s="158" t="n"/>
      <c r="F707" s="158" t="n"/>
      <c r="G707" s="158" t="n"/>
      <c r="H707" s="158" t="n"/>
      <c r="I707" s="158" t="n"/>
      <c r="J707" s="158" t="n"/>
      <c r="K707" s="158" t="n"/>
      <c r="L707" s="158" t="n"/>
      <c r="M707" s="320" t="n"/>
      <c r="N707" s="138" t="inlineStr">
        <is>
          <t>符石基础</t>
        </is>
      </c>
      <c r="O707" s="257">
        <f>IF(ISNUMBER(SEARCH("闪耀",O709)),70,0)</f>
        <v/>
      </c>
      <c r="P707" s="256" t="inlineStr">
        <is>
          <t>符石加成</t>
        </is>
      </c>
      <c r="Q707" s="290">
        <f>IF(ISNUMBER(SEARCH("破坏",O709)),50%,0)+IF(ISNUMBER(SEARCH("银光",O709)),20%,0)</f>
        <v/>
      </c>
      <c r="R707" s="788" t="inlineStr">
        <is>
          <t>100</t>
        </is>
      </c>
    </row>
    <row r="708" ht="24" customHeight="1">
      <c r="A708" s="945" t="inlineStr">
        <is>
          <t>贵妃杨玉环</t>
        </is>
      </c>
      <c r="B708" s="695" t="inlineStr">
        <is>
          <t>天赋分支1</t>
        </is>
      </c>
      <c r="F708" s="695" t="inlineStr">
        <is>
          <t>天赋分支2</t>
        </is>
      </c>
      <c r="J708" s="695" t="inlineStr">
        <is>
          <t>天赋分支3</t>
        </is>
      </c>
      <c r="N708" s="386" t="inlineStr">
        <is>
          <t>最低输出</t>
        </is>
      </c>
      <c r="O708" s="386">
        <f>ROUNDDOWN((ROUNDDOWN(ROUNDDOWN(O699*(1+0.25+O701)+$O$14*(1+$O$4+$O$5)*0.1+SUM(O702:O707),0)*(1.5+$O$12+$P$12+$Q$15+SUM(Q699:Q707)),0)+SUM(O710:O713)+$Q$13+$Q$14+$Q$12)*(P698-1+Q698)*(1+Q714),0)</f>
        <v/>
      </c>
      <c r="P708" s="386" t="inlineStr">
        <is>
          <t>最高输出</t>
        </is>
      </c>
      <c r="Q708" s="386">
        <f>ROUNDDOWN((ROUNDDOWN(ROUNDDOWN(O700*(1+0.25+O701)+$O$14*(1+$O$4+$O$5)*0.1+SUM(O702:O707),0)*(1.5+$O$12+$P$12+$Q$15+SUM(Q699:Q707)),0)+SUM(O710:O713)+$Q$13+$Q$14+$Q$12)*(P698-1+Q698)*(1+Q714),0)</f>
        <v/>
      </c>
    </row>
    <row r="709" ht="24" customHeight="1">
      <c r="A709" s="993" t="inlineStr">
        <is>
          <t>专属武器
奇妙种子
神·花仙子</t>
        </is>
      </c>
      <c r="B709" s="994" t="inlineStr">
        <is>
          <t>基础共鸣：增加专属武器20点基础伤害，
使用奇妙种子可以变身神将形象</t>
        </is>
      </c>
      <c r="C709" s="3" t="n"/>
      <c r="D709" s="3" t="n"/>
      <c r="E709" s="474" t="n"/>
      <c r="F709" s="926" t="inlineStr">
        <is>
          <t>华清池上：命中率增加15%</t>
        </is>
      </c>
      <c r="G709" s="3" t="n"/>
      <c r="H709" s="3" t="n"/>
      <c r="I709" s="474" t="n"/>
      <c r="J709" s="1033" t="inlineStr">
        <is>
          <t>倾国倾城：如果敏捷高于对手，伤害增加20%</t>
        </is>
      </c>
      <c r="K709" s="3" t="n"/>
      <c r="L709" s="3" t="n"/>
      <c r="M709" s="474" t="n"/>
      <c r="N709" s="80" t="inlineStr">
        <is>
          <t>符石名称</t>
        </is>
      </c>
      <c r="O709" s="1022" t="inlineStr">
        <is>
          <t>闪耀锦月</t>
        </is>
      </c>
      <c r="P709" s="61" t="inlineStr">
        <is>
          <t>武器连击</t>
        </is>
      </c>
      <c r="Q709" s="933" t="inlineStr">
        <is>
          <t>25%</t>
        </is>
      </c>
      <c r="R709" s="788" t="inlineStr">
        <is>
          <t>0%</t>
        </is>
      </c>
    </row>
    <row r="710" ht="24" customHeight="1">
      <c r="A710" s="11" t="n"/>
      <c r="B710" s="16" t="n"/>
      <c r="C710" s="158" t="n"/>
      <c r="D710" s="158" t="n"/>
      <c r="E710" s="159" t="n"/>
      <c r="F710" s="535" t="n"/>
      <c r="G710" s="158" t="n"/>
      <c r="H710" s="158" t="n"/>
      <c r="I710" s="159" t="n"/>
      <c r="J710" s="981" t="n"/>
      <c r="K710" s="158" t="n"/>
      <c r="L710" s="158" t="n"/>
      <c r="M710" s="159" t="n"/>
      <c r="N710" s="132" t="inlineStr">
        <is>
          <t>符石附加</t>
        </is>
      </c>
      <c r="O710" s="254">
        <f>ROUNDDOWN(IF(ISNUMBER(SEARCH("清月",O709)),200%*ROUNDDOWN($O$14*(1+$O$4+$O$5),0),IF(ISNUMBER(SEARCH("锦月",O709)),50%*ROUNDDOWN(ROUNDDOWN($O$15*(1+$Q$2*$Q$3),0)*(1+$Q$4+$Q$5),0),0)),0)</f>
        <v/>
      </c>
      <c r="P710" s="85" t="inlineStr">
        <is>
          <t>魂珠连击</t>
        </is>
      </c>
      <c r="Q710" s="286" t="inlineStr">
        <is>
          <t>75%</t>
        </is>
      </c>
      <c r="R710" s="788" t="inlineStr">
        <is>
          <t>25%</t>
        </is>
      </c>
    </row>
    <row r="711" ht="24" customHeight="1">
      <c r="A711" s="11" t="n"/>
      <c r="B711" s="995" t="inlineStr">
        <is>
          <t>中级共鸣：增加专属武器30点基础伤害，
使用神·花仙子可以变身神将形象</t>
        </is>
      </c>
      <c r="C711" s="194" t="n"/>
      <c r="D711" s="194" t="n"/>
      <c r="E711" s="195" t="n"/>
      <c r="F711" s="902" t="inlineStr">
        <is>
          <t>马嵬坡前：命中对手后，禁止其触发吸血持续3回合</t>
        </is>
      </c>
      <c r="G711" s="194" t="n"/>
      <c r="H711" s="194" t="n"/>
      <c r="I711" s="195" t="n"/>
      <c r="J711" s="1034" t="inlineStr">
        <is>
          <t>君王身侧：使用武器后，自身武器韧性提高20%持续2回合</t>
        </is>
      </c>
      <c r="K711" s="194" t="n"/>
      <c r="L711" s="194" t="n"/>
      <c r="M711" s="195" t="n"/>
      <c r="N711" s="132" t="inlineStr">
        <is>
          <t>武器附加</t>
        </is>
      </c>
      <c r="O711" s="254" t="inlineStr">
        <is>
          <t>0</t>
        </is>
      </c>
      <c r="P711" s="85" t="inlineStr">
        <is>
          <t>专精连击</t>
        </is>
      </c>
      <c r="Q711" s="286" t="inlineStr">
        <is>
          <t>0%</t>
        </is>
      </c>
      <c r="R711" s="788" t="inlineStr">
        <is>
          <t>紫晶</t>
        </is>
      </c>
    </row>
    <row r="712" ht="24" customHeight="1">
      <c r="A712" s="11" t="n"/>
      <c r="B712" s="16" t="n"/>
      <c r="C712" s="158" t="n"/>
      <c r="D712" s="158" t="n"/>
      <c r="E712" s="159" t="n"/>
      <c r="F712" s="535" t="n"/>
      <c r="G712" s="158" t="n"/>
      <c r="H712" s="158" t="n"/>
      <c r="I712" s="159" t="n"/>
      <c r="J712" s="981" t="n"/>
      <c r="K712" s="158" t="n"/>
      <c r="L712" s="158" t="n"/>
      <c r="M712" s="159" t="n"/>
      <c r="N712" s="132" t="inlineStr">
        <is>
          <t>神将附加</t>
        </is>
      </c>
      <c r="O712" s="960" t="inlineStr">
        <is>
          <t>0</t>
        </is>
      </c>
      <c r="P712" s="85" t="inlineStr">
        <is>
          <t>附魔连击</t>
        </is>
      </c>
      <c r="Q712" s="286" t="inlineStr">
        <is>
          <t>0%</t>
        </is>
      </c>
    </row>
    <row r="713" ht="24" customHeight="1">
      <c r="A713" s="11" t="n"/>
      <c r="B713" s="1002" t="inlineStr">
        <is>
          <t>高级共鸣：增加专属武器50点基础伤害</t>
        </is>
      </c>
      <c r="C713" s="194" t="n"/>
      <c r="D713" s="194" t="n"/>
      <c r="E713" s="195" t="n"/>
      <c r="F713" s="1035" t="inlineStr">
        <is>
          <t>满天花雨：无视对手抗暴击伤害20%</t>
        </is>
      </c>
      <c r="G713" s="194" t="n"/>
      <c r="H713" s="194" t="n"/>
      <c r="I713" s="195" t="n"/>
      <c r="J713" s="1036" t="inlineStr">
        <is>
          <t>长恨歌：忽略装死</t>
        </is>
      </c>
      <c r="K713" s="194" t="n"/>
      <c r="L713" s="194" t="n"/>
      <c r="M713" s="195" t="n"/>
      <c r="N713" s="974" t="inlineStr">
        <is>
          <t>其他附加</t>
        </is>
      </c>
      <c r="O713" s="298" t="inlineStr">
        <is>
          <t>0</t>
        </is>
      </c>
      <c r="P713" s="316" t="inlineStr">
        <is>
          <t>温养连击</t>
        </is>
      </c>
      <c r="Q713" s="975" t="inlineStr">
        <is>
          <t>0%</t>
        </is>
      </c>
    </row>
    <row r="714" ht="24" customHeight="1">
      <c r="A714" s="54" t="n"/>
      <c r="B714" s="484" t="n"/>
      <c r="C714" s="375" t="n"/>
      <c r="D714" s="375" t="n"/>
      <c r="E714" s="971" t="n"/>
      <c r="F714" s="986" t="n"/>
      <c r="G714" s="375" t="n"/>
      <c r="H714" s="375" t="n"/>
      <c r="I714" s="971" t="n"/>
      <c r="J714" s="987" t="n"/>
      <c r="K714" s="270" t="n"/>
      <c r="L714" s="270" t="n"/>
      <c r="M714" s="510" t="n"/>
      <c r="P714" s="68" t="inlineStr">
        <is>
          <t>最终提升</t>
        </is>
      </c>
      <c r="Q714" s="961" t="inlineStr">
        <is>
          <t>0%</t>
        </is>
      </c>
    </row>
    <row r="715" ht="24" customHeight="1">
      <c r="A715" s="788" t="inlineStr"/>
      <c r="N715" s="788" t="inlineStr"/>
    </row>
    <row r="716" ht="24" customHeight="1">
      <c r="A716" s="389" t="inlineStr">
        <is>
          <t>长矛</t>
        </is>
      </c>
      <c r="B716" s="388" t="inlineStr">
        <is>
          <t>贯星器魂中阶：忽略装死</t>
        </is>
      </c>
      <c r="C716" s="3" t="n"/>
      <c r="D716" s="3" t="n"/>
      <c r="E716" s="3" t="n"/>
      <c r="F716" s="3" t="n"/>
      <c r="G716" s="3" t="n"/>
      <c r="H716" s="388" t="inlineStr">
        <is>
          <t>贯星器魂高阶：每扔1次，降低对手韧性5%</t>
        </is>
      </c>
      <c r="I716" s="3" t="n"/>
      <c r="J716" s="3" t="n"/>
      <c r="K716" s="3" t="n"/>
      <c r="L716" s="3" t="n"/>
      <c r="M716" s="3" t="n"/>
      <c r="N716" s="962" t="inlineStr">
        <is>
          <t>觉醒神器</t>
        </is>
      </c>
      <c r="O716" s="58">
        <f>ROUND((O726+Q726)/2,0)</f>
        <v/>
      </c>
      <c r="P716" s="386" t="inlineStr">
        <is>
          <t>4</t>
        </is>
      </c>
      <c r="Q716" s="58">
        <f>IF(Q727="紫晶",100%,ROUND(1-(1-Q727)*(1-Q728)*(1-Q729)*(1-Q730)*(1-Q731),3))</f>
        <v/>
      </c>
      <c r="R716" s="151">
        <f>O727</f>
        <v/>
      </c>
    </row>
    <row r="717" ht="24" customHeight="1">
      <c r="A717" s="963" t="inlineStr">
        <is>
          <t>强化五星</t>
        </is>
      </c>
      <c r="B717" s="964" t="inlineStr">
        <is>
          <t>武器名称：标枪。基础伤害：23-28。洗练画册：待定。封印解锁。
强化属性：必连扔2次且有50%概率连扔3次。
仙化加成：武器伤害+100%，连击+35.0%，忽略+35.0%，命中后降低对手武器暴击伤害25%持续3回合</t>
        </is>
      </c>
      <c r="C717" s="3" t="n"/>
      <c r="D717" s="3" t="n"/>
      <c r="E717" s="3" t="n"/>
      <c r="F717" s="3" t="n"/>
      <c r="G717" s="3" t="n"/>
      <c r="H717" s="3" t="n"/>
      <c r="I717" s="3" t="n"/>
      <c r="J717" s="3" t="n"/>
      <c r="K717" s="3" t="n"/>
      <c r="L717" s="3" t="n"/>
      <c r="M717" s="474" t="n"/>
      <c r="N717" s="80" t="inlineStr">
        <is>
          <t>最低基础</t>
        </is>
      </c>
      <c r="O717" s="965">
        <f>IF(ISNUMBER(SEARCH("十阶",N716)),R717,IF(ISNUMBER(SEARCH("神器",N716)),R719,0))</f>
        <v/>
      </c>
      <c r="P717" s="61" t="inlineStr">
        <is>
          <t>武器加成</t>
        </is>
      </c>
      <c r="Q717" s="63" t="inlineStr">
        <is>
          <t>0%</t>
        </is>
      </c>
      <c r="R717" s="788" t="inlineStr">
        <is>
          <t>60</t>
        </is>
      </c>
    </row>
    <row r="718" ht="24" customHeight="1">
      <c r="A718" s="414" t="n"/>
      <c r="M718" s="125" t="n"/>
      <c r="N718" s="132" t="inlineStr">
        <is>
          <t>最高基础</t>
        </is>
      </c>
      <c r="O718" s="251">
        <f>IF(ISNUMBER(SEARCH("十阶",N716)),R718,IF(ISNUMBER(SEARCH("神器",N716)),R720,0))</f>
        <v/>
      </c>
      <c r="P718" s="85" t="inlineStr">
        <is>
          <t>器魂加成</t>
        </is>
      </c>
      <c r="Q718" s="236" t="inlineStr">
        <is>
          <t>0%</t>
        </is>
      </c>
      <c r="R718" s="788" t="inlineStr">
        <is>
          <t>80</t>
        </is>
      </c>
    </row>
    <row r="719" ht="24" customHeight="1">
      <c r="A719" s="749" t="n"/>
      <c r="B719" s="158" t="n"/>
      <c r="C719" s="158" t="n"/>
      <c r="D719" s="158" t="n"/>
      <c r="E719" s="158" t="n"/>
      <c r="F719" s="158" t="n"/>
      <c r="G719" s="158" t="n"/>
      <c r="H719" s="158" t="n"/>
      <c r="I719" s="158" t="n"/>
      <c r="J719" s="158" t="n"/>
      <c r="K719" s="158" t="n"/>
      <c r="L719" s="158" t="n"/>
      <c r="M719" s="159" t="n"/>
      <c r="N719" s="132" t="inlineStr">
        <is>
          <t>仙化基础</t>
        </is>
      </c>
      <c r="O719" s="966" t="inlineStr">
        <is>
          <t>100%</t>
        </is>
      </c>
      <c r="P719" s="85" t="inlineStr">
        <is>
          <t>仙化加成</t>
        </is>
      </c>
      <c r="Q719" s="236" t="inlineStr">
        <is>
          <t>0%</t>
        </is>
      </c>
      <c r="R719" s="788" t="inlineStr">
        <is>
          <t>70</t>
        </is>
      </c>
    </row>
    <row r="720" ht="24" customHeight="1">
      <c r="A720" s="967" t="inlineStr">
        <is>
          <t>觉醒十阶</t>
        </is>
      </c>
      <c r="B720" s="968" t="inlineStr">
        <is>
          <t>武器名称：贯星长枪。基础伤害：60-80。淬火档次3满祝材料：3748。
觉醒属性：必连扔2次且有60%概率连扔3次。每次额外造成50点真实伤害。
觉醒加成：武器伤害+120，命中+50.0%，暴击+50.0%。</t>
        </is>
      </c>
      <c r="C720" s="194" t="n"/>
      <c r="D720" s="194" t="n"/>
      <c r="E720" s="194" t="n"/>
      <c r="F720" s="194" t="n"/>
      <c r="G720" s="194" t="n"/>
      <c r="H720" s="194" t="n"/>
      <c r="I720" s="194" t="n"/>
      <c r="J720" s="194" t="n"/>
      <c r="K720" s="194" t="n"/>
      <c r="L720" s="194" t="n"/>
      <c r="M720" s="195" t="n"/>
      <c r="N720" s="132" t="inlineStr">
        <is>
          <t>觉醒基础</t>
        </is>
      </c>
      <c r="O720" s="254" t="inlineStr">
        <is>
          <t>120</t>
        </is>
      </c>
      <c r="P720" s="85" t="inlineStr">
        <is>
          <t>剑君加成</t>
        </is>
      </c>
      <c r="Q720" s="286" t="inlineStr">
        <is>
          <t>160%</t>
        </is>
      </c>
      <c r="R720" s="788" t="inlineStr">
        <is>
          <t>90</t>
        </is>
      </c>
    </row>
    <row r="721" ht="24" customHeight="1">
      <c r="A721" s="414" t="n"/>
      <c r="M721" s="125" t="n"/>
      <c r="N721" s="132" t="inlineStr">
        <is>
          <t>铭刻基础</t>
        </is>
      </c>
      <c r="O721" s="966" t="inlineStr">
        <is>
          <t>100</t>
        </is>
      </c>
      <c r="P721" s="85" t="inlineStr">
        <is>
          <t>专精加成</t>
        </is>
      </c>
      <c r="Q721" s="286" t="inlineStr">
        <is>
          <t>50%</t>
        </is>
      </c>
    </row>
    <row r="722" ht="24" customHeight="1">
      <c r="A722" s="749" t="n"/>
      <c r="B722" s="158" t="n"/>
      <c r="C722" s="158" t="n"/>
      <c r="D722" s="158" t="n"/>
      <c r="E722" s="158" t="n"/>
      <c r="F722" s="158" t="n"/>
      <c r="G722" s="158" t="n"/>
      <c r="H722" s="158" t="n"/>
      <c r="I722" s="158" t="n"/>
      <c r="J722" s="158" t="n"/>
      <c r="K722" s="158" t="n"/>
      <c r="L722" s="158" t="n"/>
      <c r="M722" s="159" t="n"/>
      <c r="N722" s="132" t="inlineStr">
        <is>
          <t>附魔基础</t>
        </is>
      </c>
      <c r="O722" s="966" t="inlineStr">
        <is>
          <t>40</t>
        </is>
      </c>
      <c r="P722" s="85" t="inlineStr">
        <is>
          <t>附魔加成</t>
        </is>
      </c>
      <c r="Q722" s="286" t="inlineStr">
        <is>
          <t>16%</t>
        </is>
      </c>
      <c r="R722" s="788" t="inlineStr">
        <is>
          <t>0</t>
        </is>
      </c>
    </row>
    <row r="723" ht="24" customHeight="1">
      <c r="A723" s="967" t="inlineStr">
        <is>
          <t>觉醒神器</t>
        </is>
      </c>
      <c r="B723" s="1008" t="inlineStr">
        <is>
          <t>武器名称：神·冈格尼尔。基础伤害：70-90。
神器属性：必连扔3次。每次额外造成60点真实伤害。
神器神技：额外提升投掷武器伤害10%。每扔1次降低对手武器伤害5%，可以累计持续到战斗结束。</t>
        </is>
      </c>
      <c r="C723" s="194" t="n"/>
      <c r="D723" s="194" t="n"/>
      <c r="E723" s="194" t="n"/>
      <c r="F723" s="194" t="n"/>
      <c r="G723" s="194" t="n"/>
      <c r="H723" s="194" t="n"/>
      <c r="I723" s="194" t="n"/>
      <c r="J723" s="194" t="n"/>
      <c r="K723" s="194" t="n"/>
      <c r="L723" s="194" t="n"/>
      <c r="M723" s="195" t="n"/>
      <c r="N723" s="132" t="inlineStr">
        <is>
          <t>洗练基础</t>
        </is>
      </c>
      <c r="O723" s="966" t="inlineStr">
        <is>
          <t>0</t>
        </is>
      </c>
      <c r="P723" s="85" t="inlineStr">
        <is>
          <t>温养加成</t>
        </is>
      </c>
      <c r="Q723" s="286" t="inlineStr">
        <is>
          <t>0%</t>
        </is>
      </c>
      <c r="R723" s="788" t="inlineStr">
        <is>
          <t>24</t>
        </is>
      </c>
    </row>
    <row r="724" ht="24" customHeight="1">
      <c r="A724" s="414" t="n"/>
      <c r="M724" s="125" t="n"/>
      <c r="N724" s="132" t="inlineStr">
        <is>
          <t>神将基础</t>
        </is>
      </c>
      <c r="O724" s="966" t="inlineStr">
        <is>
          <t>0</t>
        </is>
      </c>
      <c r="P724" s="85" t="inlineStr">
        <is>
          <t>神将加成</t>
        </is>
      </c>
      <c r="Q724" s="977" t="inlineStr">
        <is>
          <t>0%</t>
        </is>
      </c>
      <c r="R724" s="788" t="inlineStr">
        <is>
          <t>62</t>
        </is>
      </c>
    </row>
    <row r="725" ht="24" customHeight="1">
      <c r="A725" s="749" t="n"/>
      <c r="B725" s="158" t="n"/>
      <c r="C725" s="158" t="n"/>
      <c r="D725" s="158" t="n"/>
      <c r="E725" s="158" t="n"/>
      <c r="F725" s="158" t="n"/>
      <c r="G725" s="158" t="n"/>
      <c r="H725" s="158" t="n"/>
      <c r="I725" s="158" t="n"/>
      <c r="J725" s="158" t="n"/>
      <c r="K725" s="158" t="n"/>
      <c r="L725" s="158" t="n"/>
      <c r="M725" s="159" t="n"/>
      <c r="N725" s="138" t="inlineStr">
        <is>
          <t>符石基础</t>
        </is>
      </c>
      <c r="O725" s="257">
        <f>IF(ISNUMBER(SEARCH("闪耀",O727)),70,0)</f>
        <v/>
      </c>
      <c r="P725" s="256" t="inlineStr">
        <is>
          <t>符石加成</t>
        </is>
      </c>
      <c r="Q725" s="290">
        <f>IF(ISNUMBER(SEARCH("破坏",O727)),50%,0)+IF(ISNUMBER(SEARCH("银光",O727)),20%,0)</f>
        <v/>
      </c>
      <c r="R725" s="788" t="inlineStr">
        <is>
          <t>123</t>
        </is>
      </c>
    </row>
    <row r="726" ht="24" customHeight="1">
      <c r="A726" s="945" t="inlineStr">
        <is>
          <t>神将奥丁</t>
        </is>
      </c>
      <c r="B726" s="695" t="inlineStr">
        <is>
          <t>天赋分支1</t>
        </is>
      </c>
      <c r="F726" s="695" t="inlineStr">
        <is>
          <t>天赋分支2</t>
        </is>
      </c>
      <c r="J726" s="695" t="inlineStr">
        <is>
          <t>天赋分支3</t>
        </is>
      </c>
      <c r="N726" s="386" t="inlineStr">
        <is>
          <t>最低输出</t>
        </is>
      </c>
      <c r="O726" s="386">
        <f>ROUNDDOWN((ROUNDDOWN(ROUNDDOWN(O717*(1+0.25+O719)+$O$14*(1+$O$4+$O$5)*0.1+SUM(O720:O725),0)*(1.5+$O$12+$P$12+$Q$15+SUM(Q717:Q725)),0)+SUM(O728:O731)+$Q$13+$Q$14+$Q$12)*(P716-1+Q716)*(1+Q732),0)</f>
        <v/>
      </c>
      <c r="P726" s="386" t="inlineStr">
        <is>
          <t>最高输出</t>
        </is>
      </c>
      <c r="Q726" s="386">
        <f>ROUNDDOWN((ROUNDDOWN(ROUNDDOWN(O718*(1+0.25+O719)+$O$14*(1+$O$4+$O$5)*0.1+SUM(O720:O725),0)*(1.5+$O$12+$P$12+$Q$15+SUM(Q717:Q725)),0)+SUM(O728:O731)+$Q$13+$Q$14+$Q$12)*(P716-1+Q716)*(1+Q732),0)</f>
        <v/>
      </c>
    </row>
    <row r="727" ht="24" customHeight="1">
      <c r="A727" s="839" t="inlineStr">
        <is>
          <t>专属武器
贯星长枪
神·
冈格尼尔</t>
        </is>
      </c>
      <c r="B727" s="994" t="inlineStr">
        <is>
          <t>基础共鸣：增加专属武器24点基础伤害，
使用贯星长枪可以变身神将形象</t>
        </is>
      </c>
      <c r="C727" s="3" t="n"/>
      <c r="D727" s="3" t="n"/>
      <c r="E727" s="474" t="n"/>
      <c r="F727" s="994" t="inlineStr">
        <is>
          <t>白月：无视格挡，大海</t>
        </is>
      </c>
      <c r="G727" s="3" t="n"/>
      <c r="H727" s="3" t="n"/>
      <c r="I727" s="474" t="n"/>
      <c r="J727" s="994" t="inlineStr">
        <is>
          <t>掌星空：拿出该武器后免疫控制效果持续两回合</t>
        </is>
      </c>
      <c r="K727" s="3" t="n"/>
      <c r="L727" s="3" t="n"/>
      <c r="M727" s="474" t="n"/>
      <c r="N727" s="80" t="inlineStr">
        <is>
          <t>符石名称</t>
        </is>
      </c>
      <c r="O727" s="1022" t="inlineStr">
        <is>
          <t>闪耀清月</t>
        </is>
      </c>
      <c r="P727" s="61" t="inlineStr">
        <is>
          <t>武器连击</t>
        </is>
      </c>
      <c r="Q727" s="933" t="inlineStr">
        <is>
          <t>35%</t>
        </is>
      </c>
      <c r="R727" s="788" t="inlineStr">
        <is>
          <t>0%</t>
        </is>
      </c>
    </row>
    <row r="728" ht="24" customHeight="1">
      <c r="A728" s="11" t="n"/>
      <c r="B728" s="16" t="n"/>
      <c r="C728" s="158" t="n"/>
      <c r="D728" s="158" t="n"/>
      <c r="E728" s="159" t="n"/>
      <c r="F728" s="16" t="n"/>
      <c r="G728" s="158" t="n"/>
      <c r="H728" s="158" t="n"/>
      <c r="I728" s="159" t="n"/>
      <c r="J728" s="16" t="n"/>
      <c r="K728" s="158" t="n"/>
      <c r="L728" s="158" t="n"/>
      <c r="M728" s="159" t="n"/>
      <c r="N728" s="132" t="inlineStr">
        <is>
          <t>符石附加</t>
        </is>
      </c>
      <c r="O728" s="254">
        <f>ROUNDDOWN(IF(ISNUMBER(SEARCH("清月",O727)),200%*ROUNDDOWN($O$14*(1+$O$4+$O$5),0),IF(ISNUMBER(SEARCH("锦月",O727)),50%*ROUNDDOWN(ROUNDDOWN($O$15*(1+$Q$2*$Q$3),0)*(1+$Q$4+$Q$5),0),0)),0)</f>
        <v/>
      </c>
      <c r="P728" s="85" t="inlineStr">
        <is>
          <t>魂珠连击</t>
        </is>
      </c>
      <c r="Q728" s="286" t="inlineStr">
        <is>
          <t>75%</t>
        </is>
      </c>
      <c r="R728" s="788" t="inlineStr">
        <is>
          <t>35%</t>
        </is>
      </c>
    </row>
    <row r="729" ht="24" customHeight="1">
      <c r="A729" s="11" t="n"/>
      <c r="B729" s="995" t="inlineStr">
        <is>
          <t>中级共鸣：增加专属武器38点基础伤害，
使用神·冈格尼尔可以变身神将形象</t>
        </is>
      </c>
      <c r="C729" s="194" t="n"/>
      <c r="D729" s="194" t="n"/>
      <c r="E729" s="195" t="n"/>
      <c r="F729" s="995" t="inlineStr">
        <is>
          <t>撕裂：该武器扔出后，降低对手抗武器穿透5%，最多生效2次，持续整场战斗</t>
        </is>
      </c>
      <c r="G729" s="194" t="n"/>
      <c r="H729" s="194" t="n"/>
      <c r="I729" s="195" t="n"/>
      <c r="J729" s="995" t="inlineStr">
        <is>
          <t>至高：专属武器获得优先选中效果</t>
        </is>
      </c>
      <c r="K729" s="194" t="n"/>
      <c r="L729" s="194" t="n"/>
      <c r="M729" s="195" t="n"/>
      <c r="N729" s="132" t="inlineStr">
        <is>
          <t>武器附加</t>
        </is>
      </c>
      <c r="O729" s="254" t="inlineStr">
        <is>
          <t>0</t>
        </is>
      </c>
      <c r="P729" s="85" t="inlineStr">
        <is>
          <t>专精连击</t>
        </is>
      </c>
      <c r="Q729" s="286" t="inlineStr">
        <is>
          <t>50%</t>
        </is>
      </c>
      <c r="R729" s="788" t="inlineStr">
        <is>
          <t>紫晶</t>
        </is>
      </c>
    </row>
    <row r="730" ht="24" customHeight="1">
      <c r="A730" s="11" t="n"/>
      <c r="B730" s="16" t="n"/>
      <c r="C730" s="158" t="n"/>
      <c r="D730" s="158" t="n"/>
      <c r="E730" s="159" t="n"/>
      <c r="F730" s="16" t="n"/>
      <c r="G730" s="158" t="n"/>
      <c r="H730" s="158" t="n"/>
      <c r="I730" s="159" t="n"/>
      <c r="J730" s="16" t="n"/>
      <c r="K730" s="158" t="n"/>
      <c r="L730" s="158" t="n"/>
      <c r="M730" s="159" t="n"/>
      <c r="N730" s="132" t="inlineStr">
        <is>
          <t>神将附加</t>
        </is>
      </c>
      <c r="O730" s="960" t="inlineStr">
        <is>
          <t>0</t>
        </is>
      </c>
      <c r="P730" s="85" t="inlineStr">
        <is>
          <t>附魔连击</t>
        </is>
      </c>
      <c r="Q730" s="286" t="inlineStr">
        <is>
          <t>0%</t>
        </is>
      </c>
    </row>
    <row r="731" ht="24" customHeight="1">
      <c r="A731" s="11" t="n"/>
      <c r="B731" s="1002" t="inlineStr">
        <is>
          <t>高级共鸣：增加专属武器61点基础伤害</t>
        </is>
      </c>
      <c r="C731" s="194" t="n"/>
      <c r="D731" s="194" t="n"/>
      <c r="E731" s="195" t="n"/>
      <c r="F731" s="1002" t="inlineStr">
        <is>
          <t>黑日：命中对手禁止其触发门派防御技能</t>
        </is>
      </c>
      <c r="G731" s="194" t="n"/>
      <c r="H731" s="194" t="n"/>
      <c r="I731" s="195" t="n"/>
      <c r="J731" s="997" t="inlineStr">
        <is>
          <t>锁定：该武器必中</t>
        </is>
      </c>
      <c r="K731" s="194" t="n"/>
      <c r="L731" s="194" t="n"/>
      <c r="M731" s="195" t="n"/>
      <c r="N731" s="974" t="inlineStr">
        <is>
          <t>其他附加</t>
        </is>
      </c>
      <c r="O731" s="990" t="inlineStr">
        <is>
          <t>60</t>
        </is>
      </c>
      <c r="P731" s="316" t="inlineStr">
        <is>
          <t>温养连击</t>
        </is>
      </c>
      <c r="Q731" s="975" t="inlineStr">
        <is>
          <t>0%</t>
        </is>
      </c>
    </row>
    <row r="732" ht="24" customHeight="1">
      <c r="A732" s="54" t="n"/>
      <c r="B732" s="484" t="n"/>
      <c r="C732" s="375" t="n"/>
      <c r="D732" s="375" t="n"/>
      <c r="E732" s="971" t="n"/>
      <c r="F732" s="484" t="n"/>
      <c r="G732" s="375" t="n"/>
      <c r="H732" s="375" t="n"/>
      <c r="I732" s="971" t="n"/>
      <c r="J732" s="54" t="n"/>
      <c r="K732" s="270" t="n"/>
      <c r="L732" s="270" t="n"/>
      <c r="M732" s="510" t="n"/>
      <c r="P732" s="68" t="inlineStr">
        <is>
          <t>最终提升</t>
        </is>
      </c>
      <c r="Q732" s="961" t="inlineStr">
        <is>
          <t>0%</t>
        </is>
      </c>
    </row>
    <row r="733" ht="24" customHeight="1">
      <c r="A733" s="788" t="inlineStr"/>
      <c r="N733" s="788" t="inlineStr"/>
    </row>
    <row r="734" ht="24" customHeight="1">
      <c r="A734" s="389" t="inlineStr">
        <is>
          <t>小李飞刀</t>
        </is>
      </c>
      <c r="B734" s="24" t="inlineStr">
        <is>
          <t>器魂中阶：x</t>
        </is>
      </c>
      <c r="C734" s="56" t="n"/>
      <c r="D734" s="56" t="n"/>
      <c r="E734" s="56" t="n"/>
      <c r="F734" s="56" t="n"/>
      <c r="G734" s="56" t="n"/>
      <c r="H734" s="24" t="inlineStr">
        <is>
          <t>器魂高阶：x</t>
        </is>
      </c>
      <c r="I734" s="56" t="n"/>
      <c r="J734" s="56" t="n"/>
      <c r="K734" s="56" t="n"/>
      <c r="L734" s="56" t="n"/>
      <c r="M734" s="56" t="n"/>
      <c r="N734" s="962" t="inlineStr">
        <is>
          <t>觉醒神器</t>
        </is>
      </c>
      <c r="O734" s="58">
        <f>ROUND((O744+Q744)/2,0)</f>
        <v/>
      </c>
      <c r="P734" s="386" t="inlineStr">
        <is>
          <t>2</t>
        </is>
      </c>
      <c r="Q734" s="58">
        <f>IF(Q745="紫晶",100%,ROUND(1-(1-Q745)*(1-Q746)*(1-Q747)*(1-Q748)*(1-Q749),3))</f>
        <v/>
      </c>
      <c r="R734" s="151">
        <f>O745</f>
        <v/>
      </c>
    </row>
    <row r="735" ht="24" customHeight="1">
      <c r="A735" s="744" t="inlineStr">
        <is>
          <t>强化五星</t>
        </is>
      </c>
      <c r="B735" s="869" t="inlineStr">
        <is>
          <t>武器名称：要你命三千。基础伤害：23-28。洗练画册：基础伤害+35。升级领悟。
强化属性：只能扔1次，有10%概率直接秒杀对手，忽略装死。
仙化加成：武器基础伤害+100%，命中+40%，命中后降低对手速度20点持续到战斗结束，无视大海。</t>
        </is>
      </c>
      <c r="M735" s="504" t="n"/>
      <c r="N735" s="80" t="inlineStr">
        <is>
          <t>最低基础</t>
        </is>
      </c>
      <c r="O735" s="965">
        <f>IF(ISNUMBER(SEARCH("十阶",N734)),R735,IF(ISNUMBER(SEARCH("神器",N734)),R737,0))</f>
        <v/>
      </c>
      <c r="P735" s="61" t="inlineStr">
        <is>
          <t>武器加成</t>
        </is>
      </c>
      <c r="Q735" s="63" t="inlineStr">
        <is>
          <t>0%</t>
        </is>
      </c>
      <c r="R735" s="788" t="inlineStr">
        <is>
          <t>70</t>
        </is>
      </c>
    </row>
    <row r="736" ht="24" customHeight="1">
      <c r="A736" s="414" t="n"/>
      <c r="M736" s="504" t="n"/>
      <c r="N736" s="132" t="inlineStr">
        <is>
          <t>最高基础</t>
        </is>
      </c>
      <c r="O736" s="251">
        <f>IF(ISNUMBER(SEARCH("十阶",N734)),R736,IF(ISNUMBER(SEARCH("神器",N734)),R738,0))</f>
        <v/>
      </c>
      <c r="P736" s="85" t="inlineStr">
        <is>
          <t>器魂加成</t>
        </is>
      </c>
      <c r="Q736" s="236" t="inlineStr">
        <is>
          <t>0%</t>
        </is>
      </c>
      <c r="R736" s="788" t="inlineStr">
        <is>
          <t>90</t>
        </is>
      </c>
    </row>
    <row r="737" ht="24" customHeight="1">
      <c r="A737" s="749" t="n"/>
      <c r="B737" s="158" t="n"/>
      <c r="C737" s="158" t="n"/>
      <c r="D737" s="158" t="n"/>
      <c r="E737" s="158" t="n"/>
      <c r="F737" s="158" t="n"/>
      <c r="G737" s="158" t="n"/>
      <c r="H737" s="158" t="n"/>
      <c r="I737" s="158" t="n"/>
      <c r="J737" s="158" t="n"/>
      <c r="K737" s="158" t="n"/>
      <c r="L737" s="158" t="n"/>
      <c r="M737" s="320" t="n"/>
      <c r="N737" s="132" t="inlineStr">
        <is>
          <t>仙化基础</t>
        </is>
      </c>
      <c r="O737" s="966" t="inlineStr">
        <is>
          <t>100%</t>
        </is>
      </c>
      <c r="P737" s="85" t="inlineStr">
        <is>
          <t>仙化加成</t>
        </is>
      </c>
      <c r="Q737" s="236" t="inlineStr">
        <is>
          <t>0%</t>
        </is>
      </c>
      <c r="R737" s="788" t="inlineStr">
        <is>
          <t>80</t>
        </is>
      </c>
    </row>
    <row r="738" ht="24" customHeight="1">
      <c r="A738" s="956" t="inlineStr">
        <is>
          <t>觉醒十阶</t>
        </is>
      </c>
      <c r="B738" s="873" t="inlineStr">
        <is>
          <t>武器名称：老虎鸡。基础伤害：70-90。淬火档次4满祝材料：5006。
觉醒属性：只能扔1次，有10%概率直接秒杀对手，忽略装死。获得该武器永久增加自身速度20点。
觉醒加成：武器伤害+120，命中+50.0%，暴击+50.0%。</t>
        </is>
      </c>
      <c r="C738" s="194" t="n"/>
      <c r="D738" s="194" t="n"/>
      <c r="E738" s="194" t="n"/>
      <c r="F738" s="194" t="n"/>
      <c r="G738" s="194" t="n"/>
      <c r="H738" s="194" t="n"/>
      <c r="I738" s="194" t="n"/>
      <c r="J738" s="194" t="n"/>
      <c r="K738" s="194" t="n"/>
      <c r="L738" s="194" t="n"/>
      <c r="M738" s="410" t="n"/>
      <c r="N738" s="132" t="inlineStr">
        <is>
          <t>觉醒基础</t>
        </is>
      </c>
      <c r="O738" s="254" t="inlineStr">
        <is>
          <t>120</t>
        </is>
      </c>
      <c r="P738" s="85" t="inlineStr">
        <is>
          <t>剑君加成</t>
        </is>
      </c>
      <c r="Q738" s="286" t="inlineStr">
        <is>
          <t>160%</t>
        </is>
      </c>
      <c r="R738" s="788" t="inlineStr">
        <is>
          <t>100</t>
        </is>
      </c>
    </row>
    <row r="739" ht="24" customHeight="1">
      <c r="A739" s="414" t="n"/>
      <c r="M739" s="504" t="n"/>
      <c r="N739" s="132" t="inlineStr">
        <is>
          <t>铭刻基础</t>
        </is>
      </c>
      <c r="O739" s="966" t="inlineStr">
        <is>
          <t>140</t>
        </is>
      </c>
      <c r="P739" s="85" t="inlineStr">
        <is>
          <t>专精加成</t>
        </is>
      </c>
      <c r="Q739" s="286" t="inlineStr">
        <is>
          <t>50%</t>
        </is>
      </c>
    </row>
    <row r="740" ht="24" customHeight="1">
      <c r="A740" s="749" t="n"/>
      <c r="B740" s="158" t="n"/>
      <c r="C740" s="158" t="n"/>
      <c r="D740" s="158" t="n"/>
      <c r="E740" s="158" t="n"/>
      <c r="F740" s="158" t="n"/>
      <c r="G740" s="158" t="n"/>
      <c r="H740" s="158" t="n"/>
      <c r="I740" s="158" t="n"/>
      <c r="J740" s="158" t="n"/>
      <c r="K740" s="158" t="n"/>
      <c r="L740" s="158" t="n"/>
      <c r="M740" s="320" t="n"/>
      <c r="N740" s="132" t="inlineStr">
        <is>
          <t>附魔基础</t>
        </is>
      </c>
      <c r="O740" s="966" t="inlineStr">
        <is>
          <t>40</t>
        </is>
      </c>
      <c r="P740" s="85" t="inlineStr">
        <is>
          <t>附魔加成</t>
        </is>
      </c>
      <c r="Q740" s="286" t="inlineStr">
        <is>
          <t>16%</t>
        </is>
      </c>
      <c r="R740" s="788" t="inlineStr">
        <is>
          <t>0</t>
        </is>
      </c>
    </row>
    <row r="741" ht="24" customHeight="1">
      <c r="A741" s="956" t="inlineStr">
        <is>
          <t>觉醒神器</t>
        </is>
      </c>
      <c r="B741" s="873" t="inlineStr">
        <is>
          <t>武器名称：神·致命老虎鸡。基础伤害：80-100。
神器属性：只能扔1次，有15%概率直接秒杀对手，忽略装死。获得该武器永久增加自身速度20点。
神器神技：攻击对手时如果没有触发秒杀，降低其当前50%速度持续2回合。</t>
        </is>
      </c>
      <c r="C741" s="194" t="n"/>
      <c r="D741" s="194" t="n"/>
      <c r="E741" s="194" t="n"/>
      <c r="F741" s="194" t="n"/>
      <c r="G741" s="194" t="n"/>
      <c r="H741" s="194" t="n"/>
      <c r="I741" s="194" t="n"/>
      <c r="J741" s="194" t="n"/>
      <c r="K741" s="194" t="n"/>
      <c r="L741" s="194" t="n"/>
      <c r="M741" s="410" t="n"/>
      <c r="N741" s="132" t="inlineStr">
        <is>
          <t>洗练基础</t>
        </is>
      </c>
      <c r="O741" s="966" t="inlineStr">
        <is>
          <t>0</t>
        </is>
      </c>
      <c r="P741" s="85" t="inlineStr">
        <is>
          <t>温养加成</t>
        </is>
      </c>
      <c r="Q741" s="286" t="inlineStr">
        <is>
          <t>0%</t>
        </is>
      </c>
      <c r="R741" s="788" t="inlineStr">
        <is>
          <t>20</t>
        </is>
      </c>
    </row>
    <row r="742" ht="24" customHeight="1">
      <c r="A742" s="414" t="n"/>
      <c r="M742" s="504" t="n"/>
      <c r="N742" s="132" t="inlineStr">
        <is>
          <t>神将基础</t>
        </is>
      </c>
      <c r="O742" s="1015" t="inlineStr">
        <is>
          <t>0</t>
        </is>
      </c>
      <c r="P742" s="85" t="inlineStr">
        <is>
          <t>神将加成</t>
        </is>
      </c>
      <c r="Q742" s="977" t="inlineStr">
        <is>
          <t>0%</t>
        </is>
      </c>
      <c r="R742" s="788" t="inlineStr">
        <is>
          <t>50</t>
        </is>
      </c>
    </row>
    <row r="743" ht="24" customHeight="1">
      <c r="A743" s="749" t="n"/>
      <c r="B743" s="158" t="n"/>
      <c r="C743" s="158" t="n"/>
      <c r="D743" s="158" t="n"/>
      <c r="E743" s="158" t="n"/>
      <c r="F743" s="158" t="n"/>
      <c r="G743" s="158" t="n"/>
      <c r="H743" s="158" t="n"/>
      <c r="I743" s="158" t="n"/>
      <c r="J743" s="158" t="n"/>
      <c r="K743" s="158" t="n"/>
      <c r="L743" s="158" t="n"/>
      <c r="M743" s="320" t="n"/>
      <c r="N743" s="138" t="inlineStr">
        <is>
          <t>符石基础</t>
        </is>
      </c>
      <c r="O743" s="257">
        <f>IF(ISNUMBER(SEARCH("闪耀",O745)),70,0)</f>
        <v/>
      </c>
      <c r="P743" s="256" t="inlineStr">
        <is>
          <t>符石加成</t>
        </is>
      </c>
      <c r="Q743" s="290">
        <f>IF(ISNUMBER(SEARCH("破坏",O745)),50%,0)+IF(ISNUMBER(SEARCH("银光",O745)),20%,0)</f>
        <v/>
      </c>
      <c r="R743" s="788" t="inlineStr">
        <is>
          <t>100</t>
        </is>
      </c>
    </row>
    <row r="744" ht="24" customHeight="1">
      <c r="A744" s="310" t="inlineStr">
        <is>
          <t>幻神洛基</t>
        </is>
      </c>
      <c r="B744" s="695" t="inlineStr">
        <is>
          <t>天赋分支1</t>
        </is>
      </c>
      <c r="F744" s="695" t="inlineStr">
        <is>
          <t>天赋分支2</t>
        </is>
      </c>
      <c r="J744" s="695" t="inlineStr">
        <is>
          <t>天赋分支3</t>
        </is>
      </c>
      <c r="N744" s="386" t="inlineStr">
        <is>
          <t>最低输出</t>
        </is>
      </c>
      <c r="O744" s="386">
        <f>ROUNDDOWN((ROUNDDOWN(ROUNDDOWN(O735*(1+0.25+O737)+$O$14*(1+$O$4+$O$5)*0.1+SUM(O738:O743),0)*(1.5+$O$12+$P$12+$Q$15+SUM(Q735:Q743)),0)+SUM(O746:O749)+$Q$13+$Q$14+$Q$12)*(P734-1+Q734)*(1+Q750),0)</f>
        <v/>
      </c>
      <c r="P744" s="386" t="inlineStr">
        <is>
          <t>最高输出</t>
        </is>
      </c>
      <c r="Q744" s="386">
        <f>ROUNDDOWN((ROUNDDOWN(ROUNDDOWN(O736*(1+0.25+O737)+$O$14*(1+$O$4+$O$5)*0.1+SUM(O738:O743),0)*(1.5+$O$12+$P$12+$Q$15+SUM(Q735:Q743)),0)+SUM(O746:O749)+$Q$13+$Q$14+$Q$12)*(P734-1+Q734)*(1+Q750),0)</f>
        <v/>
      </c>
    </row>
    <row r="745" ht="24" customHeight="1">
      <c r="A745" s="1037" t="inlineStr">
        <is>
          <t>专属武器
老虎鸡
神·致命
老虎鸡</t>
        </is>
      </c>
      <c r="B745" s="994" t="inlineStr">
        <is>
          <t>基础共鸣：增加专属武器25点基础伤害，
使用老虎鸡可以变身神将形象</t>
        </is>
      </c>
      <c r="C745" s="3" t="n"/>
      <c r="D745" s="3" t="n"/>
      <c r="E745" s="474" t="n"/>
      <c r="F745" s="979" t="inlineStr">
        <is>
          <t>邪影：拿出武器时，如果自身速度高于对手，该武器攻击必中</t>
        </is>
      </c>
      <c r="G745" s="3" t="n"/>
      <c r="H745" s="3" t="n"/>
      <c r="I745" s="474" t="n"/>
      <c r="J745" s="1038" t="inlineStr">
        <is>
          <t>弑神：获得弑神效果，该武器可优先选中，且当对方生命&lt;50%时可正常触发该武器秒杀概率；但当对方生命&gt;50%时触发弑神反噬秒杀概率固定为5%</t>
        </is>
      </c>
      <c r="K745" s="3" t="n"/>
      <c r="L745" s="3" t="n"/>
      <c r="M745" s="474" t="n"/>
      <c r="N745" s="80" t="inlineStr">
        <is>
          <t>符石名称</t>
        </is>
      </c>
      <c r="O745" s="1022" t="inlineStr">
        <is>
          <t>闪耀锦月</t>
        </is>
      </c>
      <c r="P745" s="61" t="inlineStr">
        <is>
          <t>武器连击</t>
        </is>
      </c>
      <c r="Q745" s="933" t="inlineStr">
        <is>
          <t>0%</t>
        </is>
      </c>
      <c r="R745" s="788" t="inlineStr">
        <is>
          <t>0%</t>
        </is>
      </c>
    </row>
    <row r="746" ht="24" customHeight="1">
      <c r="A746" s="45" t="n"/>
      <c r="B746" s="16" t="n"/>
      <c r="C746" s="158" t="n"/>
      <c r="D746" s="158" t="n"/>
      <c r="E746" s="159" t="n"/>
      <c r="F746" s="158" t="n"/>
      <c r="G746" s="158" t="n"/>
      <c r="H746" s="158" t="n"/>
      <c r="I746" s="159" t="n"/>
      <c r="J746" s="158" t="n"/>
      <c r="K746" s="158" t="n"/>
      <c r="L746" s="158" t="n"/>
      <c r="M746" s="159" t="n"/>
      <c r="N746" s="132" t="inlineStr">
        <is>
          <t>符石附加</t>
        </is>
      </c>
      <c r="O746" s="254">
        <f>ROUNDDOWN(IF(ISNUMBER(SEARCH("清月",O745)),200%*ROUNDDOWN($O$14*(1+$O$4+$O$5),0),IF(ISNUMBER(SEARCH("锦月",O745)),50%*ROUNDDOWN(ROUNDDOWN($O$15*(1+$Q$2*$Q$3),0)*(1+$Q$4+$Q$5),0),0)),0)</f>
        <v/>
      </c>
      <c r="P746" s="85" t="inlineStr">
        <is>
          <t>魂珠连击</t>
        </is>
      </c>
      <c r="Q746" s="286" t="inlineStr">
        <is>
          <t>75%</t>
        </is>
      </c>
      <c r="R746" s="788" t="inlineStr">
        <is>
          <t>紫晶</t>
        </is>
      </c>
    </row>
    <row r="747" ht="24" customHeight="1">
      <c r="A747" s="45" t="n"/>
      <c r="B747" s="995" t="inlineStr">
        <is>
          <t>中级共鸣：增加专属武器44点基础伤害，
使用神·致命老虎鸡可以变身神将形象</t>
        </is>
      </c>
      <c r="C747" s="194" t="n"/>
      <c r="D747" s="194" t="n"/>
      <c r="E747" s="195" t="n"/>
      <c r="F747" s="929" t="inlineStr">
        <is>
          <t>欺诈：使用该武器攻击时，恢复已损失生命值30%的生命</t>
        </is>
      </c>
      <c r="G747" s="194" t="n"/>
      <c r="H747" s="194" t="n"/>
      <c r="I747" s="195" t="n"/>
      <c r="J747" s="929" t="inlineStr">
        <is>
          <t>诡诵：拿出武器时，如果生命值低于对手，手持武器抗穿透增加30%</t>
        </is>
      </c>
      <c r="K747" s="194" t="n"/>
      <c r="L747" s="194" t="n"/>
      <c r="M747" s="195" t="n"/>
      <c r="N747" s="132" t="inlineStr">
        <is>
          <t>武器附加</t>
        </is>
      </c>
      <c r="O747" s="254" t="inlineStr">
        <is>
          <t>0</t>
        </is>
      </c>
      <c r="P747" s="85" t="inlineStr">
        <is>
          <t>专精连击</t>
        </is>
      </c>
      <c r="Q747" s="286" t="inlineStr">
        <is>
          <t>0%</t>
        </is>
      </c>
    </row>
    <row r="748" ht="24" customHeight="1">
      <c r="A748" s="45" t="n"/>
      <c r="B748" s="16" t="n"/>
      <c r="C748" s="158" t="n"/>
      <c r="D748" s="158" t="n"/>
      <c r="E748" s="159" t="n"/>
      <c r="F748" s="158" t="n"/>
      <c r="G748" s="158" t="n"/>
      <c r="H748" s="158" t="n"/>
      <c r="I748" s="159" t="n"/>
      <c r="J748" s="158" t="n"/>
      <c r="K748" s="158" t="n"/>
      <c r="L748" s="158" t="n"/>
      <c r="M748" s="159" t="n"/>
      <c r="N748" s="132" t="inlineStr">
        <is>
          <t>神将附加</t>
        </is>
      </c>
      <c r="O748" s="960" t="inlineStr">
        <is>
          <t>0</t>
        </is>
      </c>
      <c r="P748" s="85" t="inlineStr">
        <is>
          <t>附魔连击</t>
        </is>
      </c>
      <c r="Q748" s="286" t="inlineStr">
        <is>
          <t>0%</t>
        </is>
      </c>
    </row>
    <row r="749" ht="24" customHeight="1">
      <c r="A749" s="45" t="n"/>
      <c r="B749" s="1039" t="inlineStr">
        <is>
          <t>高级共鸣：增加专属武器66点基础伤害</t>
        </is>
      </c>
      <c r="C749" s="194" t="n"/>
      <c r="D749" s="194" t="n"/>
      <c r="E749" s="195" t="n"/>
      <c r="F749" s="1005" t="inlineStr">
        <is>
          <t>虚妄：攻击对手时额外造成对手最大生命值15%的伤害</t>
        </is>
      </c>
      <c r="G749" s="194" t="n"/>
      <c r="H749" s="194" t="n"/>
      <c r="I749" s="195" t="n"/>
      <c r="J749" s="930" t="inlineStr">
        <is>
          <t>绝响：拿出该武器后，免疫控制效果持续两回合</t>
        </is>
      </c>
      <c r="K749" s="194" t="n"/>
      <c r="L749" s="194" t="n"/>
      <c r="M749" s="195" t="n"/>
      <c r="N749" s="974" t="inlineStr">
        <is>
          <t>其他附加</t>
        </is>
      </c>
      <c r="O749" s="298" t="inlineStr">
        <is>
          <t>0</t>
        </is>
      </c>
      <c r="P749" s="316" t="inlineStr">
        <is>
          <t>温养连击</t>
        </is>
      </c>
      <c r="Q749" s="975" t="inlineStr">
        <is>
          <t>0%</t>
        </is>
      </c>
    </row>
    <row r="750" ht="24" customHeight="1">
      <c r="A750" s="29" t="n"/>
      <c r="B750" s="484" t="n"/>
      <c r="C750" s="375" t="n"/>
      <c r="D750" s="375" t="n"/>
      <c r="E750" s="971" t="n"/>
      <c r="F750" s="375" t="n"/>
      <c r="G750" s="375" t="n"/>
      <c r="H750" s="375" t="n"/>
      <c r="I750" s="971" t="n"/>
      <c r="J750" s="270" t="n"/>
      <c r="K750" s="270" t="n"/>
      <c r="L750" s="270" t="n"/>
      <c r="M750" s="510" t="n"/>
      <c r="P750" s="68" t="inlineStr">
        <is>
          <t>最终提升</t>
        </is>
      </c>
      <c r="Q750" s="961" t="inlineStr">
        <is>
          <t>0%</t>
        </is>
      </c>
    </row>
    <row r="751" ht="24" customHeight="1">
      <c r="A751" s="1040" t="inlineStr"/>
      <c r="B751" s="270" t="n"/>
      <c r="C751" s="270" t="n"/>
      <c r="D751" s="270" t="n"/>
      <c r="E751" s="270" t="n"/>
      <c r="F751" s="270" t="n"/>
      <c r="G751" s="270" t="n"/>
      <c r="H751" s="270" t="n"/>
      <c r="I751" s="270" t="n"/>
      <c r="J751" s="270" t="n"/>
      <c r="K751" s="270" t="n"/>
      <c r="L751" s="270" t="n"/>
      <c r="M751" s="270" t="n"/>
      <c r="N751" s="788" t="inlineStr"/>
    </row>
    <row r="752" ht="24" customHeight="1">
      <c r="A752" s="389" t="inlineStr">
        <is>
          <t>名称</t>
        </is>
      </c>
      <c r="B752" s="24" t="inlineStr">
        <is>
          <t>神剑器魂中阶：手持武器增伤28%</t>
        </is>
      </c>
      <c r="C752" s="56" t="n"/>
      <c r="D752" s="56" t="n"/>
      <c r="E752" s="56" t="n"/>
      <c r="F752" s="56" t="n"/>
      <c r="G752" s="56" t="n"/>
      <c r="H752" s="24" t="inlineStr">
        <is>
          <t>神剑器魂高阶：命中对手后降低对手抗韧性12%，持续3回合</t>
        </is>
      </c>
      <c r="I752" s="56" t="n"/>
      <c r="J752" s="56" t="n"/>
      <c r="K752" s="56" t="n"/>
      <c r="L752" s="56" t="n"/>
      <c r="M752" s="56" t="n"/>
    </row>
    <row r="753" ht="24" customHeight="1">
      <c r="A753" s="744" t="inlineStr">
        <is>
          <t>时效武器</t>
        </is>
      </c>
      <c r="B753" s="869" t="inlineStr">
        <is>
          <t>武器名称：斗神剑。基础伤害：1-100。洗练画册：无。斗神塔掉落。
强化属性：100%暴击，必中。
仙化加成：武器基础伤害+100%，暴击+35%，命中后降低对手抗穿透6%和力敏速各40点，持续到战斗结束。</t>
        </is>
      </c>
      <c r="M753" s="504" t="n"/>
    </row>
    <row r="754" ht="24" customHeight="1">
      <c r="A754" s="414" t="n"/>
      <c r="M754" s="504" t="n"/>
    </row>
    <row r="755" ht="24" customHeight="1">
      <c r="A755" s="749" t="n"/>
      <c r="B755" s="158" t="n"/>
      <c r="C755" s="158" t="n"/>
      <c r="D755" s="158" t="n"/>
      <c r="E755" s="158" t="n"/>
      <c r="F755" s="158" t="n"/>
      <c r="G755" s="158" t="n"/>
      <c r="H755" s="158" t="n"/>
      <c r="I755" s="158" t="n"/>
      <c r="J755" s="158" t="n"/>
      <c r="K755" s="158" t="n"/>
      <c r="L755" s="158" t="n"/>
      <c r="M755" s="320" t="n"/>
    </row>
    <row r="756" ht="24" customHeight="1">
      <c r="A756" s="956" t="inlineStr">
        <is>
          <t>觉醒十阶</t>
        </is>
      </c>
      <c r="B756" s="873" t="inlineStr">
        <is>
          <t>武器名称：真·斗战神剑。基础伤害：40-100。淬火档次3满祝材料：3748。
觉醒属性：觉醒属性：100%暴击，必中。攻击后使对手3回合内武器无法触发暴击效果（必暴击武器除外），无视霸气。
觉醒加成：武器伤害+100，连击+41.7%，反击+83.3%。</t>
        </is>
      </c>
      <c r="C756" s="194" t="n"/>
      <c r="D756" s="194" t="n"/>
      <c r="E756" s="194" t="n"/>
      <c r="F756" s="194" t="n"/>
      <c r="G756" s="194" t="n"/>
      <c r="H756" s="194" t="n"/>
      <c r="I756" s="194" t="n"/>
      <c r="J756" s="194" t="n"/>
      <c r="K756" s="194" t="n"/>
      <c r="L756" s="194" t="n"/>
      <c r="M756" s="410" t="n"/>
    </row>
    <row r="757" ht="24" customHeight="1">
      <c r="A757" s="414" t="n"/>
      <c r="M757" s="504" t="n"/>
    </row>
    <row r="758" ht="24" customHeight="1">
      <c r="A758" s="749" t="n"/>
      <c r="B758" s="158" t="n"/>
      <c r="C758" s="158" t="n"/>
      <c r="D758" s="158" t="n"/>
      <c r="E758" s="158" t="n"/>
      <c r="F758" s="158" t="n"/>
      <c r="G758" s="158" t="n"/>
      <c r="H758" s="158" t="n"/>
      <c r="I758" s="158" t="n"/>
      <c r="J758" s="158" t="n"/>
      <c r="K758" s="158" t="n"/>
      <c r="L758" s="158" t="n"/>
      <c r="M758" s="320" t="n"/>
    </row>
    <row r="759" ht="24" customHeight="1">
      <c r="A759" s="945" t="inlineStr">
        <is>
          <t>剑君大侠</t>
        </is>
      </c>
      <c r="B759" s="695" t="inlineStr">
        <is>
          <t>天赋分支1</t>
        </is>
      </c>
      <c r="F759" s="695" t="inlineStr">
        <is>
          <t>天赋分支2</t>
        </is>
      </c>
      <c r="J759" s="695" t="inlineStr">
        <is>
          <t>天赋分支3</t>
        </is>
      </c>
    </row>
    <row r="760" ht="24" customHeight="1">
      <c r="A760" s="1013" t="inlineStr">
        <is>
          <t>专属武器
斗神剑
真·斗战神剑</t>
        </is>
      </c>
      <c r="B760" s="994" t="inlineStr">
        <is>
          <t>基础共鸣：增加专属武器20点基础伤害，
使用斗神剑可以变身神将形象</t>
        </is>
      </c>
      <c r="C760" s="3" t="n"/>
      <c r="D760" s="3" t="n"/>
      <c r="E760" s="474" t="n"/>
      <c r="F760" s="926" t="inlineStr">
        <is>
          <t>基础剑魂：专属武器上镶嵌的剑君魂珠，其加成的攻击力额外提高10%</t>
        </is>
      </c>
      <c r="G760" s="3" t="n"/>
      <c r="H760" s="3" t="n"/>
      <c r="I760" s="474" t="n"/>
      <c r="J760" s="1033" t="inlineStr">
        <is>
          <t>剑影：50%概率使对手只能使用技能攻击，持续1回合</t>
        </is>
      </c>
      <c r="K760" s="3" t="n"/>
      <c r="L760" s="3" t="n"/>
      <c r="M760" s="474" t="n"/>
    </row>
    <row r="761" ht="24" customHeight="1">
      <c r="A761" s="11" t="n"/>
      <c r="B761" s="16" t="n"/>
      <c r="C761" s="158" t="n"/>
      <c r="D761" s="158" t="n"/>
      <c r="E761" s="159" t="n"/>
      <c r="F761" s="535" t="n"/>
      <c r="G761" s="158" t="n"/>
      <c r="H761" s="158" t="n"/>
      <c r="I761" s="159" t="n"/>
      <c r="J761" s="981" t="n"/>
      <c r="K761" s="158" t="n"/>
      <c r="L761" s="158" t="n"/>
      <c r="M761" s="159" t="n"/>
    </row>
    <row r="762" ht="24" customHeight="1">
      <c r="A762" s="11" t="n"/>
      <c r="B762" s="995" t="inlineStr">
        <is>
          <t>中级共鸣：增加专属武器30点基础伤害，
使用真·斗战神剑可以变身神将形象</t>
        </is>
      </c>
      <c r="C762" s="194" t="n"/>
      <c r="D762" s="194" t="n"/>
      <c r="E762" s="195" t="n"/>
      <c r="F762" s="902" t="inlineStr">
        <is>
          <t>中级剑魂：专属武器上镶嵌的剑君魂珠，其加成的攻击力额外提高20%</t>
        </is>
      </c>
      <c r="G762" s="194" t="n"/>
      <c r="H762" s="194" t="n"/>
      <c r="I762" s="195" t="n"/>
      <c r="J762" s="1034" t="inlineStr">
        <is>
          <t>剑气：忽略装死</t>
        </is>
      </c>
      <c r="K762" s="194" t="n"/>
      <c r="L762" s="194" t="n"/>
      <c r="M762" s="195" t="n"/>
    </row>
    <row r="763" ht="24" customHeight="1">
      <c r="A763" s="11" t="n"/>
      <c r="B763" s="16" t="n"/>
      <c r="C763" s="158" t="n"/>
      <c r="D763" s="158" t="n"/>
      <c r="E763" s="159" t="n"/>
      <c r="F763" s="535" t="n"/>
      <c r="G763" s="158" t="n"/>
      <c r="H763" s="158" t="n"/>
      <c r="I763" s="159" t="n"/>
      <c r="J763" s="981" t="n"/>
      <c r="K763" s="158" t="n"/>
      <c r="L763" s="158" t="n"/>
      <c r="M763" s="159" t="n"/>
    </row>
    <row r="764" ht="24" customHeight="1">
      <c r="A764" s="11" t="n"/>
      <c r="B764" s="1002" t="inlineStr">
        <is>
          <t>高级共鸣：增加专属武器50点基础伤害</t>
        </is>
      </c>
      <c r="C764" s="194" t="n"/>
      <c r="D764" s="194" t="n"/>
      <c r="E764" s="195" t="n"/>
      <c r="F764" s="1035" t="inlineStr">
        <is>
          <t>高级剑魂：专属武器上镶嵌的剑君魂珠，其加成的攻击力额外提高30%</t>
        </is>
      </c>
      <c r="G764" s="194" t="n"/>
      <c r="H764" s="194" t="n"/>
      <c r="I764" s="195" t="n"/>
      <c r="J764" s="1036" t="inlineStr">
        <is>
          <t>剑魂：命中对手后，追加一次攻击</t>
        </is>
      </c>
      <c r="K764" s="194" t="n"/>
      <c r="L764" s="194" t="n"/>
      <c r="M764" s="195" t="n"/>
    </row>
    <row r="765" ht="24" customHeight="1">
      <c r="A765" s="484" t="n"/>
      <c r="B765" s="484" t="n"/>
      <c r="C765" s="375" t="n"/>
      <c r="D765" s="375" t="n"/>
      <c r="E765" s="971" t="n"/>
      <c r="F765" s="986" t="n"/>
      <c r="G765" s="375" t="n"/>
      <c r="H765" s="375" t="n"/>
      <c r="I765" s="971" t="n"/>
      <c r="J765" s="987" t="n"/>
      <c r="K765" s="270" t="n"/>
      <c r="L765" s="270" t="n"/>
      <c r="M765" s="510" t="n"/>
    </row>
    <row r="766" ht="24" customHeight="1">
      <c r="A766" s="1041" t="inlineStr"/>
      <c r="B766" s="56" t="n"/>
      <c r="C766" s="56" t="n"/>
      <c r="D766" s="56" t="n"/>
      <c r="E766" s="56" t="n"/>
      <c r="F766" s="56" t="n"/>
      <c r="G766" s="56" t="n"/>
      <c r="H766" s="56" t="n"/>
      <c r="I766" s="56" t="n"/>
      <c r="J766" s="56" t="n"/>
      <c r="K766" s="56" t="n"/>
      <c r="L766" s="56" t="n"/>
      <c r="M766" s="56" t="n"/>
    </row>
    <row r="767" ht="24" customHeight="1">
      <c r="A767" s="389" t="inlineStr">
        <is>
          <t>名称</t>
        </is>
      </c>
      <c r="B767" s="24" t="inlineStr">
        <is>
          <t>器魂中阶：x</t>
        </is>
      </c>
      <c r="C767" s="56" t="n"/>
      <c r="D767" s="56" t="n"/>
      <c r="E767" s="56" t="n"/>
      <c r="F767" s="56" t="n"/>
      <c r="G767" s="56" t="n"/>
      <c r="H767" s="24" t="inlineStr">
        <is>
          <t>器魂高阶：x</t>
        </is>
      </c>
      <c r="I767" s="56" t="n"/>
      <c r="J767" s="56" t="n"/>
      <c r="K767" s="56" t="n"/>
      <c r="L767" s="56" t="n"/>
      <c r="M767" s="56" t="n"/>
    </row>
    <row r="768" ht="24" customHeight="1">
      <c r="A768" s="32" t="inlineStr">
        <is>
          <t>时效武器</t>
        </is>
      </c>
      <c r="B768" s="579" t="inlineStr">
        <is>
          <t>武器名称：如意金箍棒。基础伤害：10-90。洗练画册：无。时之沙充能。
强化属性：必中！忽略装死，无视大海。
仙化加成：无</t>
        </is>
      </c>
      <c r="M768" s="504" t="n"/>
    </row>
    <row r="769" ht="24" customHeight="1">
      <c r="A769" s="11" t="n"/>
      <c r="B769" s="11" t="n"/>
      <c r="M769" s="504" t="n"/>
    </row>
    <row r="770" ht="24" customHeight="1">
      <c r="A770" s="16" t="n"/>
      <c r="B770" s="16" t="n"/>
      <c r="C770" s="158" t="n"/>
      <c r="D770" s="158" t="n"/>
      <c r="E770" s="158" t="n"/>
      <c r="F770" s="158" t="n"/>
      <c r="G770" s="158" t="n"/>
      <c r="H770" s="158" t="n"/>
      <c r="I770" s="158" t="n"/>
      <c r="J770" s="158" t="n"/>
      <c r="K770" s="158" t="n"/>
      <c r="L770" s="158" t="n"/>
      <c r="M770" s="320" t="n"/>
    </row>
    <row r="771" ht="24" customHeight="1">
      <c r="A771" s="603" t="inlineStr">
        <is>
          <t>觉醒十阶</t>
        </is>
      </c>
      <c r="B771" s="584" t="inlineStr">
        <is>
          <t>武器名称：定海神针。基础伤害：35-105。淬火档次3满祝材料：3748。
觉醒属性：必中！忽略装死，无视大海。每次击中对手有极高概率眩晕对手1回合。
觉醒加成：武器伤害+100，暴击+41.7%，反击+83.3%。</t>
        </is>
      </c>
      <c r="C771" s="194" t="n"/>
      <c r="D771" s="194" t="n"/>
      <c r="E771" s="194" t="n"/>
      <c r="F771" s="194" t="n"/>
      <c r="G771" s="194" t="n"/>
      <c r="H771" s="194" t="n"/>
      <c r="I771" s="194" t="n"/>
      <c r="J771" s="194" t="n"/>
      <c r="K771" s="194" t="n"/>
      <c r="L771" s="194" t="n"/>
      <c r="M771" s="410" t="n"/>
    </row>
    <row r="772" ht="24" customHeight="1">
      <c r="A772" s="11" t="n"/>
      <c r="B772" s="11" t="n"/>
      <c r="M772" s="504" t="n"/>
    </row>
    <row r="773" ht="24" customHeight="1">
      <c r="A773" s="16" t="n"/>
      <c r="B773" s="16" t="n"/>
      <c r="C773" s="158" t="n"/>
      <c r="D773" s="158" t="n"/>
      <c r="E773" s="158" t="n"/>
      <c r="F773" s="158" t="n"/>
      <c r="G773" s="158" t="n"/>
      <c r="H773" s="158" t="n"/>
      <c r="I773" s="158" t="n"/>
      <c r="J773" s="158" t="n"/>
      <c r="K773" s="158" t="n"/>
      <c r="L773" s="158" t="n"/>
      <c r="M773" s="320" t="n"/>
    </row>
    <row r="774" ht="24" customHeight="1">
      <c r="A774" s="1041" t="inlineStr"/>
      <c r="B774" s="56" t="n"/>
      <c r="C774" s="56" t="n"/>
      <c r="D774" s="56" t="n"/>
      <c r="E774" s="56" t="n"/>
      <c r="F774" s="56" t="n"/>
      <c r="G774" s="56" t="n"/>
      <c r="H774" s="56" t="n"/>
      <c r="I774" s="56" t="n"/>
      <c r="J774" s="56" t="n"/>
      <c r="K774" s="56" t="n"/>
      <c r="L774" s="56" t="n"/>
      <c r="M774" s="56" t="n"/>
    </row>
    <row r="775" ht="24" customHeight="1">
      <c r="A775" s="389" t="inlineStr">
        <is>
          <t>名称</t>
        </is>
      </c>
      <c r="B775" s="24" t="inlineStr">
        <is>
          <t>器魂中阶：x</t>
        </is>
      </c>
      <c r="C775" s="56" t="n"/>
      <c r="D775" s="56" t="n"/>
      <c r="E775" s="56" t="n"/>
      <c r="F775" s="56" t="n"/>
      <c r="G775" s="56" t="n"/>
      <c r="H775" s="24" t="inlineStr">
        <is>
          <t>器魂高阶：x</t>
        </is>
      </c>
      <c r="I775" s="56" t="n"/>
      <c r="J775" s="56" t="n"/>
      <c r="K775" s="56" t="n"/>
      <c r="L775" s="56" t="n"/>
      <c r="M775" s="56" t="n"/>
    </row>
    <row r="776" ht="24" customHeight="1">
      <c r="A776" s="744" t="inlineStr">
        <is>
          <t>时效武器</t>
        </is>
      </c>
      <c r="B776" s="869" t="inlineStr">
        <is>
          <t>武器名称：轩辕剑。基础伤害：30-60。洗练画册：无。时之沙充能。
强化属性：必中，必吸血！30%的吸血比例。
仙化加成：无</t>
        </is>
      </c>
      <c r="M776" s="504" t="n"/>
    </row>
    <row r="777" ht="24" customHeight="1">
      <c r="A777" s="414" t="n"/>
      <c r="M777" s="504" t="n"/>
    </row>
    <row r="778" ht="24" customHeight="1">
      <c r="A778" s="749" t="n"/>
      <c r="B778" s="158" t="n"/>
      <c r="C778" s="158" t="n"/>
      <c r="D778" s="158" t="n"/>
      <c r="E778" s="158" t="n"/>
      <c r="F778" s="158" t="n"/>
      <c r="G778" s="158" t="n"/>
      <c r="H778" s="158" t="n"/>
      <c r="I778" s="158" t="n"/>
      <c r="J778" s="158" t="n"/>
      <c r="K778" s="158" t="n"/>
      <c r="L778" s="158" t="n"/>
      <c r="M778" s="320" t="n"/>
    </row>
    <row r="779" ht="24" customHeight="1">
      <c r="A779" s="956" t="inlineStr">
        <is>
          <t>觉醒十阶</t>
        </is>
      </c>
      <c r="B779" s="873" t="inlineStr">
        <is>
          <t>武器名称：圣道之剑。基础伤害：47-92。淬火档次2满祝材料：2513。
觉醒属性：必中，必吸血！30%的吸血比例。使对手3回合内无法触发吸血效果。
觉醒加成：武器伤害+80，连击+33.3%，暴击+33.3%。</t>
        </is>
      </c>
      <c r="C779" s="194" t="n"/>
      <c r="D779" s="194" t="n"/>
      <c r="E779" s="194" t="n"/>
      <c r="F779" s="194" t="n"/>
      <c r="G779" s="194" t="n"/>
      <c r="H779" s="194" t="n"/>
      <c r="I779" s="194" t="n"/>
      <c r="J779" s="194" t="n"/>
      <c r="K779" s="194" t="n"/>
      <c r="L779" s="194" t="n"/>
      <c r="M779" s="410" t="n"/>
    </row>
    <row r="780" ht="24" customHeight="1">
      <c r="A780" s="414" t="n"/>
      <c r="M780" s="504" t="n"/>
    </row>
    <row r="781" ht="24" customHeight="1">
      <c r="A781" s="749" t="n"/>
      <c r="B781" s="158" t="n"/>
      <c r="C781" s="158" t="n"/>
      <c r="D781" s="158" t="n"/>
      <c r="E781" s="158" t="n"/>
      <c r="F781" s="158" t="n"/>
      <c r="G781" s="158" t="n"/>
      <c r="H781" s="158" t="n"/>
      <c r="I781" s="158" t="n"/>
      <c r="J781" s="158" t="n"/>
      <c r="K781" s="158" t="n"/>
      <c r="L781" s="158" t="n"/>
      <c r="M781" s="320" t="n"/>
    </row>
    <row r="782" ht="24" customHeight="1">
      <c r="A782" s="1041" t="inlineStr"/>
      <c r="B782" s="56" t="n"/>
      <c r="C782" s="56" t="n"/>
      <c r="D782" s="56" t="n"/>
      <c r="E782" s="56" t="n"/>
      <c r="F782" s="56" t="n"/>
      <c r="G782" s="56" t="n"/>
      <c r="H782" s="56" t="n"/>
      <c r="I782" s="56" t="n"/>
      <c r="J782" s="56" t="n"/>
      <c r="K782" s="56" t="n"/>
      <c r="L782" s="56" t="n"/>
      <c r="M782" s="56" t="n"/>
    </row>
    <row r="783" ht="24" customHeight="1">
      <c r="A783" s="389" t="inlineStr">
        <is>
          <t>名称</t>
        </is>
      </c>
      <c r="B783" s="24" t="inlineStr">
        <is>
          <t>器魂中阶：x</t>
        </is>
      </c>
      <c r="C783" s="56" t="n"/>
      <c r="D783" s="56" t="n"/>
      <c r="E783" s="56" t="n"/>
      <c r="F783" s="56" t="n"/>
      <c r="G783" s="56" t="n"/>
      <c r="H783" s="24" t="inlineStr">
        <is>
          <t>器魂高阶：x</t>
        </is>
      </c>
      <c r="I783" s="56" t="n"/>
      <c r="J783" s="56" t="n"/>
      <c r="K783" s="56" t="n"/>
      <c r="L783" s="56" t="n"/>
      <c r="M783" s="56" t="n"/>
    </row>
    <row r="784" ht="24" customHeight="1">
      <c r="A784" s="757" t="inlineStr">
        <is>
          <t>时效武器</t>
        </is>
      </c>
      <c r="B784" s="869" t="inlineStr">
        <is>
          <t>武器名称：龙舌弓。基础伤害：34-43。洗练画册：无。时之沙充能。
强化属性：必中，降低对手力量50%，持续3回合。
仙化加成：无</t>
        </is>
      </c>
      <c r="M784" s="504" t="n"/>
    </row>
    <row r="785" ht="24" customHeight="1">
      <c r="A785" s="414" t="n"/>
      <c r="M785" s="504" t="n"/>
    </row>
    <row r="786" ht="24" customHeight="1">
      <c r="A786" s="749" t="n"/>
      <c r="B786" s="158" t="n"/>
      <c r="C786" s="158" t="n"/>
      <c r="D786" s="158" t="n"/>
      <c r="E786" s="158" t="n"/>
      <c r="F786" s="158" t="n"/>
      <c r="G786" s="158" t="n"/>
      <c r="H786" s="158" t="n"/>
      <c r="I786" s="158" t="n"/>
      <c r="J786" s="158" t="n"/>
      <c r="K786" s="158" t="n"/>
      <c r="L786" s="158" t="n"/>
      <c r="M786" s="320" t="n"/>
    </row>
    <row r="787" ht="24" customHeight="1">
      <c r="A787" s="956" t="inlineStr">
        <is>
          <t>觉醒十阶</t>
        </is>
      </c>
      <c r="B787" s="873" t="inlineStr">
        <is>
          <t>武器名称：死亡之翼。基础伤害：66-84。淬火档次3满祝材料：3748。
觉醒属性：必中，降低对手力量50%，如果力量值高于对手使用武器后额外减伤30%，持续3回合。获得该武器永久增加中型武器附加伤害25点。
觉醒加成：武器伤害+100，连击+41.7%，暴击+41.7%。</t>
        </is>
      </c>
      <c r="C787" s="194" t="n"/>
      <c r="D787" s="194" t="n"/>
      <c r="E787" s="194" t="n"/>
      <c r="F787" s="194" t="n"/>
      <c r="G787" s="194" t="n"/>
      <c r="H787" s="194" t="n"/>
      <c r="I787" s="194" t="n"/>
      <c r="J787" s="194" t="n"/>
      <c r="K787" s="194" t="n"/>
      <c r="L787" s="194" t="n"/>
      <c r="M787" s="410" t="n"/>
    </row>
    <row r="788" ht="24" customHeight="1">
      <c r="A788" s="414" t="n"/>
      <c r="M788" s="504" t="n"/>
    </row>
    <row r="789" ht="24" customHeight="1">
      <c r="A789" s="749" t="n"/>
      <c r="B789" s="158" t="n"/>
      <c r="C789" s="158" t="n"/>
      <c r="D789" s="158" t="n"/>
      <c r="E789" s="158" t="n"/>
      <c r="F789" s="158" t="n"/>
      <c r="G789" s="158" t="n"/>
      <c r="H789" s="158" t="n"/>
      <c r="I789" s="158" t="n"/>
      <c r="J789" s="158" t="n"/>
      <c r="K789" s="158" t="n"/>
      <c r="L789" s="158" t="n"/>
      <c r="M789" s="320" t="n"/>
    </row>
    <row r="790" ht="24" customHeight="1">
      <c r="A790" s="1041" t="inlineStr"/>
      <c r="B790" s="56" t="n"/>
      <c r="C790" s="56" t="n"/>
      <c r="D790" s="56" t="n"/>
      <c r="E790" s="56" t="n"/>
      <c r="F790" s="56" t="n"/>
      <c r="G790" s="56" t="n"/>
      <c r="H790" s="56" t="n"/>
      <c r="I790" s="56" t="n"/>
      <c r="J790" s="56" t="n"/>
      <c r="K790" s="56" t="n"/>
      <c r="L790" s="56" t="n"/>
      <c r="M790" s="56" t="n"/>
    </row>
    <row r="791" ht="24" customHeight="1">
      <c r="A791" s="389" t="inlineStr">
        <is>
          <t>名称</t>
        </is>
      </c>
      <c r="B791" s="24" t="inlineStr">
        <is>
          <t>器魂中阶：x</t>
        </is>
      </c>
      <c r="C791" s="56" t="n"/>
      <c r="D791" s="56" t="n"/>
      <c r="E791" s="56" t="n"/>
      <c r="F791" s="56" t="n"/>
      <c r="G791" s="56" t="n"/>
      <c r="H791" s="24" t="inlineStr">
        <is>
          <t>器魂高阶：x</t>
        </is>
      </c>
      <c r="I791" s="56" t="n"/>
      <c r="J791" s="56" t="n"/>
      <c r="K791" s="56" t="n"/>
      <c r="L791" s="56" t="n"/>
      <c r="M791" s="56" t="n"/>
    </row>
    <row r="792" ht="24" customHeight="1">
      <c r="A792" s="744" t="inlineStr">
        <is>
          <t>时效武器</t>
        </is>
      </c>
      <c r="B792" s="869" t="inlineStr">
        <is>
          <t>武器名称：啤酒瓶。基础伤害：40-50。洗练画册：无。时之沙充能。
强化属性：必中！命中后降低对手敏捷50%，持续3回合。
仙化加成：无</t>
        </is>
      </c>
      <c r="M792" s="504" t="n"/>
    </row>
    <row r="793" ht="24" customHeight="1">
      <c r="A793" s="414" t="n"/>
      <c r="M793" s="504" t="n"/>
    </row>
    <row r="794" ht="24" customHeight="1">
      <c r="A794" s="749" t="n"/>
      <c r="B794" s="158" t="n"/>
      <c r="C794" s="158" t="n"/>
      <c r="D794" s="158" t="n"/>
      <c r="E794" s="158" t="n"/>
      <c r="F794" s="158" t="n"/>
      <c r="G794" s="158" t="n"/>
      <c r="H794" s="158" t="n"/>
      <c r="I794" s="158" t="n"/>
      <c r="J794" s="158" t="n"/>
      <c r="K794" s="158" t="n"/>
      <c r="L794" s="158" t="n"/>
      <c r="M794" s="320" t="n"/>
    </row>
    <row r="795" ht="24" customHeight="1">
      <c r="A795" s="956" t="inlineStr">
        <is>
          <t>觉醒十阶</t>
        </is>
      </c>
      <c r="B795" s="873" t="inlineStr">
        <is>
          <t>武器名称：黄金酒桶。基础伤害：70-80。淬火档次3满祝材料：3748。
觉醒属性：必中！命中后降低对手敏捷50%，持续3回合。使对手下次攻击时命中率降低100%。
觉醒加成：武器伤害+100，连击+41.7%，暴击+41.7%。</t>
        </is>
      </c>
      <c r="C795" s="194" t="n"/>
      <c r="D795" s="194" t="n"/>
      <c r="E795" s="194" t="n"/>
      <c r="F795" s="194" t="n"/>
      <c r="G795" s="194" t="n"/>
      <c r="H795" s="194" t="n"/>
      <c r="I795" s="194" t="n"/>
      <c r="J795" s="194" t="n"/>
      <c r="K795" s="194" t="n"/>
      <c r="L795" s="194" t="n"/>
      <c r="M795" s="410" t="n"/>
    </row>
    <row r="796" ht="24" customHeight="1">
      <c r="A796" s="414" t="n"/>
      <c r="M796" s="504" t="n"/>
    </row>
    <row r="797" ht="24" customHeight="1">
      <c r="A797" s="749" t="n"/>
      <c r="B797" s="158" t="n"/>
      <c r="C797" s="158" t="n"/>
      <c r="D797" s="158" t="n"/>
      <c r="E797" s="158" t="n"/>
      <c r="F797" s="158" t="n"/>
      <c r="G797" s="158" t="n"/>
      <c r="H797" s="158" t="n"/>
      <c r="I797" s="158" t="n"/>
      <c r="J797" s="158" t="n"/>
      <c r="K797" s="158" t="n"/>
      <c r="L797" s="158" t="n"/>
      <c r="M797" s="320" t="n"/>
    </row>
    <row r="798" ht="24" customHeight="1">
      <c r="A798" s="1041" t="inlineStr"/>
      <c r="B798" s="56" t="n"/>
      <c r="C798" s="56" t="n"/>
      <c r="D798" s="56" t="n"/>
      <c r="E798" s="56" t="n"/>
      <c r="F798" s="56" t="n"/>
      <c r="G798" s="56" t="n"/>
      <c r="H798" s="56" t="n"/>
      <c r="I798" s="56" t="n"/>
      <c r="J798" s="56" t="n"/>
      <c r="K798" s="56" t="n"/>
      <c r="L798" s="56" t="n"/>
      <c r="M798" s="56" t="n"/>
    </row>
    <row r="799" ht="24" customHeight="1">
      <c r="A799" s="389" t="inlineStr">
        <is>
          <t>名称</t>
        </is>
      </c>
      <c r="B799" s="24" t="inlineStr">
        <is>
          <t>器魂中阶：x</t>
        </is>
      </c>
      <c r="C799" s="56" t="n"/>
      <c r="D799" s="56" t="n"/>
      <c r="E799" s="56" t="n"/>
      <c r="F799" s="56" t="n"/>
      <c r="G799" s="56" t="n"/>
      <c r="H799" s="24" t="inlineStr">
        <is>
          <t>器魂高阶：x</t>
        </is>
      </c>
      <c r="I799" s="56" t="n"/>
      <c r="J799" s="56" t="n"/>
      <c r="K799" s="56" t="n"/>
      <c r="L799" s="56" t="n"/>
      <c r="M799" s="56" t="n"/>
    </row>
    <row r="800" ht="24" customHeight="1">
      <c r="A800" s="757" t="inlineStr">
        <is>
          <t>时效武器</t>
        </is>
      </c>
      <c r="B800" s="869" t="inlineStr">
        <is>
          <t>武器名称：玄铁磁石。基础伤害：25-55。洗练画册：无。时之沙充能。
强化属性：使对手丢掉一把武器，优先必中武器，必中！
仙化加成：无</t>
        </is>
      </c>
      <c r="M800" s="504" t="n"/>
    </row>
    <row r="801" ht="24" customHeight="1">
      <c r="A801" s="414" t="n"/>
      <c r="M801" s="504" t="n"/>
    </row>
    <row r="802" ht="24" customHeight="1">
      <c r="A802" s="749" t="n"/>
      <c r="B802" s="158" t="n"/>
      <c r="C802" s="158" t="n"/>
      <c r="D802" s="158" t="n"/>
      <c r="E802" s="158" t="n"/>
      <c r="F802" s="158" t="n"/>
      <c r="G802" s="158" t="n"/>
      <c r="H802" s="158" t="n"/>
      <c r="I802" s="158" t="n"/>
      <c r="J802" s="158" t="n"/>
      <c r="K802" s="158" t="n"/>
      <c r="L802" s="158" t="n"/>
      <c r="M802" s="320" t="n"/>
    </row>
    <row r="803" ht="24" customHeight="1">
      <c r="A803" s="956" t="inlineStr">
        <is>
          <t>觉醒十阶</t>
        </is>
      </c>
      <c r="B803" s="873" t="inlineStr">
        <is>
          <t>武器名称：万磁头盔。基础伤害：45-65。淬火档次3满祝材料：3748。
觉醒属性：使对手丢掉两把武器，优先必中武器，必中！
觉醒加成：武器伤害+100，吸血+83.3%，暴击+41.7%。</t>
        </is>
      </c>
      <c r="C803" s="194" t="n"/>
      <c r="D803" s="194" t="n"/>
      <c r="E803" s="194" t="n"/>
      <c r="F803" s="194" t="n"/>
      <c r="G803" s="194" t="n"/>
      <c r="H803" s="194" t="n"/>
      <c r="I803" s="194" t="n"/>
      <c r="J803" s="194" t="n"/>
      <c r="K803" s="194" t="n"/>
      <c r="L803" s="194" t="n"/>
      <c r="M803" s="410" t="n"/>
    </row>
    <row r="804" ht="24" customHeight="1">
      <c r="A804" s="414" t="n"/>
      <c r="M804" s="504" t="n"/>
    </row>
    <row r="805" ht="24" customHeight="1">
      <c r="A805" s="749" t="n"/>
      <c r="B805" s="158" t="n"/>
      <c r="C805" s="158" t="n"/>
      <c r="D805" s="158" t="n"/>
      <c r="E805" s="158" t="n"/>
      <c r="F805" s="158" t="n"/>
      <c r="G805" s="158" t="n"/>
      <c r="H805" s="158" t="n"/>
      <c r="I805" s="158" t="n"/>
      <c r="J805" s="158" t="n"/>
      <c r="K805" s="158" t="n"/>
      <c r="L805" s="158" t="n"/>
      <c r="M805" s="320" t="n"/>
    </row>
    <row r="806" ht="24" customHeight="1">
      <c r="A806" s="1041" t="inlineStr"/>
      <c r="B806" s="56" t="n"/>
      <c r="C806" s="56" t="n"/>
      <c r="D806" s="56" t="n"/>
      <c r="E806" s="56" t="n"/>
      <c r="F806" s="56" t="n"/>
      <c r="G806" s="56" t="n"/>
      <c r="H806" s="56" t="n"/>
      <c r="I806" s="56" t="n"/>
      <c r="J806" s="56" t="n"/>
      <c r="K806" s="56" t="n"/>
      <c r="L806" s="56" t="n"/>
      <c r="M806" s="56" t="n"/>
    </row>
    <row r="807" ht="24" customHeight="1">
      <c r="A807" s="389" t="inlineStr">
        <is>
          <t>名称</t>
        </is>
      </c>
      <c r="B807" s="24" t="inlineStr">
        <is>
          <t>器魂中阶：x</t>
        </is>
      </c>
      <c r="C807" s="56" t="n"/>
      <c r="D807" s="56" t="n"/>
      <c r="E807" s="56" t="n"/>
      <c r="F807" s="56" t="n"/>
      <c r="G807" s="56" t="n"/>
      <c r="H807" s="24" t="inlineStr">
        <is>
          <t>器魂高阶：x</t>
        </is>
      </c>
      <c r="I807" s="56" t="n"/>
      <c r="J807" s="56" t="n"/>
      <c r="K807" s="56" t="n"/>
      <c r="L807" s="56" t="n"/>
      <c r="M807" s="56" t="n"/>
    </row>
    <row r="808" ht="24" customHeight="1">
      <c r="A808" s="757" t="inlineStr">
        <is>
          <t>时效武器</t>
        </is>
      </c>
      <c r="B808" s="869" t="inlineStr">
        <is>
          <t>武器名称：绣花针。基础伤害：45-55。洗练画册：无。时之沙充能。
强化属性：无视霸气、皮糙，必中。：
仙化加成：无</t>
        </is>
      </c>
      <c r="M808" s="504" t="n"/>
    </row>
    <row r="809" ht="24" customHeight="1">
      <c r="A809" s="414" t="n"/>
      <c r="M809" s="504" t="n"/>
    </row>
    <row r="810" ht="24" customHeight="1">
      <c r="A810" s="749" t="n"/>
      <c r="B810" s="158" t="n"/>
      <c r="C810" s="158" t="n"/>
      <c r="D810" s="158" t="n"/>
      <c r="E810" s="158" t="n"/>
      <c r="F810" s="158" t="n"/>
      <c r="G810" s="158" t="n"/>
      <c r="H810" s="158" t="n"/>
      <c r="I810" s="158" t="n"/>
      <c r="J810" s="158" t="n"/>
      <c r="K810" s="158" t="n"/>
      <c r="L810" s="158" t="n"/>
      <c r="M810" s="320" t="n"/>
    </row>
    <row r="811" ht="24" customHeight="1">
      <c r="A811" s="956" t="inlineStr">
        <is>
          <t>觉醒十阶</t>
        </is>
      </c>
      <c r="B811" s="873" t="inlineStr">
        <is>
          <t>武器名称：暴雨梨花针。基础伤害：30-110。淬火档次2满祝材料：2513。
觉醒属性：无视霸气、皮糙，必中。获得该武器永久增加投掷武器伤害40点。
觉醒加成：武器伤害+80，连击+33.3%，暴击+33.3%。</t>
        </is>
      </c>
      <c r="C811" s="194" t="n"/>
      <c r="D811" s="194" t="n"/>
      <c r="E811" s="194" t="n"/>
      <c r="F811" s="194" t="n"/>
      <c r="G811" s="194" t="n"/>
      <c r="H811" s="194" t="n"/>
      <c r="I811" s="194" t="n"/>
      <c r="J811" s="194" t="n"/>
      <c r="K811" s="194" t="n"/>
      <c r="L811" s="194" t="n"/>
      <c r="M811" s="410" t="n"/>
    </row>
    <row r="812" ht="24" customHeight="1">
      <c r="A812" s="414" t="n"/>
      <c r="M812" s="504" t="n"/>
    </row>
    <row r="813" ht="24" customHeight="1">
      <c r="A813" s="749" t="n"/>
      <c r="B813" s="158" t="n"/>
      <c r="C813" s="158" t="n"/>
      <c r="D813" s="158" t="n"/>
      <c r="E813" s="158" t="n"/>
      <c r="F813" s="158" t="n"/>
      <c r="G813" s="158" t="n"/>
      <c r="H813" s="158" t="n"/>
      <c r="I813" s="158" t="n"/>
      <c r="J813" s="158" t="n"/>
      <c r="K813" s="158" t="n"/>
      <c r="L813" s="158" t="n"/>
      <c r="M813" s="320" t="n"/>
    </row>
    <row r="814" ht="24" customHeight="1">
      <c r="A814" s="1041" t="inlineStr"/>
      <c r="B814" s="56" t="n"/>
      <c r="C814" s="56" t="n"/>
      <c r="D814" s="56" t="n"/>
      <c r="E814" s="56" t="n"/>
      <c r="F814" s="56" t="n"/>
      <c r="G814" s="56" t="n"/>
      <c r="H814" s="56" t="n"/>
      <c r="I814" s="56" t="n"/>
      <c r="J814" s="56" t="n"/>
      <c r="K814" s="56" t="n"/>
      <c r="L814" s="56" t="n"/>
      <c r="M814" s="56" t="n"/>
    </row>
    <row r="815" ht="24" customHeight="1">
      <c r="A815" s="389" t="inlineStr">
        <is>
          <t>名称</t>
        </is>
      </c>
      <c r="B815" s="24" t="inlineStr">
        <is>
          <t>器魂中阶：x</t>
        </is>
      </c>
      <c r="C815" s="56" t="n"/>
      <c r="D815" s="56" t="n"/>
      <c r="E815" s="56" t="n"/>
      <c r="F815" s="56" t="n"/>
      <c r="G815" s="56" t="n"/>
      <c r="H815" s="24" t="inlineStr">
        <is>
          <t>器魂高阶：x</t>
        </is>
      </c>
      <c r="I815" s="56" t="n"/>
      <c r="J815" s="56" t="n"/>
      <c r="K815" s="56" t="n"/>
      <c r="L815" s="56" t="n"/>
      <c r="M815" s="56" t="n"/>
    </row>
    <row r="816" ht="24" customHeight="1">
      <c r="A816" s="580" t="inlineStr">
        <is>
          <t>时效武器</t>
        </is>
      </c>
      <c r="B816" s="579" t="inlineStr">
        <is>
          <t>武器名称：黑桃A。基础伤害：35-55。洗练画册：无。时之沙充能。
强化属性：必中！无视大海，100%的概率忽略对手1回合。
仙化加成：无</t>
        </is>
      </c>
      <c r="M816" s="504" t="n"/>
    </row>
    <row r="817" ht="24" customHeight="1">
      <c r="A817" s="534" t="n"/>
      <c r="B817" s="11" t="n"/>
      <c r="M817" s="504" t="n"/>
    </row>
    <row r="818" ht="24" customHeight="1">
      <c r="A818" s="535" t="n"/>
      <c r="B818" s="16" t="n"/>
      <c r="C818" s="158" t="n"/>
      <c r="D818" s="158" t="n"/>
      <c r="E818" s="158" t="n"/>
      <c r="F818" s="158" t="n"/>
      <c r="G818" s="158" t="n"/>
      <c r="H818" s="158" t="n"/>
      <c r="I818" s="158" t="n"/>
      <c r="J818" s="158" t="n"/>
      <c r="K818" s="158" t="n"/>
      <c r="L818" s="158" t="n"/>
      <c r="M818" s="320" t="n"/>
    </row>
    <row r="819" ht="24" customHeight="1">
      <c r="A819" s="585" t="inlineStr">
        <is>
          <t>觉醒十阶</t>
        </is>
      </c>
      <c r="B819" s="584" t="inlineStr">
        <is>
          <t>武器名称：扑克王。基础伤害：50-70。淬火档次3满祝材料：3748。
觉醒属性：必中！无视大海，100%的概率忽略对手1回合。可以多扔1次。
觉醒加成：武器伤害+100，暴击+41.7%，反击+83.3%。</t>
        </is>
      </c>
      <c r="C819" s="194" t="n"/>
      <c r="D819" s="194" t="n"/>
      <c r="E819" s="194" t="n"/>
      <c r="F819" s="194" t="n"/>
      <c r="G819" s="194" t="n"/>
      <c r="H819" s="194" t="n"/>
      <c r="I819" s="194" t="n"/>
      <c r="J819" s="194" t="n"/>
      <c r="K819" s="194" t="n"/>
      <c r="L819" s="194" t="n"/>
      <c r="M819" s="410" t="n"/>
    </row>
    <row r="820" ht="24" customHeight="1">
      <c r="A820" s="534" t="n"/>
      <c r="B820" s="11" t="n"/>
      <c r="M820" s="504" t="n"/>
    </row>
    <row r="821" ht="24" customHeight="1">
      <c r="A821" s="535" t="n"/>
      <c r="B821" s="16" t="n"/>
      <c r="C821" s="158" t="n"/>
      <c r="D821" s="158" t="n"/>
      <c r="E821" s="158" t="n"/>
      <c r="F821" s="158" t="n"/>
      <c r="G821" s="158" t="n"/>
      <c r="H821" s="158" t="n"/>
      <c r="I821" s="158" t="n"/>
      <c r="J821" s="158" t="n"/>
      <c r="K821" s="158" t="n"/>
      <c r="L821" s="158" t="n"/>
      <c r="M821" s="320" t="n"/>
    </row>
    <row r="822" ht="24" customHeight="1">
      <c r="A822" s="1041" t="inlineStr"/>
      <c r="B822" s="56" t="n"/>
      <c r="C822" s="56" t="n"/>
      <c r="D822" s="56" t="n"/>
      <c r="E822" s="56" t="n"/>
      <c r="F822" s="56" t="n"/>
      <c r="G822" s="56" t="n"/>
      <c r="H822" s="56" t="n"/>
      <c r="I822" s="56" t="n"/>
      <c r="J822" s="56" t="n"/>
      <c r="K822" s="56" t="n"/>
      <c r="L822" s="56" t="n"/>
      <c r="M822" s="56" t="n"/>
    </row>
    <row r="823" ht="24" customHeight="1">
      <c r="A823" s="389" t="inlineStr">
        <is>
          <t>名称</t>
        </is>
      </c>
      <c r="B823" s="24" t="inlineStr">
        <is>
          <t>器魂中阶：x</t>
        </is>
      </c>
      <c r="C823" s="56" t="n"/>
      <c r="D823" s="56" t="n"/>
      <c r="E823" s="56" t="n"/>
      <c r="F823" s="56" t="n"/>
      <c r="G823" s="56" t="n"/>
      <c r="H823" s="24" t="inlineStr">
        <is>
          <t>器魂高阶：x</t>
        </is>
      </c>
      <c r="I823" s="56" t="n"/>
      <c r="J823" s="56" t="n"/>
      <c r="K823" s="56" t="n"/>
      <c r="L823" s="56" t="n"/>
      <c r="M823" s="56" t="n"/>
    </row>
    <row r="824" ht="24" customHeight="1">
      <c r="A824" s="1042" t="inlineStr">
        <is>
          <t>时效武器</t>
        </is>
      </c>
      <c r="B824" s="579" t="inlineStr">
        <is>
          <t>武器名称：镇妖塔。基础伤害：20-80。洗练画册：无。结拜赛冠军。
强化属性：必中并且忽略对手2回合。
仙化加成：无</t>
        </is>
      </c>
      <c r="M824" s="504" t="n"/>
    </row>
    <row r="825" ht="24" customHeight="1">
      <c r="A825" s="534" t="n"/>
      <c r="B825" s="11" t="n"/>
      <c r="M825" s="504" t="n"/>
    </row>
    <row r="826" ht="24" customHeight="1">
      <c r="A826" s="535" t="n"/>
      <c r="B826" s="16" t="n"/>
      <c r="C826" s="158" t="n"/>
      <c r="D826" s="158" t="n"/>
      <c r="E826" s="158" t="n"/>
      <c r="F826" s="158" t="n"/>
      <c r="G826" s="158" t="n"/>
      <c r="H826" s="158" t="n"/>
      <c r="I826" s="158" t="n"/>
      <c r="J826" s="158" t="n"/>
      <c r="K826" s="158" t="n"/>
      <c r="L826" s="158" t="n"/>
      <c r="M826" s="320" t="n"/>
    </row>
    <row r="827" ht="24" customHeight="1">
      <c r="A827" s="585" t="inlineStr">
        <is>
          <t>觉醒十阶</t>
        </is>
      </c>
      <c r="B827" s="584" t="inlineStr">
        <is>
          <t>武器名称：玲珑宝塔。基础伤害：30-90。淬火档次4满祝材料：5006。
觉醒属性：必中并且忽略对手2回合，速度高于对手伤害提升50%，无视大海，无视霸气。
觉醒加成：武器伤害+120，连击+50.0%，暴击+50.0%。</t>
        </is>
      </c>
      <c r="C827" s="194" t="n"/>
      <c r="D827" s="194" t="n"/>
      <c r="E827" s="194" t="n"/>
      <c r="F827" s="194" t="n"/>
      <c r="G827" s="194" t="n"/>
      <c r="H827" s="194" t="n"/>
      <c r="I827" s="194" t="n"/>
      <c r="J827" s="194" t="n"/>
      <c r="K827" s="194" t="n"/>
      <c r="L827" s="194" t="n"/>
      <c r="M827" s="410" t="n"/>
    </row>
    <row r="828" ht="24" customHeight="1">
      <c r="A828" s="534" t="n"/>
      <c r="B828" s="11" t="n"/>
      <c r="M828" s="504" t="n"/>
    </row>
    <row r="829" ht="24" customHeight="1">
      <c r="A829" s="535" t="n"/>
      <c r="B829" s="16" t="n"/>
      <c r="C829" s="158" t="n"/>
      <c r="D829" s="158" t="n"/>
      <c r="E829" s="158" t="n"/>
      <c r="F829" s="158" t="n"/>
      <c r="G829" s="158" t="n"/>
      <c r="H829" s="158" t="n"/>
      <c r="I829" s="158" t="n"/>
      <c r="J829" s="158" t="n"/>
      <c r="K829" s="158" t="n"/>
      <c r="L829" s="158" t="n"/>
      <c r="M829" s="320" t="n"/>
    </row>
    <row r="830" ht="24" customHeight="1">
      <c r="A830" s="1041" t="inlineStr"/>
      <c r="B830" s="56" t="n"/>
      <c r="C830" s="56" t="n"/>
      <c r="D830" s="56" t="n"/>
      <c r="E830" s="56" t="n"/>
      <c r="F830" s="56" t="n"/>
      <c r="G830" s="56" t="n"/>
      <c r="H830" s="56" t="n"/>
      <c r="I830" s="56" t="n"/>
      <c r="J830" s="56" t="n"/>
      <c r="K830" s="56" t="n"/>
      <c r="L830" s="56" t="n"/>
      <c r="M830" s="56" t="n"/>
    </row>
    <row r="831" ht="24" customHeight="1">
      <c r="A831" s="389" t="inlineStr">
        <is>
          <t>名称</t>
        </is>
      </c>
      <c r="B831" s="24" t="inlineStr">
        <is>
          <t>器魂中阶：x</t>
        </is>
      </c>
      <c r="C831" s="56" t="n"/>
      <c r="D831" s="56" t="n"/>
      <c r="E831" s="56" t="n"/>
      <c r="F831" s="56" t="n"/>
      <c r="G831" s="56" t="n"/>
      <c r="H831" s="24" t="inlineStr">
        <is>
          <t>器魂高阶：x</t>
        </is>
      </c>
      <c r="I831" s="56" t="n"/>
      <c r="J831" s="56" t="n"/>
      <c r="K831" s="56" t="n"/>
      <c r="L831" s="56" t="n"/>
      <c r="M831" s="56" t="n"/>
    </row>
    <row r="832" ht="24" customHeight="1">
      <c r="A832" s="744" t="inlineStr">
        <is>
          <t>时效武器</t>
        </is>
      </c>
      <c r="B832" s="869" t="inlineStr">
        <is>
          <t>武器名称：捆仙绳。基础伤害：30-70。洗练画册：无。竞技场前十。
强化属性：必中！命中后对手只能使用空手攻击，持续3回合。
仙化加成：无</t>
        </is>
      </c>
      <c r="M832" s="504" t="n"/>
    </row>
    <row r="833" ht="24" customHeight="1">
      <c r="A833" s="414" t="n"/>
      <c r="M833" s="504" t="n"/>
    </row>
    <row r="834" ht="24" customHeight="1">
      <c r="A834" s="749" t="n"/>
      <c r="B834" s="158" t="n"/>
      <c r="C834" s="158" t="n"/>
      <c r="D834" s="158" t="n"/>
      <c r="E834" s="158" t="n"/>
      <c r="F834" s="158" t="n"/>
      <c r="G834" s="158" t="n"/>
      <c r="H834" s="158" t="n"/>
      <c r="I834" s="158" t="n"/>
      <c r="J834" s="158" t="n"/>
      <c r="K834" s="158" t="n"/>
      <c r="L834" s="158" t="n"/>
      <c r="M834" s="320" t="n"/>
    </row>
    <row r="835" ht="24" customHeight="1">
      <c r="A835" s="956" t="inlineStr">
        <is>
          <t>觉醒十阶</t>
        </is>
      </c>
      <c r="B835" s="873" t="inlineStr">
        <is>
          <t>武器名称：缚龙仙绳。基础伤害：55-75。淬火档次4满祝材料：5006。
觉醒属性：必中！命中后降低对手闪避率和暴击率40%，只能使用空手攻击，持续3回合。
觉醒加成：武器伤害+120，连击+50.0%，暴击+50.0%。</t>
        </is>
      </c>
      <c r="C835" s="194" t="n"/>
      <c r="D835" s="194" t="n"/>
      <c r="E835" s="194" t="n"/>
      <c r="F835" s="194" t="n"/>
      <c r="G835" s="194" t="n"/>
      <c r="H835" s="194" t="n"/>
      <c r="I835" s="194" t="n"/>
      <c r="J835" s="194" t="n"/>
      <c r="K835" s="194" t="n"/>
      <c r="L835" s="194" t="n"/>
      <c r="M835" s="410" t="n"/>
    </row>
    <row r="836" ht="24" customHeight="1">
      <c r="A836" s="414" t="n"/>
      <c r="M836" s="504" t="n"/>
    </row>
    <row r="837" ht="24" customHeight="1">
      <c r="A837" s="749" t="n"/>
      <c r="B837" s="158" t="n"/>
      <c r="C837" s="158" t="n"/>
      <c r="D837" s="158" t="n"/>
      <c r="E837" s="158" t="n"/>
      <c r="F837" s="158" t="n"/>
      <c r="G837" s="158" t="n"/>
      <c r="H837" s="158" t="n"/>
      <c r="I837" s="158" t="n"/>
      <c r="J837" s="158" t="n"/>
      <c r="K837" s="158" t="n"/>
      <c r="L837" s="158" t="n"/>
      <c r="M837" s="320" t="n"/>
    </row>
  </sheetData>
  <mergeCells count="1009">
    <mergeCell ref="J299:M300"/>
    <mergeCell ref="F335:I336"/>
    <mergeCell ref="J155:M156"/>
    <mergeCell ref="B630:M632"/>
    <mergeCell ref="A144:A146"/>
    <mergeCell ref="J528:M528"/>
    <mergeCell ref="J96:M96"/>
    <mergeCell ref="A573:A575"/>
    <mergeCell ref="F727:I728"/>
    <mergeCell ref="A295:A300"/>
    <mergeCell ref="A265:M265"/>
    <mergeCell ref="B673:E674"/>
    <mergeCell ref="A121:M121"/>
    <mergeCell ref="F493:I494"/>
    <mergeCell ref="J515:M516"/>
    <mergeCell ref="B529:E530"/>
    <mergeCell ref="J691:M692"/>
    <mergeCell ref="B729:E730"/>
    <mergeCell ref="F729:I730"/>
    <mergeCell ref="A44:M44"/>
    <mergeCell ref="F132:I132"/>
    <mergeCell ref="H752:M752"/>
    <mergeCell ref="B495:E496"/>
    <mergeCell ref="F259:I260"/>
    <mergeCell ref="A525:A527"/>
    <mergeCell ref="J457:M458"/>
    <mergeCell ref="A798:M798"/>
    <mergeCell ref="F495:I496"/>
    <mergeCell ref="F551:I552"/>
    <mergeCell ref="F351:I352"/>
    <mergeCell ref="B579:M581"/>
    <mergeCell ref="N85:Q85"/>
    <mergeCell ref="F709:I710"/>
    <mergeCell ref="B747:E748"/>
    <mergeCell ref="A291:A293"/>
    <mergeCell ref="N625:Q625"/>
    <mergeCell ref="F317:I318"/>
    <mergeCell ref="J119:M120"/>
    <mergeCell ref="B108:M110"/>
    <mergeCell ref="F659:I660"/>
    <mergeCell ref="A399:A401"/>
    <mergeCell ref="J675:M676"/>
    <mergeCell ref="B99:E100"/>
    <mergeCell ref="F425:I426"/>
    <mergeCell ref="B216:M218"/>
    <mergeCell ref="B800:M802"/>
    <mergeCell ref="B457:E458"/>
    <mergeCell ref="H608:M608"/>
    <mergeCell ref="B645:M647"/>
    <mergeCell ref="H464:M464"/>
    <mergeCell ref="E12:M12"/>
    <mergeCell ref="B501:M503"/>
    <mergeCell ref="J223:M224"/>
    <mergeCell ref="B79:E80"/>
    <mergeCell ref="H230:M230"/>
    <mergeCell ref="B345:M347"/>
    <mergeCell ref="F279:I280"/>
    <mergeCell ref="B315:E316"/>
    <mergeCell ref="E14:M14"/>
    <mergeCell ref="F312:I312"/>
    <mergeCell ref="B348:E348"/>
    <mergeCell ref="B81:E82"/>
    <mergeCell ref="B248:G248"/>
    <mergeCell ref="A553:M553"/>
    <mergeCell ref="J243:M244"/>
    <mergeCell ref="F281:I282"/>
    <mergeCell ref="F585:I586"/>
    <mergeCell ref="F137:I138"/>
    <mergeCell ref="H590:M590"/>
    <mergeCell ref="F677:I678"/>
    <mergeCell ref="B456:E456"/>
    <mergeCell ref="B803:M805"/>
    <mergeCell ref="B831:G831"/>
    <mergeCell ref="N211:Q211"/>
    <mergeCell ref="F618:I618"/>
    <mergeCell ref="F186:I186"/>
    <mergeCell ref="B475:E476"/>
    <mergeCell ref="A774:M774"/>
    <mergeCell ref="A579:A581"/>
    <mergeCell ref="J655:M656"/>
    <mergeCell ref="B760:E761"/>
    <mergeCell ref="B396:M398"/>
    <mergeCell ref="H194:M194"/>
    <mergeCell ref="J294:M294"/>
    <mergeCell ref="J605:M606"/>
    <mergeCell ref="A782:M782"/>
    <mergeCell ref="B681:M683"/>
    <mergeCell ref="B333:E334"/>
    <mergeCell ref="B162:M164"/>
    <mergeCell ref="A735:A737"/>
    <mergeCell ref="B762:E763"/>
    <mergeCell ref="B536:G536"/>
    <mergeCell ref="A648:A650"/>
    <mergeCell ref="B702:M704"/>
    <mergeCell ref="A216:A218"/>
    <mergeCell ref="H823:M823"/>
    <mergeCell ref="B177:M179"/>
    <mergeCell ref="A816:A818"/>
    <mergeCell ref="E25:M25"/>
    <mergeCell ref="A501:A503"/>
    <mergeCell ref="B245:E246"/>
    <mergeCell ref="A201:A203"/>
    <mergeCell ref="J407:M408"/>
    <mergeCell ref="B633:M635"/>
    <mergeCell ref="F438:I438"/>
    <mergeCell ref="J348:M348"/>
    <mergeCell ref="F261:I262"/>
    <mergeCell ref="A806:M806"/>
    <mergeCell ref="J173:M174"/>
    <mergeCell ref="B399:M401"/>
    <mergeCell ref="F204:I204"/>
    <mergeCell ref="B240:E240"/>
    <mergeCell ref="N391:Q391"/>
    <mergeCell ref="J402:M402"/>
    <mergeCell ref="F636:I636"/>
    <mergeCell ref="A105:A107"/>
    <mergeCell ref="N157:Q157"/>
    <mergeCell ref="A139:M139"/>
    <mergeCell ref="A699:A701"/>
    <mergeCell ref="F367:I368"/>
    <mergeCell ref="B518:G518"/>
    <mergeCell ref="B522:M524"/>
    <mergeCell ref="F603:I604"/>
    <mergeCell ref="A679:M679"/>
    <mergeCell ref="E20:M20"/>
    <mergeCell ref="E1:G1"/>
    <mergeCell ref="A465:A467"/>
    <mergeCell ref="F133:I134"/>
    <mergeCell ref="A321:A323"/>
    <mergeCell ref="A760:A765"/>
    <mergeCell ref="J333:M334"/>
    <mergeCell ref="F369:I370"/>
    <mergeCell ref="B111:M113"/>
    <mergeCell ref="B716:G716"/>
    <mergeCell ref="E13:M13"/>
    <mergeCell ref="J547:M548"/>
    <mergeCell ref="B651:M653"/>
    <mergeCell ref="A231:A233"/>
    <mergeCell ref="A165:A167"/>
    <mergeCell ref="B621:E622"/>
    <mergeCell ref="A673:A678"/>
    <mergeCell ref="A827:A829"/>
    <mergeCell ref="A691:A696"/>
    <mergeCell ref="B219:M221"/>
    <mergeCell ref="A594:A596"/>
    <mergeCell ref="J191:M192"/>
    <mergeCell ref="J313:M314"/>
    <mergeCell ref="B387:E388"/>
    <mergeCell ref="B191:E192"/>
    <mergeCell ref="E15:M15"/>
    <mergeCell ref="J549:M550"/>
    <mergeCell ref="A661:M661"/>
    <mergeCell ref="F587:I588"/>
    <mergeCell ref="B623:E624"/>
    <mergeCell ref="F443:I444"/>
    <mergeCell ref="A457:A462"/>
    <mergeCell ref="B811:M813"/>
    <mergeCell ref="B824:M826"/>
    <mergeCell ref="F672:I672"/>
    <mergeCell ref="J79:M80"/>
    <mergeCell ref="J759:M759"/>
    <mergeCell ref="B519:M521"/>
    <mergeCell ref="N517:Q517"/>
    <mergeCell ref="J315:M316"/>
    <mergeCell ref="J582:M582"/>
    <mergeCell ref="F209:I210"/>
    <mergeCell ref="B338:G338"/>
    <mergeCell ref="H767:M767"/>
    <mergeCell ref="H248:M248"/>
    <mergeCell ref="B285:M287"/>
    <mergeCell ref="H104:M104"/>
    <mergeCell ref="F97:I98"/>
    <mergeCell ref="F153:I154"/>
    <mergeCell ref="N283:Q283"/>
    <mergeCell ref="J690:M690"/>
    <mergeCell ref="B648:M650"/>
    <mergeCell ref="J456:M456"/>
    <mergeCell ref="A427:M427"/>
    <mergeCell ref="F655:I656"/>
    <mergeCell ref="F459:I460"/>
    <mergeCell ref="B201:M203"/>
    <mergeCell ref="B302:G302"/>
    <mergeCell ref="B237:M239"/>
    <mergeCell ref="A255:A257"/>
    <mergeCell ref="A62:A65"/>
    <mergeCell ref="B126:M128"/>
    <mergeCell ref="A193:M193"/>
    <mergeCell ref="F492:I492"/>
    <mergeCell ref="F511:I512"/>
    <mergeCell ref="B666:M668"/>
    <mergeCell ref="E33:M33"/>
    <mergeCell ref="A687:A689"/>
    <mergeCell ref="F657:I658"/>
    <mergeCell ref="A475:A480"/>
    <mergeCell ref="A776:A778"/>
    <mergeCell ref="J713:M714"/>
    <mergeCell ref="B768:M770"/>
    <mergeCell ref="A453:A455"/>
    <mergeCell ref="B432:M434"/>
    <mergeCell ref="B537:M539"/>
    <mergeCell ref="B713:E714"/>
    <mergeCell ref="E35:M35"/>
    <mergeCell ref="B510:E510"/>
    <mergeCell ref="H68:M68"/>
    <mergeCell ref="J168:M168"/>
    <mergeCell ref="B115:E116"/>
    <mergeCell ref="J479:M480"/>
    <mergeCell ref="A219:A221"/>
    <mergeCell ref="B546:E546"/>
    <mergeCell ref="N697:Q697"/>
    <mergeCell ref="J708:M708"/>
    <mergeCell ref="E28:M28"/>
    <mergeCell ref="J245:M246"/>
    <mergeCell ref="H374:M374"/>
    <mergeCell ref="F277:I278"/>
    <mergeCell ref="N463:Q463"/>
    <mergeCell ref="A445:M445"/>
    <mergeCell ref="F295:I296"/>
    <mergeCell ref="F726:I726"/>
    <mergeCell ref="A241:A246"/>
    <mergeCell ref="E30:M30"/>
    <mergeCell ref="F331:I332"/>
    <mergeCell ref="A342:A344"/>
    <mergeCell ref="A211:M211"/>
    <mergeCell ref="A771:A773"/>
    <mergeCell ref="A67:M67"/>
    <mergeCell ref="J99:M100"/>
    <mergeCell ref="F135:I136"/>
    <mergeCell ref="F439:I440"/>
    <mergeCell ref="F675:I676"/>
    <mergeCell ref="B417:M419"/>
    <mergeCell ref="F78:I78"/>
    <mergeCell ref="B791:G791"/>
    <mergeCell ref="A615:A617"/>
    <mergeCell ref="F693:I694"/>
    <mergeCell ref="B731:E732"/>
    <mergeCell ref="A835:A837"/>
    <mergeCell ref="J101:M102"/>
    <mergeCell ref="J405:M406"/>
    <mergeCell ref="B183:M185"/>
    <mergeCell ref="J497:M498"/>
    <mergeCell ref="B723:M725"/>
    <mergeCell ref="B497:E498"/>
    <mergeCell ref="A223:A228"/>
    <mergeCell ref="B717:M719"/>
    <mergeCell ref="B96:E96"/>
    <mergeCell ref="B205:E206"/>
    <mergeCell ref="B241:E242"/>
    <mergeCell ref="B483:M485"/>
    <mergeCell ref="A733:M733"/>
    <mergeCell ref="E21:M21"/>
    <mergeCell ref="A339:A341"/>
    <mergeCell ref="J621:M622"/>
    <mergeCell ref="B695:E696"/>
    <mergeCell ref="H775:M775"/>
    <mergeCell ref="B403:E404"/>
    <mergeCell ref="A66:M66"/>
    <mergeCell ref="H554:M554"/>
    <mergeCell ref="B591:M593"/>
    <mergeCell ref="J654:M654"/>
    <mergeCell ref="E23:M23"/>
    <mergeCell ref="J623:M624"/>
    <mergeCell ref="H122:M122"/>
    <mergeCell ref="B169:E170"/>
    <mergeCell ref="H320:M320"/>
    <mergeCell ref="H176:M176"/>
    <mergeCell ref="A301:M301"/>
    <mergeCell ref="B261:E262"/>
    <mergeCell ref="F225:I226"/>
    <mergeCell ref="B176:G176"/>
    <mergeCell ref="F461:I462"/>
    <mergeCell ref="A720:A722"/>
    <mergeCell ref="F619:I620"/>
    <mergeCell ref="A822:M822"/>
    <mergeCell ref="F227:I228"/>
    <mergeCell ref="F83:I84"/>
    <mergeCell ref="A784:A786"/>
    <mergeCell ref="B303:M305"/>
    <mergeCell ref="J441:M442"/>
    <mergeCell ref="E34:M34"/>
    <mergeCell ref="A54:A57"/>
    <mergeCell ref="J639:M640"/>
    <mergeCell ref="A357:A359"/>
    <mergeCell ref="F222:I222"/>
    <mergeCell ref="B69:M71"/>
    <mergeCell ref="B421:E422"/>
    <mergeCell ref="J474:M474"/>
    <mergeCell ref="A123:A125"/>
    <mergeCell ref="E36:M36"/>
    <mergeCell ref="H140:M140"/>
    <mergeCell ref="J240:M240"/>
    <mergeCell ref="B187:E188"/>
    <mergeCell ref="H338:M338"/>
    <mergeCell ref="F385:I386"/>
    <mergeCell ref="J205:M206"/>
    <mergeCell ref="B423:E424"/>
    <mergeCell ref="B279:E280"/>
    <mergeCell ref="B540:M542"/>
    <mergeCell ref="B637:E638"/>
    <mergeCell ref="F764:I765"/>
    <mergeCell ref="B306:M308"/>
    <mergeCell ref="A517:M517"/>
    <mergeCell ref="A313:A318"/>
    <mergeCell ref="A535:M535"/>
    <mergeCell ref="F384:I384"/>
    <mergeCell ref="F117:I118"/>
    <mergeCell ref="A283:M283"/>
    <mergeCell ref="F353:I354"/>
    <mergeCell ref="B393:M395"/>
    <mergeCell ref="F151:I152"/>
    <mergeCell ref="B141:M143"/>
    <mergeCell ref="A447:A449"/>
    <mergeCell ref="N1:Q1"/>
    <mergeCell ref="A529:A534"/>
    <mergeCell ref="F744:I744"/>
    <mergeCell ref="B159:M161"/>
    <mergeCell ref="J564:M564"/>
    <mergeCell ref="A115:A120"/>
    <mergeCell ref="F600:I600"/>
    <mergeCell ref="B698:G698"/>
    <mergeCell ref="B807:G807"/>
    <mergeCell ref="A213:A215"/>
    <mergeCell ref="B72:M74"/>
    <mergeCell ref="A85:M85"/>
    <mergeCell ref="A645:A647"/>
    <mergeCell ref="F366:I366"/>
    <mergeCell ref="B435:M437"/>
    <mergeCell ref="B709:E710"/>
    <mergeCell ref="B513:E514"/>
    <mergeCell ref="A411:A413"/>
    <mergeCell ref="B720:M722"/>
    <mergeCell ref="J279:M280"/>
    <mergeCell ref="H626:M626"/>
    <mergeCell ref="J637:M638"/>
    <mergeCell ref="B597:M599"/>
    <mergeCell ref="B711:E712"/>
    <mergeCell ref="F531:I532"/>
    <mergeCell ref="B371:E372"/>
    <mergeCell ref="B114:E114"/>
    <mergeCell ref="B567:E568"/>
    <mergeCell ref="J673:M674"/>
    <mergeCell ref="H791:M791"/>
    <mergeCell ref="A540:A542"/>
    <mergeCell ref="A830:M830"/>
    <mergeCell ref="H680:M680"/>
    <mergeCell ref="F297:I298"/>
    <mergeCell ref="F533:I534"/>
    <mergeCell ref="B569:E570"/>
    <mergeCell ref="E26:M26"/>
    <mergeCell ref="F389:I390"/>
    <mergeCell ref="A547:A552"/>
    <mergeCell ref="B609:M611"/>
    <mergeCell ref="A627:A629"/>
    <mergeCell ref="B335:E336"/>
    <mergeCell ref="B428:G428"/>
    <mergeCell ref="F155:I156"/>
    <mergeCell ref="B284:G284"/>
    <mergeCell ref="A655:A660"/>
    <mergeCell ref="F528:I528"/>
    <mergeCell ref="A663:A665"/>
    <mergeCell ref="N715:Q715"/>
    <mergeCell ref="B375:M377"/>
    <mergeCell ref="B727:E728"/>
    <mergeCell ref="A800:A802"/>
    <mergeCell ref="A429:A431"/>
    <mergeCell ref="B482:G482"/>
    <mergeCell ref="A787:A789"/>
    <mergeCell ref="J115:M116"/>
    <mergeCell ref="H446:M446"/>
    <mergeCell ref="B189:E190"/>
    <mergeCell ref="B493:E494"/>
    <mergeCell ref="F515:I516"/>
    <mergeCell ref="J546:M546"/>
    <mergeCell ref="F691:I692"/>
    <mergeCell ref="B585:E586"/>
    <mergeCell ref="B132:E132"/>
    <mergeCell ref="A360:A362"/>
    <mergeCell ref="H212:M212"/>
    <mergeCell ref="B327:M329"/>
    <mergeCell ref="J421:M422"/>
    <mergeCell ref="B612:M614"/>
    <mergeCell ref="A126:A128"/>
    <mergeCell ref="E39:M39"/>
    <mergeCell ref="J513:M514"/>
    <mergeCell ref="N247:Q247"/>
    <mergeCell ref="B587:E588"/>
    <mergeCell ref="F150:I150"/>
    <mergeCell ref="B186:E186"/>
    <mergeCell ref="B295:E296"/>
    <mergeCell ref="J81:M82"/>
    <mergeCell ref="B659:E660"/>
    <mergeCell ref="F119:I120"/>
    <mergeCell ref="J619:M620"/>
    <mergeCell ref="J114:M114"/>
    <mergeCell ref="J425:M426"/>
    <mergeCell ref="B425:E426"/>
    <mergeCell ref="J731:M732"/>
    <mergeCell ref="B464:G464"/>
    <mergeCell ref="B644:G644"/>
    <mergeCell ref="B815:G815"/>
    <mergeCell ref="H799:M799"/>
    <mergeCell ref="J475:M476"/>
    <mergeCell ref="B230:G230"/>
    <mergeCell ref="A684:A686"/>
    <mergeCell ref="J760:M761"/>
    <mergeCell ref="B410:G410"/>
    <mergeCell ref="A187:A192"/>
    <mergeCell ref="J241:M242"/>
    <mergeCell ref="A50:A53"/>
    <mergeCell ref="A205:A210"/>
    <mergeCell ref="A450:A452"/>
    <mergeCell ref="A385:A390"/>
    <mergeCell ref="A319:M319"/>
    <mergeCell ref="B795:M797"/>
    <mergeCell ref="F243:I244"/>
    <mergeCell ref="B267:M269"/>
    <mergeCell ref="J762:M763"/>
    <mergeCell ref="B137:E138"/>
    <mergeCell ref="E32:M32"/>
    <mergeCell ref="B525:M527"/>
    <mergeCell ref="B677:E678"/>
    <mergeCell ref="B276:E276"/>
    <mergeCell ref="B561:M563"/>
    <mergeCell ref="J186:M186"/>
    <mergeCell ref="A87:A89"/>
    <mergeCell ref="A709:A714"/>
    <mergeCell ref="N373:Q373"/>
    <mergeCell ref="B194:G194"/>
    <mergeCell ref="B771:M773"/>
    <mergeCell ref="J567:M568"/>
    <mergeCell ref="B734:G734"/>
    <mergeCell ref="B414:M416"/>
    <mergeCell ref="H500:M500"/>
    <mergeCell ref="F405:I406"/>
    <mergeCell ref="B500:G500"/>
    <mergeCell ref="A468:A470"/>
    <mergeCell ref="F641:I642"/>
    <mergeCell ref="K1:M1"/>
    <mergeCell ref="B180:M182"/>
    <mergeCell ref="A247:M247"/>
    <mergeCell ref="A381:A383"/>
    <mergeCell ref="F171:I172"/>
    <mergeCell ref="A630:A632"/>
    <mergeCell ref="A234:A236"/>
    <mergeCell ref="F407:I408"/>
    <mergeCell ref="B93:M95"/>
    <mergeCell ref="J171:M172"/>
    <mergeCell ref="B438:E438"/>
    <mergeCell ref="A565:A570"/>
    <mergeCell ref="A666:A668"/>
    <mergeCell ref="J529:M530"/>
    <mergeCell ref="A147:A149"/>
    <mergeCell ref="B263:E264"/>
    <mergeCell ref="F173:I174"/>
    <mergeCell ref="B204:E204"/>
    <mergeCell ref="A432:A434"/>
    <mergeCell ref="A803:A805"/>
    <mergeCell ref="F402:I402"/>
    <mergeCell ref="B636:E636"/>
    <mergeCell ref="B249:M251"/>
    <mergeCell ref="B601:E602"/>
    <mergeCell ref="J387:M388"/>
    <mergeCell ref="B654:E654"/>
    <mergeCell ref="A795:A797"/>
    <mergeCell ref="N409:Q409"/>
    <mergeCell ref="J335:M336"/>
    <mergeCell ref="J585:M586"/>
    <mergeCell ref="J420:M420"/>
    <mergeCell ref="B367:E368"/>
    <mergeCell ref="B420:E420"/>
    <mergeCell ref="B603:E604"/>
    <mergeCell ref="N175:Q175"/>
    <mergeCell ref="N607:Q607"/>
    <mergeCell ref="H86:M86"/>
    <mergeCell ref="J295:M296"/>
    <mergeCell ref="F333:I334"/>
    <mergeCell ref="B369:E370"/>
    <mergeCell ref="B486:M488"/>
    <mergeCell ref="A819:A821"/>
    <mergeCell ref="F547:I548"/>
    <mergeCell ref="F583:I584"/>
    <mergeCell ref="A151:A156"/>
    <mergeCell ref="A756:A758"/>
    <mergeCell ref="F191:I192"/>
    <mergeCell ref="F313:I314"/>
    <mergeCell ref="H815:M815"/>
    <mergeCell ref="A625:M625"/>
    <mergeCell ref="F549:I550"/>
    <mergeCell ref="F349:I350"/>
    <mergeCell ref="F330:I330"/>
    <mergeCell ref="B443:E444"/>
    <mergeCell ref="J745:M746"/>
    <mergeCell ref="A808:A810"/>
    <mergeCell ref="A522:A524"/>
    <mergeCell ref="B672:E672"/>
    <mergeCell ref="A345:A347"/>
    <mergeCell ref="F582:I582"/>
    <mergeCell ref="B209:E210"/>
    <mergeCell ref="E8:M8"/>
    <mergeCell ref="J371:M372"/>
    <mergeCell ref="A393:A395"/>
    <mergeCell ref="F690:I690"/>
    <mergeCell ref="B105:M107"/>
    <mergeCell ref="B153:E154"/>
    <mergeCell ref="B97:E98"/>
    <mergeCell ref="J510:M510"/>
    <mergeCell ref="B468:M470"/>
    <mergeCell ref="E10:M10"/>
    <mergeCell ref="J569:M570"/>
    <mergeCell ref="F456:I456"/>
    <mergeCell ref="A591:A593"/>
    <mergeCell ref="J276:M276"/>
    <mergeCell ref="H831:M831"/>
    <mergeCell ref="A72:A74"/>
    <mergeCell ref="B655:E656"/>
    <mergeCell ref="B551:E552"/>
    <mergeCell ref="A79:A84"/>
    <mergeCell ref="A814:M814"/>
    <mergeCell ref="B657:E658"/>
    <mergeCell ref="F713:I714"/>
    <mergeCell ref="A705:A707"/>
    <mergeCell ref="A727:A732"/>
    <mergeCell ref="B68:G68"/>
    <mergeCell ref="A811:A813"/>
    <mergeCell ref="F168:I168"/>
    <mergeCell ref="F479:I480"/>
    <mergeCell ref="A471:A473"/>
    <mergeCell ref="B515:E516"/>
    <mergeCell ref="B608:G608"/>
    <mergeCell ref="J672:M672"/>
    <mergeCell ref="F708:I708"/>
    <mergeCell ref="B699:M701"/>
    <mergeCell ref="B288:M290"/>
    <mergeCell ref="B555:M557"/>
    <mergeCell ref="F245:I246"/>
    <mergeCell ref="B374:G374"/>
    <mergeCell ref="A237:A239"/>
    <mergeCell ref="A745:A750"/>
    <mergeCell ref="B565:E566"/>
    <mergeCell ref="A753:A755"/>
    <mergeCell ref="A669:A671"/>
    <mergeCell ref="B198:M200"/>
    <mergeCell ref="B321:M323"/>
    <mergeCell ref="J659:M660"/>
    <mergeCell ref="J726:M726"/>
    <mergeCell ref="B726:E726"/>
    <mergeCell ref="A108:A110"/>
    <mergeCell ref="B331:E332"/>
    <mergeCell ref="J695:M696"/>
    <mergeCell ref="B312:E312"/>
    <mergeCell ref="H392:M392"/>
    <mergeCell ref="J403:M404"/>
    <mergeCell ref="B477:E478"/>
    <mergeCell ref="B281:E282"/>
    <mergeCell ref="B252:M254"/>
    <mergeCell ref="B507:M509"/>
    <mergeCell ref="J97:M98"/>
    <mergeCell ref="J601:M602"/>
    <mergeCell ref="F637:I638"/>
    <mergeCell ref="B792:M794"/>
    <mergeCell ref="B78:E78"/>
    <mergeCell ref="A306:A308"/>
    <mergeCell ref="N229:Q229"/>
    <mergeCell ref="J169:M170"/>
    <mergeCell ref="B693:E694"/>
    <mergeCell ref="F299:I300"/>
    <mergeCell ref="F759:I759"/>
    <mergeCell ref="F96:I96"/>
    <mergeCell ref="B385:E386"/>
    <mergeCell ref="F205:I206"/>
    <mergeCell ref="F258:I258"/>
    <mergeCell ref="F294:I294"/>
    <mergeCell ref="A651:A653"/>
    <mergeCell ref="N481:Q481"/>
    <mergeCell ref="A159:A161"/>
    <mergeCell ref="B243:E244"/>
    <mergeCell ref="J677:M678"/>
    <mergeCell ref="B823:G823"/>
    <mergeCell ref="B590:G590"/>
    <mergeCell ref="B459:E460"/>
    <mergeCell ref="B259:E260"/>
    <mergeCell ref="B234:M236"/>
    <mergeCell ref="A824:A826"/>
    <mergeCell ref="A288:A290"/>
    <mergeCell ref="B225:E226"/>
    <mergeCell ref="J331:M332"/>
    <mergeCell ref="B342:M344"/>
    <mergeCell ref="J187:M188"/>
    <mergeCell ref="B461:E462"/>
    <mergeCell ref="A766:M766"/>
    <mergeCell ref="B317:E318"/>
    <mergeCell ref="J423:M424"/>
    <mergeCell ref="A396:A398"/>
    <mergeCell ref="E16:M16"/>
    <mergeCell ref="B619:E620"/>
    <mergeCell ref="B776:M778"/>
    <mergeCell ref="A751:M751"/>
    <mergeCell ref="B83:E84"/>
    <mergeCell ref="J189:M190"/>
    <mergeCell ref="H536:M536"/>
    <mergeCell ref="E18:M18"/>
    <mergeCell ref="N121:Q121"/>
    <mergeCell ref="B123:M125"/>
    <mergeCell ref="F441:I442"/>
    <mergeCell ref="J222:M222"/>
    <mergeCell ref="N571:Q571"/>
    <mergeCell ref="F474:I474"/>
    <mergeCell ref="F207:I208"/>
    <mergeCell ref="F747:I748"/>
    <mergeCell ref="J263:M264"/>
    <mergeCell ref="B489:M491"/>
    <mergeCell ref="B140:G140"/>
    <mergeCell ref="N337:Q337"/>
    <mergeCell ref="F240:I240"/>
    <mergeCell ref="B75:M77"/>
    <mergeCell ref="A543:A545"/>
    <mergeCell ref="B680:G680"/>
    <mergeCell ref="J749:M750"/>
    <mergeCell ref="A537:A539"/>
    <mergeCell ref="A779:A781"/>
    <mergeCell ref="B504:M506"/>
    <mergeCell ref="A58:A61"/>
    <mergeCell ref="N103:Q103"/>
    <mergeCell ref="E29:M29"/>
    <mergeCell ref="A414:A416"/>
    <mergeCell ref="B273:M275"/>
    <mergeCell ref="A303:A305"/>
    <mergeCell ref="B618:E618"/>
    <mergeCell ref="B351:E352"/>
    <mergeCell ref="B764:E765"/>
    <mergeCell ref="B1:D1"/>
    <mergeCell ref="B291:M293"/>
    <mergeCell ref="A715:M715"/>
    <mergeCell ref="A511:A516"/>
    <mergeCell ref="J117:M118"/>
    <mergeCell ref="E31:M31"/>
    <mergeCell ref="B384:E384"/>
    <mergeCell ref="J565:M566"/>
    <mergeCell ref="A612:A614"/>
    <mergeCell ref="A93:A95"/>
    <mergeCell ref="B353:E354"/>
    <mergeCell ref="J369:M370"/>
    <mergeCell ref="A481:M481"/>
    <mergeCell ref="B573:M575"/>
    <mergeCell ref="J711:M712"/>
    <mergeCell ref="J83:M84"/>
    <mergeCell ref="A277:A282"/>
    <mergeCell ref="A111:A113"/>
    <mergeCell ref="N589:Q589"/>
    <mergeCell ref="F605:I606"/>
    <mergeCell ref="A619:A624"/>
    <mergeCell ref="B339:M341"/>
    <mergeCell ref="J744:M744"/>
    <mergeCell ref="J477:M478"/>
    <mergeCell ref="B744:E744"/>
    <mergeCell ref="H783:M783"/>
    <mergeCell ref="F564:I564"/>
    <mergeCell ref="B600:E600"/>
    <mergeCell ref="B158:G158"/>
    <mergeCell ref="B808:M810"/>
    <mergeCell ref="N355:Q355"/>
    <mergeCell ref="N7:Q7"/>
    <mergeCell ref="J366:M366"/>
    <mergeCell ref="B366:E366"/>
    <mergeCell ref="B266:G266"/>
    <mergeCell ref="N553:Q553"/>
    <mergeCell ref="A832:A834"/>
    <mergeCell ref="J727:M728"/>
    <mergeCell ref="A331:A336"/>
    <mergeCell ref="F114:I114"/>
    <mergeCell ref="B738:M740"/>
    <mergeCell ref="F673:I674"/>
    <mergeCell ref="J693:M694"/>
    <mergeCell ref="J493:M494"/>
    <mergeCell ref="H1:J1"/>
    <mergeCell ref="A162:A164"/>
    <mergeCell ref="A601:A606"/>
    <mergeCell ref="E24:M24"/>
    <mergeCell ref="A97:A102"/>
    <mergeCell ref="A702:A704"/>
    <mergeCell ref="J729:M730"/>
    <mergeCell ref="B784:M786"/>
    <mergeCell ref="J132:M132"/>
    <mergeCell ref="A637:A642"/>
    <mergeCell ref="E42:M42"/>
    <mergeCell ref="A571:M571"/>
    <mergeCell ref="A177:A179"/>
    <mergeCell ref="J259:M260"/>
    <mergeCell ref="B389:E390"/>
    <mergeCell ref="E17:M17"/>
    <mergeCell ref="J495:M496"/>
    <mergeCell ref="J551:M552"/>
    <mergeCell ref="J709:M710"/>
    <mergeCell ref="B155:E156"/>
    <mergeCell ref="J317:M318"/>
    <mergeCell ref="E19:M19"/>
    <mergeCell ref="B779:M781"/>
    <mergeCell ref="B749:E750"/>
    <mergeCell ref="F99:I100"/>
    <mergeCell ref="B446:G446"/>
    <mergeCell ref="A309:A311"/>
    <mergeCell ref="A558:A560"/>
    <mergeCell ref="F457:I458"/>
    <mergeCell ref="F546:I546"/>
    <mergeCell ref="N643:Q643"/>
    <mergeCell ref="H644:M644"/>
    <mergeCell ref="B691:E692"/>
    <mergeCell ref="B101:E102"/>
    <mergeCell ref="A421:A426"/>
    <mergeCell ref="A324:A326"/>
    <mergeCell ref="A180:A182"/>
    <mergeCell ref="F223:I224"/>
    <mergeCell ref="F101:I102"/>
    <mergeCell ref="F79:I80"/>
    <mergeCell ref="H410:M410"/>
    <mergeCell ref="B117:E118"/>
    <mergeCell ref="A391:M391"/>
    <mergeCell ref="A609:A611"/>
    <mergeCell ref="F315:I316"/>
    <mergeCell ref="F513:I514"/>
    <mergeCell ref="B741:M743"/>
    <mergeCell ref="B150:E150"/>
    <mergeCell ref="A157:M157"/>
    <mergeCell ref="J312:M312"/>
    <mergeCell ref="F81:I82"/>
    <mergeCell ref="F348:I348"/>
    <mergeCell ref="B119:E120"/>
    <mergeCell ref="N193:Q193"/>
    <mergeCell ref="B447:M449"/>
    <mergeCell ref="J281:M282"/>
    <mergeCell ref="F621:I622"/>
    <mergeCell ref="J137:M138"/>
    <mergeCell ref="B363:M365"/>
    <mergeCell ref="B775:G775"/>
    <mergeCell ref="J78:M78"/>
    <mergeCell ref="B554:G554"/>
    <mergeCell ref="A417:A419"/>
    <mergeCell ref="E37:M37"/>
    <mergeCell ref="A561:A563"/>
    <mergeCell ref="A583:A588"/>
    <mergeCell ref="J618:M618"/>
    <mergeCell ref="B378:M380"/>
    <mergeCell ref="B129:M131"/>
    <mergeCell ref="J443:M444"/>
    <mergeCell ref="B663:M665"/>
    <mergeCell ref="F475:I476"/>
    <mergeCell ref="B511:E512"/>
    <mergeCell ref="B144:M146"/>
    <mergeCell ref="J385:M386"/>
    <mergeCell ref="B411:M413"/>
    <mergeCell ref="A717:A719"/>
    <mergeCell ref="F760:I761"/>
    <mergeCell ref="B572:G572"/>
    <mergeCell ref="B429:M431"/>
    <mergeCell ref="H734:M734"/>
    <mergeCell ref="F241:I242"/>
    <mergeCell ref="B277:E278"/>
    <mergeCell ref="B258:E258"/>
    <mergeCell ref="H428:M428"/>
    <mergeCell ref="A409:M409"/>
    <mergeCell ref="B227:E228"/>
    <mergeCell ref="J600:M600"/>
    <mergeCell ref="F762:I763"/>
    <mergeCell ref="A195:A197"/>
    <mergeCell ref="A175:M175"/>
    <mergeCell ref="B639:E640"/>
    <mergeCell ref="A607:M607"/>
    <mergeCell ref="A403:A408"/>
    <mergeCell ref="J438:M438"/>
    <mergeCell ref="A373:M373"/>
    <mergeCell ref="B465:M467"/>
    <mergeCell ref="J261:M262"/>
    <mergeCell ref="A169:A174"/>
    <mergeCell ref="B195:M197"/>
    <mergeCell ref="J204:M204"/>
    <mergeCell ref="A597:A599"/>
    <mergeCell ref="A768:A770"/>
    <mergeCell ref="B231:M233"/>
    <mergeCell ref="F567:I568"/>
    <mergeCell ref="A249:A251"/>
    <mergeCell ref="A633:A635"/>
    <mergeCell ref="J636:M636"/>
    <mergeCell ref="B827:M829"/>
    <mergeCell ref="B594:M596"/>
    <mergeCell ref="E27:M27"/>
    <mergeCell ref="B349:E350"/>
    <mergeCell ref="B405:E406"/>
    <mergeCell ref="B641:E642"/>
    <mergeCell ref="B360:M362"/>
    <mergeCell ref="J389:M390"/>
    <mergeCell ref="B752:G752"/>
    <mergeCell ref="H518:M518"/>
    <mergeCell ref="B171:E172"/>
    <mergeCell ref="A589:M589"/>
    <mergeCell ref="B816:M818"/>
    <mergeCell ref="J133:M134"/>
    <mergeCell ref="B407:E408"/>
    <mergeCell ref="B207:E208"/>
    <mergeCell ref="F529:I530"/>
    <mergeCell ref="E22:M22"/>
    <mergeCell ref="H716:M716"/>
    <mergeCell ref="A355:M355"/>
    <mergeCell ref="A697:M697"/>
    <mergeCell ref="B173:E174"/>
    <mergeCell ref="A7:M7"/>
    <mergeCell ref="A493:A498"/>
    <mergeCell ref="B402:E402"/>
    <mergeCell ref="H482:M482"/>
    <mergeCell ref="B213:M215"/>
    <mergeCell ref="A463:M463"/>
    <mergeCell ref="J351:M352"/>
    <mergeCell ref="F387:I388"/>
    <mergeCell ref="F654:I654"/>
    <mergeCell ref="A259:A264"/>
    <mergeCell ref="J587:M588"/>
    <mergeCell ref="A267:A269"/>
    <mergeCell ref="F623:I624"/>
    <mergeCell ref="B320:G320"/>
    <mergeCell ref="A183:A185"/>
    <mergeCell ref="N661:Q661"/>
    <mergeCell ref="J384:M384"/>
    <mergeCell ref="F420:I420"/>
    <mergeCell ref="A723:A725"/>
    <mergeCell ref="J353:M354"/>
    <mergeCell ref="B684:M686"/>
    <mergeCell ref="J209:M210"/>
    <mergeCell ref="B86:G86"/>
    <mergeCell ref="A198:A200"/>
    <mergeCell ref="N427:Q427"/>
    <mergeCell ref="E38:M38"/>
    <mergeCell ref="A489:A491"/>
    <mergeCell ref="A483:A485"/>
    <mergeCell ref="J153:M154"/>
    <mergeCell ref="B450:M452"/>
    <mergeCell ref="B615:M617"/>
    <mergeCell ref="A790:M790"/>
    <mergeCell ref="A2:A6"/>
    <mergeCell ref="B735:M737"/>
    <mergeCell ref="H807:M807"/>
    <mergeCell ref="B583:E584"/>
    <mergeCell ref="E40:M40"/>
    <mergeCell ref="B564:E564"/>
    <mergeCell ref="B297:E298"/>
    <mergeCell ref="H266:M266"/>
    <mergeCell ref="B381:M383"/>
    <mergeCell ref="B222:E222"/>
    <mergeCell ref="J459:M460"/>
    <mergeCell ref="B533:E534"/>
    <mergeCell ref="F639:I640"/>
    <mergeCell ref="H302:M302"/>
    <mergeCell ref="A435:A437"/>
    <mergeCell ref="B330:E330"/>
    <mergeCell ref="J511:M512"/>
    <mergeCell ref="F745:I746"/>
    <mergeCell ref="J492:M492"/>
    <mergeCell ref="B147:M149"/>
    <mergeCell ref="N139:Q139"/>
    <mergeCell ref="H572:M572"/>
    <mergeCell ref="J657:M658"/>
    <mergeCell ref="N679:Q679"/>
    <mergeCell ref="N535:Q535"/>
    <mergeCell ref="B767:G767"/>
    <mergeCell ref="B690:E690"/>
    <mergeCell ref="F510:I510"/>
    <mergeCell ref="B104:G104"/>
    <mergeCell ref="N445:Q445"/>
    <mergeCell ref="N301:Q301"/>
    <mergeCell ref="F115:I116"/>
    <mergeCell ref="N733:Q733"/>
    <mergeCell ref="B270:M272"/>
    <mergeCell ref="A46:A49"/>
    <mergeCell ref="B835:M837"/>
    <mergeCell ref="F276:I276"/>
    <mergeCell ref="B212:G212"/>
    <mergeCell ref="A69:A71"/>
    <mergeCell ref="J277:M278"/>
    <mergeCell ref="B133:E134"/>
    <mergeCell ref="H284:M284"/>
    <mergeCell ref="A375:A377"/>
    <mergeCell ref="A252:A254"/>
    <mergeCell ref="J135:M136"/>
    <mergeCell ref="B165:M167"/>
    <mergeCell ref="J439:M440"/>
    <mergeCell ref="B135:E136"/>
    <mergeCell ref="B439:E440"/>
    <mergeCell ref="N499:Q499"/>
    <mergeCell ref="A738:A740"/>
    <mergeCell ref="N67:Q67"/>
    <mergeCell ref="B675:E676"/>
    <mergeCell ref="B531:E532"/>
    <mergeCell ref="F731:I732"/>
    <mergeCell ref="B168:E168"/>
    <mergeCell ref="B479:E480"/>
    <mergeCell ref="J641:M642"/>
    <mergeCell ref="N265:Q265"/>
    <mergeCell ref="B708:E708"/>
    <mergeCell ref="B832:M834"/>
    <mergeCell ref="B223:E224"/>
    <mergeCell ref="F497:I498"/>
    <mergeCell ref="B626:G626"/>
    <mergeCell ref="F695:I696"/>
    <mergeCell ref="B819:M821"/>
    <mergeCell ref="B392:G392"/>
    <mergeCell ref="A504:A506"/>
    <mergeCell ref="F403:I404"/>
    <mergeCell ref="A229:M229"/>
    <mergeCell ref="F601:I602"/>
    <mergeCell ref="B756:M758"/>
    <mergeCell ref="A367:A372"/>
    <mergeCell ref="A270:A272"/>
    <mergeCell ref="F169:I170"/>
    <mergeCell ref="H356:M356"/>
    <mergeCell ref="B87:M89"/>
    <mergeCell ref="A337:M337"/>
    <mergeCell ref="J225:M226"/>
    <mergeCell ref="B492:E492"/>
    <mergeCell ref="B299:E300"/>
    <mergeCell ref="A555:A557"/>
    <mergeCell ref="A133:A138"/>
    <mergeCell ref="J461:M462"/>
    <mergeCell ref="B627:M629"/>
    <mergeCell ref="B528:E528"/>
    <mergeCell ref="B543:M545"/>
    <mergeCell ref="B687:M689"/>
    <mergeCell ref="B759:E759"/>
    <mergeCell ref="E41:M41"/>
    <mergeCell ref="A103:M103"/>
    <mergeCell ref="J258:M258"/>
    <mergeCell ref="A741:A743"/>
    <mergeCell ref="A486:A488"/>
    <mergeCell ref="J227:M228"/>
    <mergeCell ref="B453:M455"/>
    <mergeCell ref="B294:E294"/>
    <mergeCell ref="B309:M311"/>
    <mergeCell ref="B558:M560"/>
    <mergeCell ref="A363:A365"/>
    <mergeCell ref="B357:M359"/>
    <mergeCell ref="J583:M584"/>
    <mergeCell ref="E43:M43"/>
    <mergeCell ref="B324:M326"/>
    <mergeCell ref="B753:M755"/>
    <mergeCell ref="N751:Q751"/>
    <mergeCell ref="F421:I422"/>
    <mergeCell ref="B576:M578"/>
    <mergeCell ref="B122:G122"/>
    <mergeCell ref="A90:A92"/>
    <mergeCell ref="A519:A521"/>
    <mergeCell ref="F187:I188"/>
    <mergeCell ref="B783:G783"/>
    <mergeCell ref="A499:M499"/>
    <mergeCell ref="F423:I424"/>
    <mergeCell ref="B705:M707"/>
    <mergeCell ref="A285:A287"/>
    <mergeCell ref="A141:A143"/>
    <mergeCell ref="J349:M350"/>
    <mergeCell ref="F189:I190"/>
    <mergeCell ref="A681:A683"/>
    <mergeCell ref="J764:M765"/>
    <mergeCell ref="J367:M368"/>
    <mergeCell ref="B471:M473"/>
    <mergeCell ref="E9:M9"/>
    <mergeCell ref="A327:A329"/>
    <mergeCell ref="N319:Q319"/>
    <mergeCell ref="A349:A354"/>
    <mergeCell ref="B441:E442"/>
    <mergeCell ref="J603:M604"/>
    <mergeCell ref="B799:G799"/>
    <mergeCell ref="J207:M208"/>
    <mergeCell ref="B474:E474"/>
    <mergeCell ref="B669:M671"/>
    <mergeCell ref="J747:M748"/>
    <mergeCell ref="E11:M11"/>
    <mergeCell ref="J150:M150"/>
    <mergeCell ref="F263:I264"/>
    <mergeCell ref="J151:M152"/>
    <mergeCell ref="B151:E152"/>
    <mergeCell ref="F749:I750"/>
    <mergeCell ref="H158:M158"/>
    <mergeCell ref="B547:E548"/>
    <mergeCell ref="H698:M698"/>
    <mergeCell ref="B313:E314"/>
    <mergeCell ref="B745:E746"/>
    <mergeCell ref="B549:E550"/>
    <mergeCell ref="B255:M257"/>
    <mergeCell ref="B356:G356"/>
    <mergeCell ref="F565:I566"/>
    <mergeCell ref="A576:A578"/>
    <mergeCell ref="B582:E582"/>
    <mergeCell ref="H662:M662"/>
    <mergeCell ref="A643:M643"/>
    <mergeCell ref="F711:I712"/>
    <mergeCell ref="J531:M532"/>
    <mergeCell ref="F371:I372"/>
    <mergeCell ref="B605:E606"/>
    <mergeCell ref="B662:G662"/>
    <mergeCell ref="A75:A77"/>
    <mergeCell ref="A439:A444"/>
    <mergeCell ref="A507:A509"/>
    <mergeCell ref="B787:M789"/>
    <mergeCell ref="F477:I478"/>
    <mergeCell ref="J297:M298"/>
    <mergeCell ref="A792:A794"/>
    <mergeCell ref="J533:M534"/>
    <mergeCell ref="F569:I570"/>
    <mergeCell ref="A273:A275"/>
    <mergeCell ref="A378:A380"/>
    <mergeCell ref="A129:A131"/>
    <mergeCell ref="J330:M330"/>
    <mergeCell ref="B90:M92"/>
  </mergeCells>
  <hyperlinks>
    <hyperlink xmlns:r="http://schemas.openxmlformats.org/officeDocument/2006/relationships" ref="A1" r:id="rId1"/>
    <hyperlink xmlns:r="http://schemas.openxmlformats.org/officeDocument/2006/relationships" ref="A2" r:id="rId2"/>
    <hyperlink xmlns:r="http://schemas.openxmlformats.org/officeDocument/2006/relationships" ref="B2" r:id="rId3"/>
    <hyperlink xmlns:r="http://schemas.openxmlformats.org/officeDocument/2006/relationships" ref="C2" r:id="rId4"/>
    <hyperlink xmlns:r="http://schemas.openxmlformats.org/officeDocument/2006/relationships" ref="D2" r:id="rId5"/>
    <hyperlink xmlns:r="http://schemas.openxmlformats.org/officeDocument/2006/relationships" ref="E2" r:id="rId6"/>
    <hyperlink xmlns:r="http://schemas.openxmlformats.org/officeDocument/2006/relationships" ref="F2" r:id="rId7"/>
    <hyperlink xmlns:r="http://schemas.openxmlformats.org/officeDocument/2006/relationships" ref="G2" r:id="rId8"/>
    <hyperlink xmlns:r="http://schemas.openxmlformats.org/officeDocument/2006/relationships" ref="H2" r:id="rId9"/>
    <hyperlink xmlns:r="http://schemas.openxmlformats.org/officeDocument/2006/relationships" ref="I2" r:id="rId10"/>
    <hyperlink xmlns:r="http://schemas.openxmlformats.org/officeDocument/2006/relationships" ref="J2" r:id="rId11"/>
    <hyperlink xmlns:r="http://schemas.openxmlformats.org/officeDocument/2006/relationships" ref="K2" r:id="rId12"/>
    <hyperlink xmlns:r="http://schemas.openxmlformats.org/officeDocument/2006/relationships" ref="L2" r:id="rId13"/>
    <hyperlink xmlns:r="http://schemas.openxmlformats.org/officeDocument/2006/relationships" ref="M2" r:id="rId14"/>
    <hyperlink xmlns:r="http://schemas.openxmlformats.org/officeDocument/2006/relationships" ref="B3" r:id="rId15"/>
    <hyperlink xmlns:r="http://schemas.openxmlformats.org/officeDocument/2006/relationships" ref="C3" r:id="rId16"/>
    <hyperlink xmlns:r="http://schemas.openxmlformats.org/officeDocument/2006/relationships" ref="D3" r:id="rId17"/>
    <hyperlink xmlns:r="http://schemas.openxmlformats.org/officeDocument/2006/relationships" ref="E3" r:id="rId18"/>
    <hyperlink xmlns:r="http://schemas.openxmlformats.org/officeDocument/2006/relationships" ref="F3" r:id="rId19"/>
    <hyperlink xmlns:r="http://schemas.openxmlformats.org/officeDocument/2006/relationships" ref="G3" r:id="rId20"/>
    <hyperlink xmlns:r="http://schemas.openxmlformats.org/officeDocument/2006/relationships" ref="H3" r:id="rId21"/>
    <hyperlink xmlns:r="http://schemas.openxmlformats.org/officeDocument/2006/relationships" ref="I3" r:id="rId22"/>
    <hyperlink xmlns:r="http://schemas.openxmlformats.org/officeDocument/2006/relationships" ref="J3" r:id="rId23"/>
    <hyperlink xmlns:r="http://schemas.openxmlformats.org/officeDocument/2006/relationships" ref="K3" r:id="rId24"/>
    <hyperlink xmlns:r="http://schemas.openxmlformats.org/officeDocument/2006/relationships" ref="L3" r:id="rId25"/>
    <hyperlink xmlns:r="http://schemas.openxmlformats.org/officeDocument/2006/relationships" ref="M3" r:id="rId26"/>
    <hyperlink xmlns:r="http://schemas.openxmlformats.org/officeDocument/2006/relationships" ref="B4" r:id="rId27"/>
    <hyperlink xmlns:r="http://schemas.openxmlformats.org/officeDocument/2006/relationships" ref="C4" r:id="rId28"/>
    <hyperlink xmlns:r="http://schemas.openxmlformats.org/officeDocument/2006/relationships" ref="D4" r:id="rId29"/>
    <hyperlink xmlns:r="http://schemas.openxmlformats.org/officeDocument/2006/relationships" ref="E4" r:id="rId30"/>
    <hyperlink xmlns:r="http://schemas.openxmlformats.org/officeDocument/2006/relationships" ref="F4" r:id="rId31"/>
    <hyperlink xmlns:r="http://schemas.openxmlformats.org/officeDocument/2006/relationships" ref="G4" r:id="rId32"/>
    <hyperlink xmlns:r="http://schemas.openxmlformats.org/officeDocument/2006/relationships" ref="H4" r:id="rId33"/>
    <hyperlink xmlns:r="http://schemas.openxmlformats.org/officeDocument/2006/relationships" ref="I4" r:id="rId34"/>
    <hyperlink xmlns:r="http://schemas.openxmlformats.org/officeDocument/2006/relationships" ref="J4" r:id="rId35"/>
    <hyperlink xmlns:r="http://schemas.openxmlformats.org/officeDocument/2006/relationships" ref="K4" r:id="rId36"/>
    <hyperlink xmlns:r="http://schemas.openxmlformats.org/officeDocument/2006/relationships" ref="L4" r:id="rId37"/>
    <hyperlink xmlns:r="http://schemas.openxmlformats.org/officeDocument/2006/relationships" ref="M4" r:id="rId38"/>
    <hyperlink xmlns:r="http://schemas.openxmlformats.org/officeDocument/2006/relationships" ref="B5" r:id="rId39"/>
    <hyperlink xmlns:r="http://schemas.openxmlformats.org/officeDocument/2006/relationships" ref="C5" r:id="rId40"/>
    <hyperlink xmlns:r="http://schemas.openxmlformats.org/officeDocument/2006/relationships" ref="D5" r:id="rId41"/>
    <hyperlink xmlns:r="http://schemas.openxmlformats.org/officeDocument/2006/relationships" ref="F5" r:id="rId42"/>
    <hyperlink xmlns:r="http://schemas.openxmlformats.org/officeDocument/2006/relationships" ref="G5" r:id="rId43"/>
    <hyperlink xmlns:r="http://schemas.openxmlformats.org/officeDocument/2006/relationships" ref="H5" r:id="rId44"/>
    <hyperlink xmlns:r="http://schemas.openxmlformats.org/officeDocument/2006/relationships" ref="L5" r:id="rId45"/>
    <hyperlink xmlns:r="http://schemas.openxmlformats.org/officeDocument/2006/relationships" ref="M5" r:id="rId46"/>
    <hyperlink xmlns:r="http://schemas.openxmlformats.org/officeDocument/2006/relationships" ref="B6" r:id="rId47"/>
    <hyperlink xmlns:r="http://schemas.openxmlformats.org/officeDocument/2006/relationships" ref="D6" r:id="rId48"/>
    <hyperlink xmlns:r="http://schemas.openxmlformats.org/officeDocument/2006/relationships" ref="E6" r:id="rId49"/>
    <hyperlink xmlns:r="http://schemas.openxmlformats.org/officeDocument/2006/relationships" ref="F6" r:id="rId50"/>
    <hyperlink xmlns:r="http://schemas.openxmlformats.org/officeDocument/2006/relationships" ref="G6" r:id="rId51"/>
    <hyperlink xmlns:r="http://schemas.openxmlformats.org/officeDocument/2006/relationships" ref="I6" r:id="rId52"/>
    <hyperlink xmlns:r="http://schemas.openxmlformats.org/officeDocument/2006/relationships" ref="J6" r:id="rId53"/>
    <hyperlink xmlns:r="http://schemas.openxmlformats.org/officeDocument/2006/relationships" ref="L6" r:id="rId54"/>
    <hyperlink xmlns:r="http://schemas.openxmlformats.org/officeDocument/2006/relationships" ref="M6" r:id="rId5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898"/>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 width="10.71428571428571" customWidth="1" min="15" max="15"/>
    <col width="10.71428571428571" customWidth="1" min="16" max="16"/>
    <col width="10.71428571428571" customWidth="1" min="17" max="17"/>
    <col width="10.71428571428571" customWidth="1" min="18" max="18"/>
    <col width="10.71428571428571" customWidth="1" min="19" max="19"/>
    <col width="10.71428571428571" customWidth="1" min="20" max="20"/>
  </cols>
  <sheetData>
    <row r="1" ht="24" customHeight="1">
      <c r="A1" s="625" t="inlineStr">
        <is>
          <t>门派心法</t>
        </is>
      </c>
      <c r="B1" s="201" t="inlineStr">
        <is>
          <t>名称</t>
        </is>
      </c>
      <c r="C1" s="118" t="inlineStr">
        <is>
          <t>基础1</t>
        </is>
      </c>
      <c r="D1" s="118" t="inlineStr">
        <is>
          <t>基础2</t>
        </is>
      </c>
      <c r="E1" s="118" t="inlineStr">
        <is>
          <t>基础3</t>
        </is>
      </c>
      <c r="F1" s="96" t="inlineStr">
        <is>
          <t>上层1</t>
        </is>
      </c>
      <c r="G1" s="96" t="inlineStr">
        <is>
          <t>上层2</t>
        </is>
      </c>
      <c r="H1" s="96" t="inlineStr">
        <is>
          <t>上层3</t>
        </is>
      </c>
      <c r="I1" s="96" t="inlineStr">
        <is>
          <t>上层4</t>
        </is>
      </c>
      <c r="J1" s="96" t="inlineStr">
        <is>
          <t>上层5</t>
        </is>
      </c>
      <c r="K1" s="201" t="inlineStr">
        <is>
          <t>上层6</t>
        </is>
      </c>
      <c r="L1" s="24" t="inlineStr">
        <is>
          <t>祝福详情：进度模式，永久有效。</t>
        </is>
      </c>
      <c r="M1" s="56" t="n"/>
      <c r="N1" s="56" t="n"/>
      <c r="O1" s="56" t="n"/>
      <c r="P1" s="56" t="n"/>
      <c r="Q1" s="56" t="n"/>
      <c r="R1" s="56" t="n"/>
      <c r="S1" s="1043">
        <f>首页索引!$M$1</f>
        <v/>
      </c>
      <c r="T1" s="1044" t="inlineStr">
        <is>
          <t>1</t>
        </is>
      </c>
    </row>
    <row r="2" ht="24" customHeight="1">
      <c r="A2" s="1045" t="inlineStr">
        <is>
          <t>基础心法
门派贡献
上层心法
炼气石</t>
        </is>
      </c>
      <c r="B2" s="1046" t="inlineStr">
        <is>
          <t>少林</t>
        </is>
      </c>
      <c r="C2" s="847" t="inlineStr">
        <is>
          <t>法华经</t>
        </is>
      </c>
      <c r="D2" s="848" t="inlineStr">
        <is>
          <t>金刚经</t>
        </is>
      </c>
      <c r="E2" s="848" t="inlineStr">
        <is>
          <t>达摩心经</t>
        </is>
      </c>
      <c r="F2" s="848" t="inlineStr">
        <is>
          <t>金刚伏魔</t>
        </is>
      </c>
      <c r="G2" s="848" t="inlineStr">
        <is>
          <t>金刚护法</t>
        </is>
      </c>
      <c r="H2" s="848" t="inlineStr">
        <is>
          <t>佛光万丈</t>
        </is>
      </c>
      <c r="I2" s="848" t="inlineStr">
        <is>
          <t>大光明经</t>
        </is>
      </c>
      <c r="J2" s="848" t="inlineStr">
        <is>
          <t>达摩护体</t>
        </is>
      </c>
      <c r="K2" s="849" t="inlineStr">
        <is>
          <t>万佛朝宗</t>
        </is>
      </c>
      <c r="L2" s="1047" t="inlineStr">
        <is>
          <t>常规祝福：上层心法固定1点进度值，25级前（含）可能暴击获得2/5点进度值。炼气石120斗豆。</t>
        </is>
      </c>
      <c r="M2" s="158" t="n"/>
      <c r="N2" s="158" t="n"/>
      <c r="O2" s="158" t="n"/>
      <c r="P2" s="158" t="n"/>
      <c r="Q2" s="158" t="n"/>
      <c r="R2" s="158" t="n"/>
      <c r="S2" s="320" t="n"/>
    </row>
    <row r="3" ht="24" customHeight="1">
      <c r="A3" s="11" t="n"/>
      <c r="B3" s="1048" t="inlineStr">
        <is>
          <t>华山</t>
        </is>
      </c>
      <c r="C3" s="854" t="inlineStr">
        <is>
          <t>御剑术</t>
        </is>
      </c>
      <c r="D3" s="639" t="inlineStr">
        <is>
          <t>龟息术</t>
        </is>
      </c>
      <c r="E3" s="639" t="inlineStr">
        <is>
          <t>养心术</t>
        </is>
      </c>
      <c r="F3" s="639" t="inlineStr">
        <is>
          <t>清风剑法</t>
        </is>
      </c>
      <c r="G3" s="639" t="inlineStr">
        <is>
          <t>抱元劲</t>
        </is>
      </c>
      <c r="H3" s="639" t="inlineStr">
        <is>
          <t>冰心诀</t>
        </is>
      </c>
      <c r="I3" s="639" t="inlineStr">
        <is>
          <t>狂风快剑</t>
        </is>
      </c>
      <c r="J3" s="639" t="inlineStr">
        <is>
          <t>混元功</t>
        </is>
      </c>
      <c r="K3" s="853" t="inlineStr">
        <is>
          <t>紫气天罗</t>
        </is>
      </c>
      <c r="L3" s="1049" t="inlineStr">
        <is>
          <t>春节祝福：上层心法固定1点进度值，28级前（含）可能暴击获得2/5点进度值。炼气石100斗豆。</t>
        </is>
      </c>
      <c r="M3" s="129" t="n"/>
      <c r="N3" s="129" t="n"/>
      <c r="O3" s="129" t="n"/>
      <c r="P3" s="129" t="n"/>
      <c r="Q3" s="129" t="n"/>
      <c r="R3" s="129" t="n"/>
      <c r="S3" s="130" t="n"/>
    </row>
    <row r="4" ht="24" customHeight="1">
      <c r="A4" s="11" t="n"/>
      <c r="B4" s="1048" t="inlineStr">
        <is>
          <t>峨眉</t>
        </is>
      </c>
      <c r="C4" s="854" t="inlineStr">
        <is>
          <t>斩情诀</t>
        </is>
      </c>
      <c r="D4" s="639" t="inlineStr">
        <is>
          <t>护心诀</t>
        </is>
      </c>
      <c r="E4" s="639" t="inlineStr">
        <is>
          <t>观音咒</t>
        </is>
      </c>
      <c r="F4" s="639" t="inlineStr">
        <is>
          <t>灵心咒</t>
        </is>
      </c>
      <c r="G4" s="639" t="inlineStr">
        <is>
          <t>神佑经</t>
        </is>
      </c>
      <c r="H4" s="639" t="inlineStr">
        <is>
          <t>延年益寿</t>
        </is>
      </c>
      <c r="I4" s="639" t="inlineStr">
        <is>
          <t>九阴真经</t>
        </is>
      </c>
      <c r="J4" s="639" t="inlineStr">
        <is>
          <t>坐怀不乱</t>
        </is>
      </c>
      <c r="K4" s="853" t="inlineStr">
        <is>
          <t>清心普善</t>
        </is>
      </c>
      <c r="L4" s="1049" t="inlineStr">
        <is>
          <t>周年祝福：上层心法固定1点进度值，30级前（含）可能暴击获得2/5点进度值。炼气石100斗豆。</t>
        </is>
      </c>
      <c r="M4" s="129" t="n"/>
      <c r="N4" s="129" t="n"/>
      <c r="O4" s="129" t="n"/>
      <c r="P4" s="129" t="n"/>
      <c r="Q4" s="129" t="n"/>
      <c r="R4" s="129" t="n"/>
      <c r="S4" s="130" t="n"/>
    </row>
    <row r="5" ht="24" customHeight="1">
      <c r="A5" s="11" t="n"/>
      <c r="B5" s="1048" t="inlineStr">
        <is>
          <t>丐帮</t>
        </is>
      </c>
      <c r="C5" s="854" t="inlineStr">
        <is>
          <t>醉拳</t>
        </is>
      </c>
      <c r="D5" s="639" t="inlineStr">
        <is>
          <t>烟雨行</t>
        </is>
      </c>
      <c r="E5" s="639" t="inlineStr">
        <is>
          <t>笑尘诀</t>
        </is>
      </c>
      <c r="F5" s="639" t="inlineStr">
        <is>
          <t>打狗棒法</t>
        </is>
      </c>
      <c r="G5" s="639" t="inlineStr">
        <is>
          <t>空冥诀</t>
        </is>
      </c>
      <c r="H5" s="639" t="inlineStr">
        <is>
          <t>逍遥游</t>
        </is>
      </c>
      <c r="I5" s="639" t="inlineStr">
        <is>
          <t>降龙掌法</t>
        </is>
      </c>
      <c r="J5" s="639" t="inlineStr">
        <is>
          <t>擒龙功</t>
        </is>
      </c>
      <c r="K5" s="853" t="inlineStr">
        <is>
          <t>玉阳神功</t>
        </is>
      </c>
      <c r="L5" s="1049" t="inlineStr">
        <is>
          <t>中秋祝福：上层心法固定1点进度值，30级前（含）可能暴击获得2/5点进度值。炼气石200斗豆。</t>
        </is>
      </c>
      <c r="M5" s="129" t="n"/>
      <c r="N5" s="129" t="n"/>
      <c r="O5" s="129" t="n"/>
      <c r="P5" s="129" t="n"/>
      <c r="Q5" s="129" t="n"/>
      <c r="R5" s="129" t="n"/>
      <c r="S5" s="130" t="n"/>
    </row>
    <row r="6" ht="24" customHeight="1">
      <c r="A6" s="11" t="n"/>
      <c r="B6" s="1048" t="inlineStr">
        <is>
          <t>武当</t>
        </is>
      </c>
      <c r="C6" s="854" t="inlineStr">
        <is>
          <t>太极内力</t>
        </is>
      </c>
      <c r="D6" s="639" t="inlineStr">
        <is>
          <t>绕指柔剑</t>
        </is>
      </c>
      <c r="E6" s="639" t="inlineStr">
        <is>
          <t>金丹秘诀</t>
        </is>
      </c>
      <c r="F6" s="639" t="inlineStr">
        <is>
          <t>两仪心法</t>
        </is>
      </c>
      <c r="G6" s="639" t="inlineStr">
        <is>
          <t>混元一气</t>
        </is>
      </c>
      <c r="H6" s="639" t="inlineStr">
        <is>
          <t>仙人指路</t>
        </is>
      </c>
      <c r="I6" s="639" t="inlineStr">
        <is>
          <t>揽雀尾</t>
        </is>
      </c>
      <c r="J6" s="639" t="inlineStr">
        <is>
          <t>洗髓金经</t>
        </is>
      </c>
      <c r="K6" s="853" t="inlineStr">
        <is>
          <t>纯阳无极</t>
        </is>
      </c>
      <c r="L6" s="1050" t="inlineStr">
        <is>
          <t>由于暴击情况不太稳定，差异较大，为方便计算，表内消耗数据均按照无暴击计算。
基础心法均满级后，门贡无用，勿再花费门派战书打额外邀请赛和同门切磋（需凑活跃时除外）。</t>
        </is>
      </c>
      <c r="M6" s="194" t="n"/>
      <c r="N6" s="194" t="n"/>
      <c r="O6" s="194" t="n"/>
      <c r="P6" s="194" t="n"/>
      <c r="Q6" s="194" t="n"/>
      <c r="R6" s="194" t="n"/>
      <c r="S6" s="410" t="n"/>
    </row>
    <row r="7" ht="24" customHeight="1">
      <c r="A7" s="11" t="n"/>
      <c r="B7" s="1051" t="inlineStr">
        <is>
          <t>明教</t>
        </is>
      </c>
      <c r="C7" s="858" t="inlineStr">
        <is>
          <t>圣火功</t>
        </is>
      </c>
      <c r="D7" s="647" t="inlineStr">
        <is>
          <t>五行阵</t>
        </is>
      </c>
      <c r="E7" s="647" t="inlineStr">
        <is>
          <t>日月凌天</t>
        </is>
      </c>
      <c r="F7" s="647" t="inlineStr">
        <is>
          <t>逍遥乾坤</t>
        </is>
      </c>
      <c r="G7" s="647" t="inlineStr">
        <is>
          <t>吸引神魔</t>
        </is>
      </c>
      <c r="H7" s="647" t="inlineStr">
        <is>
          <t>横空挪移</t>
        </is>
      </c>
      <c r="I7" s="647" t="inlineStr">
        <is>
          <t>乾坤归一</t>
        </is>
      </c>
      <c r="J7" s="647" t="inlineStr">
        <is>
          <t>无极心法</t>
        </is>
      </c>
      <c r="K7" s="943" t="inlineStr">
        <is>
          <t>无明业火</t>
        </is>
      </c>
      <c r="L7" s="16" t="n"/>
      <c r="M7" s="158" t="n"/>
      <c r="N7" s="158" t="n"/>
      <c r="O7" s="158" t="n"/>
      <c r="P7" s="158" t="n"/>
      <c r="Q7" s="158" t="n"/>
      <c r="R7" s="158" t="n"/>
      <c r="S7" s="320" t="n"/>
    </row>
    <row r="8" ht="24" customHeight="1">
      <c r="A8" s="945" t="inlineStr">
        <is>
          <t>名称</t>
        </is>
      </c>
      <c r="B8" s="944" t="inlineStr">
        <is>
          <t>等级</t>
        </is>
      </c>
      <c r="C8" s="753" t="inlineStr">
        <is>
          <t>战斗力</t>
        </is>
      </c>
      <c r="D8" s="696" t="inlineStr">
        <is>
          <t>进度值</t>
        </is>
      </c>
      <c r="E8" s="1052" t="inlineStr">
        <is>
          <t>单次材料</t>
        </is>
      </c>
      <c r="F8" s="752" t="inlineStr">
        <is>
          <t>满值材料</t>
        </is>
      </c>
      <c r="G8" s="774" t="inlineStr">
        <is>
          <t>生命值</t>
        </is>
      </c>
      <c r="H8" s="1053" t="inlineStr">
        <is>
          <t>命中率</t>
        </is>
      </c>
      <c r="I8" s="1053" t="inlineStr">
        <is>
          <t>闪避率</t>
        </is>
      </c>
      <c r="J8" s="1053" t="inlineStr">
        <is>
          <t>暴击率</t>
        </is>
      </c>
      <c r="K8" s="1053" t="inlineStr">
        <is>
          <t>抗暴率</t>
        </is>
      </c>
      <c r="L8" s="1053" t="inlineStr">
        <is>
          <t>武器附伤</t>
        </is>
      </c>
      <c r="M8" s="1053" t="inlineStr">
        <is>
          <t>武器附减</t>
        </is>
      </c>
      <c r="N8" s="1053" t="inlineStr">
        <is>
          <t>技空附伤</t>
        </is>
      </c>
      <c r="O8" s="1053" t="inlineStr">
        <is>
          <t>技空附减</t>
        </is>
      </c>
      <c r="P8" s="1053" t="inlineStr">
        <is>
          <t>门武增伤</t>
        </is>
      </c>
      <c r="Q8" s="1053" t="inlineStr">
        <is>
          <t>门武减伤</t>
        </is>
      </c>
      <c r="R8" s="1053" t="inlineStr">
        <is>
          <t>门技增伤</t>
        </is>
      </c>
      <c r="S8" s="1054" t="inlineStr">
        <is>
          <t>门技减伤</t>
        </is>
      </c>
    </row>
    <row r="9" ht="24" customHeight="1">
      <c r="A9" s="1055" t="inlineStr">
        <is>
          <t>少林
基础心法
法华经</t>
        </is>
      </c>
      <c r="B9" s="758" t="inlineStr">
        <is>
          <t>1</t>
        </is>
      </c>
      <c r="C9" s="234" t="inlineStr">
        <is>
          <t>0.2</t>
        </is>
      </c>
      <c r="D9" s="340" t="inlineStr">
        <is>
          <t>10</t>
        </is>
      </c>
      <c r="E9" s="340" t="inlineStr">
        <is>
          <t>20</t>
        </is>
      </c>
      <c r="F9" s="207">
        <f>D9*E9</f>
        <v/>
      </c>
      <c r="G9" s="683" t="inlineStr">
        <is>
          <t>1</t>
        </is>
      </c>
      <c r="H9" s="566" t="inlineStr">
        <is>
          <t>0%</t>
        </is>
      </c>
      <c r="I9" s="666" t="inlineStr">
        <is>
          <t>x</t>
        </is>
      </c>
      <c r="J9" s="566" t="inlineStr">
        <is>
          <t>0%</t>
        </is>
      </c>
      <c r="K9" s="666" t="inlineStr">
        <is>
          <t>x</t>
        </is>
      </c>
      <c r="L9" s="566" t="inlineStr">
        <is>
          <t>0</t>
        </is>
      </c>
      <c r="M9" s="666" t="inlineStr">
        <is>
          <t>x</t>
        </is>
      </c>
      <c r="N9" s="566" t="inlineStr">
        <is>
          <t>0</t>
        </is>
      </c>
      <c r="O9" s="666" t="inlineStr">
        <is>
          <t>x</t>
        </is>
      </c>
      <c r="P9" s="566" t="inlineStr">
        <is>
          <t>0.5%</t>
        </is>
      </c>
      <c r="Q9" s="666" t="inlineStr">
        <is>
          <t>x</t>
        </is>
      </c>
      <c r="R9" s="666" t="inlineStr">
        <is>
          <t>x</t>
        </is>
      </c>
      <c r="S9" s="1056" t="inlineStr">
        <is>
          <t>x</t>
        </is>
      </c>
    </row>
    <row r="10" ht="24" customHeight="1">
      <c r="A10" s="494" t="n"/>
      <c r="B10" s="747" t="inlineStr">
        <is>
          <t>2</t>
        </is>
      </c>
      <c r="C10" s="82" t="inlineStr">
        <is>
          <t>0.4</t>
        </is>
      </c>
      <c r="D10" s="83" t="inlineStr">
        <is>
          <t>10</t>
        </is>
      </c>
      <c r="E10" s="83" t="inlineStr">
        <is>
          <t>20</t>
        </is>
      </c>
      <c r="F10" s="84">
        <f>D10*E10</f>
        <v/>
      </c>
      <c r="G10" s="239" t="inlineStr">
        <is>
          <t>1</t>
        </is>
      </c>
      <c r="H10" s="83" t="inlineStr">
        <is>
          <t>0.1%</t>
        </is>
      </c>
      <c r="I10" s="87" t="inlineStr">
        <is>
          <t>x</t>
        </is>
      </c>
      <c r="J10" s="83" t="inlineStr">
        <is>
          <t>0.1%</t>
        </is>
      </c>
      <c r="K10" s="87" t="inlineStr">
        <is>
          <t>x</t>
        </is>
      </c>
      <c r="L10" s="83" t="inlineStr">
        <is>
          <t>0</t>
        </is>
      </c>
      <c r="M10" s="87" t="inlineStr">
        <is>
          <t>x</t>
        </is>
      </c>
      <c r="N10" s="83" t="inlineStr">
        <is>
          <t>0</t>
        </is>
      </c>
      <c r="O10" s="87" t="inlineStr">
        <is>
          <t>x</t>
        </is>
      </c>
      <c r="P10" s="83" t="inlineStr">
        <is>
          <t>1%</t>
        </is>
      </c>
      <c r="Q10" s="87" t="inlineStr">
        <is>
          <t>x</t>
        </is>
      </c>
      <c r="R10" s="87" t="inlineStr">
        <is>
          <t>x</t>
        </is>
      </c>
      <c r="S10" s="88" t="inlineStr">
        <is>
          <t>x</t>
        </is>
      </c>
    </row>
    <row r="11" ht="24" customHeight="1">
      <c r="A11" s="494" t="n"/>
      <c r="B11" s="747" t="inlineStr">
        <is>
          <t>3</t>
        </is>
      </c>
      <c r="C11" s="82" t="inlineStr">
        <is>
          <t>0.6</t>
        </is>
      </c>
      <c r="D11" s="83" t="inlineStr">
        <is>
          <t>10</t>
        </is>
      </c>
      <c r="E11" s="83" t="inlineStr">
        <is>
          <t>20</t>
        </is>
      </c>
      <c r="F11" s="84">
        <f>D11*E11</f>
        <v/>
      </c>
      <c r="G11" s="239" t="inlineStr">
        <is>
          <t>2</t>
        </is>
      </c>
      <c r="H11" s="83" t="inlineStr">
        <is>
          <t>0.1%</t>
        </is>
      </c>
      <c r="I11" s="87" t="inlineStr">
        <is>
          <t>x</t>
        </is>
      </c>
      <c r="J11" s="83" t="inlineStr">
        <is>
          <t>0.1%</t>
        </is>
      </c>
      <c r="K11" s="87" t="inlineStr">
        <is>
          <t>x</t>
        </is>
      </c>
      <c r="L11" s="83" t="inlineStr">
        <is>
          <t>0</t>
        </is>
      </c>
      <c r="M11" s="87" t="inlineStr">
        <is>
          <t>x</t>
        </is>
      </c>
      <c r="N11" s="83" t="inlineStr">
        <is>
          <t>0</t>
        </is>
      </c>
      <c r="O11" s="87" t="inlineStr">
        <is>
          <t>x</t>
        </is>
      </c>
      <c r="P11" s="83" t="inlineStr">
        <is>
          <t>1.5%</t>
        </is>
      </c>
      <c r="Q11" s="87" t="inlineStr">
        <is>
          <t>x</t>
        </is>
      </c>
      <c r="R11" s="87" t="inlineStr">
        <is>
          <t>x</t>
        </is>
      </c>
      <c r="S11" s="88" t="inlineStr">
        <is>
          <t>x</t>
        </is>
      </c>
    </row>
    <row r="12" ht="24" customHeight="1">
      <c r="A12" s="494" t="n"/>
      <c r="B12" s="747" t="inlineStr">
        <is>
          <t>4</t>
        </is>
      </c>
      <c r="C12" s="82" t="inlineStr">
        <is>
          <t>0.7</t>
        </is>
      </c>
      <c r="D12" s="83" t="inlineStr">
        <is>
          <t>10</t>
        </is>
      </c>
      <c r="E12" s="83" t="inlineStr">
        <is>
          <t>20</t>
        </is>
      </c>
      <c r="F12" s="84">
        <f>D12*E12</f>
        <v/>
      </c>
      <c r="G12" s="239" t="inlineStr">
        <is>
          <t>2</t>
        </is>
      </c>
      <c r="H12" s="83" t="inlineStr">
        <is>
          <t>0.1%</t>
        </is>
      </c>
      <c r="I12" s="87" t="inlineStr">
        <is>
          <t>x</t>
        </is>
      </c>
      <c r="J12" s="83" t="inlineStr">
        <is>
          <t>0.1%</t>
        </is>
      </c>
      <c r="K12" s="87" t="inlineStr">
        <is>
          <t>x</t>
        </is>
      </c>
      <c r="L12" s="83" t="inlineStr">
        <is>
          <t>0</t>
        </is>
      </c>
      <c r="M12" s="87" t="inlineStr">
        <is>
          <t>x</t>
        </is>
      </c>
      <c r="N12" s="83" t="inlineStr">
        <is>
          <t>0</t>
        </is>
      </c>
      <c r="O12" s="87" t="inlineStr">
        <is>
          <t>x</t>
        </is>
      </c>
      <c r="P12" s="83" t="inlineStr">
        <is>
          <t>2%</t>
        </is>
      </c>
      <c r="Q12" s="87" t="inlineStr">
        <is>
          <t>x</t>
        </is>
      </c>
      <c r="R12" s="87" t="inlineStr">
        <is>
          <t>x</t>
        </is>
      </c>
      <c r="S12" s="88" t="inlineStr">
        <is>
          <t>x</t>
        </is>
      </c>
    </row>
    <row r="13" ht="24" customHeight="1">
      <c r="A13" s="494" t="n"/>
      <c r="B13" s="747" t="inlineStr">
        <is>
          <t>5</t>
        </is>
      </c>
      <c r="C13" s="82" t="inlineStr">
        <is>
          <t>1.4</t>
        </is>
      </c>
      <c r="D13" s="83" t="inlineStr">
        <is>
          <t>10</t>
        </is>
      </c>
      <c r="E13" s="83" t="inlineStr">
        <is>
          <t>20</t>
        </is>
      </c>
      <c r="F13" s="84">
        <f>D13*E13</f>
        <v/>
      </c>
      <c r="G13" s="239" t="inlineStr">
        <is>
          <t>3</t>
        </is>
      </c>
      <c r="H13" s="83" t="inlineStr">
        <is>
          <t>0.2%</t>
        </is>
      </c>
      <c r="I13" s="87" t="inlineStr">
        <is>
          <t>x</t>
        </is>
      </c>
      <c r="J13" s="83" t="inlineStr">
        <is>
          <t>0.2%</t>
        </is>
      </c>
      <c r="K13" s="87" t="inlineStr">
        <is>
          <t>x</t>
        </is>
      </c>
      <c r="L13" s="83" t="inlineStr">
        <is>
          <t>1</t>
        </is>
      </c>
      <c r="M13" s="87" t="inlineStr">
        <is>
          <t>x</t>
        </is>
      </c>
      <c r="N13" s="83" t="inlineStr">
        <is>
          <t>0</t>
        </is>
      </c>
      <c r="O13" s="87" t="inlineStr">
        <is>
          <t>x</t>
        </is>
      </c>
      <c r="P13" s="83" t="inlineStr">
        <is>
          <t>2.5%</t>
        </is>
      </c>
      <c r="Q13" s="87" t="inlineStr">
        <is>
          <t>x</t>
        </is>
      </c>
      <c r="R13" s="87" t="inlineStr">
        <is>
          <t>x</t>
        </is>
      </c>
      <c r="S13" s="88" t="inlineStr">
        <is>
          <t>x</t>
        </is>
      </c>
    </row>
    <row r="14" ht="24" customHeight="1">
      <c r="A14" s="494" t="n"/>
      <c r="B14" s="747" t="inlineStr">
        <is>
          <t>6</t>
        </is>
      </c>
      <c r="C14" s="82" t="inlineStr">
        <is>
          <t>1.6</t>
        </is>
      </c>
      <c r="D14" s="83" t="inlineStr">
        <is>
          <t>12</t>
        </is>
      </c>
      <c r="E14" s="83" t="inlineStr">
        <is>
          <t>30</t>
        </is>
      </c>
      <c r="F14" s="84">
        <f>D14*E14</f>
        <v/>
      </c>
      <c r="G14" s="239" t="inlineStr">
        <is>
          <t>3</t>
        </is>
      </c>
      <c r="H14" s="83" t="inlineStr">
        <is>
          <t>0.2%</t>
        </is>
      </c>
      <c r="I14" s="87" t="inlineStr">
        <is>
          <t>x</t>
        </is>
      </c>
      <c r="J14" s="83" t="inlineStr">
        <is>
          <t>0.2%</t>
        </is>
      </c>
      <c r="K14" s="87" t="inlineStr">
        <is>
          <t>x</t>
        </is>
      </c>
      <c r="L14" s="83" t="inlineStr">
        <is>
          <t>1</t>
        </is>
      </c>
      <c r="M14" s="87" t="inlineStr">
        <is>
          <t>x</t>
        </is>
      </c>
      <c r="N14" s="83" t="inlineStr">
        <is>
          <t>0</t>
        </is>
      </c>
      <c r="O14" s="87" t="inlineStr">
        <is>
          <t>x</t>
        </is>
      </c>
      <c r="P14" s="83" t="inlineStr">
        <is>
          <t>3.3%</t>
        </is>
      </c>
      <c r="Q14" s="87" t="inlineStr">
        <is>
          <t>x</t>
        </is>
      </c>
      <c r="R14" s="87" t="inlineStr">
        <is>
          <t>x</t>
        </is>
      </c>
      <c r="S14" s="88" t="inlineStr">
        <is>
          <t>x</t>
        </is>
      </c>
    </row>
    <row r="15" ht="24" customHeight="1">
      <c r="A15" s="494" t="n"/>
      <c r="B15" s="747" t="inlineStr">
        <is>
          <t>7</t>
        </is>
      </c>
      <c r="C15" s="82" t="inlineStr">
        <is>
          <t>2</t>
        </is>
      </c>
      <c r="D15" s="83" t="inlineStr">
        <is>
          <t>12</t>
        </is>
      </c>
      <c r="E15" s="83" t="inlineStr">
        <is>
          <t>30</t>
        </is>
      </c>
      <c r="F15" s="84">
        <f>D15*E15</f>
        <v/>
      </c>
      <c r="G15" s="239" t="inlineStr">
        <is>
          <t>4</t>
        </is>
      </c>
      <c r="H15" s="83" t="inlineStr">
        <is>
          <t>0.3%</t>
        </is>
      </c>
      <c r="I15" s="87" t="inlineStr">
        <is>
          <t>x</t>
        </is>
      </c>
      <c r="J15" s="83" t="inlineStr">
        <is>
          <t>0.3%</t>
        </is>
      </c>
      <c r="K15" s="87" t="inlineStr">
        <is>
          <t>x</t>
        </is>
      </c>
      <c r="L15" s="83" t="inlineStr">
        <is>
          <t>1</t>
        </is>
      </c>
      <c r="M15" s="87" t="inlineStr">
        <is>
          <t>x</t>
        </is>
      </c>
      <c r="N15" s="83" t="inlineStr">
        <is>
          <t>0</t>
        </is>
      </c>
      <c r="O15" s="87" t="inlineStr">
        <is>
          <t>x</t>
        </is>
      </c>
      <c r="P15" s="83" t="inlineStr">
        <is>
          <t>4%</t>
        </is>
      </c>
      <c r="Q15" s="87" t="inlineStr">
        <is>
          <t>x</t>
        </is>
      </c>
      <c r="R15" s="87" t="inlineStr">
        <is>
          <t>x</t>
        </is>
      </c>
      <c r="S15" s="88" t="inlineStr">
        <is>
          <t>x</t>
        </is>
      </c>
    </row>
    <row r="16" ht="24" customHeight="1">
      <c r="A16" s="494" t="n"/>
      <c r="B16" s="747" t="inlineStr">
        <is>
          <t>8</t>
        </is>
      </c>
      <c r="C16" s="82" t="inlineStr">
        <is>
          <t>2.4</t>
        </is>
      </c>
      <c r="D16" s="83" t="inlineStr">
        <is>
          <t>12</t>
        </is>
      </c>
      <c r="E16" s="83" t="inlineStr">
        <is>
          <t>30</t>
        </is>
      </c>
      <c r="F16" s="84">
        <f>D16*E16</f>
        <v/>
      </c>
      <c r="G16" s="239" t="inlineStr">
        <is>
          <t>5</t>
        </is>
      </c>
      <c r="H16" s="83" t="inlineStr">
        <is>
          <t>0.3%</t>
        </is>
      </c>
      <c r="I16" s="87" t="inlineStr">
        <is>
          <t>x</t>
        </is>
      </c>
      <c r="J16" s="83" t="inlineStr">
        <is>
          <t>0.3%</t>
        </is>
      </c>
      <c r="K16" s="87" t="inlineStr">
        <is>
          <t>x</t>
        </is>
      </c>
      <c r="L16" s="83" t="inlineStr">
        <is>
          <t>1</t>
        </is>
      </c>
      <c r="M16" s="87" t="inlineStr">
        <is>
          <t>x</t>
        </is>
      </c>
      <c r="N16" s="83" t="inlineStr">
        <is>
          <t>1</t>
        </is>
      </c>
      <c r="O16" s="87" t="inlineStr">
        <is>
          <t>x</t>
        </is>
      </c>
      <c r="P16" s="83" t="inlineStr">
        <is>
          <t>4.8%</t>
        </is>
      </c>
      <c r="Q16" s="87" t="inlineStr">
        <is>
          <t>x</t>
        </is>
      </c>
      <c r="R16" s="87" t="inlineStr">
        <is>
          <t>x</t>
        </is>
      </c>
      <c r="S16" s="88" t="inlineStr">
        <is>
          <t>x</t>
        </is>
      </c>
    </row>
    <row r="17" ht="24" customHeight="1">
      <c r="A17" s="494" t="n"/>
      <c r="B17" s="747" t="inlineStr">
        <is>
          <t>9</t>
        </is>
      </c>
      <c r="C17" s="82" t="inlineStr">
        <is>
          <t>2.8</t>
        </is>
      </c>
      <c r="D17" s="83" t="inlineStr">
        <is>
          <t>12</t>
        </is>
      </c>
      <c r="E17" s="83" t="inlineStr">
        <is>
          <t>30</t>
        </is>
      </c>
      <c r="F17" s="84">
        <f>D17*E17</f>
        <v/>
      </c>
      <c r="G17" s="239" t="inlineStr">
        <is>
          <t>6</t>
        </is>
      </c>
      <c r="H17" s="83" t="inlineStr">
        <is>
          <t>0.4%</t>
        </is>
      </c>
      <c r="I17" s="87" t="inlineStr">
        <is>
          <t>x</t>
        </is>
      </c>
      <c r="J17" s="83" t="inlineStr">
        <is>
          <t>0.4%</t>
        </is>
      </c>
      <c r="K17" s="87" t="inlineStr">
        <is>
          <t>x</t>
        </is>
      </c>
      <c r="L17" s="83" t="inlineStr">
        <is>
          <t>1</t>
        </is>
      </c>
      <c r="M17" s="87" t="inlineStr">
        <is>
          <t>x</t>
        </is>
      </c>
      <c r="N17" s="83" t="inlineStr">
        <is>
          <t>1</t>
        </is>
      </c>
      <c r="O17" s="87" t="inlineStr">
        <is>
          <t>x</t>
        </is>
      </c>
      <c r="P17" s="83" t="inlineStr">
        <is>
          <t>5.5%</t>
        </is>
      </c>
      <c r="Q17" s="87" t="inlineStr">
        <is>
          <t>x</t>
        </is>
      </c>
      <c r="R17" s="87" t="inlineStr">
        <is>
          <t>x</t>
        </is>
      </c>
      <c r="S17" s="88" t="inlineStr">
        <is>
          <t>x</t>
        </is>
      </c>
    </row>
    <row r="18" ht="24" customHeight="1">
      <c r="A18" s="494" t="n"/>
      <c r="B18" s="747" t="inlineStr">
        <is>
          <t>10</t>
        </is>
      </c>
      <c r="C18" s="82" t="inlineStr">
        <is>
          <t>3.2</t>
        </is>
      </c>
      <c r="D18" s="83" t="inlineStr">
        <is>
          <t>12</t>
        </is>
      </c>
      <c r="E18" s="83" t="inlineStr">
        <is>
          <t>30</t>
        </is>
      </c>
      <c r="F18" s="84">
        <f>D18*E18</f>
        <v/>
      </c>
      <c r="G18" s="239" t="inlineStr">
        <is>
          <t>7</t>
        </is>
      </c>
      <c r="H18" s="83" t="inlineStr">
        <is>
          <t>0.5%</t>
        </is>
      </c>
      <c r="I18" s="87" t="inlineStr">
        <is>
          <t>x</t>
        </is>
      </c>
      <c r="J18" s="83" t="inlineStr">
        <is>
          <t>0.5%</t>
        </is>
      </c>
      <c r="K18" s="87" t="inlineStr">
        <is>
          <t>x</t>
        </is>
      </c>
      <c r="L18" s="83" t="inlineStr">
        <is>
          <t>1</t>
        </is>
      </c>
      <c r="M18" s="87" t="inlineStr">
        <is>
          <t>x</t>
        </is>
      </c>
      <c r="N18" s="83" t="inlineStr">
        <is>
          <t>1</t>
        </is>
      </c>
      <c r="O18" s="87" t="inlineStr">
        <is>
          <t>x</t>
        </is>
      </c>
      <c r="P18" s="83" t="inlineStr">
        <is>
          <t>6.3%</t>
        </is>
      </c>
      <c r="Q18" s="87" t="inlineStr">
        <is>
          <t>x</t>
        </is>
      </c>
      <c r="R18" s="87" t="inlineStr">
        <is>
          <t>x</t>
        </is>
      </c>
      <c r="S18" s="88" t="inlineStr">
        <is>
          <t>x</t>
        </is>
      </c>
    </row>
    <row r="19" ht="24" customHeight="1">
      <c r="A19" s="494" t="n"/>
      <c r="B19" s="747" t="inlineStr">
        <is>
          <t>11</t>
        </is>
      </c>
      <c r="C19" s="82" t="inlineStr">
        <is>
          <t>3.9</t>
        </is>
      </c>
      <c r="D19" s="83" t="inlineStr">
        <is>
          <t>14</t>
        </is>
      </c>
      <c r="E19" s="83" t="inlineStr">
        <is>
          <t>50</t>
        </is>
      </c>
      <c r="F19" s="84">
        <f>D19*E19</f>
        <v/>
      </c>
      <c r="G19" s="239" t="inlineStr">
        <is>
          <t>8</t>
        </is>
      </c>
      <c r="H19" s="83" t="inlineStr">
        <is>
          <t>0.5%</t>
        </is>
      </c>
      <c r="I19" s="87" t="inlineStr">
        <is>
          <t>x</t>
        </is>
      </c>
      <c r="J19" s="83" t="inlineStr">
        <is>
          <t>0.5%</t>
        </is>
      </c>
      <c r="K19" s="87" t="inlineStr">
        <is>
          <t>x</t>
        </is>
      </c>
      <c r="L19" s="83" t="inlineStr">
        <is>
          <t>2</t>
        </is>
      </c>
      <c r="M19" s="87" t="inlineStr">
        <is>
          <t>x</t>
        </is>
      </c>
      <c r="N19" s="83" t="inlineStr">
        <is>
          <t>1</t>
        </is>
      </c>
      <c r="O19" s="87" t="inlineStr">
        <is>
          <t>x</t>
        </is>
      </c>
      <c r="P19" s="83" t="inlineStr">
        <is>
          <t>7.3%</t>
        </is>
      </c>
      <c r="Q19" s="87" t="inlineStr">
        <is>
          <t>x</t>
        </is>
      </c>
      <c r="R19" s="87" t="inlineStr">
        <is>
          <t>x</t>
        </is>
      </c>
      <c r="S19" s="88" t="inlineStr">
        <is>
          <t>x</t>
        </is>
      </c>
    </row>
    <row r="20" ht="24" customHeight="1">
      <c r="A20" s="494" t="n"/>
      <c r="B20" s="747" t="inlineStr">
        <is>
          <t>12</t>
        </is>
      </c>
      <c r="C20" s="82" t="inlineStr">
        <is>
          <t>4.3</t>
        </is>
      </c>
      <c r="D20" s="83" t="inlineStr">
        <is>
          <t>14</t>
        </is>
      </c>
      <c r="E20" s="83" t="inlineStr">
        <is>
          <t>50</t>
        </is>
      </c>
      <c r="F20" s="84">
        <f>D20*E20</f>
        <v/>
      </c>
      <c r="G20" s="239" t="inlineStr">
        <is>
          <t>9</t>
        </is>
      </c>
      <c r="H20" s="83" t="inlineStr">
        <is>
          <t>0.6%</t>
        </is>
      </c>
      <c r="I20" s="87" t="inlineStr">
        <is>
          <t>x</t>
        </is>
      </c>
      <c r="J20" s="83" t="inlineStr">
        <is>
          <t>0.6%</t>
        </is>
      </c>
      <c r="K20" s="87" t="inlineStr">
        <is>
          <t>x</t>
        </is>
      </c>
      <c r="L20" s="83" t="inlineStr">
        <is>
          <t>2</t>
        </is>
      </c>
      <c r="M20" s="87" t="inlineStr">
        <is>
          <t>x</t>
        </is>
      </c>
      <c r="N20" s="83" t="inlineStr">
        <is>
          <t>1</t>
        </is>
      </c>
      <c r="O20" s="87" t="inlineStr">
        <is>
          <t>x</t>
        </is>
      </c>
      <c r="P20" s="83" t="inlineStr">
        <is>
          <t>8.3%</t>
        </is>
      </c>
      <c r="Q20" s="87" t="inlineStr">
        <is>
          <t>x</t>
        </is>
      </c>
      <c r="R20" s="87" t="inlineStr">
        <is>
          <t>x</t>
        </is>
      </c>
      <c r="S20" s="88" t="inlineStr">
        <is>
          <t>x</t>
        </is>
      </c>
    </row>
    <row r="21" ht="24" customHeight="1">
      <c r="A21" s="494" t="n"/>
      <c r="B21" s="747" t="inlineStr">
        <is>
          <t>13</t>
        </is>
      </c>
      <c r="C21" s="82" t="inlineStr">
        <is>
          <t>4.7</t>
        </is>
      </c>
      <c r="D21" s="83" t="inlineStr">
        <is>
          <t>14</t>
        </is>
      </c>
      <c r="E21" s="83" t="inlineStr">
        <is>
          <t>50</t>
        </is>
      </c>
      <c r="F21" s="84">
        <f>D21*E21</f>
        <v/>
      </c>
      <c r="G21" s="239" t="inlineStr">
        <is>
          <t>10</t>
        </is>
      </c>
      <c r="H21" s="83" t="inlineStr">
        <is>
          <t>0.7%</t>
        </is>
      </c>
      <c r="I21" s="87" t="inlineStr">
        <is>
          <t>x</t>
        </is>
      </c>
      <c r="J21" s="83" t="inlineStr">
        <is>
          <t>0.7%</t>
        </is>
      </c>
      <c r="K21" s="87" t="inlineStr">
        <is>
          <t>x</t>
        </is>
      </c>
      <c r="L21" s="83" t="inlineStr">
        <is>
          <t>2</t>
        </is>
      </c>
      <c r="M21" s="87" t="inlineStr">
        <is>
          <t>x</t>
        </is>
      </c>
      <c r="N21" s="83" t="inlineStr">
        <is>
          <t>1</t>
        </is>
      </c>
      <c r="O21" s="87" t="inlineStr">
        <is>
          <t>x</t>
        </is>
      </c>
      <c r="P21" s="83" t="inlineStr">
        <is>
          <t>9.3%</t>
        </is>
      </c>
      <c r="Q21" s="87" t="inlineStr">
        <is>
          <t>x</t>
        </is>
      </c>
      <c r="R21" s="87" t="inlineStr">
        <is>
          <t>x</t>
        </is>
      </c>
      <c r="S21" s="88" t="inlineStr">
        <is>
          <t>x</t>
        </is>
      </c>
    </row>
    <row r="22" ht="24" customHeight="1">
      <c r="A22" s="494" t="n"/>
      <c r="B22" s="747" t="inlineStr">
        <is>
          <t>14</t>
        </is>
      </c>
      <c r="C22" s="82" t="inlineStr">
        <is>
          <t>5</t>
        </is>
      </c>
      <c r="D22" s="83" t="inlineStr">
        <is>
          <t>14</t>
        </is>
      </c>
      <c r="E22" s="83" t="inlineStr">
        <is>
          <t>50</t>
        </is>
      </c>
      <c r="F22" s="84">
        <f>D22*E22</f>
        <v/>
      </c>
      <c r="G22" s="239" t="inlineStr">
        <is>
          <t>11</t>
        </is>
      </c>
      <c r="H22" s="83" t="inlineStr">
        <is>
          <t>0.7%</t>
        </is>
      </c>
      <c r="I22" s="87" t="inlineStr">
        <is>
          <t>x</t>
        </is>
      </c>
      <c r="J22" s="83" t="inlineStr">
        <is>
          <t>0.7%</t>
        </is>
      </c>
      <c r="K22" s="87" t="inlineStr">
        <is>
          <t>x</t>
        </is>
      </c>
      <c r="L22" s="83" t="inlineStr">
        <is>
          <t>2</t>
        </is>
      </c>
      <c r="M22" s="87" t="inlineStr">
        <is>
          <t>x</t>
        </is>
      </c>
      <c r="N22" s="83" t="inlineStr">
        <is>
          <t>1</t>
        </is>
      </c>
      <c r="O22" s="87" t="inlineStr">
        <is>
          <t>x</t>
        </is>
      </c>
      <c r="P22" s="83" t="inlineStr">
        <is>
          <t>10.3%</t>
        </is>
      </c>
      <c r="Q22" s="87" t="inlineStr">
        <is>
          <t>x</t>
        </is>
      </c>
      <c r="R22" s="87" t="inlineStr">
        <is>
          <t>x</t>
        </is>
      </c>
      <c r="S22" s="88" t="inlineStr">
        <is>
          <t>x</t>
        </is>
      </c>
    </row>
    <row r="23" ht="24" customHeight="1">
      <c r="A23" s="494" t="n"/>
      <c r="B23" s="747" t="inlineStr">
        <is>
          <t>15</t>
        </is>
      </c>
      <c r="C23" s="82" t="inlineStr">
        <is>
          <t>5.4</t>
        </is>
      </c>
      <c r="D23" s="83" t="inlineStr">
        <is>
          <t>14</t>
        </is>
      </c>
      <c r="E23" s="83" t="inlineStr">
        <is>
          <t>50</t>
        </is>
      </c>
      <c r="F23" s="84">
        <f>D23*E23</f>
        <v/>
      </c>
      <c r="G23" s="239" t="inlineStr">
        <is>
          <t>12</t>
        </is>
      </c>
      <c r="H23" s="83" t="inlineStr">
        <is>
          <t>0.8%</t>
        </is>
      </c>
      <c r="I23" s="87" t="inlineStr">
        <is>
          <t>x</t>
        </is>
      </c>
      <c r="J23" s="83" t="inlineStr">
        <is>
          <t>0.8%</t>
        </is>
      </c>
      <c r="K23" s="87" t="inlineStr">
        <is>
          <t>x</t>
        </is>
      </c>
      <c r="L23" s="83" t="inlineStr">
        <is>
          <t>2</t>
        </is>
      </c>
      <c r="M23" s="87" t="inlineStr">
        <is>
          <t>x</t>
        </is>
      </c>
      <c r="N23" s="83" t="inlineStr">
        <is>
          <t>1</t>
        </is>
      </c>
      <c r="O23" s="87" t="inlineStr">
        <is>
          <t>x</t>
        </is>
      </c>
      <c r="P23" s="83" t="inlineStr">
        <is>
          <t>11.3%</t>
        </is>
      </c>
      <c r="Q23" s="87" t="inlineStr">
        <is>
          <t>x</t>
        </is>
      </c>
      <c r="R23" s="87" t="inlineStr">
        <is>
          <t>x</t>
        </is>
      </c>
      <c r="S23" s="88" t="inlineStr">
        <is>
          <t>x</t>
        </is>
      </c>
    </row>
    <row r="24" ht="24" customHeight="1">
      <c r="A24" s="494" t="n"/>
      <c r="B24" s="747" t="inlineStr">
        <is>
          <t>16</t>
        </is>
      </c>
      <c r="C24" s="82" t="inlineStr">
        <is>
          <t>6.5</t>
        </is>
      </c>
      <c r="D24" s="83" t="inlineStr">
        <is>
          <t>17</t>
        </is>
      </c>
      <c r="E24" s="83" t="inlineStr">
        <is>
          <t>70</t>
        </is>
      </c>
      <c r="F24" s="84">
        <f>D24*E24</f>
        <v/>
      </c>
      <c r="G24" s="239" t="inlineStr">
        <is>
          <t>13</t>
        </is>
      </c>
      <c r="H24" s="83" t="inlineStr">
        <is>
          <t>0.9%</t>
        </is>
      </c>
      <c r="I24" s="87" t="inlineStr">
        <is>
          <t>x</t>
        </is>
      </c>
      <c r="J24" s="83" t="inlineStr">
        <is>
          <t>0.9%</t>
        </is>
      </c>
      <c r="K24" s="87" t="inlineStr">
        <is>
          <t>x</t>
        </is>
      </c>
      <c r="L24" s="83" t="inlineStr">
        <is>
          <t>3</t>
        </is>
      </c>
      <c r="M24" s="87" t="inlineStr">
        <is>
          <t>x</t>
        </is>
      </c>
      <c r="N24" s="83" t="inlineStr">
        <is>
          <t>2</t>
        </is>
      </c>
      <c r="O24" s="87" t="inlineStr">
        <is>
          <t>x</t>
        </is>
      </c>
      <c r="P24" s="83" t="inlineStr">
        <is>
          <t>12.8%</t>
        </is>
      </c>
      <c r="Q24" s="87" t="inlineStr">
        <is>
          <t>x</t>
        </is>
      </c>
      <c r="R24" s="87" t="inlineStr">
        <is>
          <t>x</t>
        </is>
      </c>
      <c r="S24" s="88" t="inlineStr">
        <is>
          <t>x</t>
        </is>
      </c>
    </row>
    <row r="25" ht="24" customHeight="1">
      <c r="A25" s="494" t="n"/>
      <c r="B25" s="747" t="inlineStr">
        <is>
          <t>17</t>
        </is>
      </c>
      <c r="C25" s="82" t="inlineStr">
        <is>
          <t>7.2</t>
        </is>
      </c>
      <c r="D25" s="83" t="inlineStr">
        <is>
          <t>17</t>
        </is>
      </c>
      <c r="E25" s="83" t="inlineStr">
        <is>
          <t>70</t>
        </is>
      </c>
      <c r="F25" s="84">
        <f>D25*E25</f>
        <v/>
      </c>
      <c r="G25" s="239" t="inlineStr">
        <is>
          <t>15</t>
        </is>
      </c>
      <c r="H25" s="83" t="inlineStr">
        <is>
          <t>1%</t>
        </is>
      </c>
      <c r="I25" s="87" t="inlineStr">
        <is>
          <t>x</t>
        </is>
      </c>
      <c r="J25" s="83" t="inlineStr">
        <is>
          <t>1%</t>
        </is>
      </c>
      <c r="K25" s="87" t="inlineStr">
        <is>
          <t>x</t>
        </is>
      </c>
      <c r="L25" s="83" t="inlineStr">
        <is>
          <t>3</t>
        </is>
      </c>
      <c r="M25" s="87" t="inlineStr">
        <is>
          <t>x</t>
        </is>
      </c>
      <c r="N25" s="83" t="inlineStr">
        <is>
          <t>2</t>
        </is>
      </c>
      <c r="O25" s="87" t="inlineStr">
        <is>
          <t>x</t>
        </is>
      </c>
      <c r="P25" s="83" t="inlineStr">
        <is>
          <t>14.3%</t>
        </is>
      </c>
      <c r="Q25" s="87" t="inlineStr">
        <is>
          <t>x</t>
        </is>
      </c>
      <c r="R25" s="87" t="inlineStr">
        <is>
          <t>x</t>
        </is>
      </c>
      <c r="S25" s="88" t="inlineStr">
        <is>
          <t>x</t>
        </is>
      </c>
    </row>
    <row r="26" ht="24" customHeight="1">
      <c r="A26" s="494" t="n"/>
      <c r="B26" s="747" t="inlineStr">
        <is>
          <t>18</t>
        </is>
      </c>
      <c r="C26" s="82" t="inlineStr">
        <is>
          <t>7.7</t>
        </is>
      </c>
      <c r="D26" s="83" t="inlineStr">
        <is>
          <t>17</t>
        </is>
      </c>
      <c r="E26" s="83" t="inlineStr">
        <is>
          <t>70</t>
        </is>
      </c>
      <c r="F26" s="84">
        <f>D26*E26</f>
        <v/>
      </c>
      <c r="G26" s="239" t="inlineStr">
        <is>
          <t>16</t>
        </is>
      </c>
      <c r="H26" s="83" t="inlineStr">
        <is>
          <t>1.1%</t>
        </is>
      </c>
      <c r="I26" s="87" t="inlineStr">
        <is>
          <t>x</t>
        </is>
      </c>
      <c r="J26" s="83" t="inlineStr">
        <is>
          <t>1.1%</t>
        </is>
      </c>
      <c r="K26" s="87" t="inlineStr">
        <is>
          <t>x</t>
        </is>
      </c>
      <c r="L26" s="83" t="inlineStr">
        <is>
          <t>3</t>
        </is>
      </c>
      <c r="M26" s="87" t="inlineStr">
        <is>
          <t>x</t>
        </is>
      </c>
      <c r="N26" s="83" t="inlineStr">
        <is>
          <t>2</t>
        </is>
      </c>
      <c r="O26" s="87" t="inlineStr">
        <is>
          <t>x</t>
        </is>
      </c>
      <c r="P26" s="83" t="inlineStr">
        <is>
          <t>15.8%</t>
        </is>
      </c>
      <c r="Q26" s="87" t="inlineStr">
        <is>
          <t>x</t>
        </is>
      </c>
      <c r="R26" s="87" t="inlineStr">
        <is>
          <t>x</t>
        </is>
      </c>
      <c r="S26" s="88" t="inlineStr">
        <is>
          <t>x</t>
        </is>
      </c>
    </row>
    <row r="27" ht="24" customHeight="1">
      <c r="A27" s="494" t="n"/>
      <c r="B27" s="747" t="inlineStr">
        <is>
          <t>19</t>
        </is>
      </c>
      <c r="C27" s="82" t="inlineStr">
        <is>
          <t>8.7</t>
        </is>
      </c>
      <c r="D27" s="83" t="inlineStr">
        <is>
          <t>17</t>
        </is>
      </c>
      <c r="E27" s="83" t="inlineStr">
        <is>
          <t>70</t>
        </is>
      </c>
      <c r="F27" s="84">
        <f>D27*E27</f>
        <v/>
      </c>
      <c r="G27" s="239" t="inlineStr">
        <is>
          <t>18</t>
        </is>
      </c>
      <c r="H27" s="83" t="inlineStr">
        <is>
          <t>1.2%</t>
        </is>
      </c>
      <c r="I27" s="87" t="inlineStr">
        <is>
          <t>x</t>
        </is>
      </c>
      <c r="J27" s="83" t="inlineStr">
        <is>
          <t>1.2%</t>
        </is>
      </c>
      <c r="K27" s="87" t="inlineStr">
        <is>
          <t>x</t>
        </is>
      </c>
      <c r="L27" s="83" t="inlineStr">
        <is>
          <t>4</t>
        </is>
      </c>
      <c r="M27" s="87" t="inlineStr">
        <is>
          <t>x</t>
        </is>
      </c>
      <c r="N27" s="83" t="inlineStr">
        <is>
          <t>2</t>
        </is>
      </c>
      <c r="O27" s="87" t="inlineStr">
        <is>
          <t>x</t>
        </is>
      </c>
      <c r="P27" s="83" t="inlineStr">
        <is>
          <t>17.3%</t>
        </is>
      </c>
      <c r="Q27" s="87" t="inlineStr">
        <is>
          <t>x</t>
        </is>
      </c>
      <c r="R27" s="87" t="inlineStr">
        <is>
          <t>x</t>
        </is>
      </c>
      <c r="S27" s="88" t="inlineStr">
        <is>
          <t>x</t>
        </is>
      </c>
    </row>
    <row r="28" ht="24" customHeight="1">
      <c r="A28" s="494" t="n"/>
      <c r="B28" s="747" t="inlineStr">
        <is>
          <t>20</t>
        </is>
      </c>
      <c r="C28" s="82" t="inlineStr">
        <is>
          <t>9.4</t>
        </is>
      </c>
      <c r="D28" s="83" t="inlineStr">
        <is>
          <t>17</t>
        </is>
      </c>
      <c r="E28" s="83" t="inlineStr">
        <is>
          <t>70</t>
        </is>
      </c>
      <c r="F28" s="84">
        <f>D28*E28</f>
        <v/>
      </c>
      <c r="G28" s="239" t="inlineStr">
        <is>
          <t>20</t>
        </is>
      </c>
      <c r="H28" s="83" t="inlineStr">
        <is>
          <t>1.4%</t>
        </is>
      </c>
      <c r="I28" s="87" t="inlineStr">
        <is>
          <t>x</t>
        </is>
      </c>
      <c r="J28" s="83" t="inlineStr">
        <is>
          <t>1.4%</t>
        </is>
      </c>
      <c r="K28" s="87" t="inlineStr">
        <is>
          <t>x</t>
        </is>
      </c>
      <c r="L28" s="83" t="inlineStr">
        <is>
          <t>4</t>
        </is>
      </c>
      <c r="M28" s="87" t="inlineStr">
        <is>
          <t>x</t>
        </is>
      </c>
      <c r="N28" s="83" t="inlineStr">
        <is>
          <t>2</t>
        </is>
      </c>
      <c r="O28" s="87" t="inlineStr">
        <is>
          <t>x</t>
        </is>
      </c>
      <c r="P28" s="83" t="inlineStr">
        <is>
          <t>18.8%</t>
        </is>
      </c>
      <c r="Q28" s="87" t="inlineStr">
        <is>
          <t>x</t>
        </is>
      </c>
      <c r="R28" s="87" t="inlineStr">
        <is>
          <t>x</t>
        </is>
      </c>
      <c r="S28" s="88" t="inlineStr">
        <is>
          <t>x</t>
        </is>
      </c>
    </row>
    <row r="29" ht="24" customHeight="1">
      <c r="A29" s="494" t="n"/>
      <c r="B29" s="747" t="inlineStr">
        <is>
          <t>21</t>
        </is>
      </c>
      <c r="C29" s="82" t="inlineStr">
        <is>
          <t>10.8</t>
        </is>
      </c>
      <c r="D29" s="83" t="inlineStr">
        <is>
          <t>21</t>
        </is>
      </c>
      <c r="E29" s="83" t="inlineStr">
        <is>
          <t>90</t>
        </is>
      </c>
      <c r="F29" s="84">
        <f>D29*E29</f>
        <v/>
      </c>
      <c r="G29" s="239" t="inlineStr">
        <is>
          <t>22</t>
        </is>
      </c>
      <c r="H29" s="83" t="inlineStr">
        <is>
          <t>1.5%</t>
        </is>
      </c>
      <c r="I29" s="87" t="inlineStr">
        <is>
          <t>x</t>
        </is>
      </c>
      <c r="J29" s="83" t="inlineStr">
        <is>
          <t>1.5%</t>
        </is>
      </c>
      <c r="K29" s="87" t="inlineStr">
        <is>
          <t>x</t>
        </is>
      </c>
      <c r="L29" s="83" t="inlineStr">
        <is>
          <t>5</t>
        </is>
      </c>
      <c r="M29" s="87" t="inlineStr">
        <is>
          <t>x</t>
        </is>
      </c>
      <c r="N29" s="83" t="inlineStr">
        <is>
          <t>3</t>
        </is>
      </c>
      <c r="O29" s="87" t="inlineStr">
        <is>
          <t>x</t>
        </is>
      </c>
      <c r="P29" s="83" t="inlineStr">
        <is>
          <t>21%</t>
        </is>
      </c>
      <c r="Q29" s="87" t="inlineStr">
        <is>
          <t>x</t>
        </is>
      </c>
      <c r="R29" s="87" t="inlineStr">
        <is>
          <t>x</t>
        </is>
      </c>
      <c r="S29" s="88" t="inlineStr">
        <is>
          <t>x</t>
        </is>
      </c>
    </row>
    <row r="30" ht="24" customHeight="1">
      <c r="A30" s="494" t="n"/>
      <c r="B30" s="747" t="inlineStr">
        <is>
          <t>22</t>
        </is>
      </c>
      <c r="C30" s="82" t="inlineStr">
        <is>
          <t>11.7</t>
        </is>
      </c>
      <c r="D30" s="83" t="inlineStr">
        <is>
          <t>21</t>
        </is>
      </c>
      <c r="E30" s="83" t="inlineStr">
        <is>
          <t>90</t>
        </is>
      </c>
      <c r="F30" s="84">
        <f>D30*E30</f>
        <v/>
      </c>
      <c r="G30" s="239" t="inlineStr">
        <is>
          <t>24</t>
        </is>
      </c>
      <c r="H30" s="83" t="inlineStr">
        <is>
          <t>1.7%</t>
        </is>
      </c>
      <c r="I30" s="87" t="inlineStr">
        <is>
          <t>x</t>
        </is>
      </c>
      <c r="J30" s="83" t="inlineStr">
        <is>
          <t>1.7%</t>
        </is>
      </c>
      <c r="K30" s="87" t="inlineStr">
        <is>
          <t>x</t>
        </is>
      </c>
      <c r="L30" s="83" t="inlineStr">
        <is>
          <t>5</t>
        </is>
      </c>
      <c r="M30" s="87" t="inlineStr">
        <is>
          <t>x</t>
        </is>
      </c>
      <c r="N30" s="83" t="inlineStr">
        <is>
          <t>3</t>
        </is>
      </c>
      <c r="O30" s="87" t="inlineStr">
        <is>
          <t>x</t>
        </is>
      </c>
      <c r="P30" s="83" t="inlineStr">
        <is>
          <t>23.3%</t>
        </is>
      </c>
      <c r="Q30" s="87" t="inlineStr">
        <is>
          <t>x</t>
        </is>
      </c>
      <c r="R30" s="87" t="inlineStr">
        <is>
          <t>x</t>
        </is>
      </c>
      <c r="S30" s="88" t="inlineStr">
        <is>
          <t>x</t>
        </is>
      </c>
    </row>
    <row r="31" ht="24" customHeight="1">
      <c r="A31" s="494" t="n"/>
      <c r="B31" s="747" t="inlineStr">
        <is>
          <t>23</t>
        </is>
      </c>
      <c r="C31" s="82" t="inlineStr">
        <is>
          <t>13</t>
        </is>
      </c>
      <c r="D31" s="83" t="inlineStr">
        <is>
          <t>21</t>
        </is>
      </c>
      <c r="E31" s="83" t="inlineStr">
        <is>
          <t>90</t>
        </is>
      </c>
      <c r="F31" s="84">
        <f>D31*E31</f>
        <v/>
      </c>
      <c r="G31" s="239" t="inlineStr">
        <is>
          <t>27</t>
        </is>
      </c>
      <c r="H31" s="83" t="inlineStr">
        <is>
          <t>1.8%</t>
        </is>
      </c>
      <c r="I31" s="87" t="inlineStr">
        <is>
          <t>x</t>
        </is>
      </c>
      <c r="J31" s="83" t="inlineStr">
        <is>
          <t>1.8%</t>
        </is>
      </c>
      <c r="K31" s="87" t="inlineStr">
        <is>
          <t>x</t>
        </is>
      </c>
      <c r="L31" s="83" t="inlineStr">
        <is>
          <t>6</t>
        </is>
      </c>
      <c r="M31" s="87" t="inlineStr">
        <is>
          <t>x</t>
        </is>
      </c>
      <c r="N31" s="83" t="inlineStr">
        <is>
          <t>3</t>
        </is>
      </c>
      <c r="O31" s="87" t="inlineStr">
        <is>
          <t>x</t>
        </is>
      </c>
      <c r="P31" s="83" t="inlineStr">
        <is>
          <t>25.5%</t>
        </is>
      </c>
      <c r="Q31" s="87" t="inlineStr">
        <is>
          <t>x</t>
        </is>
      </c>
      <c r="R31" s="87" t="inlineStr">
        <is>
          <t>x</t>
        </is>
      </c>
      <c r="S31" s="88" t="inlineStr">
        <is>
          <t>x</t>
        </is>
      </c>
    </row>
    <row r="32" ht="24" customHeight="1">
      <c r="A32" s="494" t="n"/>
      <c r="B32" s="747" t="inlineStr">
        <is>
          <t>24</t>
        </is>
      </c>
      <c r="C32" s="82" t="inlineStr">
        <is>
          <t>13.9</t>
        </is>
      </c>
      <c r="D32" s="83" t="inlineStr">
        <is>
          <t>21</t>
        </is>
      </c>
      <c r="E32" s="83" t="inlineStr">
        <is>
          <t>90</t>
        </is>
      </c>
      <c r="F32" s="84">
        <f>D32*E32</f>
        <v/>
      </c>
      <c r="G32" s="239" t="inlineStr">
        <is>
          <t>29</t>
        </is>
      </c>
      <c r="H32" s="83" t="inlineStr">
        <is>
          <t>2%</t>
        </is>
      </c>
      <c r="I32" s="87" t="inlineStr">
        <is>
          <t>x</t>
        </is>
      </c>
      <c r="J32" s="83" t="inlineStr">
        <is>
          <t>2%</t>
        </is>
      </c>
      <c r="K32" s="87" t="inlineStr">
        <is>
          <t>x</t>
        </is>
      </c>
      <c r="L32" s="83" t="inlineStr">
        <is>
          <t>6</t>
        </is>
      </c>
      <c r="M32" s="87" t="inlineStr">
        <is>
          <t>x</t>
        </is>
      </c>
      <c r="N32" s="83" t="inlineStr">
        <is>
          <t>3</t>
        </is>
      </c>
      <c r="O32" s="87" t="inlineStr">
        <is>
          <t>x</t>
        </is>
      </c>
      <c r="P32" s="83" t="inlineStr">
        <is>
          <t>27.8%</t>
        </is>
      </c>
      <c r="Q32" s="87" t="inlineStr">
        <is>
          <t>x</t>
        </is>
      </c>
      <c r="R32" s="87" t="inlineStr">
        <is>
          <t>x</t>
        </is>
      </c>
      <c r="S32" s="88" t="inlineStr">
        <is>
          <t>x</t>
        </is>
      </c>
    </row>
    <row r="33" ht="24" customHeight="1">
      <c r="A33" s="494" t="n"/>
      <c r="B33" s="747" t="inlineStr">
        <is>
          <t>25</t>
        </is>
      </c>
      <c r="C33" s="82" t="inlineStr">
        <is>
          <t>15.3</t>
        </is>
      </c>
      <c r="D33" s="83" t="inlineStr">
        <is>
          <t>21</t>
        </is>
      </c>
      <c r="E33" s="83" t="inlineStr">
        <is>
          <t>90</t>
        </is>
      </c>
      <c r="F33" s="84">
        <f>D33*E33</f>
        <v/>
      </c>
      <c r="G33" s="239" t="inlineStr">
        <is>
          <t>31</t>
        </is>
      </c>
      <c r="H33" s="83" t="inlineStr">
        <is>
          <t>2.2%</t>
        </is>
      </c>
      <c r="I33" s="87" t="inlineStr">
        <is>
          <t>x</t>
        </is>
      </c>
      <c r="J33" s="83" t="inlineStr">
        <is>
          <t>2.2%</t>
        </is>
      </c>
      <c r="K33" s="87" t="inlineStr">
        <is>
          <t>x</t>
        </is>
      </c>
      <c r="L33" s="83" t="inlineStr">
        <is>
          <t>7</t>
        </is>
      </c>
      <c r="M33" s="87" t="inlineStr">
        <is>
          <t>x</t>
        </is>
      </c>
      <c r="N33" s="83" t="inlineStr">
        <is>
          <t>4</t>
        </is>
      </c>
      <c r="O33" s="87" t="inlineStr">
        <is>
          <t>x</t>
        </is>
      </c>
      <c r="P33" s="83" t="inlineStr">
        <is>
          <t>30%</t>
        </is>
      </c>
      <c r="Q33" s="87" t="inlineStr">
        <is>
          <t>x</t>
        </is>
      </c>
      <c r="R33" s="87" t="inlineStr">
        <is>
          <t>x</t>
        </is>
      </c>
      <c r="S33" s="88" t="inlineStr">
        <is>
          <t>x</t>
        </is>
      </c>
    </row>
    <row r="34" ht="24" customHeight="1">
      <c r="A34" s="494" t="n"/>
      <c r="B34" s="747" t="inlineStr">
        <is>
          <t>26</t>
        </is>
      </c>
      <c r="C34" s="82" t="inlineStr">
        <is>
          <t>16.8</t>
        </is>
      </c>
      <c r="D34" s="83" t="inlineStr">
        <is>
          <t>25</t>
        </is>
      </c>
      <c r="E34" s="83" t="inlineStr">
        <is>
          <t>120</t>
        </is>
      </c>
      <c r="F34" s="84">
        <f>D34*E34</f>
        <v/>
      </c>
      <c r="G34" s="239" t="inlineStr">
        <is>
          <t>35</t>
        </is>
      </c>
      <c r="H34" s="83" t="inlineStr">
        <is>
          <t>2.4%</t>
        </is>
      </c>
      <c r="I34" s="87" t="inlineStr">
        <is>
          <t>x</t>
        </is>
      </c>
      <c r="J34" s="83" t="inlineStr">
        <is>
          <t>2.4%</t>
        </is>
      </c>
      <c r="K34" s="87" t="inlineStr">
        <is>
          <t>x</t>
        </is>
      </c>
      <c r="L34" s="83" t="inlineStr">
        <is>
          <t>7</t>
        </is>
      </c>
      <c r="M34" s="87" t="inlineStr">
        <is>
          <t>x</t>
        </is>
      </c>
      <c r="N34" s="83" t="inlineStr">
        <is>
          <t>4</t>
        </is>
      </c>
      <c r="O34" s="87" t="inlineStr">
        <is>
          <t>x</t>
        </is>
      </c>
      <c r="P34" s="83" t="inlineStr">
        <is>
          <t>34%</t>
        </is>
      </c>
      <c r="Q34" s="87" t="inlineStr">
        <is>
          <t>x</t>
        </is>
      </c>
      <c r="R34" s="87" t="inlineStr">
        <is>
          <t>x</t>
        </is>
      </c>
      <c r="S34" s="88" t="inlineStr">
        <is>
          <t>x</t>
        </is>
      </c>
    </row>
    <row r="35" ht="24" customHeight="1">
      <c r="A35" s="494" t="n"/>
      <c r="B35" s="747" t="inlineStr">
        <is>
          <t>27</t>
        </is>
      </c>
      <c r="C35" s="82" t="inlineStr">
        <is>
          <t>19</t>
        </is>
      </c>
      <c r="D35" s="83" t="inlineStr">
        <is>
          <t>25</t>
        </is>
      </c>
      <c r="E35" s="83" t="inlineStr">
        <is>
          <t>120</t>
        </is>
      </c>
      <c r="F35" s="84">
        <f>D35*E35</f>
        <v/>
      </c>
      <c r="G35" s="239" t="inlineStr">
        <is>
          <t>40</t>
        </is>
      </c>
      <c r="H35" s="83" t="inlineStr">
        <is>
          <t>2.7%</t>
        </is>
      </c>
      <c r="I35" s="87" t="inlineStr">
        <is>
          <t>x</t>
        </is>
      </c>
      <c r="J35" s="83" t="inlineStr">
        <is>
          <t>2.7%</t>
        </is>
      </c>
      <c r="K35" s="87" t="inlineStr">
        <is>
          <t>x</t>
        </is>
      </c>
      <c r="L35" s="83" t="inlineStr">
        <is>
          <t>8</t>
        </is>
      </c>
      <c r="M35" s="87" t="inlineStr">
        <is>
          <t>x</t>
        </is>
      </c>
      <c r="N35" s="83" t="inlineStr">
        <is>
          <t>5</t>
        </is>
      </c>
      <c r="O35" s="87" t="inlineStr">
        <is>
          <t>x</t>
        </is>
      </c>
      <c r="P35" s="83" t="inlineStr">
        <is>
          <t>38%</t>
        </is>
      </c>
      <c r="Q35" s="87" t="inlineStr">
        <is>
          <t>x</t>
        </is>
      </c>
      <c r="R35" s="87" t="inlineStr">
        <is>
          <t>x</t>
        </is>
      </c>
      <c r="S35" s="88" t="inlineStr">
        <is>
          <t>x</t>
        </is>
      </c>
    </row>
    <row r="36" ht="24" customHeight="1">
      <c r="A36" s="494" t="n"/>
      <c r="B36" s="747" t="inlineStr">
        <is>
          <t>28</t>
        </is>
      </c>
      <c r="C36" s="82" t="inlineStr">
        <is>
          <t>21</t>
        </is>
      </c>
      <c r="D36" s="83" t="inlineStr">
        <is>
          <t>25</t>
        </is>
      </c>
      <c r="E36" s="83" t="inlineStr">
        <is>
          <t>120</t>
        </is>
      </c>
      <c r="F36" s="84">
        <f>D36*E36</f>
        <v/>
      </c>
      <c r="G36" s="239" t="inlineStr">
        <is>
          <t>44</t>
        </is>
      </c>
      <c r="H36" s="83" t="inlineStr">
        <is>
          <t>3%</t>
        </is>
      </c>
      <c r="I36" s="87" t="inlineStr">
        <is>
          <t>x</t>
        </is>
      </c>
      <c r="J36" s="83" t="inlineStr">
        <is>
          <t>3%</t>
        </is>
      </c>
      <c r="K36" s="87" t="inlineStr">
        <is>
          <t>x</t>
        </is>
      </c>
      <c r="L36" s="83" t="inlineStr">
        <is>
          <t>9</t>
        </is>
      </c>
      <c r="M36" s="87" t="inlineStr">
        <is>
          <t>x</t>
        </is>
      </c>
      <c r="N36" s="83" t="inlineStr">
        <is>
          <t>5</t>
        </is>
      </c>
      <c r="O36" s="87" t="inlineStr">
        <is>
          <t>x</t>
        </is>
      </c>
      <c r="P36" s="83" t="inlineStr">
        <is>
          <t>42%</t>
        </is>
      </c>
      <c r="Q36" s="87" t="inlineStr">
        <is>
          <t>x</t>
        </is>
      </c>
      <c r="R36" s="87" t="inlineStr">
        <is>
          <t>x</t>
        </is>
      </c>
      <c r="S36" s="88" t="inlineStr">
        <is>
          <t>x</t>
        </is>
      </c>
    </row>
    <row r="37" ht="24" customHeight="1">
      <c r="A37" s="494" t="n"/>
      <c r="B37" s="747" t="inlineStr">
        <is>
          <t>29</t>
        </is>
      </c>
      <c r="C37" s="82" t="inlineStr">
        <is>
          <t>23.2</t>
        </is>
      </c>
      <c r="D37" s="83" t="inlineStr">
        <is>
          <t>25</t>
        </is>
      </c>
      <c r="E37" s="83" t="inlineStr">
        <is>
          <t>120</t>
        </is>
      </c>
      <c r="F37" s="84">
        <f>D37*E37</f>
        <v/>
      </c>
      <c r="G37" s="239" t="inlineStr">
        <is>
          <t>48</t>
        </is>
      </c>
      <c r="H37" s="83" t="inlineStr">
        <is>
          <t>3.3%</t>
        </is>
      </c>
      <c r="I37" s="87" t="inlineStr">
        <is>
          <t>x</t>
        </is>
      </c>
      <c r="J37" s="83" t="inlineStr">
        <is>
          <t>3.3%</t>
        </is>
      </c>
      <c r="K37" s="87" t="inlineStr">
        <is>
          <t>x</t>
        </is>
      </c>
      <c r="L37" s="83" t="inlineStr">
        <is>
          <t>10</t>
        </is>
      </c>
      <c r="M37" s="87" t="inlineStr">
        <is>
          <t>x</t>
        </is>
      </c>
      <c r="N37" s="83" t="inlineStr">
        <is>
          <t>6</t>
        </is>
      </c>
      <c r="O37" s="87" t="inlineStr">
        <is>
          <t>x</t>
        </is>
      </c>
      <c r="P37" s="83" t="inlineStr">
        <is>
          <t>46%</t>
        </is>
      </c>
      <c r="Q37" s="87" t="inlineStr">
        <is>
          <t>x</t>
        </is>
      </c>
      <c r="R37" s="87" t="inlineStr">
        <is>
          <t>x</t>
        </is>
      </c>
      <c r="S37" s="88" t="inlineStr">
        <is>
          <t>x</t>
        </is>
      </c>
    </row>
    <row r="38" ht="24" customHeight="1">
      <c r="A38" s="494" t="n"/>
      <c r="B38" s="747" t="inlineStr">
        <is>
          <t>30</t>
        </is>
      </c>
      <c r="C38" s="82" t="inlineStr">
        <is>
          <t>25.1</t>
        </is>
      </c>
      <c r="D38" s="83" t="inlineStr">
        <is>
          <t>25</t>
        </is>
      </c>
      <c r="E38" s="83" t="inlineStr">
        <is>
          <t>120</t>
        </is>
      </c>
      <c r="F38" s="84">
        <f>D38*E38</f>
        <v/>
      </c>
      <c r="G38" s="239" t="inlineStr">
        <is>
          <t>52</t>
        </is>
      </c>
      <c r="H38" s="83" t="inlineStr">
        <is>
          <t>3.6%</t>
        </is>
      </c>
      <c r="I38" s="87" t="inlineStr">
        <is>
          <t>x</t>
        </is>
      </c>
      <c r="J38" s="83" t="inlineStr">
        <is>
          <t>3.6%</t>
        </is>
      </c>
      <c r="K38" s="87" t="inlineStr">
        <is>
          <t>x</t>
        </is>
      </c>
      <c r="L38" s="83" t="inlineStr">
        <is>
          <t>11</t>
        </is>
      </c>
      <c r="M38" s="87" t="inlineStr">
        <is>
          <t>x</t>
        </is>
      </c>
      <c r="N38" s="83" t="inlineStr">
        <is>
          <t>6</t>
        </is>
      </c>
      <c r="O38" s="87" t="inlineStr">
        <is>
          <t>x</t>
        </is>
      </c>
      <c r="P38" s="83" t="inlineStr">
        <is>
          <t>50%</t>
        </is>
      </c>
      <c r="Q38" s="87" t="inlineStr">
        <is>
          <t>x</t>
        </is>
      </c>
      <c r="R38" s="87" t="inlineStr">
        <is>
          <t>x</t>
        </is>
      </c>
      <c r="S38" s="88" t="inlineStr">
        <is>
          <t>x</t>
        </is>
      </c>
    </row>
    <row r="39" ht="24" customHeight="1">
      <c r="A39" s="494" t="n"/>
      <c r="B39" s="747" t="inlineStr">
        <is>
          <t>31</t>
        </is>
      </c>
      <c r="C39" s="82" t="inlineStr">
        <is>
          <t>27.5</t>
        </is>
      </c>
      <c r="D39" s="83" t="inlineStr">
        <is>
          <t>30</t>
        </is>
      </c>
      <c r="E39" s="83" t="inlineStr">
        <is>
          <t>150</t>
        </is>
      </c>
      <c r="F39" s="84">
        <f>D39*E39</f>
        <v/>
      </c>
      <c r="G39" s="239" t="inlineStr">
        <is>
          <t>57</t>
        </is>
      </c>
      <c r="H39" s="83" t="inlineStr">
        <is>
          <t>3.9%</t>
        </is>
      </c>
      <c r="I39" s="87" t="inlineStr">
        <is>
          <t>x</t>
        </is>
      </c>
      <c r="J39" s="83" t="inlineStr">
        <is>
          <t>3.9%</t>
        </is>
      </c>
      <c r="K39" s="87" t="inlineStr">
        <is>
          <t>x</t>
        </is>
      </c>
      <c r="L39" s="83" t="inlineStr">
        <is>
          <t>12</t>
        </is>
      </c>
      <c r="M39" s="87" t="inlineStr">
        <is>
          <t>x</t>
        </is>
      </c>
      <c r="N39" s="83" t="inlineStr">
        <is>
          <t>7</t>
        </is>
      </c>
      <c r="O39" s="87" t="inlineStr">
        <is>
          <t>x</t>
        </is>
      </c>
      <c r="P39" s="83" t="inlineStr">
        <is>
          <t>54.5%</t>
        </is>
      </c>
      <c r="Q39" s="87" t="inlineStr">
        <is>
          <t>x</t>
        </is>
      </c>
      <c r="R39" s="87" t="inlineStr">
        <is>
          <t>x</t>
        </is>
      </c>
      <c r="S39" s="88" t="inlineStr">
        <is>
          <t>x</t>
        </is>
      </c>
    </row>
    <row r="40" ht="24" customHeight="1">
      <c r="A40" s="494" t="n"/>
      <c r="B40" s="747" t="inlineStr">
        <is>
          <t>32</t>
        </is>
      </c>
      <c r="C40" s="82" t="inlineStr">
        <is>
          <t>29.5</t>
        </is>
      </c>
      <c r="D40" s="83" t="inlineStr">
        <is>
          <t>30</t>
        </is>
      </c>
      <c r="E40" s="83" t="inlineStr">
        <is>
          <t>150</t>
        </is>
      </c>
      <c r="F40" s="84">
        <f>D40*E40</f>
        <v/>
      </c>
      <c r="G40" s="239" t="inlineStr">
        <is>
          <t>61</t>
        </is>
      </c>
      <c r="H40" s="83" t="inlineStr">
        <is>
          <t>4.2%</t>
        </is>
      </c>
      <c r="I40" s="87" t="inlineStr">
        <is>
          <t>x</t>
        </is>
      </c>
      <c r="J40" s="83" t="inlineStr">
        <is>
          <t>4.2%</t>
        </is>
      </c>
      <c r="K40" s="87" t="inlineStr">
        <is>
          <t>x</t>
        </is>
      </c>
      <c r="L40" s="83" t="inlineStr">
        <is>
          <t>13</t>
        </is>
      </c>
      <c r="M40" s="87" t="inlineStr">
        <is>
          <t>x</t>
        </is>
      </c>
      <c r="N40" s="83" t="inlineStr">
        <is>
          <t>7</t>
        </is>
      </c>
      <c r="O40" s="87" t="inlineStr">
        <is>
          <t>x</t>
        </is>
      </c>
      <c r="P40" s="83" t="inlineStr">
        <is>
          <t>59%</t>
        </is>
      </c>
      <c r="Q40" s="87" t="inlineStr">
        <is>
          <t>x</t>
        </is>
      </c>
      <c r="R40" s="87" t="inlineStr">
        <is>
          <t>x</t>
        </is>
      </c>
      <c r="S40" s="88" t="inlineStr">
        <is>
          <t>x</t>
        </is>
      </c>
    </row>
    <row r="41" ht="24" customHeight="1">
      <c r="A41" s="494" t="n"/>
      <c r="B41" s="747" t="inlineStr">
        <is>
          <t>33</t>
        </is>
      </c>
      <c r="C41" s="82" t="inlineStr">
        <is>
          <t>32.2</t>
        </is>
      </c>
      <c r="D41" s="83" t="inlineStr">
        <is>
          <t>30</t>
        </is>
      </c>
      <c r="E41" s="83" t="inlineStr">
        <is>
          <t>150</t>
        </is>
      </c>
      <c r="F41" s="84">
        <f>D41*E41</f>
        <v/>
      </c>
      <c r="G41" s="239" t="inlineStr">
        <is>
          <t>67</t>
        </is>
      </c>
      <c r="H41" s="83" t="inlineStr">
        <is>
          <t>4.6%</t>
        </is>
      </c>
      <c r="I41" s="87" t="inlineStr">
        <is>
          <t>x</t>
        </is>
      </c>
      <c r="J41" s="83" t="inlineStr">
        <is>
          <t>4.6%</t>
        </is>
      </c>
      <c r="K41" s="87" t="inlineStr">
        <is>
          <t>x</t>
        </is>
      </c>
      <c r="L41" s="83" t="inlineStr">
        <is>
          <t>14</t>
        </is>
      </c>
      <c r="M41" s="87" t="inlineStr">
        <is>
          <t>x</t>
        </is>
      </c>
      <c r="N41" s="83" t="inlineStr">
        <is>
          <t>8</t>
        </is>
      </c>
      <c r="O41" s="87" t="inlineStr">
        <is>
          <t>x</t>
        </is>
      </c>
      <c r="P41" s="83" t="inlineStr">
        <is>
          <t>64%</t>
        </is>
      </c>
      <c r="Q41" s="87" t="inlineStr">
        <is>
          <t>x</t>
        </is>
      </c>
      <c r="R41" s="87" t="inlineStr">
        <is>
          <t>x</t>
        </is>
      </c>
      <c r="S41" s="88" t="inlineStr">
        <is>
          <t>x</t>
        </is>
      </c>
    </row>
    <row r="42" ht="24" customHeight="1">
      <c r="A42" s="494" t="n"/>
      <c r="B42" s="747" t="inlineStr">
        <is>
          <t>34</t>
        </is>
      </c>
      <c r="C42" s="82" t="inlineStr">
        <is>
          <t>34.9</t>
        </is>
      </c>
      <c r="D42" s="83" t="inlineStr">
        <is>
          <t>30</t>
        </is>
      </c>
      <c r="E42" s="83" t="inlineStr">
        <is>
          <t>150</t>
        </is>
      </c>
      <c r="F42" s="84">
        <f>D42*E42</f>
        <v/>
      </c>
      <c r="G42" s="239" t="inlineStr">
        <is>
          <t>73</t>
        </is>
      </c>
      <c r="H42" s="83" t="inlineStr">
        <is>
          <t>5%</t>
        </is>
      </c>
      <c r="I42" s="87" t="inlineStr">
        <is>
          <t>x</t>
        </is>
      </c>
      <c r="J42" s="83" t="inlineStr">
        <is>
          <t>5%</t>
        </is>
      </c>
      <c r="K42" s="87" t="inlineStr">
        <is>
          <t>x</t>
        </is>
      </c>
      <c r="L42" s="83" t="inlineStr">
        <is>
          <t>15</t>
        </is>
      </c>
      <c r="M42" s="87" t="inlineStr">
        <is>
          <t>x</t>
        </is>
      </c>
      <c r="N42" s="83" t="inlineStr">
        <is>
          <t>8</t>
        </is>
      </c>
      <c r="O42" s="87" t="inlineStr">
        <is>
          <t>x</t>
        </is>
      </c>
      <c r="P42" s="83" t="inlineStr">
        <is>
          <t>70%</t>
        </is>
      </c>
      <c r="Q42" s="87" t="inlineStr">
        <is>
          <t>x</t>
        </is>
      </c>
      <c r="R42" s="87" t="inlineStr">
        <is>
          <t>x</t>
        </is>
      </c>
      <c r="S42" s="88" t="inlineStr">
        <is>
          <t>x</t>
        </is>
      </c>
    </row>
    <row r="43" ht="24" customHeight="1">
      <c r="A43" s="494" t="n"/>
      <c r="B43" s="750" t="inlineStr">
        <is>
          <t>35</t>
        </is>
      </c>
      <c r="C43" s="89" t="inlineStr">
        <is>
          <t>37.9</t>
        </is>
      </c>
      <c r="D43" s="90" t="inlineStr">
        <is>
          <t>30</t>
        </is>
      </c>
      <c r="E43" s="90" t="inlineStr">
        <is>
          <t>150</t>
        </is>
      </c>
      <c r="F43" s="224">
        <f>D43*E43</f>
        <v/>
      </c>
      <c r="G43" s="660" t="inlineStr">
        <is>
          <t>78</t>
        </is>
      </c>
      <c r="H43" s="343" t="inlineStr">
        <is>
          <t>5.4%</t>
        </is>
      </c>
      <c r="I43" s="66" t="inlineStr">
        <is>
          <t>x</t>
        </is>
      </c>
      <c r="J43" s="343" t="inlineStr">
        <is>
          <t>5.4%</t>
        </is>
      </c>
      <c r="K43" s="66" t="inlineStr">
        <is>
          <t>x</t>
        </is>
      </c>
      <c r="L43" s="343" t="inlineStr">
        <is>
          <t>17</t>
        </is>
      </c>
      <c r="M43" s="66" t="inlineStr">
        <is>
          <t>x</t>
        </is>
      </c>
      <c r="N43" s="343" t="inlineStr">
        <is>
          <t>9</t>
        </is>
      </c>
      <c r="O43" s="66" t="inlineStr">
        <is>
          <t>x</t>
        </is>
      </c>
      <c r="P43" s="343" t="inlineStr">
        <is>
          <t>75%</t>
        </is>
      </c>
      <c r="Q43" s="66" t="inlineStr">
        <is>
          <t>x</t>
        </is>
      </c>
      <c r="R43" s="66" t="inlineStr">
        <is>
          <t>x</t>
        </is>
      </c>
      <c r="S43" s="67" t="inlineStr">
        <is>
          <t>x</t>
        </is>
      </c>
    </row>
    <row r="44" ht="24" customHeight="1">
      <c r="A44" s="605" t="inlineStr">
        <is>
          <t>少林
基础心法
金刚经</t>
        </is>
      </c>
      <c r="B44" s="1057" t="inlineStr">
        <is>
          <t>1</t>
        </is>
      </c>
      <c r="C44" s="234" t="inlineStr">
        <is>
          <t>0.3</t>
        </is>
      </c>
      <c r="D44" s="340" t="inlineStr">
        <is>
          <t>10</t>
        </is>
      </c>
      <c r="E44" s="340" t="inlineStr">
        <is>
          <t>20</t>
        </is>
      </c>
      <c r="F44" s="207">
        <f>D44*E44</f>
        <v/>
      </c>
      <c r="G44" s="657" t="inlineStr">
        <is>
          <t>1</t>
        </is>
      </c>
      <c r="H44" s="253" t="inlineStr">
        <is>
          <t>x</t>
        </is>
      </c>
      <c r="I44" s="340" t="inlineStr">
        <is>
          <t>0%</t>
        </is>
      </c>
      <c r="J44" s="253" t="inlineStr">
        <is>
          <t>x</t>
        </is>
      </c>
      <c r="K44" s="340" t="inlineStr">
        <is>
          <t>0.1%</t>
        </is>
      </c>
      <c r="L44" s="253" t="inlineStr">
        <is>
          <t>x</t>
        </is>
      </c>
      <c r="M44" s="340" t="inlineStr">
        <is>
          <t>0</t>
        </is>
      </c>
      <c r="N44" s="253" t="inlineStr">
        <is>
          <t>x</t>
        </is>
      </c>
      <c r="O44" s="340" t="inlineStr">
        <is>
          <t>0</t>
        </is>
      </c>
      <c r="P44" s="253" t="inlineStr">
        <is>
          <t>x</t>
        </is>
      </c>
      <c r="Q44" s="340" t="inlineStr">
        <is>
          <t>0.5%</t>
        </is>
      </c>
      <c r="R44" s="253" t="inlineStr">
        <is>
          <t>x</t>
        </is>
      </c>
      <c r="S44" s="662" t="inlineStr">
        <is>
          <t>x</t>
        </is>
      </c>
    </row>
    <row r="45" ht="24" customHeight="1">
      <c r="A45" s="494" t="n"/>
      <c r="B45" s="1058" t="inlineStr">
        <is>
          <t>2</t>
        </is>
      </c>
      <c r="C45" s="82" t="inlineStr">
        <is>
          <t>0.5</t>
        </is>
      </c>
      <c r="D45" s="83" t="inlineStr">
        <is>
          <t>10</t>
        </is>
      </c>
      <c r="E45" s="83" t="inlineStr">
        <is>
          <t>20</t>
        </is>
      </c>
      <c r="F45" s="84">
        <f>D45*E45</f>
        <v/>
      </c>
      <c r="G45" s="239" t="inlineStr">
        <is>
          <t>1</t>
        </is>
      </c>
      <c r="H45" s="87" t="inlineStr">
        <is>
          <t>x</t>
        </is>
      </c>
      <c r="I45" s="83" t="inlineStr">
        <is>
          <t>0.1%</t>
        </is>
      </c>
      <c r="J45" s="87" t="inlineStr">
        <is>
          <t>x</t>
        </is>
      </c>
      <c r="K45" s="83" t="inlineStr">
        <is>
          <t>0.2%</t>
        </is>
      </c>
      <c r="L45" s="87" t="inlineStr">
        <is>
          <t>x</t>
        </is>
      </c>
      <c r="M45" s="83" t="inlineStr">
        <is>
          <t>0</t>
        </is>
      </c>
      <c r="N45" s="87" t="inlineStr">
        <is>
          <t>x</t>
        </is>
      </c>
      <c r="O45" s="83" t="inlineStr">
        <is>
          <t>0</t>
        </is>
      </c>
      <c r="P45" s="87" t="inlineStr">
        <is>
          <t>x</t>
        </is>
      </c>
      <c r="Q45" s="83" t="inlineStr">
        <is>
          <t>1%</t>
        </is>
      </c>
      <c r="R45" s="87" t="inlineStr">
        <is>
          <t>x</t>
        </is>
      </c>
      <c r="S45" s="88" t="inlineStr">
        <is>
          <t>x</t>
        </is>
      </c>
    </row>
    <row r="46" ht="24" customHeight="1">
      <c r="A46" s="494" t="n"/>
      <c r="B46" s="1058" t="inlineStr">
        <is>
          <t>3</t>
        </is>
      </c>
      <c r="C46" s="82" t="inlineStr">
        <is>
          <t>1.3</t>
        </is>
      </c>
      <c r="D46" s="83" t="inlineStr">
        <is>
          <t>10</t>
        </is>
      </c>
      <c r="E46" s="83" t="inlineStr">
        <is>
          <t>20</t>
        </is>
      </c>
      <c r="F46" s="84">
        <f>D46*E46</f>
        <v/>
      </c>
      <c r="G46" s="239" t="inlineStr">
        <is>
          <t>2</t>
        </is>
      </c>
      <c r="H46" s="87" t="inlineStr">
        <is>
          <t>x</t>
        </is>
      </c>
      <c r="I46" s="83" t="inlineStr">
        <is>
          <t>0.1%</t>
        </is>
      </c>
      <c r="J46" s="87" t="inlineStr">
        <is>
          <t>x</t>
        </is>
      </c>
      <c r="K46" s="83" t="inlineStr">
        <is>
          <t>0.3%</t>
        </is>
      </c>
      <c r="L46" s="87" t="inlineStr">
        <is>
          <t>x</t>
        </is>
      </c>
      <c r="M46" s="83" t="inlineStr">
        <is>
          <t>1</t>
        </is>
      </c>
      <c r="N46" s="87" t="inlineStr">
        <is>
          <t>x</t>
        </is>
      </c>
      <c r="O46" s="83" t="inlineStr">
        <is>
          <t>1</t>
        </is>
      </c>
      <c r="P46" s="87" t="inlineStr">
        <is>
          <t>x</t>
        </is>
      </c>
      <c r="Q46" s="83" t="inlineStr">
        <is>
          <t>1.5%</t>
        </is>
      </c>
      <c r="R46" s="87" t="inlineStr">
        <is>
          <t>x</t>
        </is>
      </c>
      <c r="S46" s="88" t="inlineStr">
        <is>
          <t>x</t>
        </is>
      </c>
    </row>
    <row r="47" ht="24" customHeight="1">
      <c r="A47" s="494" t="n"/>
      <c r="B47" s="1058" t="inlineStr">
        <is>
          <t>4</t>
        </is>
      </c>
      <c r="C47" s="82" t="inlineStr">
        <is>
          <t>1.5</t>
        </is>
      </c>
      <c r="D47" s="83" t="inlineStr">
        <is>
          <t>10</t>
        </is>
      </c>
      <c r="E47" s="83" t="inlineStr">
        <is>
          <t>20</t>
        </is>
      </c>
      <c r="F47" s="84">
        <f>D47*E47</f>
        <v/>
      </c>
      <c r="G47" s="239" t="inlineStr">
        <is>
          <t>2</t>
        </is>
      </c>
      <c r="H47" s="87" t="inlineStr">
        <is>
          <t>x</t>
        </is>
      </c>
      <c r="I47" s="83" t="inlineStr">
        <is>
          <t>0.1%</t>
        </is>
      </c>
      <c r="J47" s="87" t="inlineStr">
        <is>
          <t>x</t>
        </is>
      </c>
      <c r="K47" s="83" t="inlineStr">
        <is>
          <t>0.4%</t>
        </is>
      </c>
      <c r="L47" s="87" t="inlineStr">
        <is>
          <t>x</t>
        </is>
      </c>
      <c r="M47" s="83" t="inlineStr">
        <is>
          <t>1</t>
        </is>
      </c>
      <c r="N47" s="87" t="inlineStr">
        <is>
          <t>x</t>
        </is>
      </c>
      <c r="O47" s="83" t="inlineStr">
        <is>
          <t>1</t>
        </is>
      </c>
      <c r="P47" s="87" t="inlineStr">
        <is>
          <t>x</t>
        </is>
      </c>
      <c r="Q47" s="83" t="inlineStr">
        <is>
          <t>2%</t>
        </is>
      </c>
      <c r="R47" s="87" t="inlineStr">
        <is>
          <t>x</t>
        </is>
      </c>
      <c r="S47" s="88" t="inlineStr">
        <is>
          <t>x</t>
        </is>
      </c>
    </row>
    <row r="48" ht="24" customHeight="1">
      <c r="A48" s="494" t="n"/>
      <c r="B48" s="1058" t="inlineStr">
        <is>
          <t>5</t>
        </is>
      </c>
      <c r="C48" s="82" t="inlineStr">
        <is>
          <t>1.8</t>
        </is>
      </c>
      <c r="D48" s="83" t="inlineStr">
        <is>
          <t>10</t>
        </is>
      </c>
      <c r="E48" s="83" t="inlineStr">
        <is>
          <t>20</t>
        </is>
      </c>
      <c r="F48" s="84">
        <f>D48*E48</f>
        <v/>
      </c>
      <c r="G48" s="239" t="inlineStr">
        <is>
          <t>3</t>
        </is>
      </c>
      <c r="H48" s="87" t="inlineStr">
        <is>
          <t>x</t>
        </is>
      </c>
      <c r="I48" s="83" t="inlineStr">
        <is>
          <t>0.2%</t>
        </is>
      </c>
      <c r="J48" s="87" t="inlineStr">
        <is>
          <t>x</t>
        </is>
      </c>
      <c r="K48" s="83" t="inlineStr">
        <is>
          <t>0.5%</t>
        </is>
      </c>
      <c r="L48" s="87" t="inlineStr">
        <is>
          <t>x</t>
        </is>
      </c>
      <c r="M48" s="83" t="inlineStr">
        <is>
          <t>1</t>
        </is>
      </c>
      <c r="N48" s="87" t="inlineStr">
        <is>
          <t>x</t>
        </is>
      </c>
      <c r="O48" s="83" t="inlineStr">
        <is>
          <t>1</t>
        </is>
      </c>
      <c r="P48" s="87" t="inlineStr">
        <is>
          <t>x</t>
        </is>
      </c>
      <c r="Q48" s="83" t="inlineStr">
        <is>
          <t>2.5%</t>
        </is>
      </c>
      <c r="R48" s="87" t="inlineStr">
        <is>
          <t>x</t>
        </is>
      </c>
      <c r="S48" s="88" t="inlineStr">
        <is>
          <t>x</t>
        </is>
      </c>
    </row>
    <row r="49" ht="24" customHeight="1">
      <c r="A49" s="494" t="n"/>
      <c r="B49" s="1058" t="inlineStr">
        <is>
          <t>6</t>
        </is>
      </c>
      <c r="C49" s="82" t="inlineStr">
        <is>
          <t>2</t>
        </is>
      </c>
      <c r="D49" s="83" t="inlineStr">
        <is>
          <t>12</t>
        </is>
      </c>
      <c r="E49" s="83" t="inlineStr">
        <is>
          <t>30</t>
        </is>
      </c>
      <c r="F49" s="84">
        <f>D49*E49</f>
        <v/>
      </c>
      <c r="G49" s="239" t="inlineStr">
        <is>
          <t>3</t>
        </is>
      </c>
      <c r="H49" s="87" t="inlineStr">
        <is>
          <t>x</t>
        </is>
      </c>
      <c r="I49" s="83" t="inlineStr">
        <is>
          <t>0.2%</t>
        </is>
      </c>
      <c r="J49" s="87" t="inlineStr">
        <is>
          <t>x</t>
        </is>
      </c>
      <c r="K49" s="83" t="inlineStr">
        <is>
          <t>0.6%</t>
        </is>
      </c>
      <c r="L49" s="87" t="inlineStr">
        <is>
          <t>x</t>
        </is>
      </c>
      <c r="M49" s="83" t="inlineStr">
        <is>
          <t>1</t>
        </is>
      </c>
      <c r="N49" s="87" t="inlineStr">
        <is>
          <t>x</t>
        </is>
      </c>
      <c r="O49" s="83" t="inlineStr">
        <is>
          <t>1</t>
        </is>
      </c>
      <c r="P49" s="87" t="inlineStr">
        <is>
          <t>x</t>
        </is>
      </c>
      <c r="Q49" s="83" t="inlineStr">
        <is>
          <t>3.3%</t>
        </is>
      </c>
      <c r="R49" s="87" t="inlineStr">
        <is>
          <t>x</t>
        </is>
      </c>
      <c r="S49" s="88" t="inlineStr">
        <is>
          <t>x</t>
        </is>
      </c>
    </row>
    <row r="50" ht="24" customHeight="1">
      <c r="A50" s="494" t="n"/>
      <c r="B50" s="1058" t="inlineStr">
        <is>
          <t>7</t>
        </is>
      </c>
      <c r="C50" s="82" t="inlineStr">
        <is>
          <t>3.1</t>
        </is>
      </c>
      <c r="D50" s="83" t="inlineStr">
        <is>
          <t>12</t>
        </is>
      </c>
      <c r="E50" s="83" t="inlineStr">
        <is>
          <t>30</t>
        </is>
      </c>
      <c r="F50" s="84">
        <f>D50*E50</f>
        <v/>
      </c>
      <c r="G50" s="239" t="inlineStr">
        <is>
          <t>4</t>
        </is>
      </c>
      <c r="H50" s="87" t="inlineStr">
        <is>
          <t>x</t>
        </is>
      </c>
      <c r="I50" s="83" t="inlineStr">
        <is>
          <t>0.3%</t>
        </is>
      </c>
      <c r="J50" s="87" t="inlineStr">
        <is>
          <t>x</t>
        </is>
      </c>
      <c r="K50" s="83" t="inlineStr">
        <is>
          <t>0.8%</t>
        </is>
      </c>
      <c r="L50" s="87" t="inlineStr">
        <is>
          <t>x</t>
        </is>
      </c>
      <c r="M50" s="83" t="inlineStr">
        <is>
          <t>2</t>
        </is>
      </c>
      <c r="N50" s="87" t="inlineStr">
        <is>
          <t>x</t>
        </is>
      </c>
      <c r="O50" s="83" t="inlineStr">
        <is>
          <t>2</t>
        </is>
      </c>
      <c r="P50" s="87" t="inlineStr">
        <is>
          <t>x</t>
        </is>
      </c>
      <c r="Q50" s="83" t="inlineStr">
        <is>
          <t>4%</t>
        </is>
      </c>
      <c r="R50" s="87" t="inlineStr">
        <is>
          <t>x</t>
        </is>
      </c>
      <c r="S50" s="88" t="inlineStr">
        <is>
          <t>x</t>
        </is>
      </c>
    </row>
    <row r="51" ht="24" customHeight="1">
      <c r="A51" s="494" t="n"/>
      <c r="B51" s="1058" t="inlineStr">
        <is>
          <t>8</t>
        </is>
      </c>
      <c r="C51" s="82" t="inlineStr">
        <is>
          <t>3.4</t>
        </is>
      </c>
      <c r="D51" s="83" t="inlineStr">
        <is>
          <t>12</t>
        </is>
      </c>
      <c r="E51" s="83" t="inlineStr">
        <is>
          <t>30</t>
        </is>
      </c>
      <c r="F51" s="84">
        <f>D51*E51</f>
        <v/>
      </c>
      <c r="G51" s="239" t="inlineStr">
        <is>
          <t>5</t>
        </is>
      </c>
      <c r="H51" s="87" t="inlineStr">
        <is>
          <t>x</t>
        </is>
      </c>
      <c r="I51" s="83" t="inlineStr">
        <is>
          <t>0.3%</t>
        </is>
      </c>
      <c r="J51" s="87" t="inlineStr">
        <is>
          <t>x</t>
        </is>
      </c>
      <c r="K51" s="83" t="inlineStr">
        <is>
          <t>0.9%</t>
        </is>
      </c>
      <c r="L51" s="87" t="inlineStr">
        <is>
          <t>x</t>
        </is>
      </c>
      <c r="M51" s="83" t="inlineStr">
        <is>
          <t>2</t>
        </is>
      </c>
      <c r="N51" s="87" t="inlineStr">
        <is>
          <t>x</t>
        </is>
      </c>
      <c r="O51" s="83" t="inlineStr">
        <is>
          <t>2</t>
        </is>
      </c>
      <c r="P51" s="87" t="inlineStr">
        <is>
          <t>x</t>
        </is>
      </c>
      <c r="Q51" s="83" t="inlineStr">
        <is>
          <t>4.8%</t>
        </is>
      </c>
      <c r="R51" s="87" t="inlineStr">
        <is>
          <t>x</t>
        </is>
      </c>
      <c r="S51" s="88" t="inlineStr">
        <is>
          <t>x</t>
        </is>
      </c>
    </row>
    <row r="52" ht="24" customHeight="1">
      <c r="A52" s="494" t="n"/>
      <c r="B52" s="1058" t="inlineStr">
        <is>
          <t>9</t>
        </is>
      </c>
      <c r="C52" s="82" t="inlineStr">
        <is>
          <t>3.8</t>
        </is>
      </c>
      <c r="D52" s="83" t="inlineStr">
        <is>
          <t>12</t>
        </is>
      </c>
      <c r="E52" s="83" t="inlineStr">
        <is>
          <t>30</t>
        </is>
      </c>
      <c r="F52" s="84">
        <f>D52*E52</f>
        <v/>
      </c>
      <c r="G52" s="239" t="inlineStr">
        <is>
          <t>6</t>
        </is>
      </c>
      <c r="H52" s="87" t="inlineStr">
        <is>
          <t>x</t>
        </is>
      </c>
      <c r="I52" s="83" t="inlineStr">
        <is>
          <t>0.4%</t>
        </is>
      </c>
      <c r="J52" s="87" t="inlineStr">
        <is>
          <t>x</t>
        </is>
      </c>
      <c r="K52" s="83" t="inlineStr">
        <is>
          <t>1.1%</t>
        </is>
      </c>
      <c r="L52" s="87" t="inlineStr">
        <is>
          <t>x</t>
        </is>
      </c>
      <c r="M52" s="83" t="inlineStr">
        <is>
          <t>2</t>
        </is>
      </c>
      <c r="N52" s="87" t="inlineStr">
        <is>
          <t>x</t>
        </is>
      </c>
      <c r="O52" s="83" t="inlineStr">
        <is>
          <t>2</t>
        </is>
      </c>
      <c r="P52" s="87" t="inlineStr">
        <is>
          <t>x</t>
        </is>
      </c>
      <c r="Q52" s="83" t="inlineStr">
        <is>
          <t>5.5%</t>
        </is>
      </c>
      <c r="R52" s="87" t="inlineStr">
        <is>
          <t>x</t>
        </is>
      </c>
      <c r="S52" s="88" t="inlineStr">
        <is>
          <t>x</t>
        </is>
      </c>
    </row>
    <row r="53" ht="24" customHeight="1">
      <c r="A53" s="494" t="n"/>
      <c r="B53" s="1058" t="inlineStr">
        <is>
          <t>10</t>
        </is>
      </c>
      <c r="C53" s="82" t="inlineStr">
        <is>
          <t>4.8</t>
        </is>
      </c>
      <c r="D53" s="83" t="inlineStr">
        <is>
          <t>12</t>
        </is>
      </c>
      <c r="E53" s="83" t="inlineStr">
        <is>
          <t>30</t>
        </is>
      </c>
      <c r="F53" s="84">
        <f>D53*E53</f>
        <v/>
      </c>
      <c r="G53" s="239" t="inlineStr">
        <is>
          <t>7</t>
        </is>
      </c>
      <c r="H53" s="87" t="inlineStr">
        <is>
          <t>x</t>
        </is>
      </c>
      <c r="I53" s="83" t="inlineStr">
        <is>
          <t>0.5%</t>
        </is>
      </c>
      <c r="J53" s="87" t="inlineStr">
        <is>
          <t>x</t>
        </is>
      </c>
      <c r="K53" s="83" t="inlineStr">
        <is>
          <t>1.2%</t>
        </is>
      </c>
      <c r="L53" s="87" t="inlineStr">
        <is>
          <t>x</t>
        </is>
      </c>
      <c r="M53" s="83" t="inlineStr">
        <is>
          <t>3</t>
        </is>
      </c>
      <c r="N53" s="87" t="inlineStr">
        <is>
          <t>x</t>
        </is>
      </c>
      <c r="O53" s="83" t="inlineStr">
        <is>
          <t>3</t>
        </is>
      </c>
      <c r="P53" s="87" t="inlineStr">
        <is>
          <t>x</t>
        </is>
      </c>
      <c r="Q53" s="83" t="inlineStr">
        <is>
          <t>6.3%</t>
        </is>
      </c>
      <c r="R53" s="87" t="inlineStr">
        <is>
          <t>x</t>
        </is>
      </c>
      <c r="S53" s="88" t="inlineStr">
        <is>
          <t>x</t>
        </is>
      </c>
    </row>
    <row r="54" ht="24" customHeight="1">
      <c r="A54" s="494" t="n"/>
      <c r="B54" s="1058" t="inlineStr">
        <is>
          <t>11</t>
        </is>
      </c>
      <c r="C54" s="82" t="inlineStr">
        <is>
          <t>5.2</t>
        </is>
      </c>
      <c r="D54" s="83" t="inlineStr">
        <is>
          <t>14</t>
        </is>
      </c>
      <c r="E54" s="83" t="inlineStr">
        <is>
          <t>50</t>
        </is>
      </c>
      <c r="F54" s="84">
        <f>D54*E54</f>
        <v/>
      </c>
      <c r="G54" s="239" t="inlineStr">
        <is>
          <t>8</t>
        </is>
      </c>
      <c r="H54" s="87" t="inlineStr">
        <is>
          <t>x</t>
        </is>
      </c>
      <c r="I54" s="83" t="inlineStr">
        <is>
          <t>0.5%</t>
        </is>
      </c>
      <c r="J54" s="87" t="inlineStr">
        <is>
          <t>x</t>
        </is>
      </c>
      <c r="K54" s="83" t="inlineStr">
        <is>
          <t>1.4%</t>
        </is>
      </c>
      <c r="L54" s="87" t="inlineStr">
        <is>
          <t>x</t>
        </is>
      </c>
      <c r="M54" s="83" t="inlineStr">
        <is>
          <t>3</t>
        </is>
      </c>
      <c r="N54" s="87" t="inlineStr">
        <is>
          <t>x</t>
        </is>
      </c>
      <c r="O54" s="83" t="inlineStr">
        <is>
          <t>3</t>
        </is>
      </c>
      <c r="P54" s="87" t="inlineStr">
        <is>
          <t>x</t>
        </is>
      </c>
      <c r="Q54" s="83" t="inlineStr">
        <is>
          <t>7.3%</t>
        </is>
      </c>
      <c r="R54" s="87" t="inlineStr">
        <is>
          <t>x</t>
        </is>
      </c>
      <c r="S54" s="88" t="inlineStr">
        <is>
          <t>x</t>
        </is>
      </c>
    </row>
    <row r="55" ht="24" customHeight="1">
      <c r="A55" s="494" t="n"/>
      <c r="B55" s="1058" t="inlineStr">
        <is>
          <t>12</t>
        </is>
      </c>
      <c r="C55" s="82" t="inlineStr">
        <is>
          <t>5.7</t>
        </is>
      </c>
      <c r="D55" s="83" t="inlineStr">
        <is>
          <t>14</t>
        </is>
      </c>
      <c r="E55" s="83" t="inlineStr">
        <is>
          <t>50</t>
        </is>
      </c>
      <c r="F55" s="84">
        <f>D55*E55</f>
        <v/>
      </c>
      <c r="G55" s="239" t="inlineStr">
        <is>
          <t>9</t>
        </is>
      </c>
      <c r="H55" s="87" t="inlineStr">
        <is>
          <t>x</t>
        </is>
      </c>
      <c r="I55" s="83" t="inlineStr">
        <is>
          <t>0.6%</t>
        </is>
      </c>
      <c r="J55" s="87" t="inlineStr">
        <is>
          <t>x</t>
        </is>
      </c>
      <c r="K55" s="83" t="inlineStr">
        <is>
          <t>1.6%</t>
        </is>
      </c>
      <c r="L55" s="87" t="inlineStr">
        <is>
          <t>x</t>
        </is>
      </c>
      <c r="M55" s="83" t="inlineStr">
        <is>
          <t>3</t>
        </is>
      </c>
      <c r="N55" s="87" t="inlineStr">
        <is>
          <t>x</t>
        </is>
      </c>
      <c r="O55" s="83" t="inlineStr">
        <is>
          <t>3</t>
        </is>
      </c>
      <c r="P55" s="87" t="inlineStr">
        <is>
          <t>x</t>
        </is>
      </c>
      <c r="Q55" s="83" t="inlineStr">
        <is>
          <t>8.3%</t>
        </is>
      </c>
      <c r="R55" s="87" t="inlineStr">
        <is>
          <t>x</t>
        </is>
      </c>
      <c r="S55" s="88" t="inlineStr">
        <is>
          <t>x</t>
        </is>
      </c>
    </row>
    <row r="56" ht="24" customHeight="1">
      <c r="A56" s="494" t="n"/>
      <c r="B56" s="1058" t="inlineStr">
        <is>
          <t>13</t>
        </is>
      </c>
      <c r="C56" s="82" t="inlineStr">
        <is>
          <t>6.8</t>
        </is>
      </c>
      <c r="D56" s="83" t="inlineStr">
        <is>
          <t>14</t>
        </is>
      </c>
      <c r="E56" s="83" t="inlineStr">
        <is>
          <t>50</t>
        </is>
      </c>
      <c r="F56" s="84">
        <f>D56*E56</f>
        <v/>
      </c>
      <c r="G56" s="239" t="inlineStr">
        <is>
          <t>10</t>
        </is>
      </c>
      <c r="H56" s="87" t="inlineStr">
        <is>
          <t>x</t>
        </is>
      </c>
      <c r="I56" s="83" t="inlineStr">
        <is>
          <t>0.7%</t>
        </is>
      </c>
      <c r="J56" s="87" t="inlineStr">
        <is>
          <t>x</t>
        </is>
      </c>
      <c r="K56" s="83" t="inlineStr">
        <is>
          <t>1.8%</t>
        </is>
      </c>
      <c r="L56" s="87" t="inlineStr">
        <is>
          <t>x</t>
        </is>
      </c>
      <c r="M56" s="83" t="inlineStr">
        <is>
          <t>4</t>
        </is>
      </c>
      <c r="N56" s="87" t="inlineStr">
        <is>
          <t>x</t>
        </is>
      </c>
      <c r="O56" s="83" t="inlineStr">
        <is>
          <t>4</t>
        </is>
      </c>
      <c r="P56" s="87" t="inlineStr">
        <is>
          <t>x</t>
        </is>
      </c>
      <c r="Q56" s="83" t="inlineStr">
        <is>
          <t>9.3%</t>
        </is>
      </c>
      <c r="R56" s="87" t="inlineStr">
        <is>
          <t>x</t>
        </is>
      </c>
      <c r="S56" s="88" t="inlineStr">
        <is>
          <t>x</t>
        </is>
      </c>
    </row>
    <row r="57" ht="24" customHeight="1">
      <c r="A57" s="494" t="n"/>
      <c r="B57" s="1058" t="inlineStr">
        <is>
          <t>14</t>
        </is>
      </c>
      <c r="C57" s="82" t="inlineStr">
        <is>
          <t>7.2</t>
        </is>
      </c>
      <c r="D57" s="83" t="inlineStr">
        <is>
          <t>14</t>
        </is>
      </c>
      <c r="E57" s="83" t="inlineStr">
        <is>
          <t>50</t>
        </is>
      </c>
      <c r="F57" s="84">
        <f>D57*E57</f>
        <v/>
      </c>
      <c r="G57" s="239" t="inlineStr">
        <is>
          <t>11</t>
        </is>
      </c>
      <c r="H57" s="87" t="inlineStr">
        <is>
          <t>x</t>
        </is>
      </c>
      <c r="I57" s="83" t="inlineStr">
        <is>
          <t>0.7%</t>
        </is>
      </c>
      <c r="J57" s="87" t="inlineStr">
        <is>
          <t>x</t>
        </is>
      </c>
      <c r="K57" s="83" t="inlineStr">
        <is>
          <t>2%</t>
        </is>
      </c>
      <c r="L57" s="87" t="inlineStr">
        <is>
          <t>x</t>
        </is>
      </c>
      <c r="M57" s="83" t="inlineStr">
        <is>
          <t>4</t>
        </is>
      </c>
      <c r="N57" s="87" t="inlineStr">
        <is>
          <t>x</t>
        </is>
      </c>
      <c r="O57" s="83" t="inlineStr">
        <is>
          <t>4</t>
        </is>
      </c>
      <c r="P57" s="87" t="inlineStr">
        <is>
          <t>x</t>
        </is>
      </c>
      <c r="Q57" s="83" t="inlineStr">
        <is>
          <t>10.3%</t>
        </is>
      </c>
      <c r="R57" s="87" t="inlineStr">
        <is>
          <t>x</t>
        </is>
      </c>
      <c r="S57" s="88" t="inlineStr">
        <is>
          <t>x</t>
        </is>
      </c>
    </row>
    <row r="58" ht="24" customHeight="1">
      <c r="A58" s="494" t="n"/>
      <c r="B58" s="1058" t="inlineStr">
        <is>
          <t>15</t>
        </is>
      </c>
      <c r="C58" s="82" t="inlineStr">
        <is>
          <t>8.3</t>
        </is>
      </c>
      <c r="D58" s="83" t="inlineStr">
        <is>
          <t>14</t>
        </is>
      </c>
      <c r="E58" s="83" t="inlineStr">
        <is>
          <t>50</t>
        </is>
      </c>
      <c r="F58" s="84">
        <f>D58*E58</f>
        <v/>
      </c>
      <c r="G58" s="239" t="inlineStr">
        <is>
          <t>12</t>
        </is>
      </c>
      <c r="H58" s="87" t="inlineStr">
        <is>
          <t>x</t>
        </is>
      </c>
      <c r="I58" s="83" t="inlineStr">
        <is>
          <t>0.8%</t>
        </is>
      </c>
      <c r="J58" s="87" t="inlineStr">
        <is>
          <t>x</t>
        </is>
      </c>
      <c r="K58" s="83" t="inlineStr">
        <is>
          <t>2.2%</t>
        </is>
      </c>
      <c r="L58" s="87" t="inlineStr">
        <is>
          <t>x</t>
        </is>
      </c>
      <c r="M58" s="83" t="inlineStr">
        <is>
          <t>5</t>
        </is>
      </c>
      <c r="N58" s="87" t="inlineStr">
        <is>
          <t>x</t>
        </is>
      </c>
      <c r="O58" s="83" t="inlineStr">
        <is>
          <t>5</t>
        </is>
      </c>
      <c r="P58" s="87" t="inlineStr">
        <is>
          <t>x</t>
        </is>
      </c>
      <c r="Q58" s="83" t="inlineStr">
        <is>
          <t>11.3%</t>
        </is>
      </c>
      <c r="R58" s="87" t="inlineStr">
        <is>
          <t>x</t>
        </is>
      </c>
      <c r="S58" s="88" t="inlineStr">
        <is>
          <t>x</t>
        </is>
      </c>
    </row>
    <row r="59" ht="24" customHeight="1">
      <c r="A59" s="494" t="n"/>
      <c r="B59" s="1058" t="inlineStr">
        <is>
          <t>16</t>
        </is>
      </c>
      <c r="C59" s="82" t="inlineStr">
        <is>
          <t>8.8</t>
        </is>
      </c>
      <c r="D59" s="83" t="inlineStr">
        <is>
          <t>17</t>
        </is>
      </c>
      <c r="E59" s="83" t="inlineStr">
        <is>
          <t>70</t>
        </is>
      </c>
      <c r="F59" s="84">
        <f>D59*E59</f>
        <v/>
      </c>
      <c r="G59" s="239" t="inlineStr">
        <is>
          <t>13</t>
        </is>
      </c>
      <c r="H59" s="87" t="inlineStr">
        <is>
          <t>x</t>
        </is>
      </c>
      <c r="I59" s="83" t="inlineStr">
        <is>
          <t>0.9%</t>
        </is>
      </c>
      <c r="J59" s="87" t="inlineStr">
        <is>
          <t>x</t>
        </is>
      </c>
      <c r="K59" s="83" t="inlineStr">
        <is>
          <t>2.4%</t>
        </is>
      </c>
      <c r="L59" s="87" t="inlineStr">
        <is>
          <t>x</t>
        </is>
      </c>
      <c r="M59" s="83" t="inlineStr">
        <is>
          <t>5</t>
        </is>
      </c>
      <c r="N59" s="87" t="inlineStr">
        <is>
          <t>x</t>
        </is>
      </c>
      <c r="O59" s="83" t="inlineStr">
        <is>
          <t>5</t>
        </is>
      </c>
      <c r="P59" s="87" t="inlineStr">
        <is>
          <t>x</t>
        </is>
      </c>
      <c r="Q59" s="83" t="inlineStr">
        <is>
          <t>12.8%</t>
        </is>
      </c>
      <c r="R59" s="87" t="inlineStr">
        <is>
          <t>x</t>
        </is>
      </c>
      <c r="S59" s="88" t="inlineStr">
        <is>
          <t>x</t>
        </is>
      </c>
    </row>
    <row r="60" ht="24" customHeight="1">
      <c r="A60" s="494" t="n"/>
      <c r="B60" s="1058" t="inlineStr">
        <is>
          <t>17</t>
        </is>
      </c>
      <c r="C60" s="82" t="inlineStr">
        <is>
          <t>10.2</t>
        </is>
      </c>
      <c r="D60" s="83" t="inlineStr">
        <is>
          <t>17</t>
        </is>
      </c>
      <c r="E60" s="83" t="inlineStr">
        <is>
          <t>70</t>
        </is>
      </c>
      <c r="F60" s="84">
        <f>D60*E60</f>
        <v/>
      </c>
      <c r="G60" s="239" t="inlineStr">
        <is>
          <t>15</t>
        </is>
      </c>
      <c r="H60" s="87" t="inlineStr">
        <is>
          <t>x</t>
        </is>
      </c>
      <c r="I60" s="83" t="inlineStr">
        <is>
          <t>1%</t>
        </is>
      </c>
      <c r="J60" s="87" t="inlineStr">
        <is>
          <t>x</t>
        </is>
      </c>
      <c r="K60" s="83" t="inlineStr">
        <is>
          <t>2.7%</t>
        </is>
      </c>
      <c r="L60" s="87" t="inlineStr">
        <is>
          <t>x</t>
        </is>
      </c>
      <c r="M60" s="83" t="inlineStr">
        <is>
          <t>6</t>
        </is>
      </c>
      <c r="N60" s="87" t="inlineStr">
        <is>
          <t>x</t>
        </is>
      </c>
      <c r="O60" s="83" t="inlineStr">
        <is>
          <t>6</t>
        </is>
      </c>
      <c r="P60" s="87" t="inlineStr">
        <is>
          <t>x</t>
        </is>
      </c>
      <c r="Q60" s="83" t="inlineStr">
        <is>
          <t>14.3%</t>
        </is>
      </c>
      <c r="R60" s="87" t="inlineStr">
        <is>
          <t>x</t>
        </is>
      </c>
      <c r="S60" s="88" t="inlineStr">
        <is>
          <t>x</t>
        </is>
      </c>
    </row>
    <row r="61" ht="24" customHeight="1">
      <c r="A61" s="494" t="n"/>
      <c r="B61" s="1058" t="inlineStr">
        <is>
          <t>18</t>
        </is>
      </c>
      <c r="C61" s="82" t="inlineStr">
        <is>
          <t>11.4</t>
        </is>
      </c>
      <c r="D61" s="83" t="inlineStr">
        <is>
          <t>17</t>
        </is>
      </c>
      <c r="E61" s="83" t="inlineStr">
        <is>
          <t>70</t>
        </is>
      </c>
      <c r="F61" s="84">
        <f>D61*E61</f>
        <v/>
      </c>
      <c r="G61" s="239" t="inlineStr">
        <is>
          <t>16</t>
        </is>
      </c>
      <c r="H61" s="87" t="inlineStr">
        <is>
          <t>x</t>
        </is>
      </c>
      <c r="I61" s="83" t="inlineStr">
        <is>
          <t>1.1%</t>
        </is>
      </c>
      <c r="J61" s="87" t="inlineStr">
        <is>
          <t>x</t>
        </is>
      </c>
      <c r="K61" s="83" t="inlineStr">
        <is>
          <t>3%</t>
        </is>
      </c>
      <c r="L61" s="87" t="inlineStr">
        <is>
          <t>x</t>
        </is>
      </c>
      <c r="M61" s="83" t="inlineStr">
        <is>
          <t>7</t>
        </is>
      </c>
      <c r="N61" s="87" t="inlineStr">
        <is>
          <t>x</t>
        </is>
      </c>
      <c r="O61" s="83" t="inlineStr">
        <is>
          <t>7</t>
        </is>
      </c>
      <c r="P61" s="87" t="inlineStr">
        <is>
          <t>x</t>
        </is>
      </c>
      <c r="Q61" s="83" t="inlineStr">
        <is>
          <t>15.8%</t>
        </is>
      </c>
      <c r="R61" s="87" t="inlineStr">
        <is>
          <t>x</t>
        </is>
      </c>
      <c r="S61" s="88" t="inlineStr">
        <is>
          <t>x</t>
        </is>
      </c>
    </row>
    <row r="62" ht="24" customHeight="1">
      <c r="A62" s="494" t="n"/>
      <c r="B62" s="1058" t="inlineStr">
        <is>
          <t>19</t>
        </is>
      </c>
      <c r="C62" s="82" t="inlineStr">
        <is>
          <t>12.2</t>
        </is>
      </c>
      <c r="D62" s="83" t="inlineStr">
        <is>
          <t>17</t>
        </is>
      </c>
      <c r="E62" s="83" t="inlineStr">
        <is>
          <t>70</t>
        </is>
      </c>
      <c r="F62" s="84">
        <f>D62*E62</f>
        <v/>
      </c>
      <c r="G62" s="239" t="inlineStr">
        <is>
          <t>18</t>
        </is>
      </c>
      <c r="H62" s="87" t="inlineStr">
        <is>
          <t>x</t>
        </is>
      </c>
      <c r="I62" s="83" t="inlineStr">
        <is>
          <t>1.2%</t>
        </is>
      </c>
      <c r="J62" s="87" t="inlineStr">
        <is>
          <t>x</t>
        </is>
      </c>
      <c r="K62" s="83" t="inlineStr">
        <is>
          <t>3.3%</t>
        </is>
      </c>
      <c r="L62" s="87" t="inlineStr">
        <is>
          <t>x</t>
        </is>
      </c>
      <c r="M62" s="83" t="inlineStr">
        <is>
          <t>7</t>
        </is>
      </c>
      <c r="N62" s="87" t="inlineStr">
        <is>
          <t>x</t>
        </is>
      </c>
      <c r="O62" s="83" t="inlineStr">
        <is>
          <t>7</t>
        </is>
      </c>
      <c r="P62" s="87" t="inlineStr">
        <is>
          <t>x</t>
        </is>
      </c>
      <c r="Q62" s="83" t="inlineStr">
        <is>
          <t>17.3%</t>
        </is>
      </c>
      <c r="R62" s="87" t="inlineStr">
        <is>
          <t>x</t>
        </is>
      </c>
      <c r="S62" s="88" t="inlineStr">
        <is>
          <t>x</t>
        </is>
      </c>
    </row>
    <row r="63" ht="24" customHeight="1">
      <c r="A63" s="494" t="n"/>
      <c r="B63" s="1058" t="inlineStr">
        <is>
          <t>20</t>
        </is>
      </c>
      <c r="C63" s="82" t="inlineStr">
        <is>
          <t>13.6</t>
        </is>
      </c>
      <c r="D63" s="83" t="inlineStr">
        <is>
          <t>17</t>
        </is>
      </c>
      <c r="E63" s="83" t="inlineStr">
        <is>
          <t>70</t>
        </is>
      </c>
      <c r="F63" s="84">
        <f>D63*E63</f>
        <v/>
      </c>
      <c r="G63" s="239" t="inlineStr">
        <is>
          <t>20</t>
        </is>
      </c>
      <c r="H63" s="87" t="inlineStr">
        <is>
          <t>x</t>
        </is>
      </c>
      <c r="I63" s="83" t="inlineStr">
        <is>
          <t>1.4%</t>
        </is>
      </c>
      <c r="J63" s="87" t="inlineStr">
        <is>
          <t>x</t>
        </is>
      </c>
      <c r="K63" s="83" t="inlineStr">
        <is>
          <t>3.6%</t>
        </is>
      </c>
      <c r="L63" s="87" t="inlineStr">
        <is>
          <t>x</t>
        </is>
      </c>
      <c r="M63" s="83" t="inlineStr">
        <is>
          <t>8</t>
        </is>
      </c>
      <c r="N63" s="87" t="inlineStr">
        <is>
          <t>x</t>
        </is>
      </c>
      <c r="O63" s="83" t="inlineStr">
        <is>
          <t>8</t>
        </is>
      </c>
      <c r="P63" s="87" t="inlineStr">
        <is>
          <t>x</t>
        </is>
      </c>
      <c r="Q63" s="83" t="inlineStr">
        <is>
          <t>18.8%</t>
        </is>
      </c>
      <c r="R63" s="87" t="inlineStr">
        <is>
          <t>x</t>
        </is>
      </c>
      <c r="S63" s="88" t="inlineStr">
        <is>
          <t>x</t>
        </is>
      </c>
    </row>
    <row r="64" ht="24" customHeight="1">
      <c r="A64" s="494" t="n"/>
      <c r="B64" s="1058" t="inlineStr">
        <is>
          <t>21</t>
        </is>
      </c>
      <c r="C64" s="82" t="inlineStr">
        <is>
          <t>15.1</t>
        </is>
      </c>
      <c r="D64" s="83" t="inlineStr">
        <is>
          <t>21</t>
        </is>
      </c>
      <c r="E64" s="83" t="inlineStr">
        <is>
          <t>90</t>
        </is>
      </c>
      <c r="F64" s="84">
        <f>D64*E64</f>
        <v/>
      </c>
      <c r="G64" s="239" t="inlineStr">
        <is>
          <t>22</t>
        </is>
      </c>
      <c r="H64" s="87" t="inlineStr">
        <is>
          <t>x</t>
        </is>
      </c>
      <c r="I64" s="83" t="inlineStr">
        <is>
          <t>1.5%</t>
        </is>
      </c>
      <c r="J64" s="87" t="inlineStr">
        <is>
          <t>x</t>
        </is>
      </c>
      <c r="K64" s="83" t="inlineStr">
        <is>
          <t>4%</t>
        </is>
      </c>
      <c r="L64" s="87" t="inlineStr">
        <is>
          <t>x</t>
        </is>
      </c>
      <c r="M64" s="83" t="inlineStr">
        <is>
          <t>9</t>
        </is>
      </c>
      <c r="N64" s="87" t="inlineStr">
        <is>
          <t>x</t>
        </is>
      </c>
      <c r="O64" s="83" t="inlineStr">
        <is>
          <t>9</t>
        </is>
      </c>
      <c r="P64" s="87" t="inlineStr">
        <is>
          <t>x</t>
        </is>
      </c>
      <c r="Q64" s="83" t="inlineStr">
        <is>
          <t>21%</t>
        </is>
      </c>
      <c r="R64" s="87" t="inlineStr">
        <is>
          <t>x</t>
        </is>
      </c>
      <c r="S64" s="88" t="inlineStr">
        <is>
          <t>x</t>
        </is>
      </c>
    </row>
    <row r="65" ht="24" customHeight="1">
      <c r="A65" s="494" t="n"/>
      <c r="B65" s="1058" t="inlineStr">
        <is>
          <t>22</t>
        </is>
      </c>
      <c r="C65" s="82" t="inlineStr">
        <is>
          <t>16.8</t>
        </is>
      </c>
      <c r="D65" s="83" t="inlineStr">
        <is>
          <t>21</t>
        </is>
      </c>
      <c r="E65" s="83" t="inlineStr">
        <is>
          <t>90</t>
        </is>
      </c>
      <c r="F65" s="84">
        <f>D65*E65</f>
        <v/>
      </c>
      <c r="G65" s="239" t="inlineStr">
        <is>
          <t>24</t>
        </is>
      </c>
      <c r="H65" s="87" t="inlineStr">
        <is>
          <t>x</t>
        </is>
      </c>
      <c r="I65" s="83" t="inlineStr">
        <is>
          <t>1.7%</t>
        </is>
      </c>
      <c r="J65" s="87" t="inlineStr">
        <is>
          <t>x</t>
        </is>
      </c>
      <c r="K65" s="83" t="inlineStr">
        <is>
          <t>4.5%</t>
        </is>
      </c>
      <c r="L65" s="87" t="inlineStr">
        <is>
          <t>x</t>
        </is>
      </c>
      <c r="M65" s="83" t="inlineStr">
        <is>
          <t>10</t>
        </is>
      </c>
      <c r="N65" s="87" t="inlineStr">
        <is>
          <t>x</t>
        </is>
      </c>
      <c r="O65" s="83" t="inlineStr">
        <is>
          <t>10</t>
        </is>
      </c>
      <c r="P65" s="87" t="inlineStr">
        <is>
          <t>x</t>
        </is>
      </c>
      <c r="Q65" s="83" t="inlineStr">
        <is>
          <t>23.3%</t>
        </is>
      </c>
      <c r="R65" s="87" t="inlineStr">
        <is>
          <t>x</t>
        </is>
      </c>
      <c r="S65" s="88" t="inlineStr">
        <is>
          <t>x</t>
        </is>
      </c>
    </row>
    <row r="66" ht="24" customHeight="1">
      <c r="A66" s="494" t="n"/>
      <c r="B66" s="1058" t="inlineStr">
        <is>
          <t>23</t>
        </is>
      </c>
      <c r="C66" s="82" t="inlineStr">
        <is>
          <t>18.4</t>
        </is>
      </c>
      <c r="D66" s="83" t="inlineStr">
        <is>
          <t>21</t>
        </is>
      </c>
      <c r="E66" s="83" t="inlineStr">
        <is>
          <t>90</t>
        </is>
      </c>
      <c r="F66" s="84">
        <f>D66*E66</f>
        <v/>
      </c>
      <c r="G66" s="239" t="inlineStr">
        <is>
          <t>27</t>
        </is>
      </c>
      <c r="H66" s="87" t="inlineStr">
        <is>
          <t>x</t>
        </is>
      </c>
      <c r="I66" s="83" t="inlineStr">
        <is>
          <t>1.8%</t>
        </is>
      </c>
      <c r="J66" s="87" t="inlineStr">
        <is>
          <t>x</t>
        </is>
      </c>
      <c r="K66" s="83" t="inlineStr">
        <is>
          <t>4.9%</t>
        </is>
      </c>
      <c r="L66" s="87" t="inlineStr">
        <is>
          <t>x</t>
        </is>
      </c>
      <c r="M66" s="83" t="inlineStr">
        <is>
          <t>11</t>
        </is>
      </c>
      <c r="N66" s="87" t="inlineStr">
        <is>
          <t>x</t>
        </is>
      </c>
      <c r="O66" s="83" t="inlineStr">
        <is>
          <t>11</t>
        </is>
      </c>
      <c r="P66" s="87" t="inlineStr">
        <is>
          <t>x</t>
        </is>
      </c>
      <c r="Q66" s="83" t="inlineStr">
        <is>
          <t>25.5%</t>
        </is>
      </c>
      <c r="R66" s="87" t="inlineStr">
        <is>
          <t>x</t>
        </is>
      </c>
      <c r="S66" s="88" t="inlineStr">
        <is>
          <t>x</t>
        </is>
      </c>
    </row>
    <row r="67" ht="24" customHeight="1">
      <c r="A67" s="494" t="n"/>
      <c r="B67" s="1058" t="inlineStr">
        <is>
          <t>24</t>
        </is>
      </c>
      <c r="C67" s="82" t="inlineStr">
        <is>
          <t>20</t>
        </is>
      </c>
      <c r="D67" s="83" t="inlineStr">
        <is>
          <t>21</t>
        </is>
      </c>
      <c r="E67" s="83" t="inlineStr">
        <is>
          <t>90</t>
        </is>
      </c>
      <c r="F67" s="84">
        <f>D67*E67</f>
        <v/>
      </c>
      <c r="G67" s="239" t="inlineStr">
        <is>
          <t>29</t>
        </is>
      </c>
      <c r="H67" s="87" t="inlineStr">
        <is>
          <t>x</t>
        </is>
      </c>
      <c r="I67" s="83" t="inlineStr">
        <is>
          <t>2%</t>
        </is>
      </c>
      <c r="J67" s="87" t="inlineStr">
        <is>
          <t>x</t>
        </is>
      </c>
      <c r="K67" s="83" t="inlineStr">
        <is>
          <t>5.3%</t>
        </is>
      </c>
      <c r="L67" s="87" t="inlineStr">
        <is>
          <t>x</t>
        </is>
      </c>
      <c r="M67" s="83" t="inlineStr">
        <is>
          <t>12</t>
        </is>
      </c>
      <c r="N67" s="87" t="inlineStr">
        <is>
          <t>x</t>
        </is>
      </c>
      <c r="O67" s="83" t="inlineStr">
        <is>
          <t>12</t>
        </is>
      </c>
      <c r="P67" s="87" t="inlineStr">
        <is>
          <t>x</t>
        </is>
      </c>
      <c r="Q67" s="83" t="inlineStr">
        <is>
          <t>27.8%</t>
        </is>
      </c>
      <c r="R67" s="87" t="inlineStr">
        <is>
          <t>x</t>
        </is>
      </c>
      <c r="S67" s="88" t="inlineStr">
        <is>
          <t>x</t>
        </is>
      </c>
    </row>
    <row r="68" ht="24" customHeight="1">
      <c r="A68" s="494" t="n"/>
      <c r="B68" s="1058" t="inlineStr">
        <is>
          <t>25</t>
        </is>
      </c>
      <c r="C68" s="82" t="inlineStr">
        <is>
          <t>21.7</t>
        </is>
      </c>
      <c r="D68" s="83" t="inlineStr">
        <is>
          <t>21</t>
        </is>
      </c>
      <c r="E68" s="83" t="inlineStr">
        <is>
          <t>90</t>
        </is>
      </c>
      <c r="F68" s="84">
        <f>D68*E68</f>
        <v/>
      </c>
      <c r="G68" s="239" t="inlineStr">
        <is>
          <t>31</t>
        </is>
      </c>
      <c r="H68" s="87" t="inlineStr">
        <is>
          <t>x</t>
        </is>
      </c>
      <c r="I68" s="83" t="inlineStr">
        <is>
          <t>2.2%</t>
        </is>
      </c>
      <c r="J68" s="87" t="inlineStr">
        <is>
          <t>x</t>
        </is>
      </c>
      <c r="K68" s="83" t="inlineStr">
        <is>
          <t>5.8%</t>
        </is>
      </c>
      <c r="L68" s="87" t="inlineStr">
        <is>
          <t>x</t>
        </is>
      </c>
      <c r="M68" s="83" t="inlineStr">
        <is>
          <t>13</t>
        </is>
      </c>
      <c r="N68" s="87" t="inlineStr">
        <is>
          <t>x</t>
        </is>
      </c>
      <c r="O68" s="83" t="inlineStr">
        <is>
          <t>13</t>
        </is>
      </c>
      <c r="P68" s="87" t="inlineStr">
        <is>
          <t>x</t>
        </is>
      </c>
      <c r="Q68" s="83" t="inlineStr">
        <is>
          <t>30%</t>
        </is>
      </c>
      <c r="R68" s="87" t="inlineStr">
        <is>
          <t>x</t>
        </is>
      </c>
      <c r="S68" s="88" t="inlineStr">
        <is>
          <t>x</t>
        </is>
      </c>
    </row>
    <row r="69" ht="24" customHeight="1">
      <c r="A69" s="494" t="n"/>
      <c r="B69" s="1058" t="inlineStr">
        <is>
          <t>26</t>
        </is>
      </c>
      <c r="C69" s="82" t="inlineStr">
        <is>
          <t>24</t>
        </is>
      </c>
      <c r="D69" s="83" t="inlineStr">
        <is>
          <t>25</t>
        </is>
      </c>
      <c r="E69" s="83" t="inlineStr">
        <is>
          <t>120</t>
        </is>
      </c>
      <c r="F69" s="84">
        <f>D69*E69</f>
        <v/>
      </c>
      <c r="G69" s="239" t="inlineStr">
        <is>
          <t>35</t>
        </is>
      </c>
      <c r="H69" s="87" t="inlineStr">
        <is>
          <t>x</t>
        </is>
      </c>
      <c r="I69" s="83" t="inlineStr">
        <is>
          <t>2.4%</t>
        </is>
      </c>
      <c r="J69" s="87" t="inlineStr">
        <is>
          <t>x</t>
        </is>
      </c>
      <c r="K69" s="83" t="inlineStr">
        <is>
          <t>6.5%</t>
        </is>
      </c>
      <c r="L69" s="87" t="inlineStr">
        <is>
          <t>x</t>
        </is>
      </c>
      <c r="M69" s="83" t="inlineStr">
        <is>
          <t>14</t>
        </is>
      </c>
      <c r="N69" s="87" t="inlineStr">
        <is>
          <t>x</t>
        </is>
      </c>
      <c r="O69" s="83" t="inlineStr">
        <is>
          <t>14</t>
        </is>
      </c>
      <c r="P69" s="87" t="inlineStr">
        <is>
          <t>x</t>
        </is>
      </c>
      <c r="Q69" s="83" t="inlineStr">
        <is>
          <t>34%</t>
        </is>
      </c>
      <c r="R69" s="87" t="inlineStr">
        <is>
          <t>x</t>
        </is>
      </c>
      <c r="S69" s="88" t="inlineStr">
        <is>
          <t>x</t>
        </is>
      </c>
    </row>
    <row r="70" ht="24" customHeight="1">
      <c r="A70" s="494" t="n"/>
      <c r="B70" s="1058" t="inlineStr">
        <is>
          <t>27</t>
        </is>
      </c>
      <c r="C70" s="82" t="inlineStr">
        <is>
          <t>27.2</t>
        </is>
      </c>
      <c r="D70" s="83" t="inlineStr">
        <is>
          <t>25</t>
        </is>
      </c>
      <c r="E70" s="83" t="inlineStr">
        <is>
          <t>120</t>
        </is>
      </c>
      <c r="F70" s="84">
        <f>D70*E70</f>
        <v/>
      </c>
      <c r="G70" s="239" t="inlineStr">
        <is>
          <t>40</t>
        </is>
      </c>
      <c r="H70" s="87" t="inlineStr">
        <is>
          <t>x</t>
        </is>
      </c>
      <c r="I70" s="83" t="inlineStr">
        <is>
          <t>2.7%</t>
        </is>
      </c>
      <c r="J70" s="87" t="inlineStr">
        <is>
          <t>x</t>
        </is>
      </c>
      <c r="K70" s="83" t="inlineStr">
        <is>
          <t>7.3%</t>
        </is>
      </c>
      <c r="L70" s="87" t="inlineStr">
        <is>
          <t>x</t>
        </is>
      </c>
      <c r="M70" s="83" t="inlineStr">
        <is>
          <t>16</t>
        </is>
      </c>
      <c r="N70" s="87" t="inlineStr">
        <is>
          <t>x</t>
        </is>
      </c>
      <c r="O70" s="83" t="inlineStr">
        <is>
          <t>16</t>
        </is>
      </c>
      <c r="P70" s="87" t="inlineStr">
        <is>
          <t>x</t>
        </is>
      </c>
      <c r="Q70" s="83" t="inlineStr">
        <is>
          <t>38%</t>
        </is>
      </c>
      <c r="R70" s="87" t="inlineStr">
        <is>
          <t>x</t>
        </is>
      </c>
      <c r="S70" s="88" t="inlineStr">
        <is>
          <t>x</t>
        </is>
      </c>
    </row>
    <row r="71" ht="24" customHeight="1">
      <c r="A71" s="494" t="n"/>
      <c r="B71" s="1058" t="inlineStr">
        <is>
          <t>28</t>
        </is>
      </c>
      <c r="C71" s="82" t="inlineStr">
        <is>
          <t>30.3</t>
        </is>
      </c>
      <c r="D71" s="83" t="inlineStr">
        <is>
          <t>25</t>
        </is>
      </c>
      <c r="E71" s="83" t="inlineStr">
        <is>
          <t>120</t>
        </is>
      </c>
      <c r="F71" s="84">
        <f>D71*E71</f>
        <v/>
      </c>
      <c r="G71" s="239" t="inlineStr">
        <is>
          <t>44</t>
        </is>
      </c>
      <c r="H71" s="87" t="inlineStr">
        <is>
          <t>x</t>
        </is>
      </c>
      <c r="I71" s="83" t="inlineStr">
        <is>
          <t>3%</t>
        </is>
      </c>
      <c r="J71" s="87" t="inlineStr">
        <is>
          <t>x</t>
        </is>
      </c>
      <c r="K71" s="83" t="inlineStr">
        <is>
          <t>8.1%</t>
        </is>
      </c>
      <c r="L71" s="87" t="inlineStr">
        <is>
          <t>x</t>
        </is>
      </c>
      <c r="M71" s="83" t="inlineStr">
        <is>
          <t>18</t>
        </is>
      </c>
      <c r="N71" s="87" t="inlineStr">
        <is>
          <t>x</t>
        </is>
      </c>
      <c r="O71" s="83" t="inlineStr">
        <is>
          <t>18</t>
        </is>
      </c>
      <c r="P71" s="87" t="inlineStr">
        <is>
          <t>x</t>
        </is>
      </c>
      <c r="Q71" s="83" t="inlineStr">
        <is>
          <t>42%</t>
        </is>
      </c>
      <c r="R71" s="87" t="inlineStr">
        <is>
          <t>x</t>
        </is>
      </c>
      <c r="S71" s="88" t="inlineStr">
        <is>
          <t>x</t>
        </is>
      </c>
    </row>
    <row r="72" ht="24" customHeight="1">
      <c r="A72" s="494" t="n"/>
      <c r="B72" s="1058" t="inlineStr">
        <is>
          <t>29</t>
        </is>
      </c>
      <c r="C72" s="82" t="inlineStr">
        <is>
          <t>32.7</t>
        </is>
      </c>
      <c r="D72" s="83" t="inlineStr">
        <is>
          <t>25</t>
        </is>
      </c>
      <c r="E72" s="83" t="inlineStr">
        <is>
          <t>120</t>
        </is>
      </c>
      <c r="F72" s="84">
        <f>D72*E72</f>
        <v/>
      </c>
      <c r="G72" s="239" t="inlineStr">
        <is>
          <t>48</t>
        </is>
      </c>
      <c r="H72" s="87" t="inlineStr">
        <is>
          <t>x</t>
        </is>
      </c>
      <c r="I72" s="83" t="inlineStr">
        <is>
          <t>3.3%</t>
        </is>
      </c>
      <c r="J72" s="87" t="inlineStr">
        <is>
          <t>x</t>
        </is>
      </c>
      <c r="K72" s="83" t="inlineStr">
        <is>
          <t>8.8%</t>
        </is>
      </c>
      <c r="L72" s="87" t="inlineStr">
        <is>
          <t>x</t>
        </is>
      </c>
      <c r="M72" s="83" t="inlineStr">
        <is>
          <t>19</t>
        </is>
      </c>
      <c r="N72" s="87" t="inlineStr">
        <is>
          <t>x</t>
        </is>
      </c>
      <c r="O72" s="83" t="inlineStr">
        <is>
          <t>19</t>
        </is>
      </c>
      <c r="P72" s="87" t="inlineStr">
        <is>
          <t>x</t>
        </is>
      </c>
      <c r="Q72" s="83" t="inlineStr">
        <is>
          <t>46%</t>
        </is>
      </c>
      <c r="R72" s="87" t="inlineStr">
        <is>
          <t>x</t>
        </is>
      </c>
      <c r="S72" s="88" t="inlineStr">
        <is>
          <t>x</t>
        </is>
      </c>
    </row>
    <row r="73" ht="24" customHeight="1">
      <c r="A73" s="494" t="n"/>
      <c r="B73" s="1058" t="inlineStr">
        <is>
          <t>30</t>
        </is>
      </c>
      <c r="C73" s="82" t="inlineStr">
        <is>
          <t>35.7</t>
        </is>
      </c>
      <c r="D73" s="83" t="inlineStr">
        <is>
          <t>25</t>
        </is>
      </c>
      <c r="E73" s="83" t="inlineStr">
        <is>
          <t>120</t>
        </is>
      </c>
      <c r="F73" s="84">
        <f>D73*E73</f>
        <v/>
      </c>
      <c r="G73" s="239" t="inlineStr">
        <is>
          <t>52</t>
        </is>
      </c>
      <c r="H73" s="87" t="inlineStr">
        <is>
          <t>x</t>
        </is>
      </c>
      <c r="I73" s="83" t="inlineStr">
        <is>
          <t>3.6%</t>
        </is>
      </c>
      <c r="J73" s="87" t="inlineStr">
        <is>
          <t>x</t>
        </is>
      </c>
      <c r="K73" s="83" t="inlineStr">
        <is>
          <t>9.6%</t>
        </is>
      </c>
      <c r="L73" s="87" t="inlineStr">
        <is>
          <t>x</t>
        </is>
      </c>
      <c r="M73" s="83" t="inlineStr">
        <is>
          <t>21</t>
        </is>
      </c>
      <c r="N73" s="87" t="inlineStr">
        <is>
          <t>x</t>
        </is>
      </c>
      <c r="O73" s="83" t="inlineStr">
        <is>
          <t>21</t>
        </is>
      </c>
      <c r="P73" s="87" t="inlineStr">
        <is>
          <t>x</t>
        </is>
      </c>
      <c r="Q73" s="83" t="inlineStr">
        <is>
          <t>50%</t>
        </is>
      </c>
      <c r="R73" s="87" t="inlineStr">
        <is>
          <t>x</t>
        </is>
      </c>
      <c r="S73" s="88" t="inlineStr">
        <is>
          <t>x</t>
        </is>
      </c>
    </row>
    <row r="74" ht="24" customHeight="1">
      <c r="A74" s="494" t="n"/>
      <c r="B74" s="1058" t="inlineStr">
        <is>
          <t>31</t>
        </is>
      </c>
      <c r="C74" s="82" t="inlineStr">
        <is>
          <t>39</t>
        </is>
      </c>
      <c r="D74" s="83" t="inlineStr">
        <is>
          <t>30</t>
        </is>
      </c>
      <c r="E74" s="83" t="inlineStr">
        <is>
          <t>150</t>
        </is>
      </c>
      <c r="F74" s="84">
        <f>D74*E74</f>
        <v/>
      </c>
      <c r="G74" s="239" t="inlineStr">
        <is>
          <t>57</t>
        </is>
      </c>
      <c r="H74" s="87" t="inlineStr">
        <is>
          <t>x</t>
        </is>
      </c>
      <c r="I74" s="83" t="inlineStr">
        <is>
          <t>3.9%</t>
        </is>
      </c>
      <c r="J74" s="87" t="inlineStr">
        <is>
          <t>x</t>
        </is>
      </c>
      <c r="K74" s="83" t="inlineStr">
        <is>
          <t>10.5%</t>
        </is>
      </c>
      <c r="L74" s="87" t="inlineStr">
        <is>
          <t>x</t>
        </is>
      </c>
      <c r="M74" s="83" t="inlineStr">
        <is>
          <t>23</t>
        </is>
      </c>
      <c r="N74" s="87" t="inlineStr">
        <is>
          <t>x</t>
        </is>
      </c>
      <c r="O74" s="83" t="inlineStr">
        <is>
          <t>23</t>
        </is>
      </c>
      <c r="P74" s="87" t="inlineStr">
        <is>
          <t>x</t>
        </is>
      </c>
      <c r="Q74" s="83" t="inlineStr">
        <is>
          <t>54.5%</t>
        </is>
      </c>
      <c r="R74" s="87" t="inlineStr">
        <is>
          <t>x</t>
        </is>
      </c>
      <c r="S74" s="88" t="inlineStr">
        <is>
          <t>x</t>
        </is>
      </c>
    </row>
    <row r="75" ht="24" customHeight="1">
      <c r="A75" s="494" t="n"/>
      <c r="B75" s="1058" t="inlineStr">
        <is>
          <t>32</t>
        </is>
      </c>
      <c r="C75" s="82" t="inlineStr">
        <is>
          <t>42.2</t>
        </is>
      </c>
      <c r="D75" s="83" t="inlineStr">
        <is>
          <t>30</t>
        </is>
      </c>
      <c r="E75" s="83" t="inlineStr">
        <is>
          <t>150</t>
        </is>
      </c>
      <c r="F75" s="84">
        <f>D75*E75</f>
        <v/>
      </c>
      <c r="G75" s="239" t="inlineStr">
        <is>
          <t>61</t>
        </is>
      </c>
      <c r="H75" s="87" t="inlineStr">
        <is>
          <t>x</t>
        </is>
      </c>
      <c r="I75" s="83" t="inlineStr">
        <is>
          <t>4.2%</t>
        </is>
      </c>
      <c r="J75" s="87" t="inlineStr">
        <is>
          <t>x</t>
        </is>
      </c>
      <c r="K75" s="83" t="inlineStr">
        <is>
          <t>11.3%</t>
        </is>
      </c>
      <c r="L75" s="87" t="inlineStr">
        <is>
          <t>x</t>
        </is>
      </c>
      <c r="M75" s="83" t="inlineStr">
        <is>
          <t>25</t>
        </is>
      </c>
      <c r="N75" s="87" t="inlineStr">
        <is>
          <t>x</t>
        </is>
      </c>
      <c r="O75" s="83" t="inlineStr">
        <is>
          <t>25</t>
        </is>
      </c>
      <c r="P75" s="87" t="inlineStr">
        <is>
          <t>x</t>
        </is>
      </c>
      <c r="Q75" s="83" t="inlineStr">
        <is>
          <t>59%</t>
        </is>
      </c>
      <c r="R75" s="87" t="inlineStr">
        <is>
          <t>x</t>
        </is>
      </c>
      <c r="S75" s="88" t="inlineStr">
        <is>
          <t>x</t>
        </is>
      </c>
    </row>
    <row r="76" ht="24" customHeight="1">
      <c r="A76" s="494" t="n"/>
      <c r="B76" s="1058" t="inlineStr">
        <is>
          <t>33</t>
        </is>
      </c>
      <c r="C76" s="82" t="inlineStr">
        <is>
          <t>45.8</t>
        </is>
      </c>
      <c r="D76" s="83" t="inlineStr">
        <is>
          <t>30</t>
        </is>
      </c>
      <c r="E76" s="83" t="inlineStr">
        <is>
          <t>150</t>
        </is>
      </c>
      <c r="F76" s="84">
        <f>D76*E76</f>
        <v/>
      </c>
      <c r="G76" s="239" t="inlineStr">
        <is>
          <t>67</t>
        </is>
      </c>
      <c r="H76" s="87" t="inlineStr">
        <is>
          <t>x</t>
        </is>
      </c>
      <c r="I76" s="83" t="inlineStr">
        <is>
          <t>4.6%</t>
        </is>
      </c>
      <c r="J76" s="87" t="inlineStr">
        <is>
          <t>x</t>
        </is>
      </c>
      <c r="K76" s="83" t="inlineStr">
        <is>
          <t>12.3%</t>
        </is>
      </c>
      <c r="L76" s="87" t="inlineStr">
        <is>
          <t>x</t>
        </is>
      </c>
      <c r="M76" s="83" t="inlineStr">
        <is>
          <t>27</t>
        </is>
      </c>
      <c r="N76" s="87" t="inlineStr">
        <is>
          <t>x</t>
        </is>
      </c>
      <c r="O76" s="83" t="inlineStr">
        <is>
          <t>27</t>
        </is>
      </c>
      <c r="P76" s="87" t="inlineStr">
        <is>
          <t>x</t>
        </is>
      </c>
      <c r="Q76" s="83" t="inlineStr">
        <is>
          <t>64%</t>
        </is>
      </c>
      <c r="R76" s="87" t="inlineStr">
        <is>
          <t>x</t>
        </is>
      </c>
      <c r="S76" s="88" t="inlineStr">
        <is>
          <t>x</t>
        </is>
      </c>
    </row>
    <row r="77" ht="24" customHeight="1">
      <c r="A77" s="494" t="n"/>
      <c r="B77" s="1058" t="inlineStr">
        <is>
          <t>34</t>
        </is>
      </c>
      <c r="C77" s="82" t="inlineStr">
        <is>
          <t>49.7</t>
        </is>
      </c>
      <c r="D77" s="83" t="inlineStr">
        <is>
          <t>30</t>
        </is>
      </c>
      <c r="E77" s="83" t="inlineStr">
        <is>
          <t>150</t>
        </is>
      </c>
      <c r="F77" s="84">
        <f>D77*E77</f>
        <v/>
      </c>
      <c r="G77" s="239" t="inlineStr">
        <is>
          <t>73</t>
        </is>
      </c>
      <c r="H77" s="87" t="inlineStr">
        <is>
          <t>x</t>
        </is>
      </c>
      <c r="I77" s="83" t="inlineStr">
        <is>
          <t>5%</t>
        </is>
      </c>
      <c r="J77" s="87" t="inlineStr">
        <is>
          <t>x</t>
        </is>
      </c>
      <c r="K77" s="83" t="inlineStr">
        <is>
          <t>13.4%</t>
        </is>
      </c>
      <c r="L77" s="87" t="inlineStr">
        <is>
          <t>x</t>
        </is>
      </c>
      <c r="M77" s="83" t="inlineStr">
        <is>
          <t>29</t>
        </is>
      </c>
      <c r="N77" s="87" t="inlineStr">
        <is>
          <t>x</t>
        </is>
      </c>
      <c r="O77" s="83" t="inlineStr">
        <is>
          <t>29</t>
        </is>
      </c>
      <c r="P77" s="87" t="inlineStr">
        <is>
          <t>x</t>
        </is>
      </c>
      <c r="Q77" s="83" t="inlineStr">
        <is>
          <t>70%</t>
        </is>
      </c>
      <c r="R77" s="87" t="inlineStr">
        <is>
          <t>x</t>
        </is>
      </c>
      <c r="S77" s="88" t="inlineStr">
        <is>
          <t>x</t>
        </is>
      </c>
    </row>
    <row r="78" ht="24" customHeight="1">
      <c r="A78" s="553" t="n"/>
      <c r="B78" s="1059" t="inlineStr">
        <is>
          <t>35</t>
        </is>
      </c>
      <c r="C78" s="89" t="inlineStr">
        <is>
          <t>53.9</t>
        </is>
      </c>
      <c r="D78" s="90" t="inlineStr">
        <is>
          <t>30</t>
        </is>
      </c>
      <c r="E78" s="90" t="inlineStr">
        <is>
          <t>150</t>
        </is>
      </c>
      <c r="F78" s="224">
        <f>D78*E78</f>
        <v/>
      </c>
      <c r="G78" s="660" t="inlineStr">
        <is>
          <t>78</t>
        </is>
      </c>
      <c r="H78" s="66" t="inlineStr">
        <is>
          <t>x</t>
        </is>
      </c>
      <c r="I78" s="343" t="inlineStr">
        <is>
          <t>5.4%</t>
        </is>
      </c>
      <c r="J78" s="66" t="inlineStr">
        <is>
          <t>x</t>
        </is>
      </c>
      <c r="K78" s="343" t="inlineStr">
        <is>
          <t>14.4%</t>
        </is>
      </c>
      <c r="L78" s="66" t="inlineStr">
        <is>
          <t>x</t>
        </is>
      </c>
      <c r="M78" s="343" t="inlineStr">
        <is>
          <t>32</t>
        </is>
      </c>
      <c r="N78" s="66" t="inlineStr">
        <is>
          <t>x</t>
        </is>
      </c>
      <c r="O78" s="343" t="inlineStr">
        <is>
          <t>32</t>
        </is>
      </c>
      <c r="P78" s="66" t="inlineStr">
        <is>
          <t>x</t>
        </is>
      </c>
      <c r="Q78" s="343" t="inlineStr">
        <is>
          <t>75%</t>
        </is>
      </c>
      <c r="R78" s="66" t="inlineStr">
        <is>
          <t>x</t>
        </is>
      </c>
      <c r="S78" s="67" t="inlineStr">
        <is>
          <t>x</t>
        </is>
      </c>
    </row>
    <row r="79" ht="24" customHeight="1">
      <c r="A79" s="605" t="inlineStr">
        <is>
          <t>少林
基础心法
达摩心经</t>
        </is>
      </c>
      <c r="B79" s="1057" t="inlineStr">
        <is>
          <t>1</t>
        </is>
      </c>
      <c r="C79" s="234" t="inlineStr">
        <is>
          <t>0.1</t>
        </is>
      </c>
      <c r="D79" s="340" t="inlineStr">
        <is>
          <t>10</t>
        </is>
      </c>
      <c r="E79" s="340" t="inlineStr">
        <is>
          <t>20</t>
        </is>
      </c>
      <c r="F79" s="207">
        <f>D79*E79</f>
        <v/>
      </c>
      <c r="G79" s="672" t="inlineStr">
        <is>
          <t>x</t>
        </is>
      </c>
      <c r="H79" s="253" t="inlineStr">
        <is>
          <t>x</t>
        </is>
      </c>
      <c r="I79" s="253" t="inlineStr">
        <is>
          <t>x</t>
        </is>
      </c>
      <c r="J79" s="253" t="inlineStr">
        <is>
          <t>x</t>
        </is>
      </c>
      <c r="K79" s="253" t="inlineStr">
        <is>
          <t>x</t>
        </is>
      </c>
      <c r="L79" s="340" t="inlineStr">
        <is>
          <t>0</t>
        </is>
      </c>
      <c r="M79" s="340" t="inlineStr">
        <is>
          <t>0</t>
        </is>
      </c>
      <c r="N79" s="340" t="inlineStr">
        <is>
          <t>0</t>
        </is>
      </c>
      <c r="O79" s="340" t="inlineStr">
        <is>
          <t>0</t>
        </is>
      </c>
      <c r="P79" s="340" t="inlineStr">
        <is>
          <t>0.1%</t>
        </is>
      </c>
      <c r="Q79" s="253" t="inlineStr">
        <is>
          <t>x</t>
        </is>
      </c>
      <c r="R79" s="253" t="inlineStr">
        <is>
          <t>x</t>
        </is>
      </c>
      <c r="S79" s="662" t="inlineStr">
        <is>
          <t>x</t>
        </is>
      </c>
    </row>
    <row r="80" ht="24" customHeight="1">
      <c r="A80" s="494" t="n"/>
      <c r="B80" s="1058" t="inlineStr">
        <is>
          <t>2</t>
        </is>
      </c>
      <c r="C80" s="82" t="inlineStr">
        <is>
          <t>0.3</t>
        </is>
      </c>
      <c r="D80" s="83" t="inlineStr">
        <is>
          <t>10</t>
        </is>
      </c>
      <c r="E80" s="83" t="inlineStr">
        <is>
          <t>20</t>
        </is>
      </c>
      <c r="F80" s="84">
        <f>D80*E80</f>
        <v/>
      </c>
      <c r="G80" s="285" t="inlineStr">
        <is>
          <t>x</t>
        </is>
      </c>
      <c r="H80" s="87" t="inlineStr">
        <is>
          <t>x</t>
        </is>
      </c>
      <c r="I80" s="87" t="inlineStr">
        <is>
          <t>x</t>
        </is>
      </c>
      <c r="J80" s="87" t="inlineStr">
        <is>
          <t>x</t>
        </is>
      </c>
      <c r="K80" s="87" t="inlineStr">
        <is>
          <t>x</t>
        </is>
      </c>
      <c r="L80" s="83" t="inlineStr">
        <is>
          <t>0</t>
        </is>
      </c>
      <c r="M80" s="83" t="inlineStr">
        <is>
          <t>0</t>
        </is>
      </c>
      <c r="N80" s="83" t="inlineStr">
        <is>
          <t>0</t>
        </is>
      </c>
      <c r="O80" s="83" t="inlineStr">
        <is>
          <t>0</t>
        </is>
      </c>
      <c r="P80" s="83" t="inlineStr">
        <is>
          <t>0.2%</t>
        </is>
      </c>
      <c r="Q80" s="87" t="inlineStr">
        <is>
          <t>x</t>
        </is>
      </c>
      <c r="R80" s="87" t="inlineStr">
        <is>
          <t>x</t>
        </is>
      </c>
      <c r="S80" s="88" t="inlineStr">
        <is>
          <t>x</t>
        </is>
      </c>
    </row>
    <row r="81" ht="24" customHeight="1">
      <c r="A81" s="494" t="n"/>
      <c r="B81" s="1058" t="inlineStr">
        <is>
          <t>3</t>
        </is>
      </c>
      <c r="C81" s="82" t="inlineStr">
        <is>
          <t>0.5</t>
        </is>
      </c>
      <c r="D81" s="83" t="inlineStr">
        <is>
          <t>10</t>
        </is>
      </c>
      <c r="E81" s="83" t="inlineStr">
        <is>
          <t>20</t>
        </is>
      </c>
      <c r="F81" s="84">
        <f>D81*E81</f>
        <v/>
      </c>
      <c r="G81" s="285" t="inlineStr">
        <is>
          <t>x</t>
        </is>
      </c>
      <c r="H81" s="87" t="inlineStr">
        <is>
          <t>x</t>
        </is>
      </c>
      <c r="I81" s="87" t="inlineStr">
        <is>
          <t>x</t>
        </is>
      </c>
      <c r="J81" s="87" t="inlineStr">
        <is>
          <t>x</t>
        </is>
      </c>
      <c r="K81" s="87" t="inlineStr">
        <is>
          <t>x</t>
        </is>
      </c>
      <c r="L81" s="83" t="inlineStr">
        <is>
          <t>0</t>
        </is>
      </c>
      <c r="M81" s="83" t="inlineStr">
        <is>
          <t>1</t>
        </is>
      </c>
      <c r="N81" s="83" t="inlineStr">
        <is>
          <t>0</t>
        </is>
      </c>
      <c r="O81" s="83" t="inlineStr">
        <is>
          <t>1</t>
        </is>
      </c>
      <c r="P81" s="83" t="inlineStr">
        <is>
          <t>0.3%</t>
        </is>
      </c>
      <c r="Q81" s="87" t="inlineStr">
        <is>
          <t>x</t>
        </is>
      </c>
      <c r="R81" s="87" t="inlineStr">
        <is>
          <t>x</t>
        </is>
      </c>
      <c r="S81" s="88" t="inlineStr">
        <is>
          <t>x</t>
        </is>
      </c>
    </row>
    <row r="82" ht="24" customHeight="1">
      <c r="A82" s="494" t="n"/>
      <c r="B82" s="1058" t="inlineStr">
        <is>
          <t>4</t>
        </is>
      </c>
      <c r="C82" s="82" t="inlineStr">
        <is>
          <t>0.7</t>
        </is>
      </c>
      <c r="D82" s="83" t="inlineStr">
        <is>
          <t>10</t>
        </is>
      </c>
      <c r="E82" s="83" t="inlineStr">
        <is>
          <t>20</t>
        </is>
      </c>
      <c r="F82" s="84">
        <f>D82*E82</f>
        <v/>
      </c>
      <c r="G82" s="285" t="inlineStr">
        <is>
          <t>x</t>
        </is>
      </c>
      <c r="H82" s="87" t="inlineStr">
        <is>
          <t>x</t>
        </is>
      </c>
      <c r="I82" s="87" t="inlineStr">
        <is>
          <t>x</t>
        </is>
      </c>
      <c r="J82" s="87" t="inlineStr">
        <is>
          <t>x</t>
        </is>
      </c>
      <c r="K82" s="87" t="inlineStr">
        <is>
          <t>x</t>
        </is>
      </c>
      <c r="L82" s="83" t="inlineStr">
        <is>
          <t>0</t>
        </is>
      </c>
      <c r="M82" s="83" t="inlineStr">
        <is>
          <t>1</t>
        </is>
      </c>
      <c r="N82" s="83" t="inlineStr">
        <is>
          <t>0</t>
        </is>
      </c>
      <c r="O82" s="83" t="inlineStr">
        <is>
          <t>1</t>
        </is>
      </c>
      <c r="P82" s="83" t="inlineStr">
        <is>
          <t>0.4%</t>
        </is>
      </c>
      <c r="Q82" s="87" t="inlineStr">
        <is>
          <t>x</t>
        </is>
      </c>
      <c r="R82" s="87" t="inlineStr">
        <is>
          <t>x</t>
        </is>
      </c>
      <c r="S82" s="88" t="inlineStr">
        <is>
          <t>x</t>
        </is>
      </c>
    </row>
    <row r="83" ht="24" customHeight="1">
      <c r="A83" s="494" t="n"/>
      <c r="B83" s="1058" t="inlineStr">
        <is>
          <t>5</t>
        </is>
      </c>
      <c r="C83" s="82" t="inlineStr">
        <is>
          <t>0.9</t>
        </is>
      </c>
      <c r="D83" s="83" t="inlineStr">
        <is>
          <t>10</t>
        </is>
      </c>
      <c r="E83" s="83" t="inlineStr">
        <is>
          <t>20</t>
        </is>
      </c>
      <c r="F83" s="84">
        <f>D83*E83</f>
        <v/>
      </c>
      <c r="G83" s="285" t="inlineStr">
        <is>
          <t>x</t>
        </is>
      </c>
      <c r="H83" s="87" t="inlineStr">
        <is>
          <t>x</t>
        </is>
      </c>
      <c r="I83" s="87" t="inlineStr">
        <is>
          <t>x</t>
        </is>
      </c>
      <c r="J83" s="87" t="inlineStr">
        <is>
          <t>x</t>
        </is>
      </c>
      <c r="K83" s="87" t="inlineStr">
        <is>
          <t>x</t>
        </is>
      </c>
      <c r="L83" s="83" t="inlineStr">
        <is>
          <t>1</t>
        </is>
      </c>
      <c r="M83" s="83" t="inlineStr">
        <is>
          <t>1</t>
        </is>
      </c>
      <c r="N83" s="83" t="inlineStr">
        <is>
          <t>0</t>
        </is>
      </c>
      <c r="O83" s="83" t="inlineStr">
        <is>
          <t>1</t>
        </is>
      </c>
      <c r="P83" s="83" t="inlineStr">
        <is>
          <t>0.5%</t>
        </is>
      </c>
      <c r="Q83" s="87" t="inlineStr">
        <is>
          <t>x</t>
        </is>
      </c>
      <c r="R83" s="87" t="inlineStr">
        <is>
          <t>x</t>
        </is>
      </c>
      <c r="S83" s="88" t="inlineStr">
        <is>
          <t>x</t>
        </is>
      </c>
    </row>
    <row r="84" ht="24" customHeight="1">
      <c r="A84" s="494" t="n"/>
      <c r="B84" s="1058" t="inlineStr">
        <is>
          <t>6</t>
        </is>
      </c>
      <c r="C84" s="82" t="inlineStr">
        <is>
          <t>1.1</t>
        </is>
      </c>
      <c r="D84" s="83" t="inlineStr">
        <is>
          <t>12</t>
        </is>
      </c>
      <c r="E84" s="83" t="inlineStr">
        <is>
          <t>30</t>
        </is>
      </c>
      <c r="F84" s="84">
        <f>D84*E84</f>
        <v/>
      </c>
      <c r="G84" s="285" t="inlineStr">
        <is>
          <t>x</t>
        </is>
      </c>
      <c r="H84" s="87" t="inlineStr">
        <is>
          <t>x</t>
        </is>
      </c>
      <c r="I84" s="87" t="inlineStr">
        <is>
          <t>x</t>
        </is>
      </c>
      <c r="J84" s="87" t="inlineStr">
        <is>
          <t>x</t>
        </is>
      </c>
      <c r="K84" s="87" t="inlineStr">
        <is>
          <t>x</t>
        </is>
      </c>
      <c r="L84" s="83" t="inlineStr">
        <is>
          <t>1</t>
        </is>
      </c>
      <c r="M84" s="83" t="inlineStr">
        <is>
          <t>1</t>
        </is>
      </c>
      <c r="N84" s="83" t="inlineStr">
        <is>
          <t>0</t>
        </is>
      </c>
      <c r="O84" s="83" t="inlineStr">
        <is>
          <t>1</t>
        </is>
      </c>
      <c r="P84" s="83" t="inlineStr">
        <is>
          <t>0.7%</t>
        </is>
      </c>
      <c r="Q84" s="87" t="inlineStr">
        <is>
          <t>x</t>
        </is>
      </c>
      <c r="R84" s="87" t="inlineStr">
        <is>
          <t>x</t>
        </is>
      </c>
      <c r="S84" s="88" t="inlineStr">
        <is>
          <t>x</t>
        </is>
      </c>
    </row>
    <row r="85" ht="24" customHeight="1">
      <c r="A85" s="494" t="n"/>
      <c r="B85" s="1058" t="inlineStr">
        <is>
          <t>7</t>
        </is>
      </c>
      <c r="C85" s="82" t="inlineStr">
        <is>
          <t>1.3</t>
        </is>
      </c>
      <c r="D85" s="83" t="inlineStr">
        <is>
          <t>12</t>
        </is>
      </c>
      <c r="E85" s="83" t="inlineStr">
        <is>
          <t>30</t>
        </is>
      </c>
      <c r="F85" s="84">
        <f>D85*E85</f>
        <v/>
      </c>
      <c r="G85" s="285" t="inlineStr">
        <is>
          <t>x</t>
        </is>
      </c>
      <c r="H85" s="87" t="inlineStr">
        <is>
          <t>x</t>
        </is>
      </c>
      <c r="I85" s="87" t="inlineStr">
        <is>
          <t>x</t>
        </is>
      </c>
      <c r="J85" s="87" t="inlineStr">
        <is>
          <t>x</t>
        </is>
      </c>
      <c r="K85" s="87" t="inlineStr">
        <is>
          <t>x</t>
        </is>
      </c>
      <c r="L85" s="83" t="inlineStr">
        <is>
          <t>1</t>
        </is>
      </c>
      <c r="M85" s="83" t="inlineStr">
        <is>
          <t>2</t>
        </is>
      </c>
      <c r="N85" s="83" t="inlineStr">
        <is>
          <t>0</t>
        </is>
      </c>
      <c r="O85" s="83" t="inlineStr">
        <is>
          <t>2</t>
        </is>
      </c>
      <c r="P85" s="83" t="inlineStr">
        <is>
          <t>0.9%</t>
        </is>
      </c>
      <c r="Q85" s="87" t="inlineStr">
        <is>
          <t>x</t>
        </is>
      </c>
      <c r="R85" s="87" t="inlineStr">
        <is>
          <t>x</t>
        </is>
      </c>
      <c r="S85" s="88" t="inlineStr">
        <is>
          <t>x</t>
        </is>
      </c>
    </row>
    <row r="86" ht="24" customHeight="1">
      <c r="A86" s="494" t="n"/>
      <c r="B86" s="1058" t="inlineStr">
        <is>
          <t>8</t>
        </is>
      </c>
      <c r="C86" s="82" t="inlineStr">
        <is>
          <t>1.7</t>
        </is>
      </c>
      <c r="D86" s="83" t="inlineStr">
        <is>
          <t>12</t>
        </is>
      </c>
      <c r="E86" s="83" t="inlineStr">
        <is>
          <t>30</t>
        </is>
      </c>
      <c r="F86" s="84">
        <f>D86*E86</f>
        <v/>
      </c>
      <c r="G86" s="285" t="inlineStr">
        <is>
          <t>x</t>
        </is>
      </c>
      <c r="H86" s="87" t="inlineStr">
        <is>
          <t>x</t>
        </is>
      </c>
      <c r="I86" s="87" t="inlineStr">
        <is>
          <t>x</t>
        </is>
      </c>
      <c r="J86" s="87" t="inlineStr">
        <is>
          <t>x</t>
        </is>
      </c>
      <c r="K86" s="87" t="inlineStr">
        <is>
          <t>x</t>
        </is>
      </c>
      <c r="L86" s="83" t="inlineStr">
        <is>
          <t>1</t>
        </is>
      </c>
      <c r="M86" s="83" t="inlineStr">
        <is>
          <t>2</t>
        </is>
      </c>
      <c r="N86" s="83" t="inlineStr">
        <is>
          <t>1</t>
        </is>
      </c>
      <c r="O86" s="83" t="inlineStr">
        <is>
          <t>2</t>
        </is>
      </c>
      <c r="P86" s="83" t="inlineStr">
        <is>
          <t>1%</t>
        </is>
      </c>
      <c r="Q86" s="87" t="inlineStr">
        <is>
          <t>x</t>
        </is>
      </c>
      <c r="R86" s="87" t="inlineStr">
        <is>
          <t>x</t>
        </is>
      </c>
      <c r="S86" s="88" t="inlineStr">
        <is>
          <t>x</t>
        </is>
      </c>
    </row>
    <row r="87" ht="24" customHeight="1">
      <c r="A87" s="494" t="n"/>
      <c r="B87" s="1058" t="inlineStr">
        <is>
          <t>9</t>
        </is>
      </c>
      <c r="C87" s="82" t="inlineStr">
        <is>
          <t>2</t>
        </is>
      </c>
      <c r="D87" s="83" t="inlineStr">
        <is>
          <t>12</t>
        </is>
      </c>
      <c r="E87" s="83" t="inlineStr">
        <is>
          <t>30</t>
        </is>
      </c>
      <c r="F87" s="84">
        <f>D87*E87</f>
        <v/>
      </c>
      <c r="G87" s="285" t="inlineStr">
        <is>
          <t>x</t>
        </is>
      </c>
      <c r="H87" s="87" t="inlineStr">
        <is>
          <t>x</t>
        </is>
      </c>
      <c r="I87" s="87" t="inlineStr">
        <is>
          <t>x</t>
        </is>
      </c>
      <c r="J87" s="87" t="inlineStr">
        <is>
          <t>x</t>
        </is>
      </c>
      <c r="K87" s="87" t="inlineStr">
        <is>
          <t>x</t>
        </is>
      </c>
      <c r="L87" s="83" t="inlineStr">
        <is>
          <t>1</t>
        </is>
      </c>
      <c r="M87" s="83" t="inlineStr">
        <is>
          <t>2</t>
        </is>
      </c>
      <c r="N87" s="83" t="inlineStr">
        <is>
          <t>1</t>
        </is>
      </c>
      <c r="O87" s="83" t="inlineStr">
        <is>
          <t>2</t>
        </is>
      </c>
      <c r="P87" s="83" t="inlineStr">
        <is>
          <t>1.2%</t>
        </is>
      </c>
      <c r="Q87" s="87" t="inlineStr">
        <is>
          <t>x</t>
        </is>
      </c>
      <c r="R87" s="87" t="inlineStr">
        <is>
          <t>x</t>
        </is>
      </c>
      <c r="S87" s="88" t="inlineStr">
        <is>
          <t>x</t>
        </is>
      </c>
    </row>
    <row r="88" ht="24" customHeight="1">
      <c r="A88" s="494" t="n"/>
      <c r="B88" s="1058" t="inlineStr">
        <is>
          <t>10</t>
        </is>
      </c>
      <c r="C88" s="82" t="inlineStr">
        <is>
          <t>2.7</t>
        </is>
      </c>
      <c r="D88" s="83" t="inlineStr">
        <is>
          <t>12</t>
        </is>
      </c>
      <c r="E88" s="83" t="inlineStr">
        <is>
          <t>30</t>
        </is>
      </c>
      <c r="F88" s="84">
        <f>D88*E88</f>
        <v/>
      </c>
      <c r="G88" s="285" t="inlineStr">
        <is>
          <t>x</t>
        </is>
      </c>
      <c r="H88" s="87" t="inlineStr">
        <is>
          <t>x</t>
        </is>
      </c>
      <c r="I88" s="87" t="inlineStr">
        <is>
          <t>x</t>
        </is>
      </c>
      <c r="J88" s="87" t="inlineStr">
        <is>
          <t>x</t>
        </is>
      </c>
      <c r="K88" s="87" t="inlineStr">
        <is>
          <t>x</t>
        </is>
      </c>
      <c r="L88" s="83" t="inlineStr">
        <is>
          <t>1</t>
        </is>
      </c>
      <c r="M88" s="83" t="inlineStr">
        <is>
          <t>3</t>
        </is>
      </c>
      <c r="N88" s="83" t="inlineStr">
        <is>
          <t>1</t>
        </is>
      </c>
      <c r="O88" s="83" t="inlineStr">
        <is>
          <t>3</t>
        </is>
      </c>
      <c r="P88" s="83" t="inlineStr">
        <is>
          <t>1.4%</t>
        </is>
      </c>
      <c r="Q88" s="87" t="inlineStr">
        <is>
          <t>x</t>
        </is>
      </c>
      <c r="R88" s="87" t="inlineStr">
        <is>
          <t>x</t>
        </is>
      </c>
      <c r="S88" s="88" t="inlineStr">
        <is>
          <t>x</t>
        </is>
      </c>
    </row>
    <row r="89" ht="24" customHeight="1">
      <c r="A89" s="494" t="n"/>
      <c r="B89" s="1058" t="inlineStr">
        <is>
          <t>11</t>
        </is>
      </c>
      <c r="C89" s="82" t="inlineStr">
        <is>
          <t>3.1</t>
        </is>
      </c>
      <c r="D89" s="83" t="inlineStr">
        <is>
          <t>14</t>
        </is>
      </c>
      <c r="E89" s="83" t="inlineStr">
        <is>
          <t>50</t>
        </is>
      </c>
      <c r="F89" s="84">
        <f>D89*E89</f>
        <v/>
      </c>
      <c r="G89" s="285" t="inlineStr">
        <is>
          <t>x</t>
        </is>
      </c>
      <c r="H89" s="87" t="inlineStr">
        <is>
          <t>x</t>
        </is>
      </c>
      <c r="I89" s="87" t="inlineStr">
        <is>
          <t>x</t>
        </is>
      </c>
      <c r="J89" s="87" t="inlineStr">
        <is>
          <t>x</t>
        </is>
      </c>
      <c r="K89" s="87" t="inlineStr">
        <is>
          <t>x</t>
        </is>
      </c>
      <c r="L89" s="83" t="inlineStr">
        <is>
          <t>2</t>
        </is>
      </c>
      <c r="M89" s="83" t="inlineStr">
        <is>
          <t>3</t>
        </is>
      </c>
      <c r="N89" s="83" t="inlineStr">
        <is>
          <t>1</t>
        </is>
      </c>
      <c r="O89" s="83" t="inlineStr">
        <is>
          <t>3</t>
        </is>
      </c>
      <c r="P89" s="83" t="inlineStr">
        <is>
          <t>1.6%</t>
        </is>
      </c>
      <c r="Q89" s="87" t="inlineStr">
        <is>
          <t>x</t>
        </is>
      </c>
      <c r="R89" s="87" t="inlineStr">
        <is>
          <t>x</t>
        </is>
      </c>
      <c r="S89" s="88" t="inlineStr">
        <is>
          <t>x</t>
        </is>
      </c>
    </row>
    <row r="90" ht="24" customHeight="1">
      <c r="A90" s="494" t="n"/>
      <c r="B90" s="1058" t="inlineStr">
        <is>
          <t>12</t>
        </is>
      </c>
      <c r="C90" s="82" t="inlineStr">
        <is>
          <t>3.2</t>
        </is>
      </c>
      <c r="D90" s="83" t="inlineStr">
        <is>
          <t>14</t>
        </is>
      </c>
      <c r="E90" s="83" t="inlineStr">
        <is>
          <t>50</t>
        </is>
      </c>
      <c r="F90" s="84">
        <f>D90*E90</f>
        <v/>
      </c>
      <c r="G90" s="285" t="inlineStr">
        <is>
          <t>x</t>
        </is>
      </c>
      <c r="H90" s="87" t="inlineStr">
        <is>
          <t>x</t>
        </is>
      </c>
      <c r="I90" s="87" t="inlineStr">
        <is>
          <t>x</t>
        </is>
      </c>
      <c r="J90" s="87" t="inlineStr">
        <is>
          <t>x</t>
        </is>
      </c>
      <c r="K90" s="87" t="inlineStr">
        <is>
          <t>x</t>
        </is>
      </c>
      <c r="L90" s="83" t="inlineStr">
        <is>
          <t>2</t>
        </is>
      </c>
      <c r="M90" s="83" t="inlineStr">
        <is>
          <t>3</t>
        </is>
      </c>
      <c r="N90" s="83" t="inlineStr">
        <is>
          <t>1</t>
        </is>
      </c>
      <c r="O90" s="83" t="inlineStr">
        <is>
          <t>3</t>
        </is>
      </c>
      <c r="P90" s="83" t="inlineStr">
        <is>
          <t>1.8%</t>
        </is>
      </c>
      <c r="Q90" s="87" t="inlineStr">
        <is>
          <t>x</t>
        </is>
      </c>
      <c r="R90" s="87" t="inlineStr">
        <is>
          <t>x</t>
        </is>
      </c>
      <c r="S90" s="88" t="inlineStr">
        <is>
          <t>x</t>
        </is>
      </c>
    </row>
    <row r="91" ht="24" customHeight="1">
      <c r="A91" s="494" t="n"/>
      <c r="B91" s="1058" t="inlineStr">
        <is>
          <t>13</t>
        </is>
      </c>
      <c r="C91" s="82" t="inlineStr">
        <is>
          <t>3.8</t>
        </is>
      </c>
      <c r="D91" s="83" t="inlineStr">
        <is>
          <t>14</t>
        </is>
      </c>
      <c r="E91" s="83" t="inlineStr">
        <is>
          <t>50</t>
        </is>
      </c>
      <c r="F91" s="84">
        <f>D91*E91</f>
        <v/>
      </c>
      <c r="G91" s="285" t="inlineStr">
        <is>
          <t>x</t>
        </is>
      </c>
      <c r="H91" s="87" t="inlineStr">
        <is>
          <t>x</t>
        </is>
      </c>
      <c r="I91" s="87" t="inlineStr">
        <is>
          <t>x</t>
        </is>
      </c>
      <c r="J91" s="87" t="inlineStr">
        <is>
          <t>x</t>
        </is>
      </c>
      <c r="K91" s="87" t="inlineStr">
        <is>
          <t>x</t>
        </is>
      </c>
      <c r="L91" s="83" t="inlineStr">
        <is>
          <t>2</t>
        </is>
      </c>
      <c r="M91" s="83" t="inlineStr">
        <is>
          <t>4</t>
        </is>
      </c>
      <c r="N91" s="83" t="inlineStr">
        <is>
          <t>1</t>
        </is>
      </c>
      <c r="O91" s="83" t="inlineStr">
        <is>
          <t>4</t>
        </is>
      </c>
      <c r="P91" s="83" t="inlineStr">
        <is>
          <t>2%</t>
        </is>
      </c>
      <c r="Q91" s="87" t="inlineStr">
        <is>
          <t>x</t>
        </is>
      </c>
      <c r="R91" s="87" t="inlineStr">
        <is>
          <t>x</t>
        </is>
      </c>
      <c r="S91" s="88" t="inlineStr">
        <is>
          <t>x</t>
        </is>
      </c>
    </row>
    <row r="92" ht="24" customHeight="1">
      <c r="A92" s="494" t="n"/>
      <c r="B92" s="1058" t="inlineStr">
        <is>
          <t>14</t>
        </is>
      </c>
      <c r="C92" s="82" t="inlineStr">
        <is>
          <t>4.1</t>
        </is>
      </c>
      <c r="D92" s="83" t="inlineStr">
        <is>
          <t>14</t>
        </is>
      </c>
      <c r="E92" s="83" t="inlineStr">
        <is>
          <t>50</t>
        </is>
      </c>
      <c r="F92" s="84">
        <f>D92*E92</f>
        <v/>
      </c>
      <c r="G92" s="285" t="inlineStr">
        <is>
          <t>x</t>
        </is>
      </c>
      <c r="H92" s="87" t="inlineStr">
        <is>
          <t>x</t>
        </is>
      </c>
      <c r="I92" s="87" t="inlineStr">
        <is>
          <t>x</t>
        </is>
      </c>
      <c r="J92" s="87" t="inlineStr">
        <is>
          <t>x</t>
        </is>
      </c>
      <c r="K92" s="87" t="inlineStr">
        <is>
          <t>x</t>
        </is>
      </c>
      <c r="L92" s="83" t="inlineStr">
        <is>
          <t>2</t>
        </is>
      </c>
      <c r="M92" s="83" t="inlineStr">
        <is>
          <t>4</t>
        </is>
      </c>
      <c r="N92" s="83" t="inlineStr">
        <is>
          <t>1</t>
        </is>
      </c>
      <c r="O92" s="83" t="inlineStr">
        <is>
          <t>4</t>
        </is>
      </c>
      <c r="P92" s="83" t="inlineStr">
        <is>
          <t>2.2%</t>
        </is>
      </c>
      <c r="Q92" s="87" t="inlineStr">
        <is>
          <t>x</t>
        </is>
      </c>
      <c r="R92" s="87" t="inlineStr">
        <is>
          <t>x</t>
        </is>
      </c>
      <c r="S92" s="88" t="inlineStr">
        <is>
          <t>x</t>
        </is>
      </c>
    </row>
    <row r="93" ht="24" customHeight="1">
      <c r="A93" s="494" t="n"/>
      <c r="B93" s="1058" t="inlineStr">
        <is>
          <t>15</t>
        </is>
      </c>
      <c r="C93" s="82" t="inlineStr">
        <is>
          <t>4.5</t>
        </is>
      </c>
      <c r="D93" s="83" t="inlineStr">
        <is>
          <t>14</t>
        </is>
      </c>
      <c r="E93" s="83" t="inlineStr">
        <is>
          <t>50</t>
        </is>
      </c>
      <c r="F93" s="84">
        <f>D93*E93</f>
        <v/>
      </c>
      <c r="G93" s="285" t="inlineStr">
        <is>
          <t>x</t>
        </is>
      </c>
      <c r="H93" s="87" t="inlineStr">
        <is>
          <t>x</t>
        </is>
      </c>
      <c r="I93" s="87" t="inlineStr">
        <is>
          <t>x</t>
        </is>
      </c>
      <c r="J93" s="87" t="inlineStr">
        <is>
          <t>x</t>
        </is>
      </c>
      <c r="K93" s="87" t="inlineStr">
        <is>
          <t>x</t>
        </is>
      </c>
      <c r="L93" s="83" t="inlineStr">
        <is>
          <t>2</t>
        </is>
      </c>
      <c r="M93" s="83" t="inlineStr">
        <is>
          <t>5</t>
        </is>
      </c>
      <c r="N93" s="83" t="inlineStr">
        <is>
          <t>1</t>
        </is>
      </c>
      <c r="O93" s="83" t="inlineStr">
        <is>
          <t>5</t>
        </is>
      </c>
      <c r="P93" s="83" t="inlineStr">
        <is>
          <t>2.5%</t>
        </is>
      </c>
      <c r="Q93" s="87" t="inlineStr">
        <is>
          <t>x</t>
        </is>
      </c>
      <c r="R93" s="87" t="inlineStr">
        <is>
          <t>x</t>
        </is>
      </c>
      <c r="S93" s="88" t="inlineStr">
        <is>
          <t>x</t>
        </is>
      </c>
    </row>
    <row r="94" ht="24" customHeight="1">
      <c r="A94" s="494" t="n"/>
      <c r="B94" s="1058" t="inlineStr">
        <is>
          <t>16</t>
        </is>
      </c>
      <c r="C94" s="82" t="inlineStr">
        <is>
          <t>5.2</t>
        </is>
      </c>
      <c r="D94" s="83" t="inlineStr">
        <is>
          <t>17</t>
        </is>
      </c>
      <c r="E94" s="83" t="inlineStr">
        <is>
          <t>70</t>
        </is>
      </c>
      <c r="F94" s="84">
        <f>D94*E94</f>
        <v/>
      </c>
      <c r="G94" s="285" t="inlineStr">
        <is>
          <t>x</t>
        </is>
      </c>
      <c r="H94" s="87" t="inlineStr">
        <is>
          <t>x</t>
        </is>
      </c>
      <c r="I94" s="87" t="inlineStr">
        <is>
          <t>x</t>
        </is>
      </c>
      <c r="J94" s="87" t="inlineStr">
        <is>
          <t>x</t>
        </is>
      </c>
      <c r="K94" s="87" t="inlineStr">
        <is>
          <t>x</t>
        </is>
      </c>
      <c r="L94" s="83" t="inlineStr">
        <is>
          <t>3</t>
        </is>
      </c>
      <c r="M94" s="83" t="inlineStr">
        <is>
          <t>5</t>
        </is>
      </c>
      <c r="N94" s="83" t="inlineStr">
        <is>
          <t>2</t>
        </is>
      </c>
      <c r="O94" s="83" t="inlineStr">
        <is>
          <t>5</t>
        </is>
      </c>
      <c r="P94" s="83" t="inlineStr">
        <is>
          <t>2.8%</t>
        </is>
      </c>
      <c r="Q94" s="87" t="inlineStr">
        <is>
          <t>x</t>
        </is>
      </c>
      <c r="R94" s="87" t="inlineStr">
        <is>
          <t>x</t>
        </is>
      </c>
      <c r="S94" s="88" t="inlineStr">
        <is>
          <t>x</t>
        </is>
      </c>
    </row>
    <row r="95" ht="24" customHeight="1">
      <c r="A95" s="494" t="n"/>
      <c r="B95" s="1058" t="inlineStr">
        <is>
          <t>17</t>
        </is>
      </c>
      <c r="C95" s="82" t="inlineStr">
        <is>
          <t>5.8</t>
        </is>
      </c>
      <c r="D95" s="83" t="inlineStr">
        <is>
          <t>17</t>
        </is>
      </c>
      <c r="E95" s="83" t="inlineStr">
        <is>
          <t>70</t>
        </is>
      </c>
      <c r="F95" s="84">
        <f>D95*E95</f>
        <v/>
      </c>
      <c r="G95" s="285" t="inlineStr">
        <is>
          <t>x</t>
        </is>
      </c>
      <c r="H95" s="87" t="inlineStr">
        <is>
          <t>x</t>
        </is>
      </c>
      <c r="I95" s="87" t="inlineStr">
        <is>
          <t>x</t>
        </is>
      </c>
      <c r="J95" s="87" t="inlineStr">
        <is>
          <t>x</t>
        </is>
      </c>
      <c r="K95" s="87" t="inlineStr">
        <is>
          <t>x</t>
        </is>
      </c>
      <c r="L95" s="83" t="inlineStr">
        <is>
          <t>3</t>
        </is>
      </c>
      <c r="M95" s="83" t="inlineStr">
        <is>
          <t>6</t>
        </is>
      </c>
      <c r="N95" s="83" t="inlineStr">
        <is>
          <t>2</t>
        </is>
      </c>
      <c r="O95" s="83" t="inlineStr">
        <is>
          <t>6</t>
        </is>
      </c>
      <c r="P95" s="83" t="inlineStr">
        <is>
          <t>3.1%</t>
        </is>
      </c>
      <c r="Q95" s="87" t="inlineStr">
        <is>
          <t>x</t>
        </is>
      </c>
      <c r="R95" s="87" t="inlineStr">
        <is>
          <t>x</t>
        </is>
      </c>
      <c r="S95" s="88" t="inlineStr">
        <is>
          <t>x</t>
        </is>
      </c>
    </row>
    <row r="96" ht="24" customHeight="1">
      <c r="A96" s="494" t="n"/>
      <c r="B96" s="1058" t="inlineStr">
        <is>
          <t>18</t>
        </is>
      </c>
      <c r="C96" s="82" t="inlineStr">
        <is>
          <t>6.5</t>
        </is>
      </c>
      <c r="D96" s="83" t="inlineStr">
        <is>
          <t>17</t>
        </is>
      </c>
      <c r="E96" s="83" t="inlineStr">
        <is>
          <t>70</t>
        </is>
      </c>
      <c r="F96" s="84">
        <f>D96*E96</f>
        <v/>
      </c>
      <c r="G96" s="285" t="inlineStr">
        <is>
          <t>x</t>
        </is>
      </c>
      <c r="H96" s="87" t="inlineStr">
        <is>
          <t>x</t>
        </is>
      </c>
      <c r="I96" s="87" t="inlineStr">
        <is>
          <t>x</t>
        </is>
      </c>
      <c r="J96" s="87" t="inlineStr">
        <is>
          <t>x</t>
        </is>
      </c>
      <c r="K96" s="87" t="inlineStr">
        <is>
          <t>x</t>
        </is>
      </c>
      <c r="L96" s="83" t="inlineStr">
        <is>
          <t>3</t>
        </is>
      </c>
      <c r="M96" s="83" t="inlineStr">
        <is>
          <t>7</t>
        </is>
      </c>
      <c r="N96" s="83" t="inlineStr">
        <is>
          <t>2</t>
        </is>
      </c>
      <c r="O96" s="83" t="inlineStr">
        <is>
          <t>7</t>
        </is>
      </c>
      <c r="P96" s="83" t="inlineStr">
        <is>
          <t>3.4%</t>
        </is>
      </c>
      <c r="Q96" s="87" t="inlineStr">
        <is>
          <t>x</t>
        </is>
      </c>
      <c r="R96" s="87" t="inlineStr">
        <is>
          <t>x</t>
        </is>
      </c>
      <c r="S96" s="88" t="inlineStr">
        <is>
          <t>x</t>
        </is>
      </c>
    </row>
    <row r="97" ht="24" customHeight="1">
      <c r="A97" s="494" t="n"/>
      <c r="B97" s="1058" t="inlineStr">
        <is>
          <t>19</t>
        </is>
      </c>
      <c r="C97" s="82" t="inlineStr">
        <is>
          <t>7</t>
        </is>
      </c>
      <c r="D97" s="83" t="inlineStr">
        <is>
          <t>17</t>
        </is>
      </c>
      <c r="E97" s="83" t="inlineStr">
        <is>
          <t>70</t>
        </is>
      </c>
      <c r="F97" s="84">
        <f>D97*E97</f>
        <v/>
      </c>
      <c r="G97" s="285" t="inlineStr">
        <is>
          <t>x</t>
        </is>
      </c>
      <c r="H97" s="87" t="inlineStr">
        <is>
          <t>x</t>
        </is>
      </c>
      <c r="I97" s="87" t="inlineStr">
        <is>
          <t>x</t>
        </is>
      </c>
      <c r="J97" s="87" t="inlineStr">
        <is>
          <t>x</t>
        </is>
      </c>
      <c r="K97" s="87" t="inlineStr">
        <is>
          <t>x</t>
        </is>
      </c>
      <c r="L97" s="83" t="inlineStr">
        <is>
          <t>4</t>
        </is>
      </c>
      <c r="M97" s="83" t="inlineStr">
        <is>
          <t>7</t>
        </is>
      </c>
      <c r="N97" s="83" t="inlineStr">
        <is>
          <t>2</t>
        </is>
      </c>
      <c r="O97" s="83" t="inlineStr">
        <is>
          <t>7</t>
        </is>
      </c>
      <c r="P97" s="83" t="inlineStr">
        <is>
          <t>3.8%</t>
        </is>
      </c>
      <c r="Q97" s="87" t="inlineStr">
        <is>
          <t>x</t>
        </is>
      </c>
      <c r="R97" s="87" t="inlineStr">
        <is>
          <t>x</t>
        </is>
      </c>
      <c r="S97" s="88" t="inlineStr">
        <is>
          <t>x</t>
        </is>
      </c>
    </row>
    <row r="98" ht="24" customHeight="1">
      <c r="A98" s="494" t="n"/>
      <c r="B98" s="1058" t="inlineStr">
        <is>
          <t>20</t>
        </is>
      </c>
      <c r="C98" s="82" t="inlineStr">
        <is>
          <t>7.6</t>
        </is>
      </c>
      <c r="D98" s="83" t="inlineStr">
        <is>
          <t>17</t>
        </is>
      </c>
      <c r="E98" s="83" t="inlineStr">
        <is>
          <t>70</t>
        </is>
      </c>
      <c r="F98" s="84">
        <f>D98*E98</f>
        <v/>
      </c>
      <c r="G98" s="285" t="inlineStr">
        <is>
          <t>x</t>
        </is>
      </c>
      <c r="H98" s="87" t="inlineStr">
        <is>
          <t>x</t>
        </is>
      </c>
      <c r="I98" s="87" t="inlineStr">
        <is>
          <t>x</t>
        </is>
      </c>
      <c r="J98" s="87" t="inlineStr">
        <is>
          <t>x</t>
        </is>
      </c>
      <c r="K98" s="87" t="inlineStr">
        <is>
          <t>x</t>
        </is>
      </c>
      <c r="L98" s="83" t="inlineStr">
        <is>
          <t>4</t>
        </is>
      </c>
      <c r="M98" s="83" t="inlineStr">
        <is>
          <t>8</t>
        </is>
      </c>
      <c r="N98" s="83" t="inlineStr">
        <is>
          <t>2</t>
        </is>
      </c>
      <c r="O98" s="83" t="inlineStr">
        <is>
          <t>8</t>
        </is>
      </c>
      <c r="P98" s="83" t="inlineStr">
        <is>
          <t>4.1%</t>
        </is>
      </c>
      <c r="Q98" s="87" t="inlineStr">
        <is>
          <t>x</t>
        </is>
      </c>
      <c r="R98" s="87" t="inlineStr">
        <is>
          <t>x</t>
        </is>
      </c>
      <c r="S98" s="88" t="inlineStr">
        <is>
          <t>x</t>
        </is>
      </c>
    </row>
    <row r="99" ht="24" customHeight="1">
      <c r="A99" s="494" t="n"/>
      <c r="B99" s="1058" t="inlineStr">
        <is>
          <t>21</t>
        </is>
      </c>
      <c r="C99" s="82" t="inlineStr">
        <is>
          <t>8.9</t>
        </is>
      </c>
      <c r="D99" s="83" t="inlineStr">
        <is>
          <t>21</t>
        </is>
      </c>
      <c r="E99" s="83" t="inlineStr">
        <is>
          <t>90</t>
        </is>
      </c>
      <c r="F99" s="84">
        <f>D99*E99</f>
        <v/>
      </c>
      <c r="G99" s="285" t="inlineStr">
        <is>
          <t>x</t>
        </is>
      </c>
      <c r="H99" s="87" t="inlineStr">
        <is>
          <t>x</t>
        </is>
      </c>
      <c r="I99" s="87" t="inlineStr">
        <is>
          <t>x</t>
        </is>
      </c>
      <c r="J99" s="87" t="inlineStr">
        <is>
          <t>x</t>
        </is>
      </c>
      <c r="K99" s="87" t="inlineStr">
        <is>
          <t>x</t>
        </is>
      </c>
      <c r="L99" s="83" t="inlineStr">
        <is>
          <t>5</t>
        </is>
      </c>
      <c r="M99" s="83" t="inlineStr">
        <is>
          <t>9</t>
        </is>
      </c>
      <c r="N99" s="83" t="inlineStr">
        <is>
          <t>3</t>
        </is>
      </c>
      <c r="O99" s="83" t="inlineStr">
        <is>
          <t>9</t>
        </is>
      </c>
      <c r="P99" s="83" t="inlineStr">
        <is>
          <t>4.6%</t>
        </is>
      </c>
      <c r="Q99" s="87" t="inlineStr">
        <is>
          <t>x</t>
        </is>
      </c>
      <c r="R99" s="87" t="inlineStr">
        <is>
          <t>x</t>
        </is>
      </c>
      <c r="S99" s="88" t="inlineStr">
        <is>
          <t>x</t>
        </is>
      </c>
    </row>
    <row r="100" ht="24" customHeight="1">
      <c r="A100" s="494" t="n"/>
      <c r="B100" s="1058" t="inlineStr">
        <is>
          <t>22</t>
        </is>
      </c>
      <c r="C100" s="82" t="inlineStr">
        <is>
          <t>9.6</t>
        </is>
      </c>
      <c r="D100" s="83" t="inlineStr">
        <is>
          <t>21</t>
        </is>
      </c>
      <c r="E100" s="83" t="inlineStr">
        <is>
          <t>90</t>
        </is>
      </c>
      <c r="F100" s="84">
        <f>D100*E100</f>
        <v/>
      </c>
      <c r="G100" s="285" t="inlineStr">
        <is>
          <t>x</t>
        </is>
      </c>
      <c r="H100" s="87" t="inlineStr">
        <is>
          <t>x</t>
        </is>
      </c>
      <c r="I100" s="87" t="inlineStr">
        <is>
          <t>x</t>
        </is>
      </c>
      <c r="J100" s="87" t="inlineStr">
        <is>
          <t>x</t>
        </is>
      </c>
      <c r="K100" s="87" t="inlineStr">
        <is>
          <t>x</t>
        </is>
      </c>
      <c r="L100" s="83" t="inlineStr">
        <is>
          <t>5</t>
        </is>
      </c>
      <c r="M100" s="83" t="inlineStr">
        <is>
          <t>10</t>
        </is>
      </c>
      <c r="N100" s="83" t="inlineStr">
        <is>
          <t>3</t>
        </is>
      </c>
      <c r="O100" s="83" t="inlineStr">
        <is>
          <t>10</t>
        </is>
      </c>
      <c r="P100" s="83" t="inlineStr">
        <is>
          <t>5.1%</t>
        </is>
      </c>
      <c r="Q100" s="87" t="inlineStr">
        <is>
          <t>x</t>
        </is>
      </c>
      <c r="R100" s="87" t="inlineStr">
        <is>
          <t>x</t>
        </is>
      </c>
      <c r="S100" s="88" t="inlineStr">
        <is>
          <t>x</t>
        </is>
      </c>
    </row>
    <row r="101" ht="24" customHeight="1">
      <c r="A101" s="494" t="n"/>
      <c r="B101" s="1058" t="inlineStr">
        <is>
          <t>23</t>
        </is>
      </c>
      <c r="C101" s="82" t="inlineStr">
        <is>
          <t>10.7</t>
        </is>
      </c>
      <c r="D101" s="83" t="inlineStr">
        <is>
          <t>21</t>
        </is>
      </c>
      <c r="E101" s="83" t="inlineStr">
        <is>
          <t>90</t>
        </is>
      </c>
      <c r="F101" s="84">
        <f>D101*E101</f>
        <v/>
      </c>
      <c r="G101" s="285" t="inlineStr">
        <is>
          <t>x</t>
        </is>
      </c>
      <c r="H101" s="87" t="inlineStr">
        <is>
          <t>x</t>
        </is>
      </c>
      <c r="I101" s="87" t="inlineStr">
        <is>
          <t>x</t>
        </is>
      </c>
      <c r="J101" s="87" t="inlineStr">
        <is>
          <t>x</t>
        </is>
      </c>
      <c r="K101" s="87" t="inlineStr">
        <is>
          <t>x</t>
        </is>
      </c>
      <c r="L101" s="83" t="inlineStr">
        <is>
          <t>6</t>
        </is>
      </c>
      <c r="M101" s="83" t="inlineStr">
        <is>
          <t>11</t>
        </is>
      </c>
      <c r="N101" s="83" t="inlineStr">
        <is>
          <t>3</t>
        </is>
      </c>
      <c r="O101" s="83" t="inlineStr">
        <is>
          <t>11</t>
        </is>
      </c>
      <c r="P101" s="83" t="inlineStr">
        <is>
          <t>5.6%</t>
        </is>
      </c>
      <c r="Q101" s="87" t="inlineStr">
        <is>
          <t>x</t>
        </is>
      </c>
      <c r="R101" s="87" t="inlineStr">
        <is>
          <t>x</t>
        </is>
      </c>
      <c r="S101" s="88" t="inlineStr">
        <is>
          <t>x</t>
        </is>
      </c>
    </row>
    <row r="102" ht="24" customHeight="1">
      <c r="A102" s="494" t="n"/>
      <c r="B102" s="1058" t="inlineStr">
        <is>
          <t>24</t>
        </is>
      </c>
      <c r="C102" s="82" t="inlineStr">
        <is>
          <t>11.4</t>
        </is>
      </c>
      <c r="D102" s="83" t="inlineStr">
        <is>
          <t>21</t>
        </is>
      </c>
      <c r="E102" s="83" t="inlineStr">
        <is>
          <t>90</t>
        </is>
      </c>
      <c r="F102" s="84">
        <f>D102*E102</f>
        <v/>
      </c>
      <c r="G102" s="285" t="inlineStr">
        <is>
          <t>x</t>
        </is>
      </c>
      <c r="H102" s="87" t="inlineStr">
        <is>
          <t>x</t>
        </is>
      </c>
      <c r="I102" s="87" t="inlineStr">
        <is>
          <t>x</t>
        </is>
      </c>
      <c r="J102" s="87" t="inlineStr">
        <is>
          <t>x</t>
        </is>
      </c>
      <c r="K102" s="87" t="inlineStr">
        <is>
          <t>x</t>
        </is>
      </c>
      <c r="L102" s="83" t="inlineStr">
        <is>
          <t>6</t>
        </is>
      </c>
      <c r="M102" s="83" t="inlineStr">
        <is>
          <t>12</t>
        </is>
      </c>
      <c r="N102" s="83" t="inlineStr">
        <is>
          <t>3</t>
        </is>
      </c>
      <c r="O102" s="83" t="inlineStr">
        <is>
          <t>12</t>
        </is>
      </c>
      <c r="P102" s="83" t="inlineStr">
        <is>
          <t>6%</t>
        </is>
      </c>
      <c r="Q102" s="87" t="inlineStr">
        <is>
          <t>x</t>
        </is>
      </c>
      <c r="R102" s="87" t="inlineStr">
        <is>
          <t>x</t>
        </is>
      </c>
      <c r="S102" s="88" t="inlineStr">
        <is>
          <t>x</t>
        </is>
      </c>
    </row>
    <row r="103" ht="24" customHeight="1">
      <c r="A103" s="494" t="n"/>
      <c r="B103" s="1058" t="inlineStr">
        <is>
          <t>25</t>
        </is>
      </c>
      <c r="C103" s="82" t="inlineStr">
        <is>
          <t>12.7</t>
        </is>
      </c>
      <c r="D103" s="83" t="inlineStr">
        <is>
          <t>21</t>
        </is>
      </c>
      <c r="E103" s="83" t="inlineStr">
        <is>
          <t>90</t>
        </is>
      </c>
      <c r="F103" s="84">
        <f>D103*E103</f>
        <v/>
      </c>
      <c r="G103" s="285" t="inlineStr">
        <is>
          <t>x</t>
        </is>
      </c>
      <c r="H103" s="87" t="inlineStr">
        <is>
          <t>x</t>
        </is>
      </c>
      <c r="I103" s="87" t="inlineStr">
        <is>
          <t>x</t>
        </is>
      </c>
      <c r="J103" s="87" t="inlineStr">
        <is>
          <t>x</t>
        </is>
      </c>
      <c r="K103" s="87" t="inlineStr">
        <is>
          <t>x</t>
        </is>
      </c>
      <c r="L103" s="83" t="inlineStr">
        <is>
          <t>7</t>
        </is>
      </c>
      <c r="M103" s="83" t="inlineStr">
        <is>
          <t>13</t>
        </is>
      </c>
      <c r="N103" s="83" t="inlineStr">
        <is>
          <t>4</t>
        </is>
      </c>
      <c r="O103" s="83" t="inlineStr">
        <is>
          <t>13</t>
        </is>
      </c>
      <c r="P103" s="83" t="inlineStr">
        <is>
          <t>6.5%</t>
        </is>
      </c>
      <c r="Q103" s="87" t="inlineStr">
        <is>
          <t>x</t>
        </is>
      </c>
      <c r="R103" s="87" t="inlineStr">
        <is>
          <t>x</t>
        </is>
      </c>
      <c r="S103" s="88" t="inlineStr">
        <is>
          <t>x</t>
        </is>
      </c>
    </row>
    <row r="104" ht="24" customHeight="1">
      <c r="A104" s="494" t="n"/>
      <c r="B104" s="1058" t="inlineStr">
        <is>
          <t>26</t>
        </is>
      </c>
      <c r="C104" s="82" t="inlineStr">
        <is>
          <t>13.5</t>
        </is>
      </c>
      <c r="D104" s="83" t="inlineStr">
        <is>
          <t>25</t>
        </is>
      </c>
      <c r="E104" s="83" t="inlineStr">
        <is>
          <t>120</t>
        </is>
      </c>
      <c r="F104" s="84">
        <f>D104*E104</f>
        <v/>
      </c>
      <c r="G104" s="285" t="inlineStr">
        <is>
          <t>x</t>
        </is>
      </c>
      <c r="H104" s="87" t="inlineStr">
        <is>
          <t>x</t>
        </is>
      </c>
      <c r="I104" s="87" t="inlineStr">
        <is>
          <t>x</t>
        </is>
      </c>
      <c r="J104" s="87" t="inlineStr">
        <is>
          <t>x</t>
        </is>
      </c>
      <c r="K104" s="87" t="inlineStr">
        <is>
          <t>x</t>
        </is>
      </c>
      <c r="L104" s="83" t="inlineStr">
        <is>
          <t>7</t>
        </is>
      </c>
      <c r="M104" s="83" t="inlineStr">
        <is>
          <t>14</t>
        </is>
      </c>
      <c r="N104" s="83" t="inlineStr">
        <is>
          <t>4</t>
        </is>
      </c>
      <c r="O104" s="83" t="inlineStr">
        <is>
          <t>14</t>
        </is>
      </c>
      <c r="P104" s="83" t="inlineStr">
        <is>
          <t>7.4%</t>
        </is>
      </c>
      <c r="Q104" s="87" t="inlineStr">
        <is>
          <t>x</t>
        </is>
      </c>
      <c r="R104" s="87" t="inlineStr">
        <is>
          <t>x</t>
        </is>
      </c>
      <c r="S104" s="88" t="inlineStr">
        <is>
          <t>x</t>
        </is>
      </c>
    </row>
    <row r="105" ht="24" customHeight="1">
      <c r="A105" s="494" t="n"/>
      <c r="B105" s="1058" t="inlineStr">
        <is>
          <t>27</t>
        </is>
      </c>
      <c r="C105" s="82" t="inlineStr">
        <is>
          <t>15.5</t>
        </is>
      </c>
      <c r="D105" s="83" t="inlineStr">
        <is>
          <t>25</t>
        </is>
      </c>
      <c r="E105" s="83" t="inlineStr">
        <is>
          <t>120</t>
        </is>
      </c>
      <c r="F105" s="84">
        <f>D105*E105</f>
        <v/>
      </c>
      <c r="G105" s="285" t="inlineStr">
        <is>
          <t>x</t>
        </is>
      </c>
      <c r="H105" s="87" t="inlineStr">
        <is>
          <t>x</t>
        </is>
      </c>
      <c r="I105" s="87" t="inlineStr">
        <is>
          <t>x</t>
        </is>
      </c>
      <c r="J105" s="87" t="inlineStr">
        <is>
          <t>x</t>
        </is>
      </c>
      <c r="K105" s="87" t="inlineStr">
        <is>
          <t>x</t>
        </is>
      </c>
      <c r="L105" s="83" t="inlineStr">
        <is>
          <t>8</t>
        </is>
      </c>
      <c r="M105" s="83" t="inlineStr">
        <is>
          <t>16</t>
        </is>
      </c>
      <c r="N105" s="83" t="inlineStr">
        <is>
          <t>5</t>
        </is>
      </c>
      <c r="O105" s="83" t="inlineStr">
        <is>
          <t>16</t>
        </is>
      </c>
      <c r="P105" s="83" t="inlineStr">
        <is>
          <t>8.3%</t>
        </is>
      </c>
      <c r="Q105" s="87" t="inlineStr">
        <is>
          <t>x</t>
        </is>
      </c>
      <c r="R105" s="87" t="inlineStr">
        <is>
          <t>x</t>
        </is>
      </c>
      <c r="S105" s="88" t="inlineStr">
        <is>
          <t>x</t>
        </is>
      </c>
    </row>
    <row r="106" ht="24" customHeight="1">
      <c r="A106" s="494" t="n"/>
      <c r="B106" s="1058" t="inlineStr">
        <is>
          <t>28</t>
        </is>
      </c>
      <c r="C106" s="82" t="inlineStr">
        <is>
          <t>17.2</t>
        </is>
      </c>
      <c r="D106" s="83" t="inlineStr">
        <is>
          <t>25</t>
        </is>
      </c>
      <c r="E106" s="83" t="inlineStr">
        <is>
          <t>120</t>
        </is>
      </c>
      <c r="F106" s="84">
        <f>D106*E106</f>
        <v/>
      </c>
      <c r="G106" s="285" t="inlineStr">
        <is>
          <t>x</t>
        </is>
      </c>
      <c r="H106" s="87" t="inlineStr">
        <is>
          <t>x</t>
        </is>
      </c>
      <c r="I106" s="87" t="inlineStr">
        <is>
          <t>x</t>
        </is>
      </c>
      <c r="J106" s="87" t="inlineStr">
        <is>
          <t>x</t>
        </is>
      </c>
      <c r="K106" s="87" t="inlineStr">
        <is>
          <t>x</t>
        </is>
      </c>
      <c r="L106" s="83" t="inlineStr">
        <is>
          <t>9</t>
        </is>
      </c>
      <c r="M106" s="83" t="inlineStr">
        <is>
          <t>18</t>
        </is>
      </c>
      <c r="N106" s="83" t="inlineStr">
        <is>
          <t>5</t>
        </is>
      </c>
      <c r="O106" s="83" t="inlineStr">
        <is>
          <t>18</t>
        </is>
      </c>
      <c r="P106" s="83" t="inlineStr">
        <is>
          <t>9.2%</t>
        </is>
      </c>
      <c r="Q106" s="87" t="inlineStr">
        <is>
          <t>x</t>
        </is>
      </c>
      <c r="R106" s="87" t="inlineStr">
        <is>
          <t>x</t>
        </is>
      </c>
      <c r="S106" s="88" t="inlineStr">
        <is>
          <t>x</t>
        </is>
      </c>
    </row>
    <row r="107" ht="24" customHeight="1">
      <c r="A107" s="494" t="n"/>
      <c r="B107" s="1058" t="inlineStr">
        <is>
          <t>29</t>
        </is>
      </c>
      <c r="C107" s="82" t="inlineStr">
        <is>
          <t>18.6</t>
        </is>
      </c>
      <c r="D107" s="83" t="inlineStr">
        <is>
          <t>25</t>
        </is>
      </c>
      <c r="E107" s="83" t="inlineStr">
        <is>
          <t>120</t>
        </is>
      </c>
      <c r="F107" s="84">
        <f>D107*E107</f>
        <v/>
      </c>
      <c r="G107" s="285" t="inlineStr">
        <is>
          <t>x</t>
        </is>
      </c>
      <c r="H107" s="87" t="inlineStr">
        <is>
          <t>x</t>
        </is>
      </c>
      <c r="I107" s="87" t="inlineStr">
        <is>
          <t>x</t>
        </is>
      </c>
      <c r="J107" s="87" t="inlineStr">
        <is>
          <t>x</t>
        </is>
      </c>
      <c r="K107" s="87" t="inlineStr">
        <is>
          <t>x</t>
        </is>
      </c>
      <c r="L107" s="83" t="inlineStr">
        <is>
          <t>10</t>
        </is>
      </c>
      <c r="M107" s="83" t="inlineStr">
        <is>
          <t>19</t>
        </is>
      </c>
      <c r="N107" s="83" t="inlineStr">
        <is>
          <t>6</t>
        </is>
      </c>
      <c r="O107" s="83" t="inlineStr">
        <is>
          <t>19</t>
        </is>
      </c>
      <c r="P107" s="83" t="inlineStr">
        <is>
          <t>10%</t>
        </is>
      </c>
      <c r="Q107" s="87" t="inlineStr">
        <is>
          <t>x</t>
        </is>
      </c>
      <c r="R107" s="87" t="inlineStr">
        <is>
          <t>x</t>
        </is>
      </c>
      <c r="S107" s="88" t="inlineStr">
        <is>
          <t>x</t>
        </is>
      </c>
    </row>
    <row r="108" ht="24" customHeight="1">
      <c r="A108" s="494" t="n"/>
      <c r="B108" s="1058" t="inlineStr">
        <is>
          <t>30</t>
        </is>
      </c>
      <c r="C108" s="82" t="inlineStr">
        <is>
          <t>20.4</t>
        </is>
      </c>
      <c r="D108" s="83" t="inlineStr">
        <is>
          <t>25</t>
        </is>
      </c>
      <c r="E108" s="83" t="inlineStr">
        <is>
          <t>120</t>
        </is>
      </c>
      <c r="F108" s="84">
        <f>D108*E108</f>
        <v/>
      </c>
      <c r="G108" s="285" t="inlineStr">
        <is>
          <t>x</t>
        </is>
      </c>
      <c r="H108" s="87" t="inlineStr">
        <is>
          <t>x</t>
        </is>
      </c>
      <c r="I108" s="87" t="inlineStr">
        <is>
          <t>x</t>
        </is>
      </c>
      <c r="J108" s="87" t="inlineStr">
        <is>
          <t>x</t>
        </is>
      </c>
      <c r="K108" s="87" t="inlineStr">
        <is>
          <t>x</t>
        </is>
      </c>
      <c r="L108" s="83" t="inlineStr">
        <is>
          <t>11</t>
        </is>
      </c>
      <c r="M108" s="83" t="inlineStr">
        <is>
          <t>21</t>
        </is>
      </c>
      <c r="N108" s="83" t="inlineStr">
        <is>
          <t>6</t>
        </is>
      </c>
      <c r="O108" s="83" t="inlineStr">
        <is>
          <t>21</t>
        </is>
      </c>
      <c r="P108" s="83" t="inlineStr">
        <is>
          <t>10.9%</t>
        </is>
      </c>
      <c r="Q108" s="87" t="inlineStr">
        <is>
          <t>x</t>
        </is>
      </c>
      <c r="R108" s="87" t="inlineStr">
        <is>
          <t>x</t>
        </is>
      </c>
      <c r="S108" s="88" t="inlineStr">
        <is>
          <t>x</t>
        </is>
      </c>
    </row>
    <row r="109" ht="24" customHeight="1">
      <c r="A109" s="494" t="n"/>
      <c r="B109" s="1058" t="inlineStr">
        <is>
          <t>31</t>
        </is>
      </c>
      <c r="C109" s="82" t="inlineStr">
        <is>
          <t>22.4</t>
        </is>
      </c>
      <c r="D109" s="83" t="inlineStr">
        <is>
          <t>30</t>
        </is>
      </c>
      <c r="E109" s="83" t="inlineStr">
        <is>
          <t>150</t>
        </is>
      </c>
      <c r="F109" s="84">
        <f>D109*E109</f>
        <v/>
      </c>
      <c r="G109" s="285" t="inlineStr">
        <is>
          <t>x</t>
        </is>
      </c>
      <c r="H109" s="87" t="inlineStr">
        <is>
          <t>x</t>
        </is>
      </c>
      <c r="I109" s="87" t="inlineStr">
        <is>
          <t>x</t>
        </is>
      </c>
      <c r="J109" s="87" t="inlineStr">
        <is>
          <t>x</t>
        </is>
      </c>
      <c r="K109" s="87" t="inlineStr">
        <is>
          <t>x</t>
        </is>
      </c>
      <c r="L109" s="83" t="inlineStr">
        <is>
          <t>12</t>
        </is>
      </c>
      <c r="M109" s="83" t="inlineStr">
        <is>
          <t>23</t>
        </is>
      </c>
      <c r="N109" s="83" t="inlineStr">
        <is>
          <t>7</t>
        </is>
      </c>
      <c r="O109" s="83" t="inlineStr">
        <is>
          <t>23</t>
        </is>
      </c>
      <c r="P109" s="83" t="inlineStr">
        <is>
          <t>11.9%</t>
        </is>
      </c>
      <c r="Q109" s="87" t="inlineStr">
        <is>
          <t>x</t>
        </is>
      </c>
      <c r="R109" s="87" t="inlineStr">
        <is>
          <t>x</t>
        </is>
      </c>
      <c r="S109" s="88" t="inlineStr">
        <is>
          <t>x</t>
        </is>
      </c>
    </row>
    <row r="110" ht="24" customHeight="1">
      <c r="A110" s="494" t="n"/>
      <c r="B110" s="1058" t="inlineStr">
        <is>
          <t>32</t>
        </is>
      </c>
      <c r="C110" s="82" t="inlineStr">
        <is>
          <t>24.2</t>
        </is>
      </c>
      <c r="D110" s="83" t="inlineStr">
        <is>
          <t>30</t>
        </is>
      </c>
      <c r="E110" s="83" t="inlineStr">
        <is>
          <t>150</t>
        </is>
      </c>
      <c r="F110" s="84">
        <f>D110*E110</f>
        <v/>
      </c>
      <c r="G110" s="285" t="inlineStr">
        <is>
          <t>x</t>
        </is>
      </c>
      <c r="H110" s="87" t="inlineStr">
        <is>
          <t>x</t>
        </is>
      </c>
      <c r="I110" s="87" t="inlineStr">
        <is>
          <t>x</t>
        </is>
      </c>
      <c r="J110" s="87" t="inlineStr">
        <is>
          <t>x</t>
        </is>
      </c>
      <c r="K110" s="87" t="inlineStr">
        <is>
          <t>x</t>
        </is>
      </c>
      <c r="L110" s="83" t="inlineStr">
        <is>
          <t>13</t>
        </is>
      </c>
      <c r="M110" s="83" t="inlineStr">
        <is>
          <t>25</t>
        </is>
      </c>
      <c r="N110" s="83" t="inlineStr">
        <is>
          <t>7</t>
        </is>
      </c>
      <c r="O110" s="83" t="inlineStr">
        <is>
          <t>25</t>
        </is>
      </c>
      <c r="P110" s="83" t="inlineStr">
        <is>
          <t>12.9%</t>
        </is>
      </c>
      <c r="Q110" s="87" t="inlineStr">
        <is>
          <t>x</t>
        </is>
      </c>
      <c r="R110" s="87" t="inlineStr">
        <is>
          <t>x</t>
        </is>
      </c>
      <c r="S110" s="88" t="inlineStr">
        <is>
          <t>x</t>
        </is>
      </c>
    </row>
    <row r="111" ht="24" customHeight="1">
      <c r="A111" s="494" t="n"/>
      <c r="B111" s="1058" t="inlineStr">
        <is>
          <t>33</t>
        </is>
      </c>
      <c r="C111" s="82" t="inlineStr">
        <is>
          <t>26.2</t>
        </is>
      </c>
      <c r="D111" s="83" t="inlineStr">
        <is>
          <t>30</t>
        </is>
      </c>
      <c r="E111" s="83" t="inlineStr">
        <is>
          <t>150</t>
        </is>
      </c>
      <c r="F111" s="84">
        <f>D111*E111</f>
        <v/>
      </c>
      <c r="G111" s="285" t="inlineStr">
        <is>
          <t>x</t>
        </is>
      </c>
      <c r="H111" s="87" t="inlineStr">
        <is>
          <t>x</t>
        </is>
      </c>
      <c r="I111" s="87" t="inlineStr">
        <is>
          <t>x</t>
        </is>
      </c>
      <c r="J111" s="87" t="inlineStr">
        <is>
          <t>x</t>
        </is>
      </c>
      <c r="K111" s="87" t="inlineStr">
        <is>
          <t>x</t>
        </is>
      </c>
      <c r="L111" s="83" t="inlineStr">
        <is>
          <t>14</t>
        </is>
      </c>
      <c r="M111" s="83" t="inlineStr">
        <is>
          <t>27</t>
        </is>
      </c>
      <c r="N111" s="83" t="inlineStr">
        <is>
          <t>8</t>
        </is>
      </c>
      <c r="O111" s="83" t="inlineStr">
        <is>
          <t>27</t>
        </is>
      </c>
      <c r="P111" s="83" t="inlineStr">
        <is>
          <t>14%</t>
        </is>
      </c>
      <c r="Q111" s="87" t="inlineStr">
        <is>
          <t>x</t>
        </is>
      </c>
      <c r="R111" s="87" t="inlineStr">
        <is>
          <t>x</t>
        </is>
      </c>
      <c r="S111" s="88" t="inlineStr">
        <is>
          <t>x</t>
        </is>
      </c>
    </row>
    <row r="112" ht="24" customHeight="1">
      <c r="A112" s="494" t="n"/>
      <c r="B112" s="1058" t="inlineStr">
        <is>
          <t>34</t>
        </is>
      </c>
      <c r="C112" s="82" t="inlineStr">
        <is>
          <t>28.1</t>
        </is>
      </c>
      <c r="D112" s="83" t="inlineStr">
        <is>
          <t>30</t>
        </is>
      </c>
      <c r="E112" s="83" t="inlineStr">
        <is>
          <t>150</t>
        </is>
      </c>
      <c r="F112" s="84">
        <f>D112*E112</f>
        <v/>
      </c>
      <c r="G112" s="285" t="inlineStr">
        <is>
          <t>x</t>
        </is>
      </c>
      <c r="H112" s="87" t="inlineStr">
        <is>
          <t>x</t>
        </is>
      </c>
      <c r="I112" s="87" t="inlineStr">
        <is>
          <t>x</t>
        </is>
      </c>
      <c r="J112" s="87" t="inlineStr">
        <is>
          <t>x</t>
        </is>
      </c>
      <c r="K112" s="87" t="inlineStr">
        <is>
          <t>x</t>
        </is>
      </c>
      <c r="L112" s="83" t="inlineStr">
        <is>
          <t>15</t>
        </is>
      </c>
      <c r="M112" s="83" t="inlineStr">
        <is>
          <t>29</t>
        </is>
      </c>
      <c r="N112" s="83" t="inlineStr">
        <is>
          <t>8</t>
        </is>
      </c>
      <c r="O112" s="83" t="inlineStr">
        <is>
          <t>29</t>
        </is>
      </c>
      <c r="P112" s="83" t="inlineStr">
        <is>
          <t>15.3%</t>
        </is>
      </c>
      <c r="Q112" s="87" t="inlineStr">
        <is>
          <t>x</t>
        </is>
      </c>
      <c r="R112" s="87" t="inlineStr">
        <is>
          <t>x</t>
        </is>
      </c>
      <c r="S112" s="88" t="inlineStr">
        <is>
          <t>x</t>
        </is>
      </c>
    </row>
    <row r="113" ht="24" customHeight="1">
      <c r="A113" s="553" t="n"/>
      <c r="B113" s="1059" t="inlineStr">
        <is>
          <t>35</t>
        </is>
      </c>
      <c r="C113" s="810" t="inlineStr">
        <is>
          <t>31.1</t>
        </is>
      </c>
      <c r="D113" s="343" t="inlineStr">
        <is>
          <t>30</t>
        </is>
      </c>
      <c r="E113" s="343" t="inlineStr">
        <is>
          <t>150</t>
        </is>
      </c>
      <c r="F113" s="344">
        <f>D113*E113</f>
        <v/>
      </c>
      <c r="G113" s="679" t="inlineStr">
        <is>
          <t>x</t>
        </is>
      </c>
      <c r="H113" s="66" t="inlineStr">
        <is>
          <t>x</t>
        </is>
      </c>
      <c r="I113" s="66" t="inlineStr">
        <is>
          <t>x</t>
        </is>
      </c>
      <c r="J113" s="66" t="inlineStr">
        <is>
          <t>x</t>
        </is>
      </c>
      <c r="K113" s="66" t="inlineStr">
        <is>
          <t>x</t>
        </is>
      </c>
      <c r="L113" s="343" t="inlineStr">
        <is>
          <t>17</t>
        </is>
      </c>
      <c r="M113" s="343" t="inlineStr">
        <is>
          <t>32</t>
        </is>
      </c>
      <c r="N113" s="343" t="inlineStr">
        <is>
          <t>9</t>
        </is>
      </c>
      <c r="O113" s="343" t="inlineStr">
        <is>
          <t>32</t>
        </is>
      </c>
      <c r="P113" s="343" t="inlineStr">
        <is>
          <t>16.4%</t>
        </is>
      </c>
      <c r="Q113" s="66" t="inlineStr">
        <is>
          <t>x</t>
        </is>
      </c>
      <c r="R113" s="66" t="inlineStr">
        <is>
          <t>x</t>
        </is>
      </c>
      <c r="S113" s="67" t="inlineStr">
        <is>
          <t>x</t>
        </is>
      </c>
    </row>
    <row r="114" ht="24" customHeight="1">
      <c r="A114" s="605" t="inlineStr">
        <is>
          <t>少林
上层心法
金刚伏魔</t>
        </is>
      </c>
      <c r="B114" s="745" t="inlineStr">
        <is>
          <t>1</t>
        </is>
      </c>
      <c r="C114" s="234" t="inlineStr">
        <is>
          <t>0.4</t>
        </is>
      </c>
      <c r="D114" s="340" t="inlineStr">
        <is>
          <t>5</t>
        </is>
      </c>
      <c r="E114" s="340" t="inlineStr">
        <is>
          <t>1</t>
        </is>
      </c>
      <c r="F114" s="207">
        <f>D114/$T$1*E114</f>
        <v/>
      </c>
      <c r="G114" s="657" t="inlineStr">
        <is>
          <t>1</t>
        </is>
      </c>
      <c r="H114" s="340" t="inlineStr">
        <is>
          <t>0.1%</t>
        </is>
      </c>
      <c r="I114" s="253" t="inlineStr">
        <is>
          <t>x</t>
        </is>
      </c>
      <c r="J114" s="340" t="inlineStr">
        <is>
          <t>0.1%</t>
        </is>
      </c>
      <c r="K114" s="253" t="inlineStr">
        <is>
          <t>x</t>
        </is>
      </c>
      <c r="L114" s="340" t="inlineStr">
        <is>
          <t>0</t>
        </is>
      </c>
      <c r="M114" s="253" t="inlineStr">
        <is>
          <t>x</t>
        </is>
      </c>
      <c r="N114" s="340" t="inlineStr">
        <is>
          <t>0</t>
        </is>
      </c>
      <c r="O114" s="253" t="inlineStr">
        <is>
          <t>x</t>
        </is>
      </c>
      <c r="P114" s="340" t="inlineStr">
        <is>
          <t>1%</t>
        </is>
      </c>
      <c r="Q114" s="253" t="inlineStr">
        <is>
          <t>x</t>
        </is>
      </c>
      <c r="R114" s="253" t="inlineStr">
        <is>
          <t>x</t>
        </is>
      </c>
      <c r="S114" s="662" t="inlineStr">
        <is>
          <t>x</t>
        </is>
      </c>
    </row>
    <row r="115" ht="24" customHeight="1">
      <c r="A115" s="494" t="n"/>
      <c r="B115" s="747" t="inlineStr">
        <is>
          <t>2</t>
        </is>
      </c>
      <c r="C115" s="82" t="inlineStr">
        <is>
          <t>0.8</t>
        </is>
      </c>
      <c r="D115" s="83" t="inlineStr">
        <is>
          <t>5</t>
        </is>
      </c>
      <c r="E115" s="83" t="inlineStr">
        <is>
          <t>1</t>
        </is>
      </c>
      <c r="F115" s="84">
        <f>D115/$T$1*E115</f>
        <v/>
      </c>
      <c r="G115" s="239" t="inlineStr">
        <is>
          <t>2</t>
        </is>
      </c>
      <c r="H115" s="83" t="inlineStr">
        <is>
          <t>0.2%</t>
        </is>
      </c>
      <c r="I115" s="87" t="inlineStr">
        <is>
          <t>x</t>
        </is>
      </c>
      <c r="J115" s="83" t="inlineStr">
        <is>
          <t>0.2%</t>
        </is>
      </c>
      <c r="K115" s="87" t="inlineStr">
        <is>
          <t>x</t>
        </is>
      </c>
      <c r="L115" s="83" t="inlineStr">
        <is>
          <t>0</t>
        </is>
      </c>
      <c r="M115" s="87" t="inlineStr">
        <is>
          <t>x</t>
        </is>
      </c>
      <c r="N115" s="83" t="inlineStr">
        <is>
          <t>0</t>
        </is>
      </c>
      <c r="O115" s="87" t="inlineStr">
        <is>
          <t>x</t>
        </is>
      </c>
      <c r="P115" s="83" t="inlineStr">
        <is>
          <t>2%</t>
        </is>
      </c>
      <c r="Q115" s="87" t="inlineStr">
        <is>
          <t>x</t>
        </is>
      </c>
      <c r="R115" s="87" t="inlineStr">
        <is>
          <t>x</t>
        </is>
      </c>
      <c r="S115" s="88" t="inlineStr">
        <is>
          <t>x</t>
        </is>
      </c>
    </row>
    <row r="116" ht="24" customHeight="1">
      <c r="A116" s="494" t="n"/>
      <c r="B116" s="747" t="inlineStr">
        <is>
          <t>3</t>
        </is>
      </c>
      <c r="C116" s="82" t="inlineStr">
        <is>
          <t>1.7</t>
        </is>
      </c>
      <c r="D116" s="83" t="inlineStr">
        <is>
          <t>5</t>
        </is>
      </c>
      <c r="E116" s="83" t="inlineStr">
        <is>
          <t>1</t>
        </is>
      </c>
      <c r="F116" s="84">
        <f>D116/$T$1*E116</f>
        <v/>
      </c>
      <c r="G116" s="239" t="inlineStr">
        <is>
          <t>3</t>
        </is>
      </c>
      <c r="H116" s="83" t="inlineStr">
        <is>
          <t>0.3%</t>
        </is>
      </c>
      <c r="I116" s="87" t="inlineStr">
        <is>
          <t>x</t>
        </is>
      </c>
      <c r="J116" s="83" t="inlineStr">
        <is>
          <t>0.3%</t>
        </is>
      </c>
      <c r="K116" s="87" t="inlineStr">
        <is>
          <t>x</t>
        </is>
      </c>
      <c r="L116" s="83" t="inlineStr">
        <is>
          <t>1</t>
        </is>
      </c>
      <c r="M116" s="87" t="inlineStr">
        <is>
          <t>x</t>
        </is>
      </c>
      <c r="N116" s="83" t="inlineStr">
        <is>
          <t>0</t>
        </is>
      </c>
      <c r="O116" s="87" t="inlineStr">
        <is>
          <t>x</t>
        </is>
      </c>
      <c r="P116" s="83" t="inlineStr">
        <is>
          <t>3%</t>
        </is>
      </c>
      <c r="Q116" s="87" t="inlineStr">
        <is>
          <t>x</t>
        </is>
      </c>
      <c r="R116" s="87" t="inlineStr">
        <is>
          <t>x</t>
        </is>
      </c>
      <c r="S116" s="88" t="inlineStr">
        <is>
          <t>x</t>
        </is>
      </c>
    </row>
    <row r="117" ht="24" customHeight="1">
      <c r="A117" s="494" t="n"/>
      <c r="B117" s="747" t="inlineStr">
        <is>
          <t>4</t>
        </is>
      </c>
      <c r="C117" s="82" t="inlineStr">
        <is>
          <t>2.1</t>
        </is>
      </c>
      <c r="D117" s="83" t="inlineStr">
        <is>
          <t>5</t>
        </is>
      </c>
      <c r="E117" s="83" t="inlineStr">
        <is>
          <t>1</t>
        </is>
      </c>
      <c r="F117" s="84">
        <f>D117/$T$1*E117</f>
        <v/>
      </c>
      <c r="G117" s="239" t="inlineStr">
        <is>
          <t>4</t>
        </is>
      </c>
      <c r="H117" s="83" t="inlineStr">
        <is>
          <t>0.4%</t>
        </is>
      </c>
      <c r="I117" s="87" t="inlineStr">
        <is>
          <t>x</t>
        </is>
      </c>
      <c r="J117" s="83" t="inlineStr">
        <is>
          <t>0.4%</t>
        </is>
      </c>
      <c r="K117" s="87" t="inlineStr">
        <is>
          <t>x</t>
        </is>
      </c>
      <c r="L117" s="83" t="inlineStr">
        <is>
          <t>1</t>
        </is>
      </c>
      <c r="M117" s="87" t="inlineStr">
        <is>
          <t>x</t>
        </is>
      </c>
      <c r="N117" s="83" t="inlineStr">
        <is>
          <t>0</t>
        </is>
      </c>
      <c r="O117" s="87" t="inlineStr">
        <is>
          <t>x</t>
        </is>
      </c>
      <c r="P117" s="83" t="inlineStr">
        <is>
          <t>4%</t>
        </is>
      </c>
      <c r="Q117" s="87" t="inlineStr">
        <is>
          <t>x</t>
        </is>
      </c>
      <c r="R117" s="87" t="inlineStr">
        <is>
          <t>x</t>
        </is>
      </c>
      <c r="S117" s="88" t="inlineStr">
        <is>
          <t>x</t>
        </is>
      </c>
    </row>
    <row r="118" ht="24" customHeight="1">
      <c r="A118" s="494" t="n"/>
      <c r="B118" s="747" t="inlineStr">
        <is>
          <t>5</t>
        </is>
      </c>
      <c r="C118" s="82" t="inlineStr">
        <is>
          <t>2.7</t>
        </is>
      </c>
      <c r="D118" s="83" t="inlineStr">
        <is>
          <t>5</t>
        </is>
      </c>
      <c r="E118" s="83" t="inlineStr">
        <is>
          <t>1</t>
        </is>
      </c>
      <c r="F118" s="84">
        <f>D118/$T$1*E118</f>
        <v/>
      </c>
      <c r="G118" s="239" t="inlineStr">
        <is>
          <t>5</t>
        </is>
      </c>
      <c r="H118" s="83" t="inlineStr">
        <is>
          <t>0.5%</t>
        </is>
      </c>
      <c r="I118" s="87" t="inlineStr">
        <is>
          <t>x</t>
        </is>
      </c>
      <c r="J118" s="83" t="inlineStr">
        <is>
          <t>0.5%</t>
        </is>
      </c>
      <c r="K118" s="87" t="inlineStr">
        <is>
          <t>x</t>
        </is>
      </c>
      <c r="L118" s="83" t="inlineStr">
        <is>
          <t>1</t>
        </is>
      </c>
      <c r="M118" s="87" t="inlineStr">
        <is>
          <t>x</t>
        </is>
      </c>
      <c r="N118" s="83" t="inlineStr">
        <is>
          <t>1</t>
        </is>
      </c>
      <c r="O118" s="87" t="inlineStr">
        <is>
          <t>x</t>
        </is>
      </c>
      <c r="P118" s="83" t="inlineStr">
        <is>
          <t>5%</t>
        </is>
      </c>
      <c r="Q118" s="87" t="inlineStr">
        <is>
          <t>x</t>
        </is>
      </c>
      <c r="R118" s="87" t="inlineStr">
        <is>
          <t>x</t>
        </is>
      </c>
      <c r="S118" s="88" t="inlineStr">
        <is>
          <t>x</t>
        </is>
      </c>
    </row>
    <row r="119" ht="24" customHeight="1">
      <c r="A119" s="494" t="n"/>
      <c r="B119" s="747" t="inlineStr">
        <is>
          <t>6</t>
        </is>
      </c>
      <c r="C119" s="82" t="inlineStr">
        <is>
          <t>3.4</t>
        </is>
      </c>
      <c r="D119" s="83" t="inlineStr">
        <is>
          <t>10</t>
        </is>
      </c>
      <c r="E119" s="83" t="inlineStr">
        <is>
          <t>2</t>
        </is>
      </c>
      <c r="F119" s="84">
        <f>D119/$T$1*E119</f>
        <v/>
      </c>
      <c r="G119" s="239" t="inlineStr">
        <is>
          <t>7</t>
        </is>
      </c>
      <c r="H119" s="83" t="inlineStr">
        <is>
          <t>0.7%</t>
        </is>
      </c>
      <c r="I119" s="87" t="inlineStr">
        <is>
          <t>x</t>
        </is>
      </c>
      <c r="J119" s="83" t="inlineStr">
        <is>
          <t>0.7%</t>
        </is>
      </c>
      <c r="K119" s="87" t="inlineStr">
        <is>
          <t>x</t>
        </is>
      </c>
      <c r="L119" s="83" t="inlineStr">
        <is>
          <t>1</t>
        </is>
      </c>
      <c r="M119" s="87" t="inlineStr">
        <is>
          <t>x</t>
        </is>
      </c>
      <c r="N119" s="83" t="inlineStr">
        <is>
          <t>1</t>
        </is>
      </c>
      <c r="O119" s="87" t="inlineStr">
        <is>
          <t>x</t>
        </is>
      </c>
      <c r="P119" s="83" t="inlineStr">
        <is>
          <t>6.5%</t>
        </is>
      </c>
      <c r="Q119" s="87" t="inlineStr">
        <is>
          <t>x</t>
        </is>
      </c>
      <c r="R119" s="87" t="inlineStr">
        <is>
          <t>x</t>
        </is>
      </c>
      <c r="S119" s="88" t="inlineStr">
        <is>
          <t>x</t>
        </is>
      </c>
    </row>
    <row r="120" ht="24" customHeight="1">
      <c r="A120" s="494" t="n"/>
      <c r="B120" s="747" t="inlineStr">
        <is>
          <t>7</t>
        </is>
      </c>
      <c r="C120" s="82" t="inlineStr">
        <is>
          <t>4.5</t>
        </is>
      </c>
      <c r="D120" s="83" t="inlineStr">
        <is>
          <t>10</t>
        </is>
      </c>
      <c r="E120" s="83" t="inlineStr">
        <is>
          <t>2</t>
        </is>
      </c>
      <c r="F120" s="84">
        <f>D120/$T$1*E120</f>
        <v/>
      </c>
      <c r="G120" s="239" t="inlineStr">
        <is>
          <t>8</t>
        </is>
      </c>
      <c r="H120" s="83" t="inlineStr">
        <is>
          <t>0.9%</t>
        </is>
      </c>
      <c r="I120" s="87" t="inlineStr">
        <is>
          <t>x</t>
        </is>
      </c>
      <c r="J120" s="83" t="inlineStr">
        <is>
          <t>0.9%</t>
        </is>
      </c>
      <c r="K120" s="87" t="inlineStr">
        <is>
          <t>x</t>
        </is>
      </c>
      <c r="L120" s="83" t="inlineStr">
        <is>
          <t>2</t>
        </is>
      </c>
      <c r="M120" s="87" t="inlineStr">
        <is>
          <t>x</t>
        </is>
      </c>
      <c r="N120" s="83" t="inlineStr">
        <is>
          <t>1</t>
        </is>
      </c>
      <c r="O120" s="87" t="inlineStr">
        <is>
          <t>x</t>
        </is>
      </c>
      <c r="P120" s="83" t="inlineStr">
        <is>
          <t>8%</t>
        </is>
      </c>
      <c r="Q120" s="87" t="inlineStr">
        <is>
          <t>x</t>
        </is>
      </c>
      <c r="R120" s="87" t="inlineStr">
        <is>
          <t>x</t>
        </is>
      </c>
      <c r="S120" s="88" t="inlineStr">
        <is>
          <t>x</t>
        </is>
      </c>
    </row>
    <row r="121" ht="24" customHeight="1">
      <c r="A121" s="494" t="n"/>
      <c r="B121" s="747" t="inlineStr">
        <is>
          <t>8</t>
        </is>
      </c>
      <c r="C121" s="82" t="inlineStr">
        <is>
          <t>5.1</t>
        </is>
      </c>
      <c r="D121" s="83" t="inlineStr">
        <is>
          <t>10</t>
        </is>
      </c>
      <c r="E121" s="83" t="inlineStr">
        <is>
          <t>2</t>
        </is>
      </c>
      <c r="F121" s="84">
        <f>D121/$T$1*E121</f>
        <v/>
      </c>
      <c r="G121" s="239" t="inlineStr">
        <is>
          <t>10</t>
        </is>
      </c>
      <c r="H121" s="83" t="inlineStr">
        <is>
          <t>1%</t>
        </is>
      </c>
      <c r="I121" s="87" t="inlineStr">
        <is>
          <t>x</t>
        </is>
      </c>
      <c r="J121" s="83" t="inlineStr">
        <is>
          <t>1%</t>
        </is>
      </c>
      <c r="K121" s="87" t="inlineStr">
        <is>
          <t>x</t>
        </is>
      </c>
      <c r="L121" s="83" t="inlineStr">
        <is>
          <t>2</t>
        </is>
      </c>
      <c r="M121" s="87" t="inlineStr">
        <is>
          <t>x</t>
        </is>
      </c>
      <c r="N121" s="83" t="inlineStr">
        <is>
          <t>1</t>
        </is>
      </c>
      <c r="O121" s="87" t="inlineStr">
        <is>
          <t>x</t>
        </is>
      </c>
      <c r="P121" s="83" t="inlineStr">
        <is>
          <t>9.5%</t>
        </is>
      </c>
      <c r="Q121" s="87" t="inlineStr">
        <is>
          <t>x</t>
        </is>
      </c>
      <c r="R121" s="87" t="inlineStr">
        <is>
          <t>x</t>
        </is>
      </c>
      <c r="S121" s="88" t="inlineStr">
        <is>
          <t>x</t>
        </is>
      </c>
    </row>
    <row r="122" ht="24" customHeight="1">
      <c r="A122" s="494" t="n"/>
      <c r="B122" s="747" t="inlineStr">
        <is>
          <t>9</t>
        </is>
      </c>
      <c r="C122" s="82" t="inlineStr">
        <is>
          <t>5.7</t>
        </is>
      </c>
      <c r="D122" s="83" t="inlineStr">
        <is>
          <t>10</t>
        </is>
      </c>
      <c r="E122" s="83" t="inlineStr">
        <is>
          <t>2</t>
        </is>
      </c>
      <c r="F122" s="84">
        <f>D122/$T$1*E122</f>
        <v/>
      </c>
      <c r="G122" s="239" t="inlineStr">
        <is>
          <t>11</t>
        </is>
      </c>
      <c r="H122" s="83" t="inlineStr">
        <is>
          <t>1.2%</t>
        </is>
      </c>
      <c r="I122" s="87" t="inlineStr">
        <is>
          <t>x</t>
        </is>
      </c>
      <c r="J122" s="83" t="inlineStr">
        <is>
          <t>1.2%</t>
        </is>
      </c>
      <c r="K122" s="87" t="inlineStr">
        <is>
          <t>x</t>
        </is>
      </c>
      <c r="L122" s="83" t="inlineStr">
        <is>
          <t>2</t>
        </is>
      </c>
      <c r="M122" s="87" t="inlineStr">
        <is>
          <t>x</t>
        </is>
      </c>
      <c r="N122" s="83" t="inlineStr">
        <is>
          <t>1</t>
        </is>
      </c>
      <c r="O122" s="87" t="inlineStr">
        <is>
          <t>x</t>
        </is>
      </c>
      <c r="P122" s="83" t="inlineStr">
        <is>
          <t>11%</t>
        </is>
      </c>
      <c r="Q122" s="87" t="inlineStr">
        <is>
          <t>x</t>
        </is>
      </c>
      <c r="R122" s="87" t="inlineStr">
        <is>
          <t>x</t>
        </is>
      </c>
      <c r="S122" s="88" t="inlineStr">
        <is>
          <t>x</t>
        </is>
      </c>
    </row>
    <row r="123" ht="24" customHeight="1">
      <c r="A123" s="494" t="n"/>
      <c r="B123" s="747" t="inlineStr">
        <is>
          <t>10</t>
        </is>
      </c>
      <c r="C123" s="82" t="inlineStr">
        <is>
          <t>7.1</t>
        </is>
      </c>
      <c r="D123" s="83" t="inlineStr">
        <is>
          <t>10</t>
        </is>
      </c>
      <c r="E123" s="83" t="inlineStr">
        <is>
          <t>2</t>
        </is>
      </c>
      <c r="F123" s="84">
        <f>D123/$T$1*E123</f>
        <v/>
      </c>
      <c r="G123" s="239" t="inlineStr">
        <is>
          <t>13</t>
        </is>
      </c>
      <c r="H123" s="83" t="inlineStr">
        <is>
          <t>1.4%</t>
        </is>
      </c>
      <c r="I123" s="87" t="inlineStr">
        <is>
          <t>x</t>
        </is>
      </c>
      <c r="J123" s="83" t="inlineStr">
        <is>
          <t>1.4%</t>
        </is>
      </c>
      <c r="K123" s="87" t="inlineStr">
        <is>
          <t>x</t>
        </is>
      </c>
      <c r="L123" s="83" t="inlineStr">
        <is>
          <t>3</t>
        </is>
      </c>
      <c r="M123" s="87" t="inlineStr">
        <is>
          <t>x</t>
        </is>
      </c>
      <c r="N123" s="83" t="inlineStr">
        <is>
          <t>2</t>
        </is>
      </c>
      <c r="O123" s="87" t="inlineStr">
        <is>
          <t>x</t>
        </is>
      </c>
      <c r="P123" s="83" t="inlineStr">
        <is>
          <t>12.5%</t>
        </is>
      </c>
      <c r="Q123" s="87" t="inlineStr">
        <is>
          <t>x</t>
        </is>
      </c>
      <c r="R123" s="87" t="inlineStr">
        <is>
          <t>x</t>
        </is>
      </c>
      <c r="S123" s="88" t="inlineStr">
        <is>
          <t>x</t>
        </is>
      </c>
    </row>
    <row r="124" ht="24" customHeight="1">
      <c r="A124" s="494" t="n"/>
      <c r="B124" s="747" t="inlineStr">
        <is>
          <t>11</t>
        </is>
      </c>
      <c r="C124" s="82" t="inlineStr">
        <is>
          <t>7.9</t>
        </is>
      </c>
      <c r="D124" s="83" t="inlineStr">
        <is>
          <t>15</t>
        </is>
      </c>
      <c r="E124" s="83" t="inlineStr">
        <is>
          <t>5</t>
        </is>
      </c>
      <c r="F124" s="84">
        <f>D124/$T$1*E124</f>
        <v/>
      </c>
      <c r="G124" s="239" t="inlineStr">
        <is>
          <t>15</t>
        </is>
      </c>
      <c r="H124" s="83" t="inlineStr">
        <is>
          <t>1.6%</t>
        </is>
      </c>
      <c r="I124" s="87" t="inlineStr">
        <is>
          <t>x</t>
        </is>
      </c>
      <c r="J124" s="83" t="inlineStr">
        <is>
          <t>1.6%</t>
        </is>
      </c>
      <c r="K124" s="87" t="inlineStr">
        <is>
          <t>x</t>
        </is>
      </c>
      <c r="L124" s="83" t="inlineStr">
        <is>
          <t>3</t>
        </is>
      </c>
      <c r="M124" s="87" t="inlineStr">
        <is>
          <t>x</t>
        </is>
      </c>
      <c r="N124" s="83" t="inlineStr">
        <is>
          <t>2</t>
        </is>
      </c>
      <c r="O124" s="87" t="inlineStr">
        <is>
          <t>x</t>
        </is>
      </c>
      <c r="P124" s="83" t="inlineStr">
        <is>
          <t>14.5%</t>
        </is>
      </c>
      <c r="Q124" s="87" t="inlineStr">
        <is>
          <t>x</t>
        </is>
      </c>
      <c r="R124" s="87" t="inlineStr">
        <is>
          <t>x</t>
        </is>
      </c>
      <c r="S124" s="88" t="inlineStr">
        <is>
          <t>x</t>
        </is>
      </c>
    </row>
    <row r="125" ht="24" customHeight="1">
      <c r="A125" s="494" t="n"/>
      <c r="B125" s="747" t="inlineStr">
        <is>
          <t>12</t>
        </is>
      </c>
      <c r="C125" s="82" t="inlineStr">
        <is>
          <t>8.8</t>
        </is>
      </c>
      <c r="D125" s="83" t="inlineStr">
        <is>
          <t>15</t>
        </is>
      </c>
      <c r="E125" s="83" t="inlineStr">
        <is>
          <t>5</t>
        </is>
      </c>
      <c r="F125" s="84">
        <f>D125/$T$1*E125</f>
        <v/>
      </c>
      <c r="G125" s="239" t="inlineStr">
        <is>
          <t>17</t>
        </is>
      </c>
      <c r="H125" s="83" t="inlineStr">
        <is>
          <t>1.8%</t>
        </is>
      </c>
      <c r="I125" s="87" t="inlineStr">
        <is>
          <t>x</t>
        </is>
      </c>
      <c r="J125" s="83" t="inlineStr">
        <is>
          <t>1.8%</t>
        </is>
      </c>
      <c r="K125" s="87" t="inlineStr">
        <is>
          <t>x</t>
        </is>
      </c>
      <c r="L125" s="83" t="inlineStr">
        <is>
          <t>3</t>
        </is>
      </c>
      <c r="M125" s="87" t="inlineStr">
        <is>
          <t>x</t>
        </is>
      </c>
      <c r="N125" s="83" t="inlineStr">
        <is>
          <t>2</t>
        </is>
      </c>
      <c r="O125" s="87" t="inlineStr">
        <is>
          <t>x</t>
        </is>
      </c>
      <c r="P125" s="83" t="inlineStr">
        <is>
          <t>16.5%</t>
        </is>
      </c>
      <c r="Q125" s="87" t="inlineStr">
        <is>
          <t>x</t>
        </is>
      </c>
      <c r="R125" s="87" t="inlineStr">
        <is>
          <t>x</t>
        </is>
      </c>
      <c r="S125" s="88" t="inlineStr">
        <is>
          <t>x</t>
        </is>
      </c>
    </row>
    <row r="126" ht="24" customHeight="1">
      <c r="A126" s="494" t="n"/>
      <c r="B126" s="747" t="inlineStr">
        <is>
          <t>13</t>
        </is>
      </c>
      <c r="C126" s="82" t="inlineStr">
        <is>
          <t>10</t>
        </is>
      </c>
      <c r="D126" s="83" t="inlineStr">
        <is>
          <t>15</t>
        </is>
      </c>
      <c r="E126" s="83" t="inlineStr">
        <is>
          <t>5</t>
        </is>
      </c>
      <c r="F126" s="84">
        <f>D126/$T$1*E126</f>
        <v/>
      </c>
      <c r="G126" s="239" t="inlineStr">
        <is>
          <t>19</t>
        </is>
      </c>
      <c r="H126" s="83" t="inlineStr">
        <is>
          <t>2%</t>
        </is>
      </c>
      <c r="I126" s="87" t="inlineStr">
        <is>
          <t>x</t>
        </is>
      </c>
      <c r="J126" s="83" t="inlineStr">
        <is>
          <t>2%</t>
        </is>
      </c>
      <c r="K126" s="87" t="inlineStr">
        <is>
          <t>x</t>
        </is>
      </c>
      <c r="L126" s="83" t="inlineStr">
        <is>
          <t>4</t>
        </is>
      </c>
      <c r="M126" s="87" t="inlineStr">
        <is>
          <t>x</t>
        </is>
      </c>
      <c r="N126" s="83" t="inlineStr">
        <is>
          <t>2</t>
        </is>
      </c>
      <c r="O126" s="87" t="inlineStr">
        <is>
          <t>x</t>
        </is>
      </c>
      <c r="P126" s="83" t="inlineStr">
        <is>
          <t>18.5%</t>
        </is>
      </c>
      <c r="Q126" s="87" t="inlineStr">
        <is>
          <t>x</t>
        </is>
      </c>
      <c r="R126" s="87" t="inlineStr">
        <is>
          <t>x</t>
        </is>
      </c>
      <c r="S126" s="88" t="inlineStr">
        <is>
          <t>x</t>
        </is>
      </c>
    </row>
    <row r="127" ht="24" customHeight="1">
      <c r="A127" s="494" t="n"/>
      <c r="B127" s="747" t="inlineStr">
        <is>
          <t>14</t>
        </is>
      </c>
      <c r="C127" s="82" t="inlineStr">
        <is>
          <t>10.8</t>
        </is>
      </c>
      <c r="D127" s="83" t="inlineStr">
        <is>
          <t>15</t>
        </is>
      </c>
      <c r="E127" s="83" t="inlineStr">
        <is>
          <t>5</t>
        </is>
      </c>
      <c r="F127" s="84">
        <f>D127/$T$1*E127</f>
        <v/>
      </c>
      <c r="G127" s="239" t="inlineStr">
        <is>
          <t>21</t>
        </is>
      </c>
      <c r="H127" s="83" t="inlineStr">
        <is>
          <t>2.2%</t>
        </is>
      </c>
      <c r="I127" s="87" t="inlineStr">
        <is>
          <t>x</t>
        </is>
      </c>
      <c r="J127" s="83" t="inlineStr">
        <is>
          <t>2.2%</t>
        </is>
      </c>
      <c r="K127" s="87" t="inlineStr">
        <is>
          <t>x</t>
        </is>
      </c>
      <c r="L127" s="83" t="inlineStr">
        <is>
          <t>4</t>
        </is>
      </c>
      <c r="M127" s="87" t="inlineStr">
        <is>
          <t>x</t>
        </is>
      </c>
      <c r="N127" s="83" t="inlineStr">
        <is>
          <t>2</t>
        </is>
      </c>
      <c r="O127" s="87" t="inlineStr">
        <is>
          <t>x</t>
        </is>
      </c>
      <c r="P127" s="83" t="inlineStr">
        <is>
          <t>20.5%</t>
        </is>
      </c>
      <c r="Q127" s="87" t="inlineStr">
        <is>
          <t>x</t>
        </is>
      </c>
      <c r="R127" s="87" t="inlineStr">
        <is>
          <t>x</t>
        </is>
      </c>
      <c r="S127" s="88" t="inlineStr">
        <is>
          <t>x</t>
        </is>
      </c>
    </row>
    <row r="128" ht="24" customHeight="1">
      <c r="A128" s="494" t="n"/>
      <c r="B128" s="747" t="inlineStr">
        <is>
          <t>15</t>
        </is>
      </c>
      <c r="C128" s="82" t="inlineStr">
        <is>
          <t>12.4</t>
        </is>
      </c>
      <c r="D128" s="83" t="inlineStr">
        <is>
          <t>15</t>
        </is>
      </c>
      <c r="E128" s="83" t="inlineStr">
        <is>
          <t>5</t>
        </is>
      </c>
      <c r="F128" s="84">
        <f>D128/$T$1*E128</f>
        <v/>
      </c>
      <c r="G128" s="239" t="inlineStr">
        <is>
          <t>23</t>
        </is>
      </c>
      <c r="H128" s="83" t="inlineStr">
        <is>
          <t>2.5%</t>
        </is>
      </c>
      <c r="I128" s="87" t="inlineStr">
        <is>
          <t>x</t>
        </is>
      </c>
      <c r="J128" s="83" t="inlineStr">
        <is>
          <t>2.5%</t>
        </is>
      </c>
      <c r="K128" s="87" t="inlineStr">
        <is>
          <t>x</t>
        </is>
      </c>
      <c r="L128" s="83" t="inlineStr">
        <is>
          <t>5</t>
        </is>
      </c>
      <c r="M128" s="87" t="inlineStr">
        <is>
          <t>x</t>
        </is>
      </c>
      <c r="N128" s="83" t="inlineStr">
        <is>
          <t>3</t>
        </is>
      </c>
      <c r="O128" s="87" t="inlineStr">
        <is>
          <t>x</t>
        </is>
      </c>
      <c r="P128" s="83" t="inlineStr">
        <is>
          <t>22.5%</t>
        </is>
      </c>
      <c r="Q128" s="87" t="inlineStr">
        <is>
          <t>x</t>
        </is>
      </c>
      <c r="R128" s="87" t="inlineStr">
        <is>
          <t>x</t>
        </is>
      </c>
      <c r="S128" s="88" t="inlineStr">
        <is>
          <t>x</t>
        </is>
      </c>
    </row>
    <row r="129" ht="24" customHeight="1">
      <c r="A129" s="494" t="n"/>
      <c r="B129" s="747" t="inlineStr">
        <is>
          <t>16</t>
        </is>
      </c>
      <c r="C129" s="82" t="inlineStr">
        <is>
          <t>13.8</t>
        </is>
      </c>
      <c r="D129" s="83" t="inlineStr">
        <is>
          <t>20</t>
        </is>
      </c>
      <c r="E129" s="83" t="inlineStr">
        <is>
          <t>8</t>
        </is>
      </c>
      <c r="F129" s="84">
        <f>D129/$T$1*E129</f>
        <v/>
      </c>
      <c r="G129" s="239" t="inlineStr">
        <is>
          <t>27</t>
        </is>
      </c>
      <c r="H129" s="83" t="inlineStr">
        <is>
          <t>2.8%</t>
        </is>
      </c>
      <c r="I129" s="87" t="inlineStr">
        <is>
          <t>x</t>
        </is>
      </c>
      <c r="J129" s="83" t="inlineStr">
        <is>
          <t>2.8%</t>
        </is>
      </c>
      <c r="K129" s="87" t="inlineStr">
        <is>
          <t>x</t>
        </is>
      </c>
      <c r="L129" s="83" t="inlineStr">
        <is>
          <t>5</t>
        </is>
      </c>
      <c r="M129" s="87" t="inlineStr">
        <is>
          <t>x</t>
        </is>
      </c>
      <c r="N129" s="83" t="inlineStr">
        <is>
          <t>3</t>
        </is>
      </c>
      <c r="O129" s="87" t="inlineStr">
        <is>
          <t>x</t>
        </is>
      </c>
      <c r="P129" s="83" t="inlineStr">
        <is>
          <t>25.5%</t>
        </is>
      </c>
      <c r="Q129" s="87" t="inlineStr">
        <is>
          <t>x</t>
        </is>
      </c>
      <c r="R129" s="87" t="inlineStr">
        <is>
          <t>x</t>
        </is>
      </c>
      <c r="S129" s="88" t="inlineStr">
        <is>
          <t>x</t>
        </is>
      </c>
    </row>
    <row r="130" ht="24" customHeight="1">
      <c r="A130" s="494" t="n"/>
      <c r="B130" s="747" t="inlineStr">
        <is>
          <t>17</t>
        </is>
      </c>
      <c r="C130" s="82" t="inlineStr">
        <is>
          <t>15.4</t>
        </is>
      </c>
      <c r="D130" s="83" t="inlineStr">
        <is>
          <t>20</t>
        </is>
      </c>
      <c r="E130" s="83" t="inlineStr">
        <is>
          <t>8</t>
        </is>
      </c>
      <c r="F130" s="84">
        <f>D130/$T$1*E130</f>
        <v/>
      </c>
      <c r="G130" s="239" t="inlineStr">
        <is>
          <t>30</t>
        </is>
      </c>
      <c r="H130" s="83" t="inlineStr">
        <is>
          <t>3.1%</t>
        </is>
      </c>
      <c r="I130" s="87" t="inlineStr">
        <is>
          <t>x</t>
        </is>
      </c>
      <c r="J130" s="83" t="inlineStr">
        <is>
          <t>3.1%</t>
        </is>
      </c>
      <c r="K130" s="87" t="inlineStr">
        <is>
          <t>x</t>
        </is>
      </c>
      <c r="L130" s="83" t="inlineStr">
        <is>
          <t>6</t>
        </is>
      </c>
      <c r="M130" s="87" t="inlineStr">
        <is>
          <t>x</t>
        </is>
      </c>
      <c r="N130" s="83" t="inlineStr">
        <is>
          <t>3</t>
        </is>
      </c>
      <c r="O130" s="87" t="inlineStr">
        <is>
          <t>x</t>
        </is>
      </c>
      <c r="P130" s="83" t="inlineStr">
        <is>
          <t>28.5%</t>
        </is>
      </c>
      <c r="Q130" s="87" t="inlineStr">
        <is>
          <t>x</t>
        </is>
      </c>
      <c r="R130" s="87" t="inlineStr">
        <is>
          <t>x</t>
        </is>
      </c>
      <c r="S130" s="88" t="inlineStr">
        <is>
          <t>x</t>
        </is>
      </c>
    </row>
    <row r="131" ht="24" customHeight="1">
      <c r="A131" s="494" t="n"/>
      <c r="B131" s="747" t="inlineStr">
        <is>
          <t>18</t>
        </is>
      </c>
      <c r="C131" s="82" t="inlineStr">
        <is>
          <t>17.3</t>
        </is>
      </c>
      <c r="D131" s="83" t="inlineStr">
        <is>
          <t>20</t>
        </is>
      </c>
      <c r="E131" s="83" t="inlineStr">
        <is>
          <t>8</t>
        </is>
      </c>
      <c r="F131" s="84">
        <f>D131/$T$1*E131</f>
        <v/>
      </c>
      <c r="G131" s="239" t="inlineStr">
        <is>
          <t>33</t>
        </is>
      </c>
      <c r="H131" s="83" t="inlineStr">
        <is>
          <t>3.4%</t>
        </is>
      </c>
      <c r="I131" s="87" t="inlineStr">
        <is>
          <t>x</t>
        </is>
      </c>
      <c r="J131" s="83" t="inlineStr">
        <is>
          <t>3.4%</t>
        </is>
      </c>
      <c r="K131" s="87" t="inlineStr">
        <is>
          <t>x</t>
        </is>
      </c>
      <c r="L131" s="83" t="inlineStr">
        <is>
          <t>7</t>
        </is>
      </c>
      <c r="M131" s="87" t="inlineStr">
        <is>
          <t>x</t>
        </is>
      </c>
      <c r="N131" s="83" t="inlineStr">
        <is>
          <t>4</t>
        </is>
      </c>
      <c r="O131" s="87" t="inlineStr">
        <is>
          <t>x</t>
        </is>
      </c>
      <c r="P131" s="83" t="inlineStr">
        <is>
          <t>31.5%</t>
        </is>
      </c>
      <c r="Q131" s="87" t="inlineStr">
        <is>
          <t>x</t>
        </is>
      </c>
      <c r="R131" s="87" t="inlineStr">
        <is>
          <t>x</t>
        </is>
      </c>
      <c r="S131" s="88" t="inlineStr">
        <is>
          <t>x</t>
        </is>
      </c>
    </row>
    <row r="132" ht="24" customHeight="1">
      <c r="A132" s="494" t="n"/>
      <c r="B132" s="747" t="inlineStr">
        <is>
          <t>19</t>
        </is>
      </c>
      <c r="C132" s="82" t="inlineStr">
        <is>
          <t>18.7</t>
        </is>
      </c>
      <c r="D132" s="83" t="inlineStr">
        <is>
          <t>20</t>
        </is>
      </c>
      <c r="E132" s="83" t="inlineStr">
        <is>
          <t>8</t>
        </is>
      </c>
      <c r="F132" s="84">
        <f>D132/$T$1*E132</f>
        <v/>
      </c>
      <c r="G132" s="239" t="inlineStr">
        <is>
          <t>36</t>
        </is>
      </c>
      <c r="H132" s="83" t="inlineStr">
        <is>
          <t>3.8%</t>
        </is>
      </c>
      <c r="I132" s="87" t="inlineStr">
        <is>
          <t>x</t>
        </is>
      </c>
      <c r="J132" s="83" t="inlineStr">
        <is>
          <t>3.8%</t>
        </is>
      </c>
      <c r="K132" s="87" t="inlineStr">
        <is>
          <t>x</t>
        </is>
      </c>
      <c r="L132" s="83" t="inlineStr">
        <is>
          <t>7</t>
        </is>
      </c>
      <c r="M132" s="87" t="inlineStr">
        <is>
          <t>x</t>
        </is>
      </c>
      <c r="N132" s="83" t="inlineStr">
        <is>
          <t>4</t>
        </is>
      </c>
      <c r="O132" s="87" t="inlineStr">
        <is>
          <t>x</t>
        </is>
      </c>
      <c r="P132" s="83" t="inlineStr">
        <is>
          <t>34.5%</t>
        </is>
      </c>
      <c r="Q132" s="87" t="inlineStr">
        <is>
          <t>x</t>
        </is>
      </c>
      <c r="R132" s="87" t="inlineStr">
        <is>
          <t>x</t>
        </is>
      </c>
      <c r="S132" s="88" t="inlineStr">
        <is>
          <t>x</t>
        </is>
      </c>
    </row>
    <row r="133" ht="24" customHeight="1">
      <c r="A133" s="494" t="n"/>
      <c r="B133" s="747" t="inlineStr">
        <is>
          <t>20</t>
        </is>
      </c>
      <c r="C133" s="82" t="inlineStr">
        <is>
          <t>20.5</t>
        </is>
      </c>
      <c r="D133" s="83" t="inlineStr">
        <is>
          <t>20</t>
        </is>
      </c>
      <c r="E133" s="83" t="inlineStr">
        <is>
          <t>8</t>
        </is>
      </c>
      <c r="F133" s="84">
        <f>D133/$T$1*E133</f>
        <v/>
      </c>
      <c r="G133" s="239" t="inlineStr">
        <is>
          <t>39</t>
        </is>
      </c>
      <c r="H133" s="83" t="inlineStr">
        <is>
          <t>4.1%</t>
        </is>
      </c>
      <c r="I133" s="87" t="inlineStr">
        <is>
          <t>x</t>
        </is>
      </c>
      <c r="J133" s="83" t="inlineStr">
        <is>
          <t>4.1%</t>
        </is>
      </c>
      <c r="K133" s="87" t="inlineStr">
        <is>
          <t>x</t>
        </is>
      </c>
      <c r="L133" s="83" t="inlineStr">
        <is>
          <t>8</t>
        </is>
      </c>
      <c r="M133" s="87" t="inlineStr">
        <is>
          <t>x</t>
        </is>
      </c>
      <c r="N133" s="83" t="inlineStr">
        <is>
          <t>5</t>
        </is>
      </c>
      <c r="O133" s="87" t="inlineStr">
        <is>
          <t>x</t>
        </is>
      </c>
      <c r="P133" s="83" t="inlineStr">
        <is>
          <t>37.5%</t>
        </is>
      </c>
      <c r="Q133" s="87" t="inlineStr">
        <is>
          <t>x</t>
        </is>
      </c>
      <c r="R133" s="87" t="inlineStr">
        <is>
          <t>x</t>
        </is>
      </c>
      <c r="S133" s="88" t="inlineStr">
        <is>
          <t>x</t>
        </is>
      </c>
    </row>
    <row r="134" ht="24" customHeight="1">
      <c r="A134" s="494" t="n"/>
      <c r="B134" s="747" t="inlineStr">
        <is>
          <t>21</t>
        </is>
      </c>
      <c r="C134" s="82" t="inlineStr">
        <is>
          <t>22.9</t>
        </is>
      </c>
      <c r="D134" s="83" t="inlineStr">
        <is>
          <t>25</t>
        </is>
      </c>
      <c r="E134" s="83" t="inlineStr">
        <is>
          <t>12</t>
        </is>
      </c>
      <c r="F134" s="84">
        <f>D134/$T$1*E134</f>
        <v/>
      </c>
      <c r="G134" s="239" t="inlineStr">
        <is>
          <t>44</t>
        </is>
      </c>
      <c r="H134" s="83" t="inlineStr">
        <is>
          <t>4.6%</t>
        </is>
      </c>
      <c r="I134" s="87" t="inlineStr">
        <is>
          <t>x</t>
        </is>
      </c>
      <c r="J134" s="83" t="inlineStr">
        <is>
          <t>4.6%</t>
        </is>
      </c>
      <c r="K134" s="87" t="inlineStr">
        <is>
          <t>x</t>
        </is>
      </c>
      <c r="L134" s="83" t="inlineStr">
        <is>
          <t>9</t>
        </is>
      </c>
      <c r="M134" s="87" t="inlineStr">
        <is>
          <t>x</t>
        </is>
      </c>
      <c r="N134" s="83" t="inlineStr">
        <is>
          <t>5</t>
        </is>
      </c>
      <c r="O134" s="87" t="inlineStr">
        <is>
          <t>x</t>
        </is>
      </c>
      <c r="P134" s="83" t="inlineStr">
        <is>
          <t>42%</t>
        </is>
      </c>
      <c r="Q134" s="87" t="inlineStr">
        <is>
          <t>x</t>
        </is>
      </c>
      <c r="R134" s="87" t="inlineStr">
        <is>
          <t>x</t>
        </is>
      </c>
      <c r="S134" s="88" t="inlineStr">
        <is>
          <t>x</t>
        </is>
      </c>
    </row>
    <row r="135" ht="24" customHeight="1">
      <c r="A135" s="494" t="n"/>
      <c r="B135" s="747" t="inlineStr">
        <is>
          <t>22</t>
        </is>
      </c>
      <c r="C135" s="82" t="inlineStr">
        <is>
          <t>25.4</t>
        </is>
      </c>
      <c r="D135" s="83" t="inlineStr">
        <is>
          <t>25</t>
        </is>
      </c>
      <c r="E135" s="83" t="inlineStr">
        <is>
          <t>12</t>
        </is>
      </c>
      <c r="F135" s="84">
        <f>D135/$T$1*E135</f>
        <v/>
      </c>
      <c r="G135" s="239" t="inlineStr">
        <is>
          <t>48</t>
        </is>
      </c>
      <c r="H135" s="83" t="inlineStr">
        <is>
          <t>5.1%</t>
        </is>
      </c>
      <c r="I135" s="87" t="inlineStr">
        <is>
          <t>x</t>
        </is>
      </c>
      <c r="J135" s="83" t="inlineStr">
        <is>
          <t>5.1%</t>
        </is>
      </c>
      <c r="K135" s="87" t="inlineStr">
        <is>
          <t>x</t>
        </is>
      </c>
      <c r="L135" s="83" t="inlineStr">
        <is>
          <t>10</t>
        </is>
      </c>
      <c r="M135" s="87" t="inlineStr">
        <is>
          <t>x</t>
        </is>
      </c>
      <c r="N135" s="83" t="inlineStr">
        <is>
          <t>6</t>
        </is>
      </c>
      <c r="O135" s="87" t="inlineStr">
        <is>
          <t>x</t>
        </is>
      </c>
      <c r="P135" s="83" t="inlineStr">
        <is>
          <t>46.5%</t>
        </is>
      </c>
      <c r="Q135" s="87" t="inlineStr">
        <is>
          <t>x</t>
        </is>
      </c>
      <c r="R135" s="87" t="inlineStr">
        <is>
          <t>x</t>
        </is>
      </c>
      <c r="S135" s="88" t="inlineStr">
        <is>
          <t>x</t>
        </is>
      </c>
    </row>
    <row r="136" ht="24" customHeight="1">
      <c r="A136" s="494" t="n"/>
      <c r="B136" s="747" t="inlineStr">
        <is>
          <t>23</t>
        </is>
      </c>
      <c r="C136" s="82" t="inlineStr">
        <is>
          <t>27.8</t>
        </is>
      </c>
      <c r="D136" s="83" t="inlineStr">
        <is>
          <t>25</t>
        </is>
      </c>
      <c r="E136" s="83" t="inlineStr">
        <is>
          <t>12</t>
        </is>
      </c>
      <c r="F136" s="84">
        <f>D136/$T$1*E136</f>
        <v/>
      </c>
      <c r="G136" s="239" t="inlineStr">
        <is>
          <t>53</t>
        </is>
      </c>
      <c r="H136" s="83" t="inlineStr">
        <is>
          <t>5.6%</t>
        </is>
      </c>
      <c r="I136" s="87" t="inlineStr">
        <is>
          <t>x</t>
        </is>
      </c>
      <c r="J136" s="83" t="inlineStr">
        <is>
          <t>5.6%</t>
        </is>
      </c>
      <c r="K136" s="87" t="inlineStr">
        <is>
          <t>x</t>
        </is>
      </c>
      <c r="L136" s="83" t="inlineStr">
        <is>
          <t>11</t>
        </is>
      </c>
      <c r="M136" s="87" t="inlineStr">
        <is>
          <t>x</t>
        </is>
      </c>
      <c r="N136" s="83" t="inlineStr">
        <is>
          <t>6</t>
        </is>
      </c>
      <c r="O136" s="87" t="inlineStr">
        <is>
          <t>x</t>
        </is>
      </c>
      <c r="P136" s="83" t="inlineStr">
        <is>
          <t>51%</t>
        </is>
      </c>
      <c r="Q136" s="87" t="inlineStr">
        <is>
          <t>x</t>
        </is>
      </c>
      <c r="R136" s="87" t="inlineStr">
        <is>
          <t>x</t>
        </is>
      </c>
      <c r="S136" s="88" t="inlineStr">
        <is>
          <t>x</t>
        </is>
      </c>
    </row>
    <row r="137" ht="24" customHeight="1">
      <c r="A137" s="494" t="n"/>
      <c r="B137" s="747" t="inlineStr">
        <is>
          <t>24</t>
        </is>
      </c>
      <c r="C137" s="82" t="inlineStr">
        <is>
          <t>30.3</t>
        </is>
      </c>
      <c r="D137" s="83" t="inlineStr">
        <is>
          <t>25</t>
        </is>
      </c>
      <c r="E137" s="83" t="inlineStr">
        <is>
          <t>12</t>
        </is>
      </c>
      <c r="F137" s="84">
        <f>D137/$T$1*E137</f>
        <v/>
      </c>
      <c r="G137" s="239" t="inlineStr">
        <is>
          <t>58</t>
        </is>
      </c>
      <c r="H137" s="83" t="inlineStr">
        <is>
          <t>6%</t>
        </is>
      </c>
      <c r="I137" s="87" t="inlineStr">
        <is>
          <t>x</t>
        </is>
      </c>
      <c r="J137" s="83" t="inlineStr">
        <is>
          <t>6%</t>
        </is>
      </c>
      <c r="K137" s="87" t="inlineStr">
        <is>
          <t>x</t>
        </is>
      </c>
      <c r="L137" s="83" t="inlineStr">
        <is>
          <t>12</t>
        </is>
      </c>
      <c r="M137" s="87" t="inlineStr">
        <is>
          <t>x</t>
        </is>
      </c>
      <c r="N137" s="83" t="inlineStr">
        <is>
          <t>7</t>
        </is>
      </c>
      <c r="O137" s="87" t="inlineStr">
        <is>
          <t>x</t>
        </is>
      </c>
      <c r="P137" s="83" t="inlineStr">
        <is>
          <t>55.5%</t>
        </is>
      </c>
      <c r="Q137" s="87" t="inlineStr">
        <is>
          <t>x</t>
        </is>
      </c>
      <c r="R137" s="87" t="inlineStr">
        <is>
          <t>x</t>
        </is>
      </c>
      <c r="S137" s="88" t="inlineStr">
        <is>
          <t>x</t>
        </is>
      </c>
    </row>
    <row r="138" ht="24" customHeight="1">
      <c r="A138" s="494" t="n"/>
      <c r="B138" s="747" t="inlineStr">
        <is>
          <t>25</t>
        </is>
      </c>
      <c r="C138" s="82" t="inlineStr">
        <is>
          <t>32.6</t>
        </is>
      </c>
      <c r="D138" s="83" t="inlineStr">
        <is>
          <t>25</t>
        </is>
      </c>
      <c r="E138" s="83" t="inlineStr">
        <is>
          <t>12</t>
        </is>
      </c>
      <c r="F138" s="84">
        <f>D138/$T$1*E138</f>
        <v/>
      </c>
      <c r="G138" s="239" t="inlineStr">
        <is>
          <t>62</t>
        </is>
      </c>
      <c r="H138" s="83" t="inlineStr">
        <is>
          <t>6.5%</t>
        </is>
      </c>
      <c r="I138" s="87" t="inlineStr">
        <is>
          <t>x</t>
        </is>
      </c>
      <c r="J138" s="83" t="inlineStr">
        <is>
          <t>6.5%</t>
        </is>
      </c>
      <c r="K138" s="87" t="inlineStr">
        <is>
          <t>x</t>
        </is>
      </c>
      <c r="L138" s="83" t="inlineStr">
        <is>
          <t>13</t>
        </is>
      </c>
      <c r="M138" s="87" t="inlineStr">
        <is>
          <t>x</t>
        </is>
      </c>
      <c r="N138" s="83" t="inlineStr">
        <is>
          <t>7</t>
        </is>
      </c>
      <c r="O138" s="87" t="inlineStr">
        <is>
          <t>x</t>
        </is>
      </c>
      <c r="P138" s="83" t="inlineStr">
        <is>
          <t>60%</t>
        </is>
      </c>
      <c r="Q138" s="87" t="inlineStr">
        <is>
          <t>x</t>
        </is>
      </c>
      <c r="R138" s="87" t="inlineStr">
        <is>
          <t>x</t>
        </is>
      </c>
      <c r="S138" s="88" t="inlineStr">
        <is>
          <t>x</t>
        </is>
      </c>
    </row>
    <row r="139" ht="24" customHeight="1">
      <c r="A139" s="494" t="n"/>
      <c r="B139" s="747" t="inlineStr">
        <is>
          <t>26</t>
        </is>
      </c>
      <c r="C139" s="82" t="inlineStr">
        <is>
          <t>36.8</t>
        </is>
      </c>
      <c r="D139" s="83" t="inlineStr">
        <is>
          <t>30</t>
        </is>
      </c>
      <c r="E139" s="83" t="inlineStr">
        <is>
          <t>18</t>
        </is>
      </c>
      <c r="F139" s="84">
        <f>D139/$T$1*E139</f>
        <v/>
      </c>
      <c r="G139" s="239" t="inlineStr">
        <is>
          <t>71</t>
        </is>
      </c>
      <c r="H139" s="83" t="inlineStr">
        <is>
          <t>7.4%</t>
        </is>
      </c>
      <c r="I139" s="87" t="inlineStr">
        <is>
          <t>x</t>
        </is>
      </c>
      <c r="J139" s="83" t="inlineStr">
        <is>
          <t>7.4%</t>
        </is>
      </c>
      <c r="K139" s="87" t="inlineStr">
        <is>
          <t>x</t>
        </is>
      </c>
      <c r="L139" s="83" t="inlineStr">
        <is>
          <t>14</t>
        </is>
      </c>
      <c r="M139" s="87" t="inlineStr">
        <is>
          <t>x</t>
        </is>
      </c>
      <c r="N139" s="83" t="inlineStr">
        <is>
          <t>8</t>
        </is>
      </c>
      <c r="O139" s="87" t="inlineStr">
        <is>
          <t>x</t>
        </is>
      </c>
      <c r="P139" s="83" t="inlineStr">
        <is>
          <t>68%</t>
        </is>
      </c>
      <c r="Q139" s="87" t="inlineStr">
        <is>
          <t>x</t>
        </is>
      </c>
      <c r="R139" s="87" t="inlineStr">
        <is>
          <t>x</t>
        </is>
      </c>
      <c r="S139" s="88" t="inlineStr">
        <is>
          <t>x</t>
        </is>
      </c>
    </row>
    <row r="140" ht="24" customHeight="1">
      <c r="A140" s="494" t="n"/>
      <c r="B140" s="747" t="inlineStr">
        <is>
          <t>27</t>
        </is>
      </c>
      <c r="C140" s="82" t="inlineStr">
        <is>
          <t>41.3</t>
        </is>
      </c>
      <c r="D140" s="83" t="inlineStr">
        <is>
          <t>30</t>
        </is>
      </c>
      <c r="E140" s="83" t="inlineStr">
        <is>
          <t>18</t>
        </is>
      </c>
      <c r="F140" s="84">
        <f>@IF(OR($S$1="春节祝福",$S$1="周年祝福",$S$1="中秋祝福"),D140/$T$1*E140,D140*E140)</f>
        <v/>
      </c>
      <c r="G140" s="239" t="inlineStr">
        <is>
          <t>79</t>
        </is>
      </c>
      <c r="H140" s="83" t="inlineStr">
        <is>
          <t>8.3%</t>
        </is>
      </c>
      <c r="I140" s="87" t="inlineStr">
        <is>
          <t>x</t>
        </is>
      </c>
      <c r="J140" s="83" t="inlineStr">
        <is>
          <t>8.3%</t>
        </is>
      </c>
      <c r="K140" s="87" t="inlineStr">
        <is>
          <t>x</t>
        </is>
      </c>
      <c r="L140" s="83" t="inlineStr">
        <is>
          <t>16</t>
        </is>
      </c>
      <c r="M140" s="87" t="inlineStr">
        <is>
          <t>x</t>
        </is>
      </c>
      <c r="N140" s="83" t="inlineStr">
        <is>
          <t>9</t>
        </is>
      </c>
      <c r="O140" s="87" t="inlineStr">
        <is>
          <t>x</t>
        </is>
      </c>
      <c r="P140" s="83" t="inlineStr">
        <is>
          <t>76%</t>
        </is>
      </c>
      <c r="Q140" s="87" t="inlineStr">
        <is>
          <t>x</t>
        </is>
      </c>
      <c r="R140" s="87" t="inlineStr">
        <is>
          <t>x</t>
        </is>
      </c>
      <c r="S140" s="88" t="inlineStr">
        <is>
          <t>x</t>
        </is>
      </c>
    </row>
    <row r="141" ht="24" customHeight="1">
      <c r="A141" s="494" t="n"/>
      <c r="B141" s="747" t="inlineStr">
        <is>
          <t>28</t>
        </is>
      </c>
      <c r="C141" s="82" t="inlineStr">
        <is>
          <t>45.7</t>
        </is>
      </c>
      <c r="D141" s="83" t="inlineStr">
        <is>
          <t>30</t>
        </is>
      </c>
      <c r="E141" s="83" t="inlineStr">
        <is>
          <t>18</t>
        </is>
      </c>
      <c r="F141" s="84">
        <f>@IF(OR($S$1="春节祝福",$S$1="周年祝福",$S$1="中秋祝福"),D141/$T$1*E141,D141*E141)</f>
        <v/>
      </c>
      <c r="G141" s="239" t="inlineStr">
        <is>
          <t>87</t>
        </is>
      </c>
      <c r="H141" s="83" t="inlineStr">
        <is>
          <t>9.2%</t>
        </is>
      </c>
      <c r="I141" s="87" t="inlineStr">
        <is>
          <t>x</t>
        </is>
      </c>
      <c r="J141" s="83" t="inlineStr">
        <is>
          <t>9.2%</t>
        </is>
      </c>
      <c r="K141" s="87" t="inlineStr">
        <is>
          <t>x</t>
        </is>
      </c>
      <c r="L141" s="83" t="inlineStr">
        <is>
          <t>18</t>
        </is>
      </c>
      <c r="M141" s="87" t="inlineStr">
        <is>
          <t>x</t>
        </is>
      </c>
      <c r="N141" s="83" t="inlineStr">
        <is>
          <t>10</t>
        </is>
      </c>
      <c r="O141" s="87" t="inlineStr">
        <is>
          <t>x</t>
        </is>
      </c>
      <c r="P141" s="83" t="inlineStr">
        <is>
          <t>84%</t>
        </is>
      </c>
      <c r="Q141" s="87" t="inlineStr">
        <is>
          <t>x</t>
        </is>
      </c>
      <c r="R141" s="87" t="inlineStr">
        <is>
          <t>x</t>
        </is>
      </c>
      <c r="S141" s="88" t="inlineStr">
        <is>
          <t>x</t>
        </is>
      </c>
    </row>
    <row r="142" ht="24" customHeight="1">
      <c r="A142" s="494" t="n"/>
      <c r="B142" s="747" t="inlineStr">
        <is>
          <t>29</t>
        </is>
      </c>
      <c r="C142" s="82" t="inlineStr">
        <is>
          <t>49.8</t>
        </is>
      </c>
      <c r="D142" s="83" t="inlineStr">
        <is>
          <t>30</t>
        </is>
      </c>
      <c r="E142" s="83" t="inlineStr">
        <is>
          <t>18</t>
        </is>
      </c>
      <c r="F142" s="84">
        <f>@IF(OR($S$1="春节祝福",$S$1="周年祝福",$S$1="中秋祝福"),D142/$T$1*E142,D142*E142)</f>
        <v/>
      </c>
      <c r="G142" s="239" t="inlineStr">
        <is>
          <t>96</t>
        </is>
      </c>
      <c r="H142" s="83" t="inlineStr">
        <is>
          <t>10%</t>
        </is>
      </c>
      <c r="I142" s="87" t="inlineStr">
        <is>
          <t>x</t>
        </is>
      </c>
      <c r="J142" s="83" t="inlineStr">
        <is>
          <t>10%</t>
        </is>
      </c>
      <c r="K142" s="87" t="inlineStr">
        <is>
          <t>x</t>
        </is>
      </c>
      <c r="L142" s="83" t="inlineStr">
        <is>
          <t>19</t>
        </is>
      </c>
      <c r="M142" s="87" t="inlineStr">
        <is>
          <t>x</t>
        </is>
      </c>
      <c r="N142" s="83" t="inlineStr">
        <is>
          <t>11</t>
        </is>
      </c>
      <c r="O142" s="87" t="inlineStr">
        <is>
          <t>x</t>
        </is>
      </c>
      <c r="P142" s="83" t="inlineStr">
        <is>
          <t>92%</t>
        </is>
      </c>
      <c r="Q142" s="87" t="inlineStr">
        <is>
          <t>x</t>
        </is>
      </c>
      <c r="R142" s="87" t="inlineStr">
        <is>
          <t>x</t>
        </is>
      </c>
      <c r="S142" s="88" t="inlineStr">
        <is>
          <t>x</t>
        </is>
      </c>
    </row>
    <row r="143" ht="24" customHeight="1">
      <c r="A143" s="494" t="n"/>
      <c r="B143" s="750" t="inlineStr">
        <is>
          <t>30</t>
        </is>
      </c>
      <c r="C143" s="82" t="inlineStr">
        <is>
          <t>54.3</t>
        </is>
      </c>
      <c r="D143" s="83" t="inlineStr">
        <is>
          <t>30</t>
        </is>
      </c>
      <c r="E143" s="83" t="inlineStr">
        <is>
          <t>18</t>
        </is>
      </c>
      <c r="F143" s="84">
        <f>@IF(OR($S$1="周年祝福",$S$1="中秋祝福"),D143/$T$1*E143,D143*E143)</f>
        <v/>
      </c>
      <c r="G143" s="239" t="inlineStr">
        <is>
          <t>104</t>
        </is>
      </c>
      <c r="H143" s="83" t="inlineStr">
        <is>
          <t>10.9%</t>
        </is>
      </c>
      <c r="I143" s="87" t="inlineStr">
        <is>
          <t>x</t>
        </is>
      </c>
      <c r="J143" s="83" t="inlineStr">
        <is>
          <t>10.9%</t>
        </is>
      </c>
      <c r="K143" s="87" t="inlineStr">
        <is>
          <t>x</t>
        </is>
      </c>
      <c r="L143" s="83" t="inlineStr">
        <is>
          <t>21</t>
        </is>
      </c>
      <c r="M143" s="87" t="inlineStr">
        <is>
          <t>x</t>
        </is>
      </c>
      <c r="N143" s="83" t="inlineStr">
        <is>
          <t>12</t>
        </is>
      </c>
      <c r="O143" s="87" t="inlineStr">
        <is>
          <t>x</t>
        </is>
      </c>
      <c r="P143" s="83" t="inlineStr">
        <is>
          <t>100%</t>
        </is>
      </c>
      <c r="Q143" s="87" t="inlineStr">
        <is>
          <t>x</t>
        </is>
      </c>
      <c r="R143" s="87" t="inlineStr">
        <is>
          <t>x</t>
        </is>
      </c>
      <c r="S143" s="88" t="inlineStr">
        <is>
          <t>x</t>
        </is>
      </c>
    </row>
    <row r="144" ht="24" customHeight="1">
      <c r="A144" s="494" t="n"/>
      <c r="B144" s="747" t="inlineStr">
        <is>
          <t>31</t>
        </is>
      </c>
      <c r="C144" s="82" t="inlineStr">
        <is>
          <t>59.2</t>
        </is>
      </c>
      <c r="D144" s="83" t="inlineStr">
        <is>
          <t>35</t>
        </is>
      </c>
      <c r="E144" s="83" t="inlineStr">
        <is>
          <t>20</t>
        </is>
      </c>
      <c r="F144" s="84">
        <f>@IF(OR($S$1="周年祝福",$S$1="中秋祝福"),D144/$T$1*E144,D144*E144)</f>
        <v/>
      </c>
      <c r="G144" s="132" t="inlineStr">
        <is>
          <t>113</t>
        </is>
      </c>
      <c r="H144" s="132" t="inlineStr">
        <is>
          <t>11.9%</t>
        </is>
      </c>
      <c r="I144" s="285" t="inlineStr">
        <is>
          <t>x</t>
        </is>
      </c>
      <c r="J144" s="132" t="inlineStr">
        <is>
          <t>11.9%</t>
        </is>
      </c>
      <c r="K144" s="285" t="inlineStr">
        <is>
          <t>x</t>
        </is>
      </c>
      <c r="L144" s="132" t="inlineStr">
        <is>
          <t>23</t>
        </is>
      </c>
      <c r="M144" s="285" t="inlineStr">
        <is>
          <t>x</t>
        </is>
      </c>
      <c r="N144" s="132" t="inlineStr">
        <is>
          <t>13</t>
        </is>
      </c>
      <c r="O144" s="285" t="inlineStr">
        <is>
          <t>x</t>
        </is>
      </c>
      <c r="P144" s="132" t="inlineStr">
        <is>
          <t>109%</t>
        </is>
      </c>
      <c r="Q144" s="87" t="inlineStr">
        <is>
          <t>x</t>
        </is>
      </c>
      <c r="R144" s="87" t="inlineStr">
        <is>
          <t>x</t>
        </is>
      </c>
      <c r="S144" s="88" t="inlineStr">
        <is>
          <t>x</t>
        </is>
      </c>
    </row>
    <row r="145" ht="24" customHeight="1">
      <c r="A145" s="494" t="n"/>
      <c r="B145" s="747" t="inlineStr">
        <is>
          <t>32</t>
        </is>
      </c>
      <c r="C145" s="82" t="inlineStr">
        <is>
          <t>64.2</t>
        </is>
      </c>
      <c r="D145" s="83" t="inlineStr">
        <is>
          <t>35</t>
        </is>
      </c>
      <c r="E145" s="83" t="inlineStr">
        <is>
          <t>20</t>
        </is>
      </c>
      <c r="F145" s="84">
        <f>D145*E145</f>
        <v/>
      </c>
      <c r="G145" s="73" t="inlineStr">
        <is>
          <t>123</t>
        </is>
      </c>
      <c r="H145" s="73" t="inlineStr">
        <is>
          <t>12.9%</t>
        </is>
      </c>
      <c r="I145" s="665" t="inlineStr">
        <is>
          <t>x</t>
        </is>
      </c>
      <c r="J145" s="73" t="inlineStr">
        <is>
          <t>12.9%</t>
        </is>
      </c>
      <c r="K145" s="665" t="inlineStr">
        <is>
          <t>x</t>
        </is>
      </c>
      <c r="L145" s="73" t="inlineStr">
        <is>
          <t>25</t>
        </is>
      </c>
      <c r="M145" s="665" t="inlineStr">
        <is>
          <t>x</t>
        </is>
      </c>
      <c r="N145" s="73" t="inlineStr">
        <is>
          <t>14</t>
        </is>
      </c>
      <c r="O145" s="665" t="inlineStr">
        <is>
          <t>x</t>
        </is>
      </c>
      <c r="P145" s="83" t="inlineStr">
        <is>
          <t>118%</t>
        </is>
      </c>
      <c r="Q145" s="87" t="inlineStr">
        <is>
          <t>x</t>
        </is>
      </c>
      <c r="R145" s="87" t="inlineStr">
        <is>
          <t>x</t>
        </is>
      </c>
      <c r="S145" s="88" t="inlineStr">
        <is>
          <t>x</t>
        </is>
      </c>
    </row>
    <row r="146" ht="24" customHeight="1">
      <c r="A146" s="494" t="n"/>
      <c r="B146" s="747" t="inlineStr">
        <is>
          <t>33</t>
        </is>
      </c>
      <c r="C146" s="82" t="inlineStr">
        <is>
          <t>69.5</t>
        </is>
      </c>
      <c r="D146" s="83" t="inlineStr">
        <is>
          <t>35</t>
        </is>
      </c>
      <c r="E146" s="83" t="inlineStr">
        <is>
          <t>20</t>
        </is>
      </c>
      <c r="F146" s="84">
        <f>D146*E146</f>
        <v/>
      </c>
      <c r="G146" s="73" t="inlineStr">
        <is>
          <t>133</t>
        </is>
      </c>
      <c r="H146" s="73" t="inlineStr">
        <is>
          <t>14%</t>
        </is>
      </c>
      <c r="I146" s="665" t="inlineStr">
        <is>
          <t>x</t>
        </is>
      </c>
      <c r="J146" s="73" t="inlineStr">
        <is>
          <t>14%</t>
        </is>
      </c>
      <c r="K146" s="665" t="inlineStr">
        <is>
          <t>x</t>
        </is>
      </c>
      <c r="L146" s="73" t="inlineStr">
        <is>
          <t>27</t>
        </is>
      </c>
      <c r="M146" s="665" t="inlineStr">
        <is>
          <t>x</t>
        </is>
      </c>
      <c r="N146" s="73" t="inlineStr">
        <is>
          <t>15</t>
        </is>
      </c>
      <c r="O146" s="665" t="inlineStr">
        <is>
          <t>x</t>
        </is>
      </c>
      <c r="P146" s="83" t="inlineStr">
        <is>
          <t>128%</t>
        </is>
      </c>
      <c r="Q146" s="87" t="inlineStr">
        <is>
          <t>x</t>
        </is>
      </c>
      <c r="R146" s="87" t="inlineStr">
        <is>
          <t>x</t>
        </is>
      </c>
      <c r="S146" s="88" t="inlineStr">
        <is>
          <t>x</t>
        </is>
      </c>
    </row>
    <row r="147" ht="24" customHeight="1">
      <c r="A147" s="494" t="n"/>
      <c r="B147" s="747" t="inlineStr">
        <is>
          <t>34</t>
        </is>
      </c>
      <c r="C147" s="82" t="inlineStr">
        <is>
          <t>76</t>
        </is>
      </c>
      <c r="D147" s="83" t="inlineStr">
        <is>
          <t>35</t>
        </is>
      </c>
      <c r="E147" s="83" t="inlineStr">
        <is>
          <t>20</t>
        </is>
      </c>
      <c r="F147" s="84">
        <f>D147*E147</f>
        <v/>
      </c>
      <c r="G147" s="73" t="inlineStr">
        <is>
          <t>146</t>
        </is>
      </c>
      <c r="H147" s="73" t="inlineStr">
        <is>
          <t>15.3%</t>
        </is>
      </c>
      <c r="I147" s="665" t="inlineStr">
        <is>
          <t>x</t>
        </is>
      </c>
      <c r="J147" s="73" t="inlineStr">
        <is>
          <t>15.3%</t>
        </is>
      </c>
      <c r="K147" s="665" t="inlineStr">
        <is>
          <t>x</t>
        </is>
      </c>
      <c r="L147" s="73" t="inlineStr">
        <is>
          <t>29</t>
        </is>
      </c>
      <c r="M147" s="665" t="inlineStr">
        <is>
          <t>x</t>
        </is>
      </c>
      <c r="N147" s="73" t="inlineStr">
        <is>
          <t>16</t>
        </is>
      </c>
      <c r="O147" s="665" t="inlineStr">
        <is>
          <t>x</t>
        </is>
      </c>
      <c r="P147" s="83" t="inlineStr">
        <is>
          <t>140%</t>
        </is>
      </c>
      <c r="Q147" s="87" t="inlineStr">
        <is>
          <t>x</t>
        </is>
      </c>
      <c r="R147" s="87" t="inlineStr">
        <is>
          <t>x</t>
        </is>
      </c>
      <c r="S147" s="88" t="inlineStr">
        <is>
          <t>x</t>
        </is>
      </c>
    </row>
    <row r="148" ht="24" customHeight="1">
      <c r="A148" s="553" t="n"/>
      <c r="B148" s="750" t="inlineStr">
        <is>
          <t>35</t>
        </is>
      </c>
      <c r="C148" s="89" t="inlineStr">
        <is>
          <t>81.7</t>
        </is>
      </c>
      <c r="D148" s="90" t="inlineStr">
        <is>
          <t>35</t>
        </is>
      </c>
      <c r="E148" s="90" t="inlineStr">
        <is>
          <t>20</t>
        </is>
      </c>
      <c r="F148" s="224">
        <f>D148*E148</f>
        <v/>
      </c>
      <c r="G148" s="660" t="inlineStr">
        <is>
          <t>156</t>
        </is>
      </c>
      <c r="H148" s="343" t="inlineStr">
        <is>
          <t>16.4%</t>
        </is>
      </c>
      <c r="I148" s="66" t="inlineStr">
        <is>
          <t>x</t>
        </is>
      </c>
      <c r="J148" s="343" t="inlineStr">
        <is>
          <t>16.4%</t>
        </is>
      </c>
      <c r="K148" s="66" t="inlineStr">
        <is>
          <t>x</t>
        </is>
      </c>
      <c r="L148" s="343" t="inlineStr">
        <is>
          <t>32</t>
        </is>
      </c>
      <c r="M148" s="66" t="inlineStr">
        <is>
          <t>x</t>
        </is>
      </c>
      <c r="N148" s="343" t="inlineStr">
        <is>
          <t>18</t>
        </is>
      </c>
      <c r="O148" s="66" t="inlineStr">
        <is>
          <t>x</t>
        </is>
      </c>
      <c r="P148" s="65" t="inlineStr">
        <is>
          <t>150%</t>
        </is>
      </c>
      <c r="Q148" s="66" t="inlineStr">
        <is>
          <t>x</t>
        </is>
      </c>
      <c r="R148" s="66" t="inlineStr">
        <is>
          <t>x</t>
        </is>
      </c>
      <c r="S148" s="67" t="inlineStr">
        <is>
          <t>x</t>
        </is>
      </c>
    </row>
    <row r="149" ht="24" customHeight="1">
      <c r="A149" s="605" t="inlineStr">
        <is>
          <t>少林
上层心法
金刚护法</t>
        </is>
      </c>
      <c r="B149" s="1057" t="inlineStr">
        <is>
          <t>1</t>
        </is>
      </c>
      <c r="C149" s="558" t="inlineStr">
        <is>
          <t>0.5</t>
        </is>
      </c>
      <c r="D149" s="566" t="inlineStr">
        <is>
          <t>5</t>
        </is>
      </c>
      <c r="E149" s="566" t="inlineStr">
        <is>
          <t>1</t>
        </is>
      </c>
      <c r="F149" s="207">
        <f>D149/$T$1*E149</f>
        <v/>
      </c>
      <c r="G149" s="340" t="inlineStr">
        <is>
          <t>1</t>
        </is>
      </c>
      <c r="H149" s="253" t="inlineStr">
        <is>
          <t>x</t>
        </is>
      </c>
      <c r="I149" s="340" t="inlineStr">
        <is>
          <t>0.1%</t>
        </is>
      </c>
      <c r="J149" s="253" t="inlineStr">
        <is>
          <t>x</t>
        </is>
      </c>
      <c r="K149" s="340" t="inlineStr">
        <is>
          <t>0.3%</t>
        </is>
      </c>
      <c r="L149" s="253" t="inlineStr">
        <is>
          <t>x</t>
        </is>
      </c>
      <c r="M149" s="340" t="inlineStr">
        <is>
          <t>0</t>
        </is>
      </c>
      <c r="N149" s="253" t="inlineStr">
        <is>
          <t>x</t>
        </is>
      </c>
      <c r="O149" s="340" t="inlineStr">
        <is>
          <t>0</t>
        </is>
      </c>
      <c r="P149" s="253" t="inlineStr">
        <is>
          <t>x</t>
        </is>
      </c>
      <c r="Q149" s="340" t="inlineStr">
        <is>
          <t>1%</t>
        </is>
      </c>
      <c r="R149" s="253" t="inlineStr">
        <is>
          <t>x</t>
        </is>
      </c>
      <c r="S149" s="662" t="inlineStr">
        <is>
          <t>x</t>
        </is>
      </c>
    </row>
    <row r="150" ht="24" customHeight="1">
      <c r="A150" s="494" t="n"/>
      <c r="B150" s="1058" t="inlineStr">
        <is>
          <t>2</t>
        </is>
      </c>
      <c r="C150" s="82" t="inlineStr">
        <is>
          <t>1.7</t>
        </is>
      </c>
      <c r="D150" s="83" t="inlineStr">
        <is>
          <t>5</t>
        </is>
      </c>
      <c r="E150" s="83" t="inlineStr">
        <is>
          <t>1</t>
        </is>
      </c>
      <c r="F150" s="84">
        <f>D150/$T$1*E150</f>
        <v/>
      </c>
      <c r="G150" s="83" t="inlineStr">
        <is>
          <t>2</t>
        </is>
      </c>
      <c r="H150" s="87" t="inlineStr">
        <is>
          <t>x</t>
        </is>
      </c>
      <c r="I150" s="83" t="inlineStr">
        <is>
          <t>0.2%</t>
        </is>
      </c>
      <c r="J150" s="87" t="inlineStr">
        <is>
          <t>x</t>
        </is>
      </c>
      <c r="K150" s="83" t="inlineStr">
        <is>
          <t>0.6%</t>
        </is>
      </c>
      <c r="L150" s="87" t="inlineStr">
        <is>
          <t>x</t>
        </is>
      </c>
      <c r="M150" s="83" t="inlineStr">
        <is>
          <t>1</t>
        </is>
      </c>
      <c r="N150" s="87" t="inlineStr">
        <is>
          <t>x</t>
        </is>
      </c>
      <c r="O150" s="83" t="inlineStr">
        <is>
          <t>1</t>
        </is>
      </c>
      <c r="P150" s="87" t="inlineStr">
        <is>
          <t>x</t>
        </is>
      </c>
      <c r="Q150" s="83" t="inlineStr">
        <is>
          <t>2%</t>
        </is>
      </c>
      <c r="R150" s="87" t="inlineStr">
        <is>
          <t>x</t>
        </is>
      </c>
      <c r="S150" s="88" t="inlineStr">
        <is>
          <t>x</t>
        </is>
      </c>
    </row>
    <row r="151" ht="24" customHeight="1">
      <c r="A151" s="494" t="n"/>
      <c r="B151" s="1058" t="inlineStr">
        <is>
          <t>3</t>
        </is>
      </c>
      <c r="C151" s="82" t="inlineStr">
        <is>
          <t>2.2</t>
        </is>
      </c>
      <c r="D151" s="83" t="inlineStr">
        <is>
          <t>5</t>
        </is>
      </c>
      <c r="E151" s="83" t="inlineStr">
        <is>
          <t>1</t>
        </is>
      </c>
      <c r="F151" s="84">
        <f>D151/$T$1*E151</f>
        <v/>
      </c>
      <c r="G151" s="83" t="inlineStr">
        <is>
          <t>3</t>
        </is>
      </c>
      <c r="H151" s="87" t="inlineStr">
        <is>
          <t>x</t>
        </is>
      </c>
      <c r="I151" s="83" t="inlineStr">
        <is>
          <t>0.3%</t>
        </is>
      </c>
      <c r="J151" s="87" t="inlineStr">
        <is>
          <t>x</t>
        </is>
      </c>
      <c r="K151" s="83" t="inlineStr">
        <is>
          <t>0.9%</t>
        </is>
      </c>
      <c r="L151" s="87" t="inlineStr">
        <is>
          <t>x</t>
        </is>
      </c>
      <c r="M151" s="83" t="inlineStr">
        <is>
          <t>1</t>
        </is>
      </c>
      <c r="N151" s="87" t="inlineStr">
        <is>
          <t>x</t>
        </is>
      </c>
      <c r="O151" s="83" t="inlineStr">
        <is>
          <t>1</t>
        </is>
      </c>
      <c r="P151" s="87" t="inlineStr">
        <is>
          <t>x</t>
        </is>
      </c>
      <c r="Q151" s="83" t="inlineStr">
        <is>
          <t>3%</t>
        </is>
      </c>
      <c r="R151" s="87" t="inlineStr">
        <is>
          <t>x</t>
        </is>
      </c>
      <c r="S151" s="88" t="inlineStr">
        <is>
          <t>x</t>
        </is>
      </c>
    </row>
    <row r="152" ht="24" customHeight="1">
      <c r="A152" s="494" t="n"/>
      <c r="B152" s="1058" t="inlineStr">
        <is>
          <t>4</t>
        </is>
      </c>
      <c r="C152" s="82" t="inlineStr">
        <is>
          <t>3.4</t>
        </is>
      </c>
      <c r="D152" s="83" t="inlineStr">
        <is>
          <t>5</t>
        </is>
      </c>
      <c r="E152" s="83" t="inlineStr">
        <is>
          <t>1</t>
        </is>
      </c>
      <c r="F152" s="84">
        <f>D152/$T$1*E152</f>
        <v/>
      </c>
      <c r="G152" s="83" t="inlineStr">
        <is>
          <t>4</t>
        </is>
      </c>
      <c r="H152" s="87" t="inlineStr">
        <is>
          <t>x</t>
        </is>
      </c>
      <c r="I152" s="83" t="inlineStr">
        <is>
          <t>0.4%</t>
        </is>
      </c>
      <c r="J152" s="87" t="inlineStr">
        <is>
          <t>x</t>
        </is>
      </c>
      <c r="K152" s="83" t="inlineStr">
        <is>
          <t>1.2%</t>
        </is>
      </c>
      <c r="L152" s="87" t="inlineStr">
        <is>
          <t>x</t>
        </is>
      </c>
      <c r="M152" s="83" t="inlineStr">
        <is>
          <t>2</t>
        </is>
      </c>
      <c r="N152" s="87" t="inlineStr">
        <is>
          <t>x</t>
        </is>
      </c>
      <c r="O152" s="83" t="inlineStr">
        <is>
          <t>2</t>
        </is>
      </c>
      <c r="P152" s="87" t="inlineStr">
        <is>
          <t>x</t>
        </is>
      </c>
      <c r="Q152" s="83" t="inlineStr">
        <is>
          <t>4%</t>
        </is>
      </c>
      <c r="R152" s="87" t="inlineStr">
        <is>
          <t>x</t>
        </is>
      </c>
      <c r="S152" s="88" t="inlineStr">
        <is>
          <t>x</t>
        </is>
      </c>
    </row>
    <row r="153" ht="24" customHeight="1">
      <c r="A153" s="494" t="n"/>
      <c r="B153" s="1058" t="inlineStr">
        <is>
          <t>5</t>
        </is>
      </c>
      <c r="C153" s="82" t="inlineStr">
        <is>
          <t>3.8</t>
        </is>
      </c>
      <c r="D153" s="83" t="inlineStr">
        <is>
          <t>5</t>
        </is>
      </c>
      <c r="E153" s="83" t="inlineStr">
        <is>
          <t>1</t>
        </is>
      </c>
      <c r="F153" s="84">
        <f>D153/$T$1*E153</f>
        <v/>
      </c>
      <c r="G153" s="83" t="inlineStr">
        <is>
          <t>5</t>
        </is>
      </c>
      <c r="H153" s="87" t="inlineStr">
        <is>
          <t>x</t>
        </is>
      </c>
      <c r="I153" s="83" t="inlineStr">
        <is>
          <t>0.5%</t>
        </is>
      </c>
      <c r="J153" s="87" t="inlineStr">
        <is>
          <t>x</t>
        </is>
      </c>
      <c r="K153" s="83" t="inlineStr">
        <is>
          <t>1.4%</t>
        </is>
      </c>
      <c r="L153" s="87" t="inlineStr">
        <is>
          <t>x</t>
        </is>
      </c>
      <c r="M153" s="83" t="inlineStr">
        <is>
          <t>2</t>
        </is>
      </c>
      <c r="N153" s="87" t="inlineStr">
        <is>
          <t>x</t>
        </is>
      </c>
      <c r="O153" s="83" t="inlineStr">
        <is>
          <t>2</t>
        </is>
      </c>
      <c r="P153" s="87" t="inlineStr">
        <is>
          <t>x</t>
        </is>
      </c>
      <c r="Q153" s="83" t="inlineStr">
        <is>
          <t>5%</t>
        </is>
      </c>
      <c r="R153" s="87" t="inlineStr">
        <is>
          <t>x</t>
        </is>
      </c>
      <c r="S153" s="88" t="inlineStr">
        <is>
          <t>x</t>
        </is>
      </c>
    </row>
    <row r="154" ht="24" customHeight="1">
      <c r="A154" s="494" t="n"/>
      <c r="B154" s="1058" t="inlineStr">
        <is>
          <t>6</t>
        </is>
      </c>
      <c r="C154" s="82" t="inlineStr">
        <is>
          <t>5.4</t>
        </is>
      </c>
      <c r="D154" s="83" t="inlineStr">
        <is>
          <t>10</t>
        </is>
      </c>
      <c r="E154" s="83" t="inlineStr">
        <is>
          <t>2</t>
        </is>
      </c>
      <c r="F154" s="84">
        <f>D154/$T$1*E154</f>
        <v/>
      </c>
      <c r="G154" s="83" t="inlineStr">
        <is>
          <t>7</t>
        </is>
      </c>
      <c r="H154" s="87" t="inlineStr">
        <is>
          <t>x</t>
        </is>
      </c>
      <c r="I154" s="83" t="inlineStr">
        <is>
          <t>0.7%</t>
        </is>
      </c>
      <c r="J154" s="87" t="inlineStr">
        <is>
          <t>x</t>
        </is>
      </c>
      <c r="K154" s="83" t="inlineStr">
        <is>
          <t>1.9%</t>
        </is>
      </c>
      <c r="L154" s="87" t="inlineStr">
        <is>
          <t>x</t>
        </is>
      </c>
      <c r="M154" s="83" t="inlineStr">
        <is>
          <t>3</t>
        </is>
      </c>
      <c r="N154" s="87" t="inlineStr">
        <is>
          <t>x</t>
        </is>
      </c>
      <c r="O154" s="83" t="inlineStr">
        <is>
          <t>3</t>
        </is>
      </c>
      <c r="P154" s="87" t="inlineStr">
        <is>
          <t>x</t>
        </is>
      </c>
      <c r="Q154" s="83" t="inlineStr">
        <is>
          <t>6.5%</t>
        </is>
      </c>
      <c r="R154" s="87" t="inlineStr">
        <is>
          <t>x</t>
        </is>
      </c>
      <c r="S154" s="88" t="inlineStr">
        <is>
          <t>x</t>
        </is>
      </c>
    </row>
    <row r="155" ht="24" customHeight="1">
      <c r="A155" s="494" t="n"/>
      <c r="B155" s="1058" t="inlineStr">
        <is>
          <t>7</t>
        </is>
      </c>
      <c r="C155" s="82" t="inlineStr">
        <is>
          <t>6.1</t>
        </is>
      </c>
      <c r="D155" s="83" t="inlineStr">
        <is>
          <t>10</t>
        </is>
      </c>
      <c r="E155" s="83" t="inlineStr">
        <is>
          <t>2</t>
        </is>
      </c>
      <c r="F155" s="84">
        <f>D155/$T$1*E155</f>
        <v/>
      </c>
      <c r="G155" s="83" t="inlineStr">
        <is>
          <t>8</t>
        </is>
      </c>
      <c r="H155" s="87" t="inlineStr">
        <is>
          <t>x</t>
        </is>
      </c>
      <c r="I155" s="83" t="inlineStr">
        <is>
          <t>0.9%</t>
        </is>
      </c>
      <c r="J155" s="87" t="inlineStr">
        <is>
          <t>x</t>
        </is>
      </c>
      <c r="K155" s="83" t="inlineStr">
        <is>
          <t>2.3%</t>
        </is>
      </c>
      <c r="L155" s="87" t="inlineStr">
        <is>
          <t>x</t>
        </is>
      </c>
      <c r="M155" s="83" t="inlineStr">
        <is>
          <t>3</t>
        </is>
      </c>
      <c r="N155" s="87" t="inlineStr">
        <is>
          <t>x</t>
        </is>
      </c>
      <c r="O155" s="83" t="inlineStr">
        <is>
          <t>3</t>
        </is>
      </c>
      <c r="P155" s="87" t="inlineStr">
        <is>
          <t>x</t>
        </is>
      </c>
      <c r="Q155" s="83" t="inlineStr">
        <is>
          <t>8%</t>
        </is>
      </c>
      <c r="R155" s="87" t="inlineStr">
        <is>
          <t>x</t>
        </is>
      </c>
      <c r="S155" s="88" t="inlineStr">
        <is>
          <t>x</t>
        </is>
      </c>
    </row>
    <row r="156" ht="24" customHeight="1">
      <c r="A156" s="494" t="n"/>
      <c r="B156" s="1058" t="inlineStr">
        <is>
          <t>8</t>
        </is>
      </c>
      <c r="C156" s="82" t="inlineStr">
        <is>
          <t>7.5</t>
        </is>
      </c>
      <c r="D156" s="83" t="inlineStr">
        <is>
          <t>10</t>
        </is>
      </c>
      <c r="E156" s="83" t="inlineStr">
        <is>
          <t>2</t>
        </is>
      </c>
      <c r="F156" s="84">
        <f>D156/$T$1*E156</f>
        <v/>
      </c>
      <c r="G156" s="83" t="inlineStr">
        <is>
          <t>10</t>
        </is>
      </c>
      <c r="H156" s="87" t="inlineStr">
        <is>
          <t>x</t>
        </is>
      </c>
      <c r="I156" s="83" t="inlineStr">
        <is>
          <t>1%</t>
        </is>
      </c>
      <c r="J156" s="87" t="inlineStr">
        <is>
          <t>x</t>
        </is>
      </c>
      <c r="K156" s="83" t="inlineStr">
        <is>
          <t>2.7%</t>
        </is>
      </c>
      <c r="L156" s="87" t="inlineStr">
        <is>
          <t>x</t>
        </is>
      </c>
      <c r="M156" s="83" t="inlineStr">
        <is>
          <t>4</t>
        </is>
      </c>
      <c r="N156" s="87" t="inlineStr">
        <is>
          <t>x</t>
        </is>
      </c>
      <c r="O156" s="83" t="inlineStr">
        <is>
          <t>4</t>
        </is>
      </c>
      <c r="P156" s="87" t="inlineStr">
        <is>
          <t>x</t>
        </is>
      </c>
      <c r="Q156" s="83" t="inlineStr">
        <is>
          <t>9.5%</t>
        </is>
      </c>
      <c r="R156" s="87" t="inlineStr">
        <is>
          <t>x</t>
        </is>
      </c>
      <c r="S156" s="88" t="inlineStr">
        <is>
          <t>x</t>
        </is>
      </c>
    </row>
    <row r="157" ht="24" customHeight="1">
      <c r="A157" s="494" t="n"/>
      <c r="B157" s="1058" t="inlineStr">
        <is>
          <t>9</t>
        </is>
      </c>
      <c r="C157" s="82" t="inlineStr">
        <is>
          <t>8.9</t>
        </is>
      </c>
      <c r="D157" s="83" t="inlineStr">
        <is>
          <t>10</t>
        </is>
      </c>
      <c r="E157" s="83" t="inlineStr">
        <is>
          <t>2</t>
        </is>
      </c>
      <c r="F157" s="84">
        <f>D157/$T$1*E157</f>
        <v/>
      </c>
      <c r="G157" s="83" t="inlineStr">
        <is>
          <t>11</t>
        </is>
      </c>
      <c r="H157" s="87" t="inlineStr">
        <is>
          <t>x</t>
        </is>
      </c>
      <c r="I157" s="83" t="inlineStr">
        <is>
          <t>1.2%</t>
        </is>
      </c>
      <c r="J157" s="87" t="inlineStr">
        <is>
          <t>x</t>
        </is>
      </c>
      <c r="K157" s="83" t="inlineStr">
        <is>
          <t>3.2%</t>
        </is>
      </c>
      <c r="L157" s="87" t="inlineStr">
        <is>
          <t>x</t>
        </is>
      </c>
      <c r="M157" s="83" t="inlineStr">
        <is>
          <t>5</t>
        </is>
      </c>
      <c r="N157" s="87" t="inlineStr">
        <is>
          <t>x</t>
        </is>
      </c>
      <c r="O157" s="83" t="inlineStr">
        <is>
          <t>5</t>
        </is>
      </c>
      <c r="P157" s="87" t="inlineStr">
        <is>
          <t>x</t>
        </is>
      </c>
      <c r="Q157" s="83" t="inlineStr">
        <is>
          <t>11%</t>
        </is>
      </c>
      <c r="R157" s="87" t="inlineStr">
        <is>
          <t>x</t>
        </is>
      </c>
      <c r="S157" s="88" t="inlineStr">
        <is>
          <t>x</t>
        </is>
      </c>
    </row>
    <row r="158" ht="24" customHeight="1">
      <c r="A158" s="494" t="n"/>
      <c r="B158" s="1058" t="inlineStr">
        <is>
          <t>10</t>
        </is>
      </c>
      <c r="C158" s="82" t="inlineStr">
        <is>
          <t>9.8</t>
        </is>
      </c>
      <c r="D158" s="83" t="inlineStr">
        <is>
          <t>10</t>
        </is>
      </c>
      <c r="E158" s="83" t="inlineStr">
        <is>
          <t>2</t>
        </is>
      </c>
      <c r="F158" s="84">
        <f>D158/$T$1*E158</f>
        <v/>
      </c>
      <c r="G158" s="83" t="inlineStr">
        <is>
          <t>13</t>
        </is>
      </c>
      <c r="H158" s="87" t="inlineStr">
        <is>
          <t>x</t>
        </is>
      </c>
      <c r="I158" s="83" t="inlineStr">
        <is>
          <t>1.4%</t>
        </is>
      </c>
      <c r="J158" s="87" t="inlineStr">
        <is>
          <t>x</t>
        </is>
      </c>
      <c r="K158" s="83" t="inlineStr">
        <is>
          <t>3.6%</t>
        </is>
      </c>
      <c r="L158" s="87" t="inlineStr">
        <is>
          <t>x</t>
        </is>
      </c>
      <c r="M158" s="83" t="inlineStr">
        <is>
          <t>5</t>
        </is>
      </c>
      <c r="N158" s="87" t="inlineStr">
        <is>
          <t>x</t>
        </is>
      </c>
      <c r="O158" s="83" t="inlineStr">
        <is>
          <t>5</t>
        </is>
      </c>
      <c r="P158" s="87" t="inlineStr">
        <is>
          <t>x</t>
        </is>
      </c>
      <c r="Q158" s="83" t="inlineStr">
        <is>
          <t>12.5%</t>
        </is>
      </c>
      <c r="R158" s="87" t="inlineStr">
        <is>
          <t>x</t>
        </is>
      </c>
      <c r="S158" s="88" t="inlineStr">
        <is>
          <t>x</t>
        </is>
      </c>
    </row>
    <row r="159" ht="24" customHeight="1">
      <c r="A159" s="494" t="n"/>
      <c r="B159" s="1058" t="inlineStr">
        <is>
          <t>11</t>
        </is>
      </c>
      <c r="C159" s="82" t="inlineStr">
        <is>
          <t>11.5</t>
        </is>
      </c>
      <c r="D159" s="83" t="inlineStr">
        <is>
          <t>15</t>
        </is>
      </c>
      <c r="E159" s="83" t="inlineStr">
        <is>
          <t>5</t>
        </is>
      </c>
      <c r="F159" s="84">
        <f>D159/$T$1*E159</f>
        <v/>
      </c>
      <c r="G159" s="83" t="inlineStr">
        <is>
          <t>15</t>
        </is>
      </c>
      <c r="H159" s="87" t="inlineStr">
        <is>
          <t>x</t>
        </is>
      </c>
      <c r="I159" s="83" t="inlineStr">
        <is>
          <t>1.6%</t>
        </is>
      </c>
      <c r="J159" s="87" t="inlineStr">
        <is>
          <t>x</t>
        </is>
      </c>
      <c r="K159" s="83" t="inlineStr">
        <is>
          <t>4.2%</t>
        </is>
      </c>
      <c r="L159" s="87" t="inlineStr">
        <is>
          <t>x</t>
        </is>
      </c>
      <c r="M159" s="83" t="inlineStr">
        <is>
          <t>6</t>
        </is>
      </c>
      <c r="N159" s="87" t="inlineStr">
        <is>
          <t>x</t>
        </is>
      </c>
      <c r="O159" s="83" t="inlineStr">
        <is>
          <t>6</t>
        </is>
      </c>
      <c r="P159" s="87" t="inlineStr">
        <is>
          <t>x</t>
        </is>
      </c>
      <c r="Q159" s="83" t="inlineStr">
        <is>
          <t>14.5%</t>
        </is>
      </c>
      <c r="R159" s="87" t="inlineStr">
        <is>
          <t>x</t>
        </is>
      </c>
      <c r="S159" s="88" t="inlineStr">
        <is>
          <t>x</t>
        </is>
      </c>
    </row>
    <row r="160" ht="24" customHeight="1">
      <c r="A160" s="494" t="n"/>
      <c r="B160" s="1058" t="inlineStr">
        <is>
          <t>12</t>
        </is>
      </c>
      <c r="C160" s="82" t="inlineStr">
        <is>
          <t>13.2</t>
        </is>
      </c>
      <c r="D160" s="83" t="inlineStr">
        <is>
          <t>15</t>
        </is>
      </c>
      <c r="E160" s="83" t="inlineStr">
        <is>
          <t>5</t>
        </is>
      </c>
      <c r="F160" s="84">
        <f>D160/$T$1*E160</f>
        <v/>
      </c>
      <c r="G160" s="83" t="inlineStr">
        <is>
          <t>17</t>
        </is>
      </c>
      <c r="H160" s="87" t="inlineStr">
        <is>
          <t>x</t>
        </is>
      </c>
      <c r="I160" s="83" t="inlineStr">
        <is>
          <t>1.8%</t>
        </is>
      </c>
      <c r="J160" s="87" t="inlineStr">
        <is>
          <t>x</t>
        </is>
      </c>
      <c r="K160" s="83" t="inlineStr">
        <is>
          <t>4.8%</t>
        </is>
      </c>
      <c r="L160" s="87" t="inlineStr">
        <is>
          <t>x</t>
        </is>
      </c>
      <c r="M160" s="83" t="inlineStr">
        <is>
          <t>7</t>
        </is>
      </c>
      <c r="N160" s="87" t="inlineStr">
        <is>
          <t>x</t>
        </is>
      </c>
      <c r="O160" s="83" t="inlineStr">
        <is>
          <t>7</t>
        </is>
      </c>
      <c r="P160" s="87" t="inlineStr">
        <is>
          <t>x</t>
        </is>
      </c>
      <c r="Q160" s="83" t="inlineStr">
        <is>
          <t>16.5%</t>
        </is>
      </c>
      <c r="R160" s="87" t="inlineStr">
        <is>
          <t>x</t>
        </is>
      </c>
      <c r="S160" s="88" t="inlineStr">
        <is>
          <t>x</t>
        </is>
      </c>
    </row>
    <row r="161" ht="24" customHeight="1">
      <c r="A161" s="494" t="n"/>
      <c r="B161" s="1058" t="inlineStr">
        <is>
          <t>13</t>
        </is>
      </c>
      <c r="C161" s="82" t="inlineStr">
        <is>
          <t>14.8</t>
        </is>
      </c>
      <c r="D161" s="83" t="inlineStr">
        <is>
          <t>15</t>
        </is>
      </c>
      <c r="E161" s="83" t="inlineStr">
        <is>
          <t>5</t>
        </is>
      </c>
      <c r="F161" s="84">
        <f>D161/$T$1*E161</f>
        <v/>
      </c>
      <c r="G161" s="83" t="inlineStr">
        <is>
          <t>19</t>
        </is>
      </c>
      <c r="H161" s="87" t="inlineStr">
        <is>
          <t>x</t>
        </is>
      </c>
      <c r="I161" s="83" t="inlineStr">
        <is>
          <t>2%</t>
        </is>
      </c>
      <c r="J161" s="87" t="inlineStr">
        <is>
          <t>x</t>
        </is>
      </c>
      <c r="K161" s="83" t="inlineStr">
        <is>
          <t>5.3%</t>
        </is>
      </c>
      <c r="L161" s="87" t="inlineStr">
        <is>
          <t>x</t>
        </is>
      </c>
      <c r="M161" s="83" t="inlineStr">
        <is>
          <t>8</t>
        </is>
      </c>
      <c r="N161" s="87" t="inlineStr">
        <is>
          <t>x</t>
        </is>
      </c>
      <c r="O161" s="83" t="inlineStr">
        <is>
          <t>8</t>
        </is>
      </c>
      <c r="P161" s="87" t="inlineStr">
        <is>
          <t>x</t>
        </is>
      </c>
      <c r="Q161" s="83" t="inlineStr">
        <is>
          <t>18.5%</t>
        </is>
      </c>
      <c r="R161" s="87" t="inlineStr">
        <is>
          <t>x</t>
        </is>
      </c>
      <c r="S161" s="88" t="inlineStr">
        <is>
          <t>x</t>
        </is>
      </c>
    </row>
    <row r="162" ht="24" customHeight="1">
      <c r="A162" s="494" t="n"/>
      <c r="B162" s="1058" t="inlineStr">
        <is>
          <t>14</t>
        </is>
      </c>
      <c r="C162" s="82" t="inlineStr">
        <is>
          <t>16.5</t>
        </is>
      </c>
      <c r="D162" s="83" t="inlineStr">
        <is>
          <t>15</t>
        </is>
      </c>
      <c r="E162" s="83" t="inlineStr">
        <is>
          <t>5</t>
        </is>
      </c>
      <c r="F162" s="84">
        <f>D162/$T$1*E162</f>
        <v/>
      </c>
      <c r="G162" s="83" t="inlineStr">
        <is>
          <t>21</t>
        </is>
      </c>
      <c r="H162" s="87" t="inlineStr">
        <is>
          <t>x</t>
        </is>
      </c>
      <c r="I162" s="83" t="inlineStr">
        <is>
          <t>2.2%</t>
        </is>
      </c>
      <c r="J162" s="87" t="inlineStr">
        <is>
          <t>x</t>
        </is>
      </c>
      <c r="K162" s="83" t="inlineStr">
        <is>
          <t>5.9%</t>
        </is>
      </c>
      <c r="L162" s="87" t="inlineStr">
        <is>
          <t>x</t>
        </is>
      </c>
      <c r="M162" s="83" t="inlineStr">
        <is>
          <t>9</t>
        </is>
      </c>
      <c r="N162" s="87" t="inlineStr">
        <is>
          <t>x</t>
        </is>
      </c>
      <c r="O162" s="83" t="inlineStr">
        <is>
          <t>9</t>
        </is>
      </c>
      <c r="P162" s="87" t="inlineStr">
        <is>
          <t>x</t>
        </is>
      </c>
      <c r="Q162" s="83" t="inlineStr">
        <is>
          <t>20.5%</t>
        </is>
      </c>
      <c r="R162" s="87" t="inlineStr">
        <is>
          <t>x</t>
        </is>
      </c>
      <c r="S162" s="88" t="inlineStr">
        <is>
          <t>x</t>
        </is>
      </c>
    </row>
    <row r="163" ht="24" customHeight="1">
      <c r="A163" s="494" t="n"/>
      <c r="B163" s="1058" t="inlineStr">
        <is>
          <t>15</t>
        </is>
      </c>
      <c r="C163" s="82" t="inlineStr">
        <is>
          <t>17.6</t>
        </is>
      </c>
      <c r="D163" s="83" t="inlineStr">
        <is>
          <t>15</t>
        </is>
      </c>
      <c r="E163" s="83" t="inlineStr">
        <is>
          <t>5</t>
        </is>
      </c>
      <c r="F163" s="84">
        <f>D163/$T$1*E163</f>
        <v/>
      </c>
      <c r="G163" s="83" t="inlineStr">
        <is>
          <t>23</t>
        </is>
      </c>
      <c r="H163" s="87" t="inlineStr">
        <is>
          <t>x</t>
        </is>
      </c>
      <c r="I163" s="83" t="inlineStr">
        <is>
          <t>2.5%</t>
        </is>
      </c>
      <c r="J163" s="87" t="inlineStr">
        <is>
          <t>x</t>
        </is>
      </c>
      <c r="K163" s="83" t="inlineStr">
        <is>
          <t>6.5%</t>
        </is>
      </c>
      <c r="L163" s="87" t="inlineStr">
        <is>
          <t>x</t>
        </is>
      </c>
      <c r="M163" s="83" t="inlineStr">
        <is>
          <t>9</t>
        </is>
      </c>
      <c r="N163" s="87" t="inlineStr">
        <is>
          <t>x</t>
        </is>
      </c>
      <c r="O163" s="83" t="inlineStr">
        <is>
          <t>9</t>
        </is>
      </c>
      <c r="P163" s="87" t="inlineStr">
        <is>
          <t>x</t>
        </is>
      </c>
      <c r="Q163" s="83" t="inlineStr">
        <is>
          <t>22.5%</t>
        </is>
      </c>
      <c r="R163" s="87" t="inlineStr">
        <is>
          <t>x</t>
        </is>
      </c>
      <c r="S163" s="88" t="inlineStr">
        <is>
          <t>x</t>
        </is>
      </c>
    </row>
    <row r="164" ht="24" customHeight="1">
      <c r="A164" s="494" t="n"/>
      <c r="B164" s="1058" t="inlineStr">
        <is>
          <t>16</t>
        </is>
      </c>
      <c r="C164" s="82" t="inlineStr">
        <is>
          <t>20.5</t>
        </is>
      </c>
      <c r="D164" s="83" t="inlineStr">
        <is>
          <t>20</t>
        </is>
      </c>
      <c r="E164" s="83" t="inlineStr">
        <is>
          <t>8</t>
        </is>
      </c>
      <c r="F164" s="84">
        <f>D164/$T$1*E164</f>
        <v/>
      </c>
      <c r="G164" s="83" t="inlineStr">
        <is>
          <t>27</t>
        </is>
      </c>
      <c r="H164" s="87" t="inlineStr">
        <is>
          <t>x</t>
        </is>
      </c>
      <c r="I164" s="83" t="inlineStr">
        <is>
          <t>2.8%</t>
        </is>
      </c>
      <c r="J164" s="87" t="inlineStr">
        <is>
          <t>x</t>
        </is>
      </c>
      <c r="K164" s="83" t="inlineStr">
        <is>
          <t>7.4%</t>
        </is>
      </c>
      <c r="L164" s="87" t="inlineStr">
        <is>
          <t>x</t>
        </is>
      </c>
      <c r="M164" s="83" t="inlineStr">
        <is>
          <t>11</t>
        </is>
      </c>
      <c r="N164" s="87" t="inlineStr">
        <is>
          <t>x</t>
        </is>
      </c>
      <c r="O164" s="83" t="inlineStr">
        <is>
          <t>11</t>
        </is>
      </c>
      <c r="P164" s="87" t="inlineStr">
        <is>
          <t>x</t>
        </is>
      </c>
      <c r="Q164" s="83" t="inlineStr">
        <is>
          <t>25.5%</t>
        </is>
      </c>
      <c r="R164" s="87" t="inlineStr">
        <is>
          <t>x</t>
        </is>
      </c>
      <c r="S164" s="88" t="inlineStr">
        <is>
          <t>x</t>
        </is>
      </c>
    </row>
    <row r="165" ht="24" customHeight="1">
      <c r="A165" s="494" t="n"/>
      <c r="B165" s="1058" t="inlineStr">
        <is>
          <t>17</t>
        </is>
      </c>
      <c r="C165" s="82" t="inlineStr">
        <is>
          <t>22.7</t>
        </is>
      </c>
      <c r="D165" s="83" t="inlineStr">
        <is>
          <t>20</t>
        </is>
      </c>
      <c r="E165" s="83" t="inlineStr">
        <is>
          <t>8</t>
        </is>
      </c>
      <c r="F165" s="84">
        <f>D165/$T$1*E165</f>
        <v/>
      </c>
      <c r="G165" s="83" t="inlineStr">
        <is>
          <t>30</t>
        </is>
      </c>
      <c r="H165" s="87" t="inlineStr">
        <is>
          <t>x</t>
        </is>
      </c>
      <c r="I165" s="83" t="inlineStr">
        <is>
          <t>3.1%</t>
        </is>
      </c>
      <c r="J165" s="87" t="inlineStr">
        <is>
          <t>x</t>
        </is>
      </c>
      <c r="K165" s="83" t="inlineStr">
        <is>
          <t>8.2%</t>
        </is>
      </c>
      <c r="L165" s="87" t="inlineStr">
        <is>
          <t>x</t>
        </is>
      </c>
      <c r="M165" s="83" t="inlineStr">
        <is>
          <t>12</t>
        </is>
      </c>
      <c r="N165" s="87" t="inlineStr">
        <is>
          <t>x</t>
        </is>
      </c>
      <c r="O165" s="83" t="inlineStr">
        <is>
          <t>12</t>
        </is>
      </c>
      <c r="P165" s="87" t="inlineStr">
        <is>
          <t>x</t>
        </is>
      </c>
      <c r="Q165" s="83" t="inlineStr">
        <is>
          <t>28.5%</t>
        </is>
      </c>
      <c r="R165" s="87" t="inlineStr">
        <is>
          <t>x</t>
        </is>
      </c>
      <c r="S165" s="88" t="inlineStr">
        <is>
          <t>x</t>
        </is>
      </c>
    </row>
    <row r="166" ht="24" customHeight="1">
      <c r="A166" s="494" t="n"/>
      <c r="B166" s="1058" t="inlineStr">
        <is>
          <t>18</t>
        </is>
      </c>
      <c r="C166" s="82" t="inlineStr">
        <is>
          <t>24.9</t>
        </is>
      </c>
      <c r="D166" s="83" t="inlineStr">
        <is>
          <t>20</t>
        </is>
      </c>
      <c r="E166" s="83" t="inlineStr">
        <is>
          <t>8</t>
        </is>
      </c>
      <c r="F166" s="84">
        <f>D166/$T$1*E166</f>
        <v/>
      </c>
      <c r="G166" s="83" t="inlineStr">
        <is>
          <t>33</t>
        </is>
      </c>
      <c r="H166" s="87" t="inlineStr">
        <is>
          <t>x</t>
        </is>
      </c>
      <c r="I166" s="83" t="inlineStr">
        <is>
          <t>3.4%</t>
        </is>
      </c>
      <c r="J166" s="87" t="inlineStr">
        <is>
          <t>x</t>
        </is>
      </c>
      <c r="K166" s="83" t="inlineStr">
        <is>
          <t>9.1%</t>
        </is>
      </c>
      <c r="L166" s="87" t="inlineStr">
        <is>
          <t>x</t>
        </is>
      </c>
      <c r="M166" s="83" t="inlineStr">
        <is>
          <t>13</t>
        </is>
      </c>
      <c r="N166" s="87" t="inlineStr">
        <is>
          <t>x</t>
        </is>
      </c>
      <c r="O166" s="83" t="inlineStr">
        <is>
          <t>13</t>
        </is>
      </c>
      <c r="P166" s="87" t="inlineStr">
        <is>
          <t>x</t>
        </is>
      </c>
      <c r="Q166" s="83" t="inlineStr">
        <is>
          <t>31.5%</t>
        </is>
      </c>
      <c r="R166" s="87" t="inlineStr">
        <is>
          <t>x</t>
        </is>
      </c>
      <c r="S166" s="88" t="inlineStr">
        <is>
          <t>x</t>
        </is>
      </c>
    </row>
    <row r="167" ht="24" customHeight="1">
      <c r="A167" s="494" t="n"/>
      <c r="B167" s="1058" t="inlineStr">
        <is>
          <t>19</t>
        </is>
      </c>
      <c r="C167" s="82" t="inlineStr">
        <is>
          <t>27.2</t>
        </is>
      </c>
      <c r="D167" s="83" t="inlineStr">
        <is>
          <t>20</t>
        </is>
      </c>
      <c r="E167" s="83" t="inlineStr">
        <is>
          <t>8</t>
        </is>
      </c>
      <c r="F167" s="84">
        <f>D167/$T$1*E167</f>
        <v/>
      </c>
      <c r="G167" s="83" t="inlineStr">
        <is>
          <t>36</t>
        </is>
      </c>
      <c r="H167" s="87" t="inlineStr">
        <is>
          <t>x</t>
        </is>
      </c>
      <c r="I167" s="83" t="inlineStr">
        <is>
          <t>3.8%</t>
        </is>
      </c>
      <c r="J167" s="87" t="inlineStr">
        <is>
          <t>x</t>
        </is>
      </c>
      <c r="K167" s="83" t="inlineStr">
        <is>
          <t>10%</t>
        </is>
      </c>
      <c r="L167" s="87" t="inlineStr">
        <is>
          <t>x</t>
        </is>
      </c>
      <c r="M167" s="83" t="inlineStr">
        <is>
          <t>14</t>
        </is>
      </c>
      <c r="N167" s="87" t="inlineStr">
        <is>
          <t>x</t>
        </is>
      </c>
      <c r="O167" s="83" t="inlineStr">
        <is>
          <t>14</t>
        </is>
      </c>
      <c r="P167" s="87" t="inlineStr">
        <is>
          <t>x</t>
        </is>
      </c>
      <c r="Q167" s="83" t="inlineStr">
        <is>
          <t>34.5%</t>
        </is>
      </c>
      <c r="R167" s="87" t="inlineStr">
        <is>
          <t>x</t>
        </is>
      </c>
      <c r="S167" s="88" t="inlineStr">
        <is>
          <t>x</t>
        </is>
      </c>
    </row>
    <row r="168" ht="24" customHeight="1">
      <c r="A168" s="494" t="n"/>
      <c r="B168" s="1058" t="inlineStr">
        <is>
          <t>20</t>
        </is>
      </c>
      <c r="C168" s="82" t="inlineStr">
        <is>
          <t>29.9</t>
        </is>
      </c>
      <c r="D168" s="83" t="inlineStr">
        <is>
          <t>20</t>
        </is>
      </c>
      <c r="E168" s="83" t="inlineStr">
        <is>
          <t>8</t>
        </is>
      </c>
      <c r="F168" s="84">
        <f>D168/$T$1*E168</f>
        <v/>
      </c>
      <c r="G168" s="83" t="inlineStr">
        <is>
          <t>39</t>
        </is>
      </c>
      <c r="H168" s="87" t="inlineStr">
        <is>
          <t>x</t>
        </is>
      </c>
      <c r="I168" s="83" t="inlineStr">
        <is>
          <t>4.1%</t>
        </is>
      </c>
      <c r="J168" s="87" t="inlineStr">
        <is>
          <t>x</t>
        </is>
      </c>
      <c r="K168" s="83" t="inlineStr">
        <is>
          <t>10.8%</t>
        </is>
      </c>
      <c r="L168" s="87" t="inlineStr">
        <is>
          <t>x</t>
        </is>
      </c>
      <c r="M168" s="83" t="inlineStr">
        <is>
          <t>16</t>
        </is>
      </c>
      <c r="N168" s="87" t="inlineStr">
        <is>
          <t>x</t>
        </is>
      </c>
      <c r="O168" s="83" t="inlineStr">
        <is>
          <t>16</t>
        </is>
      </c>
      <c r="P168" s="87" t="inlineStr">
        <is>
          <t>x</t>
        </is>
      </c>
      <c r="Q168" s="83" t="inlineStr">
        <is>
          <t>37.5%</t>
        </is>
      </c>
      <c r="R168" s="87" t="inlineStr">
        <is>
          <t>x</t>
        </is>
      </c>
      <c r="S168" s="88" t="inlineStr">
        <is>
          <t>x</t>
        </is>
      </c>
    </row>
    <row r="169" ht="24" customHeight="1">
      <c r="A169" s="494" t="n"/>
      <c r="B169" s="1058" t="inlineStr">
        <is>
          <t>21</t>
        </is>
      </c>
      <c r="C169" s="82" t="inlineStr">
        <is>
          <t>33.6</t>
        </is>
      </c>
      <c r="D169" s="83" t="inlineStr">
        <is>
          <t>25</t>
        </is>
      </c>
      <c r="E169" s="83" t="inlineStr">
        <is>
          <t>12</t>
        </is>
      </c>
      <c r="F169" s="84">
        <f>D169/$T$1*E169</f>
        <v/>
      </c>
      <c r="G169" s="83" t="inlineStr">
        <is>
          <t>44</t>
        </is>
      </c>
      <c r="H169" s="87" t="inlineStr">
        <is>
          <t>x</t>
        </is>
      </c>
      <c r="I169" s="83" t="inlineStr">
        <is>
          <t>4.6%</t>
        </is>
      </c>
      <c r="J169" s="87" t="inlineStr">
        <is>
          <t>x</t>
        </is>
      </c>
      <c r="K169" s="83" t="inlineStr">
        <is>
          <t>12.1%</t>
        </is>
      </c>
      <c r="L169" s="87" t="inlineStr">
        <is>
          <t>x</t>
        </is>
      </c>
      <c r="M169" s="83" t="inlineStr">
        <is>
          <t>18</t>
        </is>
      </c>
      <c r="N169" s="87" t="inlineStr">
        <is>
          <t>x</t>
        </is>
      </c>
      <c r="O169" s="83" t="inlineStr">
        <is>
          <t>18</t>
        </is>
      </c>
      <c r="P169" s="87" t="inlineStr">
        <is>
          <t>x</t>
        </is>
      </c>
      <c r="Q169" s="83" t="inlineStr">
        <is>
          <t>42%</t>
        </is>
      </c>
      <c r="R169" s="87" t="inlineStr">
        <is>
          <t>x</t>
        </is>
      </c>
      <c r="S169" s="88" t="inlineStr">
        <is>
          <t>x</t>
        </is>
      </c>
    </row>
    <row r="170" ht="24" customHeight="1">
      <c r="A170" s="494" t="n"/>
      <c r="B170" s="1058" t="inlineStr">
        <is>
          <t>22</t>
        </is>
      </c>
      <c r="C170" s="82" t="inlineStr">
        <is>
          <t>37.2</t>
        </is>
      </c>
      <c r="D170" s="83" t="inlineStr">
        <is>
          <t>25</t>
        </is>
      </c>
      <c r="E170" s="83" t="inlineStr">
        <is>
          <t>12</t>
        </is>
      </c>
      <c r="F170" s="84">
        <f>D170/$T$1*E170</f>
        <v/>
      </c>
      <c r="G170" s="83" t="inlineStr">
        <is>
          <t>48</t>
        </is>
      </c>
      <c r="H170" s="87" t="inlineStr">
        <is>
          <t>x</t>
        </is>
      </c>
      <c r="I170" s="83" t="inlineStr">
        <is>
          <t>5.1%</t>
        </is>
      </c>
      <c r="J170" s="87" t="inlineStr">
        <is>
          <t>x</t>
        </is>
      </c>
      <c r="K170" s="83" t="inlineStr">
        <is>
          <t>13.4%</t>
        </is>
      </c>
      <c r="L170" s="87" t="inlineStr">
        <is>
          <t>x</t>
        </is>
      </c>
      <c r="M170" s="83" t="inlineStr">
        <is>
          <t>20</t>
        </is>
      </c>
      <c r="N170" s="87" t="inlineStr">
        <is>
          <t>x</t>
        </is>
      </c>
      <c r="O170" s="83" t="inlineStr">
        <is>
          <t>20</t>
        </is>
      </c>
      <c r="P170" s="87" t="inlineStr">
        <is>
          <t>x</t>
        </is>
      </c>
      <c r="Q170" s="83" t="inlineStr">
        <is>
          <t>46.5%</t>
        </is>
      </c>
      <c r="R170" s="87" t="inlineStr">
        <is>
          <t>x</t>
        </is>
      </c>
      <c r="S170" s="88" t="inlineStr">
        <is>
          <t>x</t>
        </is>
      </c>
    </row>
    <row r="171" ht="24" customHeight="1">
      <c r="A171" s="494" t="n"/>
      <c r="B171" s="1058" t="inlineStr">
        <is>
          <t>23</t>
        </is>
      </c>
      <c r="C171" s="82" t="inlineStr">
        <is>
          <t>40.3</t>
        </is>
      </c>
      <c r="D171" s="83" t="inlineStr">
        <is>
          <t>25</t>
        </is>
      </c>
      <c r="E171" s="83" t="inlineStr">
        <is>
          <t>12</t>
        </is>
      </c>
      <c r="F171" s="84">
        <f>D171/$T$1*E171</f>
        <v/>
      </c>
      <c r="G171" s="83" t="inlineStr">
        <is>
          <t>53</t>
        </is>
      </c>
      <c r="H171" s="87" t="inlineStr">
        <is>
          <t>x</t>
        </is>
      </c>
      <c r="I171" s="83" t="inlineStr">
        <is>
          <t>5.6%</t>
        </is>
      </c>
      <c r="J171" s="87" t="inlineStr">
        <is>
          <t>x</t>
        </is>
      </c>
      <c r="K171" s="83" t="inlineStr">
        <is>
          <t>14.7%</t>
        </is>
      </c>
      <c r="L171" s="87" t="inlineStr">
        <is>
          <t>x</t>
        </is>
      </c>
      <c r="M171" s="83" t="inlineStr">
        <is>
          <t>21</t>
        </is>
      </c>
      <c r="N171" s="87" t="inlineStr">
        <is>
          <t>x</t>
        </is>
      </c>
      <c r="O171" s="83" t="inlineStr">
        <is>
          <t>21</t>
        </is>
      </c>
      <c r="P171" s="87" t="inlineStr">
        <is>
          <t>x</t>
        </is>
      </c>
      <c r="Q171" s="83" t="inlineStr">
        <is>
          <t>51%</t>
        </is>
      </c>
      <c r="R171" s="87" t="inlineStr">
        <is>
          <t>x</t>
        </is>
      </c>
      <c r="S171" s="88" t="inlineStr">
        <is>
          <t>x</t>
        </is>
      </c>
    </row>
    <row r="172" ht="24" customHeight="1">
      <c r="A172" s="494" t="n"/>
      <c r="B172" s="1058" t="inlineStr">
        <is>
          <t>24</t>
        </is>
      </c>
      <c r="C172" s="82" t="inlineStr">
        <is>
          <t>43.9</t>
        </is>
      </c>
      <c r="D172" s="83" t="inlineStr">
        <is>
          <t>25</t>
        </is>
      </c>
      <c r="E172" s="83" t="inlineStr">
        <is>
          <t>12</t>
        </is>
      </c>
      <c r="F172" s="84">
        <f>D172/$T$1*E172</f>
        <v/>
      </c>
      <c r="G172" s="83" t="inlineStr">
        <is>
          <t>58</t>
        </is>
      </c>
      <c r="H172" s="87" t="inlineStr">
        <is>
          <t>x</t>
        </is>
      </c>
      <c r="I172" s="83" t="inlineStr">
        <is>
          <t>6%</t>
        </is>
      </c>
      <c r="J172" s="87" t="inlineStr">
        <is>
          <t>x</t>
        </is>
      </c>
      <c r="K172" s="83" t="inlineStr">
        <is>
          <t>16%</t>
        </is>
      </c>
      <c r="L172" s="87" t="inlineStr">
        <is>
          <t>x</t>
        </is>
      </c>
      <c r="M172" s="83" t="inlineStr">
        <is>
          <t>23</t>
        </is>
      </c>
      <c r="N172" s="87" t="inlineStr">
        <is>
          <t>x</t>
        </is>
      </c>
      <c r="O172" s="83" t="inlineStr">
        <is>
          <t>23</t>
        </is>
      </c>
      <c r="P172" s="87" t="inlineStr">
        <is>
          <t>x</t>
        </is>
      </c>
      <c r="Q172" s="83" t="inlineStr">
        <is>
          <t>55.5%</t>
        </is>
      </c>
      <c r="R172" s="87" t="inlineStr">
        <is>
          <t>x</t>
        </is>
      </c>
      <c r="S172" s="88" t="inlineStr">
        <is>
          <t>x</t>
        </is>
      </c>
    </row>
    <row r="173" ht="24" customHeight="1">
      <c r="A173" s="494" t="n"/>
      <c r="B173" s="1058" t="inlineStr">
        <is>
          <t>25</t>
        </is>
      </c>
      <c r="C173" s="82" t="inlineStr">
        <is>
          <t>47.5</t>
        </is>
      </c>
      <c r="D173" s="83" t="inlineStr">
        <is>
          <t>25</t>
        </is>
      </c>
      <c r="E173" s="83" t="inlineStr">
        <is>
          <t>12</t>
        </is>
      </c>
      <c r="F173" s="84">
        <f>D173/$T$1*E173</f>
        <v/>
      </c>
      <c r="G173" s="83" t="inlineStr">
        <is>
          <t>62</t>
        </is>
      </c>
      <c r="H173" s="87" t="inlineStr">
        <is>
          <t>x</t>
        </is>
      </c>
      <c r="I173" s="83" t="inlineStr">
        <is>
          <t>6.5%</t>
        </is>
      </c>
      <c r="J173" s="87" t="inlineStr">
        <is>
          <t>x</t>
        </is>
      </c>
      <c r="K173" s="83" t="inlineStr">
        <is>
          <t>17.3%</t>
        </is>
      </c>
      <c r="L173" s="87" t="inlineStr">
        <is>
          <t>x</t>
        </is>
      </c>
      <c r="M173" s="83" t="inlineStr">
        <is>
          <t>25</t>
        </is>
      </c>
      <c r="N173" s="87" t="inlineStr">
        <is>
          <t>x</t>
        </is>
      </c>
      <c r="O173" s="83" t="inlineStr">
        <is>
          <t>25</t>
        </is>
      </c>
      <c r="P173" s="87" t="inlineStr">
        <is>
          <t>x</t>
        </is>
      </c>
      <c r="Q173" s="83" t="inlineStr">
        <is>
          <t>60%</t>
        </is>
      </c>
      <c r="R173" s="87" t="inlineStr">
        <is>
          <t>x</t>
        </is>
      </c>
      <c r="S173" s="88" t="inlineStr">
        <is>
          <t>x</t>
        </is>
      </c>
    </row>
    <row r="174" ht="24" customHeight="1">
      <c r="A174" s="494" t="n"/>
      <c r="B174" s="1058" t="inlineStr">
        <is>
          <t>26</t>
        </is>
      </c>
      <c r="C174" s="82" t="inlineStr">
        <is>
          <t>54.4</t>
        </is>
      </c>
      <c r="D174" s="83" t="inlineStr">
        <is>
          <t>30</t>
        </is>
      </c>
      <c r="E174" s="83" t="inlineStr">
        <is>
          <t>18</t>
        </is>
      </c>
      <c r="F174" s="84">
        <f>D174/$T$1*E174</f>
        <v/>
      </c>
      <c r="G174" s="83" t="inlineStr">
        <is>
          <t>71</t>
        </is>
      </c>
      <c r="H174" s="87" t="inlineStr">
        <is>
          <t>x</t>
        </is>
      </c>
      <c r="I174" s="83" t="inlineStr">
        <is>
          <t>7.4%</t>
        </is>
      </c>
      <c r="J174" s="87" t="inlineStr">
        <is>
          <t>x</t>
        </is>
      </c>
      <c r="K174" s="83" t="inlineStr">
        <is>
          <t>19.7%</t>
        </is>
      </c>
      <c r="L174" s="87" t="inlineStr">
        <is>
          <t>x</t>
        </is>
      </c>
      <c r="M174" s="83" t="inlineStr">
        <is>
          <t>29</t>
        </is>
      </c>
      <c r="N174" s="87" t="inlineStr">
        <is>
          <t>x</t>
        </is>
      </c>
      <c r="O174" s="83" t="inlineStr">
        <is>
          <t>29</t>
        </is>
      </c>
      <c r="P174" s="87" t="inlineStr">
        <is>
          <t>x</t>
        </is>
      </c>
      <c r="Q174" s="83" t="inlineStr">
        <is>
          <t>68%</t>
        </is>
      </c>
      <c r="R174" s="87" t="inlineStr">
        <is>
          <t>x</t>
        </is>
      </c>
      <c r="S174" s="88" t="inlineStr">
        <is>
          <t>x</t>
        </is>
      </c>
    </row>
    <row r="175" ht="24" customHeight="1">
      <c r="A175" s="494" t="n"/>
      <c r="B175" s="1058" t="inlineStr">
        <is>
          <t>27</t>
        </is>
      </c>
      <c r="C175" s="82" t="inlineStr">
        <is>
          <t>60.5</t>
        </is>
      </c>
      <c r="D175" s="83" t="inlineStr">
        <is>
          <t>30</t>
        </is>
      </c>
      <c r="E175" s="83" t="inlineStr">
        <is>
          <t>18</t>
        </is>
      </c>
      <c r="F175" s="84">
        <f>@IF(OR($S$1="春节祝福",$S$1="周年祝福",$S$1="中秋祝福"),D175/$T$1*E175,D175*E175)</f>
        <v/>
      </c>
      <c r="G175" s="83" t="inlineStr">
        <is>
          <t>79</t>
        </is>
      </c>
      <c r="H175" s="87" t="inlineStr">
        <is>
          <t>x</t>
        </is>
      </c>
      <c r="I175" s="83" t="inlineStr">
        <is>
          <t>8.3%</t>
        </is>
      </c>
      <c r="J175" s="87" t="inlineStr">
        <is>
          <t>x</t>
        </is>
      </c>
      <c r="K175" s="83" t="inlineStr">
        <is>
          <t>22%</t>
        </is>
      </c>
      <c r="L175" s="87" t="inlineStr">
        <is>
          <t>x</t>
        </is>
      </c>
      <c r="M175" s="83" t="inlineStr">
        <is>
          <t>32</t>
        </is>
      </c>
      <c r="N175" s="87" t="inlineStr">
        <is>
          <t>x</t>
        </is>
      </c>
      <c r="O175" s="83" t="inlineStr">
        <is>
          <t>32</t>
        </is>
      </c>
      <c r="P175" s="87" t="inlineStr">
        <is>
          <t>x</t>
        </is>
      </c>
      <c r="Q175" s="83" t="inlineStr">
        <is>
          <t>76%</t>
        </is>
      </c>
      <c r="R175" s="87" t="inlineStr">
        <is>
          <t>x</t>
        </is>
      </c>
      <c r="S175" s="88" t="inlineStr">
        <is>
          <t>x</t>
        </is>
      </c>
    </row>
    <row r="176" ht="24" customHeight="1">
      <c r="A176" s="494" t="n"/>
      <c r="B176" s="1058" t="inlineStr">
        <is>
          <t>28</t>
        </is>
      </c>
      <c r="C176" s="82" t="inlineStr">
        <is>
          <t>66.6</t>
        </is>
      </c>
      <c r="D176" s="83" t="inlineStr">
        <is>
          <t>30</t>
        </is>
      </c>
      <c r="E176" s="83" t="inlineStr">
        <is>
          <t>18</t>
        </is>
      </c>
      <c r="F176" s="84">
        <f>@IF(OR($S$1="春节祝福",$S$1="周年祝福",$S$1="中秋祝福"),D176/$T$1*E176,D176*E176)</f>
        <v/>
      </c>
      <c r="G176" s="83" t="inlineStr">
        <is>
          <t>87</t>
        </is>
      </c>
      <c r="H176" s="87" t="inlineStr">
        <is>
          <t>x</t>
        </is>
      </c>
      <c r="I176" s="83" t="inlineStr">
        <is>
          <t>9.2%</t>
        </is>
      </c>
      <c r="J176" s="87" t="inlineStr">
        <is>
          <t>x</t>
        </is>
      </c>
      <c r="K176" s="83" t="inlineStr">
        <is>
          <t>24.3%</t>
        </is>
      </c>
      <c r="L176" s="87" t="inlineStr">
        <is>
          <t>x</t>
        </is>
      </c>
      <c r="M176" s="83" t="inlineStr">
        <is>
          <t>35</t>
        </is>
      </c>
      <c r="N176" s="87" t="inlineStr">
        <is>
          <t>x</t>
        </is>
      </c>
      <c r="O176" s="83" t="inlineStr">
        <is>
          <t>35</t>
        </is>
      </c>
      <c r="P176" s="87" t="inlineStr">
        <is>
          <t>x</t>
        </is>
      </c>
      <c r="Q176" s="83" t="inlineStr">
        <is>
          <t>84%</t>
        </is>
      </c>
      <c r="R176" s="87" t="inlineStr">
        <is>
          <t>x</t>
        </is>
      </c>
      <c r="S176" s="88" t="inlineStr">
        <is>
          <t>x</t>
        </is>
      </c>
    </row>
    <row r="177" ht="24" customHeight="1">
      <c r="A177" s="494" t="n"/>
      <c r="B177" s="1058" t="inlineStr">
        <is>
          <t>29</t>
        </is>
      </c>
      <c r="C177" s="82" t="inlineStr">
        <is>
          <t>73.4</t>
        </is>
      </c>
      <c r="D177" s="83" t="inlineStr">
        <is>
          <t>30</t>
        </is>
      </c>
      <c r="E177" s="83" t="inlineStr">
        <is>
          <t>18</t>
        </is>
      </c>
      <c r="F177" s="84">
        <f>@IF(OR($S$1="春节祝福",$S$1="周年祝福",$S$1="中秋祝福"),D177/$T$1*E177,D177*E177)</f>
        <v/>
      </c>
      <c r="G177" s="83" t="inlineStr">
        <is>
          <t>96</t>
        </is>
      </c>
      <c r="H177" s="87" t="inlineStr">
        <is>
          <t>x</t>
        </is>
      </c>
      <c r="I177" s="83" t="inlineStr">
        <is>
          <t>10%</t>
        </is>
      </c>
      <c r="J177" s="87" t="inlineStr">
        <is>
          <t>x</t>
        </is>
      </c>
      <c r="K177" s="83" t="inlineStr">
        <is>
          <t>26.6%</t>
        </is>
      </c>
      <c r="L177" s="87" t="inlineStr">
        <is>
          <t>x</t>
        </is>
      </c>
      <c r="M177" s="83" t="inlineStr">
        <is>
          <t>39</t>
        </is>
      </c>
      <c r="N177" s="87" t="inlineStr">
        <is>
          <t>x</t>
        </is>
      </c>
      <c r="O177" s="83" t="inlineStr">
        <is>
          <t>39</t>
        </is>
      </c>
      <c r="P177" s="87" t="inlineStr">
        <is>
          <t>x</t>
        </is>
      </c>
      <c r="Q177" s="83" t="inlineStr">
        <is>
          <t>92%</t>
        </is>
      </c>
      <c r="R177" s="87" t="inlineStr">
        <is>
          <t>x</t>
        </is>
      </c>
      <c r="S177" s="88" t="inlineStr">
        <is>
          <t>x</t>
        </is>
      </c>
    </row>
    <row r="178" ht="24" customHeight="1">
      <c r="A178" s="494" t="n"/>
      <c r="B178" s="1059" t="inlineStr">
        <is>
          <t>30</t>
        </is>
      </c>
      <c r="C178" s="82" t="inlineStr">
        <is>
          <t>79.5</t>
        </is>
      </c>
      <c r="D178" s="83" t="inlineStr">
        <is>
          <t>30</t>
        </is>
      </c>
      <c r="E178" s="83" t="inlineStr">
        <is>
          <t>18</t>
        </is>
      </c>
      <c r="F178" s="84">
        <f>@IF(OR($S$1="周年祝福",$S$1="中秋祝福"),D178/$T$1*E178,D178*E178)</f>
        <v/>
      </c>
      <c r="G178" s="83" t="inlineStr">
        <is>
          <t>104</t>
        </is>
      </c>
      <c r="H178" s="87" t="inlineStr">
        <is>
          <t>x</t>
        </is>
      </c>
      <c r="I178" s="83" t="inlineStr">
        <is>
          <t>10.9%</t>
        </is>
      </c>
      <c r="J178" s="87" t="inlineStr">
        <is>
          <t>x</t>
        </is>
      </c>
      <c r="K178" s="83" t="inlineStr">
        <is>
          <t>28.9%</t>
        </is>
      </c>
      <c r="L178" s="87" t="inlineStr">
        <is>
          <t>x</t>
        </is>
      </c>
      <c r="M178" s="83" t="inlineStr">
        <is>
          <t>42</t>
        </is>
      </c>
      <c r="N178" s="87" t="inlineStr">
        <is>
          <t>x</t>
        </is>
      </c>
      <c r="O178" s="83" t="inlineStr">
        <is>
          <t>42</t>
        </is>
      </c>
      <c r="P178" s="87" t="inlineStr">
        <is>
          <t>x</t>
        </is>
      </c>
      <c r="Q178" s="83" t="inlineStr">
        <is>
          <t>100%</t>
        </is>
      </c>
      <c r="R178" s="87" t="inlineStr">
        <is>
          <t>x</t>
        </is>
      </c>
      <c r="S178" s="88" t="inlineStr">
        <is>
          <t>x</t>
        </is>
      </c>
    </row>
    <row r="179" ht="24" customHeight="1">
      <c r="A179" s="494" t="n"/>
      <c r="B179" s="1058" t="inlineStr">
        <is>
          <t>31</t>
        </is>
      </c>
      <c r="C179" s="82" t="inlineStr">
        <is>
          <t>86.7</t>
        </is>
      </c>
      <c r="D179" s="83" t="inlineStr">
        <is>
          <t>35</t>
        </is>
      </c>
      <c r="E179" s="83" t="inlineStr">
        <is>
          <t>20</t>
        </is>
      </c>
      <c r="F179" s="84">
        <f>@IF(OR($S$1="周年祝福",$S$1="中秋祝福"),D179/$T$1*E179,D179*E179)</f>
        <v/>
      </c>
      <c r="G179" s="132" t="inlineStr">
        <is>
          <t>113</t>
        </is>
      </c>
      <c r="H179" s="285" t="inlineStr">
        <is>
          <t>x</t>
        </is>
      </c>
      <c r="I179" s="132" t="inlineStr">
        <is>
          <t>11.9%</t>
        </is>
      </c>
      <c r="J179" s="285" t="inlineStr">
        <is>
          <t>x</t>
        </is>
      </c>
      <c r="K179" s="132" t="inlineStr">
        <is>
          <t>31.5%</t>
        </is>
      </c>
      <c r="L179" s="285" t="inlineStr">
        <is>
          <t>x</t>
        </is>
      </c>
      <c r="M179" s="132" t="inlineStr">
        <is>
          <t>46</t>
        </is>
      </c>
      <c r="N179" s="285" t="inlineStr">
        <is>
          <t>x</t>
        </is>
      </c>
      <c r="O179" s="132" t="inlineStr">
        <is>
          <t>46</t>
        </is>
      </c>
      <c r="P179" s="285" t="inlineStr">
        <is>
          <t>x</t>
        </is>
      </c>
      <c r="Q179" s="132" t="inlineStr">
        <is>
          <t>109%</t>
        </is>
      </c>
      <c r="R179" s="87" t="inlineStr">
        <is>
          <t>x</t>
        </is>
      </c>
      <c r="S179" s="88" t="inlineStr">
        <is>
          <t>x</t>
        </is>
      </c>
    </row>
    <row r="180" ht="24" customHeight="1">
      <c r="A180" s="494" t="n"/>
      <c r="B180" s="1058" t="inlineStr">
        <is>
          <t>32</t>
        </is>
      </c>
      <c r="C180" s="82" t="inlineStr">
        <is>
          <t>94.1</t>
        </is>
      </c>
      <c r="D180" s="83" t="inlineStr">
        <is>
          <t>35</t>
        </is>
      </c>
      <c r="E180" s="83" t="inlineStr">
        <is>
          <t>20</t>
        </is>
      </c>
      <c r="F180" s="84">
        <f>D180*E180</f>
        <v/>
      </c>
      <c r="G180" s="73" t="inlineStr">
        <is>
          <t>123</t>
        </is>
      </c>
      <c r="H180" s="665" t="inlineStr">
        <is>
          <t>x</t>
        </is>
      </c>
      <c r="I180" s="73" t="inlineStr">
        <is>
          <t>12.9%</t>
        </is>
      </c>
      <c r="J180" s="665" t="inlineStr">
        <is>
          <t>x</t>
        </is>
      </c>
      <c r="K180" s="73" t="inlineStr">
        <is>
          <t>34.1%</t>
        </is>
      </c>
      <c r="L180" s="665" t="inlineStr">
        <is>
          <t>x</t>
        </is>
      </c>
      <c r="M180" s="73" t="inlineStr">
        <is>
          <t>50</t>
        </is>
      </c>
      <c r="N180" s="665" t="inlineStr">
        <is>
          <t>x</t>
        </is>
      </c>
      <c r="O180" s="73" t="inlineStr">
        <is>
          <t>50</t>
        </is>
      </c>
      <c r="P180" s="665" t="inlineStr">
        <is>
          <t>x</t>
        </is>
      </c>
      <c r="Q180" s="73" t="inlineStr">
        <is>
          <t>118%</t>
        </is>
      </c>
      <c r="R180" s="87" t="inlineStr">
        <is>
          <t>x</t>
        </is>
      </c>
      <c r="S180" s="88" t="inlineStr">
        <is>
          <t>x</t>
        </is>
      </c>
    </row>
    <row r="181" ht="24" customHeight="1">
      <c r="A181" s="494" t="n"/>
      <c r="B181" s="1058" t="inlineStr">
        <is>
          <t>33</t>
        </is>
      </c>
      <c r="C181" s="82" t="inlineStr">
        <is>
          <t>101.9</t>
        </is>
      </c>
      <c r="D181" s="83" t="inlineStr">
        <is>
          <t>35</t>
        </is>
      </c>
      <c r="E181" s="83" t="inlineStr">
        <is>
          <t>20</t>
        </is>
      </c>
      <c r="F181" s="84">
        <f>D181*E181</f>
        <v/>
      </c>
      <c r="G181" s="73" t="inlineStr">
        <is>
          <t>133</t>
        </is>
      </c>
      <c r="H181" s="665" t="inlineStr">
        <is>
          <t>x</t>
        </is>
      </c>
      <c r="I181" s="73" t="inlineStr">
        <is>
          <t>14%</t>
        </is>
      </c>
      <c r="J181" s="665" t="inlineStr">
        <is>
          <t>x</t>
        </is>
      </c>
      <c r="K181" s="73" t="inlineStr">
        <is>
          <t>37%</t>
        </is>
      </c>
      <c r="L181" s="665" t="inlineStr">
        <is>
          <t>x</t>
        </is>
      </c>
      <c r="M181" s="73" t="inlineStr">
        <is>
          <t>54</t>
        </is>
      </c>
      <c r="N181" s="665" t="inlineStr">
        <is>
          <t>x</t>
        </is>
      </c>
      <c r="O181" s="73" t="inlineStr">
        <is>
          <t>54</t>
        </is>
      </c>
      <c r="P181" s="665" t="inlineStr">
        <is>
          <t>x</t>
        </is>
      </c>
      <c r="Q181" s="73" t="inlineStr">
        <is>
          <t>128%</t>
        </is>
      </c>
      <c r="R181" s="87" t="inlineStr">
        <is>
          <t>x</t>
        </is>
      </c>
      <c r="S181" s="88" t="inlineStr">
        <is>
          <t>x</t>
        </is>
      </c>
    </row>
    <row r="182" ht="24" customHeight="1">
      <c r="A182" s="494" t="n"/>
      <c r="B182" s="1058" t="inlineStr">
        <is>
          <t>34</t>
        </is>
      </c>
      <c r="C182" s="82" t="inlineStr">
        <is>
          <t>111.5</t>
        </is>
      </c>
      <c r="D182" s="83" t="inlineStr">
        <is>
          <t>35</t>
        </is>
      </c>
      <c r="E182" s="83" t="inlineStr">
        <is>
          <t>20</t>
        </is>
      </c>
      <c r="F182" s="84">
        <f>D182*E182</f>
        <v/>
      </c>
      <c r="G182" s="73" t="inlineStr">
        <is>
          <t>146</t>
        </is>
      </c>
      <c r="H182" s="665" t="inlineStr">
        <is>
          <t>x</t>
        </is>
      </c>
      <c r="I182" s="73" t="inlineStr">
        <is>
          <t>15.3%</t>
        </is>
      </c>
      <c r="J182" s="665" t="inlineStr">
        <is>
          <t>x</t>
        </is>
      </c>
      <c r="K182" s="73" t="inlineStr">
        <is>
          <t>40%</t>
        </is>
      </c>
      <c r="L182" s="665" t="inlineStr">
        <is>
          <t>x</t>
        </is>
      </c>
      <c r="M182" s="73" t="inlineStr">
        <is>
          <t>58</t>
        </is>
      </c>
      <c r="N182" s="665" t="inlineStr">
        <is>
          <t>x</t>
        </is>
      </c>
      <c r="O182" s="73" t="inlineStr">
        <is>
          <t>58</t>
        </is>
      </c>
      <c r="P182" s="665" t="inlineStr">
        <is>
          <t>x</t>
        </is>
      </c>
      <c r="Q182" s="73" t="inlineStr">
        <is>
          <t>140%</t>
        </is>
      </c>
      <c r="R182" s="87" t="inlineStr">
        <is>
          <t>x</t>
        </is>
      </c>
      <c r="S182" s="88" t="inlineStr">
        <is>
          <t>x</t>
        </is>
      </c>
    </row>
    <row r="183" ht="24" customHeight="1">
      <c r="A183" s="553" t="n"/>
      <c r="B183" s="1059" t="inlineStr">
        <is>
          <t>35</t>
        </is>
      </c>
      <c r="C183" s="89" t="inlineStr">
        <is>
          <t>119.3</t>
        </is>
      </c>
      <c r="D183" s="90" t="inlineStr">
        <is>
          <t>35</t>
        </is>
      </c>
      <c r="E183" s="90" t="inlineStr">
        <is>
          <t>20</t>
        </is>
      </c>
      <c r="F183" s="224">
        <f>D183*E183</f>
        <v/>
      </c>
      <c r="G183" s="1060" t="inlineStr">
        <is>
          <t>156</t>
        </is>
      </c>
      <c r="H183" s="1061" t="inlineStr">
        <is>
          <t>x</t>
        </is>
      </c>
      <c r="I183" s="1060" t="inlineStr">
        <is>
          <t>16.4%</t>
        </is>
      </c>
      <c r="J183" s="1061" t="inlineStr">
        <is>
          <t>x</t>
        </is>
      </c>
      <c r="K183" s="1060" t="inlineStr">
        <is>
          <t>43.4%</t>
        </is>
      </c>
      <c r="L183" s="1061" t="inlineStr">
        <is>
          <t>x</t>
        </is>
      </c>
      <c r="M183" s="1060" t="inlineStr">
        <is>
          <t>63</t>
        </is>
      </c>
      <c r="N183" s="1061" t="inlineStr">
        <is>
          <t>x</t>
        </is>
      </c>
      <c r="O183" s="1060" t="inlineStr">
        <is>
          <t>63</t>
        </is>
      </c>
      <c r="P183" s="1061" t="inlineStr">
        <is>
          <t>x</t>
        </is>
      </c>
      <c r="Q183" s="1060" t="inlineStr">
        <is>
          <t>150%</t>
        </is>
      </c>
      <c r="R183" s="66" t="inlineStr">
        <is>
          <t>x</t>
        </is>
      </c>
      <c r="S183" s="67" t="inlineStr">
        <is>
          <t>x</t>
        </is>
      </c>
    </row>
    <row r="184" ht="24" customHeight="1">
      <c r="A184" s="605" t="inlineStr">
        <is>
          <t>少林
上层心法
佛光万丈</t>
        </is>
      </c>
      <c r="B184" s="1057" t="inlineStr">
        <is>
          <t>1</t>
        </is>
      </c>
      <c r="C184" s="234" t="inlineStr">
        <is>
          <t>0.1</t>
        </is>
      </c>
      <c r="D184" s="340" t="inlineStr">
        <is>
          <t>5</t>
        </is>
      </c>
      <c r="E184" s="340" t="inlineStr">
        <is>
          <t>1</t>
        </is>
      </c>
      <c r="F184" s="207">
        <f>D184/$T$1*E184</f>
        <v/>
      </c>
      <c r="G184" s="253" t="inlineStr">
        <is>
          <t>x</t>
        </is>
      </c>
      <c r="H184" s="340" t="inlineStr">
        <is>
          <t>0.1%</t>
        </is>
      </c>
      <c r="I184" s="340" t="inlineStr">
        <is>
          <t>0.1%</t>
        </is>
      </c>
      <c r="J184" s="253" t="inlineStr">
        <is>
          <t>x</t>
        </is>
      </c>
      <c r="K184" s="253" t="inlineStr">
        <is>
          <t>x</t>
        </is>
      </c>
      <c r="L184" s="340" t="inlineStr">
        <is>
          <t>0</t>
        </is>
      </c>
      <c r="M184" s="340" t="inlineStr">
        <is>
          <t>0</t>
        </is>
      </c>
      <c r="N184" s="340" t="inlineStr">
        <is>
          <t>0</t>
        </is>
      </c>
      <c r="O184" s="340" t="inlineStr">
        <is>
          <t>0</t>
        </is>
      </c>
      <c r="P184" s="253" t="inlineStr">
        <is>
          <t>x</t>
        </is>
      </c>
      <c r="Q184" s="253" t="inlineStr">
        <is>
          <t>x</t>
        </is>
      </c>
      <c r="R184" s="253" t="inlineStr">
        <is>
          <t>x</t>
        </is>
      </c>
      <c r="S184" s="662" t="inlineStr">
        <is>
          <t>x</t>
        </is>
      </c>
    </row>
    <row r="185" ht="24" customHeight="1">
      <c r="A185" s="494" t="n"/>
      <c r="B185" s="1058" t="inlineStr">
        <is>
          <t>2</t>
        </is>
      </c>
      <c r="C185" s="82" t="inlineStr">
        <is>
          <t>0.8</t>
        </is>
      </c>
      <c r="D185" s="83" t="inlineStr">
        <is>
          <t>5</t>
        </is>
      </c>
      <c r="E185" s="83" t="inlineStr">
        <is>
          <t>1</t>
        </is>
      </c>
      <c r="F185" s="84">
        <f>D185/$T$1*E185</f>
        <v/>
      </c>
      <c r="G185" s="87" t="inlineStr">
        <is>
          <t>x</t>
        </is>
      </c>
      <c r="H185" s="83" t="inlineStr">
        <is>
          <t>0.2%</t>
        </is>
      </c>
      <c r="I185" s="83" t="inlineStr">
        <is>
          <t>0.2%</t>
        </is>
      </c>
      <c r="J185" s="87" t="inlineStr">
        <is>
          <t>x</t>
        </is>
      </c>
      <c r="K185" s="87" t="inlineStr">
        <is>
          <t>x</t>
        </is>
      </c>
      <c r="L185" s="83" t="inlineStr">
        <is>
          <t>0</t>
        </is>
      </c>
      <c r="M185" s="83" t="inlineStr">
        <is>
          <t>1</t>
        </is>
      </c>
      <c r="N185" s="83" t="inlineStr">
        <is>
          <t>0</t>
        </is>
      </c>
      <c r="O185" s="83" t="inlineStr">
        <is>
          <t>1</t>
        </is>
      </c>
      <c r="P185" s="87" t="inlineStr">
        <is>
          <t>x</t>
        </is>
      </c>
      <c r="Q185" s="87" t="inlineStr">
        <is>
          <t>x</t>
        </is>
      </c>
      <c r="R185" s="87" t="inlineStr">
        <is>
          <t>x</t>
        </is>
      </c>
      <c r="S185" s="88" t="inlineStr">
        <is>
          <t>x</t>
        </is>
      </c>
    </row>
    <row r="186" ht="24" customHeight="1">
      <c r="A186" s="494" t="n"/>
      <c r="B186" s="1058" t="inlineStr">
        <is>
          <t>3</t>
        </is>
      </c>
      <c r="C186" s="82" t="inlineStr">
        <is>
          <t>1.4</t>
        </is>
      </c>
      <c r="D186" s="83" t="inlineStr">
        <is>
          <t>5</t>
        </is>
      </c>
      <c r="E186" s="83" t="inlineStr">
        <is>
          <t>1</t>
        </is>
      </c>
      <c r="F186" s="84">
        <f>D186/$T$1*E186</f>
        <v/>
      </c>
      <c r="G186" s="87" t="inlineStr">
        <is>
          <t>x</t>
        </is>
      </c>
      <c r="H186" s="83" t="inlineStr">
        <is>
          <t>0.3%</t>
        </is>
      </c>
      <c r="I186" s="83" t="inlineStr">
        <is>
          <t>0.3%</t>
        </is>
      </c>
      <c r="J186" s="87" t="inlineStr">
        <is>
          <t>x</t>
        </is>
      </c>
      <c r="K186" s="87" t="inlineStr">
        <is>
          <t>x</t>
        </is>
      </c>
      <c r="L186" s="83" t="inlineStr">
        <is>
          <t>1</t>
        </is>
      </c>
      <c r="M186" s="83" t="inlineStr">
        <is>
          <t>1</t>
        </is>
      </c>
      <c r="N186" s="83" t="inlineStr">
        <is>
          <t>0</t>
        </is>
      </c>
      <c r="O186" s="83" t="inlineStr">
        <is>
          <t>1</t>
        </is>
      </c>
      <c r="P186" s="87" t="inlineStr">
        <is>
          <t>x</t>
        </is>
      </c>
      <c r="Q186" s="87" t="inlineStr">
        <is>
          <t>x</t>
        </is>
      </c>
      <c r="R186" s="87" t="inlineStr">
        <is>
          <t>x</t>
        </is>
      </c>
      <c r="S186" s="88" t="inlineStr">
        <is>
          <t>x</t>
        </is>
      </c>
    </row>
    <row r="187" ht="24" customHeight="1">
      <c r="A187" s="494" t="n"/>
      <c r="B187" s="1058" t="inlineStr">
        <is>
          <t>4</t>
        </is>
      </c>
      <c r="C187" s="82" t="inlineStr">
        <is>
          <t>2.1</t>
        </is>
      </c>
      <c r="D187" s="83" t="inlineStr">
        <is>
          <t>5</t>
        </is>
      </c>
      <c r="E187" s="83" t="inlineStr">
        <is>
          <t>1</t>
        </is>
      </c>
      <c r="F187" s="84">
        <f>D187/$T$1*E187</f>
        <v/>
      </c>
      <c r="G187" s="87" t="inlineStr">
        <is>
          <t>x</t>
        </is>
      </c>
      <c r="H187" s="83" t="inlineStr">
        <is>
          <t>0.4%</t>
        </is>
      </c>
      <c r="I187" s="83" t="inlineStr">
        <is>
          <t>0.4%</t>
        </is>
      </c>
      <c r="J187" s="87" t="inlineStr">
        <is>
          <t>x</t>
        </is>
      </c>
      <c r="K187" s="87" t="inlineStr">
        <is>
          <t>x</t>
        </is>
      </c>
      <c r="L187" s="83" t="inlineStr">
        <is>
          <t>1</t>
        </is>
      </c>
      <c r="M187" s="83" t="inlineStr">
        <is>
          <t>2</t>
        </is>
      </c>
      <c r="N187" s="83" t="inlineStr">
        <is>
          <t>0</t>
        </is>
      </c>
      <c r="O187" s="83" t="inlineStr">
        <is>
          <t>2</t>
        </is>
      </c>
      <c r="P187" s="87" t="inlineStr">
        <is>
          <t>x</t>
        </is>
      </c>
      <c r="Q187" s="87" t="inlineStr">
        <is>
          <t>x</t>
        </is>
      </c>
      <c r="R187" s="87" t="inlineStr">
        <is>
          <t>x</t>
        </is>
      </c>
      <c r="S187" s="88" t="inlineStr">
        <is>
          <t>x</t>
        </is>
      </c>
    </row>
    <row r="188" ht="24" customHeight="1">
      <c r="A188" s="494" t="n"/>
      <c r="B188" s="1058" t="inlineStr">
        <is>
          <t>5</t>
        </is>
      </c>
      <c r="C188" s="82" t="inlineStr">
        <is>
          <t>2.4</t>
        </is>
      </c>
      <c r="D188" s="83" t="inlineStr">
        <is>
          <t>5</t>
        </is>
      </c>
      <c r="E188" s="83" t="inlineStr">
        <is>
          <t>1</t>
        </is>
      </c>
      <c r="F188" s="84">
        <f>D188/$T$1*E188</f>
        <v/>
      </c>
      <c r="G188" s="87" t="inlineStr">
        <is>
          <t>x</t>
        </is>
      </c>
      <c r="H188" s="83" t="inlineStr">
        <is>
          <t>0.5%</t>
        </is>
      </c>
      <c r="I188" s="83" t="inlineStr">
        <is>
          <t>0.5%</t>
        </is>
      </c>
      <c r="J188" s="87" t="inlineStr">
        <is>
          <t>x</t>
        </is>
      </c>
      <c r="K188" s="87" t="inlineStr">
        <is>
          <t>x</t>
        </is>
      </c>
      <c r="L188" s="83" t="inlineStr">
        <is>
          <t>1</t>
        </is>
      </c>
      <c r="M188" s="83" t="inlineStr">
        <is>
          <t>2</t>
        </is>
      </c>
      <c r="N188" s="83" t="inlineStr">
        <is>
          <t>1</t>
        </is>
      </c>
      <c r="O188" s="83" t="inlineStr">
        <is>
          <t>2</t>
        </is>
      </c>
      <c r="P188" s="87" t="inlineStr">
        <is>
          <t>x</t>
        </is>
      </c>
      <c r="Q188" s="87" t="inlineStr">
        <is>
          <t>x</t>
        </is>
      </c>
      <c r="R188" s="87" t="inlineStr">
        <is>
          <t>x</t>
        </is>
      </c>
      <c r="S188" s="88" t="inlineStr">
        <is>
          <t>x</t>
        </is>
      </c>
    </row>
    <row r="189" ht="24" customHeight="1">
      <c r="A189" s="494" t="n"/>
      <c r="B189" s="1058" t="inlineStr">
        <is>
          <t>6</t>
        </is>
      </c>
      <c r="C189" s="82" t="inlineStr">
        <is>
          <t>3.2</t>
        </is>
      </c>
      <c r="D189" s="83" t="inlineStr">
        <is>
          <t>10</t>
        </is>
      </c>
      <c r="E189" s="83" t="inlineStr">
        <is>
          <t>2</t>
        </is>
      </c>
      <c r="F189" s="84">
        <f>D189/$T$1*E189</f>
        <v/>
      </c>
      <c r="G189" s="87" t="inlineStr">
        <is>
          <t>x</t>
        </is>
      </c>
      <c r="H189" s="83" t="inlineStr">
        <is>
          <t>0.7%</t>
        </is>
      </c>
      <c r="I189" s="83" t="inlineStr">
        <is>
          <t>0.7%</t>
        </is>
      </c>
      <c r="J189" s="87" t="inlineStr">
        <is>
          <t>x</t>
        </is>
      </c>
      <c r="K189" s="87" t="inlineStr">
        <is>
          <t>x</t>
        </is>
      </c>
      <c r="L189" s="83" t="inlineStr">
        <is>
          <t>1</t>
        </is>
      </c>
      <c r="M189" s="83" t="inlineStr">
        <is>
          <t>3</t>
        </is>
      </c>
      <c r="N189" s="83" t="inlineStr">
        <is>
          <t>1</t>
        </is>
      </c>
      <c r="O189" s="83" t="inlineStr">
        <is>
          <t>3</t>
        </is>
      </c>
      <c r="P189" s="87" t="inlineStr">
        <is>
          <t>x</t>
        </is>
      </c>
      <c r="Q189" s="87" t="inlineStr">
        <is>
          <t>x</t>
        </is>
      </c>
      <c r="R189" s="87" t="inlineStr">
        <is>
          <t>x</t>
        </is>
      </c>
      <c r="S189" s="88" t="inlineStr">
        <is>
          <t>x</t>
        </is>
      </c>
    </row>
    <row r="190" ht="24" customHeight="1">
      <c r="A190" s="494" t="n"/>
      <c r="B190" s="1058" t="inlineStr">
        <is>
          <t>7</t>
        </is>
      </c>
      <c r="C190" s="82" t="inlineStr">
        <is>
          <t>3.9</t>
        </is>
      </c>
      <c r="D190" s="83" t="inlineStr">
        <is>
          <t>10</t>
        </is>
      </c>
      <c r="E190" s="83" t="inlineStr">
        <is>
          <t>2</t>
        </is>
      </c>
      <c r="F190" s="84">
        <f>D190/$T$1*E190</f>
        <v/>
      </c>
      <c r="G190" s="87" t="inlineStr">
        <is>
          <t>x</t>
        </is>
      </c>
      <c r="H190" s="83" t="inlineStr">
        <is>
          <t>0.9%</t>
        </is>
      </c>
      <c r="I190" s="83" t="inlineStr">
        <is>
          <t>0.9%</t>
        </is>
      </c>
      <c r="J190" s="87" t="inlineStr">
        <is>
          <t>x</t>
        </is>
      </c>
      <c r="K190" s="87" t="inlineStr">
        <is>
          <t>x</t>
        </is>
      </c>
      <c r="L190" s="83" t="inlineStr">
        <is>
          <t>2</t>
        </is>
      </c>
      <c r="M190" s="83" t="inlineStr">
        <is>
          <t>3</t>
        </is>
      </c>
      <c r="N190" s="83" t="inlineStr">
        <is>
          <t>1</t>
        </is>
      </c>
      <c r="O190" s="83" t="inlineStr">
        <is>
          <t>3</t>
        </is>
      </c>
      <c r="P190" s="87" t="inlineStr">
        <is>
          <t>x</t>
        </is>
      </c>
      <c r="Q190" s="87" t="inlineStr">
        <is>
          <t>x</t>
        </is>
      </c>
      <c r="R190" s="87" t="inlineStr">
        <is>
          <t>x</t>
        </is>
      </c>
      <c r="S190" s="88" t="inlineStr">
        <is>
          <t>x</t>
        </is>
      </c>
    </row>
    <row r="191" ht="24" customHeight="1">
      <c r="A191" s="494" t="n"/>
      <c r="B191" s="1058" t="inlineStr">
        <is>
          <t>8</t>
        </is>
      </c>
      <c r="C191" s="82" t="inlineStr">
        <is>
          <t>4.6</t>
        </is>
      </c>
      <c r="D191" s="83" t="inlineStr">
        <is>
          <t>10</t>
        </is>
      </c>
      <c r="E191" s="83" t="inlineStr">
        <is>
          <t>2</t>
        </is>
      </c>
      <c r="F191" s="84">
        <f>D191/$T$1*E191</f>
        <v/>
      </c>
      <c r="G191" s="87" t="inlineStr">
        <is>
          <t>x</t>
        </is>
      </c>
      <c r="H191" s="83" t="inlineStr">
        <is>
          <t>1%</t>
        </is>
      </c>
      <c r="I191" s="83" t="inlineStr">
        <is>
          <t>1%</t>
        </is>
      </c>
      <c r="J191" s="87" t="inlineStr">
        <is>
          <t>x</t>
        </is>
      </c>
      <c r="K191" s="87" t="inlineStr">
        <is>
          <t>x</t>
        </is>
      </c>
      <c r="L191" s="83" t="inlineStr">
        <is>
          <t>2</t>
        </is>
      </c>
      <c r="M191" s="83" t="inlineStr">
        <is>
          <t>4</t>
        </is>
      </c>
      <c r="N191" s="83" t="inlineStr">
        <is>
          <t>1</t>
        </is>
      </c>
      <c r="O191" s="83" t="inlineStr">
        <is>
          <t>4</t>
        </is>
      </c>
      <c r="P191" s="87" t="inlineStr">
        <is>
          <t>x</t>
        </is>
      </c>
      <c r="Q191" s="87" t="inlineStr">
        <is>
          <t>x</t>
        </is>
      </c>
      <c r="R191" s="87" t="inlineStr">
        <is>
          <t>x</t>
        </is>
      </c>
      <c r="S191" s="88" t="inlineStr">
        <is>
          <t>x</t>
        </is>
      </c>
    </row>
    <row r="192" ht="24" customHeight="1">
      <c r="A192" s="494" t="n"/>
      <c r="B192" s="1058" t="inlineStr">
        <is>
          <t>9</t>
        </is>
      </c>
      <c r="C192" s="82" t="inlineStr">
        <is>
          <t>5.4</t>
        </is>
      </c>
      <c r="D192" s="83" t="inlineStr">
        <is>
          <t>10</t>
        </is>
      </c>
      <c r="E192" s="83" t="inlineStr">
        <is>
          <t>2</t>
        </is>
      </c>
      <c r="F192" s="84">
        <f>D192/$T$1*E192</f>
        <v/>
      </c>
      <c r="G192" s="87" t="inlineStr">
        <is>
          <t>x</t>
        </is>
      </c>
      <c r="H192" s="83" t="inlineStr">
        <is>
          <t>1.2%</t>
        </is>
      </c>
      <c r="I192" s="83" t="inlineStr">
        <is>
          <t>1.2%</t>
        </is>
      </c>
      <c r="J192" s="87" t="inlineStr">
        <is>
          <t>x</t>
        </is>
      </c>
      <c r="K192" s="87" t="inlineStr">
        <is>
          <t>x</t>
        </is>
      </c>
      <c r="L192" s="83" t="inlineStr">
        <is>
          <t>2</t>
        </is>
      </c>
      <c r="M192" s="83" t="inlineStr">
        <is>
          <t>5</t>
        </is>
      </c>
      <c r="N192" s="83" t="inlineStr">
        <is>
          <t>1</t>
        </is>
      </c>
      <c r="O192" s="83" t="inlineStr">
        <is>
          <t>5</t>
        </is>
      </c>
      <c r="P192" s="87" t="inlineStr">
        <is>
          <t>x</t>
        </is>
      </c>
      <c r="Q192" s="87" t="inlineStr">
        <is>
          <t>x</t>
        </is>
      </c>
      <c r="R192" s="87" t="inlineStr">
        <is>
          <t>x</t>
        </is>
      </c>
      <c r="S192" s="88" t="inlineStr">
        <is>
          <t>x</t>
        </is>
      </c>
    </row>
    <row r="193" ht="24" customHeight="1">
      <c r="A193" s="494" t="n"/>
      <c r="B193" s="1058" t="inlineStr">
        <is>
          <t>10</t>
        </is>
      </c>
      <c r="C193" s="82" t="inlineStr">
        <is>
          <t>6.3</t>
        </is>
      </c>
      <c r="D193" s="83" t="inlineStr">
        <is>
          <t>10</t>
        </is>
      </c>
      <c r="E193" s="83" t="inlineStr">
        <is>
          <t>2</t>
        </is>
      </c>
      <c r="F193" s="84">
        <f>D193/$T$1*E193</f>
        <v/>
      </c>
      <c r="G193" s="87" t="inlineStr">
        <is>
          <t>x</t>
        </is>
      </c>
      <c r="H193" s="83" t="inlineStr">
        <is>
          <t>1.4%</t>
        </is>
      </c>
      <c r="I193" s="83" t="inlineStr">
        <is>
          <t>1.4%</t>
        </is>
      </c>
      <c r="J193" s="87" t="inlineStr">
        <is>
          <t>x</t>
        </is>
      </c>
      <c r="K193" s="87" t="inlineStr">
        <is>
          <t>x</t>
        </is>
      </c>
      <c r="L193" s="83" t="inlineStr">
        <is>
          <t>3</t>
        </is>
      </c>
      <c r="M193" s="83" t="inlineStr">
        <is>
          <t>5</t>
        </is>
      </c>
      <c r="N193" s="83" t="inlineStr">
        <is>
          <t>2</t>
        </is>
      </c>
      <c r="O193" s="83" t="inlineStr">
        <is>
          <t>5</t>
        </is>
      </c>
      <c r="P193" s="87" t="inlineStr">
        <is>
          <t>x</t>
        </is>
      </c>
      <c r="Q193" s="87" t="inlineStr">
        <is>
          <t>x</t>
        </is>
      </c>
      <c r="R193" s="87" t="inlineStr">
        <is>
          <t>x</t>
        </is>
      </c>
      <c r="S193" s="88" t="inlineStr">
        <is>
          <t>x</t>
        </is>
      </c>
    </row>
    <row r="194" ht="24" customHeight="1">
      <c r="A194" s="494" t="n"/>
      <c r="B194" s="1058" t="inlineStr">
        <is>
          <t>11</t>
        </is>
      </c>
      <c r="C194" s="82" t="inlineStr">
        <is>
          <t>7.1</t>
        </is>
      </c>
      <c r="D194" s="83" t="inlineStr">
        <is>
          <t>15</t>
        </is>
      </c>
      <c r="E194" s="83" t="inlineStr">
        <is>
          <t>5</t>
        </is>
      </c>
      <c r="F194" s="84">
        <f>D194/$T$1*E194</f>
        <v/>
      </c>
      <c r="G194" s="87" t="inlineStr">
        <is>
          <t>x</t>
        </is>
      </c>
      <c r="H194" s="83" t="inlineStr">
        <is>
          <t>1.6%</t>
        </is>
      </c>
      <c r="I194" s="83" t="inlineStr">
        <is>
          <t>1.6%</t>
        </is>
      </c>
      <c r="J194" s="87" t="inlineStr">
        <is>
          <t>x</t>
        </is>
      </c>
      <c r="K194" s="87" t="inlineStr">
        <is>
          <t>x</t>
        </is>
      </c>
      <c r="L194" s="83" t="inlineStr">
        <is>
          <t>3</t>
        </is>
      </c>
      <c r="M194" s="83" t="inlineStr">
        <is>
          <t>6</t>
        </is>
      </c>
      <c r="N194" s="83" t="inlineStr">
        <is>
          <t>2</t>
        </is>
      </c>
      <c r="O194" s="83" t="inlineStr">
        <is>
          <t>6</t>
        </is>
      </c>
      <c r="P194" s="87" t="inlineStr">
        <is>
          <t>x</t>
        </is>
      </c>
      <c r="Q194" s="87" t="inlineStr">
        <is>
          <t>x</t>
        </is>
      </c>
      <c r="R194" s="87" t="inlineStr">
        <is>
          <t>x</t>
        </is>
      </c>
      <c r="S194" s="88" t="inlineStr">
        <is>
          <t>x</t>
        </is>
      </c>
    </row>
    <row r="195" ht="24" customHeight="1">
      <c r="A195" s="494" t="n"/>
      <c r="B195" s="1058" t="inlineStr">
        <is>
          <t>12</t>
        </is>
      </c>
      <c r="C195" s="82" t="inlineStr">
        <is>
          <t>8</t>
        </is>
      </c>
      <c r="D195" s="83" t="inlineStr">
        <is>
          <t>15</t>
        </is>
      </c>
      <c r="E195" s="83" t="inlineStr">
        <is>
          <t>5</t>
        </is>
      </c>
      <c r="F195" s="84">
        <f>D195/$T$1*E195</f>
        <v/>
      </c>
      <c r="G195" s="87" t="inlineStr">
        <is>
          <t>x</t>
        </is>
      </c>
      <c r="H195" s="83" t="inlineStr">
        <is>
          <t>1.8%</t>
        </is>
      </c>
      <c r="I195" s="83" t="inlineStr">
        <is>
          <t>1.8%</t>
        </is>
      </c>
      <c r="J195" s="87" t="inlineStr">
        <is>
          <t>x</t>
        </is>
      </c>
      <c r="K195" s="87" t="inlineStr">
        <is>
          <t>x</t>
        </is>
      </c>
      <c r="L195" s="83" t="inlineStr">
        <is>
          <t>3</t>
        </is>
      </c>
      <c r="M195" s="83" t="inlineStr">
        <is>
          <t>7</t>
        </is>
      </c>
      <c r="N195" s="83" t="inlineStr">
        <is>
          <t>2</t>
        </is>
      </c>
      <c r="O195" s="83" t="inlineStr">
        <is>
          <t>7</t>
        </is>
      </c>
      <c r="P195" s="87" t="inlineStr">
        <is>
          <t>x</t>
        </is>
      </c>
      <c r="Q195" s="87" t="inlineStr">
        <is>
          <t>x</t>
        </is>
      </c>
      <c r="R195" s="87" t="inlineStr">
        <is>
          <t>x</t>
        </is>
      </c>
      <c r="S195" s="88" t="inlineStr">
        <is>
          <t>x</t>
        </is>
      </c>
    </row>
    <row r="196" ht="24" customHeight="1">
      <c r="A196" s="494" t="n"/>
      <c r="B196" s="1058" t="inlineStr">
        <is>
          <t>13</t>
        </is>
      </c>
      <c r="C196" s="82" t="inlineStr">
        <is>
          <t>9.2</t>
        </is>
      </c>
      <c r="D196" s="83" t="inlineStr">
        <is>
          <t>15</t>
        </is>
      </c>
      <c r="E196" s="83" t="inlineStr">
        <is>
          <t>5</t>
        </is>
      </c>
      <c r="F196" s="84">
        <f>D196/$T$1*E196</f>
        <v/>
      </c>
      <c r="G196" s="87" t="inlineStr">
        <is>
          <t>x</t>
        </is>
      </c>
      <c r="H196" s="83" t="inlineStr">
        <is>
          <t>2%</t>
        </is>
      </c>
      <c r="I196" s="83" t="inlineStr">
        <is>
          <t>2%</t>
        </is>
      </c>
      <c r="J196" s="87" t="inlineStr">
        <is>
          <t>x</t>
        </is>
      </c>
      <c r="K196" s="87" t="inlineStr">
        <is>
          <t>x</t>
        </is>
      </c>
      <c r="L196" s="83" t="inlineStr">
        <is>
          <t>4</t>
        </is>
      </c>
      <c r="M196" s="83" t="inlineStr">
        <is>
          <t>8</t>
        </is>
      </c>
      <c r="N196" s="83" t="inlineStr">
        <is>
          <t>2</t>
        </is>
      </c>
      <c r="O196" s="83" t="inlineStr">
        <is>
          <t>8</t>
        </is>
      </c>
      <c r="P196" s="87" t="inlineStr">
        <is>
          <t>x</t>
        </is>
      </c>
      <c r="Q196" s="87" t="inlineStr">
        <is>
          <t>x</t>
        </is>
      </c>
      <c r="R196" s="87" t="inlineStr">
        <is>
          <t>x</t>
        </is>
      </c>
      <c r="S196" s="88" t="inlineStr">
        <is>
          <t>x</t>
        </is>
      </c>
    </row>
    <row r="197" ht="24" customHeight="1">
      <c r="A197" s="494" t="n"/>
      <c r="B197" s="1058" t="inlineStr">
        <is>
          <t>14</t>
        </is>
      </c>
      <c r="C197" s="82" t="inlineStr">
        <is>
          <t>10</t>
        </is>
      </c>
      <c r="D197" s="83" t="inlineStr">
        <is>
          <t>15</t>
        </is>
      </c>
      <c r="E197" s="83" t="inlineStr">
        <is>
          <t>5</t>
        </is>
      </c>
      <c r="F197" s="84">
        <f>D197/$T$1*E197</f>
        <v/>
      </c>
      <c r="G197" s="87" t="inlineStr">
        <is>
          <t>x</t>
        </is>
      </c>
      <c r="H197" s="83" t="inlineStr">
        <is>
          <t>2.2%</t>
        </is>
      </c>
      <c r="I197" s="83" t="inlineStr">
        <is>
          <t>2.2%</t>
        </is>
      </c>
      <c r="J197" s="87" t="inlineStr">
        <is>
          <t>x</t>
        </is>
      </c>
      <c r="K197" s="87" t="inlineStr">
        <is>
          <t>x</t>
        </is>
      </c>
      <c r="L197" s="83" t="inlineStr">
        <is>
          <t>4</t>
        </is>
      </c>
      <c r="M197" s="83" t="inlineStr">
        <is>
          <t>9</t>
        </is>
      </c>
      <c r="N197" s="83" t="inlineStr">
        <is>
          <t>2</t>
        </is>
      </c>
      <c r="O197" s="83" t="inlineStr">
        <is>
          <t>9</t>
        </is>
      </c>
      <c r="P197" s="87" t="inlineStr">
        <is>
          <t>x</t>
        </is>
      </c>
      <c r="Q197" s="87" t="inlineStr">
        <is>
          <t>x</t>
        </is>
      </c>
      <c r="R197" s="87" t="inlineStr">
        <is>
          <t>x</t>
        </is>
      </c>
      <c r="S197" s="88" t="inlineStr">
        <is>
          <t>x</t>
        </is>
      </c>
    </row>
    <row r="198" ht="24" customHeight="1">
      <c r="A198" s="494" t="n"/>
      <c r="B198" s="1058" t="inlineStr">
        <is>
          <t>15</t>
        </is>
      </c>
      <c r="C198" s="82" t="inlineStr">
        <is>
          <t>11</t>
        </is>
      </c>
      <c r="D198" s="83" t="inlineStr">
        <is>
          <t>15</t>
        </is>
      </c>
      <c r="E198" s="83" t="inlineStr">
        <is>
          <t>5</t>
        </is>
      </c>
      <c r="F198" s="84">
        <f>D198/$T$1*E198</f>
        <v/>
      </c>
      <c r="G198" s="87" t="inlineStr">
        <is>
          <t>x</t>
        </is>
      </c>
      <c r="H198" s="83" t="inlineStr">
        <is>
          <t>2.5%</t>
        </is>
      </c>
      <c r="I198" s="83" t="inlineStr">
        <is>
          <t>2.5%</t>
        </is>
      </c>
      <c r="J198" s="87" t="inlineStr">
        <is>
          <t>x</t>
        </is>
      </c>
      <c r="K198" s="87" t="inlineStr">
        <is>
          <t>x</t>
        </is>
      </c>
      <c r="L198" s="83" t="inlineStr">
        <is>
          <t>5</t>
        </is>
      </c>
      <c r="M198" s="83" t="inlineStr">
        <is>
          <t>9</t>
        </is>
      </c>
      <c r="N198" s="83" t="inlineStr">
        <is>
          <t>3</t>
        </is>
      </c>
      <c r="O198" s="83" t="inlineStr">
        <is>
          <t>9</t>
        </is>
      </c>
      <c r="P198" s="87" t="inlineStr">
        <is>
          <t>x</t>
        </is>
      </c>
      <c r="Q198" s="87" t="inlineStr">
        <is>
          <t>x</t>
        </is>
      </c>
      <c r="R198" s="87" t="inlineStr">
        <is>
          <t>x</t>
        </is>
      </c>
      <c r="S198" s="88" t="inlineStr">
        <is>
          <t>x</t>
        </is>
      </c>
    </row>
    <row r="199" ht="24" customHeight="1">
      <c r="A199" s="494" t="n"/>
      <c r="B199" s="1058" t="inlineStr">
        <is>
          <t>16</t>
        </is>
      </c>
      <c r="C199" s="82" t="inlineStr">
        <is>
          <t>12.6</t>
        </is>
      </c>
      <c r="D199" s="83" t="inlineStr">
        <is>
          <t>20</t>
        </is>
      </c>
      <c r="E199" s="83" t="inlineStr">
        <is>
          <t>8</t>
        </is>
      </c>
      <c r="F199" s="84">
        <f>D199/$T$1*E199</f>
        <v/>
      </c>
      <c r="G199" s="87" t="inlineStr">
        <is>
          <t>x</t>
        </is>
      </c>
      <c r="H199" s="83" t="inlineStr">
        <is>
          <t>2.8%</t>
        </is>
      </c>
      <c r="I199" s="83" t="inlineStr">
        <is>
          <t>2.8%</t>
        </is>
      </c>
      <c r="J199" s="87" t="inlineStr">
        <is>
          <t>x</t>
        </is>
      </c>
      <c r="K199" s="87" t="inlineStr">
        <is>
          <t>x</t>
        </is>
      </c>
      <c r="L199" s="83" t="inlineStr">
        <is>
          <t>5</t>
        </is>
      </c>
      <c r="M199" s="83" t="inlineStr">
        <is>
          <t>11</t>
        </is>
      </c>
      <c r="N199" s="83" t="inlineStr">
        <is>
          <t>3</t>
        </is>
      </c>
      <c r="O199" s="83" t="inlineStr">
        <is>
          <t>11</t>
        </is>
      </c>
      <c r="P199" s="87" t="inlineStr">
        <is>
          <t>x</t>
        </is>
      </c>
      <c r="Q199" s="87" t="inlineStr">
        <is>
          <t>x</t>
        </is>
      </c>
      <c r="R199" s="87" t="inlineStr">
        <is>
          <t>x</t>
        </is>
      </c>
      <c r="S199" s="88" t="inlineStr">
        <is>
          <t>x</t>
        </is>
      </c>
    </row>
    <row r="200" ht="24" customHeight="1">
      <c r="A200" s="494" t="n"/>
      <c r="B200" s="1058" t="inlineStr">
        <is>
          <t>17</t>
        </is>
      </c>
      <c r="C200" s="82" t="inlineStr">
        <is>
          <t>13.9</t>
        </is>
      </c>
      <c r="D200" s="83" t="inlineStr">
        <is>
          <t>20</t>
        </is>
      </c>
      <c r="E200" s="83" t="inlineStr">
        <is>
          <t>8</t>
        </is>
      </c>
      <c r="F200" s="84">
        <f>D200/$T$1*E200</f>
        <v/>
      </c>
      <c r="G200" s="87" t="inlineStr">
        <is>
          <t>x</t>
        </is>
      </c>
      <c r="H200" s="83" t="inlineStr">
        <is>
          <t>3.1%</t>
        </is>
      </c>
      <c r="I200" s="83" t="inlineStr">
        <is>
          <t>3.1%</t>
        </is>
      </c>
      <c r="J200" s="87" t="inlineStr">
        <is>
          <t>x</t>
        </is>
      </c>
      <c r="K200" s="87" t="inlineStr">
        <is>
          <t>x</t>
        </is>
      </c>
      <c r="L200" s="83" t="inlineStr">
        <is>
          <t>6</t>
        </is>
      </c>
      <c r="M200" s="83" t="inlineStr">
        <is>
          <t>12</t>
        </is>
      </c>
      <c r="N200" s="83" t="inlineStr">
        <is>
          <t>3</t>
        </is>
      </c>
      <c r="O200" s="83" t="inlineStr">
        <is>
          <t>12</t>
        </is>
      </c>
      <c r="P200" s="87" t="inlineStr">
        <is>
          <t>x</t>
        </is>
      </c>
      <c r="Q200" s="87" t="inlineStr">
        <is>
          <t>x</t>
        </is>
      </c>
      <c r="R200" s="87" t="inlineStr">
        <is>
          <t>x</t>
        </is>
      </c>
      <c r="S200" s="88" t="inlineStr">
        <is>
          <t>x</t>
        </is>
      </c>
    </row>
    <row r="201" ht="24" customHeight="1">
      <c r="A201" s="494" t="n"/>
      <c r="B201" s="1058" t="inlineStr">
        <is>
          <t>18</t>
        </is>
      </c>
      <c r="C201" s="82" t="inlineStr">
        <is>
          <t>15.5</t>
        </is>
      </c>
      <c r="D201" s="83" t="inlineStr">
        <is>
          <t>20</t>
        </is>
      </c>
      <c r="E201" s="83" t="inlineStr">
        <is>
          <t>8</t>
        </is>
      </c>
      <c r="F201" s="84">
        <f>D201/$T$1*E201</f>
        <v/>
      </c>
      <c r="G201" s="87" t="inlineStr">
        <is>
          <t>x</t>
        </is>
      </c>
      <c r="H201" s="83" t="inlineStr">
        <is>
          <t>3.4%</t>
        </is>
      </c>
      <c r="I201" s="83" t="inlineStr">
        <is>
          <t>3.4%</t>
        </is>
      </c>
      <c r="J201" s="87" t="inlineStr">
        <is>
          <t>x</t>
        </is>
      </c>
      <c r="K201" s="87" t="inlineStr">
        <is>
          <t>x</t>
        </is>
      </c>
      <c r="L201" s="83" t="inlineStr">
        <is>
          <t>7</t>
        </is>
      </c>
      <c r="M201" s="83" t="inlineStr">
        <is>
          <t>13</t>
        </is>
      </c>
      <c r="N201" s="83" t="inlineStr">
        <is>
          <t>4</t>
        </is>
      </c>
      <c r="O201" s="83" t="inlineStr">
        <is>
          <t>13</t>
        </is>
      </c>
      <c r="P201" s="87" t="inlineStr">
        <is>
          <t>x</t>
        </is>
      </c>
      <c r="Q201" s="87" t="inlineStr">
        <is>
          <t>x</t>
        </is>
      </c>
      <c r="R201" s="87" t="inlineStr">
        <is>
          <t>x</t>
        </is>
      </c>
      <c r="S201" s="88" t="inlineStr">
        <is>
          <t>x</t>
        </is>
      </c>
    </row>
    <row r="202" ht="24" customHeight="1">
      <c r="A202" s="494" t="n"/>
      <c r="B202" s="1058" t="inlineStr">
        <is>
          <t>19</t>
        </is>
      </c>
      <c r="C202" s="82" t="inlineStr">
        <is>
          <t>16.6</t>
        </is>
      </c>
      <c r="D202" s="83" t="inlineStr">
        <is>
          <t>20</t>
        </is>
      </c>
      <c r="E202" s="83" t="inlineStr">
        <is>
          <t>8</t>
        </is>
      </c>
      <c r="F202" s="84">
        <f>D202/$T$1*E202</f>
        <v/>
      </c>
      <c r="G202" s="87" t="inlineStr">
        <is>
          <t>x</t>
        </is>
      </c>
      <c r="H202" s="83" t="inlineStr">
        <is>
          <t>3.8%</t>
        </is>
      </c>
      <c r="I202" s="83" t="inlineStr">
        <is>
          <t>3.8%</t>
        </is>
      </c>
      <c r="J202" s="87" t="inlineStr">
        <is>
          <t>x</t>
        </is>
      </c>
      <c r="K202" s="87" t="inlineStr">
        <is>
          <t>x</t>
        </is>
      </c>
      <c r="L202" s="83" t="inlineStr">
        <is>
          <t>7</t>
        </is>
      </c>
      <c r="M202" s="83" t="inlineStr">
        <is>
          <t>14</t>
        </is>
      </c>
      <c r="N202" s="83" t="inlineStr">
        <is>
          <t>4</t>
        </is>
      </c>
      <c r="O202" s="83" t="inlineStr">
        <is>
          <t>14</t>
        </is>
      </c>
      <c r="P202" s="87" t="inlineStr">
        <is>
          <t>x</t>
        </is>
      </c>
      <c r="Q202" s="87" t="inlineStr">
        <is>
          <t>x</t>
        </is>
      </c>
      <c r="R202" s="87" t="inlineStr">
        <is>
          <t>x</t>
        </is>
      </c>
      <c r="S202" s="88" t="inlineStr">
        <is>
          <t>x</t>
        </is>
      </c>
    </row>
    <row r="203" ht="24" customHeight="1">
      <c r="A203" s="494" t="n"/>
      <c r="B203" s="1058" t="inlineStr">
        <is>
          <t>20</t>
        </is>
      </c>
      <c r="C203" s="82" t="inlineStr">
        <is>
          <t>18.7</t>
        </is>
      </c>
      <c r="D203" s="83" t="inlineStr">
        <is>
          <t>20</t>
        </is>
      </c>
      <c r="E203" s="83" t="inlineStr">
        <is>
          <t>8</t>
        </is>
      </c>
      <c r="F203" s="84">
        <f>D203/$T$1*E203</f>
        <v/>
      </c>
      <c r="G203" s="87" t="inlineStr">
        <is>
          <t>x</t>
        </is>
      </c>
      <c r="H203" s="83" t="inlineStr">
        <is>
          <t>4.1%</t>
        </is>
      </c>
      <c r="I203" s="83" t="inlineStr">
        <is>
          <t>4.1%</t>
        </is>
      </c>
      <c r="J203" s="87" t="inlineStr">
        <is>
          <t>x</t>
        </is>
      </c>
      <c r="K203" s="87" t="inlineStr">
        <is>
          <t>x</t>
        </is>
      </c>
      <c r="L203" s="83" t="inlineStr">
        <is>
          <t>8</t>
        </is>
      </c>
      <c r="M203" s="83" t="inlineStr">
        <is>
          <t>16</t>
        </is>
      </c>
      <c r="N203" s="83" t="inlineStr">
        <is>
          <t>5</t>
        </is>
      </c>
      <c r="O203" s="83" t="inlineStr">
        <is>
          <t>16</t>
        </is>
      </c>
      <c r="P203" s="87" t="inlineStr">
        <is>
          <t>x</t>
        </is>
      </c>
      <c r="Q203" s="87" t="inlineStr">
        <is>
          <t>x</t>
        </is>
      </c>
      <c r="R203" s="87" t="inlineStr">
        <is>
          <t>x</t>
        </is>
      </c>
      <c r="S203" s="88" t="inlineStr">
        <is>
          <t>x</t>
        </is>
      </c>
    </row>
    <row r="204" ht="24" customHeight="1">
      <c r="A204" s="494" t="n"/>
      <c r="B204" s="1058" t="inlineStr">
        <is>
          <t>21</t>
        </is>
      </c>
      <c r="C204" s="82" t="inlineStr">
        <is>
          <t>20.9</t>
        </is>
      </c>
      <c r="D204" s="83" t="inlineStr">
        <is>
          <t>25</t>
        </is>
      </c>
      <c r="E204" s="83" t="inlineStr">
        <is>
          <t>12</t>
        </is>
      </c>
      <c r="F204" s="84">
        <f>D204/$T$1*E204</f>
        <v/>
      </c>
      <c r="G204" s="87" t="inlineStr">
        <is>
          <t>x</t>
        </is>
      </c>
      <c r="H204" s="83" t="inlineStr">
        <is>
          <t>4.6%</t>
        </is>
      </c>
      <c r="I204" s="83" t="inlineStr">
        <is>
          <t>4.6%</t>
        </is>
      </c>
      <c r="J204" s="87" t="inlineStr">
        <is>
          <t>x</t>
        </is>
      </c>
      <c r="K204" s="87" t="inlineStr">
        <is>
          <t>x</t>
        </is>
      </c>
      <c r="L204" s="83" t="inlineStr">
        <is>
          <t>9</t>
        </is>
      </c>
      <c r="M204" s="83" t="inlineStr">
        <is>
          <t>18</t>
        </is>
      </c>
      <c r="N204" s="83" t="inlineStr">
        <is>
          <t>5</t>
        </is>
      </c>
      <c r="O204" s="83" t="inlineStr">
        <is>
          <t>18</t>
        </is>
      </c>
      <c r="P204" s="87" t="inlineStr">
        <is>
          <t>x</t>
        </is>
      </c>
      <c r="Q204" s="87" t="inlineStr">
        <is>
          <t>x</t>
        </is>
      </c>
      <c r="R204" s="87" t="inlineStr">
        <is>
          <t>x</t>
        </is>
      </c>
      <c r="S204" s="88" t="inlineStr">
        <is>
          <t>x</t>
        </is>
      </c>
    </row>
    <row r="205" ht="24" customHeight="1">
      <c r="A205" s="494" t="n"/>
      <c r="B205" s="1058" t="inlineStr">
        <is>
          <t>22</t>
        </is>
      </c>
      <c r="C205" s="82" t="inlineStr">
        <is>
          <t>23.3</t>
        </is>
      </c>
      <c r="D205" s="83" t="inlineStr">
        <is>
          <t>25</t>
        </is>
      </c>
      <c r="E205" s="83" t="inlineStr">
        <is>
          <t>12</t>
        </is>
      </c>
      <c r="F205" s="84">
        <f>D205/$T$1*E205</f>
        <v/>
      </c>
      <c r="G205" s="87" t="inlineStr">
        <is>
          <t>x</t>
        </is>
      </c>
      <c r="H205" s="83" t="inlineStr">
        <is>
          <t>5.1%</t>
        </is>
      </c>
      <c r="I205" s="83" t="inlineStr">
        <is>
          <t>5.1%</t>
        </is>
      </c>
      <c r="J205" s="87" t="inlineStr">
        <is>
          <t>x</t>
        </is>
      </c>
      <c r="K205" s="87" t="inlineStr">
        <is>
          <t>x</t>
        </is>
      </c>
      <c r="L205" s="83" t="inlineStr">
        <is>
          <t>10</t>
        </is>
      </c>
      <c r="M205" s="83" t="inlineStr">
        <is>
          <t>20</t>
        </is>
      </c>
      <c r="N205" s="83" t="inlineStr">
        <is>
          <t>6</t>
        </is>
      </c>
      <c r="O205" s="83" t="inlineStr">
        <is>
          <t>20</t>
        </is>
      </c>
      <c r="P205" s="87" t="inlineStr">
        <is>
          <t>x</t>
        </is>
      </c>
      <c r="Q205" s="87" t="inlineStr">
        <is>
          <t>x</t>
        </is>
      </c>
      <c r="R205" s="87" t="inlineStr">
        <is>
          <t>x</t>
        </is>
      </c>
      <c r="S205" s="88" t="inlineStr">
        <is>
          <t>x</t>
        </is>
      </c>
    </row>
    <row r="206" ht="24" customHeight="1">
      <c r="A206" s="494" t="n"/>
      <c r="B206" s="1058" t="inlineStr">
        <is>
          <t>23</t>
        </is>
      </c>
      <c r="C206" s="82" t="inlineStr">
        <is>
          <t>24.9</t>
        </is>
      </c>
      <c r="D206" s="83" t="inlineStr">
        <is>
          <t>25</t>
        </is>
      </c>
      <c r="E206" s="83" t="inlineStr">
        <is>
          <t>12</t>
        </is>
      </c>
      <c r="F206" s="84">
        <f>D206/$T$1*E206</f>
        <v/>
      </c>
      <c r="G206" s="87" t="inlineStr">
        <is>
          <t>x</t>
        </is>
      </c>
      <c r="H206" s="83" t="inlineStr">
        <is>
          <t>5.6%</t>
        </is>
      </c>
      <c r="I206" s="83" t="inlineStr">
        <is>
          <t>5.6%</t>
        </is>
      </c>
      <c r="J206" s="87" t="inlineStr">
        <is>
          <t>x</t>
        </is>
      </c>
      <c r="K206" s="87" t="inlineStr">
        <is>
          <t>x</t>
        </is>
      </c>
      <c r="L206" s="83" t="inlineStr">
        <is>
          <t>11</t>
        </is>
      </c>
      <c r="M206" s="83" t="inlineStr">
        <is>
          <t>21</t>
        </is>
      </c>
      <c r="N206" s="83" t="inlineStr">
        <is>
          <t>6</t>
        </is>
      </c>
      <c r="O206" s="83" t="inlineStr">
        <is>
          <t>21</t>
        </is>
      </c>
      <c r="P206" s="87" t="inlineStr">
        <is>
          <t>x</t>
        </is>
      </c>
      <c r="Q206" s="87" t="inlineStr">
        <is>
          <t>x</t>
        </is>
      </c>
      <c r="R206" s="87" t="inlineStr">
        <is>
          <t>x</t>
        </is>
      </c>
      <c r="S206" s="88" t="inlineStr">
        <is>
          <t>x</t>
        </is>
      </c>
    </row>
    <row r="207" ht="24" customHeight="1">
      <c r="A207" s="494" t="n"/>
      <c r="B207" s="1058" t="inlineStr">
        <is>
          <t>24</t>
        </is>
      </c>
      <c r="C207" s="82" t="inlineStr">
        <is>
          <t>27.2</t>
        </is>
      </c>
      <c r="D207" s="83" t="inlineStr">
        <is>
          <t>25</t>
        </is>
      </c>
      <c r="E207" s="83" t="inlineStr">
        <is>
          <t>12</t>
        </is>
      </c>
      <c r="F207" s="84">
        <f>D207/$T$1*E207</f>
        <v/>
      </c>
      <c r="G207" s="87" t="inlineStr">
        <is>
          <t>x</t>
        </is>
      </c>
      <c r="H207" s="83" t="inlineStr">
        <is>
          <t>6%</t>
        </is>
      </c>
      <c r="I207" s="83" t="inlineStr">
        <is>
          <t>6%</t>
        </is>
      </c>
      <c r="J207" s="87" t="inlineStr">
        <is>
          <t>x</t>
        </is>
      </c>
      <c r="K207" s="87" t="inlineStr">
        <is>
          <t>x</t>
        </is>
      </c>
      <c r="L207" s="83" t="inlineStr">
        <is>
          <t>12</t>
        </is>
      </c>
      <c r="M207" s="83" t="inlineStr">
        <is>
          <t>23</t>
        </is>
      </c>
      <c r="N207" s="83" t="inlineStr">
        <is>
          <t>7</t>
        </is>
      </c>
      <c r="O207" s="83" t="inlineStr">
        <is>
          <t>23</t>
        </is>
      </c>
      <c r="P207" s="87" t="inlineStr">
        <is>
          <t>x</t>
        </is>
      </c>
      <c r="Q207" s="87" t="inlineStr">
        <is>
          <t>x</t>
        </is>
      </c>
      <c r="R207" s="87" t="inlineStr">
        <is>
          <t>x</t>
        </is>
      </c>
      <c r="S207" s="88" t="inlineStr">
        <is>
          <t>x</t>
        </is>
      </c>
    </row>
    <row r="208" ht="24" customHeight="1">
      <c r="A208" s="494" t="n"/>
      <c r="B208" s="1058" t="inlineStr">
        <is>
          <t>25</t>
        </is>
      </c>
      <c r="C208" s="82" t="inlineStr">
        <is>
          <t>29.4</t>
        </is>
      </c>
      <c r="D208" s="83" t="inlineStr">
        <is>
          <t>25</t>
        </is>
      </c>
      <c r="E208" s="83" t="inlineStr">
        <is>
          <t>12</t>
        </is>
      </c>
      <c r="F208" s="84">
        <f>D208/$T$1*E208</f>
        <v/>
      </c>
      <c r="G208" s="87" t="inlineStr">
        <is>
          <t>x</t>
        </is>
      </c>
      <c r="H208" s="83" t="inlineStr">
        <is>
          <t>6.5%</t>
        </is>
      </c>
      <c r="I208" s="83" t="inlineStr">
        <is>
          <t>6.5%</t>
        </is>
      </c>
      <c r="J208" s="87" t="inlineStr">
        <is>
          <t>x</t>
        </is>
      </c>
      <c r="K208" s="87" t="inlineStr">
        <is>
          <t>x</t>
        </is>
      </c>
      <c r="L208" s="83" t="inlineStr">
        <is>
          <t>13</t>
        </is>
      </c>
      <c r="M208" s="83" t="inlineStr">
        <is>
          <t>25</t>
        </is>
      </c>
      <c r="N208" s="83" t="inlineStr">
        <is>
          <t>7</t>
        </is>
      </c>
      <c r="O208" s="83" t="inlineStr">
        <is>
          <t>25</t>
        </is>
      </c>
      <c r="P208" s="87" t="inlineStr">
        <is>
          <t>x</t>
        </is>
      </c>
      <c r="Q208" s="87" t="inlineStr">
        <is>
          <t>x</t>
        </is>
      </c>
      <c r="R208" s="87" t="inlineStr">
        <is>
          <t>x</t>
        </is>
      </c>
      <c r="S208" s="88" t="inlineStr">
        <is>
          <t>x</t>
        </is>
      </c>
    </row>
    <row r="209" ht="24" customHeight="1">
      <c r="A209" s="494" t="n"/>
      <c r="B209" s="1058" t="inlineStr">
        <is>
          <t>26</t>
        </is>
      </c>
      <c r="C209" s="82" t="inlineStr">
        <is>
          <t>33.5</t>
        </is>
      </c>
      <c r="D209" s="83" t="inlineStr">
        <is>
          <t>30</t>
        </is>
      </c>
      <c r="E209" s="83" t="inlineStr">
        <is>
          <t>18</t>
        </is>
      </c>
      <c r="F209" s="84">
        <f>D209/$T$1*E209</f>
        <v/>
      </c>
      <c r="G209" s="87" t="inlineStr">
        <is>
          <t>x</t>
        </is>
      </c>
      <c r="H209" s="83" t="inlineStr">
        <is>
          <t>7.4%</t>
        </is>
      </c>
      <c r="I209" s="83" t="inlineStr">
        <is>
          <t>7.4%</t>
        </is>
      </c>
      <c r="J209" s="87" t="inlineStr">
        <is>
          <t>x</t>
        </is>
      </c>
      <c r="K209" s="87" t="inlineStr">
        <is>
          <t>x</t>
        </is>
      </c>
      <c r="L209" s="83" t="inlineStr">
        <is>
          <t>14</t>
        </is>
      </c>
      <c r="M209" s="83" t="inlineStr">
        <is>
          <t>29</t>
        </is>
      </c>
      <c r="N209" s="83" t="inlineStr">
        <is>
          <t>8</t>
        </is>
      </c>
      <c r="O209" s="83" t="inlineStr">
        <is>
          <t>29</t>
        </is>
      </c>
      <c r="P209" s="87" t="inlineStr">
        <is>
          <t>x</t>
        </is>
      </c>
      <c r="Q209" s="87" t="inlineStr">
        <is>
          <t>x</t>
        </is>
      </c>
      <c r="R209" s="87" t="inlineStr">
        <is>
          <t>x</t>
        </is>
      </c>
      <c r="S209" s="88" t="inlineStr">
        <is>
          <t>x</t>
        </is>
      </c>
    </row>
    <row r="210" ht="24" customHeight="1">
      <c r="A210" s="494" t="n"/>
      <c r="B210" s="1058" t="inlineStr">
        <is>
          <t>27</t>
        </is>
      </c>
      <c r="C210" s="82" t="inlineStr">
        <is>
          <t>37.4</t>
        </is>
      </c>
      <c r="D210" s="83" t="inlineStr">
        <is>
          <t>30</t>
        </is>
      </c>
      <c r="E210" s="83" t="inlineStr">
        <is>
          <t>18</t>
        </is>
      </c>
      <c r="F210" s="84">
        <f>@IF(OR($S$1="春节祝福",$S$1="周年祝福",$S$1="中秋祝福"),D210/$T$1*E210,D210*E210)</f>
        <v/>
      </c>
      <c r="G210" s="87" t="inlineStr">
        <is>
          <t>x</t>
        </is>
      </c>
      <c r="H210" s="83" t="inlineStr">
        <is>
          <t>8.3%</t>
        </is>
      </c>
      <c r="I210" s="83" t="inlineStr">
        <is>
          <t>8.3%</t>
        </is>
      </c>
      <c r="J210" s="87" t="inlineStr">
        <is>
          <t>x</t>
        </is>
      </c>
      <c r="K210" s="87" t="inlineStr">
        <is>
          <t>x</t>
        </is>
      </c>
      <c r="L210" s="83" t="inlineStr">
        <is>
          <t>16</t>
        </is>
      </c>
      <c r="M210" s="83" t="inlineStr">
        <is>
          <t>32</t>
        </is>
      </c>
      <c r="N210" s="83" t="inlineStr">
        <is>
          <t>9</t>
        </is>
      </c>
      <c r="O210" s="83" t="inlineStr">
        <is>
          <t>32</t>
        </is>
      </c>
      <c r="P210" s="87" t="inlineStr">
        <is>
          <t>x</t>
        </is>
      </c>
      <c r="Q210" s="87" t="inlineStr">
        <is>
          <t>x</t>
        </is>
      </c>
      <c r="R210" s="87" t="inlineStr">
        <is>
          <t>x</t>
        </is>
      </c>
      <c r="S210" s="88" t="inlineStr">
        <is>
          <t>x</t>
        </is>
      </c>
    </row>
    <row r="211" ht="24" customHeight="1">
      <c r="A211" s="494" t="n"/>
      <c r="B211" s="1058" t="inlineStr">
        <is>
          <t>28</t>
        </is>
      </c>
      <c r="C211" s="82" t="inlineStr">
        <is>
          <t>41.2</t>
        </is>
      </c>
      <c r="D211" s="83" t="inlineStr">
        <is>
          <t>30</t>
        </is>
      </c>
      <c r="E211" s="83" t="inlineStr">
        <is>
          <t>18</t>
        </is>
      </c>
      <c r="F211" s="84">
        <f>@IF(OR($S$1="春节祝福",$S$1="周年祝福",$S$1="中秋祝福"),D211/$T$1*E211,D211*E211)</f>
        <v/>
      </c>
      <c r="G211" s="87" t="inlineStr">
        <is>
          <t>x</t>
        </is>
      </c>
      <c r="H211" s="83" t="inlineStr">
        <is>
          <t>9.2%</t>
        </is>
      </c>
      <c r="I211" s="83" t="inlineStr">
        <is>
          <t>9.2%</t>
        </is>
      </c>
      <c r="J211" s="87" t="inlineStr">
        <is>
          <t>x</t>
        </is>
      </c>
      <c r="K211" s="87" t="inlineStr">
        <is>
          <t>x</t>
        </is>
      </c>
      <c r="L211" s="83" t="inlineStr">
        <is>
          <t>18</t>
        </is>
      </c>
      <c r="M211" s="83" t="inlineStr">
        <is>
          <t>35</t>
        </is>
      </c>
      <c r="N211" s="83" t="inlineStr">
        <is>
          <t>10</t>
        </is>
      </c>
      <c r="O211" s="83" t="inlineStr">
        <is>
          <t>35</t>
        </is>
      </c>
      <c r="P211" s="87" t="inlineStr">
        <is>
          <t>x</t>
        </is>
      </c>
      <c r="Q211" s="87" t="inlineStr">
        <is>
          <t>x</t>
        </is>
      </c>
      <c r="R211" s="87" t="inlineStr">
        <is>
          <t>x</t>
        </is>
      </c>
      <c r="S211" s="88" t="inlineStr">
        <is>
          <t>x</t>
        </is>
      </c>
    </row>
    <row r="212" ht="24" customHeight="1">
      <c r="A212" s="494" t="n"/>
      <c r="B212" s="1058" t="inlineStr">
        <is>
          <t>29</t>
        </is>
      </c>
      <c r="C212" s="82" t="inlineStr">
        <is>
          <t>45.2</t>
        </is>
      </c>
      <c r="D212" s="83" t="inlineStr">
        <is>
          <t>30</t>
        </is>
      </c>
      <c r="E212" s="83" t="inlineStr">
        <is>
          <t>18</t>
        </is>
      </c>
      <c r="F212" s="84">
        <f>@IF(OR($S$1="春节祝福",$S$1="周年祝福",$S$1="中秋祝福"),D212/$T$1*E212,D212*E212)</f>
        <v/>
      </c>
      <c r="G212" s="87" t="inlineStr">
        <is>
          <t>x</t>
        </is>
      </c>
      <c r="H212" s="83" t="inlineStr">
        <is>
          <t>10%</t>
        </is>
      </c>
      <c r="I212" s="83" t="inlineStr">
        <is>
          <t>10%</t>
        </is>
      </c>
      <c r="J212" s="87" t="inlineStr">
        <is>
          <t>x</t>
        </is>
      </c>
      <c r="K212" s="87" t="inlineStr">
        <is>
          <t>x</t>
        </is>
      </c>
      <c r="L212" s="83" t="inlineStr">
        <is>
          <t>19</t>
        </is>
      </c>
      <c r="M212" s="83" t="inlineStr">
        <is>
          <t>39</t>
        </is>
      </c>
      <c r="N212" s="83" t="inlineStr">
        <is>
          <t>11</t>
        </is>
      </c>
      <c r="O212" s="83" t="inlineStr">
        <is>
          <t>39</t>
        </is>
      </c>
      <c r="P212" s="87" t="inlineStr">
        <is>
          <t>x</t>
        </is>
      </c>
      <c r="Q212" s="87" t="inlineStr">
        <is>
          <t>x</t>
        </is>
      </c>
      <c r="R212" s="87" t="inlineStr">
        <is>
          <t>x</t>
        </is>
      </c>
      <c r="S212" s="88" t="inlineStr">
        <is>
          <t>x</t>
        </is>
      </c>
    </row>
    <row r="213" ht="24" customHeight="1">
      <c r="A213" s="494" t="n"/>
      <c r="B213" s="1059" t="inlineStr">
        <is>
          <t>30</t>
        </is>
      </c>
      <c r="C213" s="82" t="inlineStr">
        <is>
          <t>49.1</t>
        </is>
      </c>
      <c r="D213" s="83" t="inlineStr">
        <is>
          <t>30</t>
        </is>
      </c>
      <c r="E213" s="83" t="inlineStr">
        <is>
          <t>18</t>
        </is>
      </c>
      <c r="F213" s="84">
        <f>@IF(OR($S$1="周年祝福",$S$1="中秋祝福"),D213/$T$1*E213,D213*E213)</f>
        <v/>
      </c>
      <c r="G213" s="87" t="inlineStr">
        <is>
          <t>x</t>
        </is>
      </c>
      <c r="H213" s="83" t="inlineStr">
        <is>
          <t>10.9%</t>
        </is>
      </c>
      <c r="I213" s="83" t="inlineStr">
        <is>
          <t>10.9%</t>
        </is>
      </c>
      <c r="J213" s="87" t="inlineStr">
        <is>
          <t>x</t>
        </is>
      </c>
      <c r="K213" s="87" t="inlineStr">
        <is>
          <t>x</t>
        </is>
      </c>
      <c r="L213" s="83" t="inlineStr">
        <is>
          <t>21</t>
        </is>
      </c>
      <c r="M213" s="83" t="inlineStr">
        <is>
          <t>42</t>
        </is>
      </c>
      <c r="N213" s="83" t="inlineStr">
        <is>
          <t>12</t>
        </is>
      </c>
      <c r="O213" s="83" t="inlineStr">
        <is>
          <t>42</t>
        </is>
      </c>
      <c r="P213" s="87" t="inlineStr">
        <is>
          <t>x</t>
        </is>
      </c>
      <c r="Q213" s="87" t="inlineStr">
        <is>
          <t>x</t>
        </is>
      </c>
      <c r="R213" s="87" t="inlineStr">
        <is>
          <t>x</t>
        </is>
      </c>
      <c r="S213" s="88" t="inlineStr">
        <is>
          <t>x</t>
        </is>
      </c>
    </row>
    <row r="214" ht="24" customHeight="1">
      <c r="A214" s="494" t="n"/>
      <c r="B214" s="1058" t="inlineStr">
        <is>
          <t>31</t>
        </is>
      </c>
      <c r="C214" s="82" t="inlineStr">
        <is>
          <t>53.7</t>
        </is>
      </c>
      <c r="D214" s="83" t="inlineStr">
        <is>
          <t>35</t>
        </is>
      </c>
      <c r="E214" s="83" t="inlineStr">
        <is>
          <t>20</t>
        </is>
      </c>
      <c r="F214" s="84">
        <f>@IF(OR($S$1="周年祝福",$S$1="中秋祝福"),D214/$T$1*E214,D214*E214)</f>
        <v/>
      </c>
      <c r="G214" s="285" t="inlineStr">
        <is>
          <t>x</t>
        </is>
      </c>
      <c r="H214" s="132" t="inlineStr">
        <is>
          <t>11.9%</t>
        </is>
      </c>
      <c r="I214" s="132" t="inlineStr">
        <is>
          <t>11.9%</t>
        </is>
      </c>
      <c r="J214" s="285" t="inlineStr">
        <is>
          <t>x</t>
        </is>
      </c>
      <c r="K214" s="285" t="inlineStr">
        <is>
          <t>x</t>
        </is>
      </c>
      <c r="L214" s="132" t="inlineStr">
        <is>
          <t>23</t>
        </is>
      </c>
      <c r="M214" s="132" t="inlineStr">
        <is>
          <t>46</t>
        </is>
      </c>
      <c r="N214" s="132" t="inlineStr">
        <is>
          <t>13</t>
        </is>
      </c>
      <c r="O214" s="132" t="inlineStr">
        <is>
          <t>46</t>
        </is>
      </c>
      <c r="P214" s="87" t="inlineStr">
        <is>
          <t>x</t>
        </is>
      </c>
      <c r="Q214" s="87" t="inlineStr">
        <is>
          <t>x</t>
        </is>
      </c>
      <c r="R214" s="87" t="inlineStr">
        <is>
          <t>x</t>
        </is>
      </c>
      <c r="S214" s="88" t="inlineStr">
        <is>
          <t>x</t>
        </is>
      </c>
    </row>
    <row r="215" ht="24" customHeight="1">
      <c r="A215" s="494" t="n"/>
      <c r="B215" s="1058" t="inlineStr">
        <is>
          <t>32</t>
        </is>
      </c>
      <c r="C215" s="82" t="inlineStr">
        <is>
          <t>58.3</t>
        </is>
      </c>
      <c r="D215" s="83" t="inlineStr">
        <is>
          <t>35</t>
        </is>
      </c>
      <c r="E215" s="83" t="inlineStr">
        <is>
          <t>20</t>
        </is>
      </c>
      <c r="F215" s="84">
        <f>D215*E215</f>
        <v/>
      </c>
      <c r="G215" s="665" t="inlineStr">
        <is>
          <t>x</t>
        </is>
      </c>
      <c r="H215" s="73" t="inlineStr">
        <is>
          <t>12.9%</t>
        </is>
      </c>
      <c r="I215" s="73" t="inlineStr">
        <is>
          <t>12.9%</t>
        </is>
      </c>
      <c r="J215" s="665" t="inlineStr">
        <is>
          <t>x</t>
        </is>
      </c>
      <c r="K215" s="665" t="inlineStr">
        <is>
          <t>x</t>
        </is>
      </c>
      <c r="L215" s="73" t="inlineStr">
        <is>
          <t>25</t>
        </is>
      </c>
      <c r="M215" s="73" t="inlineStr">
        <is>
          <t>50</t>
        </is>
      </c>
      <c r="N215" s="73" t="inlineStr">
        <is>
          <t>14</t>
        </is>
      </c>
      <c r="O215" s="73" t="inlineStr">
        <is>
          <t>50</t>
        </is>
      </c>
      <c r="P215" s="87" t="inlineStr">
        <is>
          <t>x</t>
        </is>
      </c>
      <c r="Q215" s="87" t="inlineStr">
        <is>
          <t>x</t>
        </is>
      </c>
      <c r="R215" s="87" t="inlineStr">
        <is>
          <t>x</t>
        </is>
      </c>
      <c r="S215" s="88" t="inlineStr">
        <is>
          <t>x</t>
        </is>
      </c>
    </row>
    <row r="216" ht="24" customHeight="1">
      <c r="A216" s="494" t="n"/>
      <c r="B216" s="1058" t="inlineStr">
        <is>
          <t>33</t>
        </is>
      </c>
      <c r="C216" s="82" t="inlineStr">
        <is>
          <t>63</t>
        </is>
      </c>
      <c r="D216" s="83" t="inlineStr">
        <is>
          <t>35</t>
        </is>
      </c>
      <c r="E216" s="83" t="inlineStr">
        <is>
          <t>20</t>
        </is>
      </c>
      <c r="F216" s="84">
        <f>D216*E216</f>
        <v/>
      </c>
      <c r="G216" s="665" t="inlineStr">
        <is>
          <t>x</t>
        </is>
      </c>
      <c r="H216" s="73" t="inlineStr">
        <is>
          <t>14%</t>
        </is>
      </c>
      <c r="I216" s="73" t="inlineStr">
        <is>
          <t>14%</t>
        </is>
      </c>
      <c r="J216" s="665" t="inlineStr">
        <is>
          <t>x</t>
        </is>
      </c>
      <c r="K216" s="665" t="inlineStr">
        <is>
          <t>x</t>
        </is>
      </c>
      <c r="L216" s="73" t="inlineStr">
        <is>
          <t>27</t>
        </is>
      </c>
      <c r="M216" s="73" t="inlineStr">
        <is>
          <t>54</t>
        </is>
      </c>
      <c r="N216" s="73" t="inlineStr">
        <is>
          <t>15</t>
        </is>
      </c>
      <c r="O216" s="73" t="inlineStr">
        <is>
          <t>54</t>
        </is>
      </c>
      <c r="P216" s="87" t="inlineStr">
        <is>
          <t>x</t>
        </is>
      </c>
      <c r="Q216" s="87" t="inlineStr">
        <is>
          <t>x</t>
        </is>
      </c>
      <c r="R216" s="87" t="inlineStr">
        <is>
          <t>x</t>
        </is>
      </c>
      <c r="S216" s="88" t="inlineStr">
        <is>
          <t>x</t>
        </is>
      </c>
    </row>
    <row r="217" ht="24" customHeight="1">
      <c r="A217" s="494" t="n"/>
      <c r="B217" s="1058" t="inlineStr">
        <is>
          <t>34</t>
        </is>
      </c>
      <c r="C217" s="82" t="inlineStr">
        <is>
          <t>68.8</t>
        </is>
      </c>
      <c r="D217" s="83" t="inlineStr">
        <is>
          <t>35</t>
        </is>
      </c>
      <c r="E217" s="83" t="inlineStr">
        <is>
          <t>20</t>
        </is>
      </c>
      <c r="F217" s="84">
        <f>D217*E217</f>
        <v/>
      </c>
      <c r="G217" s="665" t="inlineStr">
        <is>
          <t>x</t>
        </is>
      </c>
      <c r="H217" s="73" t="inlineStr">
        <is>
          <t>15.3%</t>
        </is>
      </c>
      <c r="I217" s="73" t="inlineStr">
        <is>
          <t>15.3%</t>
        </is>
      </c>
      <c r="J217" s="665" t="inlineStr">
        <is>
          <t>x</t>
        </is>
      </c>
      <c r="K217" s="665" t="inlineStr">
        <is>
          <t>x</t>
        </is>
      </c>
      <c r="L217" s="73" t="inlineStr">
        <is>
          <t>29</t>
        </is>
      </c>
      <c r="M217" s="73" t="inlineStr">
        <is>
          <t>58</t>
        </is>
      </c>
      <c r="N217" s="73" t="inlineStr">
        <is>
          <t>16</t>
        </is>
      </c>
      <c r="O217" s="73" t="inlineStr">
        <is>
          <t>58</t>
        </is>
      </c>
      <c r="P217" s="87" t="inlineStr">
        <is>
          <t>x</t>
        </is>
      </c>
      <c r="Q217" s="87" t="inlineStr">
        <is>
          <t>x</t>
        </is>
      </c>
      <c r="R217" s="87" t="inlineStr">
        <is>
          <t>x</t>
        </is>
      </c>
      <c r="S217" s="88" t="inlineStr">
        <is>
          <t>x</t>
        </is>
      </c>
    </row>
    <row r="218" ht="24" customHeight="1">
      <c r="A218" s="553" t="n"/>
      <c r="B218" s="1059" t="inlineStr">
        <is>
          <t>35</t>
        </is>
      </c>
      <c r="C218" s="89" t="inlineStr">
        <is>
          <t>73.9</t>
        </is>
      </c>
      <c r="D218" s="90" t="inlineStr">
        <is>
          <t>35</t>
        </is>
      </c>
      <c r="E218" s="90" t="inlineStr">
        <is>
          <t>20</t>
        </is>
      </c>
      <c r="F218" s="224">
        <f>D218*E218</f>
        <v/>
      </c>
      <c r="G218" s="1061" t="inlineStr">
        <is>
          <t>x</t>
        </is>
      </c>
      <c r="H218" s="1060" t="inlineStr">
        <is>
          <t>16.4%</t>
        </is>
      </c>
      <c r="I218" s="1060" t="inlineStr">
        <is>
          <t>16.4%</t>
        </is>
      </c>
      <c r="J218" s="1061" t="inlineStr">
        <is>
          <t>x</t>
        </is>
      </c>
      <c r="K218" s="1061" t="inlineStr">
        <is>
          <t>x</t>
        </is>
      </c>
      <c r="L218" s="1060" t="inlineStr">
        <is>
          <t>32</t>
        </is>
      </c>
      <c r="M218" s="1060" t="inlineStr">
        <is>
          <t>63</t>
        </is>
      </c>
      <c r="N218" s="1060" t="inlineStr">
        <is>
          <t>18</t>
        </is>
      </c>
      <c r="O218" s="1060" t="inlineStr">
        <is>
          <t>63</t>
        </is>
      </c>
      <c r="P218" s="66" t="inlineStr">
        <is>
          <t>x</t>
        </is>
      </c>
      <c r="Q218" s="66" t="inlineStr">
        <is>
          <t>x</t>
        </is>
      </c>
      <c r="R218" s="66" t="inlineStr">
        <is>
          <t>x</t>
        </is>
      </c>
      <c r="S218" s="67" t="inlineStr">
        <is>
          <t>x</t>
        </is>
      </c>
    </row>
    <row r="219" ht="24" customHeight="1">
      <c r="A219" s="605" t="inlineStr">
        <is>
          <t>少林
上层心法
大光明经</t>
        </is>
      </c>
      <c r="B219" s="1057" t="inlineStr">
        <is>
          <t>1</t>
        </is>
      </c>
      <c r="C219" s="234" t="inlineStr">
        <is>
          <t>0.4</t>
        </is>
      </c>
      <c r="D219" s="340" t="inlineStr">
        <is>
          <t>5</t>
        </is>
      </c>
      <c r="E219" s="340" t="inlineStr">
        <is>
          <t>1</t>
        </is>
      </c>
      <c r="F219" s="207">
        <f>D219/$T$1*E219</f>
        <v/>
      </c>
      <c r="G219" s="340" t="inlineStr">
        <is>
          <t>1</t>
        </is>
      </c>
      <c r="H219" s="340" t="inlineStr">
        <is>
          <t>0.1%</t>
        </is>
      </c>
      <c r="I219" s="253" t="inlineStr">
        <is>
          <t>x</t>
        </is>
      </c>
      <c r="J219" s="340" t="inlineStr">
        <is>
          <t>0.1%</t>
        </is>
      </c>
      <c r="K219" s="253" t="inlineStr">
        <is>
          <t>x</t>
        </is>
      </c>
      <c r="L219" s="340" t="inlineStr">
        <is>
          <t>0</t>
        </is>
      </c>
      <c r="M219" s="253" t="inlineStr">
        <is>
          <t>x</t>
        </is>
      </c>
      <c r="N219" s="340" t="inlineStr">
        <is>
          <t>0</t>
        </is>
      </c>
      <c r="O219" s="253" t="inlineStr">
        <is>
          <t>x</t>
        </is>
      </c>
      <c r="P219" s="253" t="inlineStr">
        <is>
          <t>x</t>
        </is>
      </c>
      <c r="Q219" s="253" t="inlineStr">
        <is>
          <t>x</t>
        </is>
      </c>
      <c r="R219" s="340" t="inlineStr">
        <is>
          <t>1%</t>
        </is>
      </c>
      <c r="S219" s="662" t="inlineStr">
        <is>
          <t>x</t>
        </is>
      </c>
    </row>
    <row r="220" ht="24" customHeight="1">
      <c r="A220" s="494" t="n"/>
      <c r="B220" s="1058" t="inlineStr">
        <is>
          <t>2</t>
        </is>
      </c>
      <c r="C220" s="82" t="inlineStr">
        <is>
          <t>0.8</t>
        </is>
      </c>
      <c r="D220" s="83" t="inlineStr">
        <is>
          <t>5</t>
        </is>
      </c>
      <c r="E220" s="83" t="inlineStr">
        <is>
          <t>1</t>
        </is>
      </c>
      <c r="F220" s="84">
        <f>D220/$T$1*E220</f>
        <v/>
      </c>
      <c r="G220" s="83" t="inlineStr">
        <is>
          <t>2</t>
        </is>
      </c>
      <c r="H220" s="83" t="inlineStr">
        <is>
          <t>0.2%</t>
        </is>
      </c>
      <c r="I220" s="87" t="inlineStr">
        <is>
          <t>x</t>
        </is>
      </c>
      <c r="J220" s="83" t="inlineStr">
        <is>
          <t>0.2%</t>
        </is>
      </c>
      <c r="K220" s="87" t="inlineStr">
        <is>
          <t>x</t>
        </is>
      </c>
      <c r="L220" s="83" t="inlineStr">
        <is>
          <t>0</t>
        </is>
      </c>
      <c r="M220" s="87" t="inlineStr">
        <is>
          <t>x</t>
        </is>
      </c>
      <c r="N220" s="83" t="inlineStr">
        <is>
          <t>0</t>
        </is>
      </c>
      <c r="O220" s="87" t="inlineStr">
        <is>
          <t>x</t>
        </is>
      </c>
      <c r="P220" s="87" t="inlineStr">
        <is>
          <t>x</t>
        </is>
      </c>
      <c r="Q220" s="87" t="inlineStr">
        <is>
          <t>x</t>
        </is>
      </c>
      <c r="R220" s="83" t="inlineStr">
        <is>
          <t>2%</t>
        </is>
      </c>
      <c r="S220" s="88" t="inlineStr">
        <is>
          <t>x</t>
        </is>
      </c>
    </row>
    <row r="221" ht="24" customHeight="1">
      <c r="A221" s="494" t="n"/>
      <c r="B221" s="1058" t="inlineStr">
        <is>
          <t>3</t>
        </is>
      </c>
      <c r="C221" s="82" t="inlineStr">
        <is>
          <t>1.7</t>
        </is>
      </c>
      <c r="D221" s="83" t="inlineStr">
        <is>
          <t>5</t>
        </is>
      </c>
      <c r="E221" s="83" t="inlineStr">
        <is>
          <t>1</t>
        </is>
      </c>
      <c r="F221" s="84">
        <f>D221/$T$1*E221</f>
        <v/>
      </c>
      <c r="G221" s="83" t="inlineStr">
        <is>
          <t>3</t>
        </is>
      </c>
      <c r="H221" s="83" t="inlineStr">
        <is>
          <t>0.3%</t>
        </is>
      </c>
      <c r="I221" s="87" t="inlineStr">
        <is>
          <t>x</t>
        </is>
      </c>
      <c r="J221" s="83" t="inlineStr">
        <is>
          <t>0.3%</t>
        </is>
      </c>
      <c r="K221" s="87" t="inlineStr">
        <is>
          <t>x</t>
        </is>
      </c>
      <c r="L221" s="83" t="inlineStr">
        <is>
          <t>1</t>
        </is>
      </c>
      <c r="M221" s="87" t="inlineStr">
        <is>
          <t>x</t>
        </is>
      </c>
      <c r="N221" s="83" t="inlineStr">
        <is>
          <t>0</t>
        </is>
      </c>
      <c r="O221" s="87" t="inlineStr">
        <is>
          <t>x</t>
        </is>
      </c>
      <c r="P221" s="87" t="inlineStr">
        <is>
          <t>x</t>
        </is>
      </c>
      <c r="Q221" s="87" t="inlineStr">
        <is>
          <t>x</t>
        </is>
      </c>
      <c r="R221" s="83" t="inlineStr">
        <is>
          <t>3%</t>
        </is>
      </c>
      <c r="S221" s="88" t="inlineStr">
        <is>
          <t>x</t>
        </is>
      </c>
    </row>
    <row r="222" ht="24" customHeight="1">
      <c r="A222" s="494" t="n"/>
      <c r="B222" s="1058" t="inlineStr">
        <is>
          <t>4</t>
        </is>
      </c>
      <c r="C222" s="82" t="inlineStr">
        <is>
          <t>2.1</t>
        </is>
      </c>
      <c r="D222" s="83" t="inlineStr">
        <is>
          <t>5</t>
        </is>
      </c>
      <c r="E222" s="83" t="inlineStr">
        <is>
          <t>1</t>
        </is>
      </c>
      <c r="F222" s="84">
        <f>D222/$T$1*E222</f>
        <v/>
      </c>
      <c r="G222" s="83" t="inlineStr">
        <is>
          <t>4</t>
        </is>
      </c>
      <c r="H222" s="83" t="inlineStr">
        <is>
          <t>0.4%</t>
        </is>
      </c>
      <c r="I222" s="87" t="inlineStr">
        <is>
          <t>x</t>
        </is>
      </c>
      <c r="J222" s="83" t="inlineStr">
        <is>
          <t>0.4%</t>
        </is>
      </c>
      <c r="K222" s="87" t="inlineStr">
        <is>
          <t>x</t>
        </is>
      </c>
      <c r="L222" s="83" t="inlineStr">
        <is>
          <t>1</t>
        </is>
      </c>
      <c r="M222" s="87" t="inlineStr">
        <is>
          <t>x</t>
        </is>
      </c>
      <c r="N222" s="83" t="inlineStr">
        <is>
          <t>0</t>
        </is>
      </c>
      <c r="O222" s="87" t="inlineStr">
        <is>
          <t>x</t>
        </is>
      </c>
      <c r="P222" s="87" t="inlineStr">
        <is>
          <t>x</t>
        </is>
      </c>
      <c r="Q222" s="87" t="inlineStr">
        <is>
          <t>x</t>
        </is>
      </c>
      <c r="R222" s="83" t="inlineStr">
        <is>
          <t>4%</t>
        </is>
      </c>
      <c r="S222" s="88" t="inlineStr">
        <is>
          <t>x</t>
        </is>
      </c>
    </row>
    <row r="223" ht="24" customHeight="1">
      <c r="A223" s="494" t="n"/>
      <c r="B223" s="1058" t="inlineStr">
        <is>
          <t>5</t>
        </is>
      </c>
      <c r="C223" s="82" t="inlineStr">
        <is>
          <t>2.7</t>
        </is>
      </c>
      <c r="D223" s="83" t="inlineStr">
        <is>
          <t>5</t>
        </is>
      </c>
      <c r="E223" s="83" t="inlineStr">
        <is>
          <t>1</t>
        </is>
      </c>
      <c r="F223" s="84">
        <f>D223/$T$1*E223</f>
        <v/>
      </c>
      <c r="G223" s="83" t="inlineStr">
        <is>
          <t>5</t>
        </is>
      </c>
      <c r="H223" s="83" t="inlineStr">
        <is>
          <t>0.5%</t>
        </is>
      </c>
      <c r="I223" s="87" t="inlineStr">
        <is>
          <t>x</t>
        </is>
      </c>
      <c r="J223" s="83" t="inlineStr">
        <is>
          <t>0.5%</t>
        </is>
      </c>
      <c r="K223" s="87" t="inlineStr">
        <is>
          <t>x</t>
        </is>
      </c>
      <c r="L223" s="83" t="inlineStr">
        <is>
          <t>1</t>
        </is>
      </c>
      <c r="M223" s="87" t="inlineStr">
        <is>
          <t>x</t>
        </is>
      </c>
      <c r="N223" s="83" t="inlineStr">
        <is>
          <t>1</t>
        </is>
      </c>
      <c r="O223" s="87" t="inlineStr">
        <is>
          <t>x</t>
        </is>
      </c>
      <c r="P223" s="87" t="inlineStr">
        <is>
          <t>x</t>
        </is>
      </c>
      <c r="Q223" s="87" t="inlineStr">
        <is>
          <t>x</t>
        </is>
      </c>
      <c r="R223" s="83" t="inlineStr">
        <is>
          <t>5%</t>
        </is>
      </c>
      <c r="S223" s="88" t="inlineStr">
        <is>
          <t>x</t>
        </is>
      </c>
    </row>
    <row r="224" ht="24" customHeight="1">
      <c r="A224" s="494" t="n"/>
      <c r="B224" s="1058" t="inlineStr">
        <is>
          <t>6</t>
        </is>
      </c>
      <c r="C224" s="82" t="inlineStr">
        <is>
          <t>3.4</t>
        </is>
      </c>
      <c r="D224" s="83" t="inlineStr">
        <is>
          <t>10</t>
        </is>
      </c>
      <c r="E224" s="83" t="inlineStr">
        <is>
          <t>2</t>
        </is>
      </c>
      <c r="F224" s="84">
        <f>D224/$T$1*E224</f>
        <v/>
      </c>
      <c r="G224" s="83" t="inlineStr">
        <is>
          <t>7</t>
        </is>
      </c>
      <c r="H224" s="83" t="inlineStr">
        <is>
          <t>0.7%</t>
        </is>
      </c>
      <c r="I224" s="87" t="inlineStr">
        <is>
          <t>x</t>
        </is>
      </c>
      <c r="J224" s="83" t="inlineStr">
        <is>
          <t>0.7%</t>
        </is>
      </c>
      <c r="K224" s="87" t="inlineStr">
        <is>
          <t>x</t>
        </is>
      </c>
      <c r="L224" s="83" t="inlineStr">
        <is>
          <t>1</t>
        </is>
      </c>
      <c r="M224" s="87" t="inlineStr">
        <is>
          <t>x</t>
        </is>
      </c>
      <c r="N224" s="83" t="inlineStr">
        <is>
          <t>1</t>
        </is>
      </c>
      <c r="O224" s="87" t="inlineStr">
        <is>
          <t>x</t>
        </is>
      </c>
      <c r="P224" s="87" t="inlineStr">
        <is>
          <t>x</t>
        </is>
      </c>
      <c r="Q224" s="87" t="inlineStr">
        <is>
          <t>x</t>
        </is>
      </c>
      <c r="R224" s="83" t="inlineStr">
        <is>
          <t>6.5%</t>
        </is>
      </c>
      <c r="S224" s="88" t="inlineStr">
        <is>
          <t>x</t>
        </is>
      </c>
    </row>
    <row r="225" ht="24" customHeight="1">
      <c r="A225" s="494" t="n"/>
      <c r="B225" s="1058" t="inlineStr">
        <is>
          <t>7</t>
        </is>
      </c>
      <c r="C225" s="82" t="inlineStr">
        <is>
          <t>4.5</t>
        </is>
      </c>
      <c r="D225" s="83" t="inlineStr">
        <is>
          <t>10</t>
        </is>
      </c>
      <c r="E225" s="83" t="inlineStr">
        <is>
          <t>2</t>
        </is>
      </c>
      <c r="F225" s="84">
        <f>D225/$T$1*E225</f>
        <v/>
      </c>
      <c r="G225" s="83" t="inlineStr">
        <is>
          <t>8</t>
        </is>
      </c>
      <c r="H225" s="83" t="inlineStr">
        <is>
          <t>0.9%</t>
        </is>
      </c>
      <c r="I225" s="87" t="inlineStr">
        <is>
          <t>x</t>
        </is>
      </c>
      <c r="J225" s="83" t="inlineStr">
        <is>
          <t>0.9%</t>
        </is>
      </c>
      <c r="K225" s="87" t="inlineStr">
        <is>
          <t>x</t>
        </is>
      </c>
      <c r="L225" s="83" t="inlineStr">
        <is>
          <t>2</t>
        </is>
      </c>
      <c r="M225" s="87" t="inlineStr">
        <is>
          <t>x</t>
        </is>
      </c>
      <c r="N225" s="83" t="inlineStr">
        <is>
          <t>1</t>
        </is>
      </c>
      <c r="O225" s="87" t="inlineStr">
        <is>
          <t>x</t>
        </is>
      </c>
      <c r="P225" s="87" t="inlineStr">
        <is>
          <t>x</t>
        </is>
      </c>
      <c r="Q225" s="87" t="inlineStr">
        <is>
          <t>x</t>
        </is>
      </c>
      <c r="R225" s="83" t="inlineStr">
        <is>
          <t>8%</t>
        </is>
      </c>
      <c r="S225" s="88" t="inlineStr">
        <is>
          <t>x</t>
        </is>
      </c>
    </row>
    <row r="226" ht="24" customHeight="1">
      <c r="A226" s="494" t="n"/>
      <c r="B226" s="1058" t="inlineStr">
        <is>
          <t>8</t>
        </is>
      </c>
      <c r="C226" s="82" t="inlineStr">
        <is>
          <t>5.1</t>
        </is>
      </c>
      <c r="D226" s="83" t="inlineStr">
        <is>
          <t>10</t>
        </is>
      </c>
      <c r="E226" s="83" t="inlineStr">
        <is>
          <t>2</t>
        </is>
      </c>
      <c r="F226" s="84">
        <f>D226/$T$1*E226</f>
        <v/>
      </c>
      <c r="G226" s="83" t="inlineStr">
        <is>
          <t>10</t>
        </is>
      </c>
      <c r="H226" s="83" t="inlineStr">
        <is>
          <t>1%</t>
        </is>
      </c>
      <c r="I226" s="87" t="inlineStr">
        <is>
          <t>x</t>
        </is>
      </c>
      <c r="J226" s="83" t="inlineStr">
        <is>
          <t>1%</t>
        </is>
      </c>
      <c r="K226" s="87" t="inlineStr">
        <is>
          <t>x</t>
        </is>
      </c>
      <c r="L226" s="83" t="inlineStr">
        <is>
          <t>2</t>
        </is>
      </c>
      <c r="M226" s="87" t="inlineStr">
        <is>
          <t>x</t>
        </is>
      </c>
      <c r="N226" s="83" t="inlineStr">
        <is>
          <t>1</t>
        </is>
      </c>
      <c r="O226" s="87" t="inlineStr">
        <is>
          <t>x</t>
        </is>
      </c>
      <c r="P226" s="87" t="inlineStr">
        <is>
          <t>x</t>
        </is>
      </c>
      <c r="Q226" s="87" t="inlineStr">
        <is>
          <t>x</t>
        </is>
      </c>
      <c r="R226" s="83" t="inlineStr">
        <is>
          <t>9.5%</t>
        </is>
      </c>
      <c r="S226" s="88" t="inlineStr">
        <is>
          <t>x</t>
        </is>
      </c>
    </row>
    <row r="227" ht="24" customHeight="1">
      <c r="A227" s="494" t="n"/>
      <c r="B227" s="1058" t="inlineStr">
        <is>
          <t>9</t>
        </is>
      </c>
      <c r="C227" s="82" t="inlineStr">
        <is>
          <t>5.7</t>
        </is>
      </c>
      <c r="D227" s="83" t="inlineStr">
        <is>
          <t>10</t>
        </is>
      </c>
      <c r="E227" s="83" t="inlineStr">
        <is>
          <t>2</t>
        </is>
      </c>
      <c r="F227" s="84">
        <f>D227/$T$1*E227</f>
        <v/>
      </c>
      <c r="G227" s="83" t="inlineStr">
        <is>
          <t>11</t>
        </is>
      </c>
      <c r="H227" s="83" t="inlineStr">
        <is>
          <t>1.2%</t>
        </is>
      </c>
      <c r="I227" s="87" t="inlineStr">
        <is>
          <t>x</t>
        </is>
      </c>
      <c r="J227" s="83" t="inlineStr">
        <is>
          <t>1.2%</t>
        </is>
      </c>
      <c r="K227" s="87" t="inlineStr">
        <is>
          <t>x</t>
        </is>
      </c>
      <c r="L227" s="83" t="inlineStr">
        <is>
          <t>2</t>
        </is>
      </c>
      <c r="M227" s="87" t="inlineStr">
        <is>
          <t>x</t>
        </is>
      </c>
      <c r="N227" s="83" t="inlineStr">
        <is>
          <t>1</t>
        </is>
      </c>
      <c r="O227" s="87" t="inlineStr">
        <is>
          <t>x</t>
        </is>
      </c>
      <c r="P227" s="87" t="inlineStr">
        <is>
          <t>x</t>
        </is>
      </c>
      <c r="Q227" s="87" t="inlineStr">
        <is>
          <t>x</t>
        </is>
      </c>
      <c r="R227" s="83" t="inlineStr">
        <is>
          <t>11%</t>
        </is>
      </c>
      <c r="S227" s="88" t="inlineStr">
        <is>
          <t>x</t>
        </is>
      </c>
    </row>
    <row r="228" ht="24" customHeight="1">
      <c r="A228" s="494" t="n"/>
      <c r="B228" s="1058" t="inlineStr">
        <is>
          <t>10</t>
        </is>
      </c>
      <c r="C228" s="82" t="inlineStr">
        <is>
          <t>7.1</t>
        </is>
      </c>
      <c r="D228" s="83" t="inlineStr">
        <is>
          <t>10</t>
        </is>
      </c>
      <c r="E228" s="83" t="inlineStr">
        <is>
          <t>2</t>
        </is>
      </c>
      <c r="F228" s="84">
        <f>D228/$T$1*E228</f>
        <v/>
      </c>
      <c r="G228" s="83" t="inlineStr">
        <is>
          <t>13</t>
        </is>
      </c>
      <c r="H228" s="83" t="inlineStr">
        <is>
          <t>1.4%</t>
        </is>
      </c>
      <c r="I228" s="87" t="inlineStr">
        <is>
          <t>x</t>
        </is>
      </c>
      <c r="J228" s="83" t="inlineStr">
        <is>
          <t>1.4%</t>
        </is>
      </c>
      <c r="K228" s="87" t="inlineStr">
        <is>
          <t>x</t>
        </is>
      </c>
      <c r="L228" s="83" t="inlineStr">
        <is>
          <t>3</t>
        </is>
      </c>
      <c r="M228" s="87" t="inlineStr">
        <is>
          <t>x</t>
        </is>
      </c>
      <c r="N228" s="83" t="inlineStr">
        <is>
          <t>2</t>
        </is>
      </c>
      <c r="O228" s="87" t="inlineStr">
        <is>
          <t>x</t>
        </is>
      </c>
      <c r="P228" s="87" t="inlineStr">
        <is>
          <t>x</t>
        </is>
      </c>
      <c r="Q228" s="87" t="inlineStr">
        <is>
          <t>x</t>
        </is>
      </c>
      <c r="R228" s="83" t="inlineStr">
        <is>
          <t>12.5%</t>
        </is>
      </c>
      <c r="S228" s="88" t="inlineStr">
        <is>
          <t>x</t>
        </is>
      </c>
    </row>
    <row r="229" ht="24" customHeight="1">
      <c r="A229" s="494" t="n"/>
      <c r="B229" s="1058" t="inlineStr">
        <is>
          <t>11</t>
        </is>
      </c>
      <c r="C229" s="82" t="inlineStr">
        <is>
          <t>7.9</t>
        </is>
      </c>
      <c r="D229" s="83" t="inlineStr">
        <is>
          <t>15</t>
        </is>
      </c>
      <c r="E229" s="83" t="inlineStr">
        <is>
          <t>5</t>
        </is>
      </c>
      <c r="F229" s="84">
        <f>D229/$T$1*E229</f>
        <v/>
      </c>
      <c r="G229" s="83" t="inlineStr">
        <is>
          <t>15</t>
        </is>
      </c>
      <c r="H229" s="83" t="inlineStr">
        <is>
          <t>1.6%</t>
        </is>
      </c>
      <c r="I229" s="87" t="inlineStr">
        <is>
          <t>x</t>
        </is>
      </c>
      <c r="J229" s="83" t="inlineStr">
        <is>
          <t>1.6%</t>
        </is>
      </c>
      <c r="K229" s="87" t="inlineStr">
        <is>
          <t>x</t>
        </is>
      </c>
      <c r="L229" s="83" t="inlineStr">
        <is>
          <t>3</t>
        </is>
      </c>
      <c r="M229" s="87" t="inlineStr">
        <is>
          <t>x</t>
        </is>
      </c>
      <c r="N229" s="83" t="inlineStr">
        <is>
          <t>2</t>
        </is>
      </c>
      <c r="O229" s="87" t="inlineStr">
        <is>
          <t>x</t>
        </is>
      </c>
      <c r="P229" s="87" t="inlineStr">
        <is>
          <t>x</t>
        </is>
      </c>
      <c r="Q229" s="87" t="inlineStr">
        <is>
          <t>x</t>
        </is>
      </c>
      <c r="R229" s="83" t="inlineStr">
        <is>
          <t>14.5%</t>
        </is>
      </c>
      <c r="S229" s="88" t="inlineStr">
        <is>
          <t>x</t>
        </is>
      </c>
    </row>
    <row r="230" ht="24" customHeight="1">
      <c r="A230" s="494" t="n"/>
      <c r="B230" s="1058" t="inlineStr">
        <is>
          <t>12</t>
        </is>
      </c>
      <c r="C230" s="82" t="inlineStr">
        <is>
          <t>8.8</t>
        </is>
      </c>
      <c r="D230" s="83" t="inlineStr">
        <is>
          <t>15</t>
        </is>
      </c>
      <c r="E230" s="83" t="inlineStr">
        <is>
          <t>5</t>
        </is>
      </c>
      <c r="F230" s="84">
        <f>D230/$T$1*E230</f>
        <v/>
      </c>
      <c r="G230" s="83" t="inlineStr">
        <is>
          <t>17</t>
        </is>
      </c>
      <c r="H230" s="83" t="inlineStr">
        <is>
          <t>1.8%</t>
        </is>
      </c>
      <c r="I230" s="87" t="inlineStr">
        <is>
          <t>x</t>
        </is>
      </c>
      <c r="J230" s="83" t="inlineStr">
        <is>
          <t>1.8%</t>
        </is>
      </c>
      <c r="K230" s="87" t="inlineStr">
        <is>
          <t>x</t>
        </is>
      </c>
      <c r="L230" s="83" t="inlineStr">
        <is>
          <t>3</t>
        </is>
      </c>
      <c r="M230" s="87" t="inlineStr">
        <is>
          <t>x</t>
        </is>
      </c>
      <c r="N230" s="83" t="inlineStr">
        <is>
          <t>2</t>
        </is>
      </c>
      <c r="O230" s="87" t="inlineStr">
        <is>
          <t>x</t>
        </is>
      </c>
      <c r="P230" s="87" t="inlineStr">
        <is>
          <t>x</t>
        </is>
      </c>
      <c r="Q230" s="87" t="inlineStr">
        <is>
          <t>x</t>
        </is>
      </c>
      <c r="R230" s="83" t="inlineStr">
        <is>
          <t>16.5%</t>
        </is>
      </c>
      <c r="S230" s="88" t="inlineStr">
        <is>
          <t>x</t>
        </is>
      </c>
    </row>
    <row r="231" ht="24" customHeight="1">
      <c r="A231" s="494" t="n"/>
      <c r="B231" s="1058" t="inlineStr">
        <is>
          <t>13</t>
        </is>
      </c>
      <c r="C231" s="82" t="inlineStr">
        <is>
          <t>10</t>
        </is>
      </c>
      <c r="D231" s="83" t="inlineStr">
        <is>
          <t>15</t>
        </is>
      </c>
      <c r="E231" s="83" t="inlineStr">
        <is>
          <t>5</t>
        </is>
      </c>
      <c r="F231" s="84">
        <f>D231/$T$1*E231</f>
        <v/>
      </c>
      <c r="G231" s="83" t="inlineStr">
        <is>
          <t>19</t>
        </is>
      </c>
      <c r="H231" s="83" t="inlineStr">
        <is>
          <t>2%</t>
        </is>
      </c>
      <c r="I231" s="87" t="inlineStr">
        <is>
          <t>x</t>
        </is>
      </c>
      <c r="J231" s="83" t="inlineStr">
        <is>
          <t>2%</t>
        </is>
      </c>
      <c r="K231" s="87" t="inlineStr">
        <is>
          <t>x</t>
        </is>
      </c>
      <c r="L231" s="83" t="inlineStr">
        <is>
          <t>4</t>
        </is>
      </c>
      <c r="M231" s="87" t="inlineStr">
        <is>
          <t>x</t>
        </is>
      </c>
      <c r="N231" s="83" t="inlineStr">
        <is>
          <t>2</t>
        </is>
      </c>
      <c r="O231" s="87" t="inlineStr">
        <is>
          <t>x</t>
        </is>
      </c>
      <c r="P231" s="87" t="inlineStr">
        <is>
          <t>x</t>
        </is>
      </c>
      <c r="Q231" s="87" t="inlineStr">
        <is>
          <t>x</t>
        </is>
      </c>
      <c r="R231" s="83" t="inlineStr">
        <is>
          <t>18.5%</t>
        </is>
      </c>
      <c r="S231" s="88" t="inlineStr">
        <is>
          <t>x</t>
        </is>
      </c>
    </row>
    <row r="232" ht="24" customHeight="1">
      <c r="A232" s="494" t="n"/>
      <c r="B232" s="1058" t="inlineStr">
        <is>
          <t>14</t>
        </is>
      </c>
      <c r="C232" s="82" t="inlineStr">
        <is>
          <t>10.8</t>
        </is>
      </c>
      <c r="D232" s="83" t="inlineStr">
        <is>
          <t>15</t>
        </is>
      </c>
      <c r="E232" s="83" t="inlineStr">
        <is>
          <t>5</t>
        </is>
      </c>
      <c r="F232" s="84">
        <f>D232/$T$1*E232</f>
        <v/>
      </c>
      <c r="G232" s="83" t="inlineStr">
        <is>
          <t>21</t>
        </is>
      </c>
      <c r="H232" s="83" t="inlineStr">
        <is>
          <t>2.2%</t>
        </is>
      </c>
      <c r="I232" s="87" t="inlineStr">
        <is>
          <t>x</t>
        </is>
      </c>
      <c r="J232" s="83" t="inlineStr">
        <is>
          <t>2.2%</t>
        </is>
      </c>
      <c r="K232" s="87" t="inlineStr">
        <is>
          <t>x</t>
        </is>
      </c>
      <c r="L232" s="83" t="inlineStr">
        <is>
          <t>4</t>
        </is>
      </c>
      <c r="M232" s="87" t="inlineStr">
        <is>
          <t>x</t>
        </is>
      </c>
      <c r="N232" s="83" t="inlineStr">
        <is>
          <t>2</t>
        </is>
      </c>
      <c r="O232" s="87" t="inlineStr">
        <is>
          <t>x</t>
        </is>
      </c>
      <c r="P232" s="87" t="inlineStr">
        <is>
          <t>x</t>
        </is>
      </c>
      <c r="Q232" s="87" t="inlineStr">
        <is>
          <t>x</t>
        </is>
      </c>
      <c r="R232" s="83" t="inlineStr">
        <is>
          <t>20.5%</t>
        </is>
      </c>
      <c r="S232" s="88" t="inlineStr">
        <is>
          <t>x</t>
        </is>
      </c>
    </row>
    <row r="233" ht="24" customHeight="1">
      <c r="A233" s="494" t="n"/>
      <c r="B233" s="1058" t="inlineStr">
        <is>
          <t>15</t>
        </is>
      </c>
      <c r="C233" s="82" t="inlineStr">
        <is>
          <t>12.4</t>
        </is>
      </c>
      <c r="D233" s="83" t="inlineStr">
        <is>
          <t>15</t>
        </is>
      </c>
      <c r="E233" s="83" t="inlineStr">
        <is>
          <t>5</t>
        </is>
      </c>
      <c r="F233" s="84">
        <f>D233/$T$1*E233</f>
        <v/>
      </c>
      <c r="G233" s="83" t="inlineStr">
        <is>
          <t>23</t>
        </is>
      </c>
      <c r="H233" s="83" t="inlineStr">
        <is>
          <t>2.5%</t>
        </is>
      </c>
      <c r="I233" s="87" t="inlineStr">
        <is>
          <t>x</t>
        </is>
      </c>
      <c r="J233" s="83" t="inlineStr">
        <is>
          <t>2.5%</t>
        </is>
      </c>
      <c r="K233" s="87" t="inlineStr">
        <is>
          <t>x</t>
        </is>
      </c>
      <c r="L233" s="83" t="inlineStr">
        <is>
          <t>5</t>
        </is>
      </c>
      <c r="M233" s="87" t="inlineStr">
        <is>
          <t>x</t>
        </is>
      </c>
      <c r="N233" s="83" t="inlineStr">
        <is>
          <t>3</t>
        </is>
      </c>
      <c r="O233" s="87" t="inlineStr">
        <is>
          <t>x</t>
        </is>
      </c>
      <c r="P233" s="87" t="inlineStr">
        <is>
          <t>x</t>
        </is>
      </c>
      <c r="Q233" s="87" t="inlineStr">
        <is>
          <t>x</t>
        </is>
      </c>
      <c r="R233" s="83" t="inlineStr">
        <is>
          <t>22.5%</t>
        </is>
      </c>
      <c r="S233" s="88" t="inlineStr">
        <is>
          <t>x</t>
        </is>
      </c>
    </row>
    <row r="234" ht="24" customHeight="1">
      <c r="A234" s="494" t="n"/>
      <c r="B234" s="1058" t="inlineStr">
        <is>
          <t>16</t>
        </is>
      </c>
      <c r="C234" s="82" t="inlineStr">
        <is>
          <t>13.8</t>
        </is>
      </c>
      <c r="D234" s="83" t="inlineStr">
        <is>
          <t>20</t>
        </is>
      </c>
      <c r="E234" s="83" t="inlineStr">
        <is>
          <t>8</t>
        </is>
      </c>
      <c r="F234" s="84">
        <f>D234/$T$1*E234</f>
        <v/>
      </c>
      <c r="G234" s="83" t="inlineStr">
        <is>
          <t>27</t>
        </is>
      </c>
      <c r="H234" s="83" t="inlineStr">
        <is>
          <t>2.8%</t>
        </is>
      </c>
      <c r="I234" s="87" t="inlineStr">
        <is>
          <t>x</t>
        </is>
      </c>
      <c r="J234" s="83" t="inlineStr">
        <is>
          <t>2.8%</t>
        </is>
      </c>
      <c r="K234" s="87" t="inlineStr">
        <is>
          <t>x</t>
        </is>
      </c>
      <c r="L234" s="83" t="inlineStr">
        <is>
          <t>5</t>
        </is>
      </c>
      <c r="M234" s="87" t="inlineStr">
        <is>
          <t>x</t>
        </is>
      </c>
      <c r="N234" s="83" t="inlineStr">
        <is>
          <t>3</t>
        </is>
      </c>
      <c r="O234" s="87" t="inlineStr">
        <is>
          <t>x</t>
        </is>
      </c>
      <c r="P234" s="87" t="inlineStr">
        <is>
          <t>x</t>
        </is>
      </c>
      <c r="Q234" s="87" t="inlineStr">
        <is>
          <t>x</t>
        </is>
      </c>
      <c r="R234" s="83" t="inlineStr">
        <is>
          <t>25.5%</t>
        </is>
      </c>
      <c r="S234" s="88" t="inlineStr">
        <is>
          <t>x</t>
        </is>
      </c>
    </row>
    <row r="235" ht="24" customHeight="1">
      <c r="A235" s="494" t="n"/>
      <c r="B235" s="1058" t="inlineStr">
        <is>
          <t>17</t>
        </is>
      </c>
      <c r="C235" s="82" t="inlineStr">
        <is>
          <t>15.4</t>
        </is>
      </c>
      <c r="D235" s="83" t="inlineStr">
        <is>
          <t>20</t>
        </is>
      </c>
      <c r="E235" s="83" t="inlineStr">
        <is>
          <t>8</t>
        </is>
      </c>
      <c r="F235" s="84">
        <f>D235/$T$1*E235</f>
        <v/>
      </c>
      <c r="G235" s="83" t="inlineStr">
        <is>
          <t>30</t>
        </is>
      </c>
      <c r="H235" s="83" t="inlineStr">
        <is>
          <t>3.1%</t>
        </is>
      </c>
      <c r="I235" s="87" t="inlineStr">
        <is>
          <t>x</t>
        </is>
      </c>
      <c r="J235" s="83" t="inlineStr">
        <is>
          <t>3.1%</t>
        </is>
      </c>
      <c r="K235" s="87" t="inlineStr">
        <is>
          <t>x</t>
        </is>
      </c>
      <c r="L235" s="83" t="inlineStr">
        <is>
          <t>6</t>
        </is>
      </c>
      <c r="M235" s="87" t="inlineStr">
        <is>
          <t>x</t>
        </is>
      </c>
      <c r="N235" s="83" t="inlineStr">
        <is>
          <t>3</t>
        </is>
      </c>
      <c r="O235" s="87" t="inlineStr">
        <is>
          <t>x</t>
        </is>
      </c>
      <c r="P235" s="87" t="inlineStr">
        <is>
          <t>x</t>
        </is>
      </c>
      <c r="Q235" s="87" t="inlineStr">
        <is>
          <t>x</t>
        </is>
      </c>
      <c r="R235" s="83" t="inlineStr">
        <is>
          <t>28.5%</t>
        </is>
      </c>
      <c r="S235" s="88" t="inlineStr">
        <is>
          <t>x</t>
        </is>
      </c>
    </row>
    <row r="236" ht="24" customHeight="1">
      <c r="A236" s="494" t="n"/>
      <c r="B236" s="1058" t="inlineStr">
        <is>
          <t>18</t>
        </is>
      </c>
      <c r="C236" s="82" t="inlineStr">
        <is>
          <t>17.3</t>
        </is>
      </c>
      <c r="D236" s="83" t="inlineStr">
        <is>
          <t>20</t>
        </is>
      </c>
      <c r="E236" s="83" t="inlineStr">
        <is>
          <t>8</t>
        </is>
      </c>
      <c r="F236" s="84">
        <f>D236/$T$1*E236</f>
        <v/>
      </c>
      <c r="G236" s="83" t="inlineStr">
        <is>
          <t>33</t>
        </is>
      </c>
      <c r="H236" s="83" t="inlineStr">
        <is>
          <t>3.4%</t>
        </is>
      </c>
      <c r="I236" s="87" t="inlineStr">
        <is>
          <t>x</t>
        </is>
      </c>
      <c r="J236" s="83" t="inlineStr">
        <is>
          <t>3.4%</t>
        </is>
      </c>
      <c r="K236" s="87" t="inlineStr">
        <is>
          <t>x</t>
        </is>
      </c>
      <c r="L236" s="83" t="inlineStr">
        <is>
          <t>7</t>
        </is>
      </c>
      <c r="M236" s="87" t="inlineStr">
        <is>
          <t>x</t>
        </is>
      </c>
      <c r="N236" s="83" t="inlineStr">
        <is>
          <t>4</t>
        </is>
      </c>
      <c r="O236" s="87" t="inlineStr">
        <is>
          <t>x</t>
        </is>
      </c>
      <c r="P236" s="87" t="inlineStr">
        <is>
          <t>x</t>
        </is>
      </c>
      <c r="Q236" s="87" t="inlineStr">
        <is>
          <t>x</t>
        </is>
      </c>
      <c r="R236" s="83" t="inlineStr">
        <is>
          <t>31.5%</t>
        </is>
      </c>
      <c r="S236" s="88" t="inlineStr">
        <is>
          <t>x</t>
        </is>
      </c>
    </row>
    <row r="237" ht="24" customHeight="1">
      <c r="A237" s="494" t="n"/>
      <c r="B237" s="1058" t="inlineStr">
        <is>
          <t>19</t>
        </is>
      </c>
      <c r="C237" s="82" t="inlineStr">
        <is>
          <t>18.7</t>
        </is>
      </c>
      <c r="D237" s="83" t="inlineStr">
        <is>
          <t>20</t>
        </is>
      </c>
      <c r="E237" s="83" t="inlineStr">
        <is>
          <t>8</t>
        </is>
      </c>
      <c r="F237" s="84">
        <f>D237/$T$1*E237</f>
        <v/>
      </c>
      <c r="G237" s="83" t="inlineStr">
        <is>
          <t>36</t>
        </is>
      </c>
      <c r="H237" s="83" t="inlineStr">
        <is>
          <t>3.8%</t>
        </is>
      </c>
      <c r="I237" s="87" t="inlineStr">
        <is>
          <t>x</t>
        </is>
      </c>
      <c r="J237" s="83" t="inlineStr">
        <is>
          <t>3.8%</t>
        </is>
      </c>
      <c r="K237" s="87" t="inlineStr">
        <is>
          <t>x</t>
        </is>
      </c>
      <c r="L237" s="83" t="inlineStr">
        <is>
          <t>7</t>
        </is>
      </c>
      <c r="M237" s="87" t="inlineStr">
        <is>
          <t>x</t>
        </is>
      </c>
      <c r="N237" s="83" t="inlineStr">
        <is>
          <t>4</t>
        </is>
      </c>
      <c r="O237" s="87" t="inlineStr">
        <is>
          <t>x</t>
        </is>
      </c>
      <c r="P237" s="87" t="inlineStr">
        <is>
          <t>x</t>
        </is>
      </c>
      <c r="Q237" s="87" t="inlineStr">
        <is>
          <t>x</t>
        </is>
      </c>
      <c r="R237" s="83" t="inlineStr">
        <is>
          <t>34.5%</t>
        </is>
      </c>
      <c r="S237" s="88" t="inlineStr">
        <is>
          <t>x</t>
        </is>
      </c>
    </row>
    <row r="238" ht="24" customHeight="1">
      <c r="A238" s="494" t="n"/>
      <c r="B238" s="1058" t="inlineStr">
        <is>
          <t>20</t>
        </is>
      </c>
      <c r="C238" s="82" t="inlineStr">
        <is>
          <t>20.5</t>
        </is>
      </c>
      <c r="D238" s="83" t="inlineStr">
        <is>
          <t>20</t>
        </is>
      </c>
      <c r="E238" s="83" t="inlineStr">
        <is>
          <t>8</t>
        </is>
      </c>
      <c r="F238" s="84">
        <f>D238/$T$1*E238</f>
        <v/>
      </c>
      <c r="G238" s="83" t="inlineStr">
        <is>
          <t>39</t>
        </is>
      </c>
      <c r="H238" s="83" t="inlineStr">
        <is>
          <t>4.1%</t>
        </is>
      </c>
      <c r="I238" s="87" t="inlineStr">
        <is>
          <t>x</t>
        </is>
      </c>
      <c r="J238" s="83" t="inlineStr">
        <is>
          <t>4.1%</t>
        </is>
      </c>
      <c r="K238" s="87" t="inlineStr">
        <is>
          <t>x</t>
        </is>
      </c>
      <c r="L238" s="83" t="inlineStr">
        <is>
          <t>8</t>
        </is>
      </c>
      <c r="M238" s="87" t="inlineStr">
        <is>
          <t>x</t>
        </is>
      </c>
      <c r="N238" s="83" t="inlineStr">
        <is>
          <t>5</t>
        </is>
      </c>
      <c r="O238" s="87" t="inlineStr">
        <is>
          <t>x</t>
        </is>
      </c>
      <c r="P238" s="87" t="inlineStr">
        <is>
          <t>x</t>
        </is>
      </c>
      <c r="Q238" s="87" t="inlineStr">
        <is>
          <t>x</t>
        </is>
      </c>
      <c r="R238" s="83" t="inlineStr">
        <is>
          <t>37.5%</t>
        </is>
      </c>
      <c r="S238" s="88" t="inlineStr">
        <is>
          <t>x</t>
        </is>
      </c>
    </row>
    <row r="239" ht="24" customHeight="1">
      <c r="A239" s="494" t="n"/>
      <c r="B239" s="1058" t="inlineStr">
        <is>
          <t>21</t>
        </is>
      </c>
      <c r="C239" s="82" t="inlineStr">
        <is>
          <t>22.9</t>
        </is>
      </c>
      <c r="D239" s="83" t="inlineStr">
        <is>
          <t>25</t>
        </is>
      </c>
      <c r="E239" s="83" t="inlineStr">
        <is>
          <t>12</t>
        </is>
      </c>
      <c r="F239" s="84">
        <f>D239/$T$1*E239</f>
        <v/>
      </c>
      <c r="G239" s="83" t="inlineStr">
        <is>
          <t>44</t>
        </is>
      </c>
      <c r="H239" s="83" t="inlineStr">
        <is>
          <t>4.6%</t>
        </is>
      </c>
      <c r="I239" s="87" t="inlineStr">
        <is>
          <t>x</t>
        </is>
      </c>
      <c r="J239" s="83" t="inlineStr">
        <is>
          <t>4.6%</t>
        </is>
      </c>
      <c r="K239" s="87" t="inlineStr">
        <is>
          <t>x</t>
        </is>
      </c>
      <c r="L239" s="83" t="inlineStr">
        <is>
          <t>9</t>
        </is>
      </c>
      <c r="M239" s="87" t="inlineStr">
        <is>
          <t>x</t>
        </is>
      </c>
      <c r="N239" s="83" t="inlineStr">
        <is>
          <t>5</t>
        </is>
      </c>
      <c r="O239" s="87" t="inlineStr">
        <is>
          <t>x</t>
        </is>
      </c>
      <c r="P239" s="87" t="inlineStr">
        <is>
          <t>x</t>
        </is>
      </c>
      <c r="Q239" s="87" t="inlineStr">
        <is>
          <t>x</t>
        </is>
      </c>
      <c r="R239" s="83" t="inlineStr">
        <is>
          <t>42%</t>
        </is>
      </c>
      <c r="S239" s="88" t="inlineStr">
        <is>
          <t>x</t>
        </is>
      </c>
    </row>
    <row r="240" ht="24" customHeight="1">
      <c r="A240" s="494" t="n"/>
      <c r="B240" s="1058" t="inlineStr">
        <is>
          <t>22</t>
        </is>
      </c>
      <c r="C240" s="82" t="inlineStr">
        <is>
          <t>25.4</t>
        </is>
      </c>
      <c r="D240" s="83" t="inlineStr">
        <is>
          <t>25</t>
        </is>
      </c>
      <c r="E240" s="83" t="inlineStr">
        <is>
          <t>12</t>
        </is>
      </c>
      <c r="F240" s="84">
        <f>D240/$T$1*E240</f>
        <v/>
      </c>
      <c r="G240" s="83" t="inlineStr">
        <is>
          <t>48</t>
        </is>
      </c>
      <c r="H240" s="83" t="inlineStr">
        <is>
          <t>5.1%</t>
        </is>
      </c>
      <c r="I240" s="87" t="inlineStr">
        <is>
          <t>x</t>
        </is>
      </c>
      <c r="J240" s="83" t="inlineStr">
        <is>
          <t>5.1%</t>
        </is>
      </c>
      <c r="K240" s="87" t="inlineStr">
        <is>
          <t>x</t>
        </is>
      </c>
      <c r="L240" s="83" t="inlineStr">
        <is>
          <t>10</t>
        </is>
      </c>
      <c r="M240" s="87" t="inlineStr">
        <is>
          <t>x</t>
        </is>
      </c>
      <c r="N240" s="83" t="inlineStr">
        <is>
          <t>6</t>
        </is>
      </c>
      <c r="O240" s="87" t="inlineStr">
        <is>
          <t>x</t>
        </is>
      </c>
      <c r="P240" s="87" t="inlineStr">
        <is>
          <t>x</t>
        </is>
      </c>
      <c r="Q240" s="87" t="inlineStr">
        <is>
          <t>x</t>
        </is>
      </c>
      <c r="R240" s="83" t="inlineStr">
        <is>
          <t>46.5%</t>
        </is>
      </c>
      <c r="S240" s="88" t="inlineStr">
        <is>
          <t>x</t>
        </is>
      </c>
    </row>
    <row r="241" ht="24" customHeight="1">
      <c r="A241" s="494" t="n"/>
      <c r="B241" s="1058" t="inlineStr">
        <is>
          <t>23</t>
        </is>
      </c>
      <c r="C241" s="82" t="inlineStr">
        <is>
          <t>27.8</t>
        </is>
      </c>
      <c r="D241" s="83" t="inlineStr">
        <is>
          <t>25</t>
        </is>
      </c>
      <c r="E241" s="83" t="inlineStr">
        <is>
          <t>12</t>
        </is>
      </c>
      <c r="F241" s="84">
        <f>D241/$T$1*E241</f>
        <v/>
      </c>
      <c r="G241" s="83" t="inlineStr">
        <is>
          <t>53</t>
        </is>
      </c>
      <c r="H241" s="83" t="inlineStr">
        <is>
          <t>5.6%</t>
        </is>
      </c>
      <c r="I241" s="87" t="inlineStr">
        <is>
          <t>x</t>
        </is>
      </c>
      <c r="J241" s="83" t="inlineStr">
        <is>
          <t>5.6%</t>
        </is>
      </c>
      <c r="K241" s="87" t="inlineStr">
        <is>
          <t>x</t>
        </is>
      </c>
      <c r="L241" s="83" t="inlineStr">
        <is>
          <t>11</t>
        </is>
      </c>
      <c r="M241" s="87" t="inlineStr">
        <is>
          <t>x</t>
        </is>
      </c>
      <c r="N241" s="83" t="inlineStr">
        <is>
          <t>6</t>
        </is>
      </c>
      <c r="O241" s="87" t="inlineStr">
        <is>
          <t>x</t>
        </is>
      </c>
      <c r="P241" s="87" t="inlineStr">
        <is>
          <t>x</t>
        </is>
      </c>
      <c r="Q241" s="87" t="inlineStr">
        <is>
          <t>x</t>
        </is>
      </c>
      <c r="R241" s="83" t="inlineStr">
        <is>
          <t>51%</t>
        </is>
      </c>
      <c r="S241" s="88" t="inlineStr">
        <is>
          <t>x</t>
        </is>
      </c>
    </row>
    <row r="242" ht="24" customHeight="1">
      <c r="A242" s="494" t="n"/>
      <c r="B242" s="1058" t="inlineStr">
        <is>
          <t>24</t>
        </is>
      </c>
      <c r="C242" s="82" t="inlineStr">
        <is>
          <t>30.3</t>
        </is>
      </c>
      <c r="D242" s="83" t="inlineStr">
        <is>
          <t>25</t>
        </is>
      </c>
      <c r="E242" s="83" t="inlineStr">
        <is>
          <t>12</t>
        </is>
      </c>
      <c r="F242" s="84">
        <f>D242/$T$1*E242</f>
        <v/>
      </c>
      <c r="G242" s="83" t="inlineStr">
        <is>
          <t>58</t>
        </is>
      </c>
      <c r="H242" s="83" t="inlineStr">
        <is>
          <t>6%</t>
        </is>
      </c>
      <c r="I242" s="87" t="inlineStr">
        <is>
          <t>x</t>
        </is>
      </c>
      <c r="J242" s="83" t="inlineStr">
        <is>
          <t>6%</t>
        </is>
      </c>
      <c r="K242" s="87" t="inlineStr">
        <is>
          <t>x</t>
        </is>
      </c>
      <c r="L242" s="83" t="inlineStr">
        <is>
          <t>12</t>
        </is>
      </c>
      <c r="M242" s="87" t="inlineStr">
        <is>
          <t>x</t>
        </is>
      </c>
      <c r="N242" s="83" t="inlineStr">
        <is>
          <t>7</t>
        </is>
      </c>
      <c r="O242" s="87" t="inlineStr">
        <is>
          <t>x</t>
        </is>
      </c>
      <c r="P242" s="87" t="inlineStr">
        <is>
          <t>x</t>
        </is>
      </c>
      <c r="Q242" s="87" t="inlineStr">
        <is>
          <t>x</t>
        </is>
      </c>
      <c r="R242" s="83" t="inlineStr">
        <is>
          <t>55.5%</t>
        </is>
      </c>
      <c r="S242" s="88" t="inlineStr">
        <is>
          <t>x</t>
        </is>
      </c>
    </row>
    <row r="243" ht="24" customHeight="1">
      <c r="A243" s="494" t="n"/>
      <c r="B243" s="1058" t="inlineStr">
        <is>
          <t>25</t>
        </is>
      </c>
      <c r="C243" s="82" t="inlineStr">
        <is>
          <t>32.6</t>
        </is>
      </c>
      <c r="D243" s="83" t="inlineStr">
        <is>
          <t>25</t>
        </is>
      </c>
      <c r="E243" s="83" t="inlineStr">
        <is>
          <t>12</t>
        </is>
      </c>
      <c r="F243" s="84">
        <f>D243/$T$1*E243</f>
        <v/>
      </c>
      <c r="G243" s="83" t="inlineStr">
        <is>
          <t>62</t>
        </is>
      </c>
      <c r="H243" s="83" t="inlineStr">
        <is>
          <t>6.5%</t>
        </is>
      </c>
      <c r="I243" s="87" t="inlineStr">
        <is>
          <t>x</t>
        </is>
      </c>
      <c r="J243" s="83" t="inlineStr">
        <is>
          <t>6.5%</t>
        </is>
      </c>
      <c r="K243" s="87" t="inlineStr">
        <is>
          <t>x</t>
        </is>
      </c>
      <c r="L243" s="83" t="inlineStr">
        <is>
          <t>13</t>
        </is>
      </c>
      <c r="M243" s="87" t="inlineStr">
        <is>
          <t>x</t>
        </is>
      </c>
      <c r="N243" s="83" t="inlineStr">
        <is>
          <t>7</t>
        </is>
      </c>
      <c r="O243" s="87" t="inlineStr">
        <is>
          <t>x</t>
        </is>
      </c>
      <c r="P243" s="87" t="inlineStr">
        <is>
          <t>x</t>
        </is>
      </c>
      <c r="Q243" s="87" t="inlineStr">
        <is>
          <t>x</t>
        </is>
      </c>
      <c r="R243" s="83" t="inlineStr">
        <is>
          <t>60%</t>
        </is>
      </c>
      <c r="S243" s="88" t="inlineStr">
        <is>
          <t>x</t>
        </is>
      </c>
    </row>
    <row r="244" ht="24" customHeight="1">
      <c r="A244" s="494" t="n"/>
      <c r="B244" s="1058" t="inlineStr">
        <is>
          <t>26</t>
        </is>
      </c>
      <c r="C244" s="82" t="inlineStr">
        <is>
          <t>36.8</t>
        </is>
      </c>
      <c r="D244" s="83" t="inlineStr">
        <is>
          <t>30</t>
        </is>
      </c>
      <c r="E244" s="83" t="inlineStr">
        <is>
          <t>18</t>
        </is>
      </c>
      <c r="F244" s="84">
        <f>D244/$T$1*E244</f>
        <v/>
      </c>
      <c r="G244" s="83" t="inlineStr">
        <is>
          <t>71</t>
        </is>
      </c>
      <c r="H244" s="83" t="inlineStr">
        <is>
          <t>7.4%</t>
        </is>
      </c>
      <c r="I244" s="87" t="inlineStr">
        <is>
          <t>x</t>
        </is>
      </c>
      <c r="J244" s="83" t="inlineStr">
        <is>
          <t>7.4%</t>
        </is>
      </c>
      <c r="K244" s="87" t="inlineStr">
        <is>
          <t>x</t>
        </is>
      </c>
      <c r="L244" s="83" t="inlineStr">
        <is>
          <t>14</t>
        </is>
      </c>
      <c r="M244" s="87" t="inlineStr">
        <is>
          <t>x</t>
        </is>
      </c>
      <c r="N244" s="83" t="inlineStr">
        <is>
          <t>8</t>
        </is>
      </c>
      <c r="O244" s="87" t="inlineStr">
        <is>
          <t>x</t>
        </is>
      </c>
      <c r="P244" s="87" t="inlineStr">
        <is>
          <t>x</t>
        </is>
      </c>
      <c r="Q244" s="87" t="inlineStr">
        <is>
          <t>x</t>
        </is>
      </c>
      <c r="R244" s="83" t="inlineStr">
        <is>
          <t>68%</t>
        </is>
      </c>
      <c r="S244" s="88" t="inlineStr">
        <is>
          <t>x</t>
        </is>
      </c>
    </row>
    <row r="245" ht="24" customHeight="1">
      <c r="A245" s="494" t="n"/>
      <c r="B245" s="1058" t="inlineStr">
        <is>
          <t>27</t>
        </is>
      </c>
      <c r="C245" s="82" t="inlineStr">
        <is>
          <t>41.3</t>
        </is>
      </c>
      <c r="D245" s="83" t="inlineStr">
        <is>
          <t>30</t>
        </is>
      </c>
      <c r="E245" s="83" t="inlineStr">
        <is>
          <t>18</t>
        </is>
      </c>
      <c r="F245" s="84">
        <f>@IF(OR($S$1="春节祝福",$S$1="周年祝福",$S$1="中秋祝福"),D245/$T$1*E245,D245*E245)</f>
        <v/>
      </c>
      <c r="G245" s="83" t="inlineStr">
        <is>
          <t>79</t>
        </is>
      </c>
      <c r="H245" s="83" t="inlineStr">
        <is>
          <t>8.3%</t>
        </is>
      </c>
      <c r="I245" s="87" t="inlineStr">
        <is>
          <t>x</t>
        </is>
      </c>
      <c r="J245" s="83" t="inlineStr">
        <is>
          <t>8.3%</t>
        </is>
      </c>
      <c r="K245" s="87" t="inlineStr">
        <is>
          <t>x</t>
        </is>
      </c>
      <c r="L245" s="83" t="inlineStr">
        <is>
          <t>16</t>
        </is>
      </c>
      <c r="M245" s="87" t="inlineStr">
        <is>
          <t>x</t>
        </is>
      </c>
      <c r="N245" s="83" t="inlineStr">
        <is>
          <t>9</t>
        </is>
      </c>
      <c r="O245" s="87" t="inlineStr">
        <is>
          <t>x</t>
        </is>
      </c>
      <c r="P245" s="87" t="inlineStr">
        <is>
          <t>x</t>
        </is>
      </c>
      <c r="Q245" s="87" t="inlineStr">
        <is>
          <t>x</t>
        </is>
      </c>
      <c r="R245" s="83" t="inlineStr">
        <is>
          <t>76%</t>
        </is>
      </c>
      <c r="S245" s="88" t="inlineStr">
        <is>
          <t>x</t>
        </is>
      </c>
    </row>
    <row r="246" ht="24" customHeight="1">
      <c r="A246" s="494" t="n"/>
      <c r="B246" s="1058" t="inlineStr">
        <is>
          <t>28</t>
        </is>
      </c>
      <c r="C246" s="82" t="inlineStr">
        <is>
          <t>45.7</t>
        </is>
      </c>
      <c r="D246" s="83" t="inlineStr">
        <is>
          <t>30</t>
        </is>
      </c>
      <c r="E246" s="83" t="inlineStr">
        <is>
          <t>18</t>
        </is>
      </c>
      <c r="F246" s="84">
        <f>@IF(OR($S$1="春节祝福",$S$1="周年祝福",$S$1="中秋祝福"),D246/$T$1*E246,D246*E246)</f>
        <v/>
      </c>
      <c r="G246" s="83" t="inlineStr">
        <is>
          <t>87</t>
        </is>
      </c>
      <c r="H246" s="83" t="inlineStr">
        <is>
          <t>9.2%</t>
        </is>
      </c>
      <c r="I246" s="87" t="inlineStr">
        <is>
          <t>x</t>
        </is>
      </c>
      <c r="J246" s="83" t="inlineStr">
        <is>
          <t>9.2%</t>
        </is>
      </c>
      <c r="K246" s="87" t="inlineStr">
        <is>
          <t>x</t>
        </is>
      </c>
      <c r="L246" s="83" t="inlineStr">
        <is>
          <t>18</t>
        </is>
      </c>
      <c r="M246" s="87" t="inlineStr">
        <is>
          <t>x</t>
        </is>
      </c>
      <c r="N246" s="83" t="inlineStr">
        <is>
          <t>10</t>
        </is>
      </c>
      <c r="O246" s="87" t="inlineStr">
        <is>
          <t>x</t>
        </is>
      </c>
      <c r="P246" s="87" t="inlineStr">
        <is>
          <t>x</t>
        </is>
      </c>
      <c r="Q246" s="87" t="inlineStr">
        <is>
          <t>x</t>
        </is>
      </c>
      <c r="R246" s="83" t="inlineStr">
        <is>
          <t>84%</t>
        </is>
      </c>
      <c r="S246" s="88" t="inlineStr">
        <is>
          <t>x</t>
        </is>
      </c>
    </row>
    <row r="247" ht="24" customHeight="1">
      <c r="A247" s="494" t="n"/>
      <c r="B247" s="1058" t="inlineStr">
        <is>
          <t>29</t>
        </is>
      </c>
      <c r="C247" s="82" t="inlineStr">
        <is>
          <t>49.8</t>
        </is>
      </c>
      <c r="D247" s="83" t="inlineStr">
        <is>
          <t>30</t>
        </is>
      </c>
      <c r="E247" s="83" t="inlineStr">
        <is>
          <t>18</t>
        </is>
      </c>
      <c r="F247" s="84">
        <f>@IF(OR($S$1="春节祝福",$S$1="周年祝福",$S$1="中秋祝福"),D247/$T$1*E247,D247*E247)</f>
        <v/>
      </c>
      <c r="G247" s="83" t="inlineStr">
        <is>
          <t>96</t>
        </is>
      </c>
      <c r="H247" s="83" t="inlineStr">
        <is>
          <t>10%</t>
        </is>
      </c>
      <c r="I247" s="87" t="inlineStr">
        <is>
          <t>x</t>
        </is>
      </c>
      <c r="J247" s="83" t="inlineStr">
        <is>
          <t>10%</t>
        </is>
      </c>
      <c r="K247" s="87" t="inlineStr">
        <is>
          <t>x</t>
        </is>
      </c>
      <c r="L247" s="83" t="inlineStr">
        <is>
          <t>19</t>
        </is>
      </c>
      <c r="M247" s="87" t="inlineStr">
        <is>
          <t>x</t>
        </is>
      </c>
      <c r="N247" s="83" t="inlineStr">
        <is>
          <t>11</t>
        </is>
      </c>
      <c r="O247" s="87" t="inlineStr">
        <is>
          <t>x</t>
        </is>
      </c>
      <c r="P247" s="87" t="inlineStr">
        <is>
          <t>x</t>
        </is>
      </c>
      <c r="Q247" s="87" t="inlineStr">
        <is>
          <t>x</t>
        </is>
      </c>
      <c r="R247" s="83" t="inlineStr">
        <is>
          <t>92%</t>
        </is>
      </c>
      <c r="S247" s="88" t="inlineStr">
        <is>
          <t>x</t>
        </is>
      </c>
    </row>
    <row r="248" ht="24" customHeight="1">
      <c r="A248" s="494" t="n"/>
      <c r="B248" s="1059" t="inlineStr">
        <is>
          <t>30</t>
        </is>
      </c>
      <c r="C248" s="82" t="inlineStr">
        <is>
          <t>54.3</t>
        </is>
      </c>
      <c r="D248" s="83" t="inlineStr">
        <is>
          <t>30</t>
        </is>
      </c>
      <c r="E248" s="83" t="inlineStr">
        <is>
          <t>18</t>
        </is>
      </c>
      <c r="F248" s="84">
        <f>@IF(OR($S$1="周年祝福",$S$1="中秋祝福"),D248/$T$1*E248,D248*E248)</f>
        <v/>
      </c>
      <c r="G248" s="83" t="inlineStr">
        <is>
          <t>104</t>
        </is>
      </c>
      <c r="H248" s="83" t="inlineStr">
        <is>
          <t>10.9%</t>
        </is>
      </c>
      <c r="I248" s="87" t="inlineStr">
        <is>
          <t>x</t>
        </is>
      </c>
      <c r="J248" s="83" t="inlineStr">
        <is>
          <t>10.9%</t>
        </is>
      </c>
      <c r="K248" s="87" t="inlineStr">
        <is>
          <t>x</t>
        </is>
      </c>
      <c r="L248" s="83" t="inlineStr">
        <is>
          <t>21</t>
        </is>
      </c>
      <c r="M248" s="87" t="inlineStr">
        <is>
          <t>x</t>
        </is>
      </c>
      <c r="N248" s="83" t="inlineStr">
        <is>
          <t>12</t>
        </is>
      </c>
      <c r="O248" s="87" t="inlineStr">
        <is>
          <t>x</t>
        </is>
      </c>
      <c r="P248" s="87" t="inlineStr">
        <is>
          <t>x</t>
        </is>
      </c>
      <c r="Q248" s="87" t="inlineStr">
        <is>
          <t>x</t>
        </is>
      </c>
      <c r="R248" s="83" t="inlineStr">
        <is>
          <t>100%</t>
        </is>
      </c>
      <c r="S248" s="88" t="inlineStr">
        <is>
          <t>x</t>
        </is>
      </c>
    </row>
    <row r="249" ht="24" customHeight="1">
      <c r="A249" s="494" t="n"/>
      <c r="B249" s="1058" t="inlineStr">
        <is>
          <t>31</t>
        </is>
      </c>
      <c r="C249" s="82" t="inlineStr">
        <is>
          <t>59.2</t>
        </is>
      </c>
      <c r="D249" s="83" t="inlineStr">
        <is>
          <t>35</t>
        </is>
      </c>
      <c r="E249" s="83" t="inlineStr">
        <is>
          <t>20</t>
        </is>
      </c>
      <c r="F249" s="84">
        <f>@IF(OR($S$1="周年祝福",$S$1="中秋祝福"),D249/$T$1*E249,D249*E249)</f>
        <v/>
      </c>
      <c r="G249" s="132" t="inlineStr">
        <is>
          <t>113</t>
        </is>
      </c>
      <c r="H249" s="132" t="inlineStr">
        <is>
          <t>11.9%</t>
        </is>
      </c>
      <c r="I249" s="285" t="inlineStr">
        <is>
          <t>x</t>
        </is>
      </c>
      <c r="J249" s="132" t="inlineStr">
        <is>
          <t>11.9%</t>
        </is>
      </c>
      <c r="K249" s="285" t="inlineStr">
        <is>
          <t>x</t>
        </is>
      </c>
      <c r="L249" s="132" t="inlineStr">
        <is>
          <t>23</t>
        </is>
      </c>
      <c r="M249" s="285" t="inlineStr">
        <is>
          <t>x</t>
        </is>
      </c>
      <c r="N249" s="132" t="inlineStr">
        <is>
          <t>13</t>
        </is>
      </c>
      <c r="O249" s="285" t="inlineStr">
        <is>
          <t>x</t>
        </is>
      </c>
      <c r="P249" s="285" t="inlineStr">
        <is>
          <t>x</t>
        </is>
      </c>
      <c r="Q249" s="285" t="inlineStr">
        <is>
          <t>x</t>
        </is>
      </c>
      <c r="R249" s="132" t="inlineStr">
        <is>
          <t>109%</t>
        </is>
      </c>
      <c r="S249" s="88" t="inlineStr">
        <is>
          <t>x</t>
        </is>
      </c>
    </row>
    <row r="250" ht="24" customHeight="1">
      <c r="A250" s="494" t="n"/>
      <c r="B250" s="1058" t="inlineStr">
        <is>
          <t>32</t>
        </is>
      </c>
      <c r="C250" s="82" t="inlineStr">
        <is>
          <t>64.2</t>
        </is>
      </c>
      <c r="D250" s="83" t="inlineStr">
        <is>
          <t>35</t>
        </is>
      </c>
      <c r="E250" s="83" t="inlineStr">
        <is>
          <t>20</t>
        </is>
      </c>
      <c r="F250" s="84">
        <f>D250*E250</f>
        <v/>
      </c>
      <c r="G250" s="73" t="inlineStr">
        <is>
          <t>123</t>
        </is>
      </c>
      <c r="H250" s="73" t="inlineStr">
        <is>
          <t>12.9%</t>
        </is>
      </c>
      <c r="I250" s="665" t="inlineStr">
        <is>
          <t>x</t>
        </is>
      </c>
      <c r="J250" s="73" t="inlineStr">
        <is>
          <t>12.9%</t>
        </is>
      </c>
      <c r="K250" s="665" t="inlineStr">
        <is>
          <t>x</t>
        </is>
      </c>
      <c r="L250" s="73" t="inlineStr">
        <is>
          <t>25</t>
        </is>
      </c>
      <c r="M250" s="665" t="inlineStr">
        <is>
          <t>x</t>
        </is>
      </c>
      <c r="N250" s="73" t="inlineStr">
        <is>
          <t>14</t>
        </is>
      </c>
      <c r="O250" s="665" t="inlineStr">
        <is>
          <t>x</t>
        </is>
      </c>
      <c r="P250" s="665" t="inlineStr">
        <is>
          <t>x</t>
        </is>
      </c>
      <c r="Q250" s="665" t="inlineStr">
        <is>
          <t>x</t>
        </is>
      </c>
      <c r="R250" s="73" t="inlineStr">
        <is>
          <t>118%</t>
        </is>
      </c>
      <c r="S250" s="88" t="inlineStr">
        <is>
          <t>x</t>
        </is>
      </c>
    </row>
    <row r="251" ht="24" customHeight="1">
      <c r="A251" s="494" t="n"/>
      <c r="B251" s="1058" t="inlineStr">
        <is>
          <t>33</t>
        </is>
      </c>
      <c r="C251" s="82" t="inlineStr">
        <is>
          <t>69.5</t>
        </is>
      </c>
      <c r="D251" s="83" t="inlineStr">
        <is>
          <t>35</t>
        </is>
      </c>
      <c r="E251" s="83" t="inlineStr">
        <is>
          <t>20</t>
        </is>
      </c>
      <c r="F251" s="84">
        <f>D251*E251</f>
        <v/>
      </c>
      <c r="G251" s="73" t="inlineStr">
        <is>
          <t>133</t>
        </is>
      </c>
      <c r="H251" s="73" t="inlineStr">
        <is>
          <t>14%</t>
        </is>
      </c>
      <c r="I251" s="665" t="inlineStr">
        <is>
          <t>x</t>
        </is>
      </c>
      <c r="J251" s="73" t="inlineStr">
        <is>
          <t>14%</t>
        </is>
      </c>
      <c r="K251" s="665" t="inlineStr">
        <is>
          <t>x</t>
        </is>
      </c>
      <c r="L251" s="73" t="inlineStr">
        <is>
          <t>27</t>
        </is>
      </c>
      <c r="M251" s="665" t="inlineStr">
        <is>
          <t>x</t>
        </is>
      </c>
      <c r="N251" s="73" t="inlineStr">
        <is>
          <t>15</t>
        </is>
      </c>
      <c r="O251" s="665" t="inlineStr">
        <is>
          <t>x</t>
        </is>
      </c>
      <c r="P251" s="665" t="inlineStr">
        <is>
          <t>x</t>
        </is>
      </c>
      <c r="Q251" s="665" t="inlineStr">
        <is>
          <t>x</t>
        </is>
      </c>
      <c r="R251" s="73" t="inlineStr">
        <is>
          <t>128%</t>
        </is>
      </c>
      <c r="S251" s="88" t="inlineStr">
        <is>
          <t>x</t>
        </is>
      </c>
    </row>
    <row r="252" ht="24" customHeight="1">
      <c r="A252" s="494" t="n"/>
      <c r="B252" s="1058" t="inlineStr">
        <is>
          <t>34</t>
        </is>
      </c>
      <c r="C252" s="82" t="inlineStr">
        <is>
          <t>76</t>
        </is>
      </c>
      <c r="D252" s="83" t="inlineStr">
        <is>
          <t>35</t>
        </is>
      </c>
      <c r="E252" s="83" t="inlineStr">
        <is>
          <t>20</t>
        </is>
      </c>
      <c r="F252" s="84">
        <f>D252*E252</f>
        <v/>
      </c>
      <c r="G252" s="73" t="inlineStr">
        <is>
          <t>146</t>
        </is>
      </c>
      <c r="H252" s="73" t="inlineStr">
        <is>
          <t>15.3%</t>
        </is>
      </c>
      <c r="I252" s="665" t="inlineStr">
        <is>
          <t>x</t>
        </is>
      </c>
      <c r="J252" s="73" t="inlineStr">
        <is>
          <t>15.3%</t>
        </is>
      </c>
      <c r="K252" s="665" t="inlineStr">
        <is>
          <t>x</t>
        </is>
      </c>
      <c r="L252" s="73" t="inlineStr">
        <is>
          <t>29</t>
        </is>
      </c>
      <c r="M252" s="665" t="inlineStr">
        <is>
          <t>x</t>
        </is>
      </c>
      <c r="N252" s="73" t="inlineStr">
        <is>
          <t>16</t>
        </is>
      </c>
      <c r="O252" s="665" t="inlineStr">
        <is>
          <t>x</t>
        </is>
      </c>
      <c r="P252" s="665" t="inlineStr">
        <is>
          <t>x</t>
        </is>
      </c>
      <c r="Q252" s="665" t="inlineStr">
        <is>
          <t>x</t>
        </is>
      </c>
      <c r="R252" s="73" t="inlineStr">
        <is>
          <t>140%</t>
        </is>
      </c>
      <c r="S252" s="88" t="inlineStr">
        <is>
          <t>x</t>
        </is>
      </c>
    </row>
    <row r="253" ht="24" customHeight="1">
      <c r="A253" s="553" t="n"/>
      <c r="B253" s="1062" t="inlineStr">
        <is>
          <t>35</t>
        </is>
      </c>
      <c r="C253" s="89" t="inlineStr">
        <is>
          <t>81.7</t>
        </is>
      </c>
      <c r="D253" s="90" t="inlineStr">
        <is>
          <t>35</t>
        </is>
      </c>
      <c r="E253" s="90" t="inlineStr">
        <is>
          <t>20</t>
        </is>
      </c>
      <c r="F253" s="224">
        <f>D253*E253</f>
        <v/>
      </c>
      <c r="G253" s="1063" t="inlineStr">
        <is>
          <t>156</t>
        </is>
      </c>
      <c r="H253" s="1063" t="inlineStr">
        <is>
          <t>16.4%</t>
        </is>
      </c>
      <c r="I253" s="1064" t="inlineStr">
        <is>
          <t>x</t>
        </is>
      </c>
      <c r="J253" s="1063" t="inlineStr">
        <is>
          <t>16.4%</t>
        </is>
      </c>
      <c r="K253" s="1064" t="inlineStr">
        <is>
          <t>x</t>
        </is>
      </c>
      <c r="L253" s="1063" t="inlineStr">
        <is>
          <t>32</t>
        </is>
      </c>
      <c r="M253" s="1064" t="inlineStr">
        <is>
          <t>x</t>
        </is>
      </c>
      <c r="N253" s="1063" t="inlineStr">
        <is>
          <t>18</t>
        </is>
      </c>
      <c r="O253" s="1064" t="inlineStr">
        <is>
          <t>x</t>
        </is>
      </c>
      <c r="P253" s="1064" t="inlineStr">
        <is>
          <t>x</t>
        </is>
      </c>
      <c r="Q253" s="1064" t="inlineStr">
        <is>
          <t>x</t>
        </is>
      </c>
      <c r="R253" s="1063" t="inlineStr">
        <is>
          <t>150%</t>
        </is>
      </c>
      <c r="S253" s="92" t="inlineStr">
        <is>
          <t>x</t>
        </is>
      </c>
    </row>
    <row r="254" ht="24" customHeight="1">
      <c r="A254" s="579" t="inlineStr">
        <is>
          <t>少林
上层心法
达摩护体</t>
        </is>
      </c>
      <c r="B254" s="1065" t="inlineStr">
        <is>
          <t>1</t>
        </is>
      </c>
      <c r="C254" s="234" t="inlineStr">
        <is>
          <t>0.5</t>
        </is>
      </c>
      <c r="D254" s="340" t="inlineStr">
        <is>
          <t>5</t>
        </is>
      </c>
      <c r="E254" s="340" t="inlineStr">
        <is>
          <t>1</t>
        </is>
      </c>
      <c r="F254" s="207">
        <f>D254/$T$1*E254</f>
        <v/>
      </c>
      <c r="G254" s="566" t="inlineStr">
        <is>
          <t>1</t>
        </is>
      </c>
      <c r="H254" s="666" t="inlineStr">
        <is>
          <t>x</t>
        </is>
      </c>
      <c r="I254" s="566" t="inlineStr">
        <is>
          <t>0.1%</t>
        </is>
      </c>
      <c r="J254" s="666" t="inlineStr">
        <is>
          <t>x</t>
        </is>
      </c>
      <c r="K254" s="566" t="inlineStr">
        <is>
          <t>0.3%</t>
        </is>
      </c>
      <c r="L254" s="666" t="inlineStr">
        <is>
          <t>x</t>
        </is>
      </c>
      <c r="M254" s="566" t="inlineStr">
        <is>
          <t>0</t>
        </is>
      </c>
      <c r="N254" s="666" t="inlineStr">
        <is>
          <t>x</t>
        </is>
      </c>
      <c r="O254" s="566" t="inlineStr">
        <is>
          <t>0</t>
        </is>
      </c>
      <c r="P254" s="666" t="inlineStr">
        <is>
          <t>x</t>
        </is>
      </c>
      <c r="Q254" s="666" t="inlineStr">
        <is>
          <t>x</t>
        </is>
      </c>
      <c r="R254" s="666" t="inlineStr">
        <is>
          <t>x</t>
        </is>
      </c>
      <c r="S254" s="769" t="inlineStr">
        <is>
          <t>1%</t>
        </is>
      </c>
    </row>
    <row r="255" ht="24" customHeight="1">
      <c r="A255" s="494" t="n"/>
      <c r="B255" s="1058" t="inlineStr">
        <is>
          <t>2</t>
        </is>
      </c>
      <c r="C255" s="82" t="inlineStr">
        <is>
          <t>1.7</t>
        </is>
      </c>
      <c r="D255" s="83" t="inlineStr">
        <is>
          <t>5</t>
        </is>
      </c>
      <c r="E255" s="83" t="inlineStr">
        <is>
          <t>1</t>
        </is>
      </c>
      <c r="F255" s="84">
        <f>D255/$T$1*E255</f>
        <v/>
      </c>
      <c r="G255" s="83" t="inlineStr">
        <is>
          <t>2</t>
        </is>
      </c>
      <c r="H255" s="87" t="inlineStr">
        <is>
          <t>x</t>
        </is>
      </c>
      <c r="I255" s="83" t="inlineStr">
        <is>
          <t>0.2%</t>
        </is>
      </c>
      <c r="J255" s="87" t="inlineStr">
        <is>
          <t>x</t>
        </is>
      </c>
      <c r="K255" s="83" t="inlineStr">
        <is>
          <t>0.6%</t>
        </is>
      </c>
      <c r="L255" s="87" t="inlineStr">
        <is>
          <t>x</t>
        </is>
      </c>
      <c r="M255" s="83" t="inlineStr">
        <is>
          <t>1</t>
        </is>
      </c>
      <c r="N255" s="87" t="inlineStr">
        <is>
          <t>x</t>
        </is>
      </c>
      <c r="O255" s="83" t="inlineStr">
        <is>
          <t>1</t>
        </is>
      </c>
      <c r="P255" s="87" t="inlineStr">
        <is>
          <t>x</t>
        </is>
      </c>
      <c r="Q255" s="87" t="inlineStr">
        <is>
          <t>x</t>
        </is>
      </c>
      <c r="R255" s="87" t="inlineStr">
        <is>
          <t>x</t>
        </is>
      </c>
      <c r="S255" s="84" t="inlineStr">
        <is>
          <t>2%</t>
        </is>
      </c>
    </row>
    <row r="256" ht="24" customHeight="1">
      <c r="A256" s="494" t="n"/>
      <c r="B256" s="1058" t="inlineStr">
        <is>
          <t>3</t>
        </is>
      </c>
      <c r="C256" s="82" t="inlineStr">
        <is>
          <t>2.2</t>
        </is>
      </c>
      <c r="D256" s="83" t="inlineStr">
        <is>
          <t>5</t>
        </is>
      </c>
      <c r="E256" s="83" t="inlineStr">
        <is>
          <t>1</t>
        </is>
      </c>
      <c r="F256" s="84">
        <f>D256/$T$1*E256</f>
        <v/>
      </c>
      <c r="G256" s="83" t="inlineStr">
        <is>
          <t>3</t>
        </is>
      </c>
      <c r="H256" s="87" t="inlineStr">
        <is>
          <t>x</t>
        </is>
      </c>
      <c r="I256" s="83" t="inlineStr">
        <is>
          <t>0.3%</t>
        </is>
      </c>
      <c r="J256" s="87" t="inlineStr">
        <is>
          <t>x</t>
        </is>
      </c>
      <c r="K256" s="83" t="inlineStr">
        <is>
          <t>0.9%</t>
        </is>
      </c>
      <c r="L256" s="87" t="inlineStr">
        <is>
          <t>x</t>
        </is>
      </c>
      <c r="M256" s="83" t="inlineStr">
        <is>
          <t>1</t>
        </is>
      </c>
      <c r="N256" s="87" t="inlineStr">
        <is>
          <t>x</t>
        </is>
      </c>
      <c r="O256" s="83" t="inlineStr">
        <is>
          <t>1</t>
        </is>
      </c>
      <c r="P256" s="87" t="inlineStr">
        <is>
          <t>x</t>
        </is>
      </c>
      <c r="Q256" s="87" t="inlineStr">
        <is>
          <t>x</t>
        </is>
      </c>
      <c r="R256" s="87" t="inlineStr">
        <is>
          <t>x</t>
        </is>
      </c>
      <c r="S256" s="84" t="inlineStr">
        <is>
          <t>3%</t>
        </is>
      </c>
    </row>
    <row r="257" ht="24" customHeight="1">
      <c r="A257" s="494" t="n"/>
      <c r="B257" s="1058" t="inlineStr">
        <is>
          <t>4</t>
        </is>
      </c>
      <c r="C257" s="82" t="inlineStr">
        <is>
          <t>3.4</t>
        </is>
      </c>
      <c r="D257" s="83" t="inlineStr">
        <is>
          <t>5</t>
        </is>
      </c>
      <c r="E257" s="83" t="inlineStr">
        <is>
          <t>1</t>
        </is>
      </c>
      <c r="F257" s="84">
        <f>D257/$T$1*E257</f>
        <v/>
      </c>
      <c r="G257" s="83" t="inlineStr">
        <is>
          <t>4</t>
        </is>
      </c>
      <c r="H257" s="87" t="inlineStr">
        <is>
          <t>x</t>
        </is>
      </c>
      <c r="I257" s="83" t="inlineStr">
        <is>
          <t>0.4%</t>
        </is>
      </c>
      <c r="J257" s="87" t="inlineStr">
        <is>
          <t>x</t>
        </is>
      </c>
      <c r="K257" s="83" t="inlineStr">
        <is>
          <t>1.2%</t>
        </is>
      </c>
      <c r="L257" s="87" t="inlineStr">
        <is>
          <t>x</t>
        </is>
      </c>
      <c r="M257" s="83" t="inlineStr">
        <is>
          <t>2</t>
        </is>
      </c>
      <c r="N257" s="87" t="inlineStr">
        <is>
          <t>x</t>
        </is>
      </c>
      <c r="O257" s="83" t="inlineStr">
        <is>
          <t>2</t>
        </is>
      </c>
      <c r="P257" s="87" t="inlineStr">
        <is>
          <t>x</t>
        </is>
      </c>
      <c r="Q257" s="87" t="inlineStr">
        <is>
          <t>x</t>
        </is>
      </c>
      <c r="R257" s="87" t="inlineStr">
        <is>
          <t>x</t>
        </is>
      </c>
      <c r="S257" s="84" t="inlineStr">
        <is>
          <t>4%</t>
        </is>
      </c>
    </row>
    <row r="258" ht="24" customHeight="1">
      <c r="A258" s="494" t="n"/>
      <c r="B258" s="1058" t="inlineStr">
        <is>
          <t>5</t>
        </is>
      </c>
      <c r="C258" s="82" t="inlineStr">
        <is>
          <t>3.8</t>
        </is>
      </c>
      <c r="D258" s="83" t="inlineStr">
        <is>
          <t>5</t>
        </is>
      </c>
      <c r="E258" s="83" t="inlineStr">
        <is>
          <t>1</t>
        </is>
      </c>
      <c r="F258" s="84">
        <f>D258/$T$1*E258</f>
        <v/>
      </c>
      <c r="G258" s="83" t="inlineStr">
        <is>
          <t>5</t>
        </is>
      </c>
      <c r="H258" s="87" t="inlineStr">
        <is>
          <t>x</t>
        </is>
      </c>
      <c r="I258" s="83" t="inlineStr">
        <is>
          <t>0.5%</t>
        </is>
      </c>
      <c r="J258" s="87" t="inlineStr">
        <is>
          <t>x</t>
        </is>
      </c>
      <c r="K258" s="83" t="inlineStr">
        <is>
          <t>1.4%</t>
        </is>
      </c>
      <c r="L258" s="87" t="inlineStr">
        <is>
          <t>x</t>
        </is>
      </c>
      <c r="M258" s="83" t="inlineStr">
        <is>
          <t>2</t>
        </is>
      </c>
      <c r="N258" s="87" t="inlineStr">
        <is>
          <t>x</t>
        </is>
      </c>
      <c r="O258" s="83" t="inlineStr">
        <is>
          <t>2</t>
        </is>
      </c>
      <c r="P258" s="87" t="inlineStr">
        <is>
          <t>x</t>
        </is>
      </c>
      <c r="Q258" s="87" t="inlineStr">
        <is>
          <t>x</t>
        </is>
      </c>
      <c r="R258" s="87" t="inlineStr">
        <is>
          <t>x</t>
        </is>
      </c>
      <c r="S258" s="84" t="inlineStr">
        <is>
          <t>5%</t>
        </is>
      </c>
    </row>
    <row r="259" ht="24" customHeight="1">
      <c r="A259" s="494" t="n"/>
      <c r="B259" s="1058" t="inlineStr">
        <is>
          <t>6</t>
        </is>
      </c>
      <c r="C259" s="82" t="inlineStr">
        <is>
          <t>5.4</t>
        </is>
      </c>
      <c r="D259" s="83" t="inlineStr">
        <is>
          <t>10</t>
        </is>
      </c>
      <c r="E259" s="83" t="inlineStr">
        <is>
          <t>2</t>
        </is>
      </c>
      <c r="F259" s="84">
        <f>D259/$T$1*E259</f>
        <v/>
      </c>
      <c r="G259" s="83" t="inlineStr">
        <is>
          <t>7</t>
        </is>
      </c>
      <c r="H259" s="87" t="inlineStr">
        <is>
          <t>x</t>
        </is>
      </c>
      <c r="I259" s="83" t="inlineStr">
        <is>
          <t>0.7%</t>
        </is>
      </c>
      <c r="J259" s="87" t="inlineStr">
        <is>
          <t>x</t>
        </is>
      </c>
      <c r="K259" s="83" t="inlineStr">
        <is>
          <t>1.9%</t>
        </is>
      </c>
      <c r="L259" s="87" t="inlineStr">
        <is>
          <t>x</t>
        </is>
      </c>
      <c r="M259" s="83" t="inlineStr">
        <is>
          <t>3</t>
        </is>
      </c>
      <c r="N259" s="87" t="inlineStr">
        <is>
          <t>x</t>
        </is>
      </c>
      <c r="O259" s="83" t="inlineStr">
        <is>
          <t>3</t>
        </is>
      </c>
      <c r="P259" s="87" t="inlineStr">
        <is>
          <t>x</t>
        </is>
      </c>
      <c r="Q259" s="87" t="inlineStr">
        <is>
          <t>x</t>
        </is>
      </c>
      <c r="R259" s="87" t="inlineStr">
        <is>
          <t>x</t>
        </is>
      </c>
      <c r="S259" s="84" t="inlineStr">
        <is>
          <t>6.5%</t>
        </is>
      </c>
    </row>
    <row r="260" ht="24" customHeight="1">
      <c r="A260" s="494" t="n"/>
      <c r="B260" s="1058" t="inlineStr">
        <is>
          <t>7</t>
        </is>
      </c>
      <c r="C260" s="82" t="inlineStr">
        <is>
          <t>6.1</t>
        </is>
      </c>
      <c r="D260" s="83" t="inlineStr">
        <is>
          <t>10</t>
        </is>
      </c>
      <c r="E260" s="83" t="inlineStr">
        <is>
          <t>2</t>
        </is>
      </c>
      <c r="F260" s="84">
        <f>D260/$T$1*E260</f>
        <v/>
      </c>
      <c r="G260" s="83" t="inlineStr">
        <is>
          <t>8</t>
        </is>
      </c>
      <c r="H260" s="87" t="inlineStr">
        <is>
          <t>x</t>
        </is>
      </c>
      <c r="I260" s="83" t="inlineStr">
        <is>
          <t>0.9%</t>
        </is>
      </c>
      <c r="J260" s="87" t="inlineStr">
        <is>
          <t>x</t>
        </is>
      </c>
      <c r="K260" s="83" t="inlineStr">
        <is>
          <t>2.3%</t>
        </is>
      </c>
      <c r="L260" s="87" t="inlineStr">
        <is>
          <t>x</t>
        </is>
      </c>
      <c r="M260" s="83" t="inlineStr">
        <is>
          <t>3</t>
        </is>
      </c>
      <c r="N260" s="87" t="inlineStr">
        <is>
          <t>x</t>
        </is>
      </c>
      <c r="O260" s="83" t="inlineStr">
        <is>
          <t>3</t>
        </is>
      </c>
      <c r="P260" s="87" t="inlineStr">
        <is>
          <t>x</t>
        </is>
      </c>
      <c r="Q260" s="87" t="inlineStr">
        <is>
          <t>x</t>
        </is>
      </c>
      <c r="R260" s="87" t="inlineStr">
        <is>
          <t>x</t>
        </is>
      </c>
      <c r="S260" s="84" t="inlineStr">
        <is>
          <t>8%</t>
        </is>
      </c>
    </row>
    <row r="261" ht="24" customHeight="1">
      <c r="A261" s="494" t="n"/>
      <c r="B261" s="1058" t="inlineStr">
        <is>
          <t>8</t>
        </is>
      </c>
      <c r="C261" s="82" t="inlineStr">
        <is>
          <t>7.5</t>
        </is>
      </c>
      <c r="D261" s="83" t="inlineStr">
        <is>
          <t>10</t>
        </is>
      </c>
      <c r="E261" s="83" t="inlineStr">
        <is>
          <t>2</t>
        </is>
      </c>
      <c r="F261" s="84">
        <f>D261/$T$1*E261</f>
        <v/>
      </c>
      <c r="G261" s="83" t="inlineStr">
        <is>
          <t>10</t>
        </is>
      </c>
      <c r="H261" s="87" t="inlineStr">
        <is>
          <t>x</t>
        </is>
      </c>
      <c r="I261" s="83" t="inlineStr">
        <is>
          <t>1%</t>
        </is>
      </c>
      <c r="J261" s="87" t="inlineStr">
        <is>
          <t>x</t>
        </is>
      </c>
      <c r="K261" s="83" t="inlineStr">
        <is>
          <t>2.7%</t>
        </is>
      </c>
      <c r="L261" s="87" t="inlineStr">
        <is>
          <t>x</t>
        </is>
      </c>
      <c r="M261" s="83" t="inlineStr">
        <is>
          <t>4</t>
        </is>
      </c>
      <c r="N261" s="87" t="inlineStr">
        <is>
          <t>x</t>
        </is>
      </c>
      <c r="O261" s="83" t="inlineStr">
        <is>
          <t>4</t>
        </is>
      </c>
      <c r="P261" s="87" t="inlineStr">
        <is>
          <t>x</t>
        </is>
      </c>
      <c r="Q261" s="87" t="inlineStr">
        <is>
          <t>x</t>
        </is>
      </c>
      <c r="R261" s="87" t="inlineStr">
        <is>
          <t>x</t>
        </is>
      </c>
      <c r="S261" s="84" t="inlineStr">
        <is>
          <t>9.5%</t>
        </is>
      </c>
    </row>
    <row r="262" ht="24" customHeight="1">
      <c r="A262" s="494" t="n"/>
      <c r="B262" s="1058" t="inlineStr">
        <is>
          <t>9</t>
        </is>
      </c>
      <c r="C262" s="82" t="inlineStr">
        <is>
          <t>8.9</t>
        </is>
      </c>
      <c r="D262" s="83" t="inlineStr">
        <is>
          <t>10</t>
        </is>
      </c>
      <c r="E262" s="83" t="inlineStr">
        <is>
          <t>2</t>
        </is>
      </c>
      <c r="F262" s="84">
        <f>D262/$T$1*E262</f>
        <v/>
      </c>
      <c r="G262" s="83" t="inlineStr">
        <is>
          <t>11</t>
        </is>
      </c>
      <c r="H262" s="87" t="inlineStr">
        <is>
          <t>x</t>
        </is>
      </c>
      <c r="I262" s="83" t="inlineStr">
        <is>
          <t>1.2%</t>
        </is>
      </c>
      <c r="J262" s="87" t="inlineStr">
        <is>
          <t>x</t>
        </is>
      </c>
      <c r="K262" s="83" t="inlineStr">
        <is>
          <t>3.2%</t>
        </is>
      </c>
      <c r="L262" s="87" t="inlineStr">
        <is>
          <t>x</t>
        </is>
      </c>
      <c r="M262" s="83" t="inlineStr">
        <is>
          <t>5</t>
        </is>
      </c>
      <c r="N262" s="87" t="inlineStr">
        <is>
          <t>x</t>
        </is>
      </c>
      <c r="O262" s="83" t="inlineStr">
        <is>
          <t>5</t>
        </is>
      </c>
      <c r="P262" s="87" t="inlineStr">
        <is>
          <t>x</t>
        </is>
      </c>
      <c r="Q262" s="87" t="inlineStr">
        <is>
          <t>x</t>
        </is>
      </c>
      <c r="R262" s="87" t="inlineStr">
        <is>
          <t>x</t>
        </is>
      </c>
      <c r="S262" s="84" t="inlineStr">
        <is>
          <t>11%</t>
        </is>
      </c>
    </row>
    <row r="263" ht="24" customHeight="1">
      <c r="A263" s="494" t="n"/>
      <c r="B263" s="1058" t="inlineStr">
        <is>
          <t>10</t>
        </is>
      </c>
      <c r="C263" s="82" t="inlineStr">
        <is>
          <t>9.8</t>
        </is>
      </c>
      <c r="D263" s="83" t="inlineStr">
        <is>
          <t>10</t>
        </is>
      </c>
      <c r="E263" s="83" t="inlineStr">
        <is>
          <t>2</t>
        </is>
      </c>
      <c r="F263" s="84">
        <f>D263/$T$1*E263</f>
        <v/>
      </c>
      <c r="G263" s="83" t="inlineStr">
        <is>
          <t>13</t>
        </is>
      </c>
      <c r="H263" s="87" t="inlineStr">
        <is>
          <t>x</t>
        </is>
      </c>
      <c r="I263" s="83" t="inlineStr">
        <is>
          <t>1.4%</t>
        </is>
      </c>
      <c r="J263" s="87" t="inlineStr">
        <is>
          <t>x</t>
        </is>
      </c>
      <c r="K263" s="83" t="inlineStr">
        <is>
          <t>3.6%</t>
        </is>
      </c>
      <c r="L263" s="87" t="inlineStr">
        <is>
          <t>x</t>
        </is>
      </c>
      <c r="M263" s="83" t="inlineStr">
        <is>
          <t>5</t>
        </is>
      </c>
      <c r="N263" s="87" t="inlineStr">
        <is>
          <t>x</t>
        </is>
      </c>
      <c r="O263" s="83" t="inlineStr">
        <is>
          <t>5</t>
        </is>
      </c>
      <c r="P263" s="87" t="inlineStr">
        <is>
          <t>x</t>
        </is>
      </c>
      <c r="Q263" s="87" t="inlineStr">
        <is>
          <t>x</t>
        </is>
      </c>
      <c r="R263" s="87" t="inlineStr">
        <is>
          <t>x</t>
        </is>
      </c>
      <c r="S263" s="84" t="inlineStr">
        <is>
          <t>12.5%</t>
        </is>
      </c>
    </row>
    <row r="264" ht="24" customHeight="1">
      <c r="A264" s="494" t="n"/>
      <c r="B264" s="1058" t="inlineStr">
        <is>
          <t>11</t>
        </is>
      </c>
      <c r="C264" s="82" t="inlineStr">
        <is>
          <t>11.5</t>
        </is>
      </c>
      <c r="D264" s="83" t="inlineStr">
        <is>
          <t>15</t>
        </is>
      </c>
      <c r="E264" s="83" t="inlineStr">
        <is>
          <t>5</t>
        </is>
      </c>
      <c r="F264" s="84">
        <f>D264/$T$1*E264</f>
        <v/>
      </c>
      <c r="G264" s="83" t="inlineStr">
        <is>
          <t>15</t>
        </is>
      </c>
      <c r="H264" s="87" t="inlineStr">
        <is>
          <t>x</t>
        </is>
      </c>
      <c r="I264" s="83" t="inlineStr">
        <is>
          <t>1.6%</t>
        </is>
      </c>
      <c r="J264" s="87" t="inlineStr">
        <is>
          <t>x</t>
        </is>
      </c>
      <c r="K264" s="83" t="inlineStr">
        <is>
          <t>4.2%</t>
        </is>
      </c>
      <c r="L264" s="87" t="inlineStr">
        <is>
          <t>x</t>
        </is>
      </c>
      <c r="M264" s="83" t="inlineStr">
        <is>
          <t>6</t>
        </is>
      </c>
      <c r="N264" s="87" t="inlineStr">
        <is>
          <t>x</t>
        </is>
      </c>
      <c r="O264" s="83" t="inlineStr">
        <is>
          <t>6</t>
        </is>
      </c>
      <c r="P264" s="87" t="inlineStr">
        <is>
          <t>x</t>
        </is>
      </c>
      <c r="Q264" s="87" t="inlineStr">
        <is>
          <t>x</t>
        </is>
      </c>
      <c r="R264" s="87" t="inlineStr">
        <is>
          <t>x</t>
        </is>
      </c>
      <c r="S264" s="84" t="inlineStr">
        <is>
          <t>14.5%</t>
        </is>
      </c>
    </row>
    <row r="265" ht="24" customHeight="1">
      <c r="A265" s="494" t="n"/>
      <c r="B265" s="1058" t="inlineStr">
        <is>
          <t>12</t>
        </is>
      </c>
      <c r="C265" s="82" t="inlineStr">
        <is>
          <t>13.2</t>
        </is>
      </c>
      <c r="D265" s="83" t="inlineStr">
        <is>
          <t>15</t>
        </is>
      </c>
      <c r="E265" s="83" t="inlineStr">
        <is>
          <t>5</t>
        </is>
      </c>
      <c r="F265" s="84">
        <f>D265/$T$1*E265</f>
        <v/>
      </c>
      <c r="G265" s="83" t="inlineStr">
        <is>
          <t>17</t>
        </is>
      </c>
      <c r="H265" s="87" t="inlineStr">
        <is>
          <t>x</t>
        </is>
      </c>
      <c r="I265" s="83" t="inlineStr">
        <is>
          <t>1.8%</t>
        </is>
      </c>
      <c r="J265" s="87" t="inlineStr">
        <is>
          <t>x</t>
        </is>
      </c>
      <c r="K265" s="83" t="inlineStr">
        <is>
          <t>4.8%</t>
        </is>
      </c>
      <c r="L265" s="87" t="inlineStr">
        <is>
          <t>x</t>
        </is>
      </c>
      <c r="M265" s="83" t="inlineStr">
        <is>
          <t>7</t>
        </is>
      </c>
      <c r="N265" s="87" t="inlineStr">
        <is>
          <t>x</t>
        </is>
      </c>
      <c r="O265" s="83" t="inlineStr">
        <is>
          <t>7</t>
        </is>
      </c>
      <c r="P265" s="87" t="inlineStr">
        <is>
          <t>x</t>
        </is>
      </c>
      <c r="Q265" s="87" t="inlineStr">
        <is>
          <t>x</t>
        </is>
      </c>
      <c r="R265" s="87" t="inlineStr">
        <is>
          <t>x</t>
        </is>
      </c>
      <c r="S265" s="84" t="inlineStr">
        <is>
          <t>16.5%</t>
        </is>
      </c>
    </row>
    <row r="266" ht="24" customHeight="1">
      <c r="A266" s="494" t="n"/>
      <c r="B266" s="1058" t="inlineStr">
        <is>
          <t>13</t>
        </is>
      </c>
      <c r="C266" s="82" t="inlineStr">
        <is>
          <t>14.8</t>
        </is>
      </c>
      <c r="D266" s="83" t="inlineStr">
        <is>
          <t>15</t>
        </is>
      </c>
      <c r="E266" s="83" t="inlineStr">
        <is>
          <t>5</t>
        </is>
      </c>
      <c r="F266" s="84">
        <f>D266/$T$1*E266</f>
        <v/>
      </c>
      <c r="G266" s="83" t="inlineStr">
        <is>
          <t>19</t>
        </is>
      </c>
      <c r="H266" s="87" t="inlineStr">
        <is>
          <t>x</t>
        </is>
      </c>
      <c r="I266" s="83" t="inlineStr">
        <is>
          <t>2%</t>
        </is>
      </c>
      <c r="J266" s="87" t="inlineStr">
        <is>
          <t>x</t>
        </is>
      </c>
      <c r="K266" s="83" t="inlineStr">
        <is>
          <t>5.3%</t>
        </is>
      </c>
      <c r="L266" s="87" t="inlineStr">
        <is>
          <t>x</t>
        </is>
      </c>
      <c r="M266" s="83" t="inlineStr">
        <is>
          <t>8</t>
        </is>
      </c>
      <c r="N266" s="87" t="inlineStr">
        <is>
          <t>x</t>
        </is>
      </c>
      <c r="O266" s="83" t="inlineStr">
        <is>
          <t>8</t>
        </is>
      </c>
      <c r="P266" s="87" t="inlineStr">
        <is>
          <t>x</t>
        </is>
      </c>
      <c r="Q266" s="87" t="inlineStr">
        <is>
          <t>x</t>
        </is>
      </c>
      <c r="R266" s="87" t="inlineStr">
        <is>
          <t>x</t>
        </is>
      </c>
      <c r="S266" s="84" t="inlineStr">
        <is>
          <t>18.5%</t>
        </is>
      </c>
    </row>
    <row r="267" ht="24" customHeight="1">
      <c r="A267" s="494" t="n"/>
      <c r="B267" s="1058" t="inlineStr">
        <is>
          <t>14</t>
        </is>
      </c>
      <c r="C267" s="82" t="inlineStr">
        <is>
          <t>16.5</t>
        </is>
      </c>
      <c r="D267" s="83" t="inlineStr">
        <is>
          <t>15</t>
        </is>
      </c>
      <c r="E267" s="83" t="inlineStr">
        <is>
          <t>5</t>
        </is>
      </c>
      <c r="F267" s="84">
        <f>D267/$T$1*E267</f>
        <v/>
      </c>
      <c r="G267" s="83" t="inlineStr">
        <is>
          <t>21</t>
        </is>
      </c>
      <c r="H267" s="87" t="inlineStr">
        <is>
          <t>x</t>
        </is>
      </c>
      <c r="I267" s="83" t="inlineStr">
        <is>
          <t>2.2%</t>
        </is>
      </c>
      <c r="J267" s="87" t="inlineStr">
        <is>
          <t>x</t>
        </is>
      </c>
      <c r="K267" s="83" t="inlineStr">
        <is>
          <t>5.9%</t>
        </is>
      </c>
      <c r="L267" s="87" t="inlineStr">
        <is>
          <t>x</t>
        </is>
      </c>
      <c r="M267" s="83" t="inlineStr">
        <is>
          <t>9</t>
        </is>
      </c>
      <c r="N267" s="87" t="inlineStr">
        <is>
          <t>x</t>
        </is>
      </c>
      <c r="O267" s="83" t="inlineStr">
        <is>
          <t>9</t>
        </is>
      </c>
      <c r="P267" s="87" t="inlineStr">
        <is>
          <t>x</t>
        </is>
      </c>
      <c r="Q267" s="87" t="inlineStr">
        <is>
          <t>x</t>
        </is>
      </c>
      <c r="R267" s="87" t="inlineStr">
        <is>
          <t>x</t>
        </is>
      </c>
      <c r="S267" s="84" t="inlineStr">
        <is>
          <t>20.5%</t>
        </is>
      </c>
    </row>
    <row r="268" ht="24" customHeight="1">
      <c r="A268" s="494" t="n"/>
      <c r="B268" s="1058" t="inlineStr">
        <is>
          <t>15</t>
        </is>
      </c>
      <c r="C268" s="82" t="inlineStr">
        <is>
          <t>17.6</t>
        </is>
      </c>
      <c r="D268" s="83" t="inlineStr">
        <is>
          <t>15</t>
        </is>
      </c>
      <c r="E268" s="83" t="inlineStr">
        <is>
          <t>5</t>
        </is>
      </c>
      <c r="F268" s="84">
        <f>D268/$T$1*E268</f>
        <v/>
      </c>
      <c r="G268" s="83" t="inlineStr">
        <is>
          <t>23</t>
        </is>
      </c>
      <c r="H268" s="87" t="inlineStr">
        <is>
          <t>x</t>
        </is>
      </c>
      <c r="I268" s="83" t="inlineStr">
        <is>
          <t>2.5%</t>
        </is>
      </c>
      <c r="J268" s="87" t="inlineStr">
        <is>
          <t>x</t>
        </is>
      </c>
      <c r="K268" s="83" t="inlineStr">
        <is>
          <t>6.5%</t>
        </is>
      </c>
      <c r="L268" s="87" t="inlineStr">
        <is>
          <t>x</t>
        </is>
      </c>
      <c r="M268" s="83" t="inlineStr">
        <is>
          <t>9</t>
        </is>
      </c>
      <c r="N268" s="87" t="inlineStr">
        <is>
          <t>x</t>
        </is>
      </c>
      <c r="O268" s="83" t="inlineStr">
        <is>
          <t>9</t>
        </is>
      </c>
      <c r="P268" s="87" t="inlineStr">
        <is>
          <t>x</t>
        </is>
      </c>
      <c r="Q268" s="87" t="inlineStr">
        <is>
          <t>x</t>
        </is>
      </c>
      <c r="R268" s="87" t="inlineStr">
        <is>
          <t>x</t>
        </is>
      </c>
      <c r="S268" s="84" t="inlineStr">
        <is>
          <t>22.5%</t>
        </is>
      </c>
    </row>
    <row r="269" ht="24" customHeight="1">
      <c r="A269" s="494" t="n"/>
      <c r="B269" s="1058" t="inlineStr">
        <is>
          <t>16</t>
        </is>
      </c>
      <c r="C269" s="82" t="inlineStr">
        <is>
          <t>20.5</t>
        </is>
      </c>
      <c r="D269" s="83" t="inlineStr">
        <is>
          <t>20</t>
        </is>
      </c>
      <c r="E269" s="83" t="inlineStr">
        <is>
          <t>8</t>
        </is>
      </c>
      <c r="F269" s="84">
        <f>D269/$T$1*E269</f>
        <v/>
      </c>
      <c r="G269" s="83" t="inlineStr">
        <is>
          <t>27</t>
        </is>
      </c>
      <c r="H269" s="87" t="inlineStr">
        <is>
          <t>x</t>
        </is>
      </c>
      <c r="I269" s="83" t="inlineStr">
        <is>
          <t>2.8%</t>
        </is>
      </c>
      <c r="J269" s="87" t="inlineStr">
        <is>
          <t>x</t>
        </is>
      </c>
      <c r="K269" s="83" t="inlineStr">
        <is>
          <t>7.4%</t>
        </is>
      </c>
      <c r="L269" s="87" t="inlineStr">
        <is>
          <t>x</t>
        </is>
      </c>
      <c r="M269" s="83" t="inlineStr">
        <is>
          <t>11</t>
        </is>
      </c>
      <c r="N269" s="87" t="inlineStr">
        <is>
          <t>x</t>
        </is>
      </c>
      <c r="O269" s="83" t="inlineStr">
        <is>
          <t>11</t>
        </is>
      </c>
      <c r="P269" s="87" t="inlineStr">
        <is>
          <t>x</t>
        </is>
      </c>
      <c r="Q269" s="87" t="inlineStr">
        <is>
          <t>x</t>
        </is>
      </c>
      <c r="R269" s="87" t="inlineStr">
        <is>
          <t>x</t>
        </is>
      </c>
      <c r="S269" s="84" t="inlineStr">
        <is>
          <t>25.5%</t>
        </is>
      </c>
    </row>
    <row r="270" ht="24" customHeight="1">
      <c r="A270" s="494" t="n"/>
      <c r="B270" s="1058" t="inlineStr">
        <is>
          <t>17</t>
        </is>
      </c>
      <c r="C270" s="82" t="inlineStr">
        <is>
          <t>22.7</t>
        </is>
      </c>
      <c r="D270" s="83" t="inlineStr">
        <is>
          <t>20</t>
        </is>
      </c>
      <c r="E270" s="83" t="inlineStr">
        <is>
          <t>8</t>
        </is>
      </c>
      <c r="F270" s="84">
        <f>D270/$T$1*E270</f>
        <v/>
      </c>
      <c r="G270" s="83" t="inlineStr">
        <is>
          <t>30</t>
        </is>
      </c>
      <c r="H270" s="87" t="inlineStr">
        <is>
          <t>x</t>
        </is>
      </c>
      <c r="I270" s="83" t="inlineStr">
        <is>
          <t>3.1%</t>
        </is>
      </c>
      <c r="J270" s="87" t="inlineStr">
        <is>
          <t>x</t>
        </is>
      </c>
      <c r="K270" s="83" t="inlineStr">
        <is>
          <t>8.2%</t>
        </is>
      </c>
      <c r="L270" s="87" t="inlineStr">
        <is>
          <t>x</t>
        </is>
      </c>
      <c r="M270" s="83" t="inlineStr">
        <is>
          <t>12</t>
        </is>
      </c>
      <c r="N270" s="87" t="inlineStr">
        <is>
          <t>x</t>
        </is>
      </c>
      <c r="O270" s="83" t="inlineStr">
        <is>
          <t>12</t>
        </is>
      </c>
      <c r="P270" s="87" t="inlineStr">
        <is>
          <t>x</t>
        </is>
      </c>
      <c r="Q270" s="87" t="inlineStr">
        <is>
          <t>x</t>
        </is>
      </c>
      <c r="R270" s="87" t="inlineStr">
        <is>
          <t>x</t>
        </is>
      </c>
      <c r="S270" s="84" t="inlineStr">
        <is>
          <t>28.5%</t>
        </is>
      </c>
    </row>
    <row r="271" ht="24" customHeight="1">
      <c r="A271" s="494" t="n"/>
      <c r="B271" s="1058" t="inlineStr">
        <is>
          <t>18</t>
        </is>
      </c>
      <c r="C271" s="82" t="inlineStr">
        <is>
          <t>24.9</t>
        </is>
      </c>
      <c r="D271" s="83" t="inlineStr">
        <is>
          <t>20</t>
        </is>
      </c>
      <c r="E271" s="83" t="inlineStr">
        <is>
          <t>8</t>
        </is>
      </c>
      <c r="F271" s="84">
        <f>D271/$T$1*E271</f>
        <v/>
      </c>
      <c r="G271" s="83" t="inlineStr">
        <is>
          <t>33</t>
        </is>
      </c>
      <c r="H271" s="87" t="inlineStr">
        <is>
          <t>x</t>
        </is>
      </c>
      <c r="I271" s="83" t="inlineStr">
        <is>
          <t>3.4%</t>
        </is>
      </c>
      <c r="J271" s="87" t="inlineStr">
        <is>
          <t>x</t>
        </is>
      </c>
      <c r="K271" s="83" t="inlineStr">
        <is>
          <t>9.1%</t>
        </is>
      </c>
      <c r="L271" s="87" t="inlineStr">
        <is>
          <t>x</t>
        </is>
      </c>
      <c r="M271" s="83" t="inlineStr">
        <is>
          <t>13</t>
        </is>
      </c>
      <c r="N271" s="87" t="inlineStr">
        <is>
          <t>x</t>
        </is>
      </c>
      <c r="O271" s="83" t="inlineStr">
        <is>
          <t>13</t>
        </is>
      </c>
      <c r="P271" s="87" t="inlineStr">
        <is>
          <t>x</t>
        </is>
      </c>
      <c r="Q271" s="87" t="inlineStr">
        <is>
          <t>x</t>
        </is>
      </c>
      <c r="R271" s="87" t="inlineStr">
        <is>
          <t>x</t>
        </is>
      </c>
      <c r="S271" s="84" t="inlineStr">
        <is>
          <t>31.5%</t>
        </is>
      </c>
    </row>
    <row r="272" ht="24" customHeight="1">
      <c r="A272" s="494" t="n"/>
      <c r="B272" s="1058" t="inlineStr">
        <is>
          <t>19</t>
        </is>
      </c>
      <c r="C272" s="82" t="inlineStr">
        <is>
          <t>27.2</t>
        </is>
      </c>
      <c r="D272" s="83" t="inlineStr">
        <is>
          <t>20</t>
        </is>
      </c>
      <c r="E272" s="83" t="inlineStr">
        <is>
          <t>8</t>
        </is>
      </c>
      <c r="F272" s="84">
        <f>D272/$T$1*E272</f>
        <v/>
      </c>
      <c r="G272" s="83" t="inlineStr">
        <is>
          <t>36</t>
        </is>
      </c>
      <c r="H272" s="87" t="inlineStr">
        <is>
          <t>x</t>
        </is>
      </c>
      <c r="I272" s="83" t="inlineStr">
        <is>
          <t>3.8%</t>
        </is>
      </c>
      <c r="J272" s="87" t="inlineStr">
        <is>
          <t>x</t>
        </is>
      </c>
      <c r="K272" s="83" t="inlineStr">
        <is>
          <t>10%</t>
        </is>
      </c>
      <c r="L272" s="87" t="inlineStr">
        <is>
          <t>x</t>
        </is>
      </c>
      <c r="M272" s="83" t="inlineStr">
        <is>
          <t>14</t>
        </is>
      </c>
      <c r="N272" s="87" t="inlineStr">
        <is>
          <t>x</t>
        </is>
      </c>
      <c r="O272" s="83" t="inlineStr">
        <is>
          <t>14</t>
        </is>
      </c>
      <c r="P272" s="87" t="inlineStr">
        <is>
          <t>x</t>
        </is>
      </c>
      <c r="Q272" s="87" t="inlineStr">
        <is>
          <t>x</t>
        </is>
      </c>
      <c r="R272" s="87" t="inlineStr">
        <is>
          <t>x</t>
        </is>
      </c>
      <c r="S272" s="84" t="inlineStr">
        <is>
          <t>34.5%</t>
        </is>
      </c>
    </row>
    <row r="273" ht="24" customHeight="1">
      <c r="A273" s="494" t="n"/>
      <c r="B273" s="1058" t="inlineStr">
        <is>
          <t>20</t>
        </is>
      </c>
      <c r="C273" s="82" t="inlineStr">
        <is>
          <t>29.9</t>
        </is>
      </c>
      <c r="D273" s="83" t="inlineStr">
        <is>
          <t>20</t>
        </is>
      </c>
      <c r="E273" s="83" t="inlineStr">
        <is>
          <t>8</t>
        </is>
      </c>
      <c r="F273" s="84">
        <f>D273/$T$1*E273</f>
        <v/>
      </c>
      <c r="G273" s="83" t="inlineStr">
        <is>
          <t>39</t>
        </is>
      </c>
      <c r="H273" s="87" t="inlineStr">
        <is>
          <t>x</t>
        </is>
      </c>
      <c r="I273" s="83" t="inlineStr">
        <is>
          <t>4.1%</t>
        </is>
      </c>
      <c r="J273" s="87" t="inlineStr">
        <is>
          <t>x</t>
        </is>
      </c>
      <c r="K273" s="83" t="inlineStr">
        <is>
          <t>10.8%</t>
        </is>
      </c>
      <c r="L273" s="87" t="inlineStr">
        <is>
          <t>x</t>
        </is>
      </c>
      <c r="M273" s="83" t="inlineStr">
        <is>
          <t>16</t>
        </is>
      </c>
      <c r="N273" s="87" t="inlineStr">
        <is>
          <t>x</t>
        </is>
      </c>
      <c r="O273" s="83" t="inlineStr">
        <is>
          <t>16</t>
        </is>
      </c>
      <c r="P273" s="87" t="inlineStr">
        <is>
          <t>x</t>
        </is>
      </c>
      <c r="Q273" s="87" t="inlineStr">
        <is>
          <t>x</t>
        </is>
      </c>
      <c r="R273" s="87" t="inlineStr">
        <is>
          <t>x</t>
        </is>
      </c>
      <c r="S273" s="84" t="inlineStr">
        <is>
          <t>37.5%</t>
        </is>
      </c>
    </row>
    <row r="274" ht="24" customHeight="1">
      <c r="A274" s="494" t="n"/>
      <c r="B274" s="1058" t="inlineStr">
        <is>
          <t>21</t>
        </is>
      </c>
      <c r="C274" s="82" t="inlineStr">
        <is>
          <t>33.6</t>
        </is>
      </c>
      <c r="D274" s="83" t="inlineStr">
        <is>
          <t>25</t>
        </is>
      </c>
      <c r="E274" s="83" t="inlineStr">
        <is>
          <t>12</t>
        </is>
      </c>
      <c r="F274" s="84">
        <f>D274/$T$1*E274</f>
        <v/>
      </c>
      <c r="G274" s="83" t="inlineStr">
        <is>
          <t>44</t>
        </is>
      </c>
      <c r="H274" s="87" t="inlineStr">
        <is>
          <t>x</t>
        </is>
      </c>
      <c r="I274" s="83" t="inlineStr">
        <is>
          <t>4.6%</t>
        </is>
      </c>
      <c r="J274" s="87" t="inlineStr">
        <is>
          <t>x</t>
        </is>
      </c>
      <c r="K274" s="83" t="inlineStr">
        <is>
          <t>12.1%</t>
        </is>
      </c>
      <c r="L274" s="87" t="inlineStr">
        <is>
          <t>x</t>
        </is>
      </c>
      <c r="M274" s="83" t="inlineStr">
        <is>
          <t>18</t>
        </is>
      </c>
      <c r="N274" s="87" t="inlineStr">
        <is>
          <t>x</t>
        </is>
      </c>
      <c r="O274" s="83" t="inlineStr">
        <is>
          <t>18</t>
        </is>
      </c>
      <c r="P274" s="87" t="inlineStr">
        <is>
          <t>x</t>
        </is>
      </c>
      <c r="Q274" s="87" t="inlineStr">
        <is>
          <t>x</t>
        </is>
      </c>
      <c r="R274" s="87" t="inlineStr">
        <is>
          <t>x</t>
        </is>
      </c>
      <c r="S274" s="84" t="inlineStr">
        <is>
          <t>42%</t>
        </is>
      </c>
    </row>
    <row r="275" ht="24" customHeight="1">
      <c r="A275" s="494" t="n"/>
      <c r="B275" s="1058" t="inlineStr">
        <is>
          <t>22</t>
        </is>
      </c>
      <c r="C275" s="82" t="inlineStr">
        <is>
          <t>37.2</t>
        </is>
      </c>
      <c r="D275" s="83" t="inlineStr">
        <is>
          <t>25</t>
        </is>
      </c>
      <c r="E275" s="83" t="inlineStr">
        <is>
          <t>12</t>
        </is>
      </c>
      <c r="F275" s="84">
        <f>D275/$T$1*E275</f>
        <v/>
      </c>
      <c r="G275" s="83" t="inlineStr">
        <is>
          <t>48</t>
        </is>
      </c>
      <c r="H275" s="87" t="inlineStr">
        <is>
          <t>x</t>
        </is>
      </c>
      <c r="I275" s="83" t="inlineStr">
        <is>
          <t>5.1%</t>
        </is>
      </c>
      <c r="J275" s="87" t="inlineStr">
        <is>
          <t>x</t>
        </is>
      </c>
      <c r="K275" s="83" t="inlineStr">
        <is>
          <t>13.4%</t>
        </is>
      </c>
      <c r="L275" s="87" t="inlineStr">
        <is>
          <t>x</t>
        </is>
      </c>
      <c r="M275" s="83" t="inlineStr">
        <is>
          <t>20</t>
        </is>
      </c>
      <c r="N275" s="87" t="inlineStr">
        <is>
          <t>x</t>
        </is>
      </c>
      <c r="O275" s="83" t="inlineStr">
        <is>
          <t>20</t>
        </is>
      </c>
      <c r="P275" s="87" t="inlineStr">
        <is>
          <t>x</t>
        </is>
      </c>
      <c r="Q275" s="87" t="inlineStr">
        <is>
          <t>x</t>
        </is>
      </c>
      <c r="R275" s="87" t="inlineStr">
        <is>
          <t>x</t>
        </is>
      </c>
      <c r="S275" s="84" t="inlineStr">
        <is>
          <t>46.5%</t>
        </is>
      </c>
    </row>
    <row r="276" ht="24" customHeight="1">
      <c r="A276" s="494" t="n"/>
      <c r="B276" s="1058" t="inlineStr">
        <is>
          <t>23</t>
        </is>
      </c>
      <c r="C276" s="82" t="inlineStr">
        <is>
          <t>40.3</t>
        </is>
      </c>
      <c r="D276" s="83" t="inlineStr">
        <is>
          <t>25</t>
        </is>
      </c>
      <c r="E276" s="83" t="inlineStr">
        <is>
          <t>12</t>
        </is>
      </c>
      <c r="F276" s="84">
        <f>D276/$T$1*E276</f>
        <v/>
      </c>
      <c r="G276" s="83" t="inlineStr">
        <is>
          <t>53</t>
        </is>
      </c>
      <c r="H276" s="87" t="inlineStr">
        <is>
          <t>x</t>
        </is>
      </c>
      <c r="I276" s="83" t="inlineStr">
        <is>
          <t>5.6%</t>
        </is>
      </c>
      <c r="J276" s="87" t="inlineStr">
        <is>
          <t>x</t>
        </is>
      </c>
      <c r="K276" s="83" t="inlineStr">
        <is>
          <t>14.7%</t>
        </is>
      </c>
      <c r="L276" s="87" t="inlineStr">
        <is>
          <t>x</t>
        </is>
      </c>
      <c r="M276" s="83" t="inlineStr">
        <is>
          <t>21</t>
        </is>
      </c>
      <c r="N276" s="87" t="inlineStr">
        <is>
          <t>x</t>
        </is>
      </c>
      <c r="O276" s="83" t="inlineStr">
        <is>
          <t>21</t>
        </is>
      </c>
      <c r="P276" s="87" t="inlineStr">
        <is>
          <t>x</t>
        </is>
      </c>
      <c r="Q276" s="87" t="inlineStr">
        <is>
          <t>x</t>
        </is>
      </c>
      <c r="R276" s="87" t="inlineStr">
        <is>
          <t>x</t>
        </is>
      </c>
      <c r="S276" s="84" t="inlineStr">
        <is>
          <t>51%</t>
        </is>
      </c>
    </row>
    <row r="277" ht="24" customHeight="1">
      <c r="A277" s="494" t="n"/>
      <c r="B277" s="1058" t="inlineStr">
        <is>
          <t>24</t>
        </is>
      </c>
      <c r="C277" s="82" t="inlineStr">
        <is>
          <t>43.9</t>
        </is>
      </c>
      <c r="D277" s="83" t="inlineStr">
        <is>
          <t>25</t>
        </is>
      </c>
      <c r="E277" s="83" t="inlineStr">
        <is>
          <t>12</t>
        </is>
      </c>
      <c r="F277" s="84">
        <f>D277/$T$1*E277</f>
        <v/>
      </c>
      <c r="G277" s="83" t="inlineStr">
        <is>
          <t>58</t>
        </is>
      </c>
      <c r="H277" s="87" t="inlineStr">
        <is>
          <t>x</t>
        </is>
      </c>
      <c r="I277" s="83" t="inlineStr">
        <is>
          <t>6%</t>
        </is>
      </c>
      <c r="J277" s="87" t="inlineStr">
        <is>
          <t>x</t>
        </is>
      </c>
      <c r="K277" s="83" t="inlineStr">
        <is>
          <t>16%</t>
        </is>
      </c>
      <c r="L277" s="87" t="inlineStr">
        <is>
          <t>x</t>
        </is>
      </c>
      <c r="M277" s="83" t="inlineStr">
        <is>
          <t>23</t>
        </is>
      </c>
      <c r="N277" s="87" t="inlineStr">
        <is>
          <t>x</t>
        </is>
      </c>
      <c r="O277" s="83" t="inlineStr">
        <is>
          <t>23</t>
        </is>
      </c>
      <c r="P277" s="87" t="inlineStr">
        <is>
          <t>x</t>
        </is>
      </c>
      <c r="Q277" s="87" t="inlineStr">
        <is>
          <t>x</t>
        </is>
      </c>
      <c r="R277" s="87" t="inlineStr">
        <is>
          <t>x</t>
        </is>
      </c>
      <c r="S277" s="84" t="inlineStr">
        <is>
          <t>55.5%</t>
        </is>
      </c>
    </row>
    <row r="278" ht="24" customHeight="1">
      <c r="A278" s="494" t="n"/>
      <c r="B278" s="1058" t="inlineStr">
        <is>
          <t>25</t>
        </is>
      </c>
      <c r="C278" s="82" t="inlineStr">
        <is>
          <t>47.5</t>
        </is>
      </c>
      <c r="D278" s="83" t="inlineStr">
        <is>
          <t>25</t>
        </is>
      </c>
      <c r="E278" s="83" t="inlineStr">
        <is>
          <t>12</t>
        </is>
      </c>
      <c r="F278" s="84">
        <f>D278/$T$1*E278</f>
        <v/>
      </c>
      <c r="G278" s="83" t="inlineStr">
        <is>
          <t>62</t>
        </is>
      </c>
      <c r="H278" s="87" t="inlineStr">
        <is>
          <t>x</t>
        </is>
      </c>
      <c r="I278" s="83" t="inlineStr">
        <is>
          <t>6.5%</t>
        </is>
      </c>
      <c r="J278" s="87" t="inlineStr">
        <is>
          <t>x</t>
        </is>
      </c>
      <c r="K278" s="83" t="inlineStr">
        <is>
          <t>17.3%</t>
        </is>
      </c>
      <c r="L278" s="87" t="inlineStr">
        <is>
          <t>x</t>
        </is>
      </c>
      <c r="M278" s="83" t="inlineStr">
        <is>
          <t>25</t>
        </is>
      </c>
      <c r="N278" s="87" t="inlineStr">
        <is>
          <t>x</t>
        </is>
      </c>
      <c r="O278" s="83" t="inlineStr">
        <is>
          <t>25</t>
        </is>
      </c>
      <c r="P278" s="87" t="inlineStr">
        <is>
          <t>x</t>
        </is>
      </c>
      <c r="Q278" s="87" t="inlineStr">
        <is>
          <t>x</t>
        </is>
      </c>
      <c r="R278" s="87" t="inlineStr">
        <is>
          <t>x</t>
        </is>
      </c>
      <c r="S278" s="84" t="inlineStr">
        <is>
          <t>60%</t>
        </is>
      </c>
    </row>
    <row r="279" ht="24" customHeight="1">
      <c r="A279" s="494" t="n"/>
      <c r="B279" s="1058" t="inlineStr">
        <is>
          <t>26</t>
        </is>
      </c>
      <c r="C279" s="82" t="inlineStr">
        <is>
          <t>54.4</t>
        </is>
      </c>
      <c r="D279" s="83" t="inlineStr">
        <is>
          <t>30</t>
        </is>
      </c>
      <c r="E279" s="83" t="inlineStr">
        <is>
          <t>18</t>
        </is>
      </c>
      <c r="F279" s="84">
        <f>D279/$T$1*E279</f>
        <v/>
      </c>
      <c r="G279" s="83" t="inlineStr">
        <is>
          <t>71</t>
        </is>
      </c>
      <c r="H279" s="87" t="inlineStr">
        <is>
          <t>x</t>
        </is>
      </c>
      <c r="I279" s="83" t="inlineStr">
        <is>
          <t>7.4%</t>
        </is>
      </c>
      <c r="J279" s="87" t="inlineStr">
        <is>
          <t>x</t>
        </is>
      </c>
      <c r="K279" s="83" t="inlineStr">
        <is>
          <t>19.7%</t>
        </is>
      </c>
      <c r="L279" s="87" t="inlineStr">
        <is>
          <t>x</t>
        </is>
      </c>
      <c r="M279" s="83" t="inlineStr">
        <is>
          <t>29</t>
        </is>
      </c>
      <c r="N279" s="87" t="inlineStr">
        <is>
          <t>x</t>
        </is>
      </c>
      <c r="O279" s="83" t="inlineStr">
        <is>
          <t>29</t>
        </is>
      </c>
      <c r="P279" s="87" t="inlineStr">
        <is>
          <t>x</t>
        </is>
      </c>
      <c r="Q279" s="87" t="inlineStr">
        <is>
          <t>x</t>
        </is>
      </c>
      <c r="R279" s="87" t="inlineStr">
        <is>
          <t>x</t>
        </is>
      </c>
      <c r="S279" s="84" t="inlineStr">
        <is>
          <t>68%</t>
        </is>
      </c>
    </row>
    <row r="280" ht="24" customHeight="1">
      <c r="A280" s="494" t="n"/>
      <c r="B280" s="1058" t="inlineStr">
        <is>
          <t>27</t>
        </is>
      </c>
      <c r="C280" s="82" t="inlineStr">
        <is>
          <t>60.5</t>
        </is>
      </c>
      <c r="D280" s="83" t="inlineStr">
        <is>
          <t>30</t>
        </is>
      </c>
      <c r="E280" s="83" t="inlineStr">
        <is>
          <t>18</t>
        </is>
      </c>
      <c r="F280" s="84">
        <f>@IF(OR($S$1="春节祝福",$S$1="周年祝福",$S$1="中秋祝福"),D280/$T$1*E280,D280*E280)</f>
        <v/>
      </c>
      <c r="G280" s="83" t="inlineStr">
        <is>
          <t>79</t>
        </is>
      </c>
      <c r="H280" s="87" t="inlineStr">
        <is>
          <t>x</t>
        </is>
      </c>
      <c r="I280" s="83" t="inlineStr">
        <is>
          <t>8.3%</t>
        </is>
      </c>
      <c r="J280" s="87" t="inlineStr">
        <is>
          <t>x</t>
        </is>
      </c>
      <c r="K280" s="83" t="inlineStr">
        <is>
          <t>22%</t>
        </is>
      </c>
      <c r="L280" s="87" t="inlineStr">
        <is>
          <t>x</t>
        </is>
      </c>
      <c r="M280" s="83" t="inlineStr">
        <is>
          <t>32</t>
        </is>
      </c>
      <c r="N280" s="87" t="inlineStr">
        <is>
          <t>x</t>
        </is>
      </c>
      <c r="O280" s="83" t="inlineStr">
        <is>
          <t>32</t>
        </is>
      </c>
      <c r="P280" s="87" t="inlineStr">
        <is>
          <t>x</t>
        </is>
      </c>
      <c r="Q280" s="87" t="inlineStr">
        <is>
          <t>x</t>
        </is>
      </c>
      <c r="R280" s="87" t="inlineStr">
        <is>
          <t>x</t>
        </is>
      </c>
      <c r="S280" s="84" t="inlineStr">
        <is>
          <t>76%</t>
        </is>
      </c>
    </row>
    <row r="281" ht="24" customHeight="1">
      <c r="A281" s="494" t="n"/>
      <c r="B281" s="1058" t="inlineStr">
        <is>
          <t>28</t>
        </is>
      </c>
      <c r="C281" s="82" t="inlineStr">
        <is>
          <t>66.6</t>
        </is>
      </c>
      <c r="D281" s="83" t="inlineStr">
        <is>
          <t>30</t>
        </is>
      </c>
      <c r="E281" s="83" t="inlineStr">
        <is>
          <t>18</t>
        </is>
      </c>
      <c r="F281" s="84">
        <f>@IF(OR($S$1="春节祝福",$S$1="周年祝福",$S$1="中秋祝福"),D281/$T$1*E281,D281*E281)</f>
        <v/>
      </c>
      <c r="G281" s="83" t="inlineStr">
        <is>
          <t>87</t>
        </is>
      </c>
      <c r="H281" s="87" t="inlineStr">
        <is>
          <t>x</t>
        </is>
      </c>
      <c r="I281" s="83" t="inlineStr">
        <is>
          <t>9.2%</t>
        </is>
      </c>
      <c r="J281" s="87" t="inlineStr">
        <is>
          <t>x</t>
        </is>
      </c>
      <c r="K281" s="83" t="inlineStr">
        <is>
          <t>24.3%</t>
        </is>
      </c>
      <c r="L281" s="87" t="inlineStr">
        <is>
          <t>x</t>
        </is>
      </c>
      <c r="M281" s="83" t="inlineStr">
        <is>
          <t>35</t>
        </is>
      </c>
      <c r="N281" s="87" t="inlineStr">
        <is>
          <t>x</t>
        </is>
      </c>
      <c r="O281" s="83" t="inlineStr">
        <is>
          <t>35</t>
        </is>
      </c>
      <c r="P281" s="87" t="inlineStr">
        <is>
          <t>x</t>
        </is>
      </c>
      <c r="Q281" s="87" t="inlineStr">
        <is>
          <t>x</t>
        </is>
      </c>
      <c r="R281" s="87" t="inlineStr">
        <is>
          <t>x</t>
        </is>
      </c>
      <c r="S281" s="84" t="inlineStr">
        <is>
          <t>84%</t>
        </is>
      </c>
    </row>
    <row r="282" ht="24" customHeight="1">
      <c r="A282" s="494" t="n"/>
      <c r="B282" s="1058" t="inlineStr">
        <is>
          <t>29</t>
        </is>
      </c>
      <c r="C282" s="82" t="inlineStr">
        <is>
          <t>73.4</t>
        </is>
      </c>
      <c r="D282" s="83" t="inlineStr">
        <is>
          <t>30</t>
        </is>
      </c>
      <c r="E282" s="83" t="inlineStr">
        <is>
          <t>18</t>
        </is>
      </c>
      <c r="F282" s="84">
        <f>@IF(OR($S$1="春节祝福",$S$1="周年祝福",$S$1="中秋祝福"),D282/$T$1*E282,D282*E282)</f>
        <v/>
      </c>
      <c r="G282" s="83" t="inlineStr">
        <is>
          <t>96</t>
        </is>
      </c>
      <c r="H282" s="87" t="inlineStr">
        <is>
          <t>x</t>
        </is>
      </c>
      <c r="I282" s="83" t="inlineStr">
        <is>
          <t>10%</t>
        </is>
      </c>
      <c r="J282" s="87" t="inlineStr">
        <is>
          <t>x</t>
        </is>
      </c>
      <c r="K282" s="83" t="inlineStr">
        <is>
          <t>26.6%</t>
        </is>
      </c>
      <c r="L282" s="87" t="inlineStr">
        <is>
          <t>x</t>
        </is>
      </c>
      <c r="M282" s="83" t="inlineStr">
        <is>
          <t>39</t>
        </is>
      </c>
      <c r="N282" s="87" t="inlineStr">
        <is>
          <t>x</t>
        </is>
      </c>
      <c r="O282" s="83" t="inlineStr">
        <is>
          <t>39</t>
        </is>
      </c>
      <c r="P282" s="87" t="inlineStr">
        <is>
          <t>x</t>
        </is>
      </c>
      <c r="Q282" s="87" t="inlineStr">
        <is>
          <t>x</t>
        </is>
      </c>
      <c r="R282" s="87" t="inlineStr">
        <is>
          <t>x</t>
        </is>
      </c>
      <c r="S282" s="84" t="inlineStr">
        <is>
          <t>92%</t>
        </is>
      </c>
    </row>
    <row r="283" ht="24" customHeight="1">
      <c r="A283" s="494" t="n"/>
      <c r="B283" s="1059" t="inlineStr">
        <is>
          <t>30</t>
        </is>
      </c>
      <c r="C283" s="82" t="inlineStr">
        <is>
          <t>79.5</t>
        </is>
      </c>
      <c r="D283" s="83" t="inlineStr">
        <is>
          <t>30</t>
        </is>
      </c>
      <c r="E283" s="83" t="inlineStr">
        <is>
          <t>18</t>
        </is>
      </c>
      <c r="F283" s="84">
        <f>@IF(OR($S$1="周年祝福",$S$1="中秋祝福"),D283/$T$1*E283,D283*E283)</f>
        <v/>
      </c>
      <c r="G283" s="83" t="inlineStr">
        <is>
          <t>104</t>
        </is>
      </c>
      <c r="H283" s="87" t="inlineStr">
        <is>
          <t>x</t>
        </is>
      </c>
      <c r="I283" s="83" t="inlineStr">
        <is>
          <t>10.9%</t>
        </is>
      </c>
      <c r="J283" s="87" t="inlineStr">
        <is>
          <t>x</t>
        </is>
      </c>
      <c r="K283" s="83" t="inlineStr">
        <is>
          <t>28.9%</t>
        </is>
      </c>
      <c r="L283" s="87" t="inlineStr">
        <is>
          <t>x</t>
        </is>
      </c>
      <c r="M283" s="83" t="inlineStr">
        <is>
          <t>42</t>
        </is>
      </c>
      <c r="N283" s="87" t="inlineStr">
        <is>
          <t>x</t>
        </is>
      </c>
      <c r="O283" s="83" t="inlineStr">
        <is>
          <t>42</t>
        </is>
      </c>
      <c r="P283" s="87" t="inlineStr">
        <is>
          <t>x</t>
        </is>
      </c>
      <c r="Q283" s="87" t="inlineStr">
        <is>
          <t>x</t>
        </is>
      </c>
      <c r="R283" s="87" t="inlineStr">
        <is>
          <t>x</t>
        </is>
      </c>
      <c r="S283" s="84" t="inlineStr">
        <is>
          <t>100%</t>
        </is>
      </c>
    </row>
    <row r="284" ht="24" customHeight="1">
      <c r="A284" s="494" t="n"/>
      <c r="B284" s="1058" t="inlineStr">
        <is>
          <t>31</t>
        </is>
      </c>
      <c r="C284" s="82" t="inlineStr">
        <is>
          <t>86.7</t>
        </is>
      </c>
      <c r="D284" s="83" t="inlineStr">
        <is>
          <t>35</t>
        </is>
      </c>
      <c r="E284" s="83" t="inlineStr">
        <is>
          <t>20</t>
        </is>
      </c>
      <c r="F284" s="84">
        <f>@IF(OR($S$1="周年祝福",$S$1="中秋祝福"),D284/$T$1*E284,D284*E284)</f>
        <v/>
      </c>
      <c r="G284" s="132" t="inlineStr">
        <is>
          <t>113</t>
        </is>
      </c>
      <c r="H284" s="285" t="inlineStr">
        <is>
          <t>x</t>
        </is>
      </c>
      <c r="I284" s="132" t="inlineStr">
        <is>
          <t>11.9%</t>
        </is>
      </c>
      <c r="J284" s="285" t="inlineStr">
        <is>
          <t>x</t>
        </is>
      </c>
      <c r="K284" s="132" t="inlineStr">
        <is>
          <t>31.5%</t>
        </is>
      </c>
      <c r="L284" s="285" t="inlineStr">
        <is>
          <t>x</t>
        </is>
      </c>
      <c r="M284" s="132" t="inlineStr">
        <is>
          <t>46</t>
        </is>
      </c>
      <c r="N284" s="285" t="inlineStr">
        <is>
          <t>x</t>
        </is>
      </c>
      <c r="O284" s="132" t="inlineStr">
        <is>
          <t>46</t>
        </is>
      </c>
      <c r="P284" s="285" t="inlineStr">
        <is>
          <t>x</t>
        </is>
      </c>
      <c r="Q284" s="285" t="inlineStr">
        <is>
          <t>x</t>
        </is>
      </c>
      <c r="R284" s="285" t="inlineStr">
        <is>
          <t>x</t>
        </is>
      </c>
      <c r="S284" s="1058" t="inlineStr">
        <is>
          <t>109%</t>
        </is>
      </c>
    </row>
    <row r="285" ht="24" customHeight="1">
      <c r="A285" s="494" t="n"/>
      <c r="B285" s="1058" t="inlineStr">
        <is>
          <t>32</t>
        </is>
      </c>
      <c r="C285" s="82" t="inlineStr">
        <is>
          <t>94.1</t>
        </is>
      </c>
      <c r="D285" s="83" t="inlineStr">
        <is>
          <t>35</t>
        </is>
      </c>
      <c r="E285" s="83" t="inlineStr">
        <is>
          <t>20</t>
        </is>
      </c>
      <c r="F285" s="84">
        <f>D285*E285</f>
        <v/>
      </c>
      <c r="G285" s="73" t="inlineStr">
        <is>
          <t>123</t>
        </is>
      </c>
      <c r="H285" s="665" t="inlineStr">
        <is>
          <t>x</t>
        </is>
      </c>
      <c r="I285" s="73" t="inlineStr">
        <is>
          <t>12.9%</t>
        </is>
      </c>
      <c r="J285" s="665" t="inlineStr">
        <is>
          <t>x</t>
        </is>
      </c>
      <c r="K285" s="73" t="inlineStr">
        <is>
          <t>34.1%</t>
        </is>
      </c>
      <c r="L285" s="665" t="inlineStr">
        <is>
          <t>x</t>
        </is>
      </c>
      <c r="M285" s="73" t="inlineStr">
        <is>
          <t>50</t>
        </is>
      </c>
      <c r="N285" s="665" t="inlineStr">
        <is>
          <t>x</t>
        </is>
      </c>
      <c r="O285" s="73" t="inlineStr">
        <is>
          <t>50</t>
        </is>
      </c>
      <c r="P285" s="665" t="inlineStr">
        <is>
          <t>x</t>
        </is>
      </c>
      <c r="Q285" s="665" t="inlineStr">
        <is>
          <t>x</t>
        </is>
      </c>
      <c r="R285" s="665" t="inlineStr">
        <is>
          <t>x</t>
        </is>
      </c>
      <c r="S285" s="1065" t="inlineStr">
        <is>
          <t>118%</t>
        </is>
      </c>
    </row>
    <row r="286" ht="24" customHeight="1">
      <c r="A286" s="494" t="n"/>
      <c r="B286" s="1058" t="inlineStr">
        <is>
          <t>33</t>
        </is>
      </c>
      <c r="C286" s="82" t="inlineStr">
        <is>
          <t>101.9</t>
        </is>
      </c>
      <c r="D286" s="83" t="inlineStr">
        <is>
          <t>35</t>
        </is>
      </c>
      <c r="E286" s="83" t="inlineStr">
        <is>
          <t>20</t>
        </is>
      </c>
      <c r="F286" s="84">
        <f>D286*E286</f>
        <v/>
      </c>
      <c r="G286" s="73" t="inlineStr">
        <is>
          <t>133</t>
        </is>
      </c>
      <c r="H286" s="665" t="inlineStr">
        <is>
          <t>x</t>
        </is>
      </c>
      <c r="I286" s="73" t="inlineStr">
        <is>
          <t>14%</t>
        </is>
      </c>
      <c r="J286" s="665" t="inlineStr">
        <is>
          <t>x</t>
        </is>
      </c>
      <c r="K286" s="73" t="inlineStr">
        <is>
          <t>37%</t>
        </is>
      </c>
      <c r="L286" s="665" t="inlineStr">
        <is>
          <t>x</t>
        </is>
      </c>
      <c r="M286" s="73" t="inlineStr">
        <is>
          <t>54</t>
        </is>
      </c>
      <c r="N286" s="665" t="inlineStr">
        <is>
          <t>x</t>
        </is>
      </c>
      <c r="O286" s="73" t="inlineStr">
        <is>
          <t>54</t>
        </is>
      </c>
      <c r="P286" s="665" t="inlineStr">
        <is>
          <t>x</t>
        </is>
      </c>
      <c r="Q286" s="665" t="inlineStr">
        <is>
          <t>x</t>
        </is>
      </c>
      <c r="R286" s="665" t="inlineStr">
        <is>
          <t>x</t>
        </is>
      </c>
      <c r="S286" s="1065" t="inlineStr">
        <is>
          <t>128%</t>
        </is>
      </c>
    </row>
    <row r="287" ht="24" customHeight="1">
      <c r="A287" s="494" t="n"/>
      <c r="B287" s="1058" t="inlineStr">
        <is>
          <t>34</t>
        </is>
      </c>
      <c r="C287" s="82" t="inlineStr">
        <is>
          <t>111.5</t>
        </is>
      </c>
      <c r="D287" s="83" t="inlineStr">
        <is>
          <t>35</t>
        </is>
      </c>
      <c r="E287" s="83" t="inlineStr">
        <is>
          <t>20</t>
        </is>
      </c>
      <c r="F287" s="84">
        <f>D287*E287</f>
        <v/>
      </c>
      <c r="G287" s="73" t="inlineStr">
        <is>
          <t>146</t>
        </is>
      </c>
      <c r="H287" s="665" t="inlineStr">
        <is>
          <t>x</t>
        </is>
      </c>
      <c r="I287" s="73" t="inlineStr">
        <is>
          <t>15.3%</t>
        </is>
      </c>
      <c r="J287" s="665" t="inlineStr">
        <is>
          <t>x</t>
        </is>
      </c>
      <c r="K287" s="73" t="inlineStr">
        <is>
          <t>15.3%</t>
        </is>
      </c>
      <c r="L287" s="665" t="inlineStr">
        <is>
          <t>x</t>
        </is>
      </c>
      <c r="M287" s="73" t="inlineStr">
        <is>
          <t>58</t>
        </is>
      </c>
      <c r="N287" s="665" t="inlineStr">
        <is>
          <t>x</t>
        </is>
      </c>
      <c r="O287" s="73" t="inlineStr">
        <is>
          <t>58</t>
        </is>
      </c>
      <c r="P287" s="665" t="inlineStr">
        <is>
          <t>x</t>
        </is>
      </c>
      <c r="Q287" s="665" t="inlineStr">
        <is>
          <t>x</t>
        </is>
      </c>
      <c r="R287" s="665" t="inlineStr">
        <is>
          <t>x</t>
        </is>
      </c>
      <c r="S287" s="1065" t="inlineStr">
        <is>
          <t>140%</t>
        </is>
      </c>
    </row>
    <row r="288" ht="24" customHeight="1">
      <c r="A288" s="553" t="n"/>
      <c r="B288" s="1059" t="inlineStr">
        <is>
          <t>35</t>
        </is>
      </c>
      <c r="C288" s="89" t="inlineStr">
        <is>
          <t>119.3</t>
        </is>
      </c>
      <c r="D288" s="90" t="inlineStr">
        <is>
          <t>35</t>
        </is>
      </c>
      <c r="E288" s="90" t="inlineStr">
        <is>
          <t>20</t>
        </is>
      </c>
      <c r="F288" s="224">
        <f>D288*E288</f>
        <v/>
      </c>
      <c r="G288" s="1060" t="inlineStr">
        <is>
          <t>156</t>
        </is>
      </c>
      <c r="H288" s="1061" t="inlineStr">
        <is>
          <t>x</t>
        </is>
      </c>
      <c r="I288" s="1060" t="inlineStr">
        <is>
          <t>16.4%</t>
        </is>
      </c>
      <c r="J288" s="1061" t="inlineStr">
        <is>
          <t>x</t>
        </is>
      </c>
      <c r="K288" s="1060" t="inlineStr">
        <is>
          <t>43.4%</t>
        </is>
      </c>
      <c r="L288" s="1061" t="inlineStr">
        <is>
          <t>x</t>
        </is>
      </c>
      <c r="M288" s="1060" t="inlineStr">
        <is>
          <t>63</t>
        </is>
      </c>
      <c r="N288" s="1061" t="inlineStr">
        <is>
          <t>x</t>
        </is>
      </c>
      <c r="O288" s="1060" t="inlineStr">
        <is>
          <t>63</t>
        </is>
      </c>
      <c r="P288" s="1061" t="inlineStr">
        <is>
          <t>x</t>
        </is>
      </c>
      <c r="Q288" s="1061" t="inlineStr">
        <is>
          <t>x</t>
        </is>
      </c>
      <c r="R288" s="1061" t="inlineStr">
        <is>
          <t>x</t>
        </is>
      </c>
      <c r="S288" s="824" t="inlineStr">
        <is>
          <t>150%</t>
        </is>
      </c>
    </row>
    <row r="289" ht="24" customHeight="1">
      <c r="A289" s="605" t="inlineStr">
        <is>
          <t>少林
上层心法
万佛朝宗</t>
        </is>
      </c>
      <c r="B289" s="63" t="inlineStr">
        <is>
          <t>1</t>
        </is>
      </c>
      <c r="C289" s="234" t="inlineStr">
        <is>
          <t>0.2</t>
        </is>
      </c>
      <c r="D289" s="340" t="inlineStr">
        <is>
          <t>5</t>
        </is>
      </c>
      <c r="E289" s="340" t="inlineStr">
        <is>
          <t>1</t>
        </is>
      </c>
      <c r="F289" s="207">
        <f>D289/$T$1*E289</f>
        <v/>
      </c>
      <c r="G289" s="253" t="inlineStr">
        <is>
          <t>x</t>
        </is>
      </c>
      <c r="H289" s="253" t="inlineStr">
        <is>
          <t>x</t>
        </is>
      </c>
      <c r="I289" s="253" t="inlineStr">
        <is>
          <t>x</t>
        </is>
      </c>
      <c r="J289" s="340" t="inlineStr">
        <is>
          <t>0.1%</t>
        </is>
      </c>
      <c r="K289" s="340" t="inlineStr">
        <is>
          <t>0.3%</t>
        </is>
      </c>
      <c r="L289" s="340" t="inlineStr">
        <is>
          <t>0</t>
        </is>
      </c>
      <c r="M289" s="340" t="inlineStr">
        <is>
          <t>0</t>
        </is>
      </c>
      <c r="N289" s="340" t="inlineStr">
        <is>
          <t>0</t>
        </is>
      </c>
      <c r="O289" s="340" t="inlineStr">
        <is>
          <t>0</t>
        </is>
      </c>
      <c r="P289" s="253" t="inlineStr">
        <is>
          <t>x</t>
        </is>
      </c>
      <c r="Q289" s="253" t="inlineStr">
        <is>
          <t>x</t>
        </is>
      </c>
      <c r="R289" s="253" t="inlineStr">
        <is>
          <t>x</t>
        </is>
      </c>
      <c r="S289" s="662" t="inlineStr">
        <is>
          <t>x</t>
        </is>
      </c>
    </row>
    <row r="290" ht="24" customHeight="1">
      <c r="A290" s="494" t="n"/>
      <c r="B290" s="236" t="inlineStr">
        <is>
          <t>2</t>
        </is>
      </c>
      <c r="C290" s="82" t="inlineStr">
        <is>
          <t>1.1</t>
        </is>
      </c>
      <c r="D290" s="83" t="inlineStr">
        <is>
          <t>5</t>
        </is>
      </c>
      <c r="E290" s="83" t="inlineStr">
        <is>
          <t>1</t>
        </is>
      </c>
      <c r="F290" s="84">
        <f>D290/$T$1*E290</f>
        <v/>
      </c>
      <c r="G290" s="87" t="inlineStr">
        <is>
          <t>x</t>
        </is>
      </c>
      <c r="H290" s="87" t="inlineStr">
        <is>
          <t>x</t>
        </is>
      </c>
      <c r="I290" s="87" t="inlineStr">
        <is>
          <t>x</t>
        </is>
      </c>
      <c r="J290" s="83" t="inlineStr">
        <is>
          <t>0.2%</t>
        </is>
      </c>
      <c r="K290" s="83" t="inlineStr">
        <is>
          <t>0.6%</t>
        </is>
      </c>
      <c r="L290" s="83" t="inlineStr">
        <is>
          <t>0</t>
        </is>
      </c>
      <c r="M290" s="83" t="inlineStr">
        <is>
          <t>1</t>
        </is>
      </c>
      <c r="N290" s="83" t="inlineStr">
        <is>
          <t>0</t>
        </is>
      </c>
      <c r="O290" s="83" t="inlineStr">
        <is>
          <t>1</t>
        </is>
      </c>
      <c r="P290" s="87" t="inlineStr">
        <is>
          <t>x</t>
        </is>
      </c>
      <c r="Q290" s="87" t="inlineStr">
        <is>
          <t>x</t>
        </is>
      </c>
      <c r="R290" s="87" t="inlineStr">
        <is>
          <t>x</t>
        </is>
      </c>
      <c r="S290" s="88" t="inlineStr">
        <is>
          <t>x</t>
        </is>
      </c>
    </row>
    <row r="291" ht="24" customHeight="1">
      <c r="A291" s="494" t="n"/>
      <c r="B291" s="236" t="inlineStr">
        <is>
          <t>3</t>
        </is>
      </c>
      <c r="C291" s="82" t="inlineStr">
        <is>
          <t>1.7</t>
        </is>
      </c>
      <c r="D291" s="83" t="inlineStr">
        <is>
          <t>5</t>
        </is>
      </c>
      <c r="E291" s="83" t="inlineStr">
        <is>
          <t>1</t>
        </is>
      </c>
      <c r="F291" s="84">
        <f>D291/$T$1*E291</f>
        <v/>
      </c>
      <c r="G291" s="87" t="inlineStr">
        <is>
          <t>x</t>
        </is>
      </c>
      <c r="H291" s="87" t="inlineStr">
        <is>
          <t>x</t>
        </is>
      </c>
      <c r="I291" s="87" t="inlineStr">
        <is>
          <t>x</t>
        </is>
      </c>
      <c r="J291" s="83" t="inlineStr">
        <is>
          <t>0.3%</t>
        </is>
      </c>
      <c r="K291" s="83" t="inlineStr">
        <is>
          <t>0.9%</t>
        </is>
      </c>
      <c r="L291" s="83" t="inlineStr">
        <is>
          <t>1</t>
        </is>
      </c>
      <c r="M291" s="83" t="inlineStr">
        <is>
          <t>1</t>
        </is>
      </c>
      <c r="N291" s="83" t="inlineStr">
        <is>
          <t>0</t>
        </is>
      </c>
      <c r="O291" s="83" t="inlineStr">
        <is>
          <t>1</t>
        </is>
      </c>
      <c r="P291" s="87" t="inlineStr">
        <is>
          <t>x</t>
        </is>
      </c>
      <c r="Q291" s="87" t="inlineStr">
        <is>
          <t>x</t>
        </is>
      </c>
      <c r="R291" s="87" t="inlineStr">
        <is>
          <t>x</t>
        </is>
      </c>
      <c r="S291" s="88" t="inlineStr">
        <is>
          <t>x</t>
        </is>
      </c>
    </row>
    <row r="292" ht="24" customHeight="1">
      <c r="A292" s="494" t="n"/>
      <c r="B292" s="236" t="inlineStr">
        <is>
          <t>4</t>
        </is>
      </c>
      <c r="C292" s="82" t="inlineStr">
        <is>
          <t>2.6</t>
        </is>
      </c>
      <c r="D292" s="83" t="inlineStr">
        <is>
          <t>5</t>
        </is>
      </c>
      <c r="E292" s="83" t="inlineStr">
        <is>
          <t>1</t>
        </is>
      </c>
      <c r="F292" s="84">
        <f>D292/$T$1*E292</f>
        <v/>
      </c>
      <c r="G292" s="87" t="inlineStr">
        <is>
          <t>x</t>
        </is>
      </c>
      <c r="H292" s="87" t="inlineStr">
        <is>
          <t>x</t>
        </is>
      </c>
      <c r="I292" s="87" t="inlineStr">
        <is>
          <t>x</t>
        </is>
      </c>
      <c r="J292" s="83" t="inlineStr">
        <is>
          <t>0.4%</t>
        </is>
      </c>
      <c r="K292" s="83" t="inlineStr">
        <is>
          <t>1.2%</t>
        </is>
      </c>
      <c r="L292" s="83" t="inlineStr">
        <is>
          <t>1</t>
        </is>
      </c>
      <c r="M292" s="83" t="inlineStr">
        <is>
          <t>2</t>
        </is>
      </c>
      <c r="N292" s="83" t="inlineStr">
        <is>
          <t>0</t>
        </is>
      </c>
      <c r="O292" s="83" t="inlineStr">
        <is>
          <t>2</t>
        </is>
      </c>
      <c r="P292" s="87" t="inlineStr">
        <is>
          <t>x</t>
        </is>
      </c>
      <c r="Q292" s="87" t="inlineStr">
        <is>
          <t>x</t>
        </is>
      </c>
      <c r="R292" s="87" t="inlineStr">
        <is>
          <t>x</t>
        </is>
      </c>
      <c r="S292" s="88" t="inlineStr">
        <is>
          <t>x</t>
        </is>
      </c>
    </row>
    <row r="293" ht="24" customHeight="1">
      <c r="A293" s="494" t="n"/>
      <c r="B293" s="236" t="inlineStr">
        <is>
          <t>5</t>
        </is>
      </c>
      <c r="C293" s="82" t="inlineStr">
        <is>
          <t>2.9</t>
        </is>
      </c>
      <c r="D293" s="83" t="inlineStr">
        <is>
          <t>5</t>
        </is>
      </c>
      <c r="E293" s="83" t="inlineStr">
        <is>
          <t>1</t>
        </is>
      </c>
      <c r="F293" s="84">
        <f>D293/$T$1*E293</f>
        <v/>
      </c>
      <c r="G293" s="87" t="inlineStr">
        <is>
          <t>x</t>
        </is>
      </c>
      <c r="H293" s="87" t="inlineStr">
        <is>
          <t>x</t>
        </is>
      </c>
      <c r="I293" s="87" t="inlineStr">
        <is>
          <t>x</t>
        </is>
      </c>
      <c r="J293" s="83" t="inlineStr">
        <is>
          <t>0.5%</t>
        </is>
      </c>
      <c r="K293" s="83" t="inlineStr">
        <is>
          <t>1.4%</t>
        </is>
      </c>
      <c r="L293" s="83" t="inlineStr">
        <is>
          <t>1</t>
        </is>
      </c>
      <c r="M293" s="83" t="inlineStr">
        <is>
          <t>2</t>
        </is>
      </c>
      <c r="N293" s="83" t="inlineStr">
        <is>
          <t>1</t>
        </is>
      </c>
      <c r="O293" s="83" t="inlineStr">
        <is>
          <t>2</t>
        </is>
      </c>
      <c r="P293" s="87" t="inlineStr">
        <is>
          <t>x</t>
        </is>
      </c>
      <c r="Q293" s="87" t="inlineStr">
        <is>
          <t>x</t>
        </is>
      </c>
      <c r="R293" s="87" t="inlineStr">
        <is>
          <t>x</t>
        </is>
      </c>
      <c r="S293" s="88" t="inlineStr">
        <is>
          <t>x</t>
        </is>
      </c>
    </row>
    <row r="294" ht="24" customHeight="1">
      <c r="A294" s="494" t="n"/>
      <c r="B294" s="236" t="inlineStr">
        <is>
          <t>6</t>
        </is>
      </c>
      <c r="C294" s="82" t="inlineStr">
        <is>
          <t>4</t>
        </is>
      </c>
      <c r="D294" s="83" t="inlineStr">
        <is>
          <t>10</t>
        </is>
      </c>
      <c r="E294" s="83" t="inlineStr">
        <is>
          <t>2</t>
        </is>
      </c>
      <c r="F294" s="84">
        <f>D294/$T$1*E294</f>
        <v/>
      </c>
      <c r="G294" s="87" t="inlineStr">
        <is>
          <t>x</t>
        </is>
      </c>
      <c r="H294" s="87" t="inlineStr">
        <is>
          <t>x</t>
        </is>
      </c>
      <c r="I294" s="87" t="inlineStr">
        <is>
          <t>x</t>
        </is>
      </c>
      <c r="J294" s="83" t="inlineStr">
        <is>
          <t>0.7%</t>
        </is>
      </c>
      <c r="K294" s="83" t="inlineStr">
        <is>
          <t>1.9%</t>
        </is>
      </c>
      <c r="L294" s="83" t="inlineStr">
        <is>
          <t>1</t>
        </is>
      </c>
      <c r="M294" s="83" t="inlineStr">
        <is>
          <t>3</t>
        </is>
      </c>
      <c r="N294" s="83" t="inlineStr">
        <is>
          <t>1</t>
        </is>
      </c>
      <c r="O294" s="83" t="inlineStr">
        <is>
          <t>3</t>
        </is>
      </c>
      <c r="P294" s="87" t="inlineStr">
        <is>
          <t>x</t>
        </is>
      </c>
      <c r="Q294" s="87" t="inlineStr">
        <is>
          <t>x</t>
        </is>
      </c>
      <c r="R294" s="87" t="inlineStr">
        <is>
          <t>x</t>
        </is>
      </c>
      <c r="S294" s="88" t="inlineStr">
        <is>
          <t>x</t>
        </is>
      </c>
    </row>
    <row r="295" ht="24" customHeight="1">
      <c r="A295" s="494" t="n"/>
      <c r="B295" s="236" t="inlineStr">
        <is>
          <t>7</t>
        </is>
      </c>
      <c r="C295" s="82" t="inlineStr">
        <is>
          <t>4.7</t>
        </is>
      </c>
      <c r="D295" s="83" t="inlineStr">
        <is>
          <t>10</t>
        </is>
      </c>
      <c r="E295" s="83" t="inlineStr">
        <is>
          <t>2</t>
        </is>
      </c>
      <c r="F295" s="84">
        <f>D295/$T$1*E295</f>
        <v/>
      </c>
      <c r="G295" s="87" t="inlineStr">
        <is>
          <t>x</t>
        </is>
      </c>
      <c r="H295" s="87" t="inlineStr">
        <is>
          <t>x</t>
        </is>
      </c>
      <c r="I295" s="87" t="inlineStr">
        <is>
          <t>x</t>
        </is>
      </c>
      <c r="J295" s="83" t="inlineStr">
        <is>
          <t>0.9%</t>
        </is>
      </c>
      <c r="K295" s="83" t="inlineStr">
        <is>
          <t>2.3%</t>
        </is>
      </c>
      <c r="L295" s="83" t="inlineStr">
        <is>
          <t>2</t>
        </is>
      </c>
      <c r="M295" s="83" t="inlineStr">
        <is>
          <t>3</t>
        </is>
      </c>
      <c r="N295" s="83" t="inlineStr">
        <is>
          <t>1</t>
        </is>
      </c>
      <c r="O295" s="83" t="inlineStr">
        <is>
          <t>3</t>
        </is>
      </c>
      <c r="P295" s="87" t="inlineStr">
        <is>
          <t>x</t>
        </is>
      </c>
      <c r="Q295" s="87" t="inlineStr">
        <is>
          <t>x</t>
        </is>
      </c>
      <c r="R295" s="87" t="inlineStr">
        <is>
          <t>x</t>
        </is>
      </c>
      <c r="S295" s="88" t="inlineStr">
        <is>
          <t>x</t>
        </is>
      </c>
    </row>
    <row r="296" ht="24" customHeight="1">
      <c r="A296" s="494" t="n"/>
      <c r="B296" s="236" t="inlineStr">
        <is>
          <t>8</t>
        </is>
      </c>
      <c r="C296" s="82" t="inlineStr">
        <is>
          <t>5.6</t>
        </is>
      </c>
      <c r="D296" s="83" t="inlineStr">
        <is>
          <t>10</t>
        </is>
      </c>
      <c r="E296" s="83" t="inlineStr">
        <is>
          <t>2</t>
        </is>
      </c>
      <c r="F296" s="84">
        <f>D296/$T$1*E296</f>
        <v/>
      </c>
      <c r="G296" s="87" t="inlineStr">
        <is>
          <t>x</t>
        </is>
      </c>
      <c r="H296" s="87" t="inlineStr">
        <is>
          <t>x</t>
        </is>
      </c>
      <c r="I296" s="87" t="inlineStr">
        <is>
          <t>x</t>
        </is>
      </c>
      <c r="J296" s="83" t="inlineStr">
        <is>
          <t>1%</t>
        </is>
      </c>
      <c r="K296" s="83" t="inlineStr">
        <is>
          <t>2.7%</t>
        </is>
      </c>
      <c r="L296" s="83" t="inlineStr">
        <is>
          <t>2</t>
        </is>
      </c>
      <c r="M296" s="83" t="inlineStr">
        <is>
          <t>4</t>
        </is>
      </c>
      <c r="N296" s="83" t="inlineStr">
        <is>
          <t>1</t>
        </is>
      </c>
      <c r="O296" s="83" t="inlineStr">
        <is>
          <t>4</t>
        </is>
      </c>
      <c r="P296" s="87" t="inlineStr">
        <is>
          <t>x</t>
        </is>
      </c>
      <c r="Q296" s="87" t="inlineStr">
        <is>
          <t>x</t>
        </is>
      </c>
      <c r="R296" s="87" t="inlineStr">
        <is>
          <t>x</t>
        </is>
      </c>
      <c r="S296" s="88" t="inlineStr">
        <is>
          <t>x</t>
        </is>
      </c>
    </row>
    <row r="297" ht="24" customHeight="1">
      <c r="A297" s="494" t="n"/>
      <c r="B297" s="236" t="inlineStr">
        <is>
          <t>9</t>
        </is>
      </c>
      <c r="C297" s="82" t="inlineStr">
        <is>
          <t>6.6</t>
        </is>
      </c>
      <c r="D297" s="83" t="inlineStr">
        <is>
          <t>10</t>
        </is>
      </c>
      <c r="E297" s="83" t="inlineStr">
        <is>
          <t>2</t>
        </is>
      </c>
      <c r="F297" s="84">
        <f>D297/$T$1*E297</f>
        <v/>
      </c>
      <c r="G297" s="87" t="inlineStr">
        <is>
          <t>x</t>
        </is>
      </c>
      <c r="H297" s="87" t="inlineStr">
        <is>
          <t>x</t>
        </is>
      </c>
      <c r="I297" s="87" t="inlineStr">
        <is>
          <t>x</t>
        </is>
      </c>
      <c r="J297" s="83" t="inlineStr">
        <is>
          <t>1.2%</t>
        </is>
      </c>
      <c r="K297" s="83" t="inlineStr">
        <is>
          <t>3.2%</t>
        </is>
      </c>
      <c r="L297" s="83" t="inlineStr">
        <is>
          <t>2</t>
        </is>
      </c>
      <c r="M297" s="83" t="inlineStr">
        <is>
          <t>5</t>
        </is>
      </c>
      <c r="N297" s="83" t="inlineStr">
        <is>
          <t>1</t>
        </is>
      </c>
      <c r="O297" s="83" t="inlineStr">
        <is>
          <t>5</t>
        </is>
      </c>
      <c r="P297" s="87" t="inlineStr">
        <is>
          <t>x</t>
        </is>
      </c>
      <c r="Q297" s="87" t="inlineStr">
        <is>
          <t>x</t>
        </is>
      </c>
      <c r="R297" s="87" t="inlineStr">
        <is>
          <t>x</t>
        </is>
      </c>
      <c r="S297" s="88" t="inlineStr">
        <is>
          <t>x</t>
        </is>
      </c>
    </row>
    <row r="298" ht="24" customHeight="1">
      <c r="A298" s="494" t="n"/>
      <c r="B298" s="236" t="inlineStr">
        <is>
          <t>10</t>
        </is>
      </c>
      <c r="C298" s="82" t="inlineStr">
        <is>
          <t>7.6</t>
        </is>
      </c>
      <c r="D298" s="83" t="inlineStr">
        <is>
          <t>10</t>
        </is>
      </c>
      <c r="E298" s="83" t="inlineStr">
        <is>
          <t>2</t>
        </is>
      </c>
      <c r="F298" s="84">
        <f>D298/$T$1*E298</f>
        <v/>
      </c>
      <c r="G298" s="87" t="inlineStr">
        <is>
          <t>x</t>
        </is>
      </c>
      <c r="H298" s="87" t="inlineStr">
        <is>
          <t>x</t>
        </is>
      </c>
      <c r="I298" s="87" t="inlineStr">
        <is>
          <t>x</t>
        </is>
      </c>
      <c r="J298" s="83" t="inlineStr">
        <is>
          <t>1.4%</t>
        </is>
      </c>
      <c r="K298" s="83" t="inlineStr">
        <is>
          <t>3.6%</t>
        </is>
      </c>
      <c r="L298" s="83" t="inlineStr">
        <is>
          <t>3</t>
        </is>
      </c>
      <c r="M298" s="83" t="inlineStr">
        <is>
          <t>5</t>
        </is>
      </c>
      <c r="N298" s="83" t="inlineStr">
        <is>
          <t>2</t>
        </is>
      </c>
      <c r="O298" s="83" t="inlineStr">
        <is>
          <t>5</t>
        </is>
      </c>
      <c r="P298" s="87" t="inlineStr">
        <is>
          <t>x</t>
        </is>
      </c>
      <c r="Q298" s="87" t="inlineStr">
        <is>
          <t>x</t>
        </is>
      </c>
      <c r="R298" s="87" t="inlineStr">
        <is>
          <t>x</t>
        </is>
      </c>
      <c r="S298" s="88" t="inlineStr">
        <is>
          <t>x</t>
        </is>
      </c>
    </row>
    <row r="299" ht="24" customHeight="1">
      <c r="A299" s="494" t="n"/>
      <c r="B299" s="236" t="inlineStr">
        <is>
          <t>11</t>
        </is>
      </c>
      <c r="C299" s="82" t="inlineStr">
        <is>
          <t>8.7</t>
        </is>
      </c>
      <c r="D299" s="83" t="inlineStr">
        <is>
          <t>15</t>
        </is>
      </c>
      <c r="E299" s="83" t="inlineStr">
        <is>
          <t>5</t>
        </is>
      </c>
      <c r="F299" s="84">
        <f>D299/$T$1*E299</f>
        <v/>
      </c>
      <c r="G299" s="87" t="inlineStr">
        <is>
          <t>x</t>
        </is>
      </c>
      <c r="H299" s="87" t="inlineStr">
        <is>
          <t>x</t>
        </is>
      </c>
      <c r="I299" s="87" t="inlineStr">
        <is>
          <t>x</t>
        </is>
      </c>
      <c r="J299" s="83" t="inlineStr">
        <is>
          <t>1.6%</t>
        </is>
      </c>
      <c r="K299" s="83" t="inlineStr">
        <is>
          <t>4.2%</t>
        </is>
      </c>
      <c r="L299" s="83" t="inlineStr">
        <is>
          <t>3</t>
        </is>
      </c>
      <c r="M299" s="83" t="inlineStr">
        <is>
          <t>6</t>
        </is>
      </c>
      <c r="N299" s="83" t="inlineStr">
        <is>
          <t>2</t>
        </is>
      </c>
      <c r="O299" s="83" t="inlineStr">
        <is>
          <t>6</t>
        </is>
      </c>
      <c r="P299" s="87" t="inlineStr">
        <is>
          <t>x</t>
        </is>
      </c>
      <c r="Q299" s="87" t="inlineStr">
        <is>
          <t>x</t>
        </is>
      </c>
      <c r="R299" s="87" t="inlineStr">
        <is>
          <t>x</t>
        </is>
      </c>
      <c r="S299" s="88" t="inlineStr">
        <is>
          <t>x</t>
        </is>
      </c>
    </row>
    <row r="300" ht="24" customHeight="1">
      <c r="A300" s="494" t="n"/>
      <c r="B300" s="236" t="inlineStr">
        <is>
          <t>12</t>
        </is>
      </c>
      <c r="C300" s="82" t="inlineStr">
        <is>
          <t>9.8</t>
        </is>
      </c>
      <c r="D300" s="83" t="inlineStr">
        <is>
          <t>15</t>
        </is>
      </c>
      <c r="E300" s="83" t="inlineStr">
        <is>
          <t>5</t>
        </is>
      </c>
      <c r="F300" s="84">
        <f>D300/$T$1*E300</f>
        <v/>
      </c>
      <c r="G300" s="87" t="inlineStr">
        <is>
          <t>x</t>
        </is>
      </c>
      <c r="H300" s="87" t="inlineStr">
        <is>
          <t>x</t>
        </is>
      </c>
      <c r="I300" s="87" t="inlineStr">
        <is>
          <t>x</t>
        </is>
      </c>
      <c r="J300" s="83" t="inlineStr">
        <is>
          <t>1.8%</t>
        </is>
      </c>
      <c r="K300" s="83" t="inlineStr">
        <is>
          <t>4.8%</t>
        </is>
      </c>
      <c r="L300" s="83" t="inlineStr">
        <is>
          <t>3</t>
        </is>
      </c>
      <c r="M300" s="83" t="inlineStr">
        <is>
          <t>7</t>
        </is>
      </c>
      <c r="N300" s="83" t="inlineStr">
        <is>
          <t>2</t>
        </is>
      </c>
      <c r="O300" s="83" t="inlineStr">
        <is>
          <t>7</t>
        </is>
      </c>
      <c r="P300" s="87" t="inlineStr">
        <is>
          <t>x</t>
        </is>
      </c>
      <c r="Q300" s="87" t="inlineStr">
        <is>
          <t>x</t>
        </is>
      </c>
      <c r="R300" s="87" t="inlineStr">
        <is>
          <t>x</t>
        </is>
      </c>
      <c r="S300" s="88" t="inlineStr">
        <is>
          <t>x</t>
        </is>
      </c>
    </row>
    <row r="301" ht="24" customHeight="1">
      <c r="A301" s="494" t="n"/>
      <c r="B301" s="236" t="inlineStr">
        <is>
          <t>13</t>
        </is>
      </c>
      <c r="C301" s="82" t="inlineStr">
        <is>
          <t>11.2</t>
        </is>
      </c>
      <c r="D301" s="83" t="inlineStr">
        <is>
          <t>15</t>
        </is>
      </c>
      <c r="E301" s="83" t="inlineStr">
        <is>
          <t>5</t>
        </is>
      </c>
      <c r="F301" s="84">
        <f>D301/$T$1*E301</f>
        <v/>
      </c>
      <c r="G301" s="87" t="inlineStr">
        <is>
          <t>x</t>
        </is>
      </c>
      <c r="H301" s="87" t="inlineStr">
        <is>
          <t>x</t>
        </is>
      </c>
      <c r="I301" s="87" t="inlineStr">
        <is>
          <t>x</t>
        </is>
      </c>
      <c r="J301" s="83" t="inlineStr">
        <is>
          <t>2%</t>
        </is>
      </c>
      <c r="K301" s="83" t="inlineStr">
        <is>
          <t>5.3%</t>
        </is>
      </c>
      <c r="L301" s="83" t="inlineStr">
        <is>
          <t>4</t>
        </is>
      </c>
      <c r="M301" s="83" t="inlineStr">
        <is>
          <t>8</t>
        </is>
      </c>
      <c r="N301" s="83" t="inlineStr">
        <is>
          <t>2</t>
        </is>
      </c>
      <c r="O301" s="83" t="inlineStr">
        <is>
          <t>8</t>
        </is>
      </c>
      <c r="P301" s="87" t="inlineStr">
        <is>
          <t>x</t>
        </is>
      </c>
      <c r="Q301" s="87" t="inlineStr">
        <is>
          <t>x</t>
        </is>
      </c>
      <c r="R301" s="87" t="inlineStr">
        <is>
          <t>x</t>
        </is>
      </c>
      <c r="S301" s="88" t="inlineStr">
        <is>
          <t>x</t>
        </is>
      </c>
    </row>
    <row r="302" ht="24" customHeight="1">
      <c r="A302" s="494" t="n"/>
      <c r="B302" s="236" t="inlineStr">
        <is>
          <t>14</t>
        </is>
      </c>
      <c r="C302" s="82" t="inlineStr">
        <is>
          <t>12.3</t>
        </is>
      </c>
      <c r="D302" s="83" t="inlineStr">
        <is>
          <t>15</t>
        </is>
      </c>
      <c r="E302" s="83" t="inlineStr">
        <is>
          <t>5</t>
        </is>
      </c>
      <c r="F302" s="84">
        <f>D302/$T$1*E302</f>
        <v/>
      </c>
      <c r="G302" s="87" t="inlineStr">
        <is>
          <t>x</t>
        </is>
      </c>
      <c r="H302" s="87" t="inlineStr">
        <is>
          <t>x</t>
        </is>
      </c>
      <c r="I302" s="87" t="inlineStr">
        <is>
          <t>x</t>
        </is>
      </c>
      <c r="J302" s="83" t="inlineStr">
        <is>
          <t>2.2%</t>
        </is>
      </c>
      <c r="K302" s="83" t="inlineStr">
        <is>
          <t>5.9%</t>
        </is>
      </c>
      <c r="L302" s="83" t="inlineStr">
        <is>
          <t>4</t>
        </is>
      </c>
      <c r="M302" s="83" t="inlineStr">
        <is>
          <t>9</t>
        </is>
      </c>
      <c r="N302" s="83" t="inlineStr">
        <is>
          <t>2</t>
        </is>
      </c>
      <c r="O302" s="83" t="inlineStr">
        <is>
          <t>9</t>
        </is>
      </c>
      <c r="P302" s="87" t="inlineStr">
        <is>
          <t>x</t>
        </is>
      </c>
      <c r="Q302" s="87" t="inlineStr">
        <is>
          <t>x</t>
        </is>
      </c>
      <c r="R302" s="87" t="inlineStr">
        <is>
          <t>x</t>
        </is>
      </c>
      <c r="S302" s="88" t="inlineStr">
        <is>
          <t>x</t>
        </is>
      </c>
    </row>
    <row r="303" ht="24" customHeight="1">
      <c r="A303" s="494" t="n"/>
      <c r="B303" s="236" t="inlineStr">
        <is>
          <t>15</t>
        </is>
      </c>
      <c r="C303" s="82" t="inlineStr">
        <is>
          <t>13.4</t>
        </is>
      </c>
      <c r="D303" s="83" t="inlineStr">
        <is>
          <t>15</t>
        </is>
      </c>
      <c r="E303" s="83" t="inlineStr">
        <is>
          <t>5</t>
        </is>
      </c>
      <c r="F303" s="84">
        <f>D303/$T$1*E303</f>
        <v/>
      </c>
      <c r="G303" s="87" t="inlineStr">
        <is>
          <t>x</t>
        </is>
      </c>
      <c r="H303" s="87" t="inlineStr">
        <is>
          <t>x</t>
        </is>
      </c>
      <c r="I303" s="87" t="inlineStr">
        <is>
          <t>x</t>
        </is>
      </c>
      <c r="J303" s="83" t="inlineStr">
        <is>
          <t>2.5%</t>
        </is>
      </c>
      <c r="K303" s="83" t="inlineStr">
        <is>
          <t>6.5%</t>
        </is>
      </c>
      <c r="L303" s="83" t="inlineStr">
        <is>
          <t>5</t>
        </is>
      </c>
      <c r="M303" s="83" t="inlineStr">
        <is>
          <t>9</t>
        </is>
      </c>
      <c r="N303" s="83" t="inlineStr">
        <is>
          <t>3</t>
        </is>
      </c>
      <c r="O303" s="83" t="inlineStr">
        <is>
          <t>9</t>
        </is>
      </c>
      <c r="P303" s="87" t="inlineStr">
        <is>
          <t>x</t>
        </is>
      </c>
      <c r="Q303" s="87" t="inlineStr">
        <is>
          <t>x</t>
        </is>
      </c>
      <c r="R303" s="87" t="inlineStr">
        <is>
          <t>x</t>
        </is>
      </c>
      <c r="S303" s="88" t="inlineStr">
        <is>
          <t>x</t>
        </is>
      </c>
    </row>
    <row r="304" ht="24" customHeight="1">
      <c r="A304" s="494" t="n"/>
      <c r="B304" s="236" t="inlineStr">
        <is>
          <t>16</t>
        </is>
      </c>
      <c r="C304" s="82" t="inlineStr">
        <is>
          <t>15.3</t>
        </is>
      </c>
      <c r="D304" s="83" t="inlineStr">
        <is>
          <t>20</t>
        </is>
      </c>
      <c r="E304" s="83" t="inlineStr">
        <is>
          <t>8</t>
        </is>
      </c>
      <c r="F304" s="84">
        <f>D304/$T$1*E304</f>
        <v/>
      </c>
      <c r="G304" s="87" t="inlineStr">
        <is>
          <t>x</t>
        </is>
      </c>
      <c r="H304" s="87" t="inlineStr">
        <is>
          <t>x</t>
        </is>
      </c>
      <c r="I304" s="87" t="inlineStr">
        <is>
          <t>x</t>
        </is>
      </c>
      <c r="J304" s="83" t="inlineStr">
        <is>
          <t>2.8%</t>
        </is>
      </c>
      <c r="K304" s="83" t="inlineStr">
        <is>
          <t>7.4%</t>
        </is>
      </c>
      <c r="L304" s="83" t="inlineStr">
        <is>
          <t>5</t>
        </is>
      </c>
      <c r="M304" s="83" t="inlineStr">
        <is>
          <t>11</t>
        </is>
      </c>
      <c r="N304" s="83" t="inlineStr">
        <is>
          <t>3</t>
        </is>
      </c>
      <c r="O304" s="83" t="inlineStr">
        <is>
          <t>11</t>
        </is>
      </c>
      <c r="P304" s="87" t="inlineStr">
        <is>
          <t>x</t>
        </is>
      </c>
      <c r="Q304" s="87" t="inlineStr">
        <is>
          <t>x</t>
        </is>
      </c>
      <c r="R304" s="87" t="inlineStr">
        <is>
          <t>x</t>
        </is>
      </c>
      <c r="S304" s="88" t="inlineStr">
        <is>
          <t>x</t>
        </is>
      </c>
    </row>
    <row r="305" ht="24" customHeight="1">
      <c r="A305" s="494" t="n"/>
      <c r="B305" s="236" t="inlineStr">
        <is>
          <t>17</t>
        </is>
      </c>
      <c r="C305" s="82" t="inlineStr">
        <is>
          <t>17</t>
        </is>
      </c>
      <c r="D305" s="83" t="inlineStr">
        <is>
          <t>20</t>
        </is>
      </c>
      <c r="E305" s="83" t="inlineStr">
        <is>
          <t>8</t>
        </is>
      </c>
      <c r="F305" s="84">
        <f>D305/$T$1*E305</f>
        <v/>
      </c>
      <c r="G305" s="87" t="inlineStr">
        <is>
          <t>x</t>
        </is>
      </c>
      <c r="H305" s="87" t="inlineStr">
        <is>
          <t>x</t>
        </is>
      </c>
      <c r="I305" s="87" t="inlineStr">
        <is>
          <t>x</t>
        </is>
      </c>
      <c r="J305" s="83" t="inlineStr">
        <is>
          <t>3.1%</t>
        </is>
      </c>
      <c r="K305" s="83" t="inlineStr">
        <is>
          <t>8.2%</t>
        </is>
      </c>
      <c r="L305" s="83" t="inlineStr">
        <is>
          <t>6</t>
        </is>
      </c>
      <c r="M305" s="83" t="inlineStr">
        <is>
          <t>12</t>
        </is>
      </c>
      <c r="N305" s="83" t="inlineStr">
        <is>
          <t>3</t>
        </is>
      </c>
      <c r="O305" s="83" t="inlineStr">
        <is>
          <t>12</t>
        </is>
      </c>
      <c r="P305" s="87" t="inlineStr">
        <is>
          <t>x</t>
        </is>
      </c>
      <c r="Q305" s="87" t="inlineStr">
        <is>
          <t>x</t>
        </is>
      </c>
      <c r="R305" s="87" t="inlineStr">
        <is>
          <t>x</t>
        </is>
      </c>
      <c r="S305" s="88" t="inlineStr">
        <is>
          <t>x</t>
        </is>
      </c>
    </row>
    <row r="306" ht="24" customHeight="1">
      <c r="A306" s="494" t="n"/>
      <c r="B306" s="236" t="inlineStr">
        <is>
          <t>18</t>
        </is>
      </c>
      <c r="C306" s="82" t="inlineStr">
        <is>
          <t>18.9</t>
        </is>
      </c>
      <c r="D306" s="83" t="inlineStr">
        <is>
          <t>20</t>
        </is>
      </c>
      <c r="E306" s="83" t="inlineStr">
        <is>
          <t>8</t>
        </is>
      </c>
      <c r="F306" s="84">
        <f>D306/$T$1*E306</f>
        <v/>
      </c>
      <c r="G306" s="87" t="inlineStr">
        <is>
          <t>x</t>
        </is>
      </c>
      <c r="H306" s="87" t="inlineStr">
        <is>
          <t>x</t>
        </is>
      </c>
      <c r="I306" s="87" t="inlineStr">
        <is>
          <t>x</t>
        </is>
      </c>
      <c r="J306" s="83" t="inlineStr">
        <is>
          <t>3.4%</t>
        </is>
      </c>
      <c r="K306" s="83" t="inlineStr">
        <is>
          <t>9.1%</t>
        </is>
      </c>
      <c r="L306" s="83" t="inlineStr">
        <is>
          <t>7</t>
        </is>
      </c>
      <c r="M306" s="83" t="inlineStr">
        <is>
          <t>13</t>
        </is>
      </c>
      <c r="N306" s="83" t="inlineStr">
        <is>
          <t>4</t>
        </is>
      </c>
      <c r="O306" s="83" t="inlineStr">
        <is>
          <t>13</t>
        </is>
      </c>
      <c r="P306" s="87" t="inlineStr">
        <is>
          <t>x</t>
        </is>
      </c>
      <c r="Q306" s="87" t="inlineStr">
        <is>
          <t>x</t>
        </is>
      </c>
      <c r="R306" s="87" t="inlineStr">
        <is>
          <t>x</t>
        </is>
      </c>
      <c r="S306" s="88" t="inlineStr">
        <is>
          <t>x</t>
        </is>
      </c>
    </row>
    <row r="307" ht="24" customHeight="1">
      <c r="A307" s="494" t="n"/>
      <c r="B307" s="236" t="inlineStr">
        <is>
          <t>19</t>
        </is>
      </c>
      <c r="C307" s="82" t="inlineStr">
        <is>
          <t>20.3</t>
        </is>
      </c>
      <c r="D307" s="83" t="inlineStr">
        <is>
          <t>20</t>
        </is>
      </c>
      <c r="E307" s="83" t="inlineStr">
        <is>
          <t>8</t>
        </is>
      </c>
      <c r="F307" s="84">
        <f>D307/$T$1*E307</f>
        <v/>
      </c>
      <c r="G307" s="87" t="inlineStr">
        <is>
          <t>x</t>
        </is>
      </c>
      <c r="H307" s="87" t="inlineStr">
        <is>
          <t>x</t>
        </is>
      </c>
      <c r="I307" s="87" t="inlineStr">
        <is>
          <t>x</t>
        </is>
      </c>
      <c r="J307" s="83" t="inlineStr">
        <is>
          <t>3.8%</t>
        </is>
      </c>
      <c r="K307" s="83" t="inlineStr">
        <is>
          <t>10%</t>
        </is>
      </c>
      <c r="L307" s="83" t="inlineStr">
        <is>
          <t>7</t>
        </is>
      </c>
      <c r="M307" s="83" t="inlineStr">
        <is>
          <t>14</t>
        </is>
      </c>
      <c r="N307" s="83" t="inlineStr">
        <is>
          <t>4</t>
        </is>
      </c>
      <c r="O307" s="83" t="inlineStr">
        <is>
          <t>14</t>
        </is>
      </c>
      <c r="P307" s="87" t="inlineStr">
        <is>
          <t>x</t>
        </is>
      </c>
      <c r="Q307" s="87" t="inlineStr">
        <is>
          <t>x</t>
        </is>
      </c>
      <c r="R307" s="87" t="inlineStr">
        <is>
          <t>x</t>
        </is>
      </c>
      <c r="S307" s="88" t="inlineStr">
        <is>
          <t>x</t>
        </is>
      </c>
    </row>
    <row r="308" ht="24" customHeight="1">
      <c r="A308" s="494" t="n"/>
      <c r="B308" s="236" t="inlineStr">
        <is>
          <t>20</t>
        </is>
      </c>
      <c r="C308" s="82" t="inlineStr">
        <is>
          <t>22.7</t>
        </is>
      </c>
      <c r="D308" s="83" t="inlineStr">
        <is>
          <t>20</t>
        </is>
      </c>
      <c r="E308" s="83" t="inlineStr">
        <is>
          <t>8</t>
        </is>
      </c>
      <c r="F308" s="84">
        <f>D308/$T$1*E308</f>
        <v/>
      </c>
      <c r="G308" s="87" t="inlineStr">
        <is>
          <t>x</t>
        </is>
      </c>
      <c r="H308" s="87" t="inlineStr">
        <is>
          <t>x</t>
        </is>
      </c>
      <c r="I308" s="87" t="inlineStr">
        <is>
          <t>x</t>
        </is>
      </c>
      <c r="J308" s="83" t="inlineStr">
        <is>
          <t>4.1%</t>
        </is>
      </c>
      <c r="K308" s="83" t="inlineStr">
        <is>
          <t>10.8%</t>
        </is>
      </c>
      <c r="L308" s="83" t="inlineStr">
        <is>
          <t>8</t>
        </is>
      </c>
      <c r="M308" s="83" t="inlineStr">
        <is>
          <t>16</t>
        </is>
      </c>
      <c r="N308" s="83" t="inlineStr">
        <is>
          <t>5</t>
        </is>
      </c>
      <c r="O308" s="83" t="inlineStr">
        <is>
          <t>16</t>
        </is>
      </c>
      <c r="P308" s="87" t="inlineStr">
        <is>
          <t>x</t>
        </is>
      </c>
      <c r="Q308" s="87" t="inlineStr">
        <is>
          <t>x</t>
        </is>
      </c>
      <c r="R308" s="87" t="inlineStr">
        <is>
          <t>x</t>
        </is>
      </c>
      <c r="S308" s="88" t="inlineStr">
        <is>
          <t>x</t>
        </is>
      </c>
    </row>
    <row r="309" ht="24" customHeight="1">
      <c r="A309" s="494" t="n"/>
      <c r="B309" s="236" t="inlineStr">
        <is>
          <t>21</t>
        </is>
      </c>
      <c r="C309" s="82" t="inlineStr">
        <is>
          <t>25.4</t>
        </is>
      </c>
      <c r="D309" s="83" t="inlineStr">
        <is>
          <t>25</t>
        </is>
      </c>
      <c r="E309" s="83" t="inlineStr">
        <is>
          <t>12</t>
        </is>
      </c>
      <c r="F309" s="84">
        <f>D309/$T$1*E309</f>
        <v/>
      </c>
      <c r="G309" s="87" t="inlineStr">
        <is>
          <t>x</t>
        </is>
      </c>
      <c r="H309" s="87" t="inlineStr">
        <is>
          <t>x</t>
        </is>
      </c>
      <c r="I309" s="87" t="inlineStr">
        <is>
          <t>x</t>
        </is>
      </c>
      <c r="J309" s="83" t="inlineStr">
        <is>
          <t>4.6%</t>
        </is>
      </c>
      <c r="K309" s="83" t="inlineStr">
        <is>
          <t>12.1%</t>
        </is>
      </c>
      <c r="L309" s="83" t="inlineStr">
        <is>
          <t>9</t>
        </is>
      </c>
      <c r="M309" s="83" t="inlineStr">
        <is>
          <t>18</t>
        </is>
      </c>
      <c r="N309" s="83" t="inlineStr">
        <is>
          <t>5</t>
        </is>
      </c>
      <c r="O309" s="83" t="inlineStr">
        <is>
          <t>18</t>
        </is>
      </c>
      <c r="P309" s="87" t="inlineStr">
        <is>
          <t>x</t>
        </is>
      </c>
      <c r="Q309" s="87" t="inlineStr">
        <is>
          <t>x</t>
        </is>
      </c>
      <c r="R309" s="87" t="inlineStr">
        <is>
          <t>x</t>
        </is>
      </c>
      <c r="S309" s="88" t="inlineStr">
        <is>
          <t>x</t>
        </is>
      </c>
    </row>
    <row r="310" ht="24" customHeight="1">
      <c r="A310" s="494" t="n"/>
      <c r="B310" s="236" t="inlineStr">
        <is>
          <t>22</t>
        </is>
      </c>
      <c r="C310" s="82" t="inlineStr">
        <is>
          <t>28.3</t>
        </is>
      </c>
      <c r="D310" s="83" t="inlineStr">
        <is>
          <t>25</t>
        </is>
      </c>
      <c r="E310" s="83" t="inlineStr">
        <is>
          <t>12</t>
        </is>
      </c>
      <c r="F310" s="84">
        <f>D310/$T$1*E310</f>
        <v/>
      </c>
      <c r="G310" s="87" t="inlineStr">
        <is>
          <t>x</t>
        </is>
      </c>
      <c r="H310" s="87" t="inlineStr">
        <is>
          <t>x</t>
        </is>
      </c>
      <c r="I310" s="87" t="inlineStr">
        <is>
          <t>x</t>
        </is>
      </c>
      <c r="J310" s="83" t="inlineStr">
        <is>
          <t>5.1%</t>
        </is>
      </c>
      <c r="K310" s="83" t="inlineStr">
        <is>
          <t>13.4%</t>
        </is>
      </c>
      <c r="L310" s="83" t="inlineStr">
        <is>
          <t>10</t>
        </is>
      </c>
      <c r="M310" s="83" t="inlineStr">
        <is>
          <t>20</t>
        </is>
      </c>
      <c r="N310" s="83" t="inlineStr">
        <is>
          <t>6</t>
        </is>
      </c>
      <c r="O310" s="83" t="inlineStr">
        <is>
          <t>20</t>
        </is>
      </c>
      <c r="P310" s="87" t="inlineStr">
        <is>
          <t>x</t>
        </is>
      </c>
      <c r="Q310" s="87" t="inlineStr">
        <is>
          <t>x</t>
        </is>
      </c>
      <c r="R310" s="87" t="inlineStr">
        <is>
          <t>x</t>
        </is>
      </c>
      <c r="S310" s="88" t="inlineStr">
        <is>
          <t>x</t>
        </is>
      </c>
    </row>
    <row r="311" ht="24" customHeight="1">
      <c r="A311" s="494" t="n"/>
      <c r="B311" s="236" t="inlineStr">
        <is>
          <t>23</t>
        </is>
      </c>
      <c r="C311" s="82" t="inlineStr">
        <is>
          <t>30.4</t>
        </is>
      </c>
      <c r="D311" s="83" t="inlineStr">
        <is>
          <t>25</t>
        </is>
      </c>
      <c r="E311" s="83" t="inlineStr">
        <is>
          <t>12</t>
        </is>
      </c>
      <c r="F311" s="84">
        <f>D311/$T$1*E311</f>
        <v/>
      </c>
      <c r="G311" s="87" t="inlineStr">
        <is>
          <t>x</t>
        </is>
      </c>
      <c r="H311" s="87" t="inlineStr">
        <is>
          <t>x</t>
        </is>
      </c>
      <c r="I311" s="87" t="inlineStr">
        <is>
          <t>x</t>
        </is>
      </c>
      <c r="J311" s="83" t="inlineStr">
        <is>
          <t>5.6%</t>
        </is>
      </c>
      <c r="K311" s="83" t="inlineStr">
        <is>
          <t>14.7%</t>
        </is>
      </c>
      <c r="L311" s="83" t="inlineStr">
        <is>
          <t>11</t>
        </is>
      </c>
      <c r="M311" s="83" t="inlineStr">
        <is>
          <t>21</t>
        </is>
      </c>
      <c r="N311" s="83" t="inlineStr">
        <is>
          <t>6</t>
        </is>
      </c>
      <c r="O311" s="83" t="inlineStr">
        <is>
          <t>21</t>
        </is>
      </c>
      <c r="P311" s="87" t="inlineStr">
        <is>
          <t>x</t>
        </is>
      </c>
      <c r="Q311" s="87" t="inlineStr">
        <is>
          <t>x</t>
        </is>
      </c>
      <c r="R311" s="87" t="inlineStr">
        <is>
          <t>x</t>
        </is>
      </c>
      <c r="S311" s="88" t="inlineStr">
        <is>
          <t>x</t>
        </is>
      </c>
    </row>
    <row r="312" ht="24" customHeight="1">
      <c r="A312" s="494" t="n"/>
      <c r="B312" s="236" t="inlineStr">
        <is>
          <t>24</t>
        </is>
      </c>
      <c r="C312" s="82" t="inlineStr">
        <is>
          <t>33.2</t>
        </is>
      </c>
      <c r="D312" s="83" t="inlineStr">
        <is>
          <t>25</t>
        </is>
      </c>
      <c r="E312" s="83" t="inlineStr">
        <is>
          <t>12</t>
        </is>
      </c>
      <c r="F312" s="84">
        <f>D312/$T$1*E312</f>
        <v/>
      </c>
      <c r="G312" s="87" t="inlineStr">
        <is>
          <t>x</t>
        </is>
      </c>
      <c r="H312" s="87" t="inlineStr">
        <is>
          <t>x</t>
        </is>
      </c>
      <c r="I312" s="87" t="inlineStr">
        <is>
          <t>x</t>
        </is>
      </c>
      <c r="J312" s="83" t="inlineStr">
        <is>
          <t>6%</t>
        </is>
      </c>
      <c r="K312" s="83" t="inlineStr">
        <is>
          <t>16%</t>
        </is>
      </c>
      <c r="L312" s="83" t="inlineStr">
        <is>
          <t>12</t>
        </is>
      </c>
      <c r="M312" s="83" t="inlineStr">
        <is>
          <t>23</t>
        </is>
      </c>
      <c r="N312" s="83" t="inlineStr">
        <is>
          <t>7</t>
        </is>
      </c>
      <c r="O312" s="83" t="inlineStr">
        <is>
          <t>23</t>
        </is>
      </c>
      <c r="P312" s="87" t="inlineStr">
        <is>
          <t>x</t>
        </is>
      </c>
      <c r="Q312" s="87" t="inlineStr">
        <is>
          <t>x</t>
        </is>
      </c>
      <c r="R312" s="87" t="inlineStr">
        <is>
          <t>x</t>
        </is>
      </c>
      <c r="S312" s="88" t="inlineStr">
        <is>
          <t>x</t>
        </is>
      </c>
    </row>
    <row r="313" ht="24" customHeight="1">
      <c r="A313" s="494" t="n"/>
      <c r="B313" s="236" t="inlineStr">
        <is>
          <t>25</t>
        </is>
      </c>
      <c r="C313" s="82" t="inlineStr">
        <is>
          <t>35.9</t>
        </is>
      </c>
      <c r="D313" s="83" t="inlineStr">
        <is>
          <t>25</t>
        </is>
      </c>
      <c r="E313" s="83" t="inlineStr">
        <is>
          <t>12</t>
        </is>
      </c>
      <c r="F313" s="84">
        <f>D313/$T$1*E313</f>
        <v/>
      </c>
      <c r="G313" s="87" t="inlineStr">
        <is>
          <t>x</t>
        </is>
      </c>
      <c r="H313" s="87" t="inlineStr">
        <is>
          <t>x</t>
        </is>
      </c>
      <c r="I313" s="87" t="inlineStr">
        <is>
          <t>x</t>
        </is>
      </c>
      <c r="J313" s="83" t="inlineStr">
        <is>
          <t>6.5%</t>
        </is>
      </c>
      <c r="K313" s="83" t="inlineStr">
        <is>
          <t>17.3%</t>
        </is>
      </c>
      <c r="L313" s="83" t="inlineStr">
        <is>
          <t>13</t>
        </is>
      </c>
      <c r="M313" s="83" t="inlineStr">
        <is>
          <t>25</t>
        </is>
      </c>
      <c r="N313" s="83" t="inlineStr">
        <is>
          <t>7</t>
        </is>
      </c>
      <c r="O313" s="83" t="inlineStr">
        <is>
          <t>25</t>
        </is>
      </c>
      <c r="P313" s="87" t="inlineStr">
        <is>
          <t>x</t>
        </is>
      </c>
      <c r="Q313" s="87" t="inlineStr">
        <is>
          <t>x</t>
        </is>
      </c>
      <c r="R313" s="87" t="inlineStr">
        <is>
          <t>x</t>
        </is>
      </c>
      <c r="S313" s="88" t="inlineStr">
        <is>
          <t>x</t>
        </is>
      </c>
    </row>
    <row r="314" ht="24" customHeight="1">
      <c r="A314" s="494" t="n"/>
      <c r="B314" s="236" t="inlineStr">
        <is>
          <t>26</t>
        </is>
      </c>
      <c r="C314" s="82" t="inlineStr">
        <is>
          <t>40.9</t>
        </is>
      </c>
      <c r="D314" s="83" t="inlineStr">
        <is>
          <t>30</t>
        </is>
      </c>
      <c r="E314" s="83" t="inlineStr">
        <is>
          <t>18</t>
        </is>
      </c>
      <c r="F314" s="84">
        <f>D314/$T$1*E314</f>
        <v/>
      </c>
      <c r="G314" s="87" t="inlineStr">
        <is>
          <t>x</t>
        </is>
      </c>
      <c r="H314" s="87" t="inlineStr">
        <is>
          <t>x</t>
        </is>
      </c>
      <c r="I314" s="87" t="inlineStr">
        <is>
          <t>x</t>
        </is>
      </c>
      <c r="J314" s="83" t="inlineStr">
        <is>
          <t>7.4%</t>
        </is>
      </c>
      <c r="K314" s="83" t="inlineStr">
        <is>
          <t>19.7%</t>
        </is>
      </c>
      <c r="L314" s="83" t="inlineStr">
        <is>
          <t>14</t>
        </is>
      </c>
      <c r="M314" s="83" t="inlineStr">
        <is>
          <t>29</t>
        </is>
      </c>
      <c r="N314" s="83" t="inlineStr">
        <is>
          <t>8</t>
        </is>
      </c>
      <c r="O314" s="83" t="inlineStr">
        <is>
          <t>29</t>
        </is>
      </c>
      <c r="P314" s="87" t="inlineStr">
        <is>
          <t>x</t>
        </is>
      </c>
      <c r="Q314" s="87" t="inlineStr">
        <is>
          <t>x</t>
        </is>
      </c>
      <c r="R314" s="87" t="inlineStr">
        <is>
          <t>x</t>
        </is>
      </c>
      <c r="S314" s="88" t="inlineStr">
        <is>
          <t>x</t>
        </is>
      </c>
    </row>
    <row r="315" ht="24" customHeight="1">
      <c r="A315" s="494" t="n"/>
      <c r="B315" s="236" t="inlineStr">
        <is>
          <t>27</t>
        </is>
      </c>
      <c r="C315" s="82" t="inlineStr">
        <is>
          <t>45.6</t>
        </is>
      </c>
      <c r="D315" s="83" t="inlineStr">
        <is>
          <t>30</t>
        </is>
      </c>
      <c r="E315" s="83" t="inlineStr">
        <is>
          <t>18</t>
        </is>
      </c>
      <c r="F315" s="84">
        <f>@IF(OR($S$1="春节祝福",$S$1="周年祝福",$S$1="中秋祝福"),D315/$T$1*E315,D315*E315)</f>
        <v/>
      </c>
      <c r="G315" s="87" t="inlineStr">
        <is>
          <t>x</t>
        </is>
      </c>
      <c r="H315" s="87" t="inlineStr">
        <is>
          <t>x</t>
        </is>
      </c>
      <c r="I315" s="87" t="inlineStr">
        <is>
          <t>x</t>
        </is>
      </c>
      <c r="J315" s="83" t="inlineStr">
        <is>
          <t>8.3%</t>
        </is>
      </c>
      <c r="K315" s="83" t="inlineStr">
        <is>
          <t>22%</t>
        </is>
      </c>
      <c r="L315" s="83" t="inlineStr">
        <is>
          <t>16</t>
        </is>
      </c>
      <c r="M315" s="83" t="inlineStr">
        <is>
          <t>32</t>
        </is>
      </c>
      <c r="N315" s="83" t="inlineStr">
        <is>
          <t>9</t>
        </is>
      </c>
      <c r="O315" s="83" t="inlineStr">
        <is>
          <t>32</t>
        </is>
      </c>
      <c r="P315" s="87" t="inlineStr">
        <is>
          <t>x</t>
        </is>
      </c>
      <c r="Q315" s="87" t="inlineStr">
        <is>
          <t>x</t>
        </is>
      </c>
      <c r="R315" s="87" t="inlineStr">
        <is>
          <t>x</t>
        </is>
      </c>
      <c r="S315" s="88" t="inlineStr">
        <is>
          <t>x</t>
        </is>
      </c>
    </row>
    <row r="316" ht="24" customHeight="1">
      <c r="A316" s="494" t="n"/>
      <c r="B316" s="236" t="inlineStr">
        <is>
          <t>28</t>
        </is>
      </c>
      <c r="C316" s="82" t="inlineStr">
        <is>
          <t>50.3</t>
        </is>
      </c>
      <c r="D316" s="83" t="inlineStr">
        <is>
          <t>30</t>
        </is>
      </c>
      <c r="E316" s="83" t="inlineStr">
        <is>
          <t>18</t>
        </is>
      </c>
      <c r="F316" s="84">
        <f>@IF(OR($S$1="春节祝福",$S$1="周年祝福",$S$1="中秋祝福"),D316/$T$1*E316,D316*E316)</f>
        <v/>
      </c>
      <c r="G316" s="87" t="inlineStr">
        <is>
          <t>x</t>
        </is>
      </c>
      <c r="H316" s="87" t="inlineStr">
        <is>
          <t>x</t>
        </is>
      </c>
      <c r="I316" s="87" t="inlineStr">
        <is>
          <t>x</t>
        </is>
      </c>
      <c r="J316" s="83" t="inlineStr">
        <is>
          <t>9.2%</t>
        </is>
      </c>
      <c r="K316" s="83" t="inlineStr">
        <is>
          <t>24.3%</t>
        </is>
      </c>
      <c r="L316" s="83" t="inlineStr">
        <is>
          <t>18</t>
        </is>
      </c>
      <c r="M316" s="83" t="inlineStr">
        <is>
          <t>35</t>
        </is>
      </c>
      <c r="N316" s="83" t="inlineStr">
        <is>
          <t>10</t>
        </is>
      </c>
      <c r="O316" s="83" t="inlineStr">
        <is>
          <t>35</t>
        </is>
      </c>
      <c r="P316" s="87" t="inlineStr">
        <is>
          <t>x</t>
        </is>
      </c>
      <c r="Q316" s="87" t="inlineStr">
        <is>
          <t>x</t>
        </is>
      </c>
      <c r="R316" s="87" t="inlineStr">
        <is>
          <t>x</t>
        </is>
      </c>
      <c r="S316" s="88" t="inlineStr">
        <is>
          <t>x</t>
        </is>
      </c>
    </row>
    <row r="317" ht="24" customHeight="1">
      <c r="A317" s="494" t="n"/>
      <c r="B317" s="236" t="inlineStr">
        <is>
          <t>29</t>
        </is>
      </c>
      <c r="C317" s="82" t="inlineStr">
        <is>
          <t>55.2</t>
        </is>
      </c>
      <c r="D317" s="83" t="inlineStr">
        <is>
          <t>30</t>
        </is>
      </c>
      <c r="E317" s="83" t="inlineStr">
        <is>
          <t>18</t>
        </is>
      </c>
      <c r="F317" s="84">
        <f>@IF(OR($S$1="春节祝福",$S$1="周年祝福",$S$1="中秋祝福"),D317/$T$1*E317,D317*E317)</f>
        <v/>
      </c>
      <c r="G317" s="87" t="inlineStr">
        <is>
          <t>x</t>
        </is>
      </c>
      <c r="H317" s="87" t="inlineStr">
        <is>
          <t>x</t>
        </is>
      </c>
      <c r="I317" s="87" t="inlineStr">
        <is>
          <t>x</t>
        </is>
      </c>
      <c r="J317" s="83" t="inlineStr">
        <is>
          <t>10%</t>
        </is>
      </c>
      <c r="K317" s="83" t="inlineStr">
        <is>
          <t>26.6%</t>
        </is>
      </c>
      <c r="L317" s="83" t="inlineStr">
        <is>
          <t>19</t>
        </is>
      </c>
      <c r="M317" s="83" t="inlineStr">
        <is>
          <t>39</t>
        </is>
      </c>
      <c r="N317" s="83" t="inlineStr">
        <is>
          <t>11</t>
        </is>
      </c>
      <c r="O317" s="83" t="inlineStr">
        <is>
          <t>39</t>
        </is>
      </c>
      <c r="P317" s="87" t="inlineStr">
        <is>
          <t>x</t>
        </is>
      </c>
      <c r="Q317" s="87" t="inlineStr">
        <is>
          <t>x</t>
        </is>
      </c>
      <c r="R317" s="87" t="inlineStr">
        <is>
          <t>x</t>
        </is>
      </c>
      <c r="S317" s="88" t="inlineStr">
        <is>
          <t>x</t>
        </is>
      </c>
    </row>
    <row r="318" ht="24" customHeight="1">
      <c r="A318" s="494" t="n"/>
      <c r="B318" s="236" t="inlineStr">
        <is>
          <t>30</t>
        </is>
      </c>
      <c r="C318" s="82" t="inlineStr">
        <is>
          <t>59.9</t>
        </is>
      </c>
      <c r="D318" s="83" t="inlineStr">
        <is>
          <t>30</t>
        </is>
      </c>
      <c r="E318" s="83" t="inlineStr">
        <is>
          <t>18</t>
        </is>
      </c>
      <c r="F318" s="84">
        <f>@IF(OR($S$1="周年祝福",$S$1="中秋祝福"),D318/$T$1*E318,D318*E318)</f>
        <v/>
      </c>
      <c r="G318" s="87" t="inlineStr">
        <is>
          <t>x</t>
        </is>
      </c>
      <c r="H318" s="87" t="inlineStr">
        <is>
          <t>x</t>
        </is>
      </c>
      <c r="I318" s="87" t="inlineStr">
        <is>
          <t>x</t>
        </is>
      </c>
      <c r="J318" s="83" t="inlineStr">
        <is>
          <t>10.9%</t>
        </is>
      </c>
      <c r="K318" s="83" t="inlineStr">
        <is>
          <t>28.9%</t>
        </is>
      </c>
      <c r="L318" s="83" t="inlineStr">
        <is>
          <t>21</t>
        </is>
      </c>
      <c r="M318" s="83" t="inlineStr">
        <is>
          <t>42</t>
        </is>
      </c>
      <c r="N318" s="83" t="inlineStr">
        <is>
          <t>12</t>
        </is>
      </c>
      <c r="O318" s="83" t="inlineStr">
        <is>
          <t>42</t>
        </is>
      </c>
      <c r="P318" s="87" t="inlineStr">
        <is>
          <t>x</t>
        </is>
      </c>
      <c r="Q318" s="87" t="inlineStr">
        <is>
          <t>x</t>
        </is>
      </c>
      <c r="R318" s="87" t="inlineStr">
        <is>
          <t>x</t>
        </is>
      </c>
      <c r="S318" s="88" t="inlineStr">
        <is>
          <t>x</t>
        </is>
      </c>
    </row>
    <row r="319" ht="24" customHeight="1">
      <c r="A319" s="494" t="n"/>
      <c r="B319" s="236" t="inlineStr">
        <is>
          <t>31</t>
        </is>
      </c>
      <c r="C319" s="82" t="inlineStr">
        <is>
          <t>65.4</t>
        </is>
      </c>
      <c r="D319" s="83" t="inlineStr">
        <is>
          <t>35</t>
        </is>
      </c>
      <c r="E319" s="83" t="inlineStr">
        <is>
          <t>20</t>
        </is>
      </c>
      <c r="F319" s="84">
        <f>@IF(OR($S$1="周年祝福",$S$1="中秋祝福"),D319/$T$1*E319,D319*E319)</f>
        <v/>
      </c>
      <c r="G319" s="87" t="inlineStr">
        <is>
          <t>x</t>
        </is>
      </c>
      <c r="H319" s="87" t="inlineStr">
        <is>
          <t>x</t>
        </is>
      </c>
      <c r="I319" s="87" t="inlineStr">
        <is>
          <t>x</t>
        </is>
      </c>
      <c r="J319" s="83" t="inlineStr">
        <is>
          <t>11.9%</t>
        </is>
      </c>
      <c r="K319" s="83" t="inlineStr">
        <is>
          <t>31.5%</t>
        </is>
      </c>
      <c r="L319" s="83" t="inlineStr">
        <is>
          <t>23</t>
        </is>
      </c>
      <c r="M319" s="83" t="inlineStr">
        <is>
          <t>46</t>
        </is>
      </c>
      <c r="N319" s="83" t="inlineStr">
        <is>
          <t>13</t>
        </is>
      </c>
      <c r="O319" s="83" t="inlineStr">
        <is>
          <t>46</t>
        </is>
      </c>
      <c r="P319" s="87" t="inlineStr">
        <is>
          <t>x</t>
        </is>
      </c>
      <c r="Q319" s="87" t="inlineStr">
        <is>
          <t>x</t>
        </is>
      </c>
      <c r="R319" s="87" t="inlineStr">
        <is>
          <t>x</t>
        </is>
      </c>
      <c r="S319" s="88" t="inlineStr">
        <is>
          <t>x</t>
        </is>
      </c>
    </row>
    <row r="320" ht="24" customHeight="1">
      <c r="A320" s="494" t="n"/>
      <c r="B320" s="236" t="inlineStr">
        <is>
          <t>32</t>
        </is>
      </c>
      <c r="C320" s="82" t="inlineStr">
        <is>
          <t>71</t>
        </is>
      </c>
      <c r="D320" s="83" t="inlineStr">
        <is>
          <t>35</t>
        </is>
      </c>
      <c r="E320" s="83" t="inlineStr">
        <is>
          <t>20</t>
        </is>
      </c>
      <c r="F320" s="84">
        <f>D320*E320</f>
        <v/>
      </c>
      <c r="G320" s="87" t="inlineStr">
        <is>
          <t>x</t>
        </is>
      </c>
      <c r="H320" s="87" t="inlineStr">
        <is>
          <t>x</t>
        </is>
      </c>
      <c r="I320" s="87" t="inlineStr">
        <is>
          <t>x</t>
        </is>
      </c>
      <c r="J320" s="83" t="inlineStr">
        <is>
          <t>12.9%</t>
        </is>
      </c>
      <c r="K320" s="83" t="inlineStr">
        <is>
          <t>34.1%</t>
        </is>
      </c>
      <c r="L320" s="83" t="inlineStr">
        <is>
          <t>25</t>
        </is>
      </c>
      <c r="M320" s="83" t="inlineStr">
        <is>
          <t>50</t>
        </is>
      </c>
      <c r="N320" s="83" t="inlineStr">
        <is>
          <t>14</t>
        </is>
      </c>
      <c r="O320" s="83" t="inlineStr">
        <is>
          <t>50</t>
        </is>
      </c>
      <c r="P320" s="87" t="inlineStr">
        <is>
          <t>x</t>
        </is>
      </c>
      <c r="Q320" s="87" t="inlineStr">
        <is>
          <t>x</t>
        </is>
      </c>
      <c r="R320" s="87" t="inlineStr">
        <is>
          <t>x</t>
        </is>
      </c>
      <c r="S320" s="88" t="inlineStr">
        <is>
          <t>x</t>
        </is>
      </c>
    </row>
    <row r="321" ht="24" customHeight="1">
      <c r="A321" s="494" t="n"/>
      <c r="B321" s="236" t="inlineStr">
        <is>
          <t>33</t>
        </is>
      </c>
      <c r="C321" s="82" t="inlineStr">
        <is>
          <t>76.8</t>
        </is>
      </c>
      <c r="D321" s="83" t="inlineStr">
        <is>
          <t>35</t>
        </is>
      </c>
      <c r="E321" s="83" t="inlineStr">
        <is>
          <t>20</t>
        </is>
      </c>
      <c r="F321" s="84">
        <f>D321*E321</f>
        <v/>
      </c>
      <c r="G321" s="87" t="inlineStr">
        <is>
          <t>x</t>
        </is>
      </c>
      <c r="H321" s="87" t="inlineStr">
        <is>
          <t>x</t>
        </is>
      </c>
      <c r="I321" s="87" t="inlineStr">
        <is>
          <t>x</t>
        </is>
      </c>
      <c r="J321" s="83" t="inlineStr">
        <is>
          <t>14%</t>
        </is>
      </c>
      <c r="K321" s="83" t="inlineStr">
        <is>
          <t>37%</t>
        </is>
      </c>
      <c r="L321" s="83" t="inlineStr">
        <is>
          <t>27</t>
        </is>
      </c>
      <c r="M321" s="83" t="inlineStr">
        <is>
          <t>54</t>
        </is>
      </c>
      <c r="N321" s="83" t="inlineStr">
        <is>
          <t>15</t>
        </is>
      </c>
      <c r="O321" s="83" t="inlineStr">
        <is>
          <t>54</t>
        </is>
      </c>
      <c r="P321" s="87" t="inlineStr">
        <is>
          <t>x</t>
        </is>
      </c>
      <c r="Q321" s="87" t="inlineStr">
        <is>
          <t>x</t>
        </is>
      </c>
      <c r="R321" s="87" t="inlineStr">
        <is>
          <t>x</t>
        </is>
      </c>
      <c r="S321" s="88" t="inlineStr">
        <is>
          <t>x</t>
        </is>
      </c>
    </row>
    <row r="322" ht="24" customHeight="1">
      <c r="A322" s="494" t="n"/>
      <c r="B322" s="236" t="inlineStr">
        <is>
          <t>34</t>
        </is>
      </c>
      <c r="C322" s="82" t="inlineStr">
        <is>
          <t>83.9</t>
        </is>
      </c>
      <c r="D322" s="83" t="inlineStr">
        <is>
          <t>35</t>
        </is>
      </c>
      <c r="E322" s="83" t="inlineStr">
        <is>
          <t>20</t>
        </is>
      </c>
      <c r="F322" s="84">
        <f>D322*E322</f>
        <v/>
      </c>
      <c r="G322" s="285" t="inlineStr">
        <is>
          <t>x</t>
        </is>
      </c>
      <c r="H322" s="285" t="inlineStr">
        <is>
          <t>x</t>
        </is>
      </c>
      <c r="I322" s="285" t="inlineStr">
        <is>
          <t>x</t>
        </is>
      </c>
      <c r="J322" s="132" t="inlineStr">
        <is>
          <t>15.3%</t>
        </is>
      </c>
      <c r="K322" s="132" t="inlineStr">
        <is>
          <t>40.5%</t>
        </is>
      </c>
      <c r="L322" s="83" t="inlineStr">
        <is>
          <t>29</t>
        </is>
      </c>
      <c r="M322" s="83" t="inlineStr">
        <is>
          <t>58</t>
        </is>
      </c>
      <c r="N322" s="83" t="inlineStr">
        <is>
          <t>16</t>
        </is>
      </c>
      <c r="O322" s="83" t="inlineStr">
        <is>
          <t>58</t>
        </is>
      </c>
      <c r="P322" s="87" t="inlineStr">
        <is>
          <t>x</t>
        </is>
      </c>
      <c r="Q322" s="87" t="inlineStr">
        <is>
          <t>x</t>
        </is>
      </c>
      <c r="R322" s="87" t="inlineStr">
        <is>
          <t>x</t>
        </is>
      </c>
      <c r="S322" s="88" t="inlineStr">
        <is>
          <t>x</t>
        </is>
      </c>
    </row>
    <row r="323" ht="24" customHeight="1">
      <c r="A323" s="553" t="n"/>
      <c r="B323" s="78" t="inlineStr">
        <is>
          <t>35</t>
        </is>
      </c>
      <c r="C323" s="89" t="inlineStr">
        <is>
          <t>90.1</t>
        </is>
      </c>
      <c r="D323" s="90" t="inlineStr">
        <is>
          <t>35</t>
        </is>
      </c>
      <c r="E323" s="90" t="inlineStr">
        <is>
          <t>20</t>
        </is>
      </c>
      <c r="F323" s="224">
        <f>D323*E323</f>
        <v/>
      </c>
      <c r="G323" s="91" t="inlineStr">
        <is>
          <t>x</t>
        </is>
      </c>
      <c r="H323" s="91" t="inlineStr">
        <is>
          <t>x</t>
        </is>
      </c>
      <c r="I323" s="91" t="inlineStr">
        <is>
          <t>x</t>
        </is>
      </c>
      <c r="J323" s="139" t="inlineStr">
        <is>
          <t>16.4%</t>
        </is>
      </c>
      <c r="K323" s="90" t="inlineStr">
        <is>
          <t>43.4%</t>
        </is>
      </c>
      <c r="L323" s="90" t="inlineStr">
        <is>
          <t>32</t>
        </is>
      </c>
      <c r="M323" s="90" t="inlineStr">
        <is>
          <t>63</t>
        </is>
      </c>
      <c r="N323" s="90" t="inlineStr">
        <is>
          <t>18</t>
        </is>
      </c>
      <c r="O323" s="90" t="inlineStr">
        <is>
          <t>63</t>
        </is>
      </c>
      <c r="P323" s="91" t="inlineStr">
        <is>
          <t>x</t>
        </is>
      </c>
      <c r="Q323" s="91" t="inlineStr">
        <is>
          <t>x</t>
        </is>
      </c>
      <c r="R323" s="91" t="inlineStr">
        <is>
          <t>x</t>
        </is>
      </c>
      <c r="S323" s="92" t="inlineStr">
        <is>
          <t>x</t>
        </is>
      </c>
    </row>
    <row r="324" ht="24" customHeight="1">
      <c r="A324" s="605" t="inlineStr">
        <is>
          <t>华山
基础心法
御剑术</t>
        </is>
      </c>
      <c r="B324" s="1057" t="inlineStr">
        <is>
          <t>1</t>
        </is>
      </c>
      <c r="C324" s="234" t="inlineStr">
        <is>
          <t>0.2</t>
        </is>
      </c>
      <c r="D324" s="340" t="inlineStr">
        <is>
          <t>10</t>
        </is>
      </c>
      <c r="E324" s="340" t="inlineStr">
        <is>
          <t>20</t>
        </is>
      </c>
      <c r="F324" s="207">
        <f>D324*E324</f>
        <v/>
      </c>
      <c r="G324" s="683" t="inlineStr">
        <is>
          <t>0</t>
        </is>
      </c>
      <c r="H324" s="566" t="inlineStr">
        <is>
          <t>0.1%</t>
        </is>
      </c>
      <c r="I324" s="666" t="inlineStr">
        <is>
          <t>x</t>
        </is>
      </c>
      <c r="J324" s="566" t="inlineStr">
        <is>
          <t>0.1%</t>
        </is>
      </c>
      <c r="K324" s="666" t="inlineStr">
        <is>
          <t>x</t>
        </is>
      </c>
      <c r="L324" s="566" t="inlineStr">
        <is>
          <t>0</t>
        </is>
      </c>
      <c r="M324" s="666" t="inlineStr">
        <is>
          <t>x</t>
        </is>
      </c>
      <c r="N324" s="566" t="inlineStr">
        <is>
          <t>0</t>
        </is>
      </c>
      <c r="O324" s="666" t="inlineStr">
        <is>
          <t>x</t>
        </is>
      </c>
      <c r="P324" s="566" t="inlineStr">
        <is>
          <t>0.5%</t>
        </is>
      </c>
      <c r="Q324" s="666" t="inlineStr">
        <is>
          <t>x</t>
        </is>
      </c>
      <c r="R324" s="666" t="inlineStr">
        <is>
          <t>x</t>
        </is>
      </c>
      <c r="S324" s="1056" t="inlineStr">
        <is>
          <t>x</t>
        </is>
      </c>
    </row>
    <row r="325" ht="24" customHeight="1">
      <c r="A325" s="494" t="n"/>
      <c r="B325" s="1058" t="inlineStr">
        <is>
          <t>2</t>
        </is>
      </c>
      <c r="C325" s="82" t="inlineStr">
        <is>
          <t>0.5</t>
        </is>
      </c>
      <c r="D325" s="83" t="inlineStr">
        <is>
          <t>10</t>
        </is>
      </c>
      <c r="E325" s="83" t="inlineStr">
        <is>
          <t>20</t>
        </is>
      </c>
      <c r="F325" s="84">
        <f>D325*E325</f>
        <v/>
      </c>
      <c r="G325" s="239" t="inlineStr">
        <is>
          <t>1</t>
        </is>
      </c>
      <c r="H325" s="83" t="inlineStr">
        <is>
          <t>0.2%</t>
        </is>
      </c>
      <c r="I325" s="87" t="inlineStr">
        <is>
          <t>x</t>
        </is>
      </c>
      <c r="J325" s="83" t="inlineStr">
        <is>
          <t>0.2%</t>
        </is>
      </c>
      <c r="K325" s="87" t="inlineStr">
        <is>
          <t>x</t>
        </is>
      </c>
      <c r="L325" s="83" t="inlineStr">
        <is>
          <t>0</t>
        </is>
      </c>
      <c r="M325" s="87" t="inlineStr">
        <is>
          <t>x</t>
        </is>
      </c>
      <c r="N325" s="83" t="inlineStr">
        <is>
          <t>0</t>
        </is>
      </c>
      <c r="O325" s="87" t="inlineStr">
        <is>
          <t>x</t>
        </is>
      </c>
      <c r="P325" s="83" t="inlineStr">
        <is>
          <t>1%</t>
        </is>
      </c>
      <c r="Q325" s="87" t="inlineStr">
        <is>
          <t>x</t>
        </is>
      </c>
      <c r="R325" s="87" t="inlineStr">
        <is>
          <t>x</t>
        </is>
      </c>
      <c r="S325" s="88" t="inlineStr">
        <is>
          <t>x</t>
        </is>
      </c>
    </row>
    <row r="326" ht="24" customHeight="1">
      <c r="A326" s="494" t="n"/>
      <c r="B326" s="1058" t="inlineStr">
        <is>
          <t>3</t>
        </is>
      </c>
      <c r="C326" s="82" t="inlineStr">
        <is>
          <t>1.2</t>
        </is>
      </c>
      <c r="D326" s="83" t="inlineStr">
        <is>
          <t>10</t>
        </is>
      </c>
      <c r="E326" s="83" t="inlineStr">
        <is>
          <t>20</t>
        </is>
      </c>
      <c r="F326" s="84">
        <f>D326*E326</f>
        <v/>
      </c>
      <c r="G326" s="239" t="inlineStr">
        <is>
          <t>1</t>
        </is>
      </c>
      <c r="H326" s="83" t="inlineStr">
        <is>
          <t>0.4%</t>
        </is>
      </c>
      <c r="I326" s="87" t="inlineStr">
        <is>
          <t>x</t>
        </is>
      </c>
      <c r="J326" s="83" t="inlineStr">
        <is>
          <t>0.3%</t>
        </is>
      </c>
      <c r="K326" s="87" t="inlineStr">
        <is>
          <t>x</t>
        </is>
      </c>
      <c r="L326" s="83" t="inlineStr">
        <is>
          <t>1</t>
        </is>
      </c>
      <c r="M326" s="87" t="inlineStr">
        <is>
          <t>x</t>
        </is>
      </c>
      <c r="N326" s="83" t="inlineStr">
        <is>
          <t>0</t>
        </is>
      </c>
      <c r="O326" s="87" t="inlineStr">
        <is>
          <t>x</t>
        </is>
      </c>
      <c r="P326" s="83" t="inlineStr">
        <is>
          <t>1.5%</t>
        </is>
      </c>
      <c r="Q326" s="87" t="inlineStr">
        <is>
          <t>x</t>
        </is>
      </c>
      <c r="R326" s="87" t="inlineStr">
        <is>
          <t>x</t>
        </is>
      </c>
      <c r="S326" s="88" t="inlineStr">
        <is>
          <t>x</t>
        </is>
      </c>
    </row>
    <row r="327" ht="24" customHeight="1">
      <c r="A327" s="494" t="n"/>
      <c r="B327" s="1058" t="inlineStr">
        <is>
          <t>4</t>
        </is>
      </c>
      <c r="C327" s="82" t="inlineStr">
        <is>
          <t>1.4</t>
        </is>
      </c>
      <c r="D327" s="83" t="inlineStr">
        <is>
          <t>10</t>
        </is>
      </c>
      <c r="E327" s="83" t="inlineStr">
        <is>
          <t>20</t>
        </is>
      </c>
      <c r="F327" s="84">
        <f>D327*E327</f>
        <v/>
      </c>
      <c r="G327" s="239" t="inlineStr">
        <is>
          <t>1</t>
        </is>
      </c>
      <c r="H327" s="83" t="inlineStr">
        <is>
          <t>0.5%</t>
        </is>
      </c>
      <c r="I327" s="87" t="inlineStr">
        <is>
          <t>x</t>
        </is>
      </c>
      <c r="J327" s="83" t="inlineStr">
        <is>
          <t>0.4%</t>
        </is>
      </c>
      <c r="K327" s="87" t="inlineStr">
        <is>
          <t>x</t>
        </is>
      </c>
      <c r="L327" s="83" t="inlineStr">
        <is>
          <t>1</t>
        </is>
      </c>
      <c r="M327" s="87" t="inlineStr">
        <is>
          <t>x</t>
        </is>
      </c>
      <c r="N327" s="83" t="inlineStr">
        <is>
          <t>0</t>
        </is>
      </c>
      <c r="O327" s="87" t="inlineStr">
        <is>
          <t>x</t>
        </is>
      </c>
      <c r="P327" s="83" t="inlineStr">
        <is>
          <t>2%</t>
        </is>
      </c>
      <c r="Q327" s="87" t="inlineStr">
        <is>
          <t>x</t>
        </is>
      </c>
      <c r="R327" s="87" t="inlineStr">
        <is>
          <t>x</t>
        </is>
      </c>
      <c r="S327" s="88" t="inlineStr">
        <is>
          <t>x</t>
        </is>
      </c>
    </row>
    <row r="328" ht="24" customHeight="1">
      <c r="A328" s="494" t="n"/>
      <c r="B328" s="1058" t="inlineStr">
        <is>
          <t>5</t>
        </is>
      </c>
      <c r="C328" s="82" t="inlineStr">
        <is>
          <t>1.7</t>
        </is>
      </c>
      <c r="D328" s="83" t="inlineStr">
        <is>
          <t>10</t>
        </is>
      </c>
      <c r="E328" s="83" t="inlineStr">
        <is>
          <t>20</t>
        </is>
      </c>
      <c r="F328" s="84">
        <f>D328*E328</f>
        <v/>
      </c>
      <c r="G328" s="239" t="inlineStr">
        <is>
          <t>1</t>
        </is>
      </c>
      <c r="H328" s="83" t="inlineStr">
        <is>
          <t>0.6%</t>
        </is>
      </c>
      <c r="I328" s="87" t="inlineStr">
        <is>
          <t>x</t>
        </is>
      </c>
      <c r="J328" s="83" t="inlineStr">
        <is>
          <t>0.5%</t>
        </is>
      </c>
      <c r="K328" s="87" t="inlineStr">
        <is>
          <t>x</t>
        </is>
      </c>
      <c r="L328" s="83" t="inlineStr">
        <is>
          <t>1</t>
        </is>
      </c>
      <c r="M328" s="87" t="inlineStr">
        <is>
          <t>x</t>
        </is>
      </c>
      <c r="N328" s="83" t="inlineStr">
        <is>
          <t>0</t>
        </is>
      </c>
      <c r="O328" s="87" t="inlineStr">
        <is>
          <t>x</t>
        </is>
      </c>
      <c r="P328" s="83" t="inlineStr">
        <is>
          <t>2.5%</t>
        </is>
      </c>
      <c r="Q328" s="87" t="inlineStr">
        <is>
          <t>x</t>
        </is>
      </c>
      <c r="R328" s="87" t="inlineStr">
        <is>
          <t>x</t>
        </is>
      </c>
      <c r="S328" s="88" t="inlineStr">
        <is>
          <t>x</t>
        </is>
      </c>
    </row>
    <row r="329" ht="24" customHeight="1">
      <c r="A329" s="494" t="n"/>
      <c r="B329" s="1058" t="inlineStr">
        <is>
          <t>6</t>
        </is>
      </c>
      <c r="C329" s="82" t="inlineStr">
        <is>
          <t>2.3</t>
        </is>
      </c>
      <c r="D329" s="83" t="inlineStr">
        <is>
          <t>12</t>
        </is>
      </c>
      <c r="E329" s="83" t="inlineStr">
        <is>
          <t>30</t>
        </is>
      </c>
      <c r="F329" s="84">
        <f>D329*E329</f>
        <v/>
      </c>
      <c r="G329" s="239" t="inlineStr">
        <is>
          <t>2</t>
        </is>
      </c>
      <c r="H329" s="83" t="inlineStr">
        <is>
          <t>0.8%</t>
        </is>
      </c>
      <c r="I329" s="87" t="inlineStr">
        <is>
          <t>x</t>
        </is>
      </c>
      <c r="J329" s="83" t="inlineStr">
        <is>
          <t>0.6%</t>
        </is>
      </c>
      <c r="K329" s="87" t="inlineStr">
        <is>
          <t>x</t>
        </is>
      </c>
      <c r="L329" s="83" t="inlineStr">
        <is>
          <t>1</t>
        </is>
      </c>
      <c r="M329" s="87" t="inlineStr">
        <is>
          <t>x</t>
        </is>
      </c>
      <c r="N329" s="83" t="inlineStr">
        <is>
          <t>1</t>
        </is>
      </c>
      <c r="O329" s="87" t="inlineStr">
        <is>
          <t>x</t>
        </is>
      </c>
      <c r="P329" s="83" t="inlineStr">
        <is>
          <t>3.3%</t>
        </is>
      </c>
      <c r="Q329" s="87" t="inlineStr">
        <is>
          <t>x</t>
        </is>
      </c>
      <c r="R329" s="87" t="inlineStr">
        <is>
          <t>x</t>
        </is>
      </c>
      <c r="S329" s="88" t="inlineStr">
        <is>
          <t>x</t>
        </is>
      </c>
    </row>
    <row r="330" ht="24" customHeight="1">
      <c r="A330" s="494" t="n"/>
      <c r="B330" s="1058" t="inlineStr">
        <is>
          <t>7</t>
        </is>
      </c>
      <c r="C330" s="82" t="inlineStr">
        <is>
          <t>3.1</t>
        </is>
      </c>
      <c r="D330" s="83" t="inlineStr">
        <is>
          <t>12</t>
        </is>
      </c>
      <c r="E330" s="83" t="inlineStr">
        <is>
          <t>30</t>
        </is>
      </c>
      <c r="F330" s="84">
        <f>D330*E330</f>
        <v/>
      </c>
      <c r="G330" s="239" t="inlineStr">
        <is>
          <t>2</t>
        </is>
      </c>
      <c r="H330" s="83" t="inlineStr">
        <is>
          <t>1%</t>
        </is>
      </c>
      <c r="I330" s="87" t="inlineStr">
        <is>
          <t>x</t>
        </is>
      </c>
      <c r="J330" s="83" t="inlineStr">
        <is>
          <t>0.8%</t>
        </is>
      </c>
      <c r="K330" s="87" t="inlineStr">
        <is>
          <t>x</t>
        </is>
      </c>
      <c r="L330" s="83" t="inlineStr">
        <is>
          <t>2</t>
        </is>
      </c>
      <c r="M330" s="87" t="inlineStr">
        <is>
          <t>x</t>
        </is>
      </c>
      <c r="N330" s="83" t="inlineStr">
        <is>
          <t>1</t>
        </is>
      </c>
      <c r="O330" s="87" t="inlineStr">
        <is>
          <t>x</t>
        </is>
      </c>
      <c r="P330" s="83" t="inlineStr">
        <is>
          <t>4%</t>
        </is>
      </c>
      <c r="Q330" s="87" t="inlineStr">
        <is>
          <t>x</t>
        </is>
      </c>
      <c r="R330" s="87" t="inlineStr">
        <is>
          <t>x</t>
        </is>
      </c>
      <c r="S330" s="88" t="inlineStr">
        <is>
          <t>x</t>
        </is>
      </c>
    </row>
    <row r="331" ht="24" customHeight="1">
      <c r="A331" s="494" t="n"/>
      <c r="B331" s="1058" t="inlineStr">
        <is>
          <t>8</t>
        </is>
      </c>
      <c r="C331" s="82" t="inlineStr">
        <is>
          <t>3.4</t>
        </is>
      </c>
      <c r="D331" s="83" t="inlineStr">
        <is>
          <t>12</t>
        </is>
      </c>
      <c r="E331" s="83" t="inlineStr">
        <is>
          <t>30</t>
        </is>
      </c>
      <c r="F331" s="84">
        <f>D331*E331</f>
        <v/>
      </c>
      <c r="G331" s="239" t="inlineStr">
        <is>
          <t>2</t>
        </is>
      </c>
      <c r="H331" s="83" t="inlineStr">
        <is>
          <t>1.2%</t>
        </is>
      </c>
      <c r="I331" s="87" t="inlineStr">
        <is>
          <t>x</t>
        </is>
      </c>
      <c r="J331" s="83" t="inlineStr">
        <is>
          <t>0.9%</t>
        </is>
      </c>
      <c r="K331" s="87" t="inlineStr">
        <is>
          <t>x</t>
        </is>
      </c>
      <c r="L331" s="83" t="inlineStr">
        <is>
          <t>2</t>
        </is>
      </c>
      <c r="M331" s="87" t="inlineStr">
        <is>
          <t>x</t>
        </is>
      </c>
      <c r="N331" s="83" t="inlineStr">
        <is>
          <t>1</t>
        </is>
      </c>
      <c r="O331" s="87" t="inlineStr">
        <is>
          <t>x</t>
        </is>
      </c>
      <c r="P331" s="83" t="inlineStr">
        <is>
          <t>4.8%</t>
        </is>
      </c>
      <c r="Q331" s="87" t="inlineStr">
        <is>
          <t>x</t>
        </is>
      </c>
      <c r="R331" s="87" t="inlineStr">
        <is>
          <t>x</t>
        </is>
      </c>
      <c r="S331" s="88" t="inlineStr">
        <is>
          <t>x</t>
        </is>
      </c>
    </row>
    <row r="332" ht="24" customHeight="1">
      <c r="A332" s="494" t="n"/>
      <c r="B332" s="1058" t="inlineStr">
        <is>
          <t>9</t>
        </is>
      </c>
      <c r="C332" s="82" t="inlineStr">
        <is>
          <t>3.8</t>
        </is>
      </c>
      <c r="D332" s="83" t="inlineStr">
        <is>
          <t>12</t>
        </is>
      </c>
      <c r="E332" s="83" t="inlineStr">
        <is>
          <t>30</t>
        </is>
      </c>
      <c r="F332" s="84">
        <f>D332*E332</f>
        <v/>
      </c>
      <c r="G332" s="239" t="inlineStr">
        <is>
          <t>3</t>
        </is>
      </c>
      <c r="H332" s="83" t="inlineStr">
        <is>
          <t>1.3%</t>
        </is>
      </c>
      <c r="I332" s="87" t="inlineStr">
        <is>
          <t>x</t>
        </is>
      </c>
      <c r="J332" s="83" t="inlineStr">
        <is>
          <t>1.1%</t>
        </is>
      </c>
      <c r="K332" s="87" t="inlineStr">
        <is>
          <t>x</t>
        </is>
      </c>
      <c r="L332" s="83" t="inlineStr">
        <is>
          <t>2</t>
        </is>
      </c>
      <c r="M332" s="87" t="inlineStr">
        <is>
          <t>x</t>
        </is>
      </c>
      <c r="N332" s="83" t="inlineStr">
        <is>
          <t>1</t>
        </is>
      </c>
      <c r="O332" s="87" t="inlineStr">
        <is>
          <t>x</t>
        </is>
      </c>
      <c r="P332" s="83" t="inlineStr">
        <is>
          <t>5.5%</t>
        </is>
      </c>
      <c r="Q332" s="87" t="inlineStr">
        <is>
          <t>x</t>
        </is>
      </c>
      <c r="R332" s="87" t="inlineStr">
        <is>
          <t>x</t>
        </is>
      </c>
      <c r="S332" s="88" t="inlineStr">
        <is>
          <t>x</t>
        </is>
      </c>
    </row>
    <row r="333" ht="24" customHeight="1">
      <c r="A333" s="494" t="n"/>
      <c r="B333" s="1058" t="inlineStr">
        <is>
          <t>10</t>
        </is>
      </c>
      <c r="C333" s="82" t="inlineStr">
        <is>
          <t>4.6</t>
        </is>
      </c>
      <c r="D333" s="83" t="inlineStr">
        <is>
          <t>12</t>
        </is>
      </c>
      <c r="E333" s="83" t="inlineStr">
        <is>
          <t>30</t>
        </is>
      </c>
      <c r="F333" s="84">
        <f>D333*E333</f>
        <v/>
      </c>
      <c r="G333" s="239" t="inlineStr">
        <is>
          <t>3</t>
        </is>
      </c>
      <c r="H333" s="83" t="inlineStr">
        <is>
          <t>1.5%</t>
        </is>
      </c>
      <c r="I333" s="87" t="inlineStr">
        <is>
          <t>x</t>
        </is>
      </c>
      <c r="J333" s="83" t="inlineStr">
        <is>
          <t>1.2%</t>
        </is>
      </c>
      <c r="K333" s="87" t="inlineStr">
        <is>
          <t>x</t>
        </is>
      </c>
      <c r="L333" s="83" t="inlineStr">
        <is>
          <t>3</t>
        </is>
      </c>
      <c r="M333" s="87" t="inlineStr">
        <is>
          <t>x</t>
        </is>
      </c>
      <c r="N333" s="83" t="inlineStr">
        <is>
          <t>1</t>
        </is>
      </c>
      <c r="O333" s="87" t="inlineStr">
        <is>
          <t>x</t>
        </is>
      </c>
      <c r="P333" s="83" t="inlineStr">
        <is>
          <t>6.3%</t>
        </is>
      </c>
      <c r="Q333" s="87" t="inlineStr">
        <is>
          <t>x</t>
        </is>
      </c>
      <c r="R333" s="87" t="inlineStr">
        <is>
          <t>x</t>
        </is>
      </c>
      <c r="S333" s="88" t="inlineStr">
        <is>
          <t>x</t>
        </is>
      </c>
    </row>
    <row r="334" ht="24" customHeight="1">
      <c r="A334" s="494" t="n"/>
      <c r="B334" s="1058" t="inlineStr">
        <is>
          <t>11</t>
        </is>
      </c>
      <c r="C334" s="82" t="inlineStr">
        <is>
          <t>5.2</t>
        </is>
      </c>
      <c r="D334" s="83" t="inlineStr">
        <is>
          <t>14</t>
        </is>
      </c>
      <c r="E334" s="83" t="inlineStr">
        <is>
          <t>50</t>
        </is>
      </c>
      <c r="F334" s="84">
        <f>D334*E334</f>
        <v/>
      </c>
      <c r="G334" s="239" t="inlineStr">
        <is>
          <t>4</t>
        </is>
      </c>
      <c r="H334" s="83" t="inlineStr">
        <is>
          <t>1.8%</t>
        </is>
      </c>
      <c r="I334" s="87" t="inlineStr">
        <is>
          <t>x</t>
        </is>
      </c>
      <c r="J334" s="83" t="inlineStr">
        <is>
          <t>1.4%</t>
        </is>
      </c>
      <c r="K334" s="87" t="inlineStr">
        <is>
          <t>x</t>
        </is>
      </c>
      <c r="L334" s="83" t="inlineStr">
        <is>
          <t>3</t>
        </is>
      </c>
      <c r="M334" s="87" t="inlineStr">
        <is>
          <t>x</t>
        </is>
      </c>
      <c r="N334" s="83" t="inlineStr">
        <is>
          <t>1</t>
        </is>
      </c>
      <c r="O334" s="87" t="inlineStr">
        <is>
          <t>x</t>
        </is>
      </c>
      <c r="P334" s="83" t="inlineStr">
        <is>
          <t>7.3%</t>
        </is>
      </c>
      <c r="Q334" s="87" t="inlineStr">
        <is>
          <t>x</t>
        </is>
      </c>
      <c r="R334" s="87" t="inlineStr">
        <is>
          <t>x</t>
        </is>
      </c>
      <c r="S334" s="88" t="inlineStr">
        <is>
          <t>x</t>
        </is>
      </c>
    </row>
    <row r="335" ht="24" customHeight="1">
      <c r="A335" s="494" t="n"/>
      <c r="B335" s="1058" t="inlineStr">
        <is>
          <t>12</t>
        </is>
      </c>
      <c r="C335" s="82" t="inlineStr">
        <is>
          <t>5.6</t>
        </is>
      </c>
      <c r="D335" s="83" t="inlineStr">
        <is>
          <t>14</t>
        </is>
      </c>
      <c r="E335" s="83" t="inlineStr">
        <is>
          <t>50</t>
        </is>
      </c>
      <c r="F335" s="84">
        <f>D335*E335</f>
        <v/>
      </c>
      <c r="G335" s="239" t="inlineStr">
        <is>
          <t>4</t>
        </is>
      </c>
      <c r="H335" s="83" t="inlineStr">
        <is>
          <t>2%</t>
        </is>
      </c>
      <c r="I335" s="87" t="inlineStr">
        <is>
          <t>x</t>
        </is>
      </c>
      <c r="J335" s="83" t="inlineStr">
        <is>
          <t>1.6%</t>
        </is>
      </c>
      <c r="K335" s="87" t="inlineStr">
        <is>
          <t>x</t>
        </is>
      </c>
      <c r="L335" s="83" t="inlineStr">
        <is>
          <t>3</t>
        </is>
      </c>
      <c r="M335" s="87" t="inlineStr">
        <is>
          <t>x</t>
        </is>
      </c>
      <c r="N335" s="83" t="inlineStr">
        <is>
          <t>1</t>
        </is>
      </c>
      <c r="O335" s="87" t="inlineStr">
        <is>
          <t>x</t>
        </is>
      </c>
      <c r="P335" s="83" t="inlineStr">
        <is>
          <t>8.3%</t>
        </is>
      </c>
      <c r="Q335" s="87" t="inlineStr">
        <is>
          <t>x</t>
        </is>
      </c>
      <c r="R335" s="87" t="inlineStr">
        <is>
          <t>x</t>
        </is>
      </c>
      <c r="S335" s="88" t="inlineStr">
        <is>
          <t>x</t>
        </is>
      </c>
    </row>
    <row r="336" ht="24" customHeight="1">
      <c r="A336" s="494" t="n"/>
      <c r="B336" s="1058" t="inlineStr">
        <is>
          <t>13</t>
        </is>
      </c>
      <c r="C336" s="82" t="inlineStr">
        <is>
          <t>6.6</t>
        </is>
      </c>
      <c r="D336" s="83" t="inlineStr">
        <is>
          <t>14</t>
        </is>
      </c>
      <c r="E336" s="83" t="inlineStr">
        <is>
          <t>50</t>
        </is>
      </c>
      <c r="F336" s="84">
        <f>D336*E336</f>
        <v/>
      </c>
      <c r="G336" s="239" t="inlineStr">
        <is>
          <t>5</t>
        </is>
      </c>
      <c r="H336" s="83" t="inlineStr">
        <is>
          <t>2.3%</t>
        </is>
      </c>
      <c r="I336" s="87" t="inlineStr">
        <is>
          <t>x</t>
        </is>
      </c>
      <c r="J336" s="83" t="inlineStr">
        <is>
          <t>1.8%</t>
        </is>
      </c>
      <c r="K336" s="87" t="inlineStr">
        <is>
          <t>x</t>
        </is>
      </c>
      <c r="L336" s="83" t="inlineStr">
        <is>
          <t>4</t>
        </is>
      </c>
      <c r="M336" s="87" t="inlineStr">
        <is>
          <t>x</t>
        </is>
      </c>
      <c r="N336" s="83" t="inlineStr">
        <is>
          <t>1</t>
        </is>
      </c>
      <c r="O336" s="87" t="inlineStr">
        <is>
          <t>x</t>
        </is>
      </c>
      <c r="P336" s="83" t="inlineStr">
        <is>
          <t>9.3%</t>
        </is>
      </c>
      <c r="Q336" s="87" t="inlineStr">
        <is>
          <t>x</t>
        </is>
      </c>
      <c r="R336" s="87" t="inlineStr">
        <is>
          <t>x</t>
        </is>
      </c>
      <c r="S336" s="88" t="inlineStr">
        <is>
          <t>x</t>
        </is>
      </c>
    </row>
    <row r="337" ht="24" customHeight="1">
      <c r="A337" s="494" t="n"/>
      <c r="B337" s="1058" t="inlineStr">
        <is>
          <t>14</t>
        </is>
      </c>
      <c r="C337" s="82" t="inlineStr">
        <is>
          <t>7.3</t>
        </is>
      </c>
      <c r="D337" s="83" t="inlineStr">
        <is>
          <t>14</t>
        </is>
      </c>
      <c r="E337" s="83" t="inlineStr">
        <is>
          <t>50</t>
        </is>
      </c>
      <c r="F337" s="84">
        <f>D337*E337</f>
        <v/>
      </c>
      <c r="G337" s="239" t="inlineStr">
        <is>
          <t>5</t>
        </is>
      </c>
      <c r="H337" s="83" t="inlineStr">
        <is>
          <t>2.5%</t>
        </is>
      </c>
      <c r="I337" s="87" t="inlineStr">
        <is>
          <t>x</t>
        </is>
      </c>
      <c r="J337" s="83" t="inlineStr">
        <is>
          <t>2%</t>
        </is>
      </c>
      <c r="K337" s="87" t="inlineStr">
        <is>
          <t>x</t>
        </is>
      </c>
      <c r="L337" s="83" t="inlineStr">
        <is>
          <t>4</t>
        </is>
      </c>
      <c r="M337" s="87" t="inlineStr">
        <is>
          <t>x</t>
        </is>
      </c>
      <c r="N337" s="83" t="inlineStr">
        <is>
          <t>2</t>
        </is>
      </c>
      <c r="O337" s="87" t="inlineStr">
        <is>
          <t>x</t>
        </is>
      </c>
      <c r="P337" s="83" t="inlineStr">
        <is>
          <t>10.3%</t>
        </is>
      </c>
      <c r="Q337" s="87" t="inlineStr">
        <is>
          <t>x</t>
        </is>
      </c>
      <c r="R337" s="87" t="inlineStr">
        <is>
          <t>x</t>
        </is>
      </c>
      <c r="S337" s="88" t="inlineStr">
        <is>
          <t>x</t>
        </is>
      </c>
    </row>
    <row r="338" ht="24" customHeight="1">
      <c r="A338" s="494" t="n"/>
      <c r="B338" s="1058" t="inlineStr">
        <is>
          <t>15</t>
        </is>
      </c>
      <c r="C338" s="82" t="inlineStr">
        <is>
          <t>8.2</t>
        </is>
      </c>
      <c r="D338" s="83" t="inlineStr">
        <is>
          <t>14</t>
        </is>
      </c>
      <c r="E338" s="83" t="inlineStr">
        <is>
          <t>50</t>
        </is>
      </c>
      <c r="F338" s="84">
        <f>D338*E338</f>
        <v/>
      </c>
      <c r="G338" s="239" t="inlineStr">
        <is>
          <t>6</t>
        </is>
      </c>
      <c r="H338" s="83" t="inlineStr">
        <is>
          <t>2.7%</t>
        </is>
      </c>
      <c r="I338" s="87" t="inlineStr">
        <is>
          <t>x</t>
        </is>
      </c>
      <c r="J338" s="83" t="inlineStr">
        <is>
          <t>2.2%</t>
        </is>
      </c>
      <c r="K338" s="87" t="inlineStr">
        <is>
          <t>x</t>
        </is>
      </c>
      <c r="L338" s="83" t="inlineStr">
        <is>
          <t>5</t>
        </is>
      </c>
      <c r="M338" s="87" t="inlineStr">
        <is>
          <t>x</t>
        </is>
      </c>
      <c r="N338" s="83" t="inlineStr">
        <is>
          <t>2</t>
        </is>
      </c>
      <c r="O338" s="87" t="inlineStr">
        <is>
          <t>x</t>
        </is>
      </c>
      <c r="P338" s="83" t="inlineStr">
        <is>
          <t>11.3%</t>
        </is>
      </c>
      <c r="Q338" s="87" t="inlineStr">
        <is>
          <t>x</t>
        </is>
      </c>
      <c r="R338" s="87" t="inlineStr">
        <is>
          <t>x</t>
        </is>
      </c>
      <c r="S338" s="88" t="inlineStr">
        <is>
          <t>x</t>
        </is>
      </c>
    </row>
    <row r="339" ht="24" customHeight="1">
      <c r="A339" s="494" t="n"/>
      <c r="B339" s="1058" t="inlineStr">
        <is>
          <t>16</t>
        </is>
      </c>
      <c r="C339" s="82" t="inlineStr">
        <is>
          <t>9</t>
        </is>
      </c>
      <c r="D339" s="83" t="inlineStr">
        <is>
          <t>17</t>
        </is>
      </c>
      <c r="E339" s="83" t="inlineStr">
        <is>
          <t>70</t>
        </is>
      </c>
      <c r="F339" s="84">
        <f>D339*E339</f>
        <v/>
      </c>
      <c r="G339" s="239" t="inlineStr">
        <is>
          <t>7</t>
        </is>
      </c>
      <c r="H339" s="83" t="inlineStr">
        <is>
          <t>3.1%</t>
        </is>
      </c>
      <c r="I339" s="87" t="inlineStr">
        <is>
          <t>x</t>
        </is>
      </c>
      <c r="J339" s="83" t="inlineStr">
        <is>
          <t>2.5%</t>
        </is>
      </c>
      <c r="K339" s="87" t="inlineStr">
        <is>
          <t>x</t>
        </is>
      </c>
      <c r="L339" s="83" t="inlineStr">
        <is>
          <t>5</t>
        </is>
      </c>
      <c r="M339" s="87" t="inlineStr">
        <is>
          <t>x</t>
        </is>
      </c>
      <c r="N339" s="83" t="inlineStr">
        <is>
          <t>2</t>
        </is>
      </c>
      <c r="O339" s="87" t="inlineStr">
        <is>
          <t>x</t>
        </is>
      </c>
      <c r="P339" s="83" t="inlineStr">
        <is>
          <t>12.8%</t>
        </is>
      </c>
      <c r="Q339" s="87" t="inlineStr">
        <is>
          <t>x</t>
        </is>
      </c>
      <c r="R339" s="87" t="inlineStr">
        <is>
          <t>x</t>
        </is>
      </c>
      <c r="S339" s="88" t="inlineStr">
        <is>
          <t>x</t>
        </is>
      </c>
    </row>
    <row r="340" ht="24" customHeight="1">
      <c r="A340" s="494" t="n"/>
      <c r="B340" s="1058" t="inlineStr">
        <is>
          <t>17</t>
        </is>
      </c>
      <c r="C340" s="82" t="inlineStr">
        <is>
          <t>10.1</t>
        </is>
      </c>
      <c r="D340" s="83" t="inlineStr">
        <is>
          <t>17</t>
        </is>
      </c>
      <c r="E340" s="83" t="inlineStr">
        <is>
          <t>70</t>
        </is>
      </c>
      <c r="F340" s="84">
        <f>D340*E340</f>
        <v/>
      </c>
      <c r="G340" s="239" t="inlineStr">
        <is>
          <t>7</t>
        </is>
      </c>
      <c r="H340" s="83" t="inlineStr">
        <is>
          <t>3.5%</t>
        </is>
      </c>
      <c r="I340" s="87" t="inlineStr">
        <is>
          <t>x</t>
        </is>
      </c>
      <c r="J340" s="83" t="inlineStr">
        <is>
          <t>2.8%</t>
        </is>
      </c>
      <c r="K340" s="87" t="inlineStr">
        <is>
          <t>x</t>
        </is>
      </c>
      <c r="L340" s="83" t="inlineStr">
        <is>
          <t>6</t>
        </is>
      </c>
      <c r="M340" s="87" t="inlineStr">
        <is>
          <t>x</t>
        </is>
      </c>
      <c r="N340" s="83" t="inlineStr">
        <is>
          <t>2</t>
        </is>
      </c>
      <c r="O340" s="87" t="inlineStr">
        <is>
          <t>x</t>
        </is>
      </c>
      <c r="P340" s="83" t="inlineStr">
        <is>
          <t>14.3%</t>
        </is>
      </c>
      <c r="Q340" s="87" t="inlineStr">
        <is>
          <t>x</t>
        </is>
      </c>
      <c r="R340" s="87" t="inlineStr">
        <is>
          <t>x</t>
        </is>
      </c>
      <c r="S340" s="88" t="inlineStr">
        <is>
          <t>x</t>
        </is>
      </c>
    </row>
    <row r="341" ht="24" customHeight="1">
      <c r="A341" s="494" t="n"/>
      <c r="B341" s="1058" t="inlineStr">
        <is>
          <t>18</t>
        </is>
      </c>
      <c r="C341" s="82" t="inlineStr">
        <is>
          <t>11.5</t>
        </is>
      </c>
      <c r="D341" s="83" t="inlineStr">
        <is>
          <t>17</t>
        </is>
      </c>
      <c r="E341" s="83" t="inlineStr">
        <is>
          <t>70</t>
        </is>
      </c>
      <c r="F341" s="84">
        <f>D341*E341</f>
        <v/>
      </c>
      <c r="G341" s="239" t="inlineStr">
        <is>
          <t>8</t>
        </is>
      </c>
      <c r="H341" s="83" t="inlineStr">
        <is>
          <t>3.8%</t>
        </is>
      </c>
      <c r="I341" s="87" t="inlineStr">
        <is>
          <t>x</t>
        </is>
      </c>
      <c r="J341" s="83" t="inlineStr">
        <is>
          <t>3.1%</t>
        </is>
      </c>
      <c r="K341" s="87" t="inlineStr">
        <is>
          <t>x</t>
        </is>
      </c>
      <c r="L341" s="83" t="inlineStr">
        <is>
          <t>7</t>
        </is>
      </c>
      <c r="M341" s="87" t="inlineStr">
        <is>
          <t>x</t>
        </is>
      </c>
      <c r="N341" s="83" t="inlineStr">
        <is>
          <t>3</t>
        </is>
      </c>
      <c r="O341" s="87" t="inlineStr">
        <is>
          <t>x</t>
        </is>
      </c>
      <c r="P341" s="83" t="inlineStr">
        <is>
          <t>15.8%</t>
        </is>
      </c>
      <c r="Q341" s="87" t="inlineStr">
        <is>
          <t>x</t>
        </is>
      </c>
      <c r="R341" s="87" t="inlineStr">
        <is>
          <t>x</t>
        </is>
      </c>
      <c r="S341" s="88" t="inlineStr">
        <is>
          <t>x</t>
        </is>
      </c>
    </row>
    <row r="342" ht="24" customHeight="1">
      <c r="A342" s="494" t="n"/>
      <c r="B342" s="1058" t="inlineStr">
        <is>
          <t>19</t>
        </is>
      </c>
      <c r="C342" s="82" t="inlineStr">
        <is>
          <t>12.3</t>
        </is>
      </c>
      <c r="D342" s="83" t="inlineStr">
        <is>
          <t>17</t>
        </is>
      </c>
      <c r="E342" s="83" t="inlineStr">
        <is>
          <t>70</t>
        </is>
      </c>
      <c r="F342" s="84">
        <f>D342*E342</f>
        <v/>
      </c>
      <c r="G342" s="239" t="inlineStr">
        <is>
          <t>9</t>
        </is>
      </c>
      <c r="H342" s="83" t="inlineStr">
        <is>
          <t>4.2%</t>
        </is>
      </c>
      <c r="I342" s="87" t="inlineStr">
        <is>
          <t>x</t>
        </is>
      </c>
      <c r="J342" s="83" t="inlineStr">
        <is>
          <t>3.3%</t>
        </is>
      </c>
      <c r="K342" s="87" t="inlineStr">
        <is>
          <t>x</t>
        </is>
      </c>
      <c r="L342" s="83" t="inlineStr">
        <is>
          <t>7</t>
        </is>
      </c>
      <c r="M342" s="87" t="inlineStr">
        <is>
          <t>x</t>
        </is>
      </c>
      <c r="N342" s="83" t="inlineStr">
        <is>
          <t>3</t>
        </is>
      </c>
      <c r="O342" s="87" t="inlineStr">
        <is>
          <t>x</t>
        </is>
      </c>
      <c r="P342" s="83" t="inlineStr">
        <is>
          <t>17.3%</t>
        </is>
      </c>
      <c r="Q342" s="87" t="inlineStr">
        <is>
          <t>x</t>
        </is>
      </c>
      <c r="R342" s="87" t="inlineStr">
        <is>
          <t>x</t>
        </is>
      </c>
      <c r="S342" s="88" t="inlineStr">
        <is>
          <t>x</t>
        </is>
      </c>
    </row>
    <row r="343" ht="24" customHeight="1">
      <c r="A343" s="494" t="n"/>
      <c r="B343" s="1058" t="inlineStr">
        <is>
          <t>20</t>
        </is>
      </c>
      <c r="C343" s="82" t="inlineStr">
        <is>
          <t>13.5</t>
        </is>
      </c>
      <c r="D343" s="83" t="inlineStr">
        <is>
          <t>17</t>
        </is>
      </c>
      <c r="E343" s="83" t="inlineStr">
        <is>
          <t>70</t>
        </is>
      </c>
      <c r="F343" s="84">
        <f>D343*E343</f>
        <v/>
      </c>
      <c r="G343" s="239" t="inlineStr">
        <is>
          <t>10</t>
        </is>
      </c>
      <c r="H343" s="83" t="inlineStr">
        <is>
          <t>4.6%</t>
        </is>
      </c>
      <c r="I343" s="87" t="inlineStr">
        <is>
          <t>x</t>
        </is>
      </c>
      <c r="J343" s="83" t="inlineStr">
        <is>
          <t>3.6%</t>
        </is>
      </c>
      <c r="K343" s="87" t="inlineStr">
        <is>
          <t>x</t>
        </is>
      </c>
      <c r="L343" s="83" t="inlineStr">
        <is>
          <t>8</t>
        </is>
      </c>
      <c r="M343" s="87" t="inlineStr">
        <is>
          <t>x</t>
        </is>
      </c>
      <c r="N343" s="83" t="inlineStr">
        <is>
          <t>3</t>
        </is>
      </c>
      <c r="O343" s="87" t="inlineStr">
        <is>
          <t>x</t>
        </is>
      </c>
      <c r="P343" s="83" t="inlineStr">
        <is>
          <t>18.8%</t>
        </is>
      </c>
      <c r="Q343" s="87" t="inlineStr">
        <is>
          <t>x</t>
        </is>
      </c>
      <c r="R343" s="87" t="inlineStr">
        <is>
          <t>x</t>
        </is>
      </c>
      <c r="S343" s="88" t="inlineStr">
        <is>
          <t>x</t>
        </is>
      </c>
    </row>
    <row r="344" ht="24" customHeight="1">
      <c r="A344" s="494" t="n"/>
      <c r="B344" s="1058" t="inlineStr">
        <is>
          <t>21</t>
        </is>
      </c>
      <c r="C344" s="82" t="inlineStr">
        <is>
          <t>15</t>
        </is>
      </c>
      <c r="D344" s="83" t="inlineStr">
        <is>
          <t>21</t>
        </is>
      </c>
      <c r="E344" s="83" t="inlineStr">
        <is>
          <t>90</t>
        </is>
      </c>
      <c r="F344" s="84">
        <f>D344*E344</f>
        <v/>
      </c>
      <c r="G344" s="239" t="inlineStr">
        <is>
          <t>11</t>
        </is>
      </c>
      <c r="H344" s="83" t="inlineStr">
        <is>
          <t>5.1%</t>
        </is>
      </c>
      <c r="I344" s="87" t="inlineStr">
        <is>
          <t>x</t>
        </is>
      </c>
      <c r="J344" s="83" t="inlineStr">
        <is>
          <t>4.1%</t>
        </is>
      </c>
      <c r="K344" s="87" t="inlineStr">
        <is>
          <t>x</t>
        </is>
      </c>
      <c r="L344" s="83" t="inlineStr">
        <is>
          <t>9</t>
        </is>
      </c>
      <c r="M344" s="87" t="inlineStr">
        <is>
          <t>x</t>
        </is>
      </c>
      <c r="N344" s="83" t="inlineStr">
        <is>
          <t>3</t>
        </is>
      </c>
      <c r="O344" s="87" t="inlineStr">
        <is>
          <t>x</t>
        </is>
      </c>
      <c r="P344" s="83" t="inlineStr">
        <is>
          <t>21%</t>
        </is>
      </c>
      <c r="Q344" s="87" t="inlineStr">
        <is>
          <t>x</t>
        </is>
      </c>
      <c r="R344" s="87" t="inlineStr">
        <is>
          <t>x</t>
        </is>
      </c>
      <c r="S344" s="88" t="inlineStr">
        <is>
          <t>x</t>
        </is>
      </c>
    </row>
    <row r="345" ht="24" customHeight="1">
      <c r="A345" s="494" t="n"/>
      <c r="B345" s="1058" t="inlineStr">
        <is>
          <t>22</t>
        </is>
      </c>
      <c r="C345" s="82" t="inlineStr">
        <is>
          <t>16.8</t>
        </is>
      </c>
      <c r="D345" s="83" t="inlineStr">
        <is>
          <t>21</t>
        </is>
      </c>
      <c r="E345" s="83" t="inlineStr">
        <is>
          <t>90</t>
        </is>
      </c>
      <c r="F345" s="84">
        <f>D345*E345</f>
        <v/>
      </c>
      <c r="G345" s="239" t="inlineStr">
        <is>
          <t>12</t>
        </is>
      </c>
      <c r="H345" s="83" t="inlineStr">
        <is>
          <t>5.7%</t>
        </is>
      </c>
      <c r="I345" s="87" t="inlineStr">
        <is>
          <t>x</t>
        </is>
      </c>
      <c r="J345" s="83" t="inlineStr">
        <is>
          <t>4.5%</t>
        </is>
      </c>
      <c r="K345" s="87" t="inlineStr">
        <is>
          <t>x</t>
        </is>
      </c>
      <c r="L345" s="83" t="inlineStr">
        <is>
          <t>10</t>
        </is>
      </c>
      <c r="M345" s="87" t="inlineStr">
        <is>
          <t>x</t>
        </is>
      </c>
      <c r="N345" s="83" t="inlineStr">
        <is>
          <t>4</t>
        </is>
      </c>
      <c r="O345" s="87" t="inlineStr">
        <is>
          <t>x</t>
        </is>
      </c>
      <c r="P345" s="83" t="inlineStr">
        <is>
          <t>23.3%</t>
        </is>
      </c>
      <c r="Q345" s="87" t="inlineStr">
        <is>
          <t>x</t>
        </is>
      </c>
      <c r="R345" s="87" t="inlineStr">
        <is>
          <t>x</t>
        </is>
      </c>
      <c r="S345" s="88" t="inlineStr">
        <is>
          <t>x</t>
        </is>
      </c>
    </row>
    <row r="346" ht="24" customHeight="1">
      <c r="A346" s="494" t="n"/>
      <c r="B346" s="1058" t="inlineStr">
        <is>
          <t>23</t>
        </is>
      </c>
      <c r="C346" s="82" t="inlineStr">
        <is>
          <t>18.3</t>
        </is>
      </c>
      <c r="D346" s="83" t="inlineStr">
        <is>
          <t>21</t>
        </is>
      </c>
      <c r="E346" s="83" t="inlineStr">
        <is>
          <t>90</t>
        </is>
      </c>
      <c r="F346" s="84">
        <f>D346*E346</f>
        <v/>
      </c>
      <c r="G346" s="239" t="inlineStr">
        <is>
          <t>13</t>
        </is>
      </c>
      <c r="H346" s="83" t="inlineStr">
        <is>
          <t>6.2%</t>
        </is>
      </c>
      <c r="I346" s="87" t="inlineStr">
        <is>
          <t>x</t>
        </is>
      </c>
      <c r="J346" s="83" t="inlineStr">
        <is>
          <t>4.9%</t>
        </is>
      </c>
      <c r="K346" s="87" t="inlineStr">
        <is>
          <t>x</t>
        </is>
      </c>
      <c r="L346" s="83" t="inlineStr">
        <is>
          <t>11</t>
        </is>
      </c>
      <c r="M346" s="87" t="inlineStr">
        <is>
          <t>x</t>
        </is>
      </c>
      <c r="N346" s="83" t="inlineStr">
        <is>
          <t>4</t>
        </is>
      </c>
      <c r="O346" s="87" t="inlineStr">
        <is>
          <t>x</t>
        </is>
      </c>
      <c r="P346" s="83" t="inlineStr">
        <is>
          <t>25.5%</t>
        </is>
      </c>
      <c r="Q346" s="87" t="inlineStr">
        <is>
          <t>x</t>
        </is>
      </c>
      <c r="R346" s="87" t="inlineStr">
        <is>
          <t>x</t>
        </is>
      </c>
      <c r="S346" s="88" t="inlineStr">
        <is>
          <t>x</t>
        </is>
      </c>
    </row>
    <row r="347" ht="24" customHeight="1">
      <c r="A347" s="494" t="n"/>
      <c r="B347" s="1058" t="inlineStr">
        <is>
          <t>24</t>
        </is>
      </c>
      <c r="C347" s="82" t="inlineStr">
        <is>
          <t>19.9</t>
        </is>
      </c>
      <c r="D347" s="83" t="inlineStr">
        <is>
          <t>21</t>
        </is>
      </c>
      <c r="E347" s="83" t="inlineStr">
        <is>
          <t>90</t>
        </is>
      </c>
      <c r="F347" s="84">
        <f>D347*E347</f>
        <v/>
      </c>
      <c r="G347" s="239" t="inlineStr">
        <is>
          <t>14</t>
        </is>
      </c>
      <c r="H347" s="83" t="inlineStr">
        <is>
          <t>6.8%</t>
        </is>
      </c>
      <c r="I347" s="87" t="inlineStr">
        <is>
          <t>x</t>
        </is>
      </c>
      <c r="J347" s="83" t="inlineStr">
        <is>
          <t>5.4%</t>
        </is>
      </c>
      <c r="K347" s="87" t="inlineStr">
        <is>
          <t>x</t>
        </is>
      </c>
      <c r="L347" s="83" t="inlineStr">
        <is>
          <t>12</t>
        </is>
      </c>
      <c r="M347" s="87" t="inlineStr">
        <is>
          <t>x</t>
        </is>
      </c>
      <c r="N347" s="83" t="inlineStr">
        <is>
          <t>4</t>
        </is>
      </c>
      <c r="O347" s="87" t="inlineStr">
        <is>
          <t>x</t>
        </is>
      </c>
      <c r="P347" s="83" t="inlineStr">
        <is>
          <t>27.8%</t>
        </is>
      </c>
      <c r="Q347" s="87" t="inlineStr">
        <is>
          <t>x</t>
        </is>
      </c>
      <c r="R347" s="87" t="inlineStr">
        <is>
          <t>x</t>
        </is>
      </c>
      <c r="S347" s="88" t="inlineStr">
        <is>
          <t>x</t>
        </is>
      </c>
    </row>
    <row r="348" ht="24" customHeight="1">
      <c r="A348" s="494" t="n"/>
      <c r="B348" s="1058" t="inlineStr">
        <is>
          <t>25</t>
        </is>
      </c>
      <c r="C348" s="82" t="inlineStr">
        <is>
          <t>21.7</t>
        </is>
      </c>
      <c r="D348" s="83" t="inlineStr">
        <is>
          <t>21</t>
        </is>
      </c>
      <c r="E348" s="83" t="inlineStr">
        <is>
          <t>90</t>
        </is>
      </c>
      <c r="F348" s="84">
        <f>D348*E348</f>
        <v/>
      </c>
      <c r="G348" s="239" t="inlineStr">
        <is>
          <t>16</t>
        </is>
      </c>
      <c r="H348" s="83" t="inlineStr">
        <is>
          <t>7.3%</t>
        </is>
      </c>
      <c r="I348" s="87" t="inlineStr">
        <is>
          <t>x</t>
        </is>
      </c>
      <c r="J348" s="83" t="inlineStr">
        <is>
          <t>5.8%</t>
        </is>
      </c>
      <c r="K348" s="87" t="inlineStr">
        <is>
          <t>x</t>
        </is>
      </c>
      <c r="L348" s="83" t="inlineStr">
        <is>
          <t>13</t>
        </is>
      </c>
      <c r="M348" s="87" t="inlineStr">
        <is>
          <t>x</t>
        </is>
      </c>
      <c r="N348" s="83" t="inlineStr">
        <is>
          <t>5</t>
        </is>
      </c>
      <c r="O348" s="87" t="inlineStr">
        <is>
          <t>x</t>
        </is>
      </c>
      <c r="P348" s="83" t="inlineStr">
        <is>
          <t>30%</t>
        </is>
      </c>
      <c r="Q348" s="87" t="inlineStr">
        <is>
          <t>x</t>
        </is>
      </c>
      <c r="R348" s="87" t="inlineStr">
        <is>
          <t>x</t>
        </is>
      </c>
      <c r="S348" s="88" t="inlineStr">
        <is>
          <t>x</t>
        </is>
      </c>
    </row>
    <row r="349" ht="24" customHeight="1">
      <c r="A349" s="494" t="n"/>
      <c r="B349" s="1058" t="inlineStr">
        <is>
          <t>26</t>
        </is>
      </c>
      <c r="C349" s="82" t="inlineStr">
        <is>
          <t>24.1</t>
        </is>
      </c>
      <c r="D349" s="83" t="inlineStr">
        <is>
          <t>25</t>
        </is>
      </c>
      <c r="E349" s="83" t="inlineStr">
        <is>
          <t>120</t>
        </is>
      </c>
      <c r="F349" s="84">
        <f>D349*E349</f>
        <v/>
      </c>
      <c r="G349" s="239" t="inlineStr">
        <is>
          <t>18</t>
        </is>
      </c>
      <c r="H349" s="83" t="inlineStr">
        <is>
          <t>8.3%</t>
        </is>
      </c>
      <c r="I349" s="87" t="inlineStr">
        <is>
          <t>x</t>
        </is>
      </c>
      <c r="J349" s="83" t="inlineStr">
        <is>
          <t>6.6%</t>
        </is>
      </c>
      <c r="K349" s="87" t="inlineStr">
        <is>
          <t>x</t>
        </is>
      </c>
      <c r="L349" s="83" t="inlineStr">
        <is>
          <t>14</t>
        </is>
      </c>
      <c r="M349" s="87" t="inlineStr">
        <is>
          <t>x</t>
        </is>
      </c>
      <c r="N349" s="83" t="inlineStr">
        <is>
          <t>5</t>
        </is>
      </c>
      <c r="O349" s="87" t="inlineStr">
        <is>
          <t>x</t>
        </is>
      </c>
      <c r="P349" s="83" t="inlineStr">
        <is>
          <t>34%</t>
        </is>
      </c>
      <c r="Q349" s="87" t="inlineStr">
        <is>
          <t>x</t>
        </is>
      </c>
      <c r="R349" s="87" t="inlineStr">
        <is>
          <t>x</t>
        </is>
      </c>
      <c r="S349" s="88" t="inlineStr">
        <is>
          <t>x</t>
        </is>
      </c>
    </row>
    <row r="350" ht="24" customHeight="1">
      <c r="A350" s="494" t="n"/>
      <c r="B350" s="1058" t="inlineStr">
        <is>
          <t>27</t>
        </is>
      </c>
      <c r="C350" s="82" t="inlineStr">
        <is>
          <t>27.2</t>
        </is>
      </c>
      <c r="D350" s="83" t="inlineStr">
        <is>
          <t>25</t>
        </is>
      </c>
      <c r="E350" s="83" t="inlineStr">
        <is>
          <t>120</t>
        </is>
      </c>
      <c r="F350" s="84">
        <f>D350*E350</f>
        <v/>
      </c>
      <c r="G350" s="239" t="inlineStr">
        <is>
          <t>20</t>
        </is>
      </c>
      <c r="H350" s="83" t="inlineStr">
        <is>
          <t>9.3%</t>
        </is>
      </c>
      <c r="I350" s="87" t="inlineStr">
        <is>
          <t>x</t>
        </is>
      </c>
      <c r="J350" s="83" t="inlineStr">
        <is>
          <t>7.4%</t>
        </is>
      </c>
      <c r="K350" s="87" t="inlineStr">
        <is>
          <t>x</t>
        </is>
      </c>
      <c r="L350" s="83" t="inlineStr">
        <is>
          <t>16</t>
        </is>
      </c>
      <c r="M350" s="87" t="inlineStr">
        <is>
          <t>x</t>
        </is>
      </c>
      <c r="N350" s="83" t="inlineStr">
        <is>
          <t>6</t>
        </is>
      </c>
      <c r="O350" s="87" t="inlineStr">
        <is>
          <t>x</t>
        </is>
      </c>
      <c r="P350" s="83" t="inlineStr">
        <is>
          <t>38%</t>
        </is>
      </c>
      <c r="Q350" s="87" t="inlineStr">
        <is>
          <t>x</t>
        </is>
      </c>
      <c r="R350" s="87" t="inlineStr">
        <is>
          <t>x</t>
        </is>
      </c>
      <c r="S350" s="88" t="inlineStr">
        <is>
          <t>x</t>
        </is>
      </c>
    </row>
    <row r="351" ht="24" customHeight="1">
      <c r="A351" s="494" t="n"/>
      <c r="B351" s="1058" t="inlineStr">
        <is>
          <t>28</t>
        </is>
      </c>
      <c r="C351" s="82" t="inlineStr">
        <is>
          <t>30.2</t>
        </is>
      </c>
      <c r="D351" s="83" t="inlineStr">
        <is>
          <t>25</t>
        </is>
      </c>
      <c r="E351" s="83" t="inlineStr">
        <is>
          <t>120</t>
        </is>
      </c>
      <c r="F351" s="84">
        <f>D351*E351</f>
        <v/>
      </c>
      <c r="G351" s="239" t="inlineStr">
        <is>
          <t>22</t>
        </is>
      </c>
      <c r="H351" s="83" t="inlineStr">
        <is>
          <t>10.2%</t>
        </is>
      </c>
      <c r="I351" s="87" t="inlineStr">
        <is>
          <t>x</t>
        </is>
      </c>
      <c r="J351" s="83" t="inlineStr">
        <is>
          <t>8.1%</t>
        </is>
      </c>
      <c r="K351" s="87" t="inlineStr">
        <is>
          <t>x</t>
        </is>
      </c>
      <c r="L351" s="83" t="inlineStr">
        <is>
          <t>18</t>
        </is>
      </c>
      <c r="M351" s="87" t="inlineStr">
        <is>
          <t>x</t>
        </is>
      </c>
      <c r="N351" s="83" t="inlineStr">
        <is>
          <t>7</t>
        </is>
      </c>
      <c r="O351" s="87" t="inlineStr">
        <is>
          <t>x</t>
        </is>
      </c>
      <c r="P351" s="83" t="inlineStr">
        <is>
          <t>42%</t>
        </is>
      </c>
      <c r="Q351" s="87" t="inlineStr">
        <is>
          <t>x</t>
        </is>
      </c>
      <c r="R351" s="87" t="inlineStr">
        <is>
          <t>x</t>
        </is>
      </c>
      <c r="S351" s="88" t="inlineStr">
        <is>
          <t>x</t>
        </is>
      </c>
    </row>
    <row r="352" ht="24" customHeight="1">
      <c r="A352" s="494" t="n"/>
      <c r="B352" s="1058" t="inlineStr">
        <is>
          <t>29</t>
        </is>
      </c>
      <c r="C352" s="82" t="inlineStr">
        <is>
          <t>32.7</t>
        </is>
      </c>
      <c r="D352" s="83" t="inlineStr">
        <is>
          <t>25</t>
        </is>
      </c>
      <c r="E352" s="83" t="inlineStr">
        <is>
          <t>120</t>
        </is>
      </c>
      <c r="F352" s="84">
        <f>D352*E352</f>
        <v/>
      </c>
      <c r="G352" s="239" t="inlineStr">
        <is>
          <t>24</t>
        </is>
      </c>
      <c r="H352" s="83" t="inlineStr">
        <is>
          <t>11.2%</t>
        </is>
      </c>
      <c r="I352" s="87" t="inlineStr">
        <is>
          <t>x</t>
        </is>
      </c>
      <c r="J352" s="83" t="inlineStr">
        <is>
          <t>8.9%</t>
        </is>
      </c>
      <c r="K352" s="87" t="inlineStr">
        <is>
          <t>x</t>
        </is>
      </c>
      <c r="L352" s="83" t="inlineStr">
        <is>
          <t>19</t>
        </is>
      </c>
      <c r="M352" s="87" t="inlineStr">
        <is>
          <t>x</t>
        </is>
      </c>
      <c r="N352" s="83" t="inlineStr">
        <is>
          <t>7</t>
        </is>
      </c>
      <c r="O352" s="87" t="inlineStr">
        <is>
          <t>x</t>
        </is>
      </c>
      <c r="P352" s="83" t="inlineStr">
        <is>
          <t>46%</t>
        </is>
      </c>
      <c r="Q352" s="87" t="inlineStr">
        <is>
          <t>x</t>
        </is>
      </c>
      <c r="R352" s="87" t="inlineStr">
        <is>
          <t>x</t>
        </is>
      </c>
      <c r="S352" s="88" t="inlineStr">
        <is>
          <t>x</t>
        </is>
      </c>
    </row>
    <row r="353" ht="24" customHeight="1">
      <c r="A353" s="494" t="n"/>
      <c r="B353" s="1058" t="inlineStr">
        <is>
          <t>30</t>
        </is>
      </c>
      <c r="C353" s="82" t="inlineStr">
        <is>
          <t>35.7</t>
        </is>
      </c>
      <c r="D353" s="83" t="inlineStr">
        <is>
          <t>25</t>
        </is>
      </c>
      <c r="E353" s="83" t="inlineStr">
        <is>
          <t>120</t>
        </is>
      </c>
      <c r="F353" s="84">
        <f>D353*E353</f>
        <v/>
      </c>
      <c r="G353" s="239" t="inlineStr">
        <is>
          <t>26</t>
        </is>
      </c>
      <c r="H353" s="83" t="inlineStr">
        <is>
          <t>12.2%</t>
        </is>
      </c>
      <c r="I353" s="87" t="inlineStr">
        <is>
          <t>x</t>
        </is>
      </c>
      <c r="J353" s="83" t="inlineStr">
        <is>
          <t>9.7%</t>
        </is>
      </c>
      <c r="K353" s="87" t="inlineStr">
        <is>
          <t>x</t>
        </is>
      </c>
      <c r="L353" s="83" t="inlineStr">
        <is>
          <t>21</t>
        </is>
      </c>
      <c r="M353" s="87" t="inlineStr">
        <is>
          <t>x</t>
        </is>
      </c>
      <c r="N353" s="83" t="inlineStr">
        <is>
          <t>8</t>
        </is>
      </c>
      <c r="O353" s="87" t="inlineStr">
        <is>
          <t>x</t>
        </is>
      </c>
      <c r="P353" s="83" t="inlineStr">
        <is>
          <t>50%</t>
        </is>
      </c>
      <c r="Q353" s="87" t="inlineStr">
        <is>
          <t>x</t>
        </is>
      </c>
      <c r="R353" s="87" t="inlineStr">
        <is>
          <t>x</t>
        </is>
      </c>
      <c r="S353" s="88" t="inlineStr">
        <is>
          <t>x</t>
        </is>
      </c>
    </row>
    <row r="354" ht="24" customHeight="1">
      <c r="A354" s="494" t="n"/>
      <c r="B354" s="1058" t="inlineStr">
        <is>
          <t>31</t>
        </is>
      </c>
      <c r="C354" s="82" t="inlineStr">
        <is>
          <t>39</t>
        </is>
      </c>
      <c r="D354" s="83" t="inlineStr">
        <is>
          <t>30</t>
        </is>
      </c>
      <c r="E354" s="83" t="inlineStr">
        <is>
          <t>150</t>
        </is>
      </c>
      <c r="F354" s="84">
        <f>D354*E354</f>
        <v/>
      </c>
      <c r="G354" s="239" t="inlineStr">
        <is>
          <t>28</t>
        </is>
      </c>
      <c r="H354" s="83" t="inlineStr">
        <is>
          <t>13.3%</t>
        </is>
      </c>
      <c r="I354" s="87" t="inlineStr">
        <is>
          <t>x</t>
        </is>
      </c>
      <c r="J354" s="83" t="inlineStr">
        <is>
          <t>10.6%</t>
        </is>
      </c>
      <c r="K354" s="87" t="inlineStr">
        <is>
          <t>x</t>
        </is>
      </c>
      <c r="L354" s="83" t="inlineStr">
        <is>
          <t>23</t>
        </is>
      </c>
      <c r="M354" s="87" t="inlineStr">
        <is>
          <t>x</t>
        </is>
      </c>
      <c r="N354" s="83" t="inlineStr">
        <is>
          <t>9</t>
        </is>
      </c>
      <c r="O354" s="87" t="inlineStr">
        <is>
          <t>x</t>
        </is>
      </c>
      <c r="P354" s="83" t="inlineStr">
        <is>
          <t>54.5%</t>
        </is>
      </c>
      <c r="Q354" s="87" t="inlineStr">
        <is>
          <t>x</t>
        </is>
      </c>
      <c r="R354" s="87" t="inlineStr">
        <is>
          <t>x</t>
        </is>
      </c>
      <c r="S354" s="88" t="inlineStr">
        <is>
          <t>x</t>
        </is>
      </c>
    </row>
    <row r="355" ht="24" customHeight="1">
      <c r="A355" s="494" t="n"/>
      <c r="B355" s="1058" t="inlineStr">
        <is>
          <t>32</t>
        </is>
      </c>
      <c r="C355" s="82" t="inlineStr">
        <is>
          <t>42.2</t>
        </is>
      </c>
      <c r="D355" s="83" t="inlineStr">
        <is>
          <t>30</t>
        </is>
      </c>
      <c r="E355" s="83" t="inlineStr">
        <is>
          <t>150</t>
        </is>
      </c>
      <c r="F355" s="84">
        <f>D355*E355</f>
        <v/>
      </c>
      <c r="G355" s="239" t="inlineStr">
        <is>
          <t>31</t>
        </is>
      </c>
      <c r="H355" s="83" t="inlineStr">
        <is>
          <t>14.4%</t>
        </is>
      </c>
      <c r="I355" s="87" t="inlineStr">
        <is>
          <t>x</t>
        </is>
      </c>
      <c r="J355" s="83" t="inlineStr">
        <is>
          <t>11.4%</t>
        </is>
      </c>
      <c r="K355" s="87" t="inlineStr">
        <is>
          <t>x</t>
        </is>
      </c>
      <c r="L355" s="83" t="inlineStr">
        <is>
          <t>25</t>
        </is>
      </c>
      <c r="M355" s="87" t="inlineStr">
        <is>
          <t>x</t>
        </is>
      </c>
      <c r="N355" s="83" t="inlineStr">
        <is>
          <t>9</t>
        </is>
      </c>
      <c r="O355" s="87" t="inlineStr">
        <is>
          <t>x</t>
        </is>
      </c>
      <c r="P355" s="83" t="inlineStr">
        <is>
          <t>59%</t>
        </is>
      </c>
      <c r="Q355" s="87" t="inlineStr">
        <is>
          <t>x</t>
        </is>
      </c>
      <c r="R355" s="87" t="inlineStr">
        <is>
          <t>x</t>
        </is>
      </c>
      <c r="S355" s="88" t="inlineStr">
        <is>
          <t>x</t>
        </is>
      </c>
    </row>
    <row r="356" ht="24" customHeight="1">
      <c r="A356" s="494" t="n"/>
      <c r="B356" s="1058" t="inlineStr">
        <is>
          <t>33</t>
        </is>
      </c>
      <c r="C356" s="82" t="inlineStr">
        <is>
          <t>45.7</t>
        </is>
      </c>
      <c r="D356" s="83" t="inlineStr">
        <is>
          <t>30</t>
        </is>
      </c>
      <c r="E356" s="83" t="inlineStr">
        <is>
          <t>150</t>
        </is>
      </c>
      <c r="F356" s="84">
        <f>D356*E356</f>
        <v/>
      </c>
      <c r="G356" s="239" t="inlineStr">
        <is>
          <t>33</t>
        </is>
      </c>
      <c r="H356" s="83" t="inlineStr">
        <is>
          <t>15.6%</t>
        </is>
      </c>
      <c r="I356" s="87" t="inlineStr">
        <is>
          <t>x</t>
        </is>
      </c>
      <c r="J356" s="83" t="inlineStr">
        <is>
          <t>12.4%</t>
        </is>
      </c>
      <c r="K356" s="87" t="inlineStr">
        <is>
          <t>x</t>
        </is>
      </c>
      <c r="L356" s="83" t="inlineStr">
        <is>
          <t>27</t>
        </is>
      </c>
      <c r="M356" s="87" t="inlineStr">
        <is>
          <t>x</t>
        </is>
      </c>
      <c r="N356" s="83" t="inlineStr">
        <is>
          <t>10</t>
        </is>
      </c>
      <c r="O356" s="87" t="inlineStr">
        <is>
          <t>x</t>
        </is>
      </c>
      <c r="P356" s="83" t="inlineStr">
        <is>
          <t>64%</t>
        </is>
      </c>
      <c r="Q356" s="87" t="inlineStr">
        <is>
          <t>x</t>
        </is>
      </c>
      <c r="R356" s="87" t="inlineStr">
        <is>
          <t>x</t>
        </is>
      </c>
      <c r="S356" s="88" t="inlineStr">
        <is>
          <t>x</t>
        </is>
      </c>
    </row>
    <row r="357" ht="24" customHeight="1">
      <c r="A357" s="494" t="n"/>
      <c r="B357" s="1058" t="inlineStr">
        <is>
          <t>34</t>
        </is>
      </c>
      <c r="C357" s="82" t="inlineStr">
        <is>
          <t>49.8</t>
        </is>
      </c>
      <c r="D357" s="83" t="inlineStr">
        <is>
          <t>30</t>
        </is>
      </c>
      <c r="E357" s="83" t="inlineStr">
        <is>
          <t>150</t>
        </is>
      </c>
      <c r="F357" s="84">
        <f>D357*E357</f>
        <v/>
      </c>
      <c r="G357" s="239" t="inlineStr">
        <is>
          <t>36</t>
        </is>
      </c>
      <c r="H357" s="83" t="inlineStr">
        <is>
          <t>17.1%</t>
        </is>
      </c>
      <c r="I357" s="87" t="inlineStr">
        <is>
          <t>x</t>
        </is>
      </c>
      <c r="J357" s="83" t="inlineStr">
        <is>
          <t>13.6%</t>
        </is>
      </c>
      <c r="K357" s="87" t="inlineStr">
        <is>
          <t>x</t>
        </is>
      </c>
      <c r="L357" s="83" t="inlineStr">
        <is>
          <t>29</t>
        </is>
      </c>
      <c r="M357" s="87" t="inlineStr">
        <is>
          <t>x</t>
        </is>
      </c>
      <c r="N357" s="83" t="inlineStr">
        <is>
          <t>11</t>
        </is>
      </c>
      <c r="O357" s="87" t="inlineStr">
        <is>
          <t>x</t>
        </is>
      </c>
      <c r="P357" s="83" t="inlineStr">
        <is>
          <t>70%</t>
        </is>
      </c>
      <c r="Q357" s="87" t="inlineStr">
        <is>
          <t>x</t>
        </is>
      </c>
      <c r="R357" s="87" t="inlineStr">
        <is>
          <t>x</t>
        </is>
      </c>
      <c r="S357" s="88" t="inlineStr">
        <is>
          <t>x</t>
        </is>
      </c>
    </row>
    <row r="358" ht="24" customHeight="1">
      <c r="A358" s="553" t="n"/>
      <c r="B358" s="1062" t="inlineStr">
        <is>
          <t>35</t>
        </is>
      </c>
      <c r="C358" s="89" t="inlineStr">
        <is>
          <t>53.8</t>
        </is>
      </c>
      <c r="D358" s="90" t="inlineStr">
        <is>
          <t>30</t>
        </is>
      </c>
      <c r="E358" s="90" t="inlineStr">
        <is>
          <t>150</t>
        </is>
      </c>
      <c r="F358" s="224">
        <f>D358*E358</f>
        <v/>
      </c>
      <c r="G358" s="268" t="inlineStr">
        <is>
          <t>39</t>
        </is>
      </c>
      <c r="H358" s="90" t="inlineStr">
        <is>
          <t>18.3%</t>
        </is>
      </c>
      <c r="I358" s="91" t="inlineStr">
        <is>
          <t>x</t>
        </is>
      </c>
      <c r="J358" s="90" t="inlineStr">
        <is>
          <t>14.6%</t>
        </is>
      </c>
      <c r="K358" s="91" t="inlineStr">
        <is>
          <t>x</t>
        </is>
      </c>
      <c r="L358" s="90" t="inlineStr">
        <is>
          <t>32</t>
        </is>
      </c>
      <c r="M358" s="91" t="inlineStr">
        <is>
          <t>x</t>
        </is>
      </c>
      <c r="N358" s="90" t="inlineStr">
        <is>
          <t>12</t>
        </is>
      </c>
      <c r="O358" s="91" t="inlineStr">
        <is>
          <t>x</t>
        </is>
      </c>
      <c r="P358" s="90" t="inlineStr">
        <is>
          <t>75%</t>
        </is>
      </c>
      <c r="Q358" s="91" t="inlineStr">
        <is>
          <t>x</t>
        </is>
      </c>
      <c r="R358" s="91" t="inlineStr">
        <is>
          <t>x</t>
        </is>
      </c>
      <c r="S358" s="92" t="inlineStr">
        <is>
          <t>x</t>
        </is>
      </c>
    </row>
    <row r="359" ht="24" customHeight="1">
      <c r="A359" s="579" t="inlineStr">
        <is>
          <t>华山
基础心法
龟息术</t>
        </is>
      </c>
      <c r="B359" s="1065" t="inlineStr">
        <is>
          <t>1</t>
        </is>
      </c>
      <c r="C359" s="234" t="inlineStr">
        <is>
          <t>0.1</t>
        </is>
      </c>
      <c r="D359" s="340" t="inlineStr">
        <is>
          <t>10</t>
        </is>
      </c>
      <c r="E359" s="340" t="inlineStr">
        <is>
          <t>20</t>
        </is>
      </c>
      <c r="F359" s="207">
        <f>D359*E359</f>
        <v/>
      </c>
      <c r="G359" s="657" t="inlineStr">
        <is>
          <t>0</t>
        </is>
      </c>
      <c r="H359" s="253" t="inlineStr">
        <is>
          <t>x</t>
        </is>
      </c>
      <c r="I359" s="340" t="inlineStr">
        <is>
          <t>0%</t>
        </is>
      </c>
      <c r="J359" s="253" t="inlineStr">
        <is>
          <t>x</t>
        </is>
      </c>
      <c r="K359" s="340" t="inlineStr">
        <is>
          <t>0%</t>
        </is>
      </c>
      <c r="L359" s="253" t="inlineStr">
        <is>
          <t>x</t>
        </is>
      </c>
      <c r="M359" s="340" t="inlineStr">
        <is>
          <t>0</t>
        </is>
      </c>
      <c r="N359" s="253" t="inlineStr">
        <is>
          <t>x</t>
        </is>
      </c>
      <c r="O359" s="340" t="inlineStr">
        <is>
          <t>0</t>
        </is>
      </c>
      <c r="P359" s="253" t="inlineStr">
        <is>
          <t>x</t>
        </is>
      </c>
      <c r="Q359" s="340" t="inlineStr">
        <is>
          <t>0.5%</t>
        </is>
      </c>
      <c r="R359" s="253" t="inlineStr">
        <is>
          <t>x</t>
        </is>
      </c>
      <c r="S359" s="662" t="inlineStr">
        <is>
          <t>x</t>
        </is>
      </c>
    </row>
    <row r="360" ht="24" customHeight="1">
      <c r="A360" s="494" t="n"/>
      <c r="B360" s="1058" t="inlineStr">
        <is>
          <t>2</t>
        </is>
      </c>
      <c r="C360" s="82" t="inlineStr">
        <is>
          <t>0.4</t>
        </is>
      </c>
      <c r="D360" s="83" t="inlineStr">
        <is>
          <t>10</t>
        </is>
      </c>
      <c r="E360" s="83" t="inlineStr">
        <is>
          <t>20</t>
        </is>
      </c>
      <c r="F360" s="84">
        <f>D360*E360</f>
        <v/>
      </c>
      <c r="G360" s="239" t="inlineStr">
        <is>
          <t>1</t>
        </is>
      </c>
      <c r="H360" s="87" t="inlineStr">
        <is>
          <t>x</t>
        </is>
      </c>
      <c r="I360" s="83" t="inlineStr">
        <is>
          <t>0.1%</t>
        </is>
      </c>
      <c r="J360" s="87" t="inlineStr">
        <is>
          <t>x</t>
        </is>
      </c>
      <c r="K360" s="83" t="inlineStr">
        <is>
          <t>0.1%</t>
        </is>
      </c>
      <c r="L360" s="87" t="inlineStr">
        <is>
          <t>x</t>
        </is>
      </c>
      <c r="M360" s="83" t="inlineStr">
        <is>
          <t>0</t>
        </is>
      </c>
      <c r="N360" s="87" t="inlineStr">
        <is>
          <t>x</t>
        </is>
      </c>
      <c r="O360" s="83" t="inlineStr">
        <is>
          <t>0</t>
        </is>
      </c>
      <c r="P360" s="87" t="inlineStr">
        <is>
          <t>x</t>
        </is>
      </c>
      <c r="Q360" s="83" t="inlineStr">
        <is>
          <t>1%</t>
        </is>
      </c>
      <c r="R360" s="87" t="inlineStr">
        <is>
          <t>x</t>
        </is>
      </c>
      <c r="S360" s="88" t="inlineStr">
        <is>
          <t>x</t>
        </is>
      </c>
    </row>
    <row r="361" ht="24" customHeight="1">
      <c r="A361" s="494" t="n"/>
      <c r="B361" s="1058" t="inlineStr">
        <is>
          <t>3</t>
        </is>
      </c>
      <c r="C361" s="82" t="inlineStr">
        <is>
          <t>0.5</t>
        </is>
      </c>
      <c r="D361" s="83" t="inlineStr">
        <is>
          <t>10</t>
        </is>
      </c>
      <c r="E361" s="83" t="inlineStr">
        <is>
          <t>20</t>
        </is>
      </c>
      <c r="F361" s="84">
        <f>D361*E361</f>
        <v/>
      </c>
      <c r="G361" s="239" t="inlineStr">
        <is>
          <t>1</t>
        </is>
      </c>
      <c r="H361" s="87" t="inlineStr">
        <is>
          <t>x</t>
        </is>
      </c>
      <c r="I361" s="83" t="inlineStr">
        <is>
          <t>0.1%</t>
        </is>
      </c>
      <c r="J361" s="87" t="inlineStr">
        <is>
          <t>x</t>
        </is>
      </c>
      <c r="K361" s="83" t="inlineStr">
        <is>
          <t>0.1%</t>
        </is>
      </c>
      <c r="L361" s="87" t="inlineStr">
        <is>
          <t>x</t>
        </is>
      </c>
      <c r="M361" s="83" t="inlineStr">
        <is>
          <t>0</t>
        </is>
      </c>
      <c r="N361" s="87" t="inlineStr">
        <is>
          <t>x</t>
        </is>
      </c>
      <c r="O361" s="83" t="inlineStr">
        <is>
          <t>0</t>
        </is>
      </c>
      <c r="P361" s="87" t="inlineStr">
        <is>
          <t>x</t>
        </is>
      </c>
      <c r="Q361" s="83" t="inlineStr">
        <is>
          <t>1.5%</t>
        </is>
      </c>
      <c r="R361" s="87" t="inlineStr">
        <is>
          <t>x</t>
        </is>
      </c>
      <c r="S361" s="88" t="inlineStr">
        <is>
          <t>x</t>
        </is>
      </c>
    </row>
    <row r="362" ht="24" customHeight="1">
      <c r="A362" s="494" t="n"/>
      <c r="B362" s="1058" t="inlineStr">
        <is>
          <t>4</t>
        </is>
      </c>
      <c r="C362" s="82" t="inlineStr">
        <is>
          <t>0.7</t>
        </is>
      </c>
      <c r="D362" s="83" t="inlineStr">
        <is>
          <t>10</t>
        </is>
      </c>
      <c r="E362" s="83" t="inlineStr">
        <is>
          <t>20</t>
        </is>
      </c>
      <c r="F362" s="84">
        <f>D362*E362</f>
        <v/>
      </c>
      <c r="G362" s="239" t="inlineStr">
        <is>
          <t>1</t>
        </is>
      </c>
      <c r="H362" s="87" t="inlineStr">
        <is>
          <t>x</t>
        </is>
      </c>
      <c r="I362" s="83" t="inlineStr">
        <is>
          <t>0.2%</t>
        </is>
      </c>
      <c r="J362" s="87" t="inlineStr">
        <is>
          <t>x</t>
        </is>
      </c>
      <c r="K362" s="83" t="inlineStr">
        <is>
          <t>0.2%</t>
        </is>
      </c>
      <c r="L362" s="87" t="inlineStr">
        <is>
          <t>x</t>
        </is>
      </c>
      <c r="M362" s="83" t="inlineStr">
        <is>
          <t>0</t>
        </is>
      </c>
      <c r="N362" s="87" t="inlineStr">
        <is>
          <t>x</t>
        </is>
      </c>
      <c r="O362" s="83" t="inlineStr">
        <is>
          <t>0</t>
        </is>
      </c>
      <c r="P362" s="87" t="inlineStr">
        <is>
          <t>x</t>
        </is>
      </c>
      <c r="Q362" s="83" t="inlineStr">
        <is>
          <t>2%</t>
        </is>
      </c>
      <c r="R362" s="87" t="inlineStr">
        <is>
          <t>x</t>
        </is>
      </c>
      <c r="S362" s="88" t="inlineStr">
        <is>
          <t>x</t>
        </is>
      </c>
    </row>
    <row r="363" ht="24" customHeight="1">
      <c r="A363" s="494" t="n"/>
      <c r="B363" s="1058" t="inlineStr">
        <is>
          <t>5</t>
        </is>
      </c>
      <c r="C363" s="82" t="inlineStr">
        <is>
          <t>0.8</t>
        </is>
      </c>
      <c r="D363" s="83" t="inlineStr">
        <is>
          <t>10</t>
        </is>
      </c>
      <c r="E363" s="83" t="inlineStr">
        <is>
          <t>20</t>
        </is>
      </c>
      <c r="F363" s="84">
        <f>D363*E363</f>
        <v/>
      </c>
      <c r="G363" s="239" t="inlineStr">
        <is>
          <t>1</t>
        </is>
      </c>
      <c r="H363" s="87" t="inlineStr">
        <is>
          <t>x</t>
        </is>
      </c>
      <c r="I363" s="83" t="inlineStr">
        <is>
          <t>0.2%</t>
        </is>
      </c>
      <c r="J363" s="87" t="inlineStr">
        <is>
          <t>x</t>
        </is>
      </c>
      <c r="K363" s="83" t="inlineStr">
        <is>
          <t>0.2%</t>
        </is>
      </c>
      <c r="L363" s="87" t="inlineStr">
        <is>
          <t>x</t>
        </is>
      </c>
      <c r="M363" s="83" t="inlineStr">
        <is>
          <t>0</t>
        </is>
      </c>
      <c r="N363" s="87" t="inlineStr">
        <is>
          <t>x</t>
        </is>
      </c>
      <c r="O363" s="83" t="inlineStr">
        <is>
          <t>0</t>
        </is>
      </c>
      <c r="P363" s="87" t="inlineStr">
        <is>
          <t>x</t>
        </is>
      </c>
      <c r="Q363" s="83" t="inlineStr">
        <is>
          <t>2.5%</t>
        </is>
      </c>
      <c r="R363" s="87" t="inlineStr">
        <is>
          <t>x</t>
        </is>
      </c>
      <c r="S363" s="88" t="inlineStr">
        <is>
          <t>x</t>
        </is>
      </c>
    </row>
    <row r="364" ht="24" customHeight="1">
      <c r="A364" s="494" t="n"/>
      <c r="B364" s="1058" t="inlineStr">
        <is>
          <t>6</t>
        </is>
      </c>
      <c r="C364" s="82" t="inlineStr">
        <is>
          <t>1.6</t>
        </is>
      </c>
      <c r="D364" s="83" t="inlineStr">
        <is>
          <t>12</t>
        </is>
      </c>
      <c r="E364" s="83" t="inlineStr">
        <is>
          <t>30</t>
        </is>
      </c>
      <c r="F364" s="84">
        <f>D364*E364</f>
        <v/>
      </c>
      <c r="G364" s="239" t="inlineStr">
        <is>
          <t>2</t>
        </is>
      </c>
      <c r="H364" s="87" t="inlineStr">
        <is>
          <t>x</t>
        </is>
      </c>
      <c r="I364" s="83" t="inlineStr">
        <is>
          <t>0.3%</t>
        </is>
      </c>
      <c r="J364" s="87" t="inlineStr">
        <is>
          <t>x</t>
        </is>
      </c>
      <c r="K364" s="83" t="inlineStr">
        <is>
          <t>0.3%</t>
        </is>
      </c>
      <c r="L364" s="87" t="inlineStr">
        <is>
          <t>x</t>
        </is>
      </c>
      <c r="M364" s="83" t="inlineStr">
        <is>
          <t>1</t>
        </is>
      </c>
      <c r="N364" s="87" t="inlineStr">
        <is>
          <t>x</t>
        </is>
      </c>
      <c r="O364" s="83" t="inlineStr">
        <is>
          <t>0</t>
        </is>
      </c>
      <c r="P364" s="87" t="inlineStr">
        <is>
          <t>x</t>
        </is>
      </c>
      <c r="Q364" s="83" t="inlineStr">
        <is>
          <t>3.3%</t>
        </is>
      </c>
      <c r="R364" s="87" t="inlineStr">
        <is>
          <t>x</t>
        </is>
      </c>
      <c r="S364" s="88" t="inlineStr">
        <is>
          <t>x</t>
        </is>
      </c>
    </row>
    <row r="365" ht="24" customHeight="1">
      <c r="A365" s="494" t="n"/>
      <c r="B365" s="1058" t="inlineStr">
        <is>
          <t>7</t>
        </is>
      </c>
      <c r="C365" s="82" t="inlineStr">
        <is>
          <t>1.9</t>
        </is>
      </c>
      <c r="D365" s="83" t="inlineStr">
        <is>
          <t>12</t>
        </is>
      </c>
      <c r="E365" s="83" t="inlineStr">
        <is>
          <t>30</t>
        </is>
      </c>
      <c r="F365" s="84">
        <f>D365*E365</f>
        <v/>
      </c>
      <c r="G365" s="239" t="inlineStr">
        <is>
          <t>2</t>
        </is>
      </c>
      <c r="H365" s="87" t="inlineStr">
        <is>
          <t>x</t>
        </is>
      </c>
      <c r="I365" s="83" t="inlineStr">
        <is>
          <t>0.4%</t>
        </is>
      </c>
      <c r="J365" s="87" t="inlineStr">
        <is>
          <t>x</t>
        </is>
      </c>
      <c r="K365" s="83" t="inlineStr">
        <is>
          <t>0.4%</t>
        </is>
      </c>
      <c r="L365" s="87" t="inlineStr">
        <is>
          <t>x</t>
        </is>
      </c>
      <c r="M365" s="83" t="inlineStr">
        <is>
          <t>1</t>
        </is>
      </c>
      <c r="N365" s="87" t="inlineStr">
        <is>
          <t>x</t>
        </is>
      </c>
      <c r="O365" s="83" t="inlineStr">
        <is>
          <t>0</t>
        </is>
      </c>
      <c r="P365" s="87" t="inlineStr">
        <is>
          <t>x</t>
        </is>
      </c>
      <c r="Q365" s="83" t="inlineStr">
        <is>
          <t>4%</t>
        </is>
      </c>
      <c r="R365" s="87" t="inlineStr">
        <is>
          <t>x</t>
        </is>
      </c>
      <c r="S365" s="88" t="inlineStr">
        <is>
          <t>x</t>
        </is>
      </c>
    </row>
    <row r="366" ht="24" customHeight="1">
      <c r="A366" s="494" t="n"/>
      <c r="B366" s="1058" t="inlineStr">
        <is>
          <t>8</t>
        </is>
      </c>
      <c r="C366" s="82" t="inlineStr">
        <is>
          <t>2.4</t>
        </is>
      </c>
      <c r="D366" s="83" t="inlineStr">
        <is>
          <t>12</t>
        </is>
      </c>
      <c r="E366" s="83" t="inlineStr">
        <is>
          <t>30</t>
        </is>
      </c>
      <c r="F366" s="84">
        <f>D366*E366</f>
        <v/>
      </c>
      <c r="G366" s="239" t="inlineStr">
        <is>
          <t>2</t>
        </is>
      </c>
      <c r="H366" s="87" t="inlineStr">
        <is>
          <t>x</t>
        </is>
      </c>
      <c r="I366" s="83" t="inlineStr">
        <is>
          <t>0.5%</t>
        </is>
      </c>
      <c r="J366" s="87" t="inlineStr">
        <is>
          <t>x</t>
        </is>
      </c>
      <c r="K366" s="83" t="inlineStr">
        <is>
          <t>0.5%</t>
        </is>
      </c>
      <c r="L366" s="87" t="inlineStr">
        <is>
          <t>x</t>
        </is>
      </c>
      <c r="M366" s="83" t="inlineStr">
        <is>
          <t>1</t>
        </is>
      </c>
      <c r="N366" s="87" t="inlineStr">
        <is>
          <t>x</t>
        </is>
      </c>
      <c r="O366" s="83" t="inlineStr">
        <is>
          <t>1</t>
        </is>
      </c>
      <c r="P366" s="87" t="inlineStr">
        <is>
          <t>x</t>
        </is>
      </c>
      <c r="Q366" s="83" t="inlineStr">
        <is>
          <t>4.8%</t>
        </is>
      </c>
      <c r="R366" s="87" t="inlineStr">
        <is>
          <t>x</t>
        </is>
      </c>
      <c r="S366" s="88" t="inlineStr">
        <is>
          <t>x</t>
        </is>
      </c>
    </row>
    <row r="367" ht="24" customHeight="1">
      <c r="A367" s="494" t="n"/>
      <c r="B367" s="1058" t="inlineStr">
        <is>
          <t>9</t>
        </is>
      </c>
      <c r="C367" s="82" t="inlineStr">
        <is>
          <t>2.6</t>
        </is>
      </c>
      <c r="D367" s="83" t="inlineStr">
        <is>
          <t>12</t>
        </is>
      </c>
      <c r="E367" s="83" t="inlineStr">
        <is>
          <t>30</t>
        </is>
      </c>
      <c r="F367" s="84">
        <f>D367*E367</f>
        <v/>
      </c>
      <c r="G367" s="239" t="inlineStr">
        <is>
          <t>3</t>
        </is>
      </c>
      <c r="H367" s="87" t="inlineStr">
        <is>
          <t>x</t>
        </is>
      </c>
      <c r="I367" s="83" t="inlineStr">
        <is>
          <t>0.5%</t>
        </is>
      </c>
      <c r="J367" s="87" t="inlineStr">
        <is>
          <t>x</t>
        </is>
      </c>
      <c r="K367" s="83" t="inlineStr">
        <is>
          <t>0.5%</t>
        </is>
      </c>
      <c r="L367" s="87" t="inlineStr">
        <is>
          <t>x</t>
        </is>
      </c>
      <c r="M367" s="83" t="inlineStr">
        <is>
          <t>1</t>
        </is>
      </c>
      <c r="N367" s="87" t="inlineStr">
        <is>
          <t>x</t>
        </is>
      </c>
      <c r="O367" s="83" t="inlineStr">
        <is>
          <t>1</t>
        </is>
      </c>
      <c r="P367" s="87" t="inlineStr">
        <is>
          <t>x</t>
        </is>
      </c>
      <c r="Q367" s="83" t="inlineStr">
        <is>
          <t>5.5%</t>
        </is>
      </c>
      <c r="R367" s="87" t="inlineStr">
        <is>
          <t>x</t>
        </is>
      </c>
      <c r="S367" s="88" t="inlineStr">
        <is>
          <t>x</t>
        </is>
      </c>
    </row>
    <row r="368" ht="24" customHeight="1">
      <c r="A368" s="494" t="n"/>
      <c r="B368" s="1058" t="inlineStr">
        <is>
          <t>10</t>
        </is>
      </c>
      <c r="C368" s="82" t="inlineStr">
        <is>
          <t>2.9</t>
        </is>
      </c>
      <c r="D368" s="83" t="inlineStr">
        <is>
          <t>12</t>
        </is>
      </c>
      <c r="E368" s="83" t="inlineStr">
        <is>
          <t>30</t>
        </is>
      </c>
      <c r="F368" s="84">
        <f>D368*E368</f>
        <v/>
      </c>
      <c r="G368" s="239" t="inlineStr">
        <is>
          <t>3</t>
        </is>
      </c>
      <c r="H368" s="87" t="inlineStr">
        <is>
          <t>x</t>
        </is>
      </c>
      <c r="I368" s="83" t="inlineStr">
        <is>
          <t>0.6%</t>
        </is>
      </c>
      <c r="J368" s="87" t="inlineStr">
        <is>
          <t>x</t>
        </is>
      </c>
      <c r="K368" s="83" t="inlineStr">
        <is>
          <t>0.6%</t>
        </is>
      </c>
      <c r="L368" s="87" t="inlineStr">
        <is>
          <t>x</t>
        </is>
      </c>
      <c r="M368" s="83" t="inlineStr">
        <is>
          <t>1</t>
        </is>
      </c>
      <c r="N368" s="87" t="inlineStr">
        <is>
          <t>x</t>
        </is>
      </c>
      <c r="O368" s="83" t="inlineStr">
        <is>
          <t>1</t>
        </is>
      </c>
      <c r="P368" s="87" t="inlineStr">
        <is>
          <t>x</t>
        </is>
      </c>
      <c r="Q368" s="83" t="inlineStr">
        <is>
          <t>6.3%</t>
        </is>
      </c>
      <c r="R368" s="87" t="inlineStr">
        <is>
          <t>x</t>
        </is>
      </c>
      <c r="S368" s="88" t="inlineStr">
        <is>
          <t>x</t>
        </is>
      </c>
    </row>
    <row r="369" ht="24" customHeight="1">
      <c r="A369" s="494" t="n"/>
      <c r="B369" s="1058" t="inlineStr">
        <is>
          <t>11</t>
        </is>
      </c>
      <c r="C369" s="82" t="inlineStr">
        <is>
          <t>3.3</t>
        </is>
      </c>
      <c r="D369" s="83" t="inlineStr">
        <is>
          <t>14</t>
        </is>
      </c>
      <c r="E369" s="83" t="inlineStr">
        <is>
          <t>50</t>
        </is>
      </c>
      <c r="F369" s="84">
        <f>D369*E369</f>
        <v/>
      </c>
      <c r="G369" s="239" t="inlineStr">
        <is>
          <t>4</t>
        </is>
      </c>
      <c r="H369" s="87" t="inlineStr">
        <is>
          <t>x</t>
        </is>
      </c>
      <c r="I369" s="83" t="inlineStr">
        <is>
          <t>0.7%</t>
        </is>
      </c>
      <c r="J369" s="87" t="inlineStr">
        <is>
          <t>x</t>
        </is>
      </c>
      <c r="K369" s="83" t="inlineStr">
        <is>
          <t>0.7%</t>
        </is>
      </c>
      <c r="L369" s="87" t="inlineStr">
        <is>
          <t>x</t>
        </is>
      </c>
      <c r="M369" s="83" t="inlineStr">
        <is>
          <t>1</t>
        </is>
      </c>
      <c r="N369" s="87" t="inlineStr">
        <is>
          <t>x</t>
        </is>
      </c>
      <c r="O369" s="83" t="inlineStr">
        <is>
          <t>1</t>
        </is>
      </c>
      <c r="P369" s="87" t="inlineStr">
        <is>
          <t>x</t>
        </is>
      </c>
      <c r="Q369" s="83" t="inlineStr">
        <is>
          <t>7.3%</t>
        </is>
      </c>
      <c r="R369" s="87" t="inlineStr">
        <is>
          <t>x</t>
        </is>
      </c>
      <c r="S369" s="88" t="inlineStr">
        <is>
          <t>x</t>
        </is>
      </c>
    </row>
    <row r="370" ht="24" customHeight="1">
      <c r="A370" s="494" t="n"/>
      <c r="B370" s="1058" t="inlineStr">
        <is>
          <t>12</t>
        </is>
      </c>
      <c r="C370" s="82" t="inlineStr">
        <is>
          <t>3.6</t>
        </is>
      </c>
      <c r="D370" s="83" t="inlineStr">
        <is>
          <t>14</t>
        </is>
      </c>
      <c r="E370" s="83" t="inlineStr">
        <is>
          <t>50</t>
        </is>
      </c>
      <c r="F370" s="84">
        <f>D370*E370</f>
        <v/>
      </c>
      <c r="G370" s="239" t="inlineStr">
        <is>
          <t>4</t>
        </is>
      </c>
      <c r="H370" s="87" t="inlineStr">
        <is>
          <t>x</t>
        </is>
      </c>
      <c r="I370" s="83" t="inlineStr">
        <is>
          <t>0.8%</t>
        </is>
      </c>
      <c r="J370" s="87" t="inlineStr">
        <is>
          <t>x</t>
        </is>
      </c>
      <c r="K370" s="83" t="inlineStr">
        <is>
          <t>0.8%</t>
        </is>
      </c>
      <c r="L370" s="87" t="inlineStr">
        <is>
          <t>x</t>
        </is>
      </c>
      <c r="M370" s="83" t="inlineStr">
        <is>
          <t>1</t>
        </is>
      </c>
      <c r="N370" s="87" t="inlineStr">
        <is>
          <t>x</t>
        </is>
      </c>
      <c r="O370" s="83" t="inlineStr">
        <is>
          <t>1</t>
        </is>
      </c>
      <c r="P370" s="87" t="inlineStr">
        <is>
          <t>x</t>
        </is>
      </c>
      <c r="Q370" s="83" t="inlineStr">
        <is>
          <t>8.3%</t>
        </is>
      </c>
      <c r="R370" s="87" t="inlineStr">
        <is>
          <t>x</t>
        </is>
      </c>
      <c r="S370" s="88" t="inlineStr">
        <is>
          <t>x</t>
        </is>
      </c>
    </row>
    <row r="371" ht="24" customHeight="1">
      <c r="A371" s="494" t="n"/>
      <c r="B371" s="1058" t="inlineStr">
        <is>
          <t>13</t>
        </is>
      </c>
      <c r="C371" s="82" t="inlineStr">
        <is>
          <t>4</t>
        </is>
      </c>
      <c r="D371" s="83" t="inlineStr">
        <is>
          <t>14</t>
        </is>
      </c>
      <c r="E371" s="83" t="inlineStr">
        <is>
          <t>50</t>
        </is>
      </c>
      <c r="F371" s="84">
        <f>D371*E371</f>
        <v/>
      </c>
      <c r="G371" s="239" t="inlineStr">
        <is>
          <t>5</t>
        </is>
      </c>
      <c r="H371" s="87" t="inlineStr">
        <is>
          <t>x</t>
        </is>
      </c>
      <c r="I371" s="83" t="inlineStr">
        <is>
          <t>0.9%</t>
        </is>
      </c>
      <c r="J371" s="87" t="inlineStr">
        <is>
          <t>x</t>
        </is>
      </c>
      <c r="K371" s="83" t="inlineStr">
        <is>
          <t>0.9%</t>
        </is>
      </c>
      <c r="L371" s="87" t="inlineStr">
        <is>
          <t>x</t>
        </is>
      </c>
      <c r="M371" s="83" t="inlineStr">
        <is>
          <t>1</t>
        </is>
      </c>
      <c r="N371" s="87" t="inlineStr">
        <is>
          <t>x</t>
        </is>
      </c>
      <c r="O371" s="83" t="inlineStr">
        <is>
          <t>1</t>
        </is>
      </c>
      <c r="P371" s="87" t="inlineStr">
        <is>
          <t>x</t>
        </is>
      </c>
      <c r="Q371" s="83" t="inlineStr">
        <is>
          <t>9.3%</t>
        </is>
      </c>
      <c r="R371" s="87" t="inlineStr">
        <is>
          <t>x</t>
        </is>
      </c>
      <c r="S371" s="88" t="inlineStr">
        <is>
          <t>x</t>
        </is>
      </c>
    </row>
    <row r="372" ht="24" customHeight="1">
      <c r="A372" s="494" t="n"/>
      <c r="B372" s="1058" t="inlineStr">
        <is>
          <t>14</t>
        </is>
      </c>
      <c r="C372" s="82" t="inlineStr">
        <is>
          <t>4.8</t>
        </is>
      </c>
      <c r="D372" s="83" t="inlineStr">
        <is>
          <t>14</t>
        </is>
      </c>
      <c r="E372" s="83" t="inlineStr">
        <is>
          <t>50</t>
        </is>
      </c>
      <c r="F372" s="84">
        <f>D372*E372</f>
        <v/>
      </c>
      <c r="G372" s="239" t="inlineStr">
        <is>
          <t>5</t>
        </is>
      </c>
      <c r="H372" s="87" t="inlineStr">
        <is>
          <t>x</t>
        </is>
      </c>
      <c r="I372" s="83" t="inlineStr">
        <is>
          <t>1%</t>
        </is>
      </c>
      <c r="J372" s="87" t="inlineStr">
        <is>
          <t>x</t>
        </is>
      </c>
      <c r="K372" s="83" t="inlineStr">
        <is>
          <t>1%</t>
        </is>
      </c>
      <c r="L372" s="87" t="inlineStr">
        <is>
          <t>x</t>
        </is>
      </c>
      <c r="M372" s="83" t="inlineStr">
        <is>
          <t>2</t>
        </is>
      </c>
      <c r="N372" s="87" t="inlineStr">
        <is>
          <t>x</t>
        </is>
      </c>
      <c r="O372" s="83" t="inlineStr">
        <is>
          <t>1</t>
        </is>
      </c>
      <c r="P372" s="87" t="inlineStr">
        <is>
          <t>x</t>
        </is>
      </c>
      <c r="Q372" s="83" t="inlineStr">
        <is>
          <t>10.3%</t>
        </is>
      </c>
      <c r="R372" s="87" t="inlineStr">
        <is>
          <t>x</t>
        </is>
      </c>
      <c r="S372" s="88" t="inlineStr">
        <is>
          <t>x</t>
        </is>
      </c>
    </row>
    <row r="373" ht="24" customHeight="1">
      <c r="A373" s="494" t="n"/>
      <c r="B373" s="1058" t="inlineStr">
        <is>
          <t>15</t>
        </is>
      </c>
      <c r="C373" s="82" t="inlineStr">
        <is>
          <t>5.2</t>
        </is>
      </c>
      <c r="D373" s="83" t="inlineStr">
        <is>
          <t>14</t>
        </is>
      </c>
      <c r="E373" s="83" t="inlineStr">
        <is>
          <t>50</t>
        </is>
      </c>
      <c r="F373" s="84">
        <f>D373*E373</f>
        <v/>
      </c>
      <c r="G373" s="239" t="inlineStr">
        <is>
          <t>6</t>
        </is>
      </c>
      <c r="H373" s="87" t="inlineStr">
        <is>
          <t>x</t>
        </is>
      </c>
      <c r="I373" s="83" t="inlineStr">
        <is>
          <t>1.1%</t>
        </is>
      </c>
      <c r="J373" s="87" t="inlineStr">
        <is>
          <t>x</t>
        </is>
      </c>
      <c r="K373" s="83" t="inlineStr">
        <is>
          <t>1.1%</t>
        </is>
      </c>
      <c r="L373" s="87" t="inlineStr">
        <is>
          <t>x</t>
        </is>
      </c>
      <c r="M373" s="83" t="inlineStr">
        <is>
          <t>2</t>
        </is>
      </c>
      <c r="N373" s="87" t="inlineStr">
        <is>
          <t>x</t>
        </is>
      </c>
      <c r="O373" s="83" t="inlineStr">
        <is>
          <t>1</t>
        </is>
      </c>
      <c r="P373" s="87" t="inlineStr">
        <is>
          <t>x</t>
        </is>
      </c>
      <c r="Q373" s="83" t="inlineStr">
        <is>
          <t>11.3%</t>
        </is>
      </c>
      <c r="R373" s="87" t="inlineStr">
        <is>
          <t>x</t>
        </is>
      </c>
      <c r="S373" s="88" t="inlineStr">
        <is>
          <t>x</t>
        </is>
      </c>
    </row>
    <row r="374" ht="24" customHeight="1">
      <c r="A374" s="494" t="n"/>
      <c r="B374" s="1058" t="inlineStr">
        <is>
          <t>16</t>
        </is>
      </c>
      <c r="C374" s="82" t="inlineStr">
        <is>
          <t>5.9</t>
        </is>
      </c>
      <c r="D374" s="83" t="inlineStr">
        <is>
          <t>17</t>
        </is>
      </c>
      <c r="E374" s="83" t="inlineStr">
        <is>
          <t>70</t>
        </is>
      </c>
      <c r="F374" s="84">
        <f>D374*E374</f>
        <v/>
      </c>
      <c r="G374" s="239" t="inlineStr">
        <is>
          <t>7</t>
        </is>
      </c>
      <c r="H374" s="87" t="inlineStr">
        <is>
          <t>x</t>
        </is>
      </c>
      <c r="I374" s="83" t="inlineStr">
        <is>
          <t>1.2%</t>
        </is>
      </c>
      <c r="J374" s="87" t="inlineStr">
        <is>
          <t>x</t>
        </is>
      </c>
      <c r="K374" s="83" t="inlineStr">
        <is>
          <t>1.2%</t>
        </is>
      </c>
      <c r="L374" s="87" t="inlineStr">
        <is>
          <t>x</t>
        </is>
      </c>
      <c r="M374" s="83" t="inlineStr">
        <is>
          <t>2</t>
        </is>
      </c>
      <c r="N374" s="87" t="inlineStr">
        <is>
          <t>x</t>
        </is>
      </c>
      <c r="O374" s="83" t="inlineStr">
        <is>
          <t>2</t>
        </is>
      </c>
      <c r="P374" s="87" t="inlineStr">
        <is>
          <t>x</t>
        </is>
      </c>
      <c r="Q374" s="83" t="inlineStr">
        <is>
          <t>12.8%</t>
        </is>
      </c>
      <c r="R374" s="87" t="inlineStr">
        <is>
          <t>x</t>
        </is>
      </c>
      <c r="S374" s="88" t="inlineStr">
        <is>
          <t>x</t>
        </is>
      </c>
    </row>
    <row r="375" ht="24" customHeight="1">
      <c r="A375" s="494" t="n"/>
      <c r="B375" s="1058" t="inlineStr">
        <is>
          <t>17</t>
        </is>
      </c>
      <c r="C375" s="82" t="inlineStr">
        <is>
          <t>6.4</t>
        </is>
      </c>
      <c r="D375" s="83" t="inlineStr">
        <is>
          <t>17</t>
        </is>
      </c>
      <c r="E375" s="83" t="inlineStr">
        <is>
          <t>70</t>
        </is>
      </c>
      <c r="F375" s="84">
        <f>D375*E375</f>
        <v/>
      </c>
      <c r="G375" s="239" t="inlineStr">
        <is>
          <t>7</t>
        </is>
      </c>
      <c r="H375" s="87" t="inlineStr">
        <is>
          <t>x</t>
        </is>
      </c>
      <c r="I375" s="83" t="inlineStr">
        <is>
          <t>1.4%</t>
        </is>
      </c>
      <c r="J375" s="87" t="inlineStr">
        <is>
          <t>x</t>
        </is>
      </c>
      <c r="K375" s="83" t="inlineStr">
        <is>
          <t>1.4%</t>
        </is>
      </c>
      <c r="L375" s="87" t="inlineStr">
        <is>
          <t>x</t>
        </is>
      </c>
      <c r="M375" s="83" t="inlineStr">
        <is>
          <t>2</t>
        </is>
      </c>
      <c r="N375" s="87" t="inlineStr">
        <is>
          <t>x</t>
        </is>
      </c>
      <c r="O375" s="83" t="inlineStr">
        <is>
          <t>2</t>
        </is>
      </c>
      <c r="P375" s="87" t="inlineStr">
        <is>
          <t>x</t>
        </is>
      </c>
      <c r="Q375" s="83" t="inlineStr">
        <is>
          <t>14.3%</t>
        </is>
      </c>
      <c r="R375" s="87" t="inlineStr">
        <is>
          <t>x</t>
        </is>
      </c>
      <c r="S375" s="88" t="inlineStr">
        <is>
          <t>x</t>
        </is>
      </c>
    </row>
    <row r="376" ht="24" customHeight="1">
      <c r="A376" s="494" t="n"/>
      <c r="B376" s="1058" t="inlineStr">
        <is>
          <t>18</t>
        </is>
      </c>
      <c r="C376" s="82" t="inlineStr">
        <is>
          <t>7.4</t>
        </is>
      </c>
      <c r="D376" s="83" t="inlineStr">
        <is>
          <t>17</t>
        </is>
      </c>
      <c r="E376" s="83" t="inlineStr">
        <is>
          <t>70</t>
        </is>
      </c>
      <c r="F376" s="84">
        <f>D376*E376</f>
        <v/>
      </c>
      <c r="G376" s="239" t="inlineStr">
        <is>
          <t>8</t>
        </is>
      </c>
      <c r="H376" s="87" t="inlineStr">
        <is>
          <t>x</t>
        </is>
      </c>
      <c r="I376" s="83" t="inlineStr">
        <is>
          <t>1.5%</t>
        </is>
      </c>
      <c r="J376" s="87" t="inlineStr">
        <is>
          <t>x</t>
        </is>
      </c>
      <c r="K376" s="83" t="inlineStr">
        <is>
          <t>1.5%</t>
        </is>
      </c>
      <c r="L376" s="87" t="inlineStr">
        <is>
          <t>x</t>
        </is>
      </c>
      <c r="M376" s="83" t="inlineStr">
        <is>
          <t>3</t>
        </is>
      </c>
      <c r="N376" s="87" t="inlineStr">
        <is>
          <t>x</t>
        </is>
      </c>
      <c r="O376" s="83" t="inlineStr">
        <is>
          <t>2</t>
        </is>
      </c>
      <c r="P376" s="87" t="inlineStr">
        <is>
          <t>x</t>
        </is>
      </c>
      <c r="Q376" s="83" t="inlineStr">
        <is>
          <t>15.8%</t>
        </is>
      </c>
      <c r="R376" s="87" t="inlineStr">
        <is>
          <t>x</t>
        </is>
      </c>
      <c r="S376" s="88" t="inlineStr">
        <is>
          <t>x</t>
        </is>
      </c>
    </row>
    <row r="377" ht="24" customHeight="1">
      <c r="A377" s="494" t="n"/>
      <c r="B377" s="1058" t="inlineStr">
        <is>
          <t>19</t>
        </is>
      </c>
      <c r="C377" s="82" t="inlineStr">
        <is>
          <t>8</t>
        </is>
      </c>
      <c r="D377" s="83" t="inlineStr">
        <is>
          <t>17</t>
        </is>
      </c>
      <c r="E377" s="83" t="inlineStr">
        <is>
          <t>70</t>
        </is>
      </c>
      <c r="F377" s="84">
        <f>D377*E377</f>
        <v/>
      </c>
      <c r="G377" s="239" t="inlineStr">
        <is>
          <t>9</t>
        </is>
      </c>
      <c r="H377" s="87" t="inlineStr">
        <is>
          <t>x</t>
        </is>
      </c>
      <c r="I377" s="83" t="inlineStr">
        <is>
          <t>1.7%</t>
        </is>
      </c>
      <c r="J377" s="87" t="inlineStr">
        <is>
          <t>x</t>
        </is>
      </c>
      <c r="K377" s="83" t="inlineStr">
        <is>
          <t>1.7%</t>
        </is>
      </c>
      <c r="L377" s="87" t="inlineStr">
        <is>
          <t>x</t>
        </is>
      </c>
      <c r="M377" s="83" t="inlineStr">
        <is>
          <t>3</t>
        </is>
      </c>
      <c r="N377" s="87" t="inlineStr">
        <is>
          <t>x</t>
        </is>
      </c>
      <c r="O377" s="83" t="inlineStr">
        <is>
          <t>2</t>
        </is>
      </c>
      <c r="P377" s="87" t="inlineStr">
        <is>
          <t>x</t>
        </is>
      </c>
      <c r="Q377" s="83" t="inlineStr">
        <is>
          <t>17.3%</t>
        </is>
      </c>
      <c r="R377" s="87" t="inlineStr">
        <is>
          <t>x</t>
        </is>
      </c>
      <c r="S377" s="88" t="inlineStr">
        <is>
          <t>x</t>
        </is>
      </c>
    </row>
    <row r="378" ht="24" customHeight="1">
      <c r="A378" s="494" t="n"/>
      <c r="B378" s="1058" t="inlineStr">
        <is>
          <t>20</t>
        </is>
      </c>
      <c r="C378" s="82" t="inlineStr">
        <is>
          <t>8.5</t>
        </is>
      </c>
      <c r="D378" s="83" t="inlineStr">
        <is>
          <t>17</t>
        </is>
      </c>
      <c r="E378" s="83" t="inlineStr">
        <is>
          <t>70</t>
        </is>
      </c>
      <c r="F378" s="84">
        <f>D378*E378</f>
        <v/>
      </c>
      <c r="G378" s="239" t="inlineStr">
        <is>
          <t>10</t>
        </is>
      </c>
      <c r="H378" s="87" t="inlineStr">
        <is>
          <t>x</t>
        </is>
      </c>
      <c r="I378" s="83" t="inlineStr">
        <is>
          <t>1.8%</t>
        </is>
      </c>
      <c r="J378" s="87" t="inlineStr">
        <is>
          <t>x</t>
        </is>
      </c>
      <c r="K378" s="83" t="inlineStr">
        <is>
          <t>1.8%</t>
        </is>
      </c>
      <c r="L378" s="87" t="inlineStr">
        <is>
          <t>x</t>
        </is>
      </c>
      <c r="M378" s="83" t="inlineStr">
        <is>
          <t>3</t>
        </is>
      </c>
      <c r="N378" s="87" t="inlineStr">
        <is>
          <t>x</t>
        </is>
      </c>
      <c r="O378" s="83" t="inlineStr">
        <is>
          <t>2</t>
        </is>
      </c>
      <c r="P378" s="87" t="inlineStr">
        <is>
          <t>x</t>
        </is>
      </c>
      <c r="Q378" s="83" t="inlineStr">
        <is>
          <t>18.8%</t>
        </is>
      </c>
      <c r="R378" s="87" t="inlineStr">
        <is>
          <t>x</t>
        </is>
      </c>
      <c r="S378" s="88" t="inlineStr">
        <is>
          <t>x</t>
        </is>
      </c>
    </row>
    <row r="379" ht="24" customHeight="1">
      <c r="A379" s="494" t="n"/>
      <c r="B379" s="1058" t="inlineStr">
        <is>
          <t>21</t>
        </is>
      </c>
      <c r="C379" s="82" t="inlineStr">
        <is>
          <t>9.6</t>
        </is>
      </c>
      <c r="D379" s="83" t="inlineStr">
        <is>
          <t>21</t>
        </is>
      </c>
      <c r="E379" s="83" t="inlineStr">
        <is>
          <t>90</t>
        </is>
      </c>
      <c r="F379" s="84">
        <f>D379*E379</f>
        <v/>
      </c>
      <c r="G379" s="239" t="inlineStr">
        <is>
          <t>11</t>
        </is>
      </c>
      <c r="H379" s="87" t="inlineStr">
        <is>
          <t>x</t>
        </is>
      </c>
      <c r="I379" s="83" t="inlineStr">
        <is>
          <t>2%</t>
        </is>
      </c>
      <c r="J379" s="87" t="inlineStr">
        <is>
          <t>x</t>
        </is>
      </c>
      <c r="K379" s="83" t="inlineStr">
        <is>
          <t>2.1%</t>
        </is>
      </c>
      <c r="L379" s="87" t="inlineStr">
        <is>
          <t>x</t>
        </is>
      </c>
      <c r="M379" s="83" t="inlineStr">
        <is>
          <t>3</t>
        </is>
      </c>
      <c r="N379" s="87" t="inlineStr">
        <is>
          <t>x</t>
        </is>
      </c>
      <c r="O379" s="83" t="inlineStr">
        <is>
          <t>3</t>
        </is>
      </c>
      <c r="P379" s="87" t="inlineStr">
        <is>
          <t>x</t>
        </is>
      </c>
      <c r="Q379" s="83" t="inlineStr">
        <is>
          <t>21%</t>
        </is>
      </c>
      <c r="R379" s="87" t="inlineStr">
        <is>
          <t>x</t>
        </is>
      </c>
      <c r="S379" s="88" t="inlineStr">
        <is>
          <t>x</t>
        </is>
      </c>
    </row>
    <row r="380" ht="24" customHeight="1">
      <c r="A380" s="494" t="n"/>
      <c r="B380" s="1058" t="inlineStr">
        <is>
          <t>22</t>
        </is>
      </c>
      <c r="C380" s="82" t="inlineStr">
        <is>
          <t>10.8</t>
        </is>
      </c>
      <c r="D380" s="83" t="inlineStr">
        <is>
          <t>21</t>
        </is>
      </c>
      <c r="E380" s="83" t="inlineStr">
        <is>
          <t>90</t>
        </is>
      </c>
      <c r="F380" s="84">
        <f>D380*E380</f>
        <v/>
      </c>
      <c r="G380" s="239" t="inlineStr">
        <is>
          <t>12</t>
        </is>
      </c>
      <c r="H380" s="87" t="inlineStr">
        <is>
          <t>x</t>
        </is>
      </c>
      <c r="I380" s="83" t="inlineStr">
        <is>
          <t>2.2%</t>
        </is>
      </c>
      <c r="J380" s="87" t="inlineStr">
        <is>
          <t>x</t>
        </is>
      </c>
      <c r="K380" s="83" t="inlineStr">
        <is>
          <t>2.3%</t>
        </is>
      </c>
      <c r="L380" s="87" t="inlineStr">
        <is>
          <t>x</t>
        </is>
      </c>
      <c r="M380" s="83" t="inlineStr">
        <is>
          <t>4</t>
        </is>
      </c>
      <c r="N380" s="87" t="inlineStr">
        <is>
          <t>x</t>
        </is>
      </c>
      <c r="O380" s="83" t="inlineStr">
        <is>
          <t>3</t>
        </is>
      </c>
      <c r="P380" s="87" t="inlineStr">
        <is>
          <t>x</t>
        </is>
      </c>
      <c r="Q380" s="83" t="inlineStr">
        <is>
          <t>23.3%</t>
        </is>
      </c>
      <c r="R380" s="87" t="inlineStr">
        <is>
          <t>x</t>
        </is>
      </c>
      <c r="S380" s="88" t="inlineStr">
        <is>
          <t>x</t>
        </is>
      </c>
    </row>
    <row r="381" ht="24" customHeight="1">
      <c r="A381" s="494" t="n"/>
      <c r="B381" s="1058" t="inlineStr">
        <is>
          <t>23</t>
        </is>
      </c>
      <c r="C381" s="82" t="inlineStr">
        <is>
          <t>11.5</t>
        </is>
      </c>
      <c r="D381" s="83" t="inlineStr">
        <is>
          <t>21</t>
        </is>
      </c>
      <c r="E381" s="83" t="inlineStr">
        <is>
          <t>90</t>
        </is>
      </c>
      <c r="F381" s="84">
        <f>D381*E381</f>
        <v/>
      </c>
      <c r="G381" s="239" t="inlineStr">
        <is>
          <t>13</t>
        </is>
      </c>
      <c r="H381" s="87" t="inlineStr">
        <is>
          <t>x</t>
        </is>
      </c>
      <c r="I381" s="83" t="inlineStr">
        <is>
          <t>2.4%</t>
        </is>
      </c>
      <c r="J381" s="87" t="inlineStr">
        <is>
          <t>x</t>
        </is>
      </c>
      <c r="K381" s="83" t="inlineStr">
        <is>
          <t>2.5%</t>
        </is>
      </c>
      <c r="L381" s="87" t="inlineStr">
        <is>
          <t>x</t>
        </is>
      </c>
      <c r="M381" s="83" t="inlineStr">
        <is>
          <t>4</t>
        </is>
      </c>
      <c r="N381" s="87" t="inlineStr">
        <is>
          <t>x</t>
        </is>
      </c>
      <c r="O381" s="83" t="inlineStr">
        <is>
          <t>3</t>
        </is>
      </c>
      <c r="P381" s="87" t="inlineStr">
        <is>
          <t>x</t>
        </is>
      </c>
      <c r="Q381" s="83" t="inlineStr">
        <is>
          <t>25.5%</t>
        </is>
      </c>
      <c r="R381" s="87" t="inlineStr">
        <is>
          <t>x</t>
        </is>
      </c>
      <c r="S381" s="88" t="inlineStr">
        <is>
          <t>x</t>
        </is>
      </c>
    </row>
    <row r="382" ht="24" customHeight="1">
      <c r="A382" s="494" t="n"/>
      <c r="B382" s="1058" t="inlineStr">
        <is>
          <t>24</t>
        </is>
      </c>
      <c r="C382" s="82" t="inlineStr">
        <is>
          <t>12.4</t>
        </is>
      </c>
      <c r="D382" s="83" t="inlineStr">
        <is>
          <t>21</t>
        </is>
      </c>
      <c r="E382" s="83" t="inlineStr">
        <is>
          <t>90</t>
        </is>
      </c>
      <c r="F382" s="84">
        <f>D382*E382</f>
        <v/>
      </c>
      <c r="G382" s="239" t="inlineStr">
        <is>
          <t>14</t>
        </is>
      </c>
      <c r="H382" s="87" t="inlineStr">
        <is>
          <t>x</t>
        </is>
      </c>
      <c r="I382" s="83" t="inlineStr">
        <is>
          <t>2.7%</t>
        </is>
      </c>
      <c r="J382" s="87" t="inlineStr">
        <is>
          <t>x</t>
        </is>
      </c>
      <c r="K382" s="83" t="inlineStr">
        <is>
          <t>2.7%</t>
        </is>
      </c>
      <c r="L382" s="87" t="inlineStr">
        <is>
          <t>x</t>
        </is>
      </c>
      <c r="M382" s="83" t="inlineStr">
        <is>
          <t>4</t>
        </is>
      </c>
      <c r="N382" s="87" t="inlineStr">
        <is>
          <t>x</t>
        </is>
      </c>
      <c r="O382" s="83" t="inlineStr">
        <is>
          <t>3</t>
        </is>
      </c>
      <c r="P382" s="87" t="inlineStr">
        <is>
          <t>x</t>
        </is>
      </c>
      <c r="Q382" s="83" t="inlineStr">
        <is>
          <t>27.8%</t>
        </is>
      </c>
      <c r="R382" s="87" t="inlineStr">
        <is>
          <t>x</t>
        </is>
      </c>
      <c r="S382" s="88" t="inlineStr">
        <is>
          <t>x</t>
        </is>
      </c>
    </row>
    <row r="383" ht="24" customHeight="1">
      <c r="A383" s="494" t="n"/>
      <c r="B383" s="1058" t="inlineStr">
        <is>
          <t>25</t>
        </is>
      </c>
      <c r="C383" s="82" t="inlineStr">
        <is>
          <t>13.9</t>
        </is>
      </c>
      <c r="D383" s="83" t="inlineStr">
        <is>
          <t>21</t>
        </is>
      </c>
      <c r="E383" s="83" t="inlineStr">
        <is>
          <t>90</t>
        </is>
      </c>
      <c r="F383" s="84">
        <f>D383*E383</f>
        <v/>
      </c>
      <c r="G383" s="239" t="inlineStr">
        <is>
          <t>16</t>
        </is>
      </c>
      <c r="H383" s="87" t="inlineStr">
        <is>
          <t>x</t>
        </is>
      </c>
      <c r="I383" s="83" t="inlineStr">
        <is>
          <t>2.9%</t>
        </is>
      </c>
      <c r="J383" s="87" t="inlineStr">
        <is>
          <t>x</t>
        </is>
      </c>
      <c r="K383" s="83" t="inlineStr">
        <is>
          <t>2.9%</t>
        </is>
      </c>
      <c r="L383" s="87" t="inlineStr">
        <is>
          <t>x</t>
        </is>
      </c>
      <c r="M383" s="83" t="inlineStr">
        <is>
          <t>5</t>
        </is>
      </c>
      <c r="N383" s="87" t="inlineStr">
        <is>
          <t>x</t>
        </is>
      </c>
      <c r="O383" s="83" t="inlineStr">
        <is>
          <t>4</t>
        </is>
      </c>
      <c r="P383" s="87" t="inlineStr">
        <is>
          <t>x</t>
        </is>
      </c>
      <c r="Q383" s="83" t="inlineStr">
        <is>
          <t>30%</t>
        </is>
      </c>
      <c r="R383" s="87" t="inlineStr">
        <is>
          <t>x</t>
        </is>
      </c>
      <c r="S383" s="88" t="inlineStr">
        <is>
          <t>x</t>
        </is>
      </c>
    </row>
    <row r="384" ht="24" customHeight="1">
      <c r="A384" s="494" t="n"/>
      <c r="B384" s="1058" t="inlineStr">
        <is>
          <t>26</t>
        </is>
      </c>
      <c r="C384" s="82" t="inlineStr">
        <is>
          <t>15.4</t>
        </is>
      </c>
      <c r="D384" s="83" t="inlineStr">
        <is>
          <t>25</t>
        </is>
      </c>
      <c r="E384" s="83" t="inlineStr">
        <is>
          <t>120</t>
        </is>
      </c>
      <c r="F384" s="84">
        <f>D384*E384</f>
        <v/>
      </c>
      <c r="G384" s="239" t="inlineStr">
        <is>
          <t>18</t>
        </is>
      </c>
      <c r="H384" s="87" t="inlineStr">
        <is>
          <t>x</t>
        </is>
      </c>
      <c r="I384" s="83" t="inlineStr">
        <is>
          <t>3.3%</t>
        </is>
      </c>
      <c r="J384" s="87" t="inlineStr">
        <is>
          <t>x</t>
        </is>
      </c>
      <c r="K384" s="83" t="inlineStr">
        <is>
          <t>3.3%</t>
        </is>
      </c>
      <c r="L384" s="87" t="inlineStr">
        <is>
          <t>x</t>
        </is>
      </c>
      <c r="M384" s="83" t="inlineStr">
        <is>
          <t>5</t>
        </is>
      </c>
      <c r="N384" s="87" t="inlineStr">
        <is>
          <t>x</t>
        </is>
      </c>
      <c r="O384" s="83" t="inlineStr">
        <is>
          <t>4</t>
        </is>
      </c>
      <c r="P384" s="87" t="inlineStr">
        <is>
          <t>x</t>
        </is>
      </c>
      <c r="Q384" s="83" t="inlineStr">
        <is>
          <t>34%</t>
        </is>
      </c>
      <c r="R384" s="87" t="inlineStr">
        <is>
          <t>x</t>
        </is>
      </c>
      <c r="S384" s="88" t="inlineStr">
        <is>
          <t>x</t>
        </is>
      </c>
    </row>
    <row r="385" ht="24" customHeight="1">
      <c r="A385" s="494" t="n"/>
      <c r="B385" s="1058" t="inlineStr">
        <is>
          <t>27</t>
        </is>
      </c>
      <c r="C385" s="82" t="inlineStr">
        <is>
          <t>17.4</t>
        </is>
      </c>
      <c r="D385" s="83" t="inlineStr">
        <is>
          <t>25</t>
        </is>
      </c>
      <c r="E385" s="83" t="inlineStr">
        <is>
          <t>120</t>
        </is>
      </c>
      <c r="F385" s="84">
        <f>D385*E385</f>
        <v/>
      </c>
      <c r="G385" s="239" t="inlineStr">
        <is>
          <t>20</t>
        </is>
      </c>
      <c r="H385" s="87" t="inlineStr">
        <is>
          <t>x</t>
        </is>
      </c>
      <c r="I385" s="83" t="inlineStr">
        <is>
          <t>3.6%</t>
        </is>
      </c>
      <c r="J385" s="87" t="inlineStr">
        <is>
          <t>x</t>
        </is>
      </c>
      <c r="K385" s="83" t="inlineStr">
        <is>
          <t>3.7%</t>
        </is>
      </c>
      <c r="L385" s="87" t="inlineStr">
        <is>
          <t>x</t>
        </is>
      </c>
      <c r="M385" s="83" t="inlineStr">
        <is>
          <t>6</t>
        </is>
      </c>
      <c r="N385" s="87" t="inlineStr">
        <is>
          <t>x</t>
        </is>
      </c>
      <c r="O385" s="83" t="inlineStr">
        <is>
          <t>5</t>
        </is>
      </c>
      <c r="P385" s="87" t="inlineStr">
        <is>
          <t>x</t>
        </is>
      </c>
      <c r="Q385" s="83" t="inlineStr">
        <is>
          <t>38%</t>
        </is>
      </c>
      <c r="R385" s="87" t="inlineStr">
        <is>
          <t>x</t>
        </is>
      </c>
      <c r="S385" s="88" t="inlineStr">
        <is>
          <t>x</t>
        </is>
      </c>
    </row>
    <row r="386" ht="24" customHeight="1">
      <c r="A386" s="494" t="n"/>
      <c r="B386" s="1058" t="inlineStr">
        <is>
          <t>28</t>
        </is>
      </c>
      <c r="C386" s="82" t="inlineStr">
        <is>
          <t>19.3</t>
        </is>
      </c>
      <c r="D386" s="83" t="inlineStr">
        <is>
          <t>25</t>
        </is>
      </c>
      <c r="E386" s="83" t="inlineStr">
        <is>
          <t>120</t>
        </is>
      </c>
      <c r="F386" s="84">
        <f>D386*E386</f>
        <v/>
      </c>
      <c r="G386" s="239" t="inlineStr">
        <is>
          <t>22</t>
        </is>
      </c>
      <c r="H386" s="87" t="inlineStr">
        <is>
          <t>x</t>
        </is>
      </c>
      <c r="I386" s="83" t="inlineStr">
        <is>
          <t>4%</t>
        </is>
      </c>
      <c r="J386" s="87" t="inlineStr">
        <is>
          <t>x</t>
        </is>
      </c>
      <c r="K386" s="83" t="inlineStr">
        <is>
          <t>4.1%</t>
        </is>
      </c>
      <c r="L386" s="87" t="inlineStr">
        <is>
          <t>x</t>
        </is>
      </c>
      <c r="M386" s="83" t="inlineStr">
        <is>
          <t>7</t>
        </is>
      </c>
      <c r="N386" s="87" t="inlineStr">
        <is>
          <t>x</t>
        </is>
      </c>
      <c r="O386" s="83" t="inlineStr">
        <is>
          <t>5</t>
        </is>
      </c>
      <c r="P386" s="87" t="inlineStr">
        <is>
          <t>x</t>
        </is>
      </c>
      <c r="Q386" s="83" t="inlineStr">
        <is>
          <t>42%</t>
        </is>
      </c>
      <c r="R386" s="87" t="inlineStr">
        <is>
          <t>x</t>
        </is>
      </c>
      <c r="S386" s="88" t="inlineStr">
        <is>
          <t>x</t>
        </is>
      </c>
    </row>
    <row r="387" ht="24" customHeight="1">
      <c r="A387" s="494" t="n"/>
      <c r="B387" s="1058" t="inlineStr">
        <is>
          <t>29</t>
        </is>
      </c>
      <c r="C387" s="82" t="inlineStr">
        <is>
          <t>20.9</t>
        </is>
      </c>
      <c r="D387" s="83" t="inlineStr">
        <is>
          <t>25</t>
        </is>
      </c>
      <c r="E387" s="83" t="inlineStr">
        <is>
          <t>120</t>
        </is>
      </c>
      <c r="F387" s="84">
        <f>D387*E387</f>
        <v/>
      </c>
      <c r="G387" s="239" t="inlineStr">
        <is>
          <t>24</t>
        </is>
      </c>
      <c r="H387" s="87" t="inlineStr">
        <is>
          <t>x</t>
        </is>
      </c>
      <c r="I387" s="83" t="inlineStr">
        <is>
          <t>4.4%</t>
        </is>
      </c>
      <c r="J387" s="87" t="inlineStr">
        <is>
          <t>x</t>
        </is>
      </c>
      <c r="K387" s="83" t="inlineStr">
        <is>
          <t>4.5%</t>
        </is>
      </c>
      <c r="L387" s="87" t="inlineStr">
        <is>
          <t>x</t>
        </is>
      </c>
      <c r="M387" s="83" t="inlineStr">
        <is>
          <t>7</t>
        </is>
      </c>
      <c r="N387" s="87" t="inlineStr">
        <is>
          <t>x</t>
        </is>
      </c>
      <c r="O387" s="83" t="inlineStr">
        <is>
          <t>6</t>
        </is>
      </c>
      <c r="P387" s="87" t="inlineStr">
        <is>
          <t>x</t>
        </is>
      </c>
      <c r="Q387" s="83" t="inlineStr">
        <is>
          <t>46%</t>
        </is>
      </c>
      <c r="R387" s="87" t="inlineStr">
        <is>
          <t>x</t>
        </is>
      </c>
      <c r="S387" s="88" t="inlineStr">
        <is>
          <t>x</t>
        </is>
      </c>
    </row>
    <row r="388" ht="24" customHeight="1">
      <c r="A388" s="494" t="n"/>
      <c r="B388" s="1058" t="inlineStr">
        <is>
          <t>30</t>
        </is>
      </c>
      <c r="C388" s="82" t="inlineStr">
        <is>
          <t>22.8</t>
        </is>
      </c>
      <c r="D388" s="83" t="inlineStr">
        <is>
          <t>25</t>
        </is>
      </c>
      <c r="E388" s="83" t="inlineStr">
        <is>
          <t>120</t>
        </is>
      </c>
      <c r="F388" s="84">
        <f>D388*E388</f>
        <v/>
      </c>
      <c r="G388" s="239" t="inlineStr">
        <is>
          <t>26</t>
        </is>
      </c>
      <c r="H388" s="87" t="inlineStr">
        <is>
          <t>x</t>
        </is>
      </c>
      <c r="I388" s="83" t="inlineStr">
        <is>
          <t>4.8%</t>
        </is>
      </c>
      <c r="J388" s="87" t="inlineStr">
        <is>
          <t>x</t>
        </is>
      </c>
      <c r="K388" s="83" t="inlineStr">
        <is>
          <t>4.9%</t>
        </is>
      </c>
      <c r="L388" s="87" t="inlineStr">
        <is>
          <t>x</t>
        </is>
      </c>
      <c r="M388" s="83" t="inlineStr">
        <is>
          <t>8</t>
        </is>
      </c>
      <c r="N388" s="87" t="inlineStr">
        <is>
          <t>x</t>
        </is>
      </c>
      <c r="O388" s="83" t="inlineStr">
        <is>
          <t>6</t>
        </is>
      </c>
      <c r="P388" s="87" t="inlineStr">
        <is>
          <t>x</t>
        </is>
      </c>
      <c r="Q388" s="83" t="inlineStr">
        <is>
          <t>50%</t>
        </is>
      </c>
      <c r="R388" s="87" t="inlineStr">
        <is>
          <t>x</t>
        </is>
      </c>
      <c r="S388" s="88" t="inlineStr">
        <is>
          <t>x</t>
        </is>
      </c>
    </row>
    <row r="389" ht="24" customHeight="1">
      <c r="A389" s="494" t="n"/>
      <c r="B389" s="1058" t="inlineStr">
        <is>
          <t>31</t>
        </is>
      </c>
      <c r="C389" s="82" t="inlineStr">
        <is>
          <t>25</t>
        </is>
      </c>
      <c r="D389" s="83" t="inlineStr">
        <is>
          <t>30</t>
        </is>
      </c>
      <c r="E389" s="83" t="inlineStr">
        <is>
          <t>150</t>
        </is>
      </c>
      <c r="F389" s="84">
        <f>D389*E389</f>
        <v/>
      </c>
      <c r="G389" s="292" t="inlineStr">
        <is>
          <t>28</t>
        </is>
      </c>
      <c r="H389" s="1066" t="inlineStr">
        <is>
          <t>x</t>
        </is>
      </c>
      <c r="I389" s="807" t="inlineStr">
        <is>
          <t>5.2%</t>
        </is>
      </c>
      <c r="J389" s="1066" t="inlineStr">
        <is>
          <t>x</t>
        </is>
      </c>
      <c r="K389" s="807" t="inlineStr">
        <is>
          <t>5.3%</t>
        </is>
      </c>
      <c r="L389" s="1066" t="inlineStr">
        <is>
          <t>x</t>
        </is>
      </c>
      <c r="M389" s="807" t="inlineStr">
        <is>
          <t>9</t>
        </is>
      </c>
      <c r="N389" s="1066" t="inlineStr">
        <is>
          <t>x</t>
        </is>
      </c>
      <c r="O389" s="807" t="inlineStr">
        <is>
          <t>7</t>
        </is>
      </c>
      <c r="P389" s="1066" t="inlineStr">
        <is>
          <t>x</t>
        </is>
      </c>
      <c r="Q389" s="807" t="inlineStr">
        <is>
          <t>54.5%</t>
        </is>
      </c>
      <c r="R389" s="87" t="inlineStr">
        <is>
          <t>x</t>
        </is>
      </c>
      <c r="S389" s="88" t="inlineStr">
        <is>
          <t>x</t>
        </is>
      </c>
    </row>
    <row r="390" ht="24" customHeight="1">
      <c r="A390" s="494" t="n"/>
      <c r="B390" s="1058" t="inlineStr">
        <is>
          <t>32</t>
        </is>
      </c>
      <c r="C390" s="82" t="inlineStr">
        <is>
          <t>26.8</t>
        </is>
      </c>
      <c r="D390" s="83" t="inlineStr">
        <is>
          <t>30</t>
        </is>
      </c>
      <c r="E390" s="83" t="inlineStr">
        <is>
          <t>150</t>
        </is>
      </c>
      <c r="F390" s="84">
        <f>D390*E390</f>
        <v/>
      </c>
      <c r="G390" s="292" t="inlineStr">
        <is>
          <t>31</t>
        </is>
      </c>
      <c r="H390" s="1066" t="inlineStr">
        <is>
          <t>x</t>
        </is>
      </c>
      <c r="I390" s="807" t="inlineStr">
        <is>
          <t>5.7%</t>
        </is>
      </c>
      <c r="J390" s="1066" t="inlineStr">
        <is>
          <t>x</t>
        </is>
      </c>
      <c r="K390" s="807" t="inlineStr">
        <is>
          <t>5.8%</t>
        </is>
      </c>
      <c r="L390" s="87" t="inlineStr">
        <is>
          <t>x</t>
        </is>
      </c>
      <c r="M390" s="807" t="inlineStr">
        <is>
          <t>9</t>
        </is>
      </c>
      <c r="N390" s="87" t="inlineStr">
        <is>
          <t>x</t>
        </is>
      </c>
      <c r="O390" s="807" t="inlineStr">
        <is>
          <t>7</t>
        </is>
      </c>
      <c r="P390" s="87" t="inlineStr">
        <is>
          <t>x</t>
        </is>
      </c>
      <c r="Q390" s="807" t="inlineStr">
        <is>
          <t>59%</t>
        </is>
      </c>
      <c r="R390" s="87" t="inlineStr">
        <is>
          <t>x</t>
        </is>
      </c>
      <c r="S390" s="88" t="inlineStr">
        <is>
          <t>x</t>
        </is>
      </c>
    </row>
    <row r="391" ht="24" customHeight="1">
      <c r="A391" s="494" t="n"/>
      <c r="B391" s="1058" t="inlineStr">
        <is>
          <t>33</t>
        </is>
      </c>
      <c r="C391" s="82" t="inlineStr">
        <is>
          <t>29.1</t>
        </is>
      </c>
      <c r="D391" s="83" t="inlineStr">
        <is>
          <t>30</t>
        </is>
      </c>
      <c r="E391" s="83" t="inlineStr">
        <is>
          <t>150</t>
        </is>
      </c>
      <c r="F391" s="84">
        <f>D391*E391</f>
        <v/>
      </c>
      <c r="G391" s="292" t="inlineStr">
        <is>
          <t>33</t>
        </is>
      </c>
      <c r="H391" s="1066" t="inlineStr">
        <is>
          <t>x</t>
        </is>
      </c>
      <c r="I391" s="807" t="inlineStr">
        <is>
          <t>6.1%</t>
        </is>
      </c>
      <c r="J391" s="1066" t="inlineStr">
        <is>
          <t>x</t>
        </is>
      </c>
      <c r="K391" s="807" t="inlineStr">
        <is>
          <t>6.3%</t>
        </is>
      </c>
      <c r="L391" s="1066" t="inlineStr">
        <is>
          <t>x</t>
        </is>
      </c>
      <c r="M391" s="807" t="inlineStr">
        <is>
          <t>10</t>
        </is>
      </c>
      <c r="N391" s="1066" t="inlineStr">
        <is>
          <t>x</t>
        </is>
      </c>
      <c r="O391" s="807" t="inlineStr">
        <is>
          <t>8</t>
        </is>
      </c>
      <c r="P391" s="1066" t="inlineStr">
        <is>
          <t>x</t>
        </is>
      </c>
      <c r="Q391" s="807" t="inlineStr">
        <is>
          <t>64%</t>
        </is>
      </c>
      <c r="R391" s="87" t="inlineStr">
        <is>
          <t>x</t>
        </is>
      </c>
      <c r="S391" s="88" t="inlineStr">
        <is>
          <t>x</t>
        </is>
      </c>
    </row>
    <row r="392" ht="24" customHeight="1">
      <c r="A392" s="494" t="n"/>
      <c r="B392" s="1058" t="inlineStr">
        <is>
          <t>34</t>
        </is>
      </c>
      <c r="C392" s="82" t="inlineStr">
        <is>
          <t>31.8</t>
        </is>
      </c>
      <c r="D392" s="83" t="inlineStr">
        <is>
          <t>30</t>
        </is>
      </c>
      <c r="E392" s="83" t="inlineStr">
        <is>
          <t>150</t>
        </is>
      </c>
      <c r="F392" s="84">
        <f>D392*E392</f>
        <v/>
      </c>
      <c r="G392" s="292" t="inlineStr">
        <is>
          <t>34</t>
        </is>
      </c>
      <c r="H392" s="1066" t="inlineStr">
        <is>
          <t>x</t>
        </is>
      </c>
      <c r="I392" s="807" t="inlineStr">
        <is>
          <t>6.7%</t>
        </is>
      </c>
      <c r="J392" s="1066" t="inlineStr">
        <is>
          <t>x</t>
        </is>
      </c>
      <c r="K392" s="807" t="inlineStr">
        <is>
          <t>6.9%</t>
        </is>
      </c>
      <c r="L392" s="1066" t="inlineStr">
        <is>
          <t>x</t>
        </is>
      </c>
      <c r="M392" s="807" t="inlineStr">
        <is>
          <t>11</t>
        </is>
      </c>
      <c r="N392" s="1066" t="inlineStr">
        <is>
          <t>x</t>
        </is>
      </c>
      <c r="O392" s="807" t="inlineStr">
        <is>
          <t>8</t>
        </is>
      </c>
      <c r="P392" s="1066" t="inlineStr">
        <is>
          <t>x</t>
        </is>
      </c>
      <c r="Q392" s="807" t="inlineStr">
        <is>
          <t>70%</t>
        </is>
      </c>
      <c r="R392" s="87" t="inlineStr">
        <is>
          <t>x</t>
        </is>
      </c>
      <c r="S392" s="88" t="inlineStr">
        <is>
          <t>x</t>
        </is>
      </c>
    </row>
    <row r="393" ht="24" customHeight="1">
      <c r="A393" s="553" t="n"/>
      <c r="B393" s="1062" t="inlineStr">
        <is>
          <t>35</t>
        </is>
      </c>
      <c r="C393" s="89" t="inlineStr">
        <is>
          <t>34.3</t>
        </is>
      </c>
      <c r="D393" s="90" t="inlineStr">
        <is>
          <t>30</t>
        </is>
      </c>
      <c r="E393" s="90" t="inlineStr">
        <is>
          <t>150</t>
        </is>
      </c>
      <c r="F393" s="224">
        <f>D393*E393</f>
        <v/>
      </c>
      <c r="G393" s="268" t="inlineStr">
        <is>
          <t>39</t>
        </is>
      </c>
      <c r="H393" s="91" t="inlineStr">
        <is>
          <t>x</t>
        </is>
      </c>
      <c r="I393" s="90" t="inlineStr">
        <is>
          <t>7.2%</t>
        </is>
      </c>
      <c r="J393" s="91" t="inlineStr">
        <is>
          <t>x</t>
        </is>
      </c>
      <c r="K393" s="90" t="inlineStr">
        <is>
          <t>7.4%</t>
        </is>
      </c>
      <c r="L393" s="91" t="inlineStr">
        <is>
          <t>x</t>
        </is>
      </c>
      <c r="M393" s="90" t="inlineStr">
        <is>
          <t>12</t>
        </is>
      </c>
      <c r="N393" s="91" t="inlineStr">
        <is>
          <t>x</t>
        </is>
      </c>
      <c r="O393" s="90" t="inlineStr">
        <is>
          <t>9</t>
        </is>
      </c>
      <c r="P393" s="91" t="inlineStr">
        <is>
          <t>x</t>
        </is>
      </c>
      <c r="Q393" s="90" t="inlineStr">
        <is>
          <t>75%</t>
        </is>
      </c>
      <c r="R393" s="91" t="inlineStr">
        <is>
          <t>x</t>
        </is>
      </c>
      <c r="S393" s="92" t="inlineStr">
        <is>
          <t>x</t>
        </is>
      </c>
    </row>
    <row r="394" ht="24" customHeight="1">
      <c r="A394" s="584" t="inlineStr">
        <is>
          <t>华山
基础心法
养心术</t>
        </is>
      </c>
      <c r="B394" s="1057" t="inlineStr">
        <is>
          <t>1</t>
        </is>
      </c>
      <c r="C394" s="234" t="inlineStr">
        <is>
          <t>0.1</t>
        </is>
      </c>
      <c r="D394" s="340" t="inlineStr">
        <is>
          <t>10</t>
        </is>
      </c>
      <c r="E394" s="340" t="inlineStr">
        <is>
          <t>20</t>
        </is>
      </c>
      <c r="F394" s="207">
        <f>D394*E394</f>
        <v/>
      </c>
      <c r="G394" s="672" t="inlineStr">
        <is>
          <t>x</t>
        </is>
      </c>
      <c r="H394" s="253" t="inlineStr">
        <is>
          <t>x</t>
        </is>
      </c>
      <c r="I394" s="253" t="inlineStr">
        <is>
          <t>x</t>
        </is>
      </c>
      <c r="J394" s="253" t="inlineStr">
        <is>
          <t>x</t>
        </is>
      </c>
      <c r="K394" s="253" t="inlineStr">
        <is>
          <t>x</t>
        </is>
      </c>
      <c r="L394" s="340" t="inlineStr">
        <is>
          <t>0</t>
        </is>
      </c>
      <c r="M394" s="340" t="inlineStr">
        <is>
          <t>0</t>
        </is>
      </c>
      <c r="N394" s="340" t="inlineStr">
        <is>
          <t>0</t>
        </is>
      </c>
      <c r="O394" s="340" t="inlineStr">
        <is>
          <t>0</t>
        </is>
      </c>
      <c r="P394" s="340" t="inlineStr">
        <is>
          <t>0.1%</t>
        </is>
      </c>
      <c r="Q394" s="253" t="inlineStr">
        <is>
          <t>x</t>
        </is>
      </c>
      <c r="R394" s="253" t="inlineStr">
        <is>
          <t>x</t>
        </is>
      </c>
      <c r="S394" s="662" t="inlineStr">
        <is>
          <t>x</t>
        </is>
      </c>
    </row>
    <row r="395" ht="24" customHeight="1">
      <c r="A395" s="494" t="n"/>
      <c r="B395" s="1058" t="inlineStr">
        <is>
          <t>2</t>
        </is>
      </c>
      <c r="C395" s="82" t="inlineStr">
        <is>
          <t>0.2</t>
        </is>
      </c>
      <c r="D395" s="83" t="inlineStr">
        <is>
          <t>10</t>
        </is>
      </c>
      <c r="E395" s="83" t="inlineStr">
        <is>
          <t>20</t>
        </is>
      </c>
      <c r="F395" s="84">
        <f>D395*E395</f>
        <v/>
      </c>
      <c r="G395" s="285" t="inlineStr">
        <is>
          <t>x</t>
        </is>
      </c>
      <c r="H395" s="87" t="inlineStr">
        <is>
          <t>x</t>
        </is>
      </c>
      <c r="I395" s="87" t="inlineStr">
        <is>
          <t>x</t>
        </is>
      </c>
      <c r="J395" s="87" t="inlineStr">
        <is>
          <t>x</t>
        </is>
      </c>
      <c r="K395" s="87" t="inlineStr">
        <is>
          <t>x</t>
        </is>
      </c>
      <c r="L395" s="83" t="inlineStr">
        <is>
          <t>0</t>
        </is>
      </c>
      <c r="M395" s="83" t="inlineStr">
        <is>
          <t>0</t>
        </is>
      </c>
      <c r="N395" s="83" t="inlineStr">
        <is>
          <t>0</t>
        </is>
      </c>
      <c r="O395" s="83" t="inlineStr">
        <is>
          <t>0</t>
        </is>
      </c>
      <c r="P395" s="83" t="inlineStr">
        <is>
          <t>0.2%</t>
        </is>
      </c>
      <c r="Q395" s="87" t="inlineStr">
        <is>
          <t>x</t>
        </is>
      </c>
      <c r="R395" s="87" t="inlineStr">
        <is>
          <t>x</t>
        </is>
      </c>
      <c r="S395" s="88" t="inlineStr">
        <is>
          <t>x</t>
        </is>
      </c>
    </row>
    <row r="396" ht="24" customHeight="1">
      <c r="A396" s="494" t="n"/>
      <c r="B396" s="1058" t="inlineStr">
        <is>
          <t>3</t>
        </is>
      </c>
      <c r="C396" s="82" t="inlineStr">
        <is>
          <t>0.3</t>
        </is>
      </c>
      <c r="D396" s="83" t="inlineStr">
        <is>
          <t>10</t>
        </is>
      </c>
      <c r="E396" s="83" t="inlineStr">
        <is>
          <t>20</t>
        </is>
      </c>
      <c r="F396" s="84">
        <f>D396*E396</f>
        <v/>
      </c>
      <c r="G396" s="285" t="inlineStr">
        <is>
          <t>x</t>
        </is>
      </c>
      <c r="H396" s="87" t="inlineStr">
        <is>
          <t>x</t>
        </is>
      </c>
      <c r="I396" s="87" t="inlineStr">
        <is>
          <t>x</t>
        </is>
      </c>
      <c r="J396" s="87" t="inlineStr">
        <is>
          <t>x</t>
        </is>
      </c>
      <c r="K396" s="87" t="inlineStr">
        <is>
          <t>x</t>
        </is>
      </c>
      <c r="L396" s="83" t="inlineStr">
        <is>
          <t>1</t>
        </is>
      </c>
      <c r="M396" s="83" t="inlineStr">
        <is>
          <t>0</t>
        </is>
      </c>
      <c r="N396" s="83" t="inlineStr">
        <is>
          <t>0</t>
        </is>
      </c>
      <c r="O396" s="83" t="inlineStr">
        <is>
          <t>0</t>
        </is>
      </c>
      <c r="P396" s="83" t="inlineStr">
        <is>
          <t>0.3%</t>
        </is>
      </c>
      <c r="Q396" s="87" t="inlineStr">
        <is>
          <t>x</t>
        </is>
      </c>
      <c r="R396" s="87" t="inlineStr">
        <is>
          <t>x</t>
        </is>
      </c>
      <c r="S396" s="88" t="inlineStr">
        <is>
          <t>x</t>
        </is>
      </c>
    </row>
    <row r="397" ht="24" customHeight="1">
      <c r="A397" s="494" t="n"/>
      <c r="B397" s="1058" t="inlineStr">
        <is>
          <t>4</t>
        </is>
      </c>
      <c r="C397" s="82" t="inlineStr">
        <is>
          <t>0.5</t>
        </is>
      </c>
      <c r="D397" s="83" t="inlineStr">
        <is>
          <t>10</t>
        </is>
      </c>
      <c r="E397" s="83" t="inlineStr">
        <is>
          <t>20</t>
        </is>
      </c>
      <c r="F397" s="84">
        <f>D397*E397</f>
        <v/>
      </c>
      <c r="G397" s="285" t="inlineStr">
        <is>
          <t>x</t>
        </is>
      </c>
      <c r="H397" s="87" t="inlineStr">
        <is>
          <t>x</t>
        </is>
      </c>
      <c r="I397" s="87" t="inlineStr">
        <is>
          <t>x</t>
        </is>
      </c>
      <c r="J397" s="87" t="inlineStr">
        <is>
          <t>x</t>
        </is>
      </c>
      <c r="K397" s="87" t="inlineStr">
        <is>
          <t>x</t>
        </is>
      </c>
      <c r="L397" s="83" t="inlineStr">
        <is>
          <t>1</t>
        </is>
      </c>
      <c r="M397" s="83" t="inlineStr">
        <is>
          <t>0</t>
        </is>
      </c>
      <c r="N397" s="83" t="inlineStr">
        <is>
          <t>0</t>
        </is>
      </c>
      <c r="O397" s="83" t="inlineStr">
        <is>
          <t>0</t>
        </is>
      </c>
      <c r="P397" s="83" t="inlineStr">
        <is>
          <t>0.4%</t>
        </is>
      </c>
      <c r="Q397" s="87" t="inlineStr">
        <is>
          <t>x</t>
        </is>
      </c>
      <c r="R397" s="87" t="inlineStr">
        <is>
          <t>x</t>
        </is>
      </c>
      <c r="S397" s="88" t="inlineStr">
        <is>
          <t>x</t>
        </is>
      </c>
    </row>
    <row r="398" ht="24" customHeight="1">
      <c r="A398" s="494" t="n"/>
      <c r="B398" s="1058" t="inlineStr">
        <is>
          <t>5</t>
        </is>
      </c>
      <c r="C398" s="82" t="inlineStr">
        <is>
          <t>0.7</t>
        </is>
      </c>
      <c r="D398" s="83" t="inlineStr">
        <is>
          <t>10</t>
        </is>
      </c>
      <c r="E398" s="83" t="inlineStr">
        <is>
          <t>20</t>
        </is>
      </c>
      <c r="F398" s="84">
        <f>D398*E398</f>
        <v/>
      </c>
      <c r="G398" s="285" t="inlineStr">
        <is>
          <t>x</t>
        </is>
      </c>
      <c r="H398" s="87" t="inlineStr">
        <is>
          <t>x</t>
        </is>
      </c>
      <c r="I398" s="87" t="inlineStr">
        <is>
          <t>x</t>
        </is>
      </c>
      <c r="J398" s="87" t="inlineStr">
        <is>
          <t>x</t>
        </is>
      </c>
      <c r="K398" s="87" t="inlineStr">
        <is>
          <t>x</t>
        </is>
      </c>
      <c r="L398" s="83" t="inlineStr">
        <is>
          <t>1</t>
        </is>
      </c>
      <c r="M398" s="83" t="inlineStr">
        <is>
          <t>0</t>
        </is>
      </c>
      <c r="N398" s="83" t="inlineStr">
        <is>
          <t>0</t>
        </is>
      </c>
      <c r="O398" s="83" t="inlineStr">
        <is>
          <t>0</t>
        </is>
      </c>
      <c r="P398" s="83" t="inlineStr">
        <is>
          <t>0.5%</t>
        </is>
      </c>
      <c r="Q398" s="87" t="inlineStr">
        <is>
          <t>x</t>
        </is>
      </c>
      <c r="R398" s="87" t="inlineStr">
        <is>
          <t>x</t>
        </is>
      </c>
      <c r="S398" s="88" t="inlineStr">
        <is>
          <t>x</t>
        </is>
      </c>
    </row>
    <row r="399" ht="24" customHeight="1">
      <c r="A399" s="494" t="n"/>
      <c r="B399" s="1058" t="inlineStr">
        <is>
          <t>6</t>
        </is>
      </c>
      <c r="C399" s="82" t="inlineStr">
        <is>
          <t>0.9</t>
        </is>
      </c>
      <c r="D399" s="83" t="inlineStr">
        <is>
          <t>12</t>
        </is>
      </c>
      <c r="E399" s="83" t="inlineStr">
        <is>
          <t>30</t>
        </is>
      </c>
      <c r="F399" s="84">
        <f>D399*E399</f>
        <v/>
      </c>
      <c r="G399" s="285" t="inlineStr">
        <is>
          <t>x</t>
        </is>
      </c>
      <c r="H399" s="87" t="inlineStr">
        <is>
          <t>x</t>
        </is>
      </c>
      <c r="I399" s="87" t="inlineStr">
        <is>
          <t>x</t>
        </is>
      </c>
      <c r="J399" s="87" t="inlineStr">
        <is>
          <t>x</t>
        </is>
      </c>
      <c r="K399" s="87" t="inlineStr">
        <is>
          <t>x</t>
        </is>
      </c>
      <c r="L399" s="83" t="inlineStr">
        <is>
          <t>1</t>
        </is>
      </c>
      <c r="M399" s="83" t="inlineStr">
        <is>
          <t>1</t>
        </is>
      </c>
      <c r="N399" s="83" t="inlineStr">
        <is>
          <t>1</t>
        </is>
      </c>
      <c r="O399" s="83" t="inlineStr">
        <is>
          <t>0</t>
        </is>
      </c>
      <c r="P399" s="83" t="inlineStr">
        <is>
          <t>0.7%</t>
        </is>
      </c>
      <c r="Q399" s="87" t="inlineStr">
        <is>
          <t>x</t>
        </is>
      </c>
      <c r="R399" s="87" t="inlineStr">
        <is>
          <t>x</t>
        </is>
      </c>
      <c r="S399" s="88" t="inlineStr">
        <is>
          <t>x</t>
        </is>
      </c>
    </row>
    <row r="400" ht="24" customHeight="1">
      <c r="A400" s="494" t="n"/>
      <c r="B400" s="1058" t="inlineStr">
        <is>
          <t>7</t>
        </is>
      </c>
      <c r="C400" s="82" t="inlineStr">
        <is>
          <t>1.3</t>
        </is>
      </c>
      <c r="D400" s="83" t="inlineStr">
        <is>
          <t>12</t>
        </is>
      </c>
      <c r="E400" s="83" t="inlineStr">
        <is>
          <t>30</t>
        </is>
      </c>
      <c r="F400" s="84">
        <f>D400*E400</f>
        <v/>
      </c>
      <c r="G400" s="285" t="inlineStr">
        <is>
          <t>x</t>
        </is>
      </c>
      <c r="H400" s="87" t="inlineStr">
        <is>
          <t>x</t>
        </is>
      </c>
      <c r="I400" s="87" t="inlineStr">
        <is>
          <t>x</t>
        </is>
      </c>
      <c r="J400" s="87" t="inlineStr">
        <is>
          <t>x</t>
        </is>
      </c>
      <c r="K400" s="87" t="inlineStr">
        <is>
          <t>x</t>
        </is>
      </c>
      <c r="L400" s="83" t="inlineStr">
        <is>
          <t>2</t>
        </is>
      </c>
      <c r="M400" s="83" t="inlineStr">
        <is>
          <t>1</t>
        </is>
      </c>
      <c r="N400" s="83" t="inlineStr">
        <is>
          <t>1</t>
        </is>
      </c>
      <c r="O400" s="83" t="inlineStr">
        <is>
          <t>0</t>
        </is>
      </c>
      <c r="P400" s="83" t="inlineStr">
        <is>
          <t>0.9%</t>
        </is>
      </c>
      <c r="Q400" s="87" t="inlineStr">
        <is>
          <t>x</t>
        </is>
      </c>
      <c r="R400" s="87" t="inlineStr">
        <is>
          <t>x</t>
        </is>
      </c>
      <c r="S400" s="88" t="inlineStr">
        <is>
          <t>x</t>
        </is>
      </c>
    </row>
    <row r="401" ht="24" customHeight="1">
      <c r="A401" s="494" t="n"/>
      <c r="B401" s="1058" t="inlineStr">
        <is>
          <t>8</t>
        </is>
      </c>
      <c r="C401" s="82" t="inlineStr">
        <is>
          <t>1.6</t>
        </is>
      </c>
      <c r="D401" s="83" t="inlineStr">
        <is>
          <t>12</t>
        </is>
      </c>
      <c r="E401" s="83" t="inlineStr">
        <is>
          <t>30</t>
        </is>
      </c>
      <c r="F401" s="84">
        <f>D401*E401</f>
        <v/>
      </c>
      <c r="G401" s="285" t="inlineStr">
        <is>
          <t>x</t>
        </is>
      </c>
      <c r="H401" s="87" t="inlineStr">
        <is>
          <t>x</t>
        </is>
      </c>
      <c r="I401" s="87" t="inlineStr">
        <is>
          <t>x</t>
        </is>
      </c>
      <c r="J401" s="87" t="inlineStr">
        <is>
          <t>x</t>
        </is>
      </c>
      <c r="K401" s="87" t="inlineStr">
        <is>
          <t>x</t>
        </is>
      </c>
      <c r="L401" s="83" t="inlineStr">
        <is>
          <t>2</t>
        </is>
      </c>
      <c r="M401" s="83" t="inlineStr">
        <is>
          <t>1</t>
        </is>
      </c>
      <c r="N401" s="83" t="inlineStr">
        <is>
          <t>1</t>
        </is>
      </c>
      <c r="O401" s="83" t="inlineStr">
        <is>
          <t>1</t>
        </is>
      </c>
      <c r="P401" s="83" t="inlineStr">
        <is>
          <t>1%</t>
        </is>
      </c>
      <c r="Q401" s="87" t="inlineStr">
        <is>
          <t>x</t>
        </is>
      </c>
      <c r="R401" s="87" t="inlineStr">
        <is>
          <t>x</t>
        </is>
      </c>
      <c r="S401" s="88" t="inlineStr">
        <is>
          <t>x</t>
        </is>
      </c>
    </row>
    <row r="402" ht="24" customHeight="1">
      <c r="A402" s="494" t="n"/>
      <c r="B402" s="1058" t="inlineStr">
        <is>
          <t>9</t>
        </is>
      </c>
      <c r="C402" s="82" t="inlineStr">
        <is>
          <t>1.8</t>
        </is>
      </c>
      <c r="D402" s="83" t="inlineStr">
        <is>
          <t>12</t>
        </is>
      </c>
      <c r="E402" s="83" t="inlineStr">
        <is>
          <t>30</t>
        </is>
      </c>
      <c r="F402" s="84">
        <f>D402*E402</f>
        <v/>
      </c>
      <c r="G402" s="285" t="inlineStr">
        <is>
          <t>x</t>
        </is>
      </c>
      <c r="H402" s="87" t="inlineStr">
        <is>
          <t>x</t>
        </is>
      </c>
      <c r="I402" s="87" t="inlineStr">
        <is>
          <t>x</t>
        </is>
      </c>
      <c r="J402" s="87" t="inlineStr">
        <is>
          <t>x</t>
        </is>
      </c>
      <c r="K402" s="87" t="inlineStr">
        <is>
          <t>x</t>
        </is>
      </c>
      <c r="L402" s="83" t="inlineStr">
        <is>
          <t>2</t>
        </is>
      </c>
      <c r="M402" s="83" t="inlineStr">
        <is>
          <t>1</t>
        </is>
      </c>
      <c r="N402" s="83" t="inlineStr">
        <is>
          <t>1</t>
        </is>
      </c>
      <c r="O402" s="83" t="inlineStr">
        <is>
          <t>1</t>
        </is>
      </c>
      <c r="P402" s="83" t="inlineStr">
        <is>
          <t>1.2%</t>
        </is>
      </c>
      <c r="Q402" s="87" t="inlineStr">
        <is>
          <t>x</t>
        </is>
      </c>
      <c r="R402" s="87" t="inlineStr">
        <is>
          <t>x</t>
        </is>
      </c>
      <c r="S402" s="88" t="inlineStr">
        <is>
          <t>x</t>
        </is>
      </c>
    </row>
    <row r="403" ht="24" customHeight="1">
      <c r="A403" s="494" t="n"/>
      <c r="B403" s="1058" t="inlineStr">
        <is>
          <t>10</t>
        </is>
      </c>
      <c r="C403" s="82" t="inlineStr">
        <is>
          <t>2.1</t>
        </is>
      </c>
      <c r="D403" s="83" t="inlineStr">
        <is>
          <t>12</t>
        </is>
      </c>
      <c r="E403" s="83" t="inlineStr">
        <is>
          <t>30</t>
        </is>
      </c>
      <c r="F403" s="84">
        <f>D403*E403</f>
        <v/>
      </c>
      <c r="G403" s="285" t="inlineStr">
        <is>
          <t>x</t>
        </is>
      </c>
      <c r="H403" s="87" t="inlineStr">
        <is>
          <t>x</t>
        </is>
      </c>
      <c r="I403" s="87" t="inlineStr">
        <is>
          <t>x</t>
        </is>
      </c>
      <c r="J403" s="87" t="inlineStr">
        <is>
          <t>x</t>
        </is>
      </c>
      <c r="K403" s="87" t="inlineStr">
        <is>
          <t>x</t>
        </is>
      </c>
      <c r="L403" s="83" t="inlineStr">
        <is>
          <t>3</t>
        </is>
      </c>
      <c r="M403" s="83" t="inlineStr">
        <is>
          <t>1</t>
        </is>
      </c>
      <c r="N403" s="83" t="inlineStr">
        <is>
          <t>1</t>
        </is>
      </c>
      <c r="O403" s="83" t="inlineStr">
        <is>
          <t>1</t>
        </is>
      </c>
      <c r="P403" s="83" t="inlineStr">
        <is>
          <t>1.4%</t>
        </is>
      </c>
      <c r="Q403" s="87" t="inlineStr">
        <is>
          <t>x</t>
        </is>
      </c>
      <c r="R403" s="87" t="inlineStr">
        <is>
          <t>x</t>
        </is>
      </c>
      <c r="S403" s="88" t="inlineStr">
        <is>
          <t>x</t>
        </is>
      </c>
    </row>
    <row r="404" ht="24" customHeight="1">
      <c r="A404" s="494" t="n"/>
      <c r="B404" s="1058" t="inlineStr">
        <is>
          <t>11</t>
        </is>
      </c>
      <c r="C404" s="82" t="inlineStr">
        <is>
          <t>2.3</t>
        </is>
      </c>
      <c r="D404" s="83" t="inlineStr">
        <is>
          <t>14</t>
        </is>
      </c>
      <c r="E404" s="83" t="inlineStr">
        <is>
          <t>50</t>
        </is>
      </c>
      <c r="F404" s="84">
        <f>D404*E404</f>
        <v/>
      </c>
      <c r="G404" s="285" t="inlineStr">
        <is>
          <t>x</t>
        </is>
      </c>
      <c r="H404" s="87" t="inlineStr">
        <is>
          <t>x</t>
        </is>
      </c>
      <c r="I404" s="87" t="inlineStr">
        <is>
          <t>x</t>
        </is>
      </c>
      <c r="J404" s="87" t="inlineStr">
        <is>
          <t>x</t>
        </is>
      </c>
      <c r="K404" s="87" t="inlineStr">
        <is>
          <t>x</t>
        </is>
      </c>
      <c r="L404" s="83" t="inlineStr">
        <is>
          <t>3</t>
        </is>
      </c>
      <c r="M404" s="83" t="inlineStr">
        <is>
          <t>1</t>
        </is>
      </c>
      <c r="N404" s="83" t="inlineStr">
        <is>
          <t>1</t>
        </is>
      </c>
      <c r="O404" s="83" t="inlineStr">
        <is>
          <t>1</t>
        </is>
      </c>
      <c r="P404" s="83" t="inlineStr">
        <is>
          <t>1.6%</t>
        </is>
      </c>
      <c r="Q404" s="87" t="inlineStr">
        <is>
          <t>x</t>
        </is>
      </c>
      <c r="R404" s="87" t="inlineStr">
        <is>
          <t>x</t>
        </is>
      </c>
      <c r="S404" s="88" t="inlineStr">
        <is>
          <t>x</t>
        </is>
      </c>
    </row>
    <row r="405" ht="24" customHeight="1">
      <c r="A405" s="494" t="n"/>
      <c r="B405" s="1058" t="inlineStr">
        <is>
          <t>12</t>
        </is>
      </c>
      <c r="C405" s="82" t="inlineStr">
        <is>
          <t>2.4</t>
        </is>
      </c>
      <c r="D405" s="83" t="inlineStr">
        <is>
          <t>14</t>
        </is>
      </c>
      <c r="E405" s="83" t="inlineStr">
        <is>
          <t>50</t>
        </is>
      </c>
      <c r="F405" s="84">
        <f>D405*E405</f>
        <v/>
      </c>
      <c r="G405" s="285" t="inlineStr">
        <is>
          <t>x</t>
        </is>
      </c>
      <c r="H405" s="87" t="inlineStr">
        <is>
          <t>x</t>
        </is>
      </c>
      <c r="I405" s="87" t="inlineStr">
        <is>
          <t>x</t>
        </is>
      </c>
      <c r="J405" s="87" t="inlineStr">
        <is>
          <t>x</t>
        </is>
      </c>
      <c r="K405" s="87" t="inlineStr">
        <is>
          <t>x</t>
        </is>
      </c>
      <c r="L405" s="83" t="inlineStr">
        <is>
          <t>3</t>
        </is>
      </c>
      <c r="M405" s="83" t="inlineStr">
        <is>
          <t>1</t>
        </is>
      </c>
      <c r="N405" s="83" t="inlineStr">
        <is>
          <t>1</t>
        </is>
      </c>
      <c r="O405" s="83" t="inlineStr">
        <is>
          <t>1</t>
        </is>
      </c>
      <c r="P405" s="83" t="inlineStr">
        <is>
          <t>1.8%</t>
        </is>
      </c>
      <c r="Q405" s="87" t="inlineStr">
        <is>
          <t>x</t>
        </is>
      </c>
      <c r="R405" s="87" t="inlineStr">
        <is>
          <t>x</t>
        </is>
      </c>
      <c r="S405" s="88" t="inlineStr">
        <is>
          <t>x</t>
        </is>
      </c>
    </row>
    <row r="406" ht="24" customHeight="1">
      <c r="A406" s="494" t="n"/>
      <c r="B406" s="1058" t="inlineStr">
        <is>
          <t>13</t>
        </is>
      </c>
      <c r="C406" s="82" t="inlineStr">
        <is>
          <t>2.8</t>
        </is>
      </c>
      <c r="D406" s="83" t="inlineStr">
        <is>
          <t>14</t>
        </is>
      </c>
      <c r="E406" s="83" t="inlineStr">
        <is>
          <t>50</t>
        </is>
      </c>
      <c r="F406" s="84">
        <f>D406*E406</f>
        <v/>
      </c>
      <c r="G406" s="285" t="inlineStr">
        <is>
          <t>x</t>
        </is>
      </c>
      <c r="H406" s="87" t="inlineStr">
        <is>
          <t>x</t>
        </is>
      </c>
      <c r="I406" s="87" t="inlineStr">
        <is>
          <t>x</t>
        </is>
      </c>
      <c r="J406" s="87" t="inlineStr">
        <is>
          <t>x</t>
        </is>
      </c>
      <c r="K406" s="87" t="inlineStr">
        <is>
          <t>x</t>
        </is>
      </c>
      <c r="L406" s="83" t="inlineStr">
        <is>
          <t>4</t>
        </is>
      </c>
      <c r="M406" s="83" t="inlineStr">
        <is>
          <t>1</t>
        </is>
      </c>
      <c r="N406" s="83" t="inlineStr">
        <is>
          <t>1</t>
        </is>
      </c>
      <c r="O406" s="83" t="inlineStr">
        <is>
          <t>1</t>
        </is>
      </c>
      <c r="P406" s="83" t="inlineStr">
        <is>
          <t>2%</t>
        </is>
      </c>
      <c r="Q406" s="87" t="inlineStr">
        <is>
          <t>x</t>
        </is>
      </c>
      <c r="R406" s="87" t="inlineStr">
        <is>
          <t>x</t>
        </is>
      </c>
      <c r="S406" s="88" t="inlineStr">
        <is>
          <t>x</t>
        </is>
      </c>
    </row>
    <row r="407" ht="24" customHeight="1">
      <c r="A407" s="494" t="n"/>
      <c r="B407" s="1058" t="inlineStr">
        <is>
          <t>14</t>
        </is>
      </c>
      <c r="C407" s="82" t="inlineStr">
        <is>
          <t>3.4</t>
        </is>
      </c>
      <c r="D407" s="83" t="inlineStr">
        <is>
          <t>14</t>
        </is>
      </c>
      <c r="E407" s="83" t="inlineStr">
        <is>
          <t>50</t>
        </is>
      </c>
      <c r="F407" s="84">
        <f>D407*E407</f>
        <v/>
      </c>
      <c r="G407" s="285" t="inlineStr">
        <is>
          <t>x</t>
        </is>
      </c>
      <c r="H407" s="87" t="inlineStr">
        <is>
          <t>x</t>
        </is>
      </c>
      <c r="I407" s="87" t="inlineStr">
        <is>
          <t>x</t>
        </is>
      </c>
      <c r="J407" s="87" t="inlineStr">
        <is>
          <t>x</t>
        </is>
      </c>
      <c r="K407" s="87" t="inlineStr">
        <is>
          <t>x</t>
        </is>
      </c>
      <c r="L407" s="83" t="inlineStr">
        <is>
          <t>4</t>
        </is>
      </c>
      <c r="M407" s="83" t="inlineStr">
        <is>
          <t>2</t>
        </is>
      </c>
      <c r="N407" s="83" t="inlineStr">
        <is>
          <t>2</t>
        </is>
      </c>
      <c r="O407" s="83" t="inlineStr">
        <is>
          <t>1</t>
        </is>
      </c>
      <c r="P407" s="83" t="inlineStr">
        <is>
          <t>2.2%</t>
        </is>
      </c>
      <c r="Q407" s="87" t="inlineStr">
        <is>
          <t>x</t>
        </is>
      </c>
      <c r="R407" s="87" t="inlineStr">
        <is>
          <t>x</t>
        </is>
      </c>
      <c r="S407" s="88" t="inlineStr">
        <is>
          <t>x</t>
        </is>
      </c>
    </row>
    <row r="408" ht="24" customHeight="1">
      <c r="A408" s="494" t="n"/>
      <c r="B408" s="1058" t="inlineStr">
        <is>
          <t>15</t>
        </is>
      </c>
      <c r="C408" s="82" t="inlineStr">
        <is>
          <t>3.9</t>
        </is>
      </c>
      <c r="D408" s="83" t="inlineStr">
        <is>
          <t>14</t>
        </is>
      </c>
      <c r="E408" s="83" t="inlineStr">
        <is>
          <t>50</t>
        </is>
      </c>
      <c r="F408" s="84">
        <f>D408*E408</f>
        <v/>
      </c>
      <c r="G408" s="285" t="inlineStr">
        <is>
          <t>x</t>
        </is>
      </c>
      <c r="H408" s="87" t="inlineStr">
        <is>
          <t>x</t>
        </is>
      </c>
      <c r="I408" s="87" t="inlineStr">
        <is>
          <t>x</t>
        </is>
      </c>
      <c r="J408" s="87" t="inlineStr">
        <is>
          <t>x</t>
        </is>
      </c>
      <c r="K408" s="87" t="inlineStr">
        <is>
          <t>x</t>
        </is>
      </c>
      <c r="L408" s="83" t="inlineStr">
        <is>
          <t>5</t>
        </is>
      </c>
      <c r="M408" s="83" t="inlineStr">
        <is>
          <t>2</t>
        </is>
      </c>
      <c r="N408" s="83" t="inlineStr">
        <is>
          <t>2</t>
        </is>
      </c>
      <c r="O408" s="83" t="inlineStr">
        <is>
          <t>1</t>
        </is>
      </c>
      <c r="P408" s="83" t="inlineStr">
        <is>
          <t>2.5%</t>
        </is>
      </c>
      <c r="Q408" s="87" t="inlineStr">
        <is>
          <t>x</t>
        </is>
      </c>
      <c r="R408" s="87" t="inlineStr">
        <is>
          <t>x</t>
        </is>
      </c>
      <c r="S408" s="88" t="inlineStr">
        <is>
          <t>x</t>
        </is>
      </c>
    </row>
    <row r="409" ht="24" customHeight="1">
      <c r="A409" s="494" t="n"/>
      <c r="B409" s="1058" t="inlineStr">
        <is>
          <t>16</t>
        </is>
      </c>
      <c r="C409" s="82" t="inlineStr">
        <is>
          <t>4.2</t>
        </is>
      </c>
      <c r="D409" s="83" t="inlineStr">
        <is>
          <t>17</t>
        </is>
      </c>
      <c r="E409" s="83" t="inlineStr">
        <is>
          <t>70</t>
        </is>
      </c>
      <c r="F409" s="84">
        <f>D409*E409</f>
        <v/>
      </c>
      <c r="G409" s="285" t="inlineStr">
        <is>
          <t>x</t>
        </is>
      </c>
      <c r="H409" s="87" t="inlineStr">
        <is>
          <t>x</t>
        </is>
      </c>
      <c r="I409" s="87" t="inlineStr">
        <is>
          <t>x</t>
        </is>
      </c>
      <c r="J409" s="87" t="inlineStr">
        <is>
          <t>x</t>
        </is>
      </c>
      <c r="K409" s="87" t="inlineStr">
        <is>
          <t>x</t>
        </is>
      </c>
      <c r="L409" s="83" t="inlineStr">
        <is>
          <t>5</t>
        </is>
      </c>
      <c r="M409" s="83" t="inlineStr">
        <is>
          <t>2</t>
        </is>
      </c>
      <c r="N409" s="83" t="inlineStr">
        <is>
          <t>2</t>
        </is>
      </c>
      <c r="O409" s="83" t="inlineStr">
        <is>
          <t>2</t>
        </is>
      </c>
      <c r="P409" s="83" t="inlineStr">
        <is>
          <t>2.8%</t>
        </is>
      </c>
      <c r="Q409" s="87" t="inlineStr">
        <is>
          <t>x</t>
        </is>
      </c>
      <c r="R409" s="87" t="inlineStr">
        <is>
          <t>x</t>
        </is>
      </c>
      <c r="S409" s="88" t="inlineStr">
        <is>
          <t>x</t>
        </is>
      </c>
    </row>
    <row r="410" ht="24" customHeight="1">
      <c r="A410" s="494" t="n"/>
      <c r="B410" s="1058" t="inlineStr">
        <is>
          <t>17</t>
        </is>
      </c>
      <c r="C410" s="82" t="inlineStr">
        <is>
          <t>4.6</t>
        </is>
      </c>
      <c r="D410" s="83" t="inlineStr">
        <is>
          <t>17</t>
        </is>
      </c>
      <c r="E410" s="83" t="inlineStr">
        <is>
          <t>70</t>
        </is>
      </c>
      <c r="F410" s="84">
        <f>D410*E410</f>
        <v/>
      </c>
      <c r="G410" s="285" t="inlineStr">
        <is>
          <t>x</t>
        </is>
      </c>
      <c r="H410" s="87" t="inlineStr">
        <is>
          <t>x</t>
        </is>
      </c>
      <c r="I410" s="87" t="inlineStr">
        <is>
          <t>x</t>
        </is>
      </c>
      <c r="J410" s="87" t="inlineStr">
        <is>
          <t>x</t>
        </is>
      </c>
      <c r="K410" s="87" t="inlineStr">
        <is>
          <t>x</t>
        </is>
      </c>
      <c r="L410" s="83" t="inlineStr">
        <is>
          <t>6</t>
        </is>
      </c>
      <c r="M410" s="83" t="inlineStr">
        <is>
          <t>2</t>
        </is>
      </c>
      <c r="N410" s="83" t="inlineStr">
        <is>
          <t>2</t>
        </is>
      </c>
      <c r="O410" s="83" t="inlineStr">
        <is>
          <t>2</t>
        </is>
      </c>
      <c r="P410" s="83" t="inlineStr">
        <is>
          <t>3.1%</t>
        </is>
      </c>
      <c r="Q410" s="87" t="inlineStr">
        <is>
          <t>x</t>
        </is>
      </c>
      <c r="R410" s="87" t="inlineStr">
        <is>
          <t>x</t>
        </is>
      </c>
      <c r="S410" s="88" t="inlineStr">
        <is>
          <t>x</t>
        </is>
      </c>
    </row>
    <row r="411" ht="24" customHeight="1">
      <c r="A411" s="494" t="n"/>
      <c r="B411" s="1058" t="inlineStr">
        <is>
          <t>18</t>
        </is>
      </c>
      <c r="C411" s="82" t="inlineStr">
        <is>
          <t>5.7</t>
        </is>
      </c>
      <c r="D411" s="83" t="inlineStr">
        <is>
          <t>17</t>
        </is>
      </c>
      <c r="E411" s="83" t="inlineStr">
        <is>
          <t>70</t>
        </is>
      </c>
      <c r="F411" s="84">
        <f>D411*E411</f>
        <v/>
      </c>
      <c r="G411" s="285" t="inlineStr">
        <is>
          <t>x</t>
        </is>
      </c>
      <c r="H411" s="87" t="inlineStr">
        <is>
          <t>x</t>
        </is>
      </c>
      <c r="I411" s="87" t="inlineStr">
        <is>
          <t>x</t>
        </is>
      </c>
      <c r="J411" s="87" t="inlineStr">
        <is>
          <t>x</t>
        </is>
      </c>
      <c r="K411" s="87" t="inlineStr">
        <is>
          <t>x</t>
        </is>
      </c>
      <c r="L411" s="83" t="inlineStr">
        <is>
          <t>7</t>
        </is>
      </c>
      <c r="M411" s="83" t="inlineStr">
        <is>
          <t>3</t>
        </is>
      </c>
      <c r="N411" s="83" t="inlineStr">
        <is>
          <t>3</t>
        </is>
      </c>
      <c r="O411" s="83" t="inlineStr">
        <is>
          <t>2</t>
        </is>
      </c>
      <c r="P411" s="83" t="inlineStr">
        <is>
          <t>3.4%</t>
        </is>
      </c>
      <c r="Q411" s="87" t="inlineStr">
        <is>
          <t>x</t>
        </is>
      </c>
      <c r="R411" s="87" t="inlineStr">
        <is>
          <t>x</t>
        </is>
      </c>
      <c r="S411" s="88" t="inlineStr">
        <is>
          <t>x</t>
        </is>
      </c>
    </row>
    <row r="412" ht="24" customHeight="1">
      <c r="A412" s="494" t="n"/>
      <c r="B412" s="1058" t="inlineStr">
        <is>
          <t>19</t>
        </is>
      </c>
      <c r="C412" s="82" t="inlineStr">
        <is>
          <t>5.8</t>
        </is>
      </c>
      <c r="D412" s="83" t="inlineStr">
        <is>
          <t>17</t>
        </is>
      </c>
      <c r="E412" s="83" t="inlineStr">
        <is>
          <t>70</t>
        </is>
      </c>
      <c r="F412" s="84">
        <f>D412*E412</f>
        <v/>
      </c>
      <c r="G412" s="285" t="inlineStr">
        <is>
          <t>x</t>
        </is>
      </c>
      <c r="H412" s="87" t="inlineStr">
        <is>
          <t>x</t>
        </is>
      </c>
      <c r="I412" s="87" t="inlineStr">
        <is>
          <t>x</t>
        </is>
      </c>
      <c r="J412" s="87" t="inlineStr">
        <is>
          <t>x</t>
        </is>
      </c>
      <c r="K412" s="87" t="inlineStr">
        <is>
          <t>x</t>
        </is>
      </c>
      <c r="L412" s="83" t="inlineStr">
        <is>
          <t>7</t>
        </is>
      </c>
      <c r="M412" s="83" t="inlineStr">
        <is>
          <t>3</t>
        </is>
      </c>
      <c r="N412" s="83" t="inlineStr">
        <is>
          <t>3</t>
        </is>
      </c>
      <c r="O412" s="83" t="inlineStr">
        <is>
          <t>2</t>
        </is>
      </c>
      <c r="P412" s="83" t="inlineStr">
        <is>
          <t>3.8%</t>
        </is>
      </c>
      <c r="Q412" s="87" t="inlineStr">
        <is>
          <t>x</t>
        </is>
      </c>
      <c r="R412" s="87" t="inlineStr">
        <is>
          <t>x</t>
        </is>
      </c>
      <c r="S412" s="88" t="inlineStr">
        <is>
          <t>x</t>
        </is>
      </c>
    </row>
    <row r="413" ht="24" customHeight="1">
      <c r="A413" s="494" t="n"/>
      <c r="B413" s="1058" t="inlineStr">
        <is>
          <t>20</t>
        </is>
      </c>
      <c r="C413" s="82" t="inlineStr">
        <is>
          <t>6.2</t>
        </is>
      </c>
      <c r="D413" s="83" t="inlineStr">
        <is>
          <t>17</t>
        </is>
      </c>
      <c r="E413" s="83" t="inlineStr">
        <is>
          <t>70</t>
        </is>
      </c>
      <c r="F413" s="84">
        <f>D413*E413</f>
        <v/>
      </c>
      <c r="G413" s="285" t="inlineStr">
        <is>
          <t>x</t>
        </is>
      </c>
      <c r="H413" s="87" t="inlineStr">
        <is>
          <t>x</t>
        </is>
      </c>
      <c r="I413" s="87" t="inlineStr">
        <is>
          <t>x</t>
        </is>
      </c>
      <c r="J413" s="87" t="inlineStr">
        <is>
          <t>x</t>
        </is>
      </c>
      <c r="K413" s="87" t="inlineStr">
        <is>
          <t>x</t>
        </is>
      </c>
      <c r="L413" s="83" t="inlineStr">
        <is>
          <t>8</t>
        </is>
      </c>
      <c r="M413" s="83" t="inlineStr">
        <is>
          <t>3</t>
        </is>
      </c>
      <c r="N413" s="83" t="inlineStr">
        <is>
          <t>3</t>
        </is>
      </c>
      <c r="O413" s="83" t="inlineStr">
        <is>
          <t>2</t>
        </is>
      </c>
      <c r="P413" s="83" t="inlineStr">
        <is>
          <t>4.1%</t>
        </is>
      </c>
      <c r="Q413" s="87" t="inlineStr">
        <is>
          <t>x</t>
        </is>
      </c>
      <c r="R413" s="87" t="inlineStr">
        <is>
          <t>x</t>
        </is>
      </c>
      <c r="S413" s="88" t="inlineStr">
        <is>
          <t>x</t>
        </is>
      </c>
    </row>
    <row r="414" ht="24" customHeight="1">
      <c r="A414" s="494" t="n"/>
      <c r="B414" s="1058" t="inlineStr">
        <is>
          <t>21</t>
        </is>
      </c>
      <c r="C414" s="82" t="inlineStr">
        <is>
          <t>6.9</t>
        </is>
      </c>
      <c r="D414" s="83" t="inlineStr">
        <is>
          <t>21</t>
        </is>
      </c>
      <c r="E414" s="83" t="inlineStr">
        <is>
          <t>90</t>
        </is>
      </c>
      <c r="F414" s="84">
        <f>D414*E414</f>
        <v/>
      </c>
      <c r="G414" s="285" t="inlineStr">
        <is>
          <t>x</t>
        </is>
      </c>
      <c r="H414" s="87" t="inlineStr">
        <is>
          <t>x</t>
        </is>
      </c>
      <c r="I414" s="87" t="inlineStr">
        <is>
          <t>x</t>
        </is>
      </c>
      <c r="J414" s="87" t="inlineStr">
        <is>
          <t>x</t>
        </is>
      </c>
      <c r="K414" s="87" t="inlineStr">
        <is>
          <t>x</t>
        </is>
      </c>
      <c r="L414" s="83" t="inlineStr">
        <is>
          <t>9</t>
        </is>
      </c>
      <c r="M414" s="83" t="inlineStr">
        <is>
          <t>3</t>
        </is>
      </c>
      <c r="N414" s="83" t="inlineStr">
        <is>
          <t>3</t>
        </is>
      </c>
      <c r="O414" s="83" t="inlineStr">
        <is>
          <t>3</t>
        </is>
      </c>
      <c r="P414" s="83" t="inlineStr">
        <is>
          <t>4.6%</t>
        </is>
      </c>
      <c r="Q414" s="87" t="inlineStr">
        <is>
          <t>x</t>
        </is>
      </c>
      <c r="R414" s="87" t="inlineStr">
        <is>
          <t>x</t>
        </is>
      </c>
      <c r="S414" s="88" t="inlineStr">
        <is>
          <t>x</t>
        </is>
      </c>
    </row>
    <row r="415" ht="24" customHeight="1">
      <c r="A415" s="494" t="n"/>
      <c r="B415" s="1058" t="inlineStr">
        <is>
          <t>22</t>
        </is>
      </c>
      <c r="C415" s="82" t="inlineStr">
        <is>
          <t>8</t>
        </is>
      </c>
      <c r="D415" s="83" t="inlineStr">
        <is>
          <t>21</t>
        </is>
      </c>
      <c r="E415" s="83" t="inlineStr">
        <is>
          <t>90</t>
        </is>
      </c>
      <c r="F415" s="84">
        <f>D415*E415</f>
        <v/>
      </c>
      <c r="G415" s="285" t="inlineStr">
        <is>
          <t>x</t>
        </is>
      </c>
      <c r="H415" s="87" t="inlineStr">
        <is>
          <t>x</t>
        </is>
      </c>
      <c r="I415" s="87" t="inlineStr">
        <is>
          <t>x</t>
        </is>
      </c>
      <c r="J415" s="87" t="inlineStr">
        <is>
          <t>x</t>
        </is>
      </c>
      <c r="K415" s="87" t="inlineStr">
        <is>
          <t>x</t>
        </is>
      </c>
      <c r="L415" s="83" t="inlineStr">
        <is>
          <t>10</t>
        </is>
      </c>
      <c r="M415" s="83" t="inlineStr">
        <is>
          <t>4</t>
        </is>
      </c>
      <c r="N415" s="83" t="inlineStr">
        <is>
          <t>4</t>
        </is>
      </c>
      <c r="O415" s="83" t="inlineStr">
        <is>
          <t>3</t>
        </is>
      </c>
      <c r="P415" s="83" t="inlineStr">
        <is>
          <t>5.1%</t>
        </is>
      </c>
      <c r="Q415" s="87" t="inlineStr">
        <is>
          <t>x</t>
        </is>
      </c>
      <c r="R415" s="87" t="inlineStr">
        <is>
          <t>x</t>
        </is>
      </c>
      <c r="S415" s="88" t="inlineStr">
        <is>
          <t>x</t>
        </is>
      </c>
    </row>
    <row r="416" ht="24" customHeight="1">
      <c r="A416" s="494" t="n"/>
      <c r="B416" s="1058" t="inlineStr">
        <is>
          <t>23</t>
        </is>
      </c>
      <c r="C416" s="82" t="inlineStr">
        <is>
          <t>8.5</t>
        </is>
      </c>
      <c r="D416" s="83" t="inlineStr">
        <is>
          <t>21</t>
        </is>
      </c>
      <c r="E416" s="83" t="inlineStr">
        <is>
          <t>90</t>
        </is>
      </c>
      <c r="F416" s="84">
        <f>D416*E416</f>
        <v/>
      </c>
      <c r="G416" s="285" t="inlineStr">
        <is>
          <t>x</t>
        </is>
      </c>
      <c r="H416" s="87" t="inlineStr">
        <is>
          <t>x</t>
        </is>
      </c>
      <c r="I416" s="87" t="inlineStr">
        <is>
          <t>x</t>
        </is>
      </c>
      <c r="J416" s="87" t="inlineStr">
        <is>
          <t>x</t>
        </is>
      </c>
      <c r="K416" s="87" t="inlineStr">
        <is>
          <t>x</t>
        </is>
      </c>
      <c r="L416" s="83" t="inlineStr">
        <is>
          <t>11</t>
        </is>
      </c>
      <c r="M416" s="83" t="inlineStr">
        <is>
          <t>4</t>
        </is>
      </c>
      <c r="N416" s="83" t="inlineStr">
        <is>
          <t>4</t>
        </is>
      </c>
      <c r="O416" s="83" t="inlineStr">
        <is>
          <t>3</t>
        </is>
      </c>
      <c r="P416" s="83" t="inlineStr">
        <is>
          <t>5.6%</t>
        </is>
      </c>
      <c r="Q416" s="87" t="inlineStr">
        <is>
          <t>x</t>
        </is>
      </c>
      <c r="R416" s="87" t="inlineStr">
        <is>
          <t>x</t>
        </is>
      </c>
      <c r="S416" s="88" t="inlineStr">
        <is>
          <t>x</t>
        </is>
      </c>
    </row>
    <row r="417" ht="24" customHeight="1">
      <c r="A417" s="494" t="n"/>
      <c r="B417" s="1058" t="inlineStr">
        <is>
          <t>24</t>
        </is>
      </c>
      <c r="C417" s="82" t="inlineStr">
        <is>
          <t>9</t>
        </is>
      </c>
      <c r="D417" s="83" t="inlineStr">
        <is>
          <t>21</t>
        </is>
      </c>
      <c r="E417" s="83" t="inlineStr">
        <is>
          <t>90</t>
        </is>
      </c>
      <c r="F417" s="84">
        <f>D417*E417</f>
        <v/>
      </c>
      <c r="G417" s="285" t="inlineStr">
        <is>
          <t>x</t>
        </is>
      </c>
      <c r="H417" s="87" t="inlineStr">
        <is>
          <t>x</t>
        </is>
      </c>
      <c r="I417" s="87" t="inlineStr">
        <is>
          <t>x</t>
        </is>
      </c>
      <c r="J417" s="87" t="inlineStr">
        <is>
          <t>x</t>
        </is>
      </c>
      <c r="K417" s="87" t="inlineStr">
        <is>
          <t>x</t>
        </is>
      </c>
      <c r="L417" s="83" t="inlineStr">
        <is>
          <t>12</t>
        </is>
      </c>
      <c r="M417" s="83" t="inlineStr">
        <is>
          <t>4</t>
        </is>
      </c>
      <c r="N417" s="83" t="inlineStr">
        <is>
          <t>4</t>
        </is>
      </c>
      <c r="O417" s="83" t="inlineStr">
        <is>
          <t>3</t>
        </is>
      </c>
      <c r="P417" s="83" t="inlineStr">
        <is>
          <t>6%</t>
        </is>
      </c>
      <c r="Q417" s="87" t="inlineStr">
        <is>
          <t>x</t>
        </is>
      </c>
      <c r="R417" s="87" t="inlineStr">
        <is>
          <t>x</t>
        </is>
      </c>
      <c r="S417" s="88" t="inlineStr">
        <is>
          <t>x</t>
        </is>
      </c>
    </row>
    <row r="418" ht="24" customHeight="1">
      <c r="A418" s="494" t="n"/>
      <c r="B418" s="1058" t="inlineStr">
        <is>
          <t>25</t>
        </is>
      </c>
      <c r="C418" s="82" t="inlineStr">
        <is>
          <t>10.3</t>
        </is>
      </c>
      <c r="D418" s="83" t="inlineStr">
        <is>
          <t>21</t>
        </is>
      </c>
      <c r="E418" s="83" t="inlineStr">
        <is>
          <t>90</t>
        </is>
      </c>
      <c r="F418" s="84">
        <f>D418*E418</f>
        <v/>
      </c>
      <c r="G418" s="285" t="inlineStr">
        <is>
          <t>x</t>
        </is>
      </c>
      <c r="H418" s="87" t="inlineStr">
        <is>
          <t>x</t>
        </is>
      </c>
      <c r="I418" s="87" t="inlineStr">
        <is>
          <t>x</t>
        </is>
      </c>
      <c r="J418" s="87" t="inlineStr">
        <is>
          <t>x</t>
        </is>
      </c>
      <c r="K418" s="87" t="inlineStr">
        <is>
          <t>x</t>
        </is>
      </c>
      <c r="L418" s="83" t="inlineStr">
        <is>
          <t>13</t>
        </is>
      </c>
      <c r="M418" s="83" t="inlineStr">
        <is>
          <t>5</t>
        </is>
      </c>
      <c r="N418" s="83" t="inlineStr">
        <is>
          <t>5</t>
        </is>
      </c>
      <c r="O418" s="83" t="inlineStr">
        <is>
          <t>4</t>
        </is>
      </c>
      <c r="P418" s="83" t="inlineStr">
        <is>
          <t>6.5%</t>
        </is>
      </c>
      <c r="Q418" s="87" t="inlineStr">
        <is>
          <t>x</t>
        </is>
      </c>
      <c r="R418" s="87" t="inlineStr">
        <is>
          <t>x</t>
        </is>
      </c>
      <c r="S418" s="88" t="inlineStr">
        <is>
          <t>x</t>
        </is>
      </c>
    </row>
    <row r="419" ht="24" customHeight="1">
      <c r="A419" s="494" t="n"/>
      <c r="B419" s="1058" t="inlineStr">
        <is>
          <t>26</t>
        </is>
      </c>
      <c r="C419" s="82" t="inlineStr">
        <is>
          <t>10.9</t>
        </is>
      </c>
      <c r="D419" s="83" t="inlineStr">
        <is>
          <t>25</t>
        </is>
      </c>
      <c r="E419" s="83" t="inlineStr">
        <is>
          <t>120</t>
        </is>
      </c>
      <c r="F419" s="84">
        <f>D419*E419</f>
        <v/>
      </c>
      <c r="G419" s="285" t="inlineStr">
        <is>
          <t>x</t>
        </is>
      </c>
      <c r="H419" s="87" t="inlineStr">
        <is>
          <t>x</t>
        </is>
      </c>
      <c r="I419" s="87" t="inlineStr">
        <is>
          <t>x</t>
        </is>
      </c>
      <c r="J419" s="87" t="inlineStr">
        <is>
          <t>x</t>
        </is>
      </c>
      <c r="K419" s="87" t="inlineStr">
        <is>
          <t>x</t>
        </is>
      </c>
      <c r="L419" s="83" t="inlineStr">
        <is>
          <t>14</t>
        </is>
      </c>
      <c r="M419" s="83" t="inlineStr">
        <is>
          <t>5</t>
        </is>
      </c>
      <c r="N419" s="83" t="inlineStr">
        <is>
          <t>5</t>
        </is>
      </c>
      <c r="O419" s="83" t="inlineStr">
        <is>
          <t>4</t>
        </is>
      </c>
      <c r="P419" s="83" t="inlineStr">
        <is>
          <t>7.4%</t>
        </is>
      </c>
      <c r="Q419" s="87" t="inlineStr">
        <is>
          <t>x</t>
        </is>
      </c>
      <c r="R419" s="87" t="inlineStr">
        <is>
          <t>x</t>
        </is>
      </c>
      <c r="S419" s="88" t="inlineStr">
        <is>
          <t>x</t>
        </is>
      </c>
    </row>
    <row r="420" ht="24" customHeight="1">
      <c r="A420" s="494" t="n"/>
      <c r="B420" s="1058" t="inlineStr">
        <is>
          <t>27</t>
        </is>
      </c>
      <c r="C420" s="82" t="inlineStr">
        <is>
          <t>12.7</t>
        </is>
      </c>
      <c r="D420" s="83" t="inlineStr">
        <is>
          <t>25</t>
        </is>
      </c>
      <c r="E420" s="83" t="inlineStr">
        <is>
          <t>120</t>
        </is>
      </c>
      <c r="F420" s="84">
        <f>D420*E420</f>
        <v/>
      </c>
      <c r="G420" s="285" t="inlineStr">
        <is>
          <t>x</t>
        </is>
      </c>
      <c r="H420" s="87" t="inlineStr">
        <is>
          <t>x</t>
        </is>
      </c>
      <c r="I420" s="87" t="inlineStr">
        <is>
          <t>x</t>
        </is>
      </c>
      <c r="J420" s="87" t="inlineStr">
        <is>
          <t>x</t>
        </is>
      </c>
      <c r="K420" s="87" t="inlineStr">
        <is>
          <t>x</t>
        </is>
      </c>
      <c r="L420" s="83" t="inlineStr">
        <is>
          <t>16</t>
        </is>
      </c>
      <c r="M420" s="83" t="inlineStr">
        <is>
          <t>6</t>
        </is>
      </c>
      <c r="N420" s="83" t="inlineStr">
        <is>
          <t>6</t>
        </is>
      </c>
      <c r="O420" s="83" t="inlineStr">
        <is>
          <t>5</t>
        </is>
      </c>
      <c r="P420" s="83" t="inlineStr">
        <is>
          <t>8.3%</t>
        </is>
      </c>
      <c r="Q420" s="87" t="inlineStr">
        <is>
          <t>x</t>
        </is>
      </c>
      <c r="R420" s="87" t="inlineStr">
        <is>
          <t>x</t>
        </is>
      </c>
      <c r="S420" s="88" t="inlineStr">
        <is>
          <t>x</t>
        </is>
      </c>
    </row>
    <row r="421" ht="24" customHeight="1">
      <c r="A421" s="494" t="n"/>
      <c r="B421" s="1058" t="inlineStr">
        <is>
          <t>28</t>
        </is>
      </c>
      <c r="C421" s="82" t="inlineStr">
        <is>
          <t>14.2</t>
        </is>
      </c>
      <c r="D421" s="83" t="inlineStr">
        <is>
          <t>25</t>
        </is>
      </c>
      <c r="E421" s="83" t="inlineStr">
        <is>
          <t>120</t>
        </is>
      </c>
      <c r="F421" s="84">
        <f>D421*E421</f>
        <v/>
      </c>
      <c r="G421" s="285" t="inlineStr">
        <is>
          <t>x</t>
        </is>
      </c>
      <c r="H421" s="87" t="inlineStr">
        <is>
          <t>x</t>
        </is>
      </c>
      <c r="I421" s="87" t="inlineStr">
        <is>
          <t>x</t>
        </is>
      </c>
      <c r="J421" s="87" t="inlineStr">
        <is>
          <t>x</t>
        </is>
      </c>
      <c r="K421" s="87" t="inlineStr">
        <is>
          <t>x</t>
        </is>
      </c>
      <c r="L421" s="83" t="inlineStr">
        <is>
          <t>18</t>
        </is>
      </c>
      <c r="M421" s="83" t="inlineStr">
        <is>
          <t>7</t>
        </is>
      </c>
      <c r="N421" s="83" t="inlineStr">
        <is>
          <t>7</t>
        </is>
      </c>
      <c r="O421" s="83" t="inlineStr">
        <is>
          <t>5</t>
        </is>
      </c>
      <c r="P421" s="83" t="inlineStr">
        <is>
          <t>9.2%</t>
        </is>
      </c>
      <c r="Q421" s="87" t="inlineStr">
        <is>
          <t>x</t>
        </is>
      </c>
      <c r="R421" s="87" t="inlineStr">
        <is>
          <t>x</t>
        </is>
      </c>
      <c r="S421" s="88" t="inlineStr">
        <is>
          <t>x</t>
        </is>
      </c>
    </row>
    <row r="422" ht="24" customHeight="1">
      <c r="A422" s="494" t="n"/>
      <c r="B422" s="1058" t="inlineStr">
        <is>
          <t>29</t>
        </is>
      </c>
      <c r="C422" s="82" t="inlineStr">
        <is>
          <t>15</t>
        </is>
      </c>
      <c r="D422" s="83" t="inlineStr">
        <is>
          <t>25</t>
        </is>
      </c>
      <c r="E422" s="83" t="inlineStr">
        <is>
          <t>120</t>
        </is>
      </c>
      <c r="F422" s="84">
        <f>D422*E422</f>
        <v/>
      </c>
      <c r="G422" s="285" t="inlineStr">
        <is>
          <t>x</t>
        </is>
      </c>
      <c r="H422" s="87" t="inlineStr">
        <is>
          <t>x</t>
        </is>
      </c>
      <c r="I422" s="87" t="inlineStr">
        <is>
          <t>x</t>
        </is>
      </c>
      <c r="J422" s="87" t="inlineStr">
        <is>
          <t>x</t>
        </is>
      </c>
      <c r="K422" s="87" t="inlineStr">
        <is>
          <t>x</t>
        </is>
      </c>
      <c r="L422" s="83" t="inlineStr">
        <is>
          <t>19</t>
        </is>
      </c>
      <c r="M422" s="83" t="inlineStr">
        <is>
          <t>7</t>
        </is>
      </c>
      <c r="N422" s="83" t="inlineStr">
        <is>
          <t>7</t>
        </is>
      </c>
      <c r="O422" s="83" t="inlineStr">
        <is>
          <t>6</t>
        </is>
      </c>
      <c r="P422" s="83" t="inlineStr">
        <is>
          <t>10%</t>
        </is>
      </c>
      <c r="Q422" s="87" t="inlineStr">
        <is>
          <t>x</t>
        </is>
      </c>
      <c r="R422" s="87" t="inlineStr">
        <is>
          <t>x</t>
        </is>
      </c>
      <c r="S422" s="88" t="inlineStr">
        <is>
          <t>x</t>
        </is>
      </c>
    </row>
    <row r="423" ht="24" customHeight="1">
      <c r="A423" s="494" t="n"/>
      <c r="B423" s="1058" t="inlineStr">
        <is>
          <t>30</t>
        </is>
      </c>
      <c r="C423" s="82" t="inlineStr">
        <is>
          <t>16.6</t>
        </is>
      </c>
      <c r="D423" s="83" t="inlineStr">
        <is>
          <t>25</t>
        </is>
      </c>
      <c r="E423" s="83" t="inlineStr">
        <is>
          <t>120</t>
        </is>
      </c>
      <c r="F423" s="84">
        <f>D423*E423</f>
        <v/>
      </c>
      <c r="G423" s="285" t="inlineStr">
        <is>
          <t>x</t>
        </is>
      </c>
      <c r="H423" s="87" t="inlineStr">
        <is>
          <t>x</t>
        </is>
      </c>
      <c r="I423" s="87" t="inlineStr">
        <is>
          <t>x</t>
        </is>
      </c>
      <c r="J423" s="87" t="inlineStr">
        <is>
          <t>x</t>
        </is>
      </c>
      <c r="K423" s="87" t="inlineStr">
        <is>
          <t>x</t>
        </is>
      </c>
      <c r="L423" s="83" t="inlineStr">
        <is>
          <t>21</t>
        </is>
      </c>
      <c r="M423" s="83" t="inlineStr">
        <is>
          <t>8</t>
        </is>
      </c>
      <c r="N423" s="83" t="inlineStr">
        <is>
          <t>8</t>
        </is>
      </c>
      <c r="O423" s="83" t="inlineStr">
        <is>
          <t>6</t>
        </is>
      </c>
      <c r="P423" s="83" t="inlineStr">
        <is>
          <t>10.9%</t>
        </is>
      </c>
      <c r="Q423" s="87" t="inlineStr">
        <is>
          <t>x</t>
        </is>
      </c>
      <c r="R423" s="87" t="inlineStr">
        <is>
          <t>x</t>
        </is>
      </c>
      <c r="S423" s="88" t="inlineStr">
        <is>
          <t>x</t>
        </is>
      </c>
    </row>
    <row r="424" ht="24" customHeight="1">
      <c r="A424" s="494" t="n"/>
      <c r="B424" s="1058" t="inlineStr">
        <is>
          <t>31</t>
        </is>
      </c>
      <c r="C424" s="82" t="inlineStr">
        <is>
          <t>18.4</t>
        </is>
      </c>
      <c r="D424" s="83" t="inlineStr">
        <is>
          <t>30</t>
        </is>
      </c>
      <c r="E424" s="83" t="inlineStr">
        <is>
          <t>150</t>
        </is>
      </c>
      <c r="F424" s="84">
        <f>D424*E424</f>
        <v/>
      </c>
      <c r="G424" s="285" t="inlineStr">
        <is>
          <t>x</t>
        </is>
      </c>
      <c r="H424" s="87" t="inlineStr">
        <is>
          <t>x</t>
        </is>
      </c>
      <c r="I424" s="87" t="inlineStr">
        <is>
          <t>x</t>
        </is>
      </c>
      <c r="J424" s="87" t="inlineStr">
        <is>
          <t>x</t>
        </is>
      </c>
      <c r="K424" s="87" t="inlineStr">
        <is>
          <t>x</t>
        </is>
      </c>
      <c r="L424" s="83" t="inlineStr">
        <is>
          <t>23</t>
        </is>
      </c>
      <c r="M424" s="83" t="inlineStr">
        <is>
          <t>9</t>
        </is>
      </c>
      <c r="N424" s="83" t="inlineStr">
        <is>
          <t>9</t>
        </is>
      </c>
      <c r="O424" s="83" t="inlineStr">
        <is>
          <t>7</t>
        </is>
      </c>
      <c r="P424" s="83" t="inlineStr">
        <is>
          <t>11.9%</t>
        </is>
      </c>
      <c r="Q424" s="87" t="inlineStr">
        <is>
          <t>x</t>
        </is>
      </c>
      <c r="R424" s="87" t="inlineStr">
        <is>
          <t>x</t>
        </is>
      </c>
      <c r="S424" s="88" t="inlineStr">
        <is>
          <t>x</t>
        </is>
      </c>
    </row>
    <row r="425" ht="24" customHeight="1">
      <c r="A425" s="494" t="n"/>
      <c r="B425" s="1058" t="inlineStr">
        <is>
          <t>32</t>
        </is>
      </c>
      <c r="C425" s="82" t="inlineStr">
        <is>
          <t>19.4</t>
        </is>
      </c>
      <c r="D425" s="83" t="inlineStr">
        <is>
          <t>30</t>
        </is>
      </c>
      <c r="E425" s="83" t="inlineStr">
        <is>
          <t>150</t>
        </is>
      </c>
      <c r="F425" s="84">
        <f>D425*E425</f>
        <v/>
      </c>
      <c r="G425" s="285" t="inlineStr">
        <is>
          <t>x</t>
        </is>
      </c>
      <c r="H425" s="87" t="inlineStr">
        <is>
          <t>x</t>
        </is>
      </c>
      <c r="I425" s="87" t="inlineStr">
        <is>
          <t>x</t>
        </is>
      </c>
      <c r="J425" s="87" t="inlineStr">
        <is>
          <t>x</t>
        </is>
      </c>
      <c r="K425" s="87" t="inlineStr">
        <is>
          <t>x</t>
        </is>
      </c>
      <c r="L425" s="83" t="inlineStr">
        <is>
          <t>25</t>
        </is>
      </c>
      <c r="M425" s="83" t="inlineStr">
        <is>
          <t>9</t>
        </is>
      </c>
      <c r="N425" s="83" t="inlineStr">
        <is>
          <t>9</t>
        </is>
      </c>
      <c r="O425" s="83" t="inlineStr">
        <is>
          <t>7</t>
        </is>
      </c>
      <c r="P425" s="83" t="inlineStr">
        <is>
          <t>12.9%</t>
        </is>
      </c>
      <c r="Q425" s="87" t="inlineStr">
        <is>
          <t>x</t>
        </is>
      </c>
      <c r="R425" s="87" t="inlineStr">
        <is>
          <t>x</t>
        </is>
      </c>
      <c r="S425" s="88" t="inlineStr">
        <is>
          <t>x</t>
        </is>
      </c>
    </row>
    <row r="426" ht="24" customHeight="1">
      <c r="A426" s="494" t="n"/>
      <c r="B426" s="1058" t="inlineStr">
        <is>
          <t>33</t>
        </is>
      </c>
      <c r="C426" s="82" t="inlineStr">
        <is>
          <t>21.2</t>
        </is>
      </c>
      <c r="D426" s="83" t="inlineStr">
        <is>
          <t>30</t>
        </is>
      </c>
      <c r="E426" s="83" t="inlineStr">
        <is>
          <t>150</t>
        </is>
      </c>
      <c r="F426" s="84">
        <f>D426*E426</f>
        <v/>
      </c>
      <c r="G426" s="285" t="inlineStr">
        <is>
          <t>x</t>
        </is>
      </c>
      <c r="H426" s="87" t="inlineStr">
        <is>
          <t>x</t>
        </is>
      </c>
      <c r="I426" s="87" t="inlineStr">
        <is>
          <t>x</t>
        </is>
      </c>
      <c r="J426" s="87" t="inlineStr">
        <is>
          <t>x</t>
        </is>
      </c>
      <c r="K426" s="87" t="inlineStr">
        <is>
          <t>x</t>
        </is>
      </c>
      <c r="L426" s="83" t="inlineStr">
        <is>
          <t>27</t>
        </is>
      </c>
      <c r="M426" s="83" t="inlineStr">
        <is>
          <t>10</t>
        </is>
      </c>
      <c r="N426" s="83" t="inlineStr">
        <is>
          <t>10</t>
        </is>
      </c>
      <c r="O426" s="83" t="inlineStr">
        <is>
          <t>8</t>
        </is>
      </c>
      <c r="P426" s="83" t="inlineStr">
        <is>
          <t>14%</t>
        </is>
      </c>
      <c r="Q426" s="87" t="inlineStr">
        <is>
          <t>x</t>
        </is>
      </c>
      <c r="R426" s="87" t="inlineStr">
        <is>
          <t>x</t>
        </is>
      </c>
      <c r="S426" s="88" t="inlineStr">
        <is>
          <t>x</t>
        </is>
      </c>
    </row>
    <row r="427" ht="24" customHeight="1">
      <c r="A427" s="494" t="n"/>
      <c r="B427" s="1058" t="inlineStr">
        <is>
          <t>34</t>
        </is>
      </c>
      <c r="C427" s="82" t="inlineStr">
        <is>
          <t>22.9</t>
        </is>
      </c>
      <c r="D427" s="83" t="inlineStr">
        <is>
          <t>30</t>
        </is>
      </c>
      <c r="E427" s="83" t="inlineStr">
        <is>
          <t>150</t>
        </is>
      </c>
      <c r="F427" s="84">
        <f>D427*E427</f>
        <v/>
      </c>
      <c r="G427" s="285" t="inlineStr">
        <is>
          <t>x</t>
        </is>
      </c>
      <c r="H427" s="87" t="inlineStr">
        <is>
          <t>x</t>
        </is>
      </c>
      <c r="I427" s="87" t="inlineStr">
        <is>
          <t>x</t>
        </is>
      </c>
      <c r="J427" s="87" t="inlineStr">
        <is>
          <t>x</t>
        </is>
      </c>
      <c r="K427" s="87" t="inlineStr">
        <is>
          <t>x</t>
        </is>
      </c>
      <c r="L427" s="83" t="inlineStr">
        <is>
          <t>29</t>
        </is>
      </c>
      <c r="M427" s="83" t="inlineStr">
        <is>
          <t>11</t>
        </is>
      </c>
      <c r="N427" s="83" t="inlineStr">
        <is>
          <t>11</t>
        </is>
      </c>
      <c r="O427" s="83" t="inlineStr">
        <is>
          <t>8</t>
        </is>
      </c>
      <c r="P427" s="83" t="inlineStr">
        <is>
          <t>15.3%</t>
        </is>
      </c>
      <c r="Q427" s="87" t="inlineStr">
        <is>
          <t>x</t>
        </is>
      </c>
      <c r="R427" s="87" t="inlineStr">
        <is>
          <t>x</t>
        </is>
      </c>
      <c r="S427" s="88" t="inlineStr">
        <is>
          <t>x</t>
        </is>
      </c>
    </row>
    <row r="428" ht="24" customHeight="1">
      <c r="A428" s="553" t="n"/>
      <c r="B428" s="1059" t="inlineStr">
        <is>
          <t>35</t>
        </is>
      </c>
      <c r="C428" s="89" t="inlineStr">
        <is>
          <t>25.1</t>
        </is>
      </c>
      <c r="D428" s="90" t="inlineStr">
        <is>
          <t>30</t>
        </is>
      </c>
      <c r="E428" s="90" t="inlineStr">
        <is>
          <t>150</t>
        </is>
      </c>
      <c r="F428" s="344">
        <f>D428*E428</f>
        <v/>
      </c>
      <c r="G428" s="679" t="inlineStr">
        <is>
          <t>x</t>
        </is>
      </c>
      <c r="H428" s="66" t="inlineStr">
        <is>
          <t>x</t>
        </is>
      </c>
      <c r="I428" s="66" t="inlineStr">
        <is>
          <t>x</t>
        </is>
      </c>
      <c r="J428" s="66" t="inlineStr">
        <is>
          <t>x</t>
        </is>
      </c>
      <c r="K428" s="66" t="inlineStr">
        <is>
          <t>x</t>
        </is>
      </c>
      <c r="L428" s="343" t="inlineStr">
        <is>
          <t>32</t>
        </is>
      </c>
      <c r="M428" s="343" t="inlineStr">
        <is>
          <t>12</t>
        </is>
      </c>
      <c r="N428" s="343" t="inlineStr">
        <is>
          <t>12</t>
        </is>
      </c>
      <c r="O428" s="343" t="inlineStr">
        <is>
          <t>9</t>
        </is>
      </c>
      <c r="P428" s="343" t="inlineStr">
        <is>
          <t>16.4%</t>
        </is>
      </c>
      <c r="Q428" s="66" t="inlineStr">
        <is>
          <t>x</t>
        </is>
      </c>
      <c r="R428" s="66" t="inlineStr">
        <is>
          <t>x</t>
        </is>
      </c>
      <c r="S428" s="67" t="inlineStr">
        <is>
          <t>x</t>
        </is>
      </c>
    </row>
    <row r="429" ht="24" customHeight="1">
      <c r="A429" s="605" t="inlineStr">
        <is>
          <t>华山
上层心法
清风剑法</t>
        </is>
      </c>
      <c r="B429" s="63" t="inlineStr">
        <is>
          <t>1</t>
        </is>
      </c>
      <c r="C429" s="234" t="inlineStr">
        <is>
          <t>0.7</t>
        </is>
      </c>
      <c r="D429" s="340" t="inlineStr">
        <is>
          <t>5</t>
        </is>
      </c>
      <c r="E429" s="340" t="inlineStr">
        <is>
          <t>1</t>
        </is>
      </c>
      <c r="F429" s="207">
        <f>D429/$T$1*E429</f>
        <v/>
      </c>
      <c r="G429" s="340" t="inlineStr">
        <is>
          <t>1</t>
        </is>
      </c>
      <c r="H429" s="340" t="inlineStr">
        <is>
          <t>0.4%</t>
        </is>
      </c>
      <c r="I429" s="253" t="inlineStr">
        <is>
          <t>x</t>
        </is>
      </c>
      <c r="J429" s="340" t="inlineStr">
        <is>
          <t>0.3%</t>
        </is>
      </c>
      <c r="K429" s="253" t="inlineStr">
        <is>
          <t>x</t>
        </is>
      </c>
      <c r="L429" s="340" t="inlineStr">
        <is>
          <t>0</t>
        </is>
      </c>
      <c r="M429" s="253" t="inlineStr">
        <is>
          <t>x</t>
        </is>
      </c>
      <c r="N429" s="340" t="inlineStr">
        <is>
          <t>0</t>
        </is>
      </c>
      <c r="O429" s="253" t="inlineStr">
        <is>
          <t>x</t>
        </is>
      </c>
      <c r="P429" s="340" t="inlineStr">
        <is>
          <t>1%</t>
        </is>
      </c>
      <c r="Q429" s="253" t="inlineStr">
        <is>
          <t>x</t>
        </is>
      </c>
      <c r="R429" s="253" t="inlineStr">
        <is>
          <t>x</t>
        </is>
      </c>
      <c r="S429" s="662" t="inlineStr">
        <is>
          <t>x</t>
        </is>
      </c>
    </row>
    <row r="430" ht="24" customHeight="1">
      <c r="A430" s="494" t="n"/>
      <c r="B430" s="236" t="inlineStr">
        <is>
          <t>2</t>
        </is>
      </c>
      <c r="C430" s="82" t="inlineStr">
        <is>
          <t>1.7</t>
        </is>
      </c>
      <c r="D430" s="83" t="inlineStr">
        <is>
          <t>5</t>
        </is>
      </c>
      <c r="E430" s="83" t="inlineStr">
        <is>
          <t>1</t>
        </is>
      </c>
      <c r="F430" s="84">
        <f>D430/$T$1*E430</f>
        <v/>
      </c>
      <c r="G430" s="83" t="inlineStr">
        <is>
          <t>1</t>
        </is>
      </c>
      <c r="H430" s="83" t="inlineStr">
        <is>
          <t>0.7%</t>
        </is>
      </c>
      <c r="I430" s="87" t="inlineStr">
        <is>
          <t>x</t>
        </is>
      </c>
      <c r="J430" s="83" t="inlineStr">
        <is>
          <t>0.6%</t>
        </is>
      </c>
      <c r="K430" s="87" t="inlineStr">
        <is>
          <t>x</t>
        </is>
      </c>
      <c r="L430" s="83" t="inlineStr">
        <is>
          <t>1</t>
        </is>
      </c>
      <c r="M430" s="87" t="inlineStr">
        <is>
          <t>x</t>
        </is>
      </c>
      <c r="N430" s="83" t="inlineStr">
        <is>
          <t>0</t>
        </is>
      </c>
      <c r="O430" s="87" t="inlineStr">
        <is>
          <t>x</t>
        </is>
      </c>
      <c r="P430" s="83" t="inlineStr">
        <is>
          <t>2%</t>
        </is>
      </c>
      <c r="Q430" s="87" t="inlineStr">
        <is>
          <t>x</t>
        </is>
      </c>
      <c r="R430" s="87" t="inlineStr">
        <is>
          <t>x</t>
        </is>
      </c>
      <c r="S430" s="88" t="inlineStr">
        <is>
          <t>x</t>
        </is>
      </c>
    </row>
    <row r="431" ht="24" customHeight="1">
      <c r="A431" s="494" t="n"/>
      <c r="B431" s="236" t="inlineStr">
        <is>
          <t>3</t>
        </is>
      </c>
      <c r="C431" s="82" t="inlineStr">
        <is>
          <t>2.6</t>
        </is>
      </c>
      <c r="D431" s="83" t="inlineStr">
        <is>
          <t>5</t>
        </is>
      </c>
      <c r="E431" s="83" t="inlineStr">
        <is>
          <t>1</t>
        </is>
      </c>
      <c r="F431" s="84">
        <f>D431/$T$1*E431</f>
        <v/>
      </c>
      <c r="G431" s="83" t="inlineStr">
        <is>
          <t>2</t>
        </is>
      </c>
      <c r="H431" s="83" t="inlineStr">
        <is>
          <t>1.1%</t>
        </is>
      </c>
      <c r="I431" s="87" t="inlineStr">
        <is>
          <t>x</t>
        </is>
      </c>
      <c r="J431" s="83" t="inlineStr">
        <is>
          <t>0.9%</t>
        </is>
      </c>
      <c r="K431" s="87" t="inlineStr">
        <is>
          <t>x</t>
        </is>
      </c>
      <c r="L431" s="83" t="inlineStr">
        <is>
          <t>1</t>
        </is>
      </c>
      <c r="M431" s="87" t="inlineStr">
        <is>
          <t>x</t>
        </is>
      </c>
      <c r="N431" s="83" t="inlineStr">
        <is>
          <t>1</t>
        </is>
      </c>
      <c r="O431" s="87" t="inlineStr">
        <is>
          <t>x</t>
        </is>
      </c>
      <c r="P431" s="83" t="inlineStr">
        <is>
          <t>3%</t>
        </is>
      </c>
      <c r="Q431" s="87" t="inlineStr">
        <is>
          <t>x</t>
        </is>
      </c>
      <c r="R431" s="87" t="inlineStr">
        <is>
          <t>x</t>
        </is>
      </c>
      <c r="S431" s="88" t="inlineStr">
        <is>
          <t>x</t>
        </is>
      </c>
    </row>
    <row r="432" ht="24" customHeight="1">
      <c r="A432" s="494" t="n"/>
      <c r="B432" s="236" t="inlineStr">
        <is>
          <t>4</t>
        </is>
      </c>
      <c r="C432" s="82" t="inlineStr">
        <is>
          <t>3.6</t>
        </is>
      </c>
      <c r="D432" s="83" t="inlineStr">
        <is>
          <t>5</t>
        </is>
      </c>
      <c r="E432" s="83" t="inlineStr">
        <is>
          <t>1</t>
        </is>
      </c>
      <c r="F432" s="84">
        <f>D432/$T$1*E432</f>
        <v/>
      </c>
      <c r="G432" s="83" t="inlineStr">
        <is>
          <t>2</t>
        </is>
      </c>
      <c r="H432" s="83" t="inlineStr">
        <is>
          <t>1.5%</t>
        </is>
      </c>
      <c r="I432" s="87" t="inlineStr">
        <is>
          <t>x</t>
        </is>
      </c>
      <c r="J432" s="83" t="inlineStr">
        <is>
          <t>1.2%</t>
        </is>
      </c>
      <c r="K432" s="87" t="inlineStr">
        <is>
          <t>x</t>
        </is>
      </c>
      <c r="L432" s="83" t="inlineStr">
        <is>
          <t>2</t>
        </is>
      </c>
      <c r="M432" s="87" t="inlineStr">
        <is>
          <t>x</t>
        </is>
      </c>
      <c r="N432" s="83" t="inlineStr">
        <is>
          <t>1</t>
        </is>
      </c>
      <c r="O432" s="87" t="inlineStr">
        <is>
          <t>x</t>
        </is>
      </c>
      <c r="P432" s="83" t="inlineStr">
        <is>
          <t>4%</t>
        </is>
      </c>
      <c r="Q432" s="87" t="inlineStr">
        <is>
          <t>x</t>
        </is>
      </c>
      <c r="R432" s="87" t="inlineStr">
        <is>
          <t>x</t>
        </is>
      </c>
      <c r="S432" s="88" t="inlineStr">
        <is>
          <t>x</t>
        </is>
      </c>
    </row>
    <row r="433" ht="24" customHeight="1">
      <c r="A433" s="494" t="n"/>
      <c r="B433" s="236" t="inlineStr">
        <is>
          <t>5</t>
        </is>
      </c>
      <c r="C433" s="82" t="inlineStr">
        <is>
          <t>4.3</t>
        </is>
      </c>
      <c r="D433" s="83" t="inlineStr">
        <is>
          <t>5</t>
        </is>
      </c>
      <c r="E433" s="83" t="inlineStr">
        <is>
          <t>1</t>
        </is>
      </c>
      <c r="F433" s="84">
        <f>D433/$T$1*E433</f>
        <v/>
      </c>
      <c r="G433" s="83" t="inlineStr">
        <is>
          <t>3</t>
        </is>
      </c>
      <c r="H433" s="83" t="inlineStr">
        <is>
          <t>1.8%</t>
        </is>
      </c>
      <c r="I433" s="87" t="inlineStr">
        <is>
          <t>x</t>
        </is>
      </c>
      <c r="J433" s="83" t="inlineStr">
        <is>
          <t>1.5%</t>
        </is>
      </c>
      <c r="K433" s="87" t="inlineStr">
        <is>
          <t>x</t>
        </is>
      </c>
      <c r="L433" s="83" t="inlineStr">
        <is>
          <t>2</t>
        </is>
      </c>
      <c r="M433" s="87" t="inlineStr">
        <is>
          <t>x</t>
        </is>
      </c>
      <c r="N433" s="83" t="inlineStr">
        <is>
          <t>1</t>
        </is>
      </c>
      <c r="O433" s="87" t="inlineStr">
        <is>
          <t>x</t>
        </is>
      </c>
      <c r="P433" s="83" t="inlineStr">
        <is>
          <t>5%</t>
        </is>
      </c>
      <c r="Q433" s="87" t="inlineStr">
        <is>
          <t>x</t>
        </is>
      </c>
      <c r="R433" s="87" t="inlineStr">
        <is>
          <t>x</t>
        </is>
      </c>
      <c r="S433" s="88" t="inlineStr">
        <is>
          <t>x</t>
        </is>
      </c>
    </row>
    <row r="434" ht="24" customHeight="1">
      <c r="A434" s="494" t="n"/>
      <c r="B434" s="236" t="inlineStr">
        <is>
          <t>6</t>
        </is>
      </c>
      <c r="C434" s="82" t="inlineStr">
        <is>
          <t>5.6</t>
        </is>
      </c>
      <c r="D434" s="83" t="inlineStr">
        <is>
          <t>10</t>
        </is>
      </c>
      <c r="E434" s="83" t="inlineStr">
        <is>
          <t>2</t>
        </is>
      </c>
      <c r="F434" s="84">
        <f>D434/$T$1*E434</f>
        <v/>
      </c>
      <c r="G434" s="83" t="inlineStr">
        <is>
          <t>3</t>
        </is>
      </c>
      <c r="H434" s="83" t="inlineStr">
        <is>
          <t>2.4%</t>
        </is>
      </c>
      <c r="I434" s="87" t="inlineStr">
        <is>
          <t>x</t>
        </is>
      </c>
      <c r="J434" s="83" t="inlineStr">
        <is>
          <t>1.9%</t>
        </is>
      </c>
      <c r="K434" s="87" t="inlineStr">
        <is>
          <t>x</t>
        </is>
      </c>
      <c r="L434" s="83" t="inlineStr">
        <is>
          <t>3</t>
        </is>
      </c>
      <c r="M434" s="87" t="inlineStr">
        <is>
          <t>x</t>
        </is>
      </c>
      <c r="N434" s="83" t="inlineStr">
        <is>
          <t>1</t>
        </is>
      </c>
      <c r="O434" s="87" t="inlineStr">
        <is>
          <t>x</t>
        </is>
      </c>
      <c r="P434" s="83" t="inlineStr">
        <is>
          <t>6.5%</t>
        </is>
      </c>
      <c r="Q434" s="87" t="inlineStr">
        <is>
          <t>x</t>
        </is>
      </c>
      <c r="R434" s="87" t="inlineStr">
        <is>
          <t>x</t>
        </is>
      </c>
      <c r="S434" s="88" t="inlineStr">
        <is>
          <t>x</t>
        </is>
      </c>
    </row>
    <row r="435" ht="24" customHeight="1">
      <c r="A435" s="494" t="n"/>
      <c r="B435" s="236" t="inlineStr">
        <is>
          <t>7</t>
        </is>
      </c>
      <c r="C435" s="82" t="inlineStr">
        <is>
          <t>6.5</t>
        </is>
      </c>
      <c r="D435" s="83" t="inlineStr">
        <is>
          <t>10</t>
        </is>
      </c>
      <c r="E435" s="83" t="inlineStr">
        <is>
          <t>2</t>
        </is>
      </c>
      <c r="F435" s="84">
        <f>D435/$T$1*E435</f>
        <v/>
      </c>
      <c r="G435" s="83" t="inlineStr">
        <is>
          <t>4</t>
        </is>
      </c>
      <c r="H435" s="83" t="inlineStr">
        <is>
          <t>2.9%</t>
        </is>
      </c>
      <c r="I435" s="87" t="inlineStr">
        <is>
          <t>x</t>
        </is>
      </c>
      <c r="J435" s="83" t="inlineStr">
        <is>
          <t>2.3%</t>
        </is>
      </c>
      <c r="K435" s="87" t="inlineStr">
        <is>
          <t>x</t>
        </is>
      </c>
      <c r="L435" s="83" t="inlineStr">
        <is>
          <t>3</t>
        </is>
      </c>
      <c r="M435" s="87" t="inlineStr">
        <is>
          <t>x</t>
        </is>
      </c>
      <c r="N435" s="83" t="inlineStr">
        <is>
          <t>1</t>
        </is>
      </c>
      <c r="O435" s="87" t="inlineStr">
        <is>
          <t>x</t>
        </is>
      </c>
      <c r="P435" s="83" t="inlineStr">
        <is>
          <t>8%</t>
        </is>
      </c>
      <c r="Q435" s="87" t="inlineStr">
        <is>
          <t>x</t>
        </is>
      </c>
      <c r="R435" s="87" t="inlineStr">
        <is>
          <t>x</t>
        </is>
      </c>
      <c r="S435" s="88" t="inlineStr">
        <is>
          <t>x</t>
        </is>
      </c>
    </row>
    <row r="436" ht="24" customHeight="1">
      <c r="A436" s="494" t="n"/>
      <c r="B436" s="236" t="inlineStr">
        <is>
          <t>8</t>
        </is>
      </c>
      <c r="C436" s="82" t="inlineStr">
        <is>
          <t>8.2</t>
        </is>
      </c>
      <c r="D436" s="83" t="inlineStr">
        <is>
          <t>10</t>
        </is>
      </c>
      <c r="E436" s="83" t="inlineStr">
        <is>
          <t>2</t>
        </is>
      </c>
      <c r="F436" s="84">
        <f>D436/$T$1*E436</f>
        <v/>
      </c>
      <c r="G436" s="83" t="inlineStr">
        <is>
          <t>5</t>
        </is>
      </c>
      <c r="H436" s="83" t="inlineStr">
        <is>
          <t>3.5%</t>
        </is>
      </c>
      <c r="I436" s="87" t="inlineStr">
        <is>
          <t>x</t>
        </is>
      </c>
      <c r="J436" s="83" t="inlineStr">
        <is>
          <t>2.8%</t>
        </is>
      </c>
      <c r="K436" s="87" t="inlineStr">
        <is>
          <t>x</t>
        </is>
      </c>
      <c r="L436" s="83" t="inlineStr">
        <is>
          <t>4</t>
        </is>
      </c>
      <c r="M436" s="87" t="inlineStr">
        <is>
          <t>x</t>
        </is>
      </c>
      <c r="N436" s="83" t="inlineStr">
        <is>
          <t>2</t>
        </is>
      </c>
      <c r="O436" s="87" t="inlineStr">
        <is>
          <t>x</t>
        </is>
      </c>
      <c r="P436" s="83" t="inlineStr">
        <is>
          <t>9.5%</t>
        </is>
      </c>
      <c r="Q436" s="87" t="inlineStr">
        <is>
          <t>x</t>
        </is>
      </c>
      <c r="R436" s="87" t="inlineStr">
        <is>
          <t>x</t>
        </is>
      </c>
      <c r="S436" s="88" t="inlineStr">
        <is>
          <t>x</t>
        </is>
      </c>
    </row>
    <row r="437" ht="24" customHeight="1">
      <c r="A437" s="494" t="n"/>
      <c r="B437" s="236" t="inlineStr">
        <is>
          <t>9</t>
        </is>
      </c>
      <c r="C437" s="82" t="inlineStr">
        <is>
          <t>9.5</t>
        </is>
      </c>
      <c r="D437" s="83" t="inlineStr">
        <is>
          <t>10</t>
        </is>
      </c>
      <c r="E437" s="83" t="inlineStr">
        <is>
          <t>2</t>
        </is>
      </c>
      <c r="F437" s="84">
        <f>D437/$T$1*E437</f>
        <v/>
      </c>
      <c r="G437" s="83" t="inlineStr">
        <is>
          <t>6</t>
        </is>
      </c>
      <c r="H437" s="83" t="inlineStr">
        <is>
          <t>4%</t>
        </is>
      </c>
      <c r="I437" s="87" t="inlineStr">
        <is>
          <t>x</t>
        </is>
      </c>
      <c r="J437" s="83" t="inlineStr">
        <is>
          <t>3.2%</t>
        </is>
      </c>
      <c r="K437" s="87" t="inlineStr">
        <is>
          <t>x</t>
        </is>
      </c>
      <c r="L437" s="83" t="inlineStr">
        <is>
          <t>5</t>
        </is>
      </c>
      <c r="M437" s="87" t="inlineStr">
        <is>
          <t>x</t>
        </is>
      </c>
      <c r="N437" s="83" t="inlineStr">
        <is>
          <t>2</t>
        </is>
      </c>
      <c r="O437" s="87" t="inlineStr">
        <is>
          <t>x</t>
        </is>
      </c>
      <c r="P437" s="83" t="inlineStr">
        <is>
          <t>11%</t>
        </is>
      </c>
      <c r="Q437" s="87" t="inlineStr">
        <is>
          <t>x</t>
        </is>
      </c>
      <c r="R437" s="87" t="inlineStr">
        <is>
          <t>x</t>
        </is>
      </c>
      <c r="S437" s="88" t="inlineStr">
        <is>
          <t>x</t>
        </is>
      </c>
    </row>
    <row r="438" ht="24" customHeight="1">
      <c r="A438" s="494" t="n"/>
      <c r="B438" s="236" t="inlineStr">
        <is>
          <t>10</t>
        </is>
      </c>
      <c r="C438" s="82" t="inlineStr">
        <is>
          <t>10.6</t>
        </is>
      </c>
      <c r="D438" s="83" t="inlineStr">
        <is>
          <t>10</t>
        </is>
      </c>
      <c r="E438" s="83" t="inlineStr">
        <is>
          <t>2</t>
        </is>
      </c>
      <c r="F438" s="84">
        <f>D438/$T$1*E438</f>
        <v/>
      </c>
      <c r="G438" s="83" t="inlineStr">
        <is>
          <t>7</t>
        </is>
      </c>
      <c r="H438" s="83" t="inlineStr">
        <is>
          <t>4.6%</t>
        </is>
      </c>
      <c r="I438" s="87" t="inlineStr">
        <is>
          <t>x</t>
        </is>
      </c>
      <c r="J438" s="83" t="inlineStr">
        <is>
          <t>3.7%</t>
        </is>
      </c>
      <c r="K438" s="87" t="inlineStr">
        <is>
          <t>x</t>
        </is>
      </c>
      <c r="L438" s="83" t="inlineStr">
        <is>
          <t>5</t>
        </is>
      </c>
      <c r="M438" s="87" t="inlineStr">
        <is>
          <t>x</t>
        </is>
      </c>
      <c r="N438" s="83" t="inlineStr">
        <is>
          <t>2</t>
        </is>
      </c>
      <c r="O438" s="87" t="inlineStr">
        <is>
          <t>x</t>
        </is>
      </c>
      <c r="P438" s="83" t="inlineStr">
        <is>
          <t>12.5%</t>
        </is>
      </c>
      <c r="Q438" s="87" t="inlineStr">
        <is>
          <t>x</t>
        </is>
      </c>
      <c r="R438" s="87" t="inlineStr">
        <is>
          <t>x</t>
        </is>
      </c>
      <c r="S438" s="88" t="inlineStr">
        <is>
          <t>x</t>
        </is>
      </c>
    </row>
    <row r="439" ht="24" customHeight="1">
      <c r="A439" s="494" t="n"/>
      <c r="B439" s="236" t="inlineStr">
        <is>
          <t>11</t>
        </is>
      </c>
      <c r="C439" s="82" t="inlineStr">
        <is>
          <t>12.2</t>
        </is>
      </c>
      <c r="D439" s="83" t="inlineStr">
        <is>
          <t>15</t>
        </is>
      </c>
      <c r="E439" s="83" t="inlineStr">
        <is>
          <t>5</t>
        </is>
      </c>
      <c r="F439" s="84">
        <f>D439/$T$1*E439</f>
        <v/>
      </c>
      <c r="G439" s="83" t="inlineStr">
        <is>
          <t>8</t>
        </is>
      </c>
      <c r="H439" s="83" t="inlineStr">
        <is>
          <t>5.3%</t>
        </is>
      </c>
      <c r="I439" s="87" t="inlineStr">
        <is>
          <t>x</t>
        </is>
      </c>
      <c r="J439" s="83" t="inlineStr">
        <is>
          <t>4.2%</t>
        </is>
      </c>
      <c r="K439" s="87" t="inlineStr">
        <is>
          <t>x</t>
        </is>
      </c>
      <c r="L439" s="83" t="inlineStr">
        <is>
          <t>6</t>
        </is>
      </c>
      <c r="M439" s="87" t="inlineStr">
        <is>
          <t>x</t>
        </is>
      </c>
      <c r="N439" s="83" t="inlineStr">
        <is>
          <t>2</t>
        </is>
      </c>
      <c r="O439" s="87" t="inlineStr">
        <is>
          <t>x</t>
        </is>
      </c>
      <c r="P439" s="83" t="inlineStr">
        <is>
          <t>14.5%</t>
        </is>
      </c>
      <c r="Q439" s="87" t="inlineStr">
        <is>
          <t>x</t>
        </is>
      </c>
      <c r="R439" s="87" t="inlineStr">
        <is>
          <t>x</t>
        </is>
      </c>
      <c r="S439" s="88" t="inlineStr">
        <is>
          <t>x</t>
        </is>
      </c>
    </row>
    <row r="440" ht="24" customHeight="1">
      <c r="A440" s="494" t="n"/>
      <c r="B440" s="236" t="inlineStr">
        <is>
          <t>12</t>
        </is>
      </c>
      <c r="C440" s="82" t="inlineStr">
        <is>
          <t>14.1</t>
        </is>
      </c>
      <c r="D440" s="83" t="inlineStr">
        <is>
          <t>15</t>
        </is>
      </c>
      <c r="E440" s="83" t="inlineStr">
        <is>
          <t>5</t>
        </is>
      </c>
      <c r="F440" s="84">
        <f>D440/$T$1*E440</f>
        <v/>
      </c>
      <c r="G440" s="83" t="inlineStr">
        <is>
          <t>9</t>
        </is>
      </c>
      <c r="H440" s="83" t="inlineStr">
        <is>
          <t>6%</t>
        </is>
      </c>
      <c r="I440" s="87" t="inlineStr">
        <is>
          <t>x</t>
        </is>
      </c>
      <c r="J440" s="83" t="inlineStr">
        <is>
          <t>4.8%</t>
        </is>
      </c>
      <c r="K440" s="87" t="inlineStr">
        <is>
          <t>x</t>
        </is>
      </c>
      <c r="L440" s="83" t="inlineStr">
        <is>
          <t>7</t>
        </is>
      </c>
      <c r="M440" s="87" t="inlineStr">
        <is>
          <t>x</t>
        </is>
      </c>
      <c r="N440" s="83" t="inlineStr">
        <is>
          <t>3</t>
        </is>
      </c>
      <c r="O440" s="87" t="inlineStr">
        <is>
          <t>x</t>
        </is>
      </c>
      <c r="P440" s="83" t="inlineStr">
        <is>
          <t>16.5%</t>
        </is>
      </c>
      <c r="Q440" s="87" t="inlineStr">
        <is>
          <t>x</t>
        </is>
      </c>
      <c r="R440" s="87" t="inlineStr">
        <is>
          <t>x</t>
        </is>
      </c>
      <c r="S440" s="88" t="inlineStr">
        <is>
          <t>x</t>
        </is>
      </c>
    </row>
    <row r="441" ht="24" customHeight="1">
      <c r="A441" s="494" t="n"/>
      <c r="B441" s="236" t="inlineStr">
        <is>
          <t>13</t>
        </is>
      </c>
      <c r="C441" s="82" t="inlineStr">
        <is>
          <t>15.8</t>
        </is>
      </c>
      <c r="D441" s="83" t="inlineStr">
        <is>
          <t>15</t>
        </is>
      </c>
      <c r="E441" s="83" t="inlineStr">
        <is>
          <t>5</t>
        </is>
      </c>
      <c r="F441" s="84">
        <f>D441/$T$1*E441</f>
        <v/>
      </c>
      <c r="G441" s="83" t="inlineStr">
        <is>
          <t>10</t>
        </is>
      </c>
      <c r="H441" s="83" t="inlineStr">
        <is>
          <t>6.8%</t>
        </is>
      </c>
      <c r="I441" s="87" t="inlineStr">
        <is>
          <t>x</t>
        </is>
      </c>
      <c r="J441" s="83" t="inlineStr">
        <is>
          <t>5.4%</t>
        </is>
      </c>
      <c r="K441" s="87" t="inlineStr">
        <is>
          <t>x</t>
        </is>
      </c>
      <c r="L441" s="83" t="inlineStr">
        <is>
          <t>8</t>
        </is>
      </c>
      <c r="M441" s="87" t="inlineStr">
        <is>
          <t>x</t>
        </is>
      </c>
      <c r="N441" s="83" t="inlineStr">
        <is>
          <t>3</t>
        </is>
      </c>
      <c r="O441" s="87" t="inlineStr">
        <is>
          <t>x</t>
        </is>
      </c>
      <c r="P441" s="83" t="inlineStr">
        <is>
          <t>18.5%</t>
        </is>
      </c>
      <c r="Q441" s="87" t="inlineStr">
        <is>
          <t>x</t>
        </is>
      </c>
      <c r="R441" s="87" t="inlineStr">
        <is>
          <t>x</t>
        </is>
      </c>
      <c r="S441" s="88" t="inlineStr">
        <is>
          <t>x</t>
        </is>
      </c>
    </row>
    <row r="442" ht="24" customHeight="1">
      <c r="A442" s="494" t="n"/>
      <c r="B442" s="236" t="inlineStr">
        <is>
          <t>14</t>
        </is>
      </c>
      <c r="C442" s="82" t="inlineStr">
        <is>
          <t>17.5</t>
        </is>
      </c>
      <c r="D442" s="83" t="inlineStr">
        <is>
          <t>15</t>
        </is>
      </c>
      <c r="E442" s="83" t="inlineStr">
        <is>
          <t>5</t>
        </is>
      </c>
      <c r="F442" s="84">
        <f>D442/$T$1*E442</f>
        <v/>
      </c>
      <c r="G442" s="83" t="inlineStr">
        <is>
          <t>11</t>
        </is>
      </c>
      <c r="H442" s="83" t="inlineStr">
        <is>
          <t>7.5%</t>
        </is>
      </c>
      <c r="I442" s="87" t="inlineStr">
        <is>
          <t>x</t>
        </is>
      </c>
      <c r="J442" s="83" t="inlineStr">
        <is>
          <t>6%</t>
        </is>
      </c>
      <c r="K442" s="87" t="inlineStr">
        <is>
          <t>x</t>
        </is>
      </c>
      <c r="L442" s="83" t="inlineStr">
        <is>
          <t>9</t>
        </is>
      </c>
      <c r="M442" s="87" t="inlineStr">
        <is>
          <t>x</t>
        </is>
      </c>
      <c r="N442" s="83" t="inlineStr">
        <is>
          <t>3</t>
        </is>
      </c>
      <c r="O442" s="87" t="inlineStr">
        <is>
          <t>x</t>
        </is>
      </c>
      <c r="P442" s="83" t="inlineStr">
        <is>
          <t>20.5%</t>
        </is>
      </c>
      <c r="Q442" s="87" t="inlineStr">
        <is>
          <t>x</t>
        </is>
      </c>
      <c r="R442" s="87" t="inlineStr">
        <is>
          <t>x</t>
        </is>
      </c>
      <c r="S442" s="88" t="inlineStr">
        <is>
          <t>x</t>
        </is>
      </c>
    </row>
    <row r="443" ht="24" customHeight="1">
      <c r="A443" s="494" t="n"/>
      <c r="B443" s="236" t="inlineStr">
        <is>
          <t>15</t>
        </is>
      </c>
      <c r="C443" s="82" t="inlineStr">
        <is>
          <t>19</t>
        </is>
      </c>
      <c r="D443" s="83" t="inlineStr">
        <is>
          <t>15</t>
        </is>
      </c>
      <c r="E443" s="83" t="inlineStr">
        <is>
          <t>5</t>
        </is>
      </c>
      <c r="F443" s="84">
        <f>D443/$T$1*E443</f>
        <v/>
      </c>
      <c r="G443" s="83" t="inlineStr">
        <is>
          <t>12</t>
        </is>
      </c>
      <c r="H443" s="83" t="inlineStr">
        <is>
          <t>8.2%</t>
        </is>
      </c>
      <c r="I443" s="87" t="inlineStr">
        <is>
          <t>x</t>
        </is>
      </c>
      <c r="J443" s="83" t="inlineStr">
        <is>
          <t>6.6%</t>
        </is>
      </c>
      <c r="K443" s="87" t="inlineStr">
        <is>
          <t>x</t>
        </is>
      </c>
      <c r="L443" s="83" t="inlineStr">
        <is>
          <t>9</t>
        </is>
      </c>
      <c r="M443" s="87" t="inlineStr">
        <is>
          <t>x</t>
        </is>
      </c>
      <c r="N443" s="83" t="inlineStr">
        <is>
          <t>4</t>
        </is>
      </c>
      <c r="O443" s="87" t="inlineStr">
        <is>
          <t>x</t>
        </is>
      </c>
      <c r="P443" s="83" t="inlineStr">
        <is>
          <t>22.5%</t>
        </is>
      </c>
      <c r="Q443" s="87" t="inlineStr">
        <is>
          <t>x</t>
        </is>
      </c>
      <c r="R443" s="87" t="inlineStr">
        <is>
          <t>x</t>
        </is>
      </c>
      <c r="S443" s="88" t="inlineStr">
        <is>
          <t>x</t>
        </is>
      </c>
    </row>
    <row r="444" ht="24" customHeight="1">
      <c r="A444" s="494" t="n"/>
      <c r="B444" s="236" t="inlineStr">
        <is>
          <t>16</t>
        </is>
      </c>
      <c r="C444" s="82" t="inlineStr">
        <is>
          <t>21.6</t>
        </is>
      </c>
      <c r="D444" s="83" t="inlineStr">
        <is>
          <t>20</t>
        </is>
      </c>
      <c r="E444" s="83" t="inlineStr">
        <is>
          <t>8</t>
        </is>
      </c>
      <c r="F444" s="84">
        <f>D444/$T$1*E444</f>
        <v/>
      </c>
      <c r="G444" s="83" t="inlineStr">
        <is>
          <t>13</t>
        </is>
      </c>
      <c r="H444" s="83" t="inlineStr">
        <is>
          <t>9.3%</t>
        </is>
      </c>
      <c r="I444" s="87" t="inlineStr">
        <is>
          <t>x</t>
        </is>
      </c>
      <c r="J444" s="83" t="inlineStr">
        <is>
          <t>7.4%</t>
        </is>
      </c>
      <c r="K444" s="87" t="inlineStr">
        <is>
          <t>x</t>
        </is>
      </c>
      <c r="L444" s="83" t="inlineStr">
        <is>
          <t>11</t>
        </is>
      </c>
      <c r="M444" s="87" t="inlineStr">
        <is>
          <t>x</t>
        </is>
      </c>
      <c r="N444" s="83" t="inlineStr">
        <is>
          <t>4</t>
        </is>
      </c>
      <c r="O444" s="87" t="inlineStr">
        <is>
          <t>x</t>
        </is>
      </c>
      <c r="P444" s="83" t="inlineStr">
        <is>
          <t>25.5%</t>
        </is>
      </c>
      <c r="Q444" s="87" t="inlineStr">
        <is>
          <t>x</t>
        </is>
      </c>
      <c r="R444" s="87" t="inlineStr">
        <is>
          <t>x</t>
        </is>
      </c>
      <c r="S444" s="88" t="inlineStr">
        <is>
          <t>x</t>
        </is>
      </c>
    </row>
    <row r="445" ht="24" customHeight="1">
      <c r="A445" s="494" t="n"/>
      <c r="B445" s="236" t="inlineStr">
        <is>
          <t>17</t>
        </is>
      </c>
      <c r="C445" s="82" t="inlineStr">
        <is>
          <t>24.2</t>
        </is>
      </c>
      <c r="D445" s="83" t="inlineStr">
        <is>
          <t>20</t>
        </is>
      </c>
      <c r="E445" s="83" t="inlineStr">
        <is>
          <t>8</t>
        </is>
      </c>
      <c r="F445" s="84">
        <f>D445/$T$1*E445</f>
        <v/>
      </c>
      <c r="G445" s="83" t="inlineStr">
        <is>
          <t>15</t>
        </is>
      </c>
      <c r="H445" s="83" t="inlineStr">
        <is>
          <t>10.4%</t>
        </is>
      </c>
      <c r="I445" s="87" t="inlineStr">
        <is>
          <t>x</t>
        </is>
      </c>
      <c r="J445" s="83" t="inlineStr">
        <is>
          <t>8.3%</t>
        </is>
      </c>
      <c r="K445" s="87" t="inlineStr">
        <is>
          <t>x</t>
        </is>
      </c>
      <c r="L445" s="83" t="inlineStr">
        <is>
          <t>12</t>
        </is>
      </c>
      <c r="M445" s="87" t="inlineStr">
        <is>
          <t>x</t>
        </is>
      </c>
      <c r="N445" s="83" t="inlineStr">
        <is>
          <t>5</t>
        </is>
      </c>
      <c r="O445" s="87" t="inlineStr">
        <is>
          <t>x</t>
        </is>
      </c>
      <c r="P445" s="83" t="inlineStr">
        <is>
          <t>28.5%</t>
        </is>
      </c>
      <c r="Q445" s="87" t="inlineStr">
        <is>
          <t>x</t>
        </is>
      </c>
      <c r="R445" s="87" t="inlineStr">
        <is>
          <t>x</t>
        </is>
      </c>
      <c r="S445" s="88" t="inlineStr">
        <is>
          <t>x</t>
        </is>
      </c>
    </row>
    <row r="446" ht="24" customHeight="1">
      <c r="A446" s="494" t="n"/>
      <c r="B446" s="236" t="inlineStr">
        <is>
          <t>18</t>
        </is>
      </c>
      <c r="C446" s="82" t="inlineStr">
        <is>
          <t>26.5</t>
        </is>
      </c>
      <c r="D446" s="83" t="inlineStr">
        <is>
          <t>20</t>
        </is>
      </c>
      <c r="E446" s="83" t="inlineStr">
        <is>
          <t>8</t>
        </is>
      </c>
      <c r="F446" s="84">
        <f>D446/$T$1*E446</f>
        <v/>
      </c>
      <c r="G446" s="83" t="inlineStr">
        <is>
          <t>16</t>
        </is>
      </c>
      <c r="H446" s="83" t="inlineStr">
        <is>
          <t>11.5%</t>
        </is>
      </c>
      <c r="I446" s="87" t="inlineStr">
        <is>
          <t>x</t>
        </is>
      </c>
      <c r="J446" s="83" t="inlineStr">
        <is>
          <t>9.2%</t>
        </is>
      </c>
      <c r="K446" s="87" t="inlineStr">
        <is>
          <t>x</t>
        </is>
      </c>
      <c r="L446" s="83" t="inlineStr">
        <is>
          <t>13</t>
        </is>
      </c>
      <c r="M446" s="87" t="inlineStr">
        <is>
          <t>x</t>
        </is>
      </c>
      <c r="N446" s="83" t="inlineStr">
        <is>
          <t>5</t>
        </is>
      </c>
      <c r="O446" s="87" t="inlineStr">
        <is>
          <t>x</t>
        </is>
      </c>
      <c r="P446" s="83" t="inlineStr">
        <is>
          <t>31.5%</t>
        </is>
      </c>
      <c r="Q446" s="87" t="inlineStr">
        <is>
          <t>x</t>
        </is>
      </c>
      <c r="R446" s="87" t="inlineStr">
        <is>
          <t>x</t>
        </is>
      </c>
      <c r="S446" s="88" t="inlineStr">
        <is>
          <t>x</t>
        </is>
      </c>
    </row>
    <row r="447" ht="24" customHeight="1">
      <c r="A447" s="494" t="n"/>
      <c r="B447" s="236" t="inlineStr">
        <is>
          <t>19</t>
        </is>
      </c>
      <c r="C447" s="82" t="inlineStr">
        <is>
          <t>29.1</t>
        </is>
      </c>
      <c r="D447" s="83" t="inlineStr">
        <is>
          <t>20</t>
        </is>
      </c>
      <c r="E447" s="83" t="inlineStr">
        <is>
          <t>8</t>
        </is>
      </c>
      <c r="F447" s="84">
        <f>D447/$T$1*E447</f>
        <v/>
      </c>
      <c r="G447" s="83" t="inlineStr">
        <is>
          <t>18</t>
        </is>
      </c>
      <c r="H447" s="83" t="inlineStr">
        <is>
          <t>12.6%</t>
        </is>
      </c>
      <c r="I447" s="87" t="inlineStr">
        <is>
          <t>x</t>
        </is>
      </c>
      <c r="J447" s="83" t="inlineStr">
        <is>
          <t>10.1%</t>
        </is>
      </c>
      <c r="K447" s="87" t="inlineStr">
        <is>
          <t>x</t>
        </is>
      </c>
      <c r="L447" s="83" t="inlineStr">
        <is>
          <t>14</t>
        </is>
      </c>
      <c r="M447" s="87" t="inlineStr">
        <is>
          <t>x</t>
        </is>
      </c>
      <c r="N447" s="83" t="inlineStr">
        <is>
          <t>6</t>
        </is>
      </c>
      <c r="O447" s="87" t="inlineStr">
        <is>
          <t>x</t>
        </is>
      </c>
      <c r="P447" s="83" t="inlineStr">
        <is>
          <t>34.5%</t>
        </is>
      </c>
      <c r="Q447" s="87" t="inlineStr">
        <is>
          <t>x</t>
        </is>
      </c>
      <c r="R447" s="87" t="inlineStr">
        <is>
          <t>x</t>
        </is>
      </c>
      <c r="S447" s="88" t="inlineStr">
        <is>
          <t>x</t>
        </is>
      </c>
    </row>
    <row r="448" ht="24" customHeight="1">
      <c r="A448" s="494" t="n"/>
      <c r="B448" s="236" t="inlineStr">
        <is>
          <t>20</t>
        </is>
      </c>
      <c r="C448" s="82" t="inlineStr">
        <is>
          <t>31.9</t>
        </is>
      </c>
      <c r="D448" s="83" t="inlineStr">
        <is>
          <t>20</t>
        </is>
      </c>
      <c r="E448" s="83" t="inlineStr">
        <is>
          <t>8</t>
        </is>
      </c>
      <c r="F448" s="84">
        <f>D448/$T$1*E448</f>
        <v/>
      </c>
      <c r="G448" s="83" t="inlineStr">
        <is>
          <t>20</t>
        </is>
      </c>
      <c r="H448" s="83" t="inlineStr">
        <is>
          <t>13.7%</t>
        </is>
      </c>
      <c r="I448" s="87" t="inlineStr">
        <is>
          <t>x</t>
        </is>
      </c>
      <c r="J448" s="83" t="inlineStr">
        <is>
          <t>11%</t>
        </is>
      </c>
      <c r="K448" s="87" t="inlineStr">
        <is>
          <t>x</t>
        </is>
      </c>
      <c r="L448" s="83" t="inlineStr">
        <is>
          <t>16</t>
        </is>
      </c>
      <c r="M448" s="87" t="inlineStr">
        <is>
          <t>x</t>
        </is>
      </c>
      <c r="N448" s="83" t="inlineStr">
        <is>
          <t>6</t>
        </is>
      </c>
      <c r="O448" s="87" t="inlineStr">
        <is>
          <t>x</t>
        </is>
      </c>
      <c r="P448" s="83" t="inlineStr">
        <is>
          <t>37.5%</t>
        </is>
      </c>
      <c r="Q448" s="87" t="inlineStr">
        <is>
          <t>x</t>
        </is>
      </c>
      <c r="R448" s="87" t="inlineStr">
        <is>
          <t>x</t>
        </is>
      </c>
      <c r="S448" s="88" t="inlineStr">
        <is>
          <t>x</t>
        </is>
      </c>
    </row>
    <row r="449" ht="24" customHeight="1">
      <c r="A449" s="494" t="n"/>
      <c r="B449" s="236" t="inlineStr">
        <is>
          <t>21</t>
        </is>
      </c>
      <c r="C449" s="82" t="inlineStr">
        <is>
          <t>35.8</t>
        </is>
      </c>
      <c r="D449" s="83" t="inlineStr">
        <is>
          <t>25</t>
        </is>
      </c>
      <c r="E449" s="83" t="inlineStr">
        <is>
          <t>12</t>
        </is>
      </c>
      <c r="F449" s="84">
        <f>D449/$T$1*E449</f>
        <v/>
      </c>
      <c r="G449" s="83" t="inlineStr">
        <is>
          <t>22</t>
        </is>
      </c>
      <c r="H449" s="83" t="inlineStr">
        <is>
          <t>15.3%</t>
        </is>
      </c>
      <c r="I449" s="87" t="inlineStr">
        <is>
          <t>x</t>
        </is>
      </c>
      <c r="J449" s="83" t="inlineStr">
        <is>
          <t>12.3%</t>
        </is>
      </c>
      <c r="K449" s="87" t="inlineStr">
        <is>
          <t>x</t>
        </is>
      </c>
      <c r="L449" s="83" t="inlineStr">
        <is>
          <t>18</t>
        </is>
      </c>
      <c r="M449" s="87" t="inlineStr">
        <is>
          <t>x</t>
        </is>
      </c>
      <c r="N449" s="83" t="inlineStr">
        <is>
          <t>7</t>
        </is>
      </c>
      <c r="O449" s="87" t="inlineStr">
        <is>
          <t>x</t>
        </is>
      </c>
      <c r="P449" s="83" t="inlineStr">
        <is>
          <t>42%</t>
        </is>
      </c>
      <c r="Q449" s="87" t="inlineStr">
        <is>
          <t>x</t>
        </is>
      </c>
      <c r="R449" s="87" t="inlineStr">
        <is>
          <t>x</t>
        </is>
      </c>
      <c r="S449" s="88" t="inlineStr">
        <is>
          <t>x</t>
        </is>
      </c>
    </row>
    <row r="450" ht="24" customHeight="1">
      <c r="A450" s="494" t="n"/>
      <c r="B450" s="236" t="inlineStr">
        <is>
          <t>22</t>
        </is>
      </c>
      <c r="C450" s="82" t="inlineStr">
        <is>
          <t>39.7</t>
        </is>
      </c>
      <c r="D450" s="83" t="inlineStr">
        <is>
          <t>25</t>
        </is>
      </c>
      <c r="E450" s="83" t="inlineStr">
        <is>
          <t>12</t>
        </is>
      </c>
      <c r="F450" s="84">
        <f>D450/$T$1*E450</f>
        <v/>
      </c>
      <c r="G450" s="83" t="inlineStr">
        <is>
          <t>24</t>
        </is>
      </c>
      <c r="H450" s="83" t="inlineStr">
        <is>
          <t>17%</t>
        </is>
      </c>
      <c r="I450" s="87" t="inlineStr">
        <is>
          <t>x</t>
        </is>
      </c>
      <c r="J450" s="83" t="inlineStr">
        <is>
          <t>13.6%</t>
        </is>
      </c>
      <c r="K450" s="87" t="inlineStr">
        <is>
          <t>x</t>
        </is>
      </c>
      <c r="L450" s="83" t="inlineStr">
        <is>
          <t>20</t>
        </is>
      </c>
      <c r="M450" s="87" t="inlineStr">
        <is>
          <t>x</t>
        </is>
      </c>
      <c r="N450" s="83" t="inlineStr">
        <is>
          <t>8</t>
        </is>
      </c>
      <c r="O450" s="87" t="inlineStr">
        <is>
          <t>x</t>
        </is>
      </c>
      <c r="P450" s="83" t="inlineStr">
        <is>
          <t>46.5%</t>
        </is>
      </c>
      <c r="Q450" s="87" t="inlineStr">
        <is>
          <t>x</t>
        </is>
      </c>
      <c r="R450" s="87" t="inlineStr">
        <is>
          <t>x</t>
        </is>
      </c>
      <c r="S450" s="88" t="inlineStr">
        <is>
          <t>x</t>
        </is>
      </c>
    </row>
    <row r="451" ht="24" customHeight="1">
      <c r="A451" s="494" t="n"/>
      <c r="B451" s="236" t="inlineStr">
        <is>
          <t>23</t>
        </is>
      </c>
      <c r="C451" s="82" t="inlineStr">
        <is>
          <t>43.2</t>
        </is>
      </c>
      <c r="D451" s="83" t="inlineStr">
        <is>
          <t>25</t>
        </is>
      </c>
      <c r="E451" s="83" t="inlineStr">
        <is>
          <t>12</t>
        </is>
      </c>
      <c r="F451" s="84">
        <f>D451/$T$1*E451</f>
        <v/>
      </c>
      <c r="G451" s="83" t="inlineStr">
        <is>
          <t>27</t>
        </is>
      </c>
      <c r="H451" s="83" t="inlineStr">
        <is>
          <t>18.6%</t>
        </is>
      </c>
      <c r="I451" s="87" t="inlineStr">
        <is>
          <t>x</t>
        </is>
      </c>
      <c r="J451" s="83" t="inlineStr">
        <is>
          <t>14.9%</t>
        </is>
      </c>
      <c r="K451" s="87" t="inlineStr">
        <is>
          <t>x</t>
        </is>
      </c>
      <c r="L451" s="83" t="inlineStr">
        <is>
          <t>21</t>
        </is>
      </c>
      <c r="M451" s="87" t="inlineStr">
        <is>
          <t>x</t>
        </is>
      </c>
      <c r="N451" s="83" t="inlineStr">
        <is>
          <t>9</t>
        </is>
      </c>
      <c r="O451" s="87" t="inlineStr">
        <is>
          <t>x</t>
        </is>
      </c>
      <c r="P451" s="83" t="inlineStr">
        <is>
          <t>51%</t>
        </is>
      </c>
      <c r="Q451" s="87" t="inlineStr">
        <is>
          <t>x</t>
        </is>
      </c>
      <c r="R451" s="87" t="inlineStr">
        <is>
          <t>x</t>
        </is>
      </c>
      <c r="S451" s="88" t="inlineStr">
        <is>
          <t>x</t>
        </is>
      </c>
    </row>
    <row r="452" ht="24" customHeight="1">
      <c r="A452" s="494" t="n"/>
      <c r="B452" s="236" t="inlineStr">
        <is>
          <t>24</t>
        </is>
      </c>
      <c r="C452" s="82" t="inlineStr">
        <is>
          <t>46.9</t>
        </is>
      </c>
      <c r="D452" s="83" t="inlineStr">
        <is>
          <t>25</t>
        </is>
      </c>
      <c r="E452" s="83" t="inlineStr">
        <is>
          <t>12</t>
        </is>
      </c>
      <c r="F452" s="84">
        <f>D452/$T$1*E452</f>
        <v/>
      </c>
      <c r="G452" s="83" t="inlineStr">
        <is>
          <t>29</t>
        </is>
      </c>
      <c r="H452" s="83" t="inlineStr">
        <is>
          <t>20.3%</t>
        </is>
      </c>
      <c r="I452" s="87" t="inlineStr">
        <is>
          <t>x</t>
        </is>
      </c>
      <c r="J452" s="83" t="inlineStr">
        <is>
          <t>16.2%</t>
        </is>
      </c>
      <c r="K452" s="87" t="inlineStr">
        <is>
          <t>x</t>
        </is>
      </c>
      <c r="L452" s="83" t="inlineStr">
        <is>
          <t>23</t>
        </is>
      </c>
      <c r="M452" s="87" t="inlineStr">
        <is>
          <t>x</t>
        </is>
      </c>
      <c r="N452" s="83" t="inlineStr">
        <is>
          <t>9</t>
        </is>
      </c>
      <c r="O452" s="87" t="inlineStr">
        <is>
          <t>x</t>
        </is>
      </c>
      <c r="P452" s="83" t="inlineStr">
        <is>
          <t>55.5%</t>
        </is>
      </c>
      <c r="Q452" s="87" t="inlineStr">
        <is>
          <t>x</t>
        </is>
      </c>
      <c r="R452" s="87" t="inlineStr">
        <is>
          <t>x</t>
        </is>
      </c>
      <c r="S452" s="88" t="inlineStr">
        <is>
          <t>x</t>
        </is>
      </c>
    </row>
    <row r="453" ht="24" customHeight="1">
      <c r="A453" s="494" t="n"/>
      <c r="B453" s="236" t="inlineStr">
        <is>
          <t>25</t>
        </is>
      </c>
      <c r="C453" s="82" t="inlineStr">
        <is>
          <t>50.7</t>
        </is>
      </c>
      <c r="D453" s="83" t="inlineStr">
        <is>
          <t>25</t>
        </is>
      </c>
      <c r="E453" s="83" t="inlineStr">
        <is>
          <t>12</t>
        </is>
      </c>
      <c r="F453" s="84">
        <f>D453/$T$1*E453</f>
        <v/>
      </c>
      <c r="G453" s="83" t="inlineStr">
        <is>
          <t>31</t>
        </is>
      </c>
      <c r="H453" s="83" t="inlineStr">
        <is>
          <t>21.9%</t>
        </is>
      </c>
      <c r="I453" s="87" t="inlineStr">
        <is>
          <t>x</t>
        </is>
      </c>
      <c r="J453" s="83" t="inlineStr">
        <is>
          <t>17.5%</t>
        </is>
      </c>
      <c r="K453" s="87" t="inlineStr">
        <is>
          <t>x</t>
        </is>
      </c>
      <c r="L453" s="83" t="inlineStr">
        <is>
          <t>25</t>
        </is>
      </c>
      <c r="M453" s="87" t="inlineStr">
        <is>
          <t>x</t>
        </is>
      </c>
      <c r="N453" s="83" t="inlineStr">
        <is>
          <t>10</t>
        </is>
      </c>
      <c r="O453" s="87" t="inlineStr">
        <is>
          <t>x</t>
        </is>
      </c>
      <c r="P453" s="83" t="inlineStr">
        <is>
          <t>60%</t>
        </is>
      </c>
      <c r="Q453" s="87" t="inlineStr">
        <is>
          <t>x</t>
        </is>
      </c>
      <c r="R453" s="87" t="inlineStr">
        <is>
          <t>x</t>
        </is>
      </c>
      <c r="S453" s="88" t="inlineStr">
        <is>
          <t>x</t>
        </is>
      </c>
    </row>
    <row r="454" ht="24" customHeight="1">
      <c r="A454" s="494" t="n"/>
      <c r="B454" s="236" t="inlineStr">
        <is>
          <t>26</t>
        </is>
      </c>
      <c r="C454" s="82" t="inlineStr">
        <is>
          <t>57.9</t>
        </is>
      </c>
      <c r="D454" s="83" t="inlineStr">
        <is>
          <t>30</t>
        </is>
      </c>
      <c r="E454" s="83" t="inlineStr">
        <is>
          <t>18</t>
        </is>
      </c>
      <c r="F454" s="84">
        <f>D454/$T$1*E454</f>
        <v/>
      </c>
      <c r="G454" s="83" t="inlineStr">
        <is>
          <t>35</t>
        </is>
      </c>
      <c r="H454" s="83" t="inlineStr">
        <is>
          <t>24.8%</t>
        </is>
      </c>
      <c r="I454" s="87" t="inlineStr">
        <is>
          <t>x</t>
        </is>
      </c>
      <c r="J454" s="83" t="inlineStr">
        <is>
          <t>19.9%</t>
        </is>
      </c>
      <c r="K454" s="87" t="inlineStr">
        <is>
          <t>x</t>
        </is>
      </c>
      <c r="L454" s="83" t="inlineStr">
        <is>
          <t>29</t>
        </is>
      </c>
      <c r="M454" s="87" t="inlineStr">
        <is>
          <t>x</t>
        </is>
      </c>
      <c r="N454" s="83" t="inlineStr">
        <is>
          <t>12</t>
        </is>
      </c>
      <c r="O454" s="87" t="inlineStr">
        <is>
          <t>x</t>
        </is>
      </c>
      <c r="P454" s="83" t="inlineStr">
        <is>
          <t>68%</t>
        </is>
      </c>
      <c r="Q454" s="87" t="inlineStr">
        <is>
          <t>x</t>
        </is>
      </c>
      <c r="R454" s="87" t="inlineStr">
        <is>
          <t>x</t>
        </is>
      </c>
      <c r="S454" s="88" t="inlineStr">
        <is>
          <t>x</t>
        </is>
      </c>
    </row>
    <row r="455" ht="24" customHeight="1">
      <c r="A455" s="494" t="n"/>
      <c r="B455" s="236" t="inlineStr">
        <is>
          <t>27</t>
        </is>
      </c>
      <c r="C455" s="82" t="inlineStr">
        <is>
          <t>64.5</t>
        </is>
      </c>
      <c r="D455" s="83" t="inlineStr">
        <is>
          <t>30</t>
        </is>
      </c>
      <c r="E455" s="83" t="inlineStr">
        <is>
          <t>18</t>
        </is>
      </c>
      <c r="F455" s="84">
        <f>@IF(OR($S$1="春节祝福",$S$1="周年祝福",$S$1="中秋祝福"),D455/$T$1*E455,D455*E455)</f>
        <v/>
      </c>
      <c r="G455" s="83" t="inlineStr">
        <is>
          <t>40</t>
        </is>
      </c>
      <c r="H455" s="83" t="inlineStr">
        <is>
          <t>27.7%</t>
        </is>
      </c>
      <c r="I455" s="87" t="inlineStr">
        <is>
          <t>x</t>
        </is>
      </c>
      <c r="J455" s="83" t="inlineStr">
        <is>
          <t>22.2%</t>
        </is>
      </c>
      <c r="K455" s="87" t="inlineStr">
        <is>
          <t>x</t>
        </is>
      </c>
      <c r="L455" s="83" t="inlineStr">
        <is>
          <t>32</t>
        </is>
      </c>
      <c r="M455" s="87" t="inlineStr">
        <is>
          <t>x</t>
        </is>
      </c>
      <c r="N455" s="83" t="inlineStr">
        <is>
          <t>13</t>
        </is>
      </c>
      <c r="O455" s="87" t="inlineStr">
        <is>
          <t>x</t>
        </is>
      </c>
      <c r="P455" s="83" t="inlineStr">
        <is>
          <t>76%</t>
        </is>
      </c>
      <c r="Q455" s="87" t="inlineStr">
        <is>
          <t>x</t>
        </is>
      </c>
      <c r="R455" s="87" t="inlineStr">
        <is>
          <t>x</t>
        </is>
      </c>
      <c r="S455" s="88" t="inlineStr">
        <is>
          <t>x</t>
        </is>
      </c>
    </row>
    <row r="456" ht="24" customHeight="1">
      <c r="A456" s="494" t="n"/>
      <c r="B456" s="236" t="inlineStr">
        <is>
          <t>28</t>
        </is>
      </c>
      <c r="C456" s="82" t="inlineStr">
        <is>
          <t>71.1</t>
        </is>
      </c>
      <c r="D456" s="83" t="inlineStr">
        <is>
          <t>30</t>
        </is>
      </c>
      <c r="E456" s="83" t="inlineStr">
        <is>
          <t>18</t>
        </is>
      </c>
      <c r="F456" s="84">
        <f>@IF(OR($S$1="春节祝福",$S$1="周年祝福",$S$1="中秋祝福"),D456/$T$1*E456,D456*E456)</f>
        <v/>
      </c>
      <c r="G456" s="83" t="inlineStr">
        <is>
          <t>44</t>
        </is>
      </c>
      <c r="H456" s="83" t="inlineStr">
        <is>
          <t>30.7%</t>
        </is>
      </c>
      <c r="I456" s="87" t="inlineStr">
        <is>
          <t>x</t>
        </is>
      </c>
      <c r="J456" s="83" t="inlineStr">
        <is>
          <t>24.5%</t>
        </is>
      </c>
      <c r="K456" s="87" t="inlineStr">
        <is>
          <t>x</t>
        </is>
      </c>
      <c r="L456" s="83" t="inlineStr">
        <is>
          <t>35</t>
        </is>
      </c>
      <c r="M456" s="87" t="inlineStr">
        <is>
          <t>x</t>
        </is>
      </c>
      <c r="N456" s="83" t="inlineStr">
        <is>
          <t>14</t>
        </is>
      </c>
      <c r="O456" s="87" t="inlineStr">
        <is>
          <t>x</t>
        </is>
      </c>
      <c r="P456" s="83" t="inlineStr">
        <is>
          <t>84%</t>
        </is>
      </c>
      <c r="Q456" s="87" t="inlineStr">
        <is>
          <t>x</t>
        </is>
      </c>
      <c r="R456" s="87" t="inlineStr">
        <is>
          <t>x</t>
        </is>
      </c>
      <c r="S456" s="88" t="inlineStr">
        <is>
          <t>x</t>
        </is>
      </c>
    </row>
    <row r="457" ht="24" customHeight="1">
      <c r="A457" s="494" t="n"/>
      <c r="B457" s="236" t="inlineStr">
        <is>
          <t>29</t>
        </is>
      </c>
      <c r="C457" s="82" t="inlineStr">
        <is>
          <t>78.3</t>
        </is>
      </c>
      <c r="D457" s="83" t="inlineStr">
        <is>
          <t>30</t>
        </is>
      </c>
      <c r="E457" s="83" t="inlineStr">
        <is>
          <t>18</t>
        </is>
      </c>
      <c r="F457" s="84">
        <f>@IF(OR($S$1="春节祝福",$S$1="周年祝福",$S$1="中秋祝福"),D457/$T$1*E457,D457*E457)</f>
        <v/>
      </c>
      <c r="G457" s="83" t="inlineStr">
        <is>
          <t>48</t>
        </is>
      </c>
      <c r="H457" s="83" t="inlineStr">
        <is>
          <t>33.6%</t>
        </is>
      </c>
      <c r="I457" s="87" t="inlineStr">
        <is>
          <t>x</t>
        </is>
      </c>
      <c r="J457" s="83" t="inlineStr">
        <is>
          <t>26.9%</t>
        </is>
      </c>
      <c r="K457" s="87" t="inlineStr">
        <is>
          <t>x</t>
        </is>
      </c>
      <c r="L457" s="83" t="inlineStr">
        <is>
          <t>39</t>
        </is>
      </c>
      <c r="M457" s="87" t="inlineStr">
        <is>
          <t>x</t>
        </is>
      </c>
      <c r="N457" s="83" t="inlineStr">
        <is>
          <t>16</t>
        </is>
      </c>
      <c r="O457" s="87" t="inlineStr">
        <is>
          <t>x</t>
        </is>
      </c>
      <c r="P457" s="83" t="inlineStr">
        <is>
          <t>92%</t>
        </is>
      </c>
      <c r="Q457" s="87" t="inlineStr">
        <is>
          <t>x</t>
        </is>
      </c>
      <c r="R457" s="87" t="inlineStr">
        <is>
          <t>x</t>
        </is>
      </c>
      <c r="S457" s="88" t="inlineStr">
        <is>
          <t>x</t>
        </is>
      </c>
    </row>
    <row r="458" ht="24" customHeight="1">
      <c r="A458" s="494" t="n"/>
      <c r="B458" s="236" t="inlineStr">
        <is>
          <t>30</t>
        </is>
      </c>
      <c r="C458" s="82" t="inlineStr">
        <is>
          <t>84.8</t>
        </is>
      </c>
      <c r="D458" s="83" t="inlineStr">
        <is>
          <t>30</t>
        </is>
      </c>
      <c r="E458" s="83" t="inlineStr">
        <is>
          <t>18</t>
        </is>
      </c>
      <c r="F458" s="84">
        <f>@IF(OR($S$1="周年祝福",$S$1="中秋祝福"),D458/$T$1*E458,D458*E458)</f>
        <v/>
      </c>
      <c r="G458" s="83" t="inlineStr">
        <is>
          <t>52</t>
        </is>
      </c>
      <c r="H458" s="83" t="inlineStr">
        <is>
          <t>36.5%</t>
        </is>
      </c>
      <c r="I458" s="87" t="inlineStr">
        <is>
          <t>x</t>
        </is>
      </c>
      <c r="J458" s="83" t="inlineStr">
        <is>
          <t>29.2%</t>
        </is>
      </c>
      <c r="K458" s="87" t="inlineStr">
        <is>
          <t>x</t>
        </is>
      </c>
      <c r="L458" s="83" t="inlineStr">
        <is>
          <t>42</t>
        </is>
      </c>
      <c r="M458" s="87" t="inlineStr">
        <is>
          <t>x</t>
        </is>
      </c>
      <c r="N458" s="83" t="inlineStr">
        <is>
          <t>17</t>
        </is>
      </c>
      <c r="O458" s="87" t="inlineStr">
        <is>
          <t>x</t>
        </is>
      </c>
      <c r="P458" s="83" t="inlineStr">
        <is>
          <t>100%</t>
        </is>
      </c>
      <c r="Q458" s="87" t="inlineStr">
        <is>
          <t>x</t>
        </is>
      </c>
      <c r="R458" s="87" t="inlineStr">
        <is>
          <t>x</t>
        </is>
      </c>
      <c r="S458" s="88" t="inlineStr">
        <is>
          <t>x</t>
        </is>
      </c>
    </row>
    <row r="459" ht="24" customHeight="1">
      <c r="A459" s="494" t="n"/>
      <c r="B459" s="236" t="inlineStr">
        <is>
          <t>31</t>
        </is>
      </c>
      <c r="C459" s="82" t="inlineStr">
        <is>
          <t>92.7</t>
        </is>
      </c>
      <c r="D459" s="83" t="inlineStr">
        <is>
          <t>35</t>
        </is>
      </c>
      <c r="E459" s="83" t="inlineStr">
        <is>
          <t>20</t>
        </is>
      </c>
      <c r="F459" s="84">
        <f>@IF(OR($S$1="周年祝福",$S$1="中秋祝福"),D459/$T$1*E459,D459*E459)</f>
        <v/>
      </c>
      <c r="G459" s="132" t="inlineStr">
        <is>
          <t>57</t>
        </is>
      </c>
      <c r="H459" s="132" t="inlineStr">
        <is>
          <t>39.8%</t>
        </is>
      </c>
      <c r="I459" s="285" t="inlineStr">
        <is>
          <t>x</t>
        </is>
      </c>
      <c r="J459" s="132" t="inlineStr">
        <is>
          <t>31.8%</t>
        </is>
      </c>
      <c r="K459" s="285" t="inlineStr">
        <is>
          <t>x</t>
        </is>
      </c>
      <c r="L459" s="132" t="inlineStr">
        <is>
          <t>46</t>
        </is>
      </c>
      <c r="M459" s="285" t="inlineStr">
        <is>
          <t>x</t>
        </is>
      </c>
      <c r="N459" s="132" t="inlineStr">
        <is>
          <t>19</t>
        </is>
      </c>
      <c r="O459" s="285" t="inlineStr">
        <is>
          <t>x</t>
        </is>
      </c>
      <c r="P459" s="132" t="inlineStr">
        <is>
          <t>109%</t>
        </is>
      </c>
      <c r="Q459" s="87" t="inlineStr">
        <is>
          <t>x</t>
        </is>
      </c>
      <c r="R459" s="87" t="inlineStr">
        <is>
          <t>x</t>
        </is>
      </c>
      <c r="S459" s="88" t="inlineStr">
        <is>
          <t>x</t>
        </is>
      </c>
    </row>
    <row r="460" ht="24" customHeight="1">
      <c r="A460" s="494" t="n"/>
      <c r="B460" s="236" t="inlineStr">
        <is>
          <t>32</t>
        </is>
      </c>
      <c r="C460" s="82" t="inlineStr">
        <is>
          <t>100.3</t>
        </is>
      </c>
      <c r="D460" s="83" t="inlineStr">
        <is>
          <t>35</t>
        </is>
      </c>
      <c r="E460" s="83" t="inlineStr">
        <is>
          <t>20</t>
        </is>
      </c>
      <c r="F460" s="84">
        <f>D460*E460</f>
        <v/>
      </c>
      <c r="G460" s="73" t="inlineStr">
        <is>
          <t>61</t>
        </is>
      </c>
      <c r="H460" s="73" t="inlineStr">
        <is>
          <t>43.1%</t>
        </is>
      </c>
      <c r="I460" s="665" t="inlineStr">
        <is>
          <t>x</t>
        </is>
      </c>
      <c r="J460" s="73" t="inlineStr">
        <is>
          <t>34.5%</t>
        </is>
      </c>
      <c r="K460" s="665" t="inlineStr">
        <is>
          <t>x</t>
        </is>
      </c>
      <c r="L460" s="73" t="inlineStr">
        <is>
          <t>50</t>
        </is>
      </c>
      <c r="M460" s="665" t="inlineStr">
        <is>
          <t>x</t>
        </is>
      </c>
      <c r="N460" s="73" t="inlineStr">
        <is>
          <t>20</t>
        </is>
      </c>
      <c r="O460" s="665" t="inlineStr">
        <is>
          <t>x</t>
        </is>
      </c>
      <c r="P460" s="73" t="inlineStr">
        <is>
          <t>118%</t>
        </is>
      </c>
      <c r="Q460" s="87" t="inlineStr">
        <is>
          <t>x</t>
        </is>
      </c>
      <c r="R460" s="87" t="inlineStr">
        <is>
          <t>x</t>
        </is>
      </c>
      <c r="S460" s="88" t="inlineStr">
        <is>
          <t>x</t>
        </is>
      </c>
    </row>
    <row r="461" ht="24" customHeight="1">
      <c r="A461" s="494" t="n"/>
      <c r="B461" s="236" t="inlineStr">
        <is>
          <t>33</t>
        </is>
      </c>
      <c r="C461" s="82" t="inlineStr">
        <is>
          <t>108.8</t>
        </is>
      </c>
      <c r="D461" s="83" t="inlineStr">
        <is>
          <t>35</t>
        </is>
      </c>
      <c r="E461" s="83" t="inlineStr">
        <is>
          <t>20</t>
        </is>
      </c>
      <c r="F461" s="84">
        <f>D461*E461</f>
        <v/>
      </c>
      <c r="G461" s="73" t="inlineStr">
        <is>
          <t>67</t>
        </is>
      </c>
      <c r="H461" s="73" t="inlineStr">
        <is>
          <t>46.7%</t>
        </is>
      </c>
      <c r="I461" s="665" t="inlineStr">
        <is>
          <t>x</t>
        </is>
      </c>
      <c r="J461" s="73" t="inlineStr">
        <is>
          <t>37.4%</t>
        </is>
      </c>
      <c r="K461" s="665" t="inlineStr">
        <is>
          <t>x</t>
        </is>
      </c>
      <c r="L461" s="73" t="inlineStr">
        <is>
          <t>54</t>
        </is>
      </c>
      <c r="M461" s="665" t="inlineStr">
        <is>
          <t>x</t>
        </is>
      </c>
      <c r="N461" s="73" t="inlineStr">
        <is>
          <t>22</t>
        </is>
      </c>
      <c r="O461" s="665" t="inlineStr">
        <is>
          <t>x</t>
        </is>
      </c>
      <c r="P461" s="73" t="inlineStr">
        <is>
          <t>128%</t>
        </is>
      </c>
      <c r="Q461" s="87" t="inlineStr">
        <is>
          <t>x</t>
        </is>
      </c>
      <c r="R461" s="87" t="inlineStr">
        <is>
          <t>x</t>
        </is>
      </c>
      <c r="S461" s="88" t="inlineStr">
        <is>
          <t>x</t>
        </is>
      </c>
    </row>
    <row r="462" ht="24" customHeight="1">
      <c r="A462" s="494" t="n"/>
      <c r="B462" s="236" t="inlineStr">
        <is>
          <t>34</t>
        </is>
      </c>
      <c r="C462" s="82" t="inlineStr">
        <is>
          <t>118.9</t>
        </is>
      </c>
      <c r="D462" s="83" t="inlineStr">
        <is>
          <t>35</t>
        </is>
      </c>
      <c r="E462" s="83" t="inlineStr">
        <is>
          <t>20</t>
        </is>
      </c>
      <c r="F462" s="84">
        <f>D462*E462</f>
        <v/>
      </c>
      <c r="G462" s="73" t="inlineStr">
        <is>
          <t>73</t>
        </is>
      </c>
      <c r="H462" s="73" t="inlineStr">
        <is>
          <t>51.1%</t>
        </is>
      </c>
      <c r="I462" s="665" t="inlineStr">
        <is>
          <t>x</t>
        </is>
      </c>
      <c r="J462" s="73" t="inlineStr">
        <is>
          <t>40.9%</t>
        </is>
      </c>
      <c r="K462" s="665" t="inlineStr">
        <is>
          <t>x</t>
        </is>
      </c>
      <c r="L462" s="73" t="inlineStr">
        <is>
          <t>58</t>
        </is>
      </c>
      <c r="M462" s="665" t="inlineStr">
        <is>
          <t>x</t>
        </is>
      </c>
      <c r="N462" s="73" t="inlineStr">
        <is>
          <t>24</t>
        </is>
      </c>
      <c r="O462" s="665" t="inlineStr">
        <is>
          <t>x</t>
        </is>
      </c>
      <c r="P462" s="73" t="inlineStr">
        <is>
          <t>140%</t>
        </is>
      </c>
      <c r="Q462" s="87" t="inlineStr">
        <is>
          <t>x</t>
        </is>
      </c>
      <c r="R462" s="87" t="inlineStr">
        <is>
          <t>x</t>
        </is>
      </c>
      <c r="S462" s="88" t="inlineStr">
        <is>
          <t>x</t>
        </is>
      </c>
    </row>
    <row r="463" ht="24" customHeight="1">
      <c r="A463" s="553" t="n"/>
      <c r="B463" s="78" t="inlineStr">
        <is>
          <t>35</t>
        </is>
      </c>
      <c r="C463" s="89" t="inlineStr">
        <is>
          <t>127.4</t>
        </is>
      </c>
      <c r="D463" s="90" t="inlineStr">
        <is>
          <t>35</t>
        </is>
      </c>
      <c r="E463" s="90" t="inlineStr">
        <is>
          <t>20</t>
        </is>
      </c>
      <c r="F463" s="224">
        <f>D463*E463</f>
        <v/>
      </c>
      <c r="G463" s="1060" t="inlineStr">
        <is>
          <t>78</t>
        </is>
      </c>
      <c r="H463" s="1060" t="inlineStr">
        <is>
          <t>54.8%</t>
        </is>
      </c>
      <c r="I463" s="1061" t="inlineStr">
        <is>
          <t>x</t>
        </is>
      </c>
      <c r="J463" s="1060" t="inlineStr">
        <is>
          <t>43.8%</t>
        </is>
      </c>
      <c r="K463" s="1061" t="inlineStr">
        <is>
          <t>x</t>
        </is>
      </c>
      <c r="L463" s="1060" t="inlineStr">
        <is>
          <t>63</t>
        </is>
      </c>
      <c r="M463" s="1061" t="inlineStr">
        <is>
          <t>x</t>
        </is>
      </c>
      <c r="N463" s="1060" t="inlineStr">
        <is>
          <t>26</t>
        </is>
      </c>
      <c r="O463" s="1061" t="inlineStr">
        <is>
          <t>x</t>
        </is>
      </c>
      <c r="P463" s="1060" t="inlineStr">
        <is>
          <t>150%</t>
        </is>
      </c>
      <c r="Q463" s="66" t="inlineStr">
        <is>
          <t>x</t>
        </is>
      </c>
      <c r="R463" s="66" t="inlineStr">
        <is>
          <t>x</t>
        </is>
      </c>
      <c r="S463" s="67" t="inlineStr">
        <is>
          <t>x</t>
        </is>
      </c>
    </row>
    <row r="464" ht="24" customHeight="1">
      <c r="A464" s="605" t="inlineStr">
        <is>
          <t>华山
上层心法
抱元劲</t>
        </is>
      </c>
      <c r="B464" s="63" t="inlineStr">
        <is>
          <t>1</t>
        </is>
      </c>
      <c r="C464" s="234" t="inlineStr">
        <is>
          <t>0.4</t>
        </is>
      </c>
      <c r="D464" s="340" t="inlineStr">
        <is>
          <t>5</t>
        </is>
      </c>
      <c r="E464" s="340" t="inlineStr">
        <is>
          <t>1</t>
        </is>
      </c>
      <c r="F464" s="207">
        <f>D464/$T$1*E464</f>
        <v/>
      </c>
      <c r="G464" s="340" t="inlineStr">
        <is>
          <t>1</t>
        </is>
      </c>
      <c r="H464" s="253" t="inlineStr">
        <is>
          <t>x</t>
        </is>
      </c>
      <c r="I464" s="340" t="inlineStr">
        <is>
          <t>0.1%</t>
        </is>
      </c>
      <c r="J464" s="253" t="inlineStr">
        <is>
          <t>x</t>
        </is>
      </c>
      <c r="K464" s="340" t="inlineStr">
        <is>
          <t>0.1%</t>
        </is>
      </c>
      <c r="L464" s="253" t="inlineStr">
        <is>
          <t>x</t>
        </is>
      </c>
      <c r="M464" s="340" t="inlineStr">
        <is>
          <t>0</t>
        </is>
      </c>
      <c r="N464" s="253" t="inlineStr">
        <is>
          <t>x</t>
        </is>
      </c>
      <c r="O464" s="340" t="inlineStr">
        <is>
          <t>0</t>
        </is>
      </c>
      <c r="P464" s="253" t="inlineStr">
        <is>
          <t>x</t>
        </is>
      </c>
      <c r="Q464" s="340" t="inlineStr">
        <is>
          <t>1%</t>
        </is>
      </c>
      <c r="R464" s="253" t="inlineStr">
        <is>
          <t>x</t>
        </is>
      </c>
      <c r="S464" s="662" t="inlineStr">
        <is>
          <t>x</t>
        </is>
      </c>
    </row>
    <row r="465" ht="24" customHeight="1">
      <c r="A465" s="494" t="n"/>
      <c r="B465" s="236" t="inlineStr">
        <is>
          <t>2</t>
        </is>
      </c>
      <c r="C465" s="82" t="inlineStr">
        <is>
          <t>0.9</t>
        </is>
      </c>
      <c r="D465" s="83" t="inlineStr">
        <is>
          <t>5</t>
        </is>
      </c>
      <c r="E465" s="83" t="inlineStr">
        <is>
          <t>1</t>
        </is>
      </c>
      <c r="F465" s="84">
        <f>D465/$T$1*E465</f>
        <v/>
      </c>
      <c r="G465" s="83" t="inlineStr">
        <is>
          <t>1</t>
        </is>
      </c>
      <c r="H465" s="87" t="inlineStr">
        <is>
          <t>x</t>
        </is>
      </c>
      <c r="I465" s="83" t="inlineStr">
        <is>
          <t>0.3%</t>
        </is>
      </c>
      <c r="J465" s="87" t="inlineStr">
        <is>
          <t>x</t>
        </is>
      </c>
      <c r="K465" s="83" t="inlineStr">
        <is>
          <t>0.3%</t>
        </is>
      </c>
      <c r="L465" s="87" t="inlineStr">
        <is>
          <t>x</t>
        </is>
      </c>
      <c r="M465" s="83" t="inlineStr">
        <is>
          <t>0</t>
        </is>
      </c>
      <c r="N465" s="87" t="inlineStr">
        <is>
          <t>x</t>
        </is>
      </c>
      <c r="O465" s="83" t="inlineStr">
        <is>
          <t>0</t>
        </is>
      </c>
      <c r="P465" s="87" t="inlineStr">
        <is>
          <t>x</t>
        </is>
      </c>
      <c r="Q465" s="83" t="inlineStr">
        <is>
          <t>2%</t>
        </is>
      </c>
      <c r="R465" s="87" t="inlineStr">
        <is>
          <t>x</t>
        </is>
      </c>
      <c r="S465" s="88" t="inlineStr">
        <is>
          <t>x</t>
        </is>
      </c>
    </row>
    <row r="466" ht="24" customHeight="1">
      <c r="A466" s="494" t="n"/>
      <c r="B466" s="236" t="inlineStr">
        <is>
          <t>3</t>
        </is>
      </c>
      <c r="C466" s="82" t="inlineStr">
        <is>
          <t>1.7</t>
        </is>
      </c>
      <c r="D466" s="83" t="inlineStr">
        <is>
          <t>5</t>
        </is>
      </c>
      <c r="E466" s="83" t="inlineStr">
        <is>
          <t>1</t>
        </is>
      </c>
      <c r="F466" s="84">
        <f>D466/$T$1*E466</f>
        <v/>
      </c>
      <c r="G466" s="83" t="inlineStr">
        <is>
          <t>2</t>
        </is>
      </c>
      <c r="H466" s="87" t="inlineStr">
        <is>
          <t>x</t>
        </is>
      </c>
      <c r="I466" s="83" t="inlineStr">
        <is>
          <t>0.4%</t>
        </is>
      </c>
      <c r="J466" s="87" t="inlineStr">
        <is>
          <t>x</t>
        </is>
      </c>
      <c r="K466" s="83" t="inlineStr">
        <is>
          <t>0.4%</t>
        </is>
      </c>
      <c r="L466" s="87" t="inlineStr">
        <is>
          <t>x</t>
        </is>
      </c>
      <c r="M466" s="83" t="inlineStr">
        <is>
          <t>1</t>
        </is>
      </c>
      <c r="N466" s="87" t="inlineStr">
        <is>
          <t>x</t>
        </is>
      </c>
      <c r="O466" s="83" t="inlineStr">
        <is>
          <t>0</t>
        </is>
      </c>
      <c r="P466" s="87" t="inlineStr">
        <is>
          <t>x</t>
        </is>
      </c>
      <c r="Q466" s="83" t="inlineStr">
        <is>
          <t>3%</t>
        </is>
      </c>
      <c r="R466" s="87" t="inlineStr">
        <is>
          <t>x</t>
        </is>
      </c>
      <c r="S466" s="88" t="inlineStr">
        <is>
          <t>x</t>
        </is>
      </c>
    </row>
    <row r="467" ht="24" customHeight="1">
      <c r="A467" s="494" t="n"/>
      <c r="B467" s="236" t="inlineStr">
        <is>
          <t>4</t>
        </is>
      </c>
      <c r="C467" s="82" t="inlineStr">
        <is>
          <t>2.3</t>
        </is>
      </c>
      <c r="D467" s="83" t="inlineStr">
        <is>
          <t>5</t>
        </is>
      </c>
      <c r="E467" s="83" t="inlineStr">
        <is>
          <t>1</t>
        </is>
      </c>
      <c r="F467" s="84">
        <f>D467/$T$1*E467</f>
        <v/>
      </c>
      <c r="G467" s="83" t="inlineStr">
        <is>
          <t>2</t>
        </is>
      </c>
      <c r="H467" s="87" t="inlineStr">
        <is>
          <t>x</t>
        </is>
      </c>
      <c r="I467" s="83" t="inlineStr">
        <is>
          <t>0.6%</t>
        </is>
      </c>
      <c r="J467" s="87" t="inlineStr">
        <is>
          <t>x</t>
        </is>
      </c>
      <c r="K467" s="83" t="inlineStr">
        <is>
          <t>0.6%</t>
        </is>
      </c>
      <c r="L467" s="87" t="inlineStr">
        <is>
          <t>x</t>
        </is>
      </c>
      <c r="M467" s="83" t="inlineStr">
        <is>
          <t>1</t>
        </is>
      </c>
      <c r="N467" s="87" t="inlineStr">
        <is>
          <t>x</t>
        </is>
      </c>
      <c r="O467" s="83" t="inlineStr">
        <is>
          <t>1</t>
        </is>
      </c>
      <c r="P467" s="87" t="inlineStr">
        <is>
          <t>x</t>
        </is>
      </c>
      <c r="Q467" s="83" t="inlineStr">
        <is>
          <t>4%</t>
        </is>
      </c>
      <c r="R467" s="87" t="inlineStr">
        <is>
          <t>x</t>
        </is>
      </c>
      <c r="S467" s="88" t="inlineStr">
        <is>
          <t>x</t>
        </is>
      </c>
    </row>
    <row r="468" ht="24" customHeight="1">
      <c r="A468" s="494" t="n"/>
      <c r="B468" s="236" t="inlineStr">
        <is>
          <t>5</t>
        </is>
      </c>
      <c r="C468" s="82" t="inlineStr">
        <is>
          <t>2.7</t>
        </is>
      </c>
      <c r="D468" s="83" t="inlineStr">
        <is>
          <t>5</t>
        </is>
      </c>
      <c r="E468" s="83" t="inlineStr">
        <is>
          <t>1</t>
        </is>
      </c>
      <c r="F468" s="84">
        <f>D468/$T$1*E468</f>
        <v/>
      </c>
      <c r="G468" s="83" t="inlineStr">
        <is>
          <t>3</t>
        </is>
      </c>
      <c r="H468" s="87" t="inlineStr">
        <is>
          <t>x</t>
        </is>
      </c>
      <c r="I468" s="83" t="inlineStr">
        <is>
          <t>0.7%</t>
        </is>
      </c>
      <c r="J468" s="87" t="inlineStr">
        <is>
          <t>x</t>
        </is>
      </c>
      <c r="K468" s="83" t="inlineStr">
        <is>
          <t>0.7%</t>
        </is>
      </c>
      <c r="L468" s="87" t="inlineStr">
        <is>
          <t>x</t>
        </is>
      </c>
      <c r="M468" s="83" t="inlineStr">
        <is>
          <t>1</t>
        </is>
      </c>
      <c r="N468" s="87" t="inlineStr">
        <is>
          <t>x</t>
        </is>
      </c>
      <c r="O468" s="83" t="inlineStr">
        <is>
          <t>1</t>
        </is>
      </c>
      <c r="P468" s="87" t="inlineStr">
        <is>
          <t>x</t>
        </is>
      </c>
      <c r="Q468" s="83" t="inlineStr">
        <is>
          <t>5%</t>
        </is>
      </c>
      <c r="R468" s="87" t="inlineStr">
        <is>
          <t>x</t>
        </is>
      </c>
      <c r="S468" s="88" t="inlineStr">
        <is>
          <t>x</t>
        </is>
      </c>
    </row>
    <row r="469" ht="24" customHeight="1">
      <c r="A469" s="494" t="n"/>
      <c r="B469" s="236" t="inlineStr">
        <is>
          <t>6</t>
        </is>
      </c>
      <c r="C469" s="82" t="inlineStr">
        <is>
          <t>3.3</t>
        </is>
      </c>
      <c r="D469" s="83" t="inlineStr">
        <is>
          <t>10</t>
        </is>
      </c>
      <c r="E469" s="83" t="inlineStr">
        <is>
          <t>2</t>
        </is>
      </c>
      <c r="F469" s="84">
        <f>D469/$T$1*E469</f>
        <v/>
      </c>
      <c r="G469" s="83" t="inlineStr">
        <is>
          <t>3</t>
        </is>
      </c>
      <c r="H469" s="87" t="inlineStr">
        <is>
          <t>x</t>
        </is>
      </c>
      <c r="I469" s="83" t="inlineStr">
        <is>
          <t>0.9%</t>
        </is>
      </c>
      <c r="J469" s="87" t="inlineStr">
        <is>
          <t>x</t>
        </is>
      </c>
      <c r="K469" s="83" t="inlineStr">
        <is>
          <t>0.9%</t>
        </is>
      </c>
      <c r="L469" s="87" t="inlineStr">
        <is>
          <t>x</t>
        </is>
      </c>
      <c r="M469" s="83" t="inlineStr">
        <is>
          <t>1</t>
        </is>
      </c>
      <c r="N469" s="87" t="inlineStr">
        <is>
          <t>x</t>
        </is>
      </c>
      <c r="O469" s="83" t="inlineStr">
        <is>
          <t>1</t>
        </is>
      </c>
      <c r="P469" s="87" t="inlineStr">
        <is>
          <t>x</t>
        </is>
      </c>
      <c r="Q469" s="83" t="inlineStr">
        <is>
          <t>6.5%</t>
        </is>
      </c>
      <c r="R469" s="87" t="inlineStr">
        <is>
          <t>x</t>
        </is>
      </c>
      <c r="S469" s="88" t="inlineStr">
        <is>
          <t>x</t>
        </is>
      </c>
    </row>
    <row r="470" ht="24" customHeight="1">
      <c r="A470" s="494" t="n"/>
      <c r="B470" s="236" t="inlineStr">
        <is>
          <t>7</t>
        </is>
      </c>
      <c r="C470" s="82" t="inlineStr">
        <is>
          <t>4</t>
        </is>
      </c>
      <c r="D470" s="83" t="inlineStr">
        <is>
          <t>10</t>
        </is>
      </c>
      <c r="E470" s="83" t="inlineStr">
        <is>
          <t>2</t>
        </is>
      </c>
      <c r="F470" s="84">
        <f>D470/$T$1*E470</f>
        <v/>
      </c>
      <c r="G470" s="83" t="inlineStr">
        <is>
          <t>4</t>
        </is>
      </c>
      <c r="H470" s="87" t="inlineStr">
        <is>
          <t>x</t>
        </is>
      </c>
      <c r="I470" s="83" t="inlineStr">
        <is>
          <t>1.2%</t>
        </is>
      </c>
      <c r="J470" s="87" t="inlineStr">
        <is>
          <t>x</t>
        </is>
      </c>
      <c r="K470" s="83" t="inlineStr">
        <is>
          <t>1.2%</t>
        </is>
      </c>
      <c r="L470" s="87" t="inlineStr">
        <is>
          <t>x</t>
        </is>
      </c>
      <c r="M470" s="83" t="inlineStr">
        <is>
          <t>1</t>
        </is>
      </c>
      <c r="N470" s="87" t="inlineStr">
        <is>
          <t>x</t>
        </is>
      </c>
      <c r="O470" s="83" t="inlineStr">
        <is>
          <t>1</t>
        </is>
      </c>
      <c r="P470" s="87" t="inlineStr">
        <is>
          <t>x</t>
        </is>
      </c>
      <c r="Q470" s="83" t="inlineStr">
        <is>
          <t>8%</t>
        </is>
      </c>
      <c r="R470" s="87" t="inlineStr">
        <is>
          <t>x</t>
        </is>
      </c>
      <c r="S470" s="88" t="inlineStr">
        <is>
          <t>x</t>
        </is>
      </c>
    </row>
    <row r="471" ht="24" customHeight="1">
      <c r="A471" s="494" t="n"/>
      <c r="B471" s="236" t="inlineStr">
        <is>
          <t>8</t>
        </is>
      </c>
      <c r="C471" s="82" t="inlineStr">
        <is>
          <t>5.1</t>
        </is>
      </c>
      <c r="D471" s="83" t="inlineStr">
        <is>
          <t>10</t>
        </is>
      </c>
      <c r="E471" s="83" t="inlineStr">
        <is>
          <t>2</t>
        </is>
      </c>
      <c r="F471" s="84">
        <f>D471/$T$1*E471</f>
        <v/>
      </c>
      <c r="G471" s="83" t="inlineStr">
        <is>
          <t>5</t>
        </is>
      </c>
      <c r="H471" s="87" t="inlineStr">
        <is>
          <t>x</t>
        </is>
      </c>
      <c r="I471" s="83" t="inlineStr">
        <is>
          <t>1.4%</t>
        </is>
      </c>
      <c r="J471" s="87" t="inlineStr">
        <is>
          <t>x</t>
        </is>
      </c>
      <c r="K471" s="83" t="inlineStr">
        <is>
          <t>1.4%</t>
        </is>
      </c>
      <c r="L471" s="87" t="inlineStr">
        <is>
          <t>x</t>
        </is>
      </c>
      <c r="M471" s="83" t="inlineStr">
        <is>
          <t>2</t>
        </is>
      </c>
      <c r="N471" s="87" t="inlineStr">
        <is>
          <t>x</t>
        </is>
      </c>
      <c r="O471" s="83" t="inlineStr">
        <is>
          <t>1</t>
        </is>
      </c>
      <c r="P471" s="87" t="inlineStr">
        <is>
          <t>x</t>
        </is>
      </c>
      <c r="Q471" s="83" t="inlineStr">
        <is>
          <t>9.5%</t>
        </is>
      </c>
      <c r="R471" s="87" t="inlineStr">
        <is>
          <t>x</t>
        </is>
      </c>
      <c r="S471" s="88" t="inlineStr">
        <is>
          <t>x</t>
        </is>
      </c>
    </row>
    <row r="472" ht="24" customHeight="1">
      <c r="A472" s="494" t="n"/>
      <c r="B472" s="236" t="inlineStr">
        <is>
          <t>9</t>
        </is>
      </c>
      <c r="C472" s="82" t="inlineStr">
        <is>
          <t>5.7</t>
        </is>
      </c>
      <c r="D472" s="83" t="inlineStr">
        <is>
          <t>10</t>
        </is>
      </c>
      <c r="E472" s="83" t="inlineStr">
        <is>
          <t>2</t>
        </is>
      </c>
      <c r="F472" s="84">
        <f>D472/$T$1*E472</f>
        <v/>
      </c>
      <c r="G472" s="83" t="inlineStr">
        <is>
          <t>6</t>
        </is>
      </c>
      <c r="H472" s="87" t="inlineStr">
        <is>
          <t>x</t>
        </is>
      </c>
      <c r="I472" s="83" t="inlineStr">
        <is>
          <t>1.6%</t>
        </is>
      </c>
      <c r="J472" s="87" t="inlineStr">
        <is>
          <t>x</t>
        </is>
      </c>
      <c r="K472" s="83" t="inlineStr">
        <is>
          <t>1.6%</t>
        </is>
      </c>
      <c r="L472" s="87" t="inlineStr">
        <is>
          <t>x</t>
        </is>
      </c>
      <c r="M472" s="83" t="inlineStr">
        <is>
          <t>2</t>
        </is>
      </c>
      <c r="N472" s="87" t="inlineStr">
        <is>
          <t>x</t>
        </is>
      </c>
      <c r="O472" s="83" t="inlineStr">
        <is>
          <t>1</t>
        </is>
      </c>
      <c r="P472" s="87" t="inlineStr">
        <is>
          <t>x</t>
        </is>
      </c>
      <c r="Q472" s="83" t="inlineStr">
        <is>
          <t>11%</t>
        </is>
      </c>
      <c r="R472" s="87" t="inlineStr">
        <is>
          <t>x</t>
        </is>
      </c>
      <c r="S472" s="88" t="inlineStr">
        <is>
          <t>x</t>
        </is>
      </c>
    </row>
    <row r="473" ht="24" customHeight="1">
      <c r="A473" s="494" t="n"/>
      <c r="B473" s="236" t="inlineStr">
        <is>
          <t>10</t>
        </is>
      </c>
      <c r="C473" s="82" t="inlineStr">
        <is>
          <t>6.6</t>
        </is>
      </c>
      <c r="D473" s="83" t="inlineStr">
        <is>
          <t>10</t>
        </is>
      </c>
      <c r="E473" s="83" t="inlineStr">
        <is>
          <t>2</t>
        </is>
      </c>
      <c r="F473" s="84">
        <f>D473/$T$1*E473</f>
        <v/>
      </c>
      <c r="G473" s="83" t="inlineStr">
        <is>
          <t>7</t>
        </is>
      </c>
      <c r="H473" s="87" t="inlineStr">
        <is>
          <t>x</t>
        </is>
      </c>
      <c r="I473" s="83" t="inlineStr">
        <is>
          <t>1.8%</t>
        </is>
      </c>
      <c r="J473" s="87" t="inlineStr">
        <is>
          <t>x</t>
        </is>
      </c>
      <c r="K473" s="83" t="inlineStr">
        <is>
          <t>1.8%</t>
        </is>
      </c>
      <c r="L473" s="87" t="inlineStr">
        <is>
          <t>x</t>
        </is>
      </c>
      <c r="M473" s="83" t="inlineStr">
        <is>
          <t>2</t>
        </is>
      </c>
      <c r="N473" s="87" t="inlineStr">
        <is>
          <t>x</t>
        </is>
      </c>
      <c r="O473" s="83" t="inlineStr">
        <is>
          <t>2</t>
        </is>
      </c>
      <c r="P473" s="87" t="inlineStr">
        <is>
          <t>x</t>
        </is>
      </c>
      <c r="Q473" s="83" t="inlineStr">
        <is>
          <t>12.5%</t>
        </is>
      </c>
      <c r="R473" s="87" t="inlineStr">
        <is>
          <t>x</t>
        </is>
      </c>
      <c r="S473" s="88" t="inlineStr">
        <is>
          <t>x</t>
        </is>
      </c>
    </row>
    <row r="474" ht="24" customHeight="1">
      <c r="A474" s="494" t="n"/>
      <c r="B474" s="236" t="inlineStr">
        <is>
          <t>11</t>
        </is>
      </c>
      <c r="C474" s="82" t="inlineStr">
        <is>
          <t>7.4</t>
        </is>
      </c>
      <c r="D474" s="83" t="inlineStr">
        <is>
          <t>15</t>
        </is>
      </c>
      <c r="E474" s="83" t="inlineStr">
        <is>
          <t>5</t>
        </is>
      </c>
      <c r="F474" s="84">
        <f>D474/$T$1*E474</f>
        <v/>
      </c>
      <c r="G474" s="83" t="inlineStr">
        <is>
          <t>8</t>
        </is>
      </c>
      <c r="H474" s="87" t="inlineStr">
        <is>
          <t>x</t>
        </is>
      </c>
      <c r="I474" s="83" t="inlineStr">
        <is>
          <t>2.1%</t>
        </is>
      </c>
      <c r="J474" s="87" t="inlineStr">
        <is>
          <t>x</t>
        </is>
      </c>
      <c r="K474" s="83" t="inlineStr">
        <is>
          <t>2.1%</t>
        </is>
      </c>
      <c r="L474" s="87" t="inlineStr">
        <is>
          <t>x</t>
        </is>
      </c>
      <c r="M474" s="83" t="inlineStr">
        <is>
          <t>2</t>
        </is>
      </c>
      <c r="N474" s="87" t="inlineStr">
        <is>
          <t>x</t>
        </is>
      </c>
      <c r="O474" s="83" t="inlineStr">
        <is>
          <t>2</t>
        </is>
      </c>
      <c r="P474" s="87" t="inlineStr">
        <is>
          <t>x</t>
        </is>
      </c>
      <c r="Q474" s="83" t="inlineStr">
        <is>
          <t>14.5%</t>
        </is>
      </c>
      <c r="R474" s="87" t="inlineStr">
        <is>
          <t>x</t>
        </is>
      </c>
      <c r="S474" s="88" t="inlineStr">
        <is>
          <t>x</t>
        </is>
      </c>
    </row>
    <row r="475" ht="24" customHeight="1">
      <c r="A475" s="494" t="n"/>
      <c r="B475" s="236" t="inlineStr">
        <is>
          <t>12</t>
        </is>
      </c>
      <c r="C475" s="82" t="inlineStr">
        <is>
          <t>8.7</t>
        </is>
      </c>
      <c r="D475" s="83" t="inlineStr">
        <is>
          <t>15</t>
        </is>
      </c>
      <c r="E475" s="83" t="inlineStr">
        <is>
          <t>5</t>
        </is>
      </c>
      <c r="F475" s="84">
        <f>D475/$T$1*E475</f>
        <v/>
      </c>
      <c r="G475" s="83" t="inlineStr">
        <is>
          <t>9</t>
        </is>
      </c>
      <c r="H475" s="87" t="inlineStr">
        <is>
          <t>x</t>
        </is>
      </c>
      <c r="I475" s="83" t="inlineStr">
        <is>
          <t>2.4%</t>
        </is>
      </c>
      <c r="J475" s="87" t="inlineStr">
        <is>
          <t>x</t>
        </is>
      </c>
      <c r="K475" s="83" t="inlineStr">
        <is>
          <t>2.4%</t>
        </is>
      </c>
      <c r="L475" s="87" t="inlineStr">
        <is>
          <t>x</t>
        </is>
      </c>
      <c r="M475" s="83" t="inlineStr">
        <is>
          <t>3</t>
        </is>
      </c>
      <c r="N475" s="87" t="inlineStr">
        <is>
          <t>x</t>
        </is>
      </c>
      <c r="O475" s="83" t="inlineStr">
        <is>
          <t>2</t>
        </is>
      </c>
      <c r="P475" s="87" t="inlineStr">
        <is>
          <t>x</t>
        </is>
      </c>
      <c r="Q475" s="83" t="inlineStr">
        <is>
          <t>16.5%</t>
        </is>
      </c>
      <c r="R475" s="87" t="inlineStr">
        <is>
          <t>x</t>
        </is>
      </c>
      <c r="S475" s="88" t="inlineStr">
        <is>
          <t>x</t>
        </is>
      </c>
    </row>
    <row r="476" ht="24" customHeight="1">
      <c r="A476" s="494" t="n"/>
      <c r="B476" s="236" t="inlineStr">
        <is>
          <t>13</t>
        </is>
      </c>
      <c r="C476" s="82" t="inlineStr">
        <is>
          <t>9.5</t>
        </is>
      </c>
      <c r="D476" s="83" t="inlineStr">
        <is>
          <t>15</t>
        </is>
      </c>
      <c r="E476" s="83" t="inlineStr">
        <is>
          <t>5</t>
        </is>
      </c>
      <c r="F476" s="84">
        <f>D476/$T$1*E476</f>
        <v/>
      </c>
      <c r="G476" s="83" t="inlineStr">
        <is>
          <t>10</t>
        </is>
      </c>
      <c r="H476" s="87" t="inlineStr">
        <is>
          <t>x</t>
        </is>
      </c>
      <c r="I476" s="83" t="inlineStr">
        <is>
          <t>2.7%</t>
        </is>
      </c>
      <c r="J476" s="87" t="inlineStr">
        <is>
          <t>x</t>
        </is>
      </c>
      <c r="K476" s="83" t="inlineStr">
        <is>
          <t>2.7%</t>
        </is>
      </c>
      <c r="L476" s="87" t="inlineStr">
        <is>
          <t>x</t>
        </is>
      </c>
      <c r="M476" s="83" t="inlineStr">
        <is>
          <t>3</t>
        </is>
      </c>
      <c r="N476" s="87" t="inlineStr">
        <is>
          <t>x</t>
        </is>
      </c>
      <c r="O476" s="83" t="inlineStr">
        <is>
          <t>2</t>
        </is>
      </c>
      <c r="P476" s="87" t="inlineStr">
        <is>
          <t>x</t>
        </is>
      </c>
      <c r="Q476" s="83" t="inlineStr">
        <is>
          <t>18.5%</t>
        </is>
      </c>
      <c r="R476" s="87" t="inlineStr">
        <is>
          <t>x</t>
        </is>
      </c>
      <c r="S476" s="88" t="inlineStr">
        <is>
          <t>x</t>
        </is>
      </c>
    </row>
    <row r="477" ht="24" customHeight="1">
      <c r="A477" s="494" t="n"/>
      <c r="B477" s="236" t="inlineStr">
        <is>
          <t>14</t>
        </is>
      </c>
      <c r="C477" s="82" t="inlineStr">
        <is>
          <t>10.6</t>
        </is>
      </c>
      <c r="D477" s="83" t="inlineStr">
        <is>
          <t>15</t>
        </is>
      </c>
      <c r="E477" s="83" t="inlineStr">
        <is>
          <t>5</t>
        </is>
      </c>
      <c r="F477" s="84">
        <f>D477/$T$1*E477</f>
        <v/>
      </c>
      <c r="G477" s="83" t="inlineStr">
        <is>
          <t>11</t>
        </is>
      </c>
      <c r="H477" s="87" t="inlineStr">
        <is>
          <t>x</t>
        </is>
      </c>
      <c r="I477" s="83" t="inlineStr">
        <is>
          <t>3%</t>
        </is>
      </c>
      <c r="J477" s="87" t="inlineStr">
        <is>
          <t>x</t>
        </is>
      </c>
      <c r="K477" s="83" t="inlineStr">
        <is>
          <t>3%</t>
        </is>
      </c>
      <c r="L477" s="87" t="inlineStr">
        <is>
          <t>x</t>
        </is>
      </c>
      <c r="M477" s="83" t="inlineStr">
        <is>
          <t>3</t>
        </is>
      </c>
      <c r="N477" s="87" t="inlineStr">
        <is>
          <t>x</t>
        </is>
      </c>
      <c r="O477" s="83" t="inlineStr">
        <is>
          <t>3</t>
        </is>
      </c>
      <c r="P477" s="87" t="inlineStr">
        <is>
          <t>x</t>
        </is>
      </c>
      <c r="Q477" s="83" t="inlineStr">
        <is>
          <t>20.5%</t>
        </is>
      </c>
      <c r="R477" s="87" t="inlineStr">
        <is>
          <t>x</t>
        </is>
      </c>
      <c r="S477" s="88" t="inlineStr">
        <is>
          <t>x</t>
        </is>
      </c>
    </row>
    <row r="478" ht="24" customHeight="1">
      <c r="A478" s="494" t="n"/>
      <c r="B478" s="236" t="inlineStr">
        <is>
          <t>15</t>
        </is>
      </c>
      <c r="C478" s="82" t="inlineStr">
        <is>
          <t>11.8</t>
        </is>
      </c>
      <c r="D478" s="83" t="inlineStr">
        <is>
          <t>15</t>
        </is>
      </c>
      <c r="E478" s="83" t="inlineStr">
        <is>
          <t>5</t>
        </is>
      </c>
      <c r="F478" s="84">
        <f>D478/$T$1*E478</f>
        <v/>
      </c>
      <c r="G478" s="83" t="inlineStr">
        <is>
          <t>12</t>
        </is>
      </c>
      <c r="H478" s="87" t="inlineStr">
        <is>
          <t>x</t>
        </is>
      </c>
      <c r="I478" s="83" t="inlineStr">
        <is>
          <t>3.2%</t>
        </is>
      </c>
      <c r="J478" s="87" t="inlineStr">
        <is>
          <t>x</t>
        </is>
      </c>
      <c r="K478" s="83" t="inlineStr">
        <is>
          <t>3.3%</t>
        </is>
      </c>
      <c r="L478" s="87" t="inlineStr">
        <is>
          <t>x</t>
        </is>
      </c>
      <c r="M478" s="83" t="inlineStr">
        <is>
          <t>4</t>
        </is>
      </c>
      <c r="N478" s="87" t="inlineStr">
        <is>
          <t>x</t>
        </is>
      </c>
      <c r="O478" s="83" t="inlineStr">
        <is>
          <t>3</t>
        </is>
      </c>
      <c r="P478" s="87" t="inlineStr">
        <is>
          <t>x</t>
        </is>
      </c>
      <c r="Q478" s="83" t="inlineStr">
        <is>
          <t>22.5%</t>
        </is>
      </c>
      <c r="R478" s="87" t="inlineStr">
        <is>
          <t>x</t>
        </is>
      </c>
      <c r="S478" s="88" t="inlineStr">
        <is>
          <t>x</t>
        </is>
      </c>
    </row>
    <row r="479" ht="24" customHeight="1">
      <c r="A479" s="494" t="n"/>
      <c r="B479" s="236" t="inlineStr">
        <is>
          <t>16</t>
        </is>
      </c>
      <c r="C479" s="82" t="inlineStr">
        <is>
          <t>13</t>
        </is>
      </c>
      <c r="D479" s="83" t="inlineStr">
        <is>
          <t>20</t>
        </is>
      </c>
      <c r="E479" s="83" t="inlineStr">
        <is>
          <t>8</t>
        </is>
      </c>
      <c r="F479" s="84">
        <f>D479/$T$1*E479</f>
        <v/>
      </c>
      <c r="G479" s="83" t="inlineStr">
        <is>
          <t>13</t>
        </is>
      </c>
      <c r="H479" s="87" t="inlineStr">
        <is>
          <t>x</t>
        </is>
      </c>
      <c r="I479" s="83" t="inlineStr">
        <is>
          <t>3.7%</t>
        </is>
      </c>
      <c r="J479" s="87" t="inlineStr">
        <is>
          <t>x</t>
        </is>
      </c>
      <c r="K479" s="83" t="inlineStr">
        <is>
          <t>3.7%</t>
        </is>
      </c>
      <c r="L479" s="87" t="inlineStr">
        <is>
          <t>x</t>
        </is>
      </c>
      <c r="M479" s="83" t="inlineStr">
        <is>
          <t>4</t>
        </is>
      </c>
      <c r="N479" s="87" t="inlineStr">
        <is>
          <t>x</t>
        </is>
      </c>
      <c r="O479" s="83" t="inlineStr">
        <is>
          <t>3</t>
        </is>
      </c>
      <c r="P479" s="87" t="inlineStr">
        <is>
          <t>x</t>
        </is>
      </c>
      <c r="Q479" s="83" t="inlineStr">
        <is>
          <t>25.5%</t>
        </is>
      </c>
      <c r="R479" s="87" t="inlineStr">
        <is>
          <t>x</t>
        </is>
      </c>
      <c r="S479" s="88" t="inlineStr">
        <is>
          <t>x</t>
        </is>
      </c>
    </row>
    <row r="480" ht="24" customHeight="1">
      <c r="A480" s="494" t="n"/>
      <c r="B480" s="236" t="inlineStr">
        <is>
          <t>17</t>
        </is>
      </c>
      <c r="C480" s="82" t="inlineStr">
        <is>
          <t>15</t>
        </is>
      </c>
      <c r="D480" s="83" t="inlineStr">
        <is>
          <t>20</t>
        </is>
      </c>
      <c r="E480" s="83" t="inlineStr">
        <is>
          <t>8</t>
        </is>
      </c>
      <c r="F480" s="84">
        <f>D480/$T$1*E480</f>
        <v/>
      </c>
      <c r="G480" s="83" t="inlineStr">
        <is>
          <t>15</t>
        </is>
      </c>
      <c r="H480" s="87" t="inlineStr">
        <is>
          <t>x</t>
        </is>
      </c>
      <c r="I480" s="83" t="inlineStr">
        <is>
          <t>4.1%</t>
        </is>
      </c>
      <c r="J480" s="87" t="inlineStr">
        <is>
          <t>x</t>
        </is>
      </c>
      <c r="K480" s="83" t="inlineStr">
        <is>
          <t>4.2%</t>
        </is>
      </c>
      <c r="L480" s="87" t="inlineStr">
        <is>
          <t>x</t>
        </is>
      </c>
      <c r="M480" s="83" t="inlineStr">
        <is>
          <t>5</t>
        </is>
      </c>
      <c r="N480" s="87" t="inlineStr">
        <is>
          <t>x</t>
        </is>
      </c>
      <c r="O480" s="83" t="inlineStr">
        <is>
          <t>4</t>
        </is>
      </c>
      <c r="P480" s="87" t="inlineStr">
        <is>
          <t>x</t>
        </is>
      </c>
      <c r="Q480" s="83" t="inlineStr">
        <is>
          <t>28.5%</t>
        </is>
      </c>
      <c r="R480" s="87" t="inlineStr">
        <is>
          <t>x</t>
        </is>
      </c>
      <c r="S480" s="88" t="inlineStr">
        <is>
          <t>x</t>
        </is>
      </c>
    </row>
    <row r="481" ht="24" customHeight="1">
      <c r="A481" s="494" t="n"/>
      <c r="B481" s="236" t="inlineStr">
        <is>
          <t>18</t>
        </is>
      </c>
      <c r="C481" s="82" t="inlineStr">
        <is>
          <t>16.2</t>
        </is>
      </c>
      <c r="D481" s="83" t="inlineStr">
        <is>
          <t>20</t>
        </is>
      </c>
      <c r="E481" s="83" t="inlineStr">
        <is>
          <t>8</t>
        </is>
      </c>
      <c r="F481" s="84">
        <f>D481/$T$1*E481</f>
        <v/>
      </c>
      <c r="G481" s="83" t="inlineStr">
        <is>
          <t>16</t>
        </is>
      </c>
      <c r="H481" s="87" t="inlineStr">
        <is>
          <t>x</t>
        </is>
      </c>
      <c r="I481" s="83" t="inlineStr">
        <is>
          <t>4.5%</t>
        </is>
      </c>
      <c r="J481" s="87" t="inlineStr">
        <is>
          <t>x</t>
        </is>
      </c>
      <c r="K481" s="83" t="inlineStr">
        <is>
          <t>4.6%</t>
        </is>
      </c>
      <c r="L481" s="87" t="inlineStr">
        <is>
          <t>x</t>
        </is>
      </c>
      <c r="M481" s="83" t="inlineStr">
        <is>
          <t>5</t>
        </is>
      </c>
      <c r="N481" s="87" t="inlineStr">
        <is>
          <t>x</t>
        </is>
      </c>
      <c r="O481" s="83" t="inlineStr">
        <is>
          <t>4</t>
        </is>
      </c>
      <c r="P481" s="87" t="inlineStr">
        <is>
          <t>x</t>
        </is>
      </c>
      <c r="Q481" s="83" t="inlineStr">
        <is>
          <t>31.5%</t>
        </is>
      </c>
      <c r="R481" s="87" t="inlineStr">
        <is>
          <t>x</t>
        </is>
      </c>
      <c r="S481" s="88" t="inlineStr">
        <is>
          <t>x</t>
        </is>
      </c>
    </row>
    <row r="482" ht="24" customHeight="1">
      <c r="A482" s="494" t="n"/>
      <c r="B482" s="236" t="inlineStr">
        <is>
          <t>19</t>
        </is>
      </c>
      <c r="C482" s="82" t="inlineStr">
        <is>
          <t>17.9</t>
        </is>
      </c>
      <c r="D482" s="83" t="inlineStr">
        <is>
          <t>20</t>
        </is>
      </c>
      <c r="E482" s="83" t="inlineStr">
        <is>
          <t>8</t>
        </is>
      </c>
      <c r="F482" s="84">
        <f>D482/$T$1*E482</f>
        <v/>
      </c>
      <c r="G482" s="83" t="inlineStr">
        <is>
          <t>18</t>
        </is>
      </c>
      <c r="H482" s="87" t="inlineStr">
        <is>
          <t>x</t>
        </is>
      </c>
      <c r="I482" s="83" t="inlineStr">
        <is>
          <t>5%</t>
        </is>
      </c>
      <c r="J482" s="87" t="inlineStr">
        <is>
          <t>x</t>
        </is>
      </c>
      <c r="K482" s="83" t="inlineStr">
        <is>
          <t>5%</t>
        </is>
      </c>
      <c r="L482" s="87" t="inlineStr">
        <is>
          <t>x</t>
        </is>
      </c>
      <c r="M482" s="83" t="inlineStr">
        <is>
          <t>6</t>
        </is>
      </c>
      <c r="N482" s="87" t="inlineStr">
        <is>
          <t>x</t>
        </is>
      </c>
      <c r="O482" s="83" t="inlineStr">
        <is>
          <t>4</t>
        </is>
      </c>
      <c r="P482" s="87" t="inlineStr">
        <is>
          <t>x</t>
        </is>
      </c>
      <c r="Q482" s="83" t="inlineStr">
        <is>
          <t>34.5%</t>
        </is>
      </c>
      <c r="R482" s="87" t="inlineStr">
        <is>
          <t>x</t>
        </is>
      </c>
      <c r="S482" s="88" t="inlineStr">
        <is>
          <t>x</t>
        </is>
      </c>
    </row>
    <row r="483" ht="24" customHeight="1">
      <c r="A483" s="494" t="n"/>
      <c r="B483" s="236" t="inlineStr">
        <is>
          <t>20</t>
        </is>
      </c>
      <c r="C483" s="82" t="inlineStr">
        <is>
          <t>19.4</t>
        </is>
      </c>
      <c r="D483" s="83" t="inlineStr">
        <is>
          <t>20</t>
        </is>
      </c>
      <c r="E483" s="83" t="inlineStr">
        <is>
          <t>8</t>
        </is>
      </c>
      <c r="F483" s="84">
        <f>D483/$T$1*E483</f>
        <v/>
      </c>
      <c r="G483" s="83" t="inlineStr">
        <is>
          <t>20</t>
        </is>
      </c>
      <c r="H483" s="87" t="inlineStr">
        <is>
          <t>x</t>
        </is>
      </c>
      <c r="I483" s="83" t="inlineStr">
        <is>
          <t>5.4%</t>
        </is>
      </c>
      <c r="J483" s="87" t="inlineStr">
        <is>
          <t>x</t>
        </is>
      </c>
      <c r="K483" s="83" t="inlineStr">
        <is>
          <t>5.5%</t>
        </is>
      </c>
      <c r="L483" s="87" t="inlineStr">
        <is>
          <t>x</t>
        </is>
      </c>
      <c r="M483" s="83" t="inlineStr">
        <is>
          <t>6</t>
        </is>
      </c>
      <c r="N483" s="87" t="inlineStr">
        <is>
          <t>x</t>
        </is>
      </c>
      <c r="O483" s="83" t="inlineStr">
        <is>
          <t>5</t>
        </is>
      </c>
      <c r="P483" s="87" t="inlineStr">
        <is>
          <t>x</t>
        </is>
      </c>
      <c r="Q483" s="83" t="inlineStr">
        <is>
          <t>37.5%</t>
        </is>
      </c>
      <c r="R483" s="87" t="inlineStr">
        <is>
          <t>x</t>
        </is>
      </c>
      <c r="S483" s="88" t="inlineStr">
        <is>
          <t>x</t>
        </is>
      </c>
    </row>
    <row r="484" ht="24" customHeight="1">
      <c r="A484" s="494" t="n"/>
      <c r="B484" s="236" t="inlineStr">
        <is>
          <t>21</t>
        </is>
      </c>
      <c r="C484" s="82" t="inlineStr">
        <is>
          <t>21.7</t>
        </is>
      </c>
      <c r="D484" s="83" t="inlineStr">
        <is>
          <t>25</t>
        </is>
      </c>
      <c r="E484" s="83" t="inlineStr">
        <is>
          <t>12</t>
        </is>
      </c>
      <c r="F484" s="84">
        <f>D484/$T$1*E484</f>
        <v/>
      </c>
      <c r="G484" s="83" t="inlineStr">
        <is>
          <t>22</t>
        </is>
      </c>
      <c r="H484" s="87" t="inlineStr">
        <is>
          <t>x</t>
        </is>
      </c>
      <c r="I484" s="83" t="inlineStr">
        <is>
          <t>6%</t>
        </is>
      </c>
      <c r="J484" s="87" t="inlineStr">
        <is>
          <t>x</t>
        </is>
      </c>
      <c r="K484" s="83" t="inlineStr">
        <is>
          <t>6.1%</t>
        </is>
      </c>
      <c r="L484" s="87" t="inlineStr">
        <is>
          <t>x</t>
        </is>
      </c>
      <c r="M484" s="83" t="inlineStr">
        <is>
          <t>7</t>
        </is>
      </c>
      <c r="N484" s="87" t="inlineStr">
        <is>
          <t>x</t>
        </is>
      </c>
      <c r="O484" s="83" t="inlineStr">
        <is>
          <t>5</t>
        </is>
      </c>
      <c r="P484" s="87" t="inlineStr">
        <is>
          <t>x</t>
        </is>
      </c>
      <c r="Q484" s="83" t="inlineStr">
        <is>
          <t>42%</t>
        </is>
      </c>
      <c r="R484" s="87" t="inlineStr">
        <is>
          <t>x</t>
        </is>
      </c>
      <c r="S484" s="88" t="inlineStr">
        <is>
          <t>x</t>
        </is>
      </c>
    </row>
    <row r="485" ht="24" customHeight="1">
      <c r="A485" s="494" t="n"/>
      <c r="B485" s="236" t="inlineStr">
        <is>
          <t>22</t>
        </is>
      </c>
      <c r="C485" s="82" t="inlineStr">
        <is>
          <t>24.2</t>
        </is>
      </c>
      <c r="D485" s="83" t="inlineStr">
        <is>
          <t>25</t>
        </is>
      </c>
      <c r="E485" s="83" t="inlineStr">
        <is>
          <t>12</t>
        </is>
      </c>
      <c r="F485" s="84">
        <f>D485/$T$1*E485</f>
        <v/>
      </c>
      <c r="G485" s="83" t="inlineStr">
        <is>
          <t>24</t>
        </is>
      </c>
      <c r="H485" s="87" t="inlineStr">
        <is>
          <t>x</t>
        </is>
      </c>
      <c r="I485" s="83" t="inlineStr">
        <is>
          <t>6.7%</t>
        </is>
      </c>
      <c r="J485" s="87" t="inlineStr">
        <is>
          <t>x</t>
        </is>
      </c>
      <c r="K485" s="83" t="inlineStr">
        <is>
          <t>6.8%</t>
        </is>
      </c>
      <c r="L485" s="87" t="inlineStr">
        <is>
          <t>x</t>
        </is>
      </c>
      <c r="M485" s="83" t="inlineStr">
        <is>
          <t>8</t>
        </is>
      </c>
      <c r="N485" s="87" t="inlineStr">
        <is>
          <t>x</t>
        </is>
      </c>
      <c r="O485" s="83" t="inlineStr">
        <is>
          <t>6</t>
        </is>
      </c>
      <c r="P485" s="87" t="inlineStr">
        <is>
          <t>x</t>
        </is>
      </c>
      <c r="Q485" s="83" t="inlineStr">
        <is>
          <t>46.5%</t>
        </is>
      </c>
      <c r="R485" s="87" t="inlineStr">
        <is>
          <t>x</t>
        </is>
      </c>
      <c r="S485" s="88" t="inlineStr">
        <is>
          <t>x</t>
        </is>
      </c>
    </row>
    <row r="486" ht="24" customHeight="1">
      <c r="A486" s="494" t="n"/>
      <c r="B486" s="236" t="inlineStr">
        <is>
          <t>23</t>
        </is>
      </c>
      <c r="C486" s="82" t="inlineStr">
        <is>
          <t>26.7</t>
        </is>
      </c>
      <c r="D486" s="83" t="inlineStr">
        <is>
          <t>25</t>
        </is>
      </c>
      <c r="E486" s="83" t="inlineStr">
        <is>
          <t>12</t>
        </is>
      </c>
      <c r="F486" s="84">
        <f>D486/$T$1*E486</f>
        <v/>
      </c>
      <c r="G486" s="83" t="inlineStr">
        <is>
          <t>27</t>
        </is>
      </c>
      <c r="H486" s="87" t="inlineStr">
        <is>
          <t>x</t>
        </is>
      </c>
      <c r="I486" s="83" t="inlineStr">
        <is>
          <t>7.3%</t>
        </is>
      </c>
      <c r="J486" s="87" t="inlineStr">
        <is>
          <t>x</t>
        </is>
      </c>
      <c r="K486" s="83" t="inlineStr">
        <is>
          <t>7.4%</t>
        </is>
      </c>
      <c r="L486" s="87" t="inlineStr">
        <is>
          <t>x</t>
        </is>
      </c>
      <c r="M486" s="83" t="inlineStr">
        <is>
          <t>9</t>
        </is>
      </c>
      <c r="N486" s="87" t="inlineStr">
        <is>
          <t>x</t>
        </is>
      </c>
      <c r="O486" s="83" t="inlineStr">
        <is>
          <t>7</t>
        </is>
      </c>
      <c r="P486" s="87" t="inlineStr">
        <is>
          <t>x</t>
        </is>
      </c>
      <c r="Q486" s="83" t="inlineStr">
        <is>
          <t>51%</t>
        </is>
      </c>
      <c r="R486" s="87" t="inlineStr">
        <is>
          <t>x</t>
        </is>
      </c>
      <c r="S486" s="88" t="inlineStr">
        <is>
          <t>x</t>
        </is>
      </c>
    </row>
    <row r="487" ht="24" customHeight="1">
      <c r="A487" s="494" t="n"/>
      <c r="B487" s="236" t="inlineStr">
        <is>
          <t>24</t>
        </is>
      </c>
      <c r="C487" s="82" t="inlineStr">
        <is>
          <t>28.7</t>
        </is>
      </c>
      <c r="D487" s="83" t="inlineStr">
        <is>
          <t>25</t>
        </is>
      </c>
      <c r="E487" s="83" t="inlineStr">
        <is>
          <t>12</t>
        </is>
      </c>
      <c r="F487" s="84">
        <f>D487/$T$1*E487</f>
        <v/>
      </c>
      <c r="G487" s="83" t="inlineStr">
        <is>
          <t>29</t>
        </is>
      </c>
      <c r="H487" s="87" t="inlineStr">
        <is>
          <t>x</t>
        </is>
      </c>
      <c r="I487" s="83" t="inlineStr">
        <is>
          <t>8%</t>
        </is>
      </c>
      <c r="J487" s="87" t="inlineStr">
        <is>
          <t>x</t>
        </is>
      </c>
      <c r="K487" s="83" t="inlineStr">
        <is>
          <t>8.1%</t>
        </is>
      </c>
      <c r="L487" s="87" t="inlineStr">
        <is>
          <t>x</t>
        </is>
      </c>
      <c r="M487" s="83" t="inlineStr">
        <is>
          <t>9</t>
        </is>
      </c>
      <c r="N487" s="87" t="inlineStr">
        <is>
          <t>x</t>
        </is>
      </c>
      <c r="O487" s="83" t="inlineStr">
        <is>
          <t>7</t>
        </is>
      </c>
      <c r="P487" s="87" t="inlineStr">
        <is>
          <t>x</t>
        </is>
      </c>
      <c r="Q487" s="83" t="inlineStr">
        <is>
          <t>55.5%</t>
        </is>
      </c>
      <c r="R487" s="87" t="inlineStr">
        <is>
          <t>x</t>
        </is>
      </c>
      <c r="S487" s="88" t="inlineStr">
        <is>
          <t>x</t>
        </is>
      </c>
    </row>
    <row r="488" ht="24" customHeight="1">
      <c r="A488" s="494" t="n"/>
      <c r="B488" s="236" t="inlineStr">
        <is>
          <t>25</t>
        </is>
      </c>
      <c r="C488" s="82" t="inlineStr">
        <is>
          <t>31.1</t>
        </is>
      </c>
      <c r="D488" s="83" t="inlineStr">
        <is>
          <t>25</t>
        </is>
      </c>
      <c r="E488" s="83" t="inlineStr">
        <is>
          <t>12</t>
        </is>
      </c>
      <c r="F488" s="84">
        <f>D488/$T$1*E488</f>
        <v/>
      </c>
      <c r="G488" s="83" t="inlineStr">
        <is>
          <t>31</t>
        </is>
      </c>
      <c r="H488" s="87" t="inlineStr">
        <is>
          <t>x</t>
        </is>
      </c>
      <c r="I488" s="83" t="inlineStr">
        <is>
          <t>8.6%</t>
        </is>
      </c>
      <c r="J488" s="87" t="inlineStr">
        <is>
          <t>x</t>
        </is>
      </c>
      <c r="K488" s="83" t="inlineStr">
        <is>
          <t>8.8%</t>
        </is>
      </c>
      <c r="L488" s="87" t="inlineStr">
        <is>
          <t>x</t>
        </is>
      </c>
      <c r="M488" s="83" t="inlineStr">
        <is>
          <t>10</t>
        </is>
      </c>
      <c r="N488" s="87" t="inlineStr">
        <is>
          <t>x</t>
        </is>
      </c>
      <c r="O488" s="83" t="inlineStr">
        <is>
          <t>8</t>
        </is>
      </c>
      <c r="P488" s="87" t="inlineStr">
        <is>
          <t>x</t>
        </is>
      </c>
      <c r="Q488" s="83" t="inlineStr">
        <is>
          <t>60%</t>
        </is>
      </c>
      <c r="R488" s="87" t="inlineStr">
        <is>
          <t>x</t>
        </is>
      </c>
      <c r="S488" s="88" t="inlineStr">
        <is>
          <t>x</t>
        </is>
      </c>
    </row>
    <row r="489" ht="24" customHeight="1">
      <c r="A489" s="494" t="n"/>
      <c r="B489" s="236" t="inlineStr">
        <is>
          <t>26</t>
        </is>
      </c>
      <c r="C489" s="82" t="inlineStr">
        <is>
          <t>35.5</t>
        </is>
      </c>
      <c r="D489" s="83" t="inlineStr">
        <is>
          <t>30</t>
        </is>
      </c>
      <c r="E489" s="83" t="inlineStr">
        <is>
          <t>18</t>
        </is>
      </c>
      <c r="F489" s="84">
        <f>D489/$T$1*E489</f>
        <v/>
      </c>
      <c r="G489" s="83" t="inlineStr">
        <is>
          <t>35</t>
        </is>
      </c>
      <c r="H489" s="87" t="inlineStr">
        <is>
          <t>x</t>
        </is>
      </c>
      <c r="I489" s="83" t="inlineStr">
        <is>
          <t>9.8%</t>
        </is>
      </c>
      <c r="J489" s="87" t="inlineStr">
        <is>
          <t>x</t>
        </is>
      </c>
      <c r="K489" s="83" t="inlineStr">
        <is>
          <t>9.9%</t>
        </is>
      </c>
      <c r="L489" s="87" t="inlineStr">
        <is>
          <t>x</t>
        </is>
      </c>
      <c r="M489" s="83" t="inlineStr">
        <is>
          <t>12</t>
        </is>
      </c>
      <c r="N489" s="87" t="inlineStr">
        <is>
          <t>x</t>
        </is>
      </c>
      <c r="O489" s="83" t="inlineStr">
        <is>
          <t>9</t>
        </is>
      </c>
      <c r="P489" s="87" t="inlineStr">
        <is>
          <t>x</t>
        </is>
      </c>
      <c r="Q489" s="83" t="inlineStr">
        <is>
          <t>68%</t>
        </is>
      </c>
      <c r="R489" s="87" t="inlineStr">
        <is>
          <t>x</t>
        </is>
      </c>
      <c r="S489" s="88" t="inlineStr">
        <is>
          <t>x</t>
        </is>
      </c>
    </row>
    <row r="490" ht="24" customHeight="1">
      <c r="A490" s="494" t="n"/>
      <c r="B490" s="236" t="inlineStr">
        <is>
          <t>27</t>
        </is>
      </c>
      <c r="C490" s="82" t="inlineStr">
        <is>
          <t>39.6</t>
        </is>
      </c>
      <c r="D490" s="83" t="inlineStr">
        <is>
          <t>30</t>
        </is>
      </c>
      <c r="E490" s="83" t="inlineStr">
        <is>
          <t>18</t>
        </is>
      </c>
      <c r="F490" s="84">
        <f>@IF(OR($S$1="春节祝福",$S$1="周年祝福",$S$1="中秋祝福"),D490/$T$1*E490,D490*E490)</f>
        <v/>
      </c>
      <c r="G490" s="83" t="inlineStr">
        <is>
          <t>40</t>
        </is>
      </c>
      <c r="H490" s="87" t="inlineStr">
        <is>
          <t>x</t>
        </is>
      </c>
      <c r="I490" s="83" t="inlineStr">
        <is>
          <t>10.9%</t>
        </is>
      </c>
      <c r="J490" s="87" t="inlineStr">
        <is>
          <t>x</t>
        </is>
      </c>
      <c r="K490" s="83" t="inlineStr">
        <is>
          <t>11.1%</t>
        </is>
      </c>
      <c r="L490" s="87" t="inlineStr">
        <is>
          <t>x</t>
        </is>
      </c>
      <c r="M490" s="83" t="inlineStr">
        <is>
          <t>13</t>
        </is>
      </c>
      <c r="N490" s="87" t="inlineStr">
        <is>
          <t>x</t>
        </is>
      </c>
      <c r="O490" s="83" t="inlineStr">
        <is>
          <t>10</t>
        </is>
      </c>
      <c r="P490" s="87" t="inlineStr">
        <is>
          <t>x</t>
        </is>
      </c>
      <c r="Q490" s="83" t="inlineStr">
        <is>
          <t>76%</t>
        </is>
      </c>
      <c r="R490" s="87" t="inlineStr">
        <is>
          <t>x</t>
        </is>
      </c>
      <c r="S490" s="88" t="inlineStr">
        <is>
          <t>x</t>
        </is>
      </c>
    </row>
    <row r="491" ht="24" customHeight="1">
      <c r="A491" s="494" t="n"/>
      <c r="B491" s="236" t="inlineStr">
        <is>
          <t>28</t>
        </is>
      </c>
      <c r="C491" s="82" t="inlineStr">
        <is>
          <t>43.6</t>
        </is>
      </c>
      <c r="D491" s="83" t="inlineStr">
        <is>
          <t>30</t>
        </is>
      </c>
      <c r="E491" s="83" t="inlineStr">
        <is>
          <t>18</t>
        </is>
      </c>
      <c r="F491" s="84">
        <f>@IF(OR($S$1="春节祝福",$S$1="周年祝福",$S$1="中秋祝福"),D491/$T$1*E491,D491*E491)</f>
        <v/>
      </c>
      <c r="G491" s="83" t="inlineStr">
        <is>
          <t>44</t>
        </is>
      </c>
      <c r="H491" s="87" t="inlineStr">
        <is>
          <t>x</t>
        </is>
      </c>
      <c r="I491" s="83" t="inlineStr">
        <is>
          <t>12.1%</t>
        </is>
      </c>
      <c r="J491" s="87" t="inlineStr">
        <is>
          <t>x</t>
        </is>
      </c>
      <c r="K491" s="83" t="inlineStr">
        <is>
          <t>12.3%</t>
        </is>
      </c>
      <c r="L491" s="87" t="inlineStr">
        <is>
          <t>x</t>
        </is>
      </c>
      <c r="M491" s="83" t="inlineStr">
        <is>
          <t>14</t>
        </is>
      </c>
      <c r="N491" s="87" t="inlineStr">
        <is>
          <t>x</t>
        </is>
      </c>
      <c r="O491" s="83" t="inlineStr">
        <is>
          <t>11</t>
        </is>
      </c>
      <c r="P491" s="87" t="inlineStr">
        <is>
          <t>x</t>
        </is>
      </c>
      <c r="Q491" s="83" t="inlineStr">
        <is>
          <t>84%</t>
        </is>
      </c>
      <c r="R491" s="87" t="inlineStr">
        <is>
          <t>x</t>
        </is>
      </c>
      <c r="S491" s="88" t="inlineStr">
        <is>
          <t>x</t>
        </is>
      </c>
    </row>
    <row r="492" ht="24" customHeight="1">
      <c r="A492" s="494" t="n"/>
      <c r="B492" s="236" t="inlineStr">
        <is>
          <t>29</t>
        </is>
      </c>
      <c r="C492" s="82" t="inlineStr">
        <is>
          <t>48</t>
        </is>
      </c>
      <c r="D492" s="83" t="inlineStr">
        <is>
          <t>30</t>
        </is>
      </c>
      <c r="E492" s="83" t="inlineStr">
        <is>
          <t>18</t>
        </is>
      </c>
      <c r="F492" s="84">
        <f>@IF(OR($S$1="春节祝福",$S$1="周年祝福",$S$1="中秋祝福"),D492/$T$1*E492,D492*E492)</f>
        <v/>
      </c>
      <c r="G492" s="83" t="inlineStr">
        <is>
          <t>48</t>
        </is>
      </c>
      <c r="H492" s="87" t="inlineStr">
        <is>
          <t>x</t>
        </is>
      </c>
      <c r="I492" s="83" t="inlineStr">
        <is>
          <t>13.2%</t>
        </is>
      </c>
      <c r="J492" s="87" t="inlineStr">
        <is>
          <t>x</t>
        </is>
      </c>
      <c r="K492" s="83" t="inlineStr">
        <is>
          <t>13.4%</t>
        </is>
      </c>
      <c r="L492" s="87" t="inlineStr">
        <is>
          <t>x</t>
        </is>
      </c>
      <c r="M492" s="83" t="inlineStr">
        <is>
          <t>16</t>
        </is>
      </c>
      <c r="N492" s="87" t="inlineStr">
        <is>
          <t>x</t>
        </is>
      </c>
      <c r="O492" s="83" t="inlineStr">
        <is>
          <t>12</t>
        </is>
      </c>
      <c r="P492" s="87" t="inlineStr">
        <is>
          <t>x</t>
        </is>
      </c>
      <c r="Q492" s="83" t="inlineStr">
        <is>
          <t>92%</t>
        </is>
      </c>
      <c r="R492" s="87" t="inlineStr">
        <is>
          <t>x</t>
        </is>
      </c>
      <c r="S492" s="88" t="inlineStr">
        <is>
          <t>x</t>
        </is>
      </c>
    </row>
    <row r="493" ht="24" customHeight="1">
      <c r="A493" s="494" t="n"/>
      <c r="B493" s="236" t="inlineStr">
        <is>
          <t>30</t>
        </is>
      </c>
      <c r="C493" s="82" t="inlineStr">
        <is>
          <t>52</t>
        </is>
      </c>
      <c r="D493" s="83" t="inlineStr">
        <is>
          <t>30</t>
        </is>
      </c>
      <c r="E493" s="83" t="inlineStr">
        <is>
          <t>18</t>
        </is>
      </c>
      <c r="F493" s="84">
        <f>@IF(OR($S$1="周年祝福",$S$1="中秋祝福"),D493/$T$1*E493,D493*E493)</f>
        <v/>
      </c>
      <c r="G493" s="83" t="inlineStr">
        <is>
          <t>52</t>
        </is>
      </c>
      <c r="H493" s="87" t="inlineStr">
        <is>
          <t>x</t>
        </is>
      </c>
      <c r="I493" s="83" t="inlineStr">
        <is>
          <t>14.4%</t>
        </is>
      </c>
      <c r="J493" s="87" t="inlineStr">
        <is>
          <t>x</t>
        </is>
      </c>
      <c r="K493" s="83" t="inlineStr">
        <is>
          <t>14.6%</t>
        </is>
      </c>
      <c r="L493" s="87" t="inlineStr">
        <is>
          <t>x</t>
        </is>
      </c>
      <c r="M493" s="83" t="inlineStr">
        <is>
          <t>17</t>
        </is>
      </c>
      <c r="N493" s="87" t="inlineStr">
        <is>
          <t>x</t>
        </is>
      </c>
      <c r="O493" s="83" t="inlineStr">
        <is>
          <t>13</t>
        </is>
      </c>
      <c r="P493" s="87" t="inlineStr">
        <is>
          <t>x</t>
        </is>
      </c>
      <c r="Q493" s="83" t="inlineStr">
        <is>
          <t>100%</t>
        </is>
      </c>
      <c r="R493" s="87" t="inlineStr">
        <is>
          <t>x</t>
        </is>
      </c>
      <c r="S493" s="88" t="inlineStr">
        <is>
          <t>x</t>
        </is>
      </c>
    </row>
    <row r="494" ht="24" customHeight="1">
      <c r="A494" s="494" t="n"/>
      <c r="B494" s="236" t="inlineStr">
        <is>
          <t>31</t>
        </is>
      </c>
      <c r="C494" s="82" t="inlineStr">
        <is>
          <t>56.9</t>
        </is>
      </c>
      <c r="D494" s="83" t="inlineStr">
        <is>
          <t>35</t>
        </is>
      </c>
      <c r="E494" s="83" t="inlineStr">
        <is>
          <t>20</t>
        </is>
      </c>
      <c r="F494" s="84">
        <f>@IF(OR($S$1="周年祝福",$S$1="中秋祝福"),D494/$T$1*E494,D494*E494)</f>
        <v/>
      </c>
      <c r="G494" s="132" t="inlineStr">
        <is>
          <t>57</t>
        </is>
      </c>
      <c r="H494" s="285" t="inlineStr">
        <is>
          <t>x</t>
        </is>
      </c>
      <c r="I494" s="132" t="inlineStr">
        <is>
          <t>15.7%</t>
        </is>
      </c>
      <c r="J494" s="285" t="inlineStr">
        <is>
          <t>x</t>
        </is>
      </c>
      <c r="K494" s="132" t="inlineStr">
        <is>
          <t>15.9%</t>
        </is>
      </c>
      <c r="L494" s="285" t="inlineStr">
        <is>
          <t>x</t>
        </is>
      </c>
      <c r="M494" s="132" t="inlineStr">
        <is>
          <t>19</t>
        </is>
      </c>
      <c r="N494" s="285" t="inlineStr">
        <is>
          <t>x</t>
        </is>
      </c>
      <c r="O494" s="132" t="inlineStr">
        <is>
          <t>14</t>
        </is>
      </c>
      <c r="P494" s="285" t="inlineStr">
        <is>
          <t>x</t>
        </is>
      </c>
      <c r="Q494" s="132" t="inlineStr">
        <is>
          <t>109%</t>
        </is>
      </c>
      <c r="R494" s="87" t="inlineStr">
        <is>
          <t>x</t>
        </is>
      </c>
      <c r="S494" s="88" t="inlineStr">
        <is>
          <t>x</t>
        </is>
      </c>
    </row>
    <row r="495" ht="24" customHeight="1">
      <c r="A495" s="494" t="n"/>
      <c r="B495" s="236" t="inlineStr">
        <is>
          <t>32</t>
        </is>
      </c>
      <c r="C495" s="82" t="inlineStr">
        <is>
          <t>61.2</t>
        </is>
      </c>
      <c r="D495" s="83" t="inlineStr">
        <is>
          <t>35</t>
        </is>
      </c>
      <c r="E495" s="83" t="inlineStr">
        <is>
          <t>20</t>
        </is>
      </c>
      <c r="F495" s="84">
        <f>D495*E495</f>
        <v/>
      </c>
      <c r="G495" s="73" t="inlineStr">
        <is>
          <t>61</t>
        </is>
      </c>
      <c r="H495" s="665" t="inlineStr">
        <is>
          <t>x</t>
        </is>
      </c>
      <c r="I495" s="73" t="inlineStr">
        <is>
          <t>17%</t>
        </is>
      </c>
      <c r="J495" s="665" t="inlineStr">
        <is>
          <t>x</t>
        </is>
      </c>
      <c r="K495" s="73" t="inlineStr">
        <is>
          <t>17.2%</t>
        </is>
      </c>
      <c r="L495" s="665" t="inlineStr">
        <is>
          <t>x</t>
        </is>
      </c>
      <c r="M495" s="73" t="inlineStr">
        <is>
          <t>20</t>
        </is>
      </c>
      <c r="N495" s="665" t="inlineStr">
        <is>
          <t>x</t>
        </is>
      </c>
      <c r="O495" s="73" t="inlineStr">
        <is>
          <t>15</t>
        </is>
      </c>
      <c r="P495" s="665" t="inlineStr">
        <is>
          <t>x</t>
        </is>
      </c>
      <c r="Q495" s="73" t="inlineStr">
        <is>
          <t>118%</t>
        </is>
      </c>
      <c r="R495" s="87" t="inlineStr">
        <is>
          <t>x</t>
        </is>
      </c>
      <c r="S495" s="88" t="inlineStr">
        <is>
          <t>x</t>
        </is>
      </c>
    </row>
    <row r="496" ht="24" customHeight="1">
      <c r="A496" s="494" t="n"/>
      <c r="B496" s="236" t="inlineStr">
        <is>
          <t>33</t>
        </is>
      </c>
      <c r="C496" s="82" t="inlineStr">
        <is>
          <t>66.8</t>
        </is>
      </c>
      <c r="D496" s="83" t="inlineStr">
        <is>
          <t>35</t>
        </is>
      </c>
      <c r="E496" s="83" t="inlineStr">
        <is>
          <t>20</t>
        </is>
      </c>
      <c r="F496" s="84">
        <f>D496*E496</f>
        <v/>
      </c>
      <c r="G496" s="73" t="inlineStr">
        <is>
          <t>67</t>
        </is>
      </c>
      <c r="H496" s="665" t="inlineStr">
        <is>
          <t>x</t>
        </is>
      </c>
      <c r="I496" s="73" t="inlineStr">
        <is>
          <t>18.4%</t>
        </is>
      </c>
      <c r="J496" s="665" t="inlineStr">
        <is>
          <t>x</t>
        </is>
      </c>
      <c r="K496" s="73" t="inlineStr">
        <is>
          <t>18.7%</t>
        </is>
      </c>
      <c r="L496" s="665" t="inlineStr">
        <is>
          <t>x</t>
        </is>
      </c>
      <c r="M496" s="73" t="inlineStr">
        <is>
          <t>22</t>
        </is>
      </c>
      <c r="N496" s="665" t="inlineStr">
        <is>
          <t>x</t>
        </is>
      </c>
      <c r="O496" s="73" t="inlineStr">
        <is>
          <t>17</t>
        </is>
      </c>
      <c r="P496" s="665" t="inlineStr">
        <is>
          <t>x</t>
        </is>
      </c>
      <c r="Q496" s="73" t="inlineStr">
        <is>
          <t>128%</t>
        </is>
      </c>
      <c r="R496" s="87" t="inlineStr">
        <is>
          <t>x</t>
        </is>
      </c>
      <c r="S496" s="88" t="inlineStr">
        <is>
          <t>x</t>
        </is>
      </c>
    </row>
    <row r="497" ht="24" customHeight="1">
      <c r="A497" s="494" t="n"/>
      <c r="B497" s="236" t="inlineStr">
        <is>
          <t>34</t>
        </is>
      </c>
      <c r="C497" s="82" t="inlineStr">
        <is>
          <t>72.9</t>
        </is>
      </c>
      <c r="D497" s="83" t="inlineStr">
        <is>
          <t>35</t>
        </is>
      </c>
      <c r="E497" s="83" t="inlineStr">
        <is>
          <t>20</t>
        </is>
      </c>
      <c r="F497" s="84">
        <f>D497*E497</f>
        <v/>
      </c>
      <c r="G497" s="73" t="inlineStr">
        <is>
          <t>73</t>
        </is>
      </c>
      <c r="H497" s="665" t="inlineStr">
        <is>
          <t>x</t>
        </is>
      </c>
      <c r="I497" s="73" t="inlineStr">
        <is>
          <t>20.2%</t>
        </is>
      </c>
      <c r="J497" s="665" t="inlineStr">
        <is>
          <t>x</t>
        </is>
      </c>
      <c r="K497" s="73" t="inlineStr">
        <is>
          <t>20.4%</t>
        </is>
      </c>
      <c r="L497" s="665" t="inlineStr">
        <is>
          <t>x</t>
        </is>
      </c>
      <c r="M497" s="73" t="inlineStr">
        <is>
          <t>24</t>
        </is>
      </c>
      <c r="N497" s="665" t="inlineStr">
        <is>
          <t>x</t>
        </is>
      </c>
      <c r="O497" s="73" t="inlineStr">
        <is>
          <t>18</t>
        </is>
      </c>
      <c r="P497" s="665" t="inlineStr">
        <is>
          <t>x</t>
        </is>
      </c>
      <c r="Q497" s="73" t="inlineStr">
        <is>
          <t>140%</t>
        </is>
      </c>
      <c r="R497" s="87" t="inlineStr">
        <is>
          <t>x</t>
        </is>
      </c>
      <c r="S497" s="88" t="inlineStr">
        <is>
          <t>x</t>
        </is>
      </c>
    </row>
    <row r="498" ht="24" customHeight="1">
      <c r="A498" s="553" t="n"/>
      <c r="B498" s="78" t="inlineStr">
        <is>
          <t>35</t>
        </is>
      </c>
      <c r="C498" s="89" t="inlineStr">
        <is>
          <t>78.3</t>
        </is>
      </c>
      <c r="D498" s="90" t="inlineStr">
        <is>
          <t>35</t>
        </is>
      </c>
      <c r="E498" s="90" t="inlineStr">
        <is>
          <t>20</t>
        </is>
      </c>
      <c r="F498" s="224">
        <f>D498*E498</f>
        <v/>
      </c>
      <c r="G498" s="1060" t="inlineStr">
        <is>
          <t>78</t>
        </is>
      </c>
      <c r="H498" s="1061" t="inlineStr">
        <is>
          <t>x</t>
        </is>
      </c>
      <c r="I498" s="1060" t="inlineStr">
        <is>
          <t>21.6%</t>
        </is>
      </c>
      <c r="J498" s="1061" t="inlineStr">
        <is>
          <t>x</t>
        </is>
      </c>
      <c r="K498" s="1060" t="inlineStr">
        <is>
          <t>21.9%</t>
        </is>
      </c>
      <c r="L498" s="1061" t="inlineStr">
        <is>
          <t>x</t>
        </is>
      </c>
      <c r="M498" s="1060" t="inlineStr">
        <is>
          <t>26</t>
        </is>
      </c>
      <c r="N498" s="1061" t="inlineStr">
        <is>
          <t>x</t>
        </is>
      </c>
      <c r="O498" s="1060" t="inlineStr">
        <is>
          <t>20</t>
        </is>
      </c>
      <c r="P498" s="1061" t="inlineStr">
        <is>
          <t>x</t>
        </is>
      </c>
      <c r="Q498" s="1060" t="inlineStr">
        <is>
          <t>150%</t>
        </is>
      </c>
      <c r="R498" s="66" t="inlineStr">
        <is>
          <t>x</t>
        </is>
      </c>
      <c r="S498" s="67" t="inlineStr">
        <is>
          <t>x</t>
        </is>
      </c>
    </row>
    <row r="499" ht="24" customHeight="1">
      <c r="A499" s="605" t="inlineStr">
        <is>
          <t>华山
上层心法
冰心诀</t>
        </is>
      </c>
      <c r="B499" s="63" t="inlineStr">
        <is>
          <t>1</t>
        </is>
      </c>
      <c r="C499" s="234" t="inlineStr">
        <is>
          <t>0.3</t>
        </is>
      </c>
      <c r="D499" s="340" t="inlineStr">
        <is>
          <t>5</t>
        </is>
      </c>
      <c r="E499" s="340" t="inlineStr">
        <is>
          <t>1</t>
        </is>
      </c>
      <c r="F499" s="207">
        <f>D499/$T$1*E499</f>
        <v/>
      </c>
      <c r="G499" s="253" t="inlineStr">
        <is>
          <t>x</t>
        </is>
      </c>
      <c r="H499" s="340" t="inlineStr">
        <is>
          <t>0.4%</t>
        </is>
      </c>
      <c r="I499" s="340" t="inlineStr">
        <is>
          <t>0.1%</t>
        </is>
      </c>
      <c r="J499" s="253" t="inlineStr">
        <is>
          <t>x</t>
        </is>
      </c>
      <c r="K499" s="253" t="inlineStr">
        <is>
          <t>x</t>
        </is>
      </c>
      <c r="L499" s="340" t="inlineStr">
        <is>
          <t>0</t>
        </is>
      </c>
      <c r="M499" s="340" t="inlineStr">
        <is>
          <t>0</t>
        </is>
      </c>
      <c r="N499" s="340" t="inlineStr">
        <is>
          <t>0</t>
        </is>
      </c>
      <c r="O499" s="340" t="inlineStr">
        <is>
          <t>0</t>
        </is>
      </c>
      <c r="P499" s="253" t="inlineStr">
        <is>
          <t>x</t>
        </is>
      </c>
      <c r="Q499" s="253" t="inlineStr">
        <is>
          <t>x</t>
        </is>
      </c>
      <c r="R499" s="253" t="inlineStr">
        <is>
          <t>x</t>
        </is>
      </c>
      <c r="S499" s="662" t="inlineStr">
        <is>
          <t>x</t>
        </is>
      </c>
    </row>
    <row r="500" ht="24" customHeight="1">
      <c r="A500" s="494" t="n"/>
      <c r="B500" s="236" t="inlineStr">
        <is>
          <t>2</t>
        </is>
      </c>
      <c r="C500" s="82" t="inlineStr">
        <is>
          <t>1</t>
        </is>
      </c>
      <c r="D500" s="83" t="inlineStr">
        <is>
          <t>5</t>
        </is>
      </c>
      <c r="E500" s="83" t="inlineStr">
        <is>
          <t>1</t>
        </is>
      </c>
      <c r="F500" s="84">
        <f>D500/$T$1*E500</f>
        <v/>
      </c>
      <c r="G500" s="87" t="inlineStr">
        <is>
          <t>x</t>
        </is>
      </c>
      <c r="H500" s="83" t="inlineStr">
        <is>
          <t>0.7%</t>
        </is>
      </c>
      <c r="I500" s="83" t="inlineStr">
        <is>
          <t>0.3%</t>
        </is>
      </c>
      <c r="J500" s="87" t="inlineStr">
        <is>
          <t>x</t>
        </is>
      </c>
      <c r="K500" s="87" t="inlineStr">
        <is>
          <t>x</t>
        </is>
      </c>
      <c r="L500" s="83" t="inlineStr">
        <is>
          <t>1</t>
        </is>
      </c>
      <c r="M500" s="83" t="inlineStr">
        <is>
          <t>0</t>
        </is>
      </c>
      <c r="N500" s="83" t="inlineStr">
        <is>
          <t>0</t>
        </is>
      </c>
      <c r="O500" s="83" t="inlineStr">
        <is>
          <t>0</t>
        </is>
      </c>
      <c r="P500" s="87" t="inlineStr">
        <is>
          <t>x</t>
        </is>
      </c>
      <c r="Q500" s="87" t="inlineStr">
        <is>
          <t>x</t>
        </is>
      </c>
      <c r="R500" s="87" t="inlineStr">
        <is>
          <t>x</t>
        </is>
      </c>
      <c r="S500" s="88" t="inlineStr">
        <is>
          <t>x</t>
        </is>
      </c>
    </row>
    <row r="501" ht="24" customHeight="1">
      <c r="A501" s="494" t="n"/>
      <c r="B501" s="236" t="inlineStr">
        <is>
          <t>3</t>
        </is>
      </c>
      <c r="C501" s="82" t="inlineStr">
        <is>
          <t>1.9</t>
        </is>
      </c>
      <c r="D501" s="83" t="inlineStr">
        <is>
          <t>5</t>
        </is>
      </c>
      <c r="E501" s="83" t="inlineStr">
        <is>
          <t>1</t>
        </is>
      </c>
      <c r="F501" s="84">
        <f>D501/$T$1*E501</f>
        <v/>
      </c>
      <c r="G501" s="87" t="inlineStr">
        <is>
          <t>x</t>
        </is>
      </c>
      <c r="H501" s="83" t="inlineStr">
        <is>
          <t>1.1%</t>
        </is>
      </c>
      <c r="I501" s="83" t="inlineStr">
        <is>
          <t>0.4%</t>
        </is>
      </c>
      <c r="J501" s="87" t="inlineStr">
        <is>
          <t>x</t>
        </is>
      </c>
      <c r="K501" s="87" t="inlineStr">
        <is>
          <t>x</t>
        </is>
      </c>
      <c r="L501" s="83" t="inlineStr">
        <is>
          <t>1</t>
        </is>
      </c>
      <c r="M501" s="83" t="inlineStr">
        <is>
          <t>1</t>
        </is>
      </c>
      <c r="N501" s="83" t="inlineStr">
        <is>
          <t>1</t>
        </is>
      </c>
      <c r="O501" s="83" t="inlineStr">
        <is>
          <t>0</t>
        </is>
      </c>
      <c r="P501" s="87" t="inlineStr">
        <is>
          <t>x</t>
        </is>
      </c>
      <c r="Q501" s="87" t="inlineStr">
        <is>
          <t>x</t>
        </is>
      </c>
      <c r="R501" s="87" t="inlineStr">
        <is>
          <t>x</t>
        </is>
      </c>
      <c r="S501" s="88" t="inlineStr">
        <is>
          <t>x</t>
        </is>
      </c>
    </row>
    <row r="502" ht="24" customHeight="1">
      <c r="A502" s="494" t="n"/>
      <c r="B502" s="236" t="inlineStr">
        <is>
          <t>4</t>
        </is>
      </c>
      <c r="C502" s="82" t="inlineStr">
        <is>
          <t>2.9</t>
        </is>
      </c>
      <c r="D502" s="83" t="inlineStr">
        <is>
          <t>5</t>
        </is>
      </c>
      <c r="E502" s="83" t="inlineStr">
        <is>
          <t>1</t>
        </is>
      </c>
      <c r="F502" s="84">
        <f>D502/$T$1*E502</f>
        <v/>
      </c>
      <c r="G502" s="87" t="inlineStr">
        <is>
          <t>x</t>
        </is>
      </c>
      <c r="H502" s="83" t="inlineStr">
        <is>
          <t>1.5%</t>
        </is>
      </c>
      <c r="I502" s="83" t="inlineStr">
        <is>
          <t>0.6%</t>
        </is>
      </c>
      <c r="J502" s="87" t="inlineStr">
        <is>
          <t>x</t>
        </is>
      </c>
      <c r="K502" s="87" t="inlineStr">
        <is>
          <t>x</t>
        </is>
      </c>
      <c r="L502" s="83" t="inlineStr">
        <is>
          <t>2</t>
        </is>
      </c>
      <c r="M502" s="83" t="inlineStr">
        <is>
          <t>1</t>
        </is>
      </c>
      <c r="N502" s="83" t="inlineStr">
        <is>
          <t>1</t>
        </is>
      </c>
      <c r="O502" s="83" t="inlineStr">
        <is>
          <t>1</t>
        </is>
      </c>
      <c r="P502" s="87" t="inlineStr">
        <is>
          <t>x</t>
        </is>
      </c>
      <c r="Q502" s="87" t="inlineStr">
        <is>
          <t>x</t>
        </is>
      </c>
      <c r="R502" s="87" t="inlineStr">
        <is>
          <t>x</t>
        </is>
      </c>
      <c r="S502" s="88" t="inlineStr">
        <is>
          <t>x</t>
        </is>
      </c>
    </row>
    <row r="503" ht="24" customHeight="1">
      <c r="A503" s="494" t="n"/>
      <c r="B503" s="236" t="inlineStr">
        <is>
          <t>5</t>
        </is>
      </c>
      <c r="C503" s="82" t="inlineStr">
        <is>
          <t>3.1</t>
        </is>
      </c>
      <c r="D503" s="83" t="inlineStr">
        <is>
          <t>5</t>
        </is>
      </c>
      <c r="E503" s="83" t="inlineStr">
        <is>
          <t>1</t>
        </is>
      </c>
      <c r="F503" s="84">
        <f>D503/$T$1*E503</f>
        <v/>
      </c>
      <c r="G503" s="87" t="inlineStr">
        <is>
          <t>x</t>
        </is>
      </c>
      <c r="H503" s="83" t="inlineStr">
        <is>
          <t>1.8%</t>
        </is>
      </c>
      <c r="I503" s="83" t="inlineStr">
        <is>
          <t>0.7%</t>
        </is>
      </c>
      <c r="J503" s="87" t="inlineStr">
        <is>
          <t>x</t>
        </is>
      </c>
      <c r="K503" s="87" t="inlineStr">
        <is>
          <t>x</t>
        </is>
      </c>
      <c r="L503" s="83" t="inlineStr">
        <is>
          <t>2</t>
        </is>
      </c>
      <c r="M503" s="83" t="inlineStr">
        <is>
          <t>1</t>
        </is>
      </c>
      <c r="N503" s="83" t="inlineStr">
        <is>
          <t>1</t>
        </is>
      </c>
      <c r="O503" s="83" t="inlineStr">
        <is>
          <t>1</t>
        </is>
      </c>
      <c r="P503" s="87" t="inlineStr">
        <is>
          <t>x</t>
        </is>
      </c>
      <c r="Q503" s="87" t="inlineStr">
        <is>
          <t>x</t>
        </is>
      </c>
      <c r="R503" s="87" t="inlineStr">
        <is>
          <t>x</t>
        </is>
      </c>
      <c r="S503" s="88" t="inlineStr">
        <is>
          <t>x</t>
        </is>
      </c>
    </row>
    <row r="504" ht="24" customHeight="1">
      <c r="A504" s="494" t="n"/>
      <c r="B504" s="236" t="inlineStr">
        <is>
          <t>6</t>
        </is>
      </c>
      <c r="C504" s="82" t="inlineStr">
        <is>
          <t>4</t>
        </is>
      </c>
      <c r="D504" s="83" t="inlineStr">
        <is>
          <t>10</t>
        </is>
      </c>
      <c r="E504" s="83" t="inlineStr">
        <is>
          <t>2</t>
        </is>
      </c>
      <c r="F504" s="84">
        <f>D504/$T$1*E504</f>
        <v/>
      </c>
      <c r="G504" s="87" t="inlineStr">
        <is>
          <t>x</t>
        </is>
      </c>
      <c r="H504" s="83" t="inlineStr">
        <is>
          <t>2.4%</t>
        </is>
      </c>
      <c r="I504" s="83" t="inlineStr">
        <is>
          <t>0.9%</t>
        </is>
      </c>
      <c r="J504" s="87" t="inlineStr">
        <is>
          <t>x</t>
        </is>
      </c>
      <c r="K504" s="87" t="inlineStr">
        <is>
          <t>x</t>
        </is>
      </c>
      <c r="L504" s="83" t="inlineStr">
        <is>
          <t>3</t>
        </is>
      </c>
      <c r="M504" s="83" t="inlineStr">
        <is>
          <t>1</t>
        </is>
      </c>
      <c r="N504" s="83" t="inlineStr">
        <is>
          <t>1</t>
        </is>
      </c>
      <c r="O504" s="83" t="inlineStr">
        <is>
          <t>1</t>
        </is>
      </c>
      <c r="P504" s="87" t="inlineStr">
        <is>
          <t>x</t>
        </is>
      </c>
      <c r="Q504" s="87" t="inlineStr">
        <is>
          <t>x</t>
        </is>
      </c>
      <c r="R504" s="87" t="inlineStr">
        <is>
          <t>x</t>
        </is>
      </c>
      <c r="S504" s="88" t="inlineStr">
        <is>
          <t>x</t>
        </is>
      </c>
    </row>
    <row r="505" ht="24" customHeight="1">
      <c r="A505" s="494" t="n"/>
      <c r="B505" s="236" t="inlineStr">
        <is>
          <t>7</t>
        </is>
      </c>
      <c r="C505" s="82" t="inlineStr">
        <is>
          <t>4.5</t>
        </is>
      </c>
      <c r="D505" s="83" t="inlineStr">
        <is>
          <t>10</t>
        </is>
      </c>
      <c r="E505" s="83" t="inlineStr">
        <is>
          <t>2</t>
        </is>
      </c>
      <c r="F505" s="84">
        <f>D505/$T$1*E505</f>
        <v/>
      </c>
      <c r="G505" s="87" t="inlineStr">
        <is>
          <t>x</t>
        </is>
      </c>
      <c r="H505" s="83" t="inlineStr">
        <is>
          <t>2.9%</t>
        </is>
      </c>
      <c r="I505" s="83" t="inlineStr">
        <is>
          <t>1.2%</t>
        </is>
      </c>
      <c r="J505" s="87" t="inlineStr">
        <is>
          <t>x</t>
        </is>
      </c>
      <c r="K505" s="87" t="inlineStr">
        <is>
          <t>x</t>
        </is>
      </c>
      <c r="L505" s="83" t="inlineStr">
        <is>
          <t>3</t>
        </is>
      </c>
      <c r="M505" s="83" t="inlineStr">
        <is>
          <t>1</t>
        </is>
      </c>
      <c r="N505" s="83" t="inlineStr">
        <is>
          <t>1</t>
        </is>
      </c>
      <c r="O505" s="83" t="inlineStr">
        <is>
          <t>1</t>
        </is>
      </c>
      <c r="P505" s="87" t="inlineStr">
        <is>
          <t>x</t>
        </is>
      </c>
      <c r="Q505" s="87" t="inlineStr">
        <is>
          <t>x</t>
        </is>
      </c>
      <c r="R505" s="87" t="inlineStr">
        <is>
          <t>x</t>
        </is>
      </c>
      <c r="S505" s="88" t="inlineStr">
        <is>
          <t>x</t>
        </is>
      </c>
    </row>
    <row r="506" ht="24" customHeight="1">
      <c r="A506" s="494" t="n"/>
      <c r="B506" s="236" t="inlineStr">
        <is>
          <t>8</t>
        </is>
      </c>
      <c r="C506" s="82" t="inlineStr">
        <is>
          <t>5.9</t>
        </is>
      </c>
      <c r="D506" s="83" t="inlineStr">
        <is>
          <t>10</t>
        </is>
      </c>
      <c r="E506" s="83" t="inlineStr">
        <is>
          <t>2</t>
        </is>
      </c>
      <c r="F506" s="84">
        <f>D506/$T$1*E506</f>
        <v/>
      </c>
      <c r="G506" s="87" t="inlineStr">
        <is>
          <t>x</t>
        </is>
      </c>
      <c r="H506" s="83" t="inlineStr">
        <is>
          <t>3.5%</t>
        </is>
      </c>
      <c r="I506" s="83" t="inlineStr">
        <is>
          <t>1.4%</t>
        </is>
      </c>
      <c r="J506" s="87" t="inlineStr">
        <is>
          <t>x</t>
        </is>
      </c>
      <c r="K506" s="87" t="inlineStr">
        <is>
          <t>x</t>
        </is>
      </c>
      <c r="L506" s="83" t="inlineStr">
        <is>
          <t>4</t>
        </is>
      </c>
      <c r="M506" s="83" t="inlineStr">
        <is>
          <t>2</t>
        </is>
      </c>
      <c r="N506" s="83" t="inlineStr">
        <is>
          <t>2</t>
        </is>
      </c>
      <c r="O506" s="83" t="inlineStr">
        <is>
          <t>1</t>
        </is>
      </c>
      <c r="P506" s="87" t="inlineStr">
        <is>
          <t>x</t>
        </is>
      </c>
      <c r="Q506" s="87" t="inlineStr">
        <is>
          <t>x</t>
        </is>
      </c>
      <c r="R506" s="87" t="inlineStr">
        <is>
          <t>x</t>
        </is>
      </c>
      <c r="S506" s="88" t="inlineStr">
        <is>
          <t>x</t>
        </is>
      </c>
    </row>
    <row r="507" ht="24" customHeight="1">
      <c r="A507" s="494" t="n"/>
      <c r="B507" s="236" t="inlineStr">
        <is>
          <t>9</t>
        </is>
      </c>
      <c r="C507" s="82" t="inlineStr">
        <is>
          <t>6.8</t>
        </is>
      </c>
      <c r="D507" s="83" t="inlineStr">
        <is>
          <t>10</t>
        </is>
      </c>
      <c r="E507" s="83" t="inlineStr">
        <is>
          <t>2</t>
        </is>
      </c>
      <c r="F507" s="84">
        <f>D507/$T$1*E507</f>
        <v/>
      </c>
      <c r="G507" s="87" t="inlineStr">
        <is>
          <t>x</t>
        </is>
      </c>
      <c r="H507" s="83" t="inlineStr">
        <is>
          <t>4%</t>
        </is>
      </c>
      <c r="I507" s="83" t="inlineStr">
        <is>
          <t>1.6%</t>
        </is>
      </c>
      <c r="J507" s="87" t="inlineStr">
        <is>
          <t>x</t>
        </is>
      </c>
      <c r="K507" s="87" t="inlineStr">
        <is>
          <t>x</t>
        </is>
      </c>
      <c r="L507" s="83" t="inlineStr">
        <is>
          <t>5</t>
        </is>
      </c>
      <c r="M507" s="83" t="inlineStr">
        <is>
          <t>2</t>
        </is>
      </c>
      <c r="N507" s="83" t="inlineStr">
        <is>
          <t>2</t>
        </is>
      </c>
      <c r="O507" s="83" t="inlineStr">
        <is>
          <t>1</t>
        </is>
      </c>
      <c r="P507" s="87" t="inlineStr">
        <is>
          <t>x</t>
        </is>
      </c>
      <c r="Q507" s="87" t="inlineStr">
        <is>
          <t>x</t>
        </is>
      </c>
      <c r="R507" s="87" t="inlineStr">
        <is>
          <t>x</t>
        </is>
      </c>
      <c r="S507" s="88" t="inlineStr">
        <is>
          <t>x</t>
        </is>
      </c>
    </row>
    <row r="508" ht="24" customHeight="1">
      <c r="A508" s="494" t="n"/>
      <c r="B508" s="236" t="inlineStr">
        <is>
          <t>10</t>
        </is>
      </c>
      <c r="C508" s="82" t="inlineStr">
        <is>
          <t>7.4</t>
        </is>
      </c>
      <c r="D508" s="83" t="inlineStr">
        <is>
          <t>10</t>
        </is>
      </c>
      <c r="E508" s="83" t="inlineStr">
        <is>
          <t>2</t>
        </is>
      </c>
      <c r="F508" s="84">
        <f>D508/$T$1*E508</f>
        <v/>
      </c>
      <c r="G508" s="87" t="inlineStr">
        <is>
          <t>x</t>
        </is>
      </c>
      <c r="H508" s="83" t="inlineStr">
        <is>
          <t>4.6%</t>
        </is>
      </c>
      <c r="I508" s="83" t="inlineStr">
        <is>
          <t>1.8%</t>
        </is>
      </c>
      <c r="J508" s="87" t="inlineStr">
        <is>
          <t>x</t>
        </is>
      </c>
      <c r="K508" s="87" t="inlineStr">
        <is>
          <t>x</t>
        </is>
      </c>
      <c r="L508" s="83" t="inlineStr">
        <is>
          <t>5</t>
        </is>
      </c>
      <c r="M508" s="83" t="inlineStr">
        <is>
          <t>2</t>
        </is>
      </c>
      <c r="N508" s="83" t="inlineStr">
        <is>
          <t>2</t>
        </is>
      </c>
      <c r="O508" s="83" t="inlineStr">
        <is>
          <t>2</t>
        </is>
      </c>
      <c r="P508" s="87" t="inlineStr">
        <is>
          <t>x</t>
        </is>
      </c>
      <c r="Q508" s="87" t="inlineStr">
        <is>
          <t>x</t>
        </is>
      </c>
      <c r="R508" s="87" t="inlineStr">
        <is>
          <t>x</t>
        </is>
      </c>
      <c r="S508" s="88" t="inlineStr">
        <is>
          <t>x</t>
        </is>
      </c>
    </row>
    <row r="509" ht="24" customHeight="1">
      <c r="A509" s="494" t="n"/>
      <c r="B509" s="236" t="inlineStr">
        <is>
          <t>11</t>
        </is>
      </c>
      <c r="C509" s="82" t="inlineStr">
        <is>
          <t>8.4</t>
        </is>
      </c>
      <c r="D509" s="83" t="inlineStr">
        <is>
          <t>15</t>
        </is>
      </c>
      <c r="E509" s="83" t="inlineStr">
        <is>
          <t>5</t>
        </is>
      </c>
      <c r="F509" s="84">
        <f>D509/$T$1*E509</f>
        <v/>
      </c>
      <c r="G509" s="87" t="inlineStr">
        <is>
          <t>x</t>
        </is>
      </c>
      <c r="H509" s="83" t="inlineStr">
        <is>
          <t>5.3%</t>
        </is>
      </c>
      <c r="I509" s="83" t="inlineStr">
        <is>
          <t>2.1%</t>
        </is>
      </c>
      <c r="J509" s="87" t="inlineStr">
        <is>
          <t>x</t>
        </is>
      </c>
      <c r="K509" s="87" t="inlineStr">
        <is>
          <t>x</t>
        </is>
      </c>
      <c r="L509" s="83" t="inlineStr">
        <is>
          <t>6</t>
        </is>
      </c>
      <c r="M509" s="83" t="inlineStr">
        <is>
          <t>2</t>
        </is>
      </c>
      <c r="N509" s="83" t="inlineStr">
        <is>
          <t>2</t>
        </is>
      </c>
      <c r="O509" s="83" t="inlineStr">
        <is>
          <t>2</t>
        </is>
      </c>
      <c r="P509" s="87" t="inlineStr">
        <is>
          <t>x</t>
        </is>
      </c>
      <c r="Q509" s="87" t="inlineStr">
        <is>
          <t>x</t>
        </is>
      </c>
      <c r="R509" s="87" t="inlineStr">
        <is>
          <t>x</t>
        </is>
      </c>
      <c r="S509" s="88" t="inlineStr">
        <is>
          <t>x</t>
        </is>
      </c>
    </row>
    <row r="510" ht="24" customHeight="1">
      <c r="A510" s="494" t="n"/>
      <c r="B510" s="236" t="inlineStr">
        <is>
          <t>12</t>
        </is>
      </c>
      <c r="C510" s="82" t="inlineStr">
        <is>
          <t>10</t>
        </is>
      </c>
      <c r="D510" s="83" t="inlineStr">
        <is>
          <t>15</t>
        </is>
      </c>
      <c r="E510" s="83" t="inlineStr">
        <is>
          <t>5</t>
        </is>
      </c>
      <c r="F510" s="84">
        <f>D510/$T$1*E510</f>
        <v/>
      </c>
      <c r="G510" s="87" t="inlineStr">
        <is>
          <t>x</t>
        </is>
      </c>
      <c r="H510" s="83" t="inlineStr">
        <is>
          <t>6%</t>
        </is>
      </c>
      <c r="I510" s="83" t="inlineStr">
        <is>
          <t>2.4%</t>
        </is>
      </c>
      <c r="J510" s="87" t="inlineStr">
        <is>
          <t>x</t>
        </is>
      </c>
      <c r="K510" s="87" t="inlineStr">
        <is>
          <t>x</t>
        </is>
      </c>
      <c r="L510" s="83" t="inlineStr">
        <is>
          <t>7</t>
        </is>
      </c>
      <c r="M510" s="83" t="inlineStr">
        <is>
          <t>3</t>
        </is>
      </c>
      <c r="N510" s="83" t="inlineStr">
        <is>
          <t>3</t>
        </is>
      </c>
      <c r="O510" s="83" t="inlineStr">
        <is>
          <t>2</t>
        </is>
      </c>
      <c r="P510" s="87" t="inlineStr">
        <is>
          <t>x</t>
        </is>
      </c>
      <c r="Q510" s="87" t="inlineStr">
        <is>
          <t>x</t>
        </is>
      </c>
      <c r="R510" s="87" t="inlineStr">
        <is>
          <t>x</t>
        </is>
      </c>
      <c r="S510" s="88" t="inlineStr">
        <is>
          <t>x</t>
        </is>
      </c>
    </row>
    <row r="511" ht="24" customHeight="1">
      <c r="A511" s="494" t="n"/>
      <c r="B511" s="236" t="inlineStr">
        <is>
          <t>13</t>
        </is>
      </c>
      <c r="C511" s="82" t="inlineStr">
        <is>
          <t>11.1</t>
        </is>
      </c>
      <c r="D511" s="83" t="inlineStr">
        <is>
          <t>15</t>
        </is>
      </c>
      <c r="E511" s="83" t="inlineStr">
        <is>
          <t>5</t>
        </is>
      </c>
      <c r="F511" s="84">
        <f>D511/$T$1*E511</f>
        <v/>
      </c>
      <c r="G511" s="87" t="inlineStr">
        <is>
          <t>x</t>
        </is>
      </c>
      <c r="H511" s="83" t="inlineStr">
        <is>
          <t>6.8%</t>
        </is>
      </c>
      <c r="I511" s="83" t="inlineStr">
        <is>
          <t>2.7%</t>
        </is>
      </c>
      <c r="J511" s="87" t="inlineStr">
        <is>
          <t>x</t>
        </is>
      </c>
      <c r="K511" s="87" t="inlineStr">
        <is>
          <t>x</t>
        </is>
      </c>
      <c r="L511" s="83" t="inlineStr">
        <is>
          <t>8</t>
        </is>
      </c>
      <c r="M511" s="83" t="inlineStr">
        <is>
          <t>3</t>
        </is>
      </c>
      <c r="N511" s="83" t="inlineStr">
        <is>
          <t>3</t>
        </is>
      </c>
      <c r="O511" s="83" t="inlineStr">
        <is>
          <t>2</t>
        </is>
      </c>
      <c r="P511" s="87" t="inlineStr">
        <is>
          <t>x</t>
        </is>
      </c>
      <c r="Q511" s="87" t="inlineStr">
        <is>
          <t>x</t>
        </is>
      </c>
      <c r="R511" s="87" t="inlineStr">
        <is>
          <t>x</t>
        </is>
      </c>
      <c r="S511" s="88" t="inlineStr">
        <is>
          <t>x</t>
        </is>
      </c>
    </row>
    <row r="512" ht="24" customHeight="1">
      <c r="A512" s="494" t="n"/>
      <c r="B512" s="236" t="inlineStr">
        <is>
          <t>14</t>
        </is>
      </c>
      <c r="C512" s="82" t="inlineStr">
        <is>
          <t>12.3</t>
        </is>
      </c>
      <c r="D512" s="83" t="inlineStr">
        <is>
          <t>15</t>
        </is>
      </c>
      <c r="E512" s="83" t="inlineStr">
        <is>
          <t>5</t>
        </is>
      </c>
      <c r="F512" s="84">
        <f>D512/$T$1*E512</f>
        <v/>
      </c>
      <c r="G512" s="87" t="inlineStr">
        <is>
          <t>x</t>
        </is>
      </c>
      <c r="H512" s="83" t="inlineStr">
        <is>
          <t>7.5%</t>
        </is>
      </c>
      <c r="I512" s="83" t="inlineStr">
        <is>
          <t>3%</t>
        </is>
      </c>
      <c r="J512" s="87" t="inlineStr">
        <is>
          <t>x</t>
        </is>
      </c>
      <c r="K512" s="87" t="inlineStr">
        <is>
          <t>x</t>
        </is>
      </c>
      <c r="L512" s="83" t="inlineStr">
        <is>
          <t>9</t>
        </is>
      </c>
      <c r="M512" s="83" t="inlineStr">
        <is>
          <t>3</t>
        </is>
      </c>
      <c r="N512" s="83" t="inlineStr">
        <is>
          <t>3</t>
        </is>
      </c>
      <c r="O512" s="83" t="inlineStr">
        <is>
          <t>3</t>
        </is>
      </c>
      <c r="P512" s="87" t="inlineStr">
        <is>
          <t>x</t>
        </is>
      </c>
      <c r="Q512" s="87" t="inlineStr">
        <is>
          <t>x</t>
        </is>
      </c>
      <c r="R512" s="87" t="inlineStr">
        <is>
          <t>x</t>
        </is>
      </c>
      <c r="S512" s="88" t="inlineStr">
        <is>
          <t>x</t>
        </is>
      </c>
    </row>
    <row r="513" ht="24" customHeight="1">
      <c r="A513" s="494" t="n"/>
      <c r="B513" s="236" t="inlineStr">
        <is>
          <t>15</t>
        </is>
      </c>
      <c r="C513" s="82" t="inlineStr">
        <is>
          <t>13.4</t>
        </is>
      </c>
      <c r="D513" s="83" t="inlineStr">
        <is>
          <t>15</t>
        </is>
      </c>
      <c r="E513" s="83" t="inlineStr">
        <is>
          <t>5</t>
        </is>
      </c>
      <c r="F513" s="84">
        <f>D513/$T$1*E513</f>
        <v/>
      </c>
      <c r="G513" s="87" t="inlineStr">
        <is>
          <t>x</t>
        </is>
      </c>
      <c r="H513" s="83" t="inlineStr">
        <is>
          <t>8.2%</t>
        </is>
      </c>
      <c r="I513" s="83" t="inlineStr">
        <is>
          <t>3.2%</t>
        </is>
      </c>
      <c r="J513" s="87" t="inlineStr">
        <is>
          <t>x</t>
        </is>
      </c>
      <c r="K513" s="87" t="inlineStr">
        <is>
          <t>x</t>
        </is>
      </c>
      <c r="L513" s="83" t="inlineStr">
        <is>
          <t>9</t>
        </is>
      </c>
      <c r="M513" s="83" t="inlineStr">
        <is>
          <t>4</t>
        </is>
      </c>
      <c r="N513" s="83" t="inlineStr">
        <is>
          <t>4</t>
        </is>
      </c>
      <c r="O513" s="83" t="inlineStr">
        <is>
          <t>3</t>
        </is>
      </c>
      <c r="P513" s="87" t="inlineStr">
        <is>
          <t>x</t>
        </is>
      </c>
      <c r="Q513" s="87" t="inlineStr">
        <is>
          <t>x</t>
        </is>
      </c>
      <c r="R513" s="87" t="inlineStr">
        <is>
          <t>x</t>
        </is>
      </c>
      <c r="S513" s="88" t="inlineStr">
        <is>
          <t>x</t>
        </is>
      </c>
    </row>
    <row r="514" ht="24" customHeight="1">
      <c r="A514" s="494" t="n"/>
      <c r="B514" s="236" t="inlineStr">
        <is>
          <t>16</t>
        </is>
      </c>
      <c r="C514" s="82" t="inlineStr">
        <is>
          <t>15.2</t>
        </is>
      </c>
      <c r="D514" s="83" t="inlineStr">
        <is>
          <t>20</t>
        </is>
      </c>
      <c r="E514" s="83" t="inlineStr">
        <is>
          <t>8</t>
        </is>
      </c>
      <c r="F514" s="84">
        <f>D514/$T$1*E514</f>
        <v/>
      </c>
      <c r="G514" s="87" t="inlineStr">
        <is>
          <t>x</t>
        </is>
      </c>
      <c r="H514" s="83" t="inlineStr">
        <is>
          <t>9.3%</t>
        </is>
      </c>
      <c r="I514" s="83" t="inlineStr">
        <is>
          <t>3.7%</t>
        </is>
      </c>
      <c r="J514" s="87" t="inlineStr">
        <is>
          <t>x</t>
        </is>
      </c>
      <c r="K514" s="87" t="inlineStr">
        <is>
          <t>x</t>
        </is>
      </c>
      <c r="L514" s="83" t="inlineStr">
        <is>
          <t>11</t>
        </is>
      </c>
      <c r="M514" s="83" t="inlineStr">
        <is>
          <t>4</t>
        </is>
      </c>
      <c r="N514" s="83" t="inlineStr">
        <is>
          <t>4</t>
        </is>
      </c>
      <c r="O514" s="83" t="inlineStr">
        <is>
          <t>3</t>
        </is>
      </c>
      <c r="P514" s="87" t="inlineStr">
        <is>
          <t>x</t>
        </is>
      </c>
      <c r="Q514" s="87" t="inlineStr">
        <is>
          <t>x</t>
        </is>
      </c>
      <c r="R514" s="87" t="inlineStr">
        <is>
          <t>x</t>
        </is>
      </c>
      <c r="S514" s="88" t="inlineStr">
        <is>
          <t>x</t>
        </is>
      </c>
    </row>
    <row r="515" ht="24" customHeight="1">
      <c r="A515" s="494" t="n"/>
      <c r="B515" s="236" t="inlineStr">
        <is>
          <t>17</t>
        </is>
      </c>
      <c r="C515" s="82" t="inlineStr">
        <is>
          <t>17.3</t>
        </is>
      </c>
      <c r="D515" s="83" t="inlineStr">
        <is>
          <t>20</t>
        </is>
      </c>
      <c r="E515" s="83" t="inlineStr">
        <is>
          <t>8</t>
        </is>
      </c>
      <c r="F515" s="84">
        <f>D515/$T$1*E515</f>
        <v/>
      </c>
      <c r="G515" s="87" t="inlineStr">
        <is>
          <t>x</t>
        </is>
      </c>
      <c r="H515" s="83" t="inlineStr">
        <is>
          <t>10.4%</t>
        </is>
      </c>
      <c r="I515" s="83" t="inlineStr">
        <is>
          <t>4.1%</t>
        </is>
      </c>
      <c r="J515" s="87" t="inlineStr">
        <is>
          <t>x</t>
        </is>
      </c>
      <c r="K515" s="87" t="inlineStr">
        <is>
          <t>x</t>
        </is>
      </c>
      <c r="L515" s="83" t="inlineStr">
        <is>
          <t>12</t>
        </is>
      </c>
      <c r="M515" s="83" t="inlineStr">
        <is>
          <t>5</t>
        </is>
      </c>
      <c r="N515" s="83" t="inlineStr">
        <is>
          <t>5</t>
        </is>
      </c>
      <c r="O515" s="83" t="inlineStr">
        <is>
          <t>4</t>
        </is>
      </c>
      <c r="P515" s="87" t="inlineStr">
        <is>
          <t>x</t>
        </is>
      </c>
      <c r="Q515" s="87" t="inlineStr">
        <is>
          <t>x</t>
        </is>
      </c>
      <c r="R515" s="87" t="inlineStr">
        <is>
          <t>x</t>
        </is>
      </c>
      <c r="S515" s="88" t="inlineStr">
        <is>
          <t>x</t>
        </is>
      </c>
    </row>
    <row r="516" ht="24" customHeight="1">
      <c r="A516" s="494" t="n"/>
      <c r="B516" s="236" t="inlineStr">
        <is>
          <t>18</t>
        </is>
      </c>
      <c r="C516" s="82" t="inlineStr">
        <is>
          <t>18.6</t>
        </is>
      </c>
      <c r="D516" s="83" t="inlineStr">
        <is>
          <t>20</t>
        </is>
      </c>
      <c r="E516" s="83" t="inlineStr">
        <is>
          <t>8</t>
        </is>
      </c>
      <c r="F516" s="84">
        <f>D516/$T$1*E516</f>
        <v/>
      </c>
      <c r="G516" s="87" t="inlineStr">
        <is>
          <t>x</t>
        </is>
      </c>
      <c r="H516" s="83" t="inlineStr">
        <is>
          <t>11.5%</t>
        </is>
      </c>
      <c r="I516" s="83" t="inlineStr">
        <is>
          <t>4.5%</t>
        </is>
      </c>
      <c r="J516" s="87" t="inlineStr">
        <is>
          <t>x</t>
        </is>
      </c>
      <c r="K516" s="87" t="inlineStr">
        <is>
          <t>x</t>
        </is>
      </c>
      <c r="L516" s="83" t="inlineStr">
        <is>
          <t>13</t>
        </is>
      </c>
      <c r="M516" s="83" t="inlineStr">
        <is>
          <t>5</t>
        </is>
      </c>
      <c r="N516" s="83" t="inlineStr">
        <is>
          <t>5</t>
        </is>
      </c>
      <c r="O516" s="83" t="inlineStr">
        <is>
          <t>4</t>
        </is>
      </c>
      <c r="P516" s="87" t="inlineStr">
        <is>
          <t>x</t>
        </is>
      </c>
      <c r="Q516" s="87" t="inlineStr">
        <is>
          <t>x</t>
        </is>
      </c>
      <c r="R516" s="87" t="inlineStr">
        <is>
          <t>x</t>
        </is>
      </c>
      <c r="S516" s="88" t="inlineStr">
        <is>
          <t>x</t>
        </is>
      </c>
    </row>
    <row r="517" ht="24" customHeight="1">
      <c r="A517" s="494" t="n"/>
      <c r="B517" s="236" t="inlineStr">
        <is>
          <t>19</t>
        </is>
      </c>
      <c r="C517" s="82" t="inlineStr">
        <is>
          <t>20.6</t>
        </is>
      </c>
      <c r="D517" s="83" t="inlineStr">
        <is>
          <t>20</t>
        </is>
      </c>
      <c r="E517" s="83" t="inlineStr">
        <is>
          <t>8</t>
        </is>
      </c>
      <c r="F517" s="84">
        <f>D517/$T$1*E517</f>
        <v/>
      </c>
      <c r="G517" s="87" t="inlineStr">
        <is>
          <t>x</t>
        </is>
      </c>
      <c r="H517" s="83" t="inlineStr">
        <is>
          <t>12.6%</t>
        </is>
      </c>
      <c r="I517" s="83" t="inlineStr">
        <is>
          <t>5%</t>
        </is>
      </c>
      <c r="J517" s="87" t="inlineStr">
        <is>
          <t>x</t>
        </is>
      </c>
      <c r="K517" s="87" t="inlineStr">
        <is>
          <t>x</t>
        </is>
      </c>
      <c r="L517" s="83" t="inlineStr">
        <is>
          <t>14</t>
        </is>
      </c>
      <c r="M517" s="83" t="inlineStr">
        <is>
          <t>6</t>
        </is>
      </c>
      <c r="N517" s="83" t="inlineStr">
        <is>
          <t>6</t>
        </is>
      </c>
      <c r="O517" s="83" t="inlineStr">
        <is>
          <t>4</t>
        </is>
      </c>
      <c r="P517" s="87" t="inlineStr">
        <is>
          <t>x</t>
        </is>
      </c>
      <c r="Q517" s="87" t="inlineStr">
        <is>
          <t>x</t>
        </is>
      </c>
      <c r="R517" s="87" t="inlineStr">
        <is>
          <t>x</t>
        </is>
      </c>
      <c r="S517" s="88" t="inlineStr">
        <is>
          <t>x</t>
        </is>
      </c>
    </row>
    <row r="518" ht="24" customHeight="1">
      <c r="A518" s="494" t="n"/>
      <c r="B518" s="236" t="inlineStr">
        <is>
          <t>20</t>
        </is>
      </c>
      <c r="C518" s="82" t="inlineStr">
        <is>
          <t>22.5</t>
        </is>
      </c>
      <c r="D518" s="83" t="inlineStr">
        <is>
          <t>20</t>
        </is>
      </c>
      <c r="E518" s="83" t="inlineStr">
        <is>
          <t>8</t>
        </is>
      </c>
      <c r="F518" s="84">
        <f>D518/$T$1*E518</f>
        <v/>
      </c>
      <c r="G518" s="87" t="inlineStr">
        <is>
          <t>x</t>
        </is>
      </c>
      <c r="H518" s="83" t="inlineStr">
        <is>
          <t>13.7%</t>
        </is>
      </c>
      <c r="I518" s="83" t="inlineStr">
        <is>
          <t>5.4%</t>
        </is>
      </c>
      <c r="J518" s="87" t="inlineStr">
        <is>
          <t>x</t>
        </is>
      </c>
      <c r="K518" s="87" t="inlineStr">
        <is>
          <t>x</t>
        </is>
      </c>
      <c r="L518" s="83" t="inlineStr">
        <is>
          <t>16</t>
        </is>
      </c>
      <c r="M518" s="83" t="inlineStr">
        <is>
          <t>6</t>
        </is>
      </c>
      <c r="N518" s="83" t="inlineStr">
        <is>
          <t>6</t>
        </is>
      </c>
      <c r="O518" s="83" t="inlineStr">
        <is>
          <t>5</t>
        </is>
      </c>
      <c r="P518" s="87" t="inlineStr">
        <is>
          <t>x</t>
        </is>
      </c>
      <c r="Q518" s="87" t="inlineStr">
        <is>
          <t>x</t>
        </is>
      </c>
      <c r="R518" s="87" t="inlineStr">
        <is>
          <t>x</t>
        </is>
      </c>
      <c r="S518" s="88" t="inlineStr">
        <is>
          <t>x</t>
        </is>
      </c>
    </row>
    <row r="519" ht="24" customHeight="1">
      <c r="A519" s="494" t="n"/>
      <c r="B519" s="236" t="inlineStr">
        <is>
          <t>21</t>
        </is>
      </c>
      <c r="C519" s="82" t="inlineStr">
        <is>
          <t>25.2</t>
        </is>
      </c>
      <c r="D519" s="83" t="inlineStr">
        <is>
          <t>25</t>
        </is>
      </c>
      <c r="E519" s="83" t="inlineStr">
        <is>
          <t>12</t>
        </is>
      </c>
      <c r="F519" s="84">
        <f>D519/$T$1*E519</f>
        <v/>
      </c>
      <c r="G519" s="87" t="inlineStr">
        <is>
          <t>x</t>
        </is>
      </c>
      <c r="H519" s="83" t="inlineStr">
        <is>
          <t>15.3%</t>
        </is>
      </c>
      <c r="I519" s="83" t="inlineStr">
        <is>
          <t>6%</t>
        </is>
      </c>
      <c r="J519" s="87" t="inlineStr">
        <is>
          <t>x</t>
        </is>
      </c>
      <c r="K519" s="87" t="inlineStr">
        <is>
          <t>x</t>
        </is>
      </c>
      <c r="L519" s="83" t="inlineStr">
        <is>
          <t>18</t>
        </is>
      </c>
      <c r="M519" s="83" t="inlineStr">
        <is>
          <t>7</t>
        </is>
      </c>
      <c r="N519" s="83" t="inlineStr">
        <is>
          <t>7</t>
        </is>
      </c>
      <c r="O519" s="83" t="inlineStr">
        <is>
          <t>5</t>
        </is>
      </c>
      <c r="P519" s="87" t="inlineStr">
        <is>
          <t>x</t>
        </is>
      </c>
      <c r="Q519" s="87" t="inlineStr">
        <is>
          <t>x</t>
        </is>
      </c>
      <c r="R519" s="87" t="inlineStr">
        <is>
          <t>x</t>
        </is>
      </c>
      <c r="S519" s="88" t="inlineStr">
        <is>
          <t>x</t>
        </is>
      </c>
    </row>
    <row r="520" ht="24" customHeight="1">
      <c r="A520" s="494" t="n"/>
      <c r="B520" s="236" t="inlineStr">
        <is>
          <t>22</t>
        </is>
      </c>
      <c r="C520" s="82" t="inlineStr">
        <is>
          <t>28.2</t>
        </is>
      </c>
      <c r="D520" s="83" t="inlineStr">
        <is>
          <t>25</t>
        </is>
      </c>
      <c r="E520" s="83" t="inlineStr">
        <is>
          <t>12</t>
        </is>
      </c>
      <c r="F520" s="84">
        <f>D520/$T$1*E520</f>
        <v/>
      </c>
      <c r="G520" s="87" t="inlineStr">
        <is>
          <t>x</t>
        </is>
      </c>
      <c r="H520" s="83" t="inlineStr">
        <is>
          <t>17%</t>
        </is>
      </c>
      <c r="I520" s="83" t="inlineStr">
        <is>
          <t>6.7%</t>
        </is>
      </c>
      <c r="J520" s="87" t="inlineStr">
        <is>
          <t>x</t>
        </is>
      </c>
      <c r="K520" s="87" t="inlineStr">
        <is>
          <t>x</t>
        </is>
      </c>
      <c r="L520" s="83" t="inlineStr">
        <is>
          <t>20</t>
        </is>
      </c>
      <c r="M520" s="83" t="inlineStr">
        <is>
          <t>8</t>
        </is>
      </c>
      <c r="N520" s="83" t="inlineStr">
        <is>
          <t>8</t>
        </is>
      </c>
      <c r="O520" s="83" t="inlineStr">
        <is>
          <t>6</t>
        </is>
      </c>
      <c r="P520" s="87" t="inlineStr">
        <is>
          <t>x</t>
        </is>
      </c>
      <c r="Q520" s="87" t="inlineStr">
        <is>
          <t>x</t>
        </is>
      </c>
      <c r="R520" s="87" t="inlineStr">
        <is>
          <t>x</t>
        </is>
      </c>
      <c r="S520" s="88" t="inlineStr">
        <is>
          <t>x</t>
        </is>
      </c>
    </row>
    <row r="521" ht="24" customHeight="1">
      <c r="A521" s="494" t="n"/>
      <c r="B521" s="236" t="inlineStr">
        <is>
          <t>23</t>
        </is>
      </c>
      <c r="C521" s="82" t="inlineStr">
        <is>
          <t>30.7</t>
        </is>
      </c>
      <c r="D521" s="83" t="inlineStr">
        <is>
          <t>25</t>
        </is>
      </c>
      <c r="E521" s="83" t="inlineStr">
        <is>
          <t>12</t>
        </is>
      </c>
      <c r="F521" s="84">
        <f>D521/$T$1*E521</f>
        <v/>
      </c>
      <c r="G521" s="87" t="inlineStr">
        <is>
          <t>x</t>
        </is>
      </c>
      <c r="H521" s="83" t="inlineStr">
        <is>
          <t>18.6%</t>
        </is>
      </c>
      <c r="I521" s="83" t="inlineStr">
        <is>
          <t>7.3%</t>
        </is>
      </c>
      <c r="J521" s="87" t="inlineStr">
        <is>
          <t>x</t>
        </is>
      </c>
      <c r="K521" s="87" t="inlineStr">
        <is>
          <t>x</t>
        </is>
      </c>
      <c r="L521" s="83" t="inlineStr">
        <is>
          <t>21</t>
        </is>
      </c>
      <c r="M521" s="83" t="inlineStr">
        <is>
          <t>9</t>
        </is>
      </c>
      <c r="N521" s="83" t="inlineStr">
        <is>
          <t>9</t>
        </is>
      </c>
      <c r="O521" s="83" t="inlineStr">
        <is>
          <t>7</t>
        </is>
      </c>
      <c r="P521" s="87" t="inlineStr">
        <is>
          <t>x</t>
        </is>
      </c>
      <c r="Q521" s="87" t="inlineStr">
        <is>
          <t>x</t>
        </is>
      </c>
      <c r="R521" s="87" t="inlineStr">
        <is>
          <t>x</t>
        </is>
      </c>
      <c r="S521" s="88" t="inlineStr">
        <is>
          <t>x</t>
        </is>
      </c>
    </row>
    <row r="522" ht="24" customHeight="1">
      <c r="A522" s="494" t="n"/>
      <c r="B522" s="236" t="inlineStr">
        <is>
          <t>24</t>
        </is>
      </c>
      <c r="C522" s="82" t="inlineStr">
        <is>
          <t>33</t>
        </is>
      </c>
      <c r="D522" s="83" t="inlineStr">
        <is>
          <t>25</t>
        </is>
      </c>
      <c r="E522" s="83" t="inlineStr">
        <is>
          <t>12</t>
        </is>
      </c>
      <c r="F522" s="84">
        <f>D522/$T$1*E522</f>
        <v/>
      </c>
      <c r="G522" s="87" t="inlineStr">
        <is>
          <t>x</t>
        </is>
      </c>
      <c r="H522" s="83" t="inlineStr">
        <is>
          <t>20.3%</t>
        </is>
      </c>
      <c r="I522" s="83" t="inlineStr">
        <is>
          <t>8%</t>
        </is>
      </c>
      <c r="J522" s="87" t="inlineStr">
        <is>
          <t>x</t>
        </is>
      </c>
      <c r="K522" s="87" t="inlineStr">
        <is>
          <t>x</t>
        </is>
      </c>
      <c r="L522" s="83" t="inlineStr">
        <is>
          <t>23</t>
        </is>
      </c>
      <c r="M522" s="83" t="inlineStr">
        <is>
          <t>9</t>
        </is>
      </c>
      <c r="N522" s="83" t="inlineStr">
        <is>
          <t>9</t>
        </is>
      </c>
      <c r="O522" s="83" t="inlineStr">
        <is>
          <t>7</t>
        </is>
      </c>
      <c r="P522" s="87" t="inlineStr">
        <is>
          <t>x</t>
        </is>
      </c>
      <c r="Q522" s="87" t="inlineStr">
        <is>
          <t>x</t>
        </is>
      </c>
      <c r="R522" s="87" t="inlineStr">
        <is>
          <t>x</t>
        </is>
      </c>
      <c r="S522" s="88" t="inlineStr">
        <is>
          <t>x</t>
        </is>
      </c>
    </row>
    <row r="523" ht="24" customHeight="1">
      <c r="A523" s="494" t="n"/>
      <c r="B523" s="236" t="inlineStr">
        <is>
          <t>25</t>
        </is>
      </c>
      <c r="C523" s="82" t="inlineStr">
        <is>
          <t>35.9</t>
        </is>
      </c>
      <c r="D523" s="83" t="inlineStr">
        <is>
          <t>25</t>
        </is>
      </c>
      <c r="E523" s="83" t="inlineStr">
        <is>
          <t>12</t>
        </is>
      </c>
      <c r="F523" s="84">
        <f>D523/$T$1*E523</f>
        <v/>
      </c>
      <c r="G523" s="87" t="inlineStr">
        <is>
          <t>x</t>
        </is>
      </c>
      <c r="H523" s="83" t="inlineStr">
        <is>
          <t>21.9%</t>
        </is>
      </c>
      <c r="I523" s="83" t="inlineStr">
        <is>
          <t>8.6%</t>
        </is>
      </c>
      <c r="J523" s="87" t="inlineStr">
        <is>
          <t>x</t>
        </is>
      </c>
      <c r="K523" s="87" t="inlineStr">
        <is>
          <t>x</t>
        </is>
      </c>
      <c r="L523" s="83" t="inlineStr">
        <is>
          <t>25</t>
        </is>
      </c>
      <c r="M523" s="83" t="inlineStr">
        <is>
          <t>10</t>
        </is>
      </c>
      <c r="N523" s="83" t="inlineStr">
        <is>
          <t>10</t>
        </is>
      </c>
      <c r="O523" s="83" t="inlineStr">
        <is>
          <t>8</t>
        </is>
      </c>
      <c r="P523" s="87" t="inlineStr">
        <is>
          <t>x</t>
        </is>
      </c>
      <c r="Q523" s="87" t="inlineStr">
        <is>
          <t>x</t>
        </is>
      </c>
      <c r="R523" s="87" t="inlineStr">
        <is>
          <t>x</t>
        </is>
      </c>
      <c r="S523" s="88" t="inlineStr">
        <is>
          <t>x</t>
        </is>
      </c>
    </row>
    <row r="524" ht="24" customHeight="1">
      <c r="A524" s="494" t="n"/>
      <c r="B524" s="236" t="inlineStr">
        <is>
          <t>26</t>
        </is>
      </c>
      <c r="C524" s="82" t="inlineStr">
        <is>
          <t>41.4</t>
        </is>
      </c>
      <c r="D524" s="83" t="inlineStr">
        <is>
          <t>30</t>
        </is>
      </c>
      <c r="E524" s="83" t="inlineStr">
        <is>
          <t>18</t>
        </is>
      </c>
      <c r="F524" s="84">
        <f>D524/$T$1*E524</f>
        <v/>
      </c>
      <c r="G524" s="87" t="inlineStr">
        <is>
          <t>x</t>
        </is>
      </c>
      <c r="H524" s="83" t="inlineStr">
        <is>
          <t>24.8%</t>
        </is>
      </c>
      <c r="I524" s="83" t="inlineStr">
        <is>
          <t>9.8%</t>
        </is>
      </c>
      <c r="J524" s="87" t="inlineStr">
        <is>
          <t>x</t>
        </is>
      </c>
      <c r="K524" s="87" t="inlineStr">
        <is>
          <t>x</t>
        </is>
      </c>
      <c r="L524" s="83" t="inlineStr">
        <is>
          <t>29</t>
        </is>
      </c>
      <c r="M524" s="83" t="inlineStr">
        <is>
          <t>12</t>
        </is>
      </c>
      <c r="N524" s="83" t="inlineStr">
        <is>
          <t>12</t>
        </is>
      </c>
      <c r="O524" s="83" t="inlineStr">
        <is>
          <t>9</t>
        </is>
      </c>
      <c r="P524" s="87" t="inlineStr">
        <is>
          <t>x</t>
        </is>
      </c>
      <c r="Q524" s="87" t="inlineStr">
        <is>
          <t>x</t>
        </is>
      </c>
      <c r="R524" s="87" t="inlineStr">
        <is>
          <t>x</t>
        </is>
      </c>
      <c r="S524" s="88" t="inlineStr">
        <is>
          <t>x</t>
        </is>
      </c>
    </row>
    <row r="525" ht="24" customHeight="1">
      <c r="A525" s="494" t="n"/>
      <c r="B525" s="236" t="inlineStr">
        <is>
          <t>27</t>
        </is>
      </c>
      <c r="C525" s="82" t="inlineStr">
        <is>
          <t>45.8</t>
        </is>
      </c>
      <c r="D525" s="83" t="inlineStr">
        <is>
          <t>30</t>
        </is>
      </c>
      <c r="E525" s="83" t="inlineStr">
        <is>
          <t>18</t>
        </is>
      </c>
      <c r="F525" s="84">
        <f>@IF(OR($S$1="春节祝福",$S$1="周年祝福",$S$1="中秋祝福"),D525/$T$1*E525,D525*E525)</f>
        <v/>
      </c>
      <c r="G525" s="87" t="inlineStr">
        <is>
          <t>x</t>
        </is>
      </c>
      <c r="H525" s="83" t="inlineStr">
        <is>
          <t>27.7%</t>
        </is>
      </c>
      <c r="I525" s="83" t="inlineStr">
        <is>
          <t>10.9%</t>
        </is>
      </c>
      <c r="J525" s="87" t="inlineStr">
        <is>
          <t>x</t>
        </is>
      </c>
      <c r="K525" s="87" t="inlineStr">
        <is>
          <t>x</t>
        </is>
      </c>
      <c r="L525" s="83" t="inlineStr">
        <is>
          <t>32</t>
        </is>
      </c>
      <c r="M525" s="83" t="inlineStr">
        <is>
          <t>13</t>
        </is>
      </c>
      <c r="N525" s="83" t="inlineStr">
        <is>
          <t>13</t>
        </is>
      </c>
      <c r="O525" s="83" t="inlineStr">
        <is>
          <t>10</t>
        </is>
      </c>
      <c r="P525" s="87" t="inlineStr">
        <is>
          <t>x</t>
        </is>
      </c>
      <c r="Q525" s="87" t="inlineStr">
        <is>
          <t>x</t>
        </is>
      </c>
      <c r="R525" s="87" t="inlineStr">
        <is>
          <t>x</t>
        </is>
      </c>
      <c r="S525" s="88" t="inlineStr">
        <is>
          <t>x</t>
        </is>
      </c>
    </row>
    <row r="526" ht="24" customHeight="1">
      <c r="A526" s="494" t="n"/>
      <c r="B526" s="236" t="inlineStr">
        <is>
          <t>28</t>
        </is>
      </c>
      <c r="C526" s="82" t="inlineStr">
        <is>
          <t>50.3</t>
        </is>
      </c>
      <c r="D526" s="83" t="inlineStr">
        <is>
          <t>30</t>
        </is>
      </c>
      <c r="E526" s="83" t="inlineStr">
        <is>
          <t>18</t>
        </is>
      </c>
      <c r="F526" s="84">
        <f>@IF(OR($S$1="春节祝福",$S$1="周年祝福",$S$1="中秋祝福"),D526/$T$1*E526,D526*E526)</f>
        <v/>
      </c>
      <c r="G526" s="87" t="inlineStr">
        <is>
          <t>x</t>
        </is>
      </c>
      <c r="H526" s="83" t="inlineStr">
        <is>
          <t>30.7%</t>
        </is>
      </c>
      <c r="I526" s="83" t="inlineStr">
        <is>
          <t>12.1%</t>
        </is>
      </c>
      <c r="J526" s="87" t="inlineStr">
        <is>
          <t>x</t>
        </is>
      </c>
      <c r="K526" s="87" t="inlineStr">
        <is>
          <t>x</t>
        </is>
      </c>
      <c r="L526" s="83" t="inlineStr">
        <is>
          <t>35</t>
        </is>
      </c>
      <c r="M526" s="83" t="inlineStr">
        <is>
          <t>14</t>
        </is>
      </c>
      <c r="N526" s="83" t="inlineStr">
        <is>
          <t>14</t>
        </is>
      </c>
      <c r="O526" s="83" t="inlineStr">
        <is>
          <t>11</t>
        </is>
      </c>
      <c r="P526" s="87" t="inlineStr">
        <is>
          <t>x</t>
        </is>
      </c>
      <c r="Q526" s="87" t="inlineStr">
        <is>
          <t>x</t>
        </is>
      </c>
      <c r="R526" s="87" t="inlineStr">
        <is>
          <t>x</t>
        </is>
      </c>
      <c r="S526" s="88" t="inlineStr">
        <is>
          <t>x</t>
        </is>
      </c>
    </row>
    <row r="527" ht="24" customHeight="1">
      <c r="A527" s="494" t="n"/>
      <c r="B527" s="236" t="inlineStr">
        <is>
          <t>29</t>
        </is>
      </c>
      <c r="C527" s="82" t="inlineStr">
        <is>
          <t>55.7</t>
        </is>
      </c>
      <c r="D527" s="83" t="inlineStr">
        <is>
          <t>30</t>
        </is>
      </c>
      <c r="E527" s="83" t="inlineStr">
        <is>
          <t>18</t>
        </is>
      </c>
      <c r="F527" s="84">
        <f>@IF(OR($S$1="春节祝福",$S$1="周年祝福",$S$1="中秋祝福"),D527/$T$1*E527,D527*E527)</f>
        <v/>
      </c>
      <c r="G527" s="87" t="inlineStr">
        <is>
          <t>x</t>
        </is>
      </c>
      <c r="H527" s="83" t="inlineStr">
        <is>
          <t>33.6%</t>
        </is>
      </c>
      <c r="I527" s="83" t="inlineStr">
        <is>
          <t>13.2%</t>
        </is>
      </c>
      <c r="J527" s="87" t="inlineStr">
        <is>
          <t>x</t>
        </is>
      </c>
      <c r="K527" s="87" t="inlineStr">
        <is>
          <t>x</t>
        </is>
      </c>
      <c r="L527" s="83" t="inlineStr">
        <is>
          <t>39</t>
        </is>
      </c>
      <c r="M527" s="83" t="inlineStr">
        <is>
          <t>16</t>
        </is>
      </c>
      <c r="N527" s="83" t="inlineStr">
        <is>
          <t>16</t>
        </is>
      </c>
      <c r="O527" s="83" t="inlineStr">
        <is>
          <t>12</t>
        </is>
      </c>
      <c r="P527" s="87" t="inlineStr">
        <is>
          <t>x</t>
        </is>
      </c>
      <c r="Q527" s="87" t="inlineStr">
        <is>
          <t>x</t>
        </is>
      </c>
      <c r="R527" s="87" t="inlineStr">
        <is>
          <t>x</t>
        </is>
      </c>
      <c r="S527" s="88" t="inlineStr">
        <is>
          <t>x</t>
        </is>
      </c>
    </row>
    <row r="528" ht="24" customHeight="1">
      <c r="A528" s="494" t="n"/>
      <c r="B528" s="236" t="inlineStr">
        <is>
          <t>30</t>
        </is>
      </c>
      <c r="C528" s="82" t="inlineStr">
        <is>
          <t>60.1</t>
        </is>
      </c>
      <c r="D528" s="83" t="inlineStr">
        <is>
          <t>30</t>
        </is>
      </c>
      <c r="E528" s="83" t="inlineStr">
        <is>
          <t>18</t>
        </is>
      </c>
      <c r="F528" s="84">
        <f>@IF(OR($S$1="周年祝福",$S$1="中秋祝福"),D528/$T$1*E528,D528*E528)</f>
        <v/>
      </c>
      <c r="G528" s="87" t="inlineStr">
        <is>
          <t>x</t>
        </is>
      </c>
      <c r="H528" s="83" t="inlineStr">
        <is>
          <t>36.5%</t>
        </is>
      </c>
      <c r="I528" s="83" t="inlineStr">
        <is>
          <t>14.4%</t>
        </is>
      </c>
      <c r="J528" s="87" t="inlineStr">
        <is>
          <t>x</t>
        </is>
      </c>
      <c r="K528" s="87" t="inlineStr">
        <is>
          <t>x</t>
        </is>
      </c>
      <c r="L528" s="83" t="inlineStr">
        <is>
          <t>42</t>
        </is>
      </c>
      <c r="M528" s="83" t="inlineStr">
        <is>
          <t>17</t>
        </is>
      </c>
      <c r="N528" s="83" t="inlineStr">
        <is>
          <t>17</t>
        </is>
      </c>
      <c r="O528" s="83" t="inlineStr">
        <is>
          <t>13</t>
        </is>
      </c>
      <c r="P528" s="87" t="inlineStr">
        <is>
          <t>x</t>
        </is>
      </c>
      <c r="Q528" s="87" t="inlineStr">
        <is>
          <t>x</t>
        </is>
      </c>
      <c r="R528" s="87" t="inlineStr">
        <is>
          <t>x</t>
        </is>
      </c>
      <c r="S528" s="88" t="inlineStr">
        <is>
          <t>x</t>
        </is>
      </c>
    </row>
    <row r="529" ht="24" customHeight="1">
      <c r="A529" s="494" t="n"/>
      <c r="B529" s="236" t="inlineStr">
        <is>
          <t>31</t>
        </is>
      </c>
      <c r="C529" s="82" t="inlineStr">
        <is>
          <t>65.9</t>
        </is>
      </c>
      <c r="D529" s="83" t="inlineStr">
        <is>
          <t>35</t>
        </is>
      </c>
      <c r="E529" s="83" t="inlineStr">
        <is>
          <t>20</t>
        </is>
      </c>
      <c r="F529" s="84">
        <f>@IF(OR($S$1="周年祝福",$S$1="中秋祝福"),D529/$T$1*E529,D529*E529)</f>
        <v/>
      </c>
      <c r="G529" s="285" t="inlineStr">
        <is>
          <t>x</t>
        </is>
      </c>
      <c r="H529" s="132" t="inlineStr">
        <is>
          <t>39.8%</t>
        </is>
      </c>
      <c r="I529" s="132" t="inlineStr">
        <is>
          <t>15.7%</t>
        </is>
      </c>
      <c r="J529" s="285" t="inlineStr">
        <is>
          <t>x</t>
        </is>
      </c>
      <c r="K529" s="285" t="inlineStr">
        <is>
          <t>x</t>
        </is>
      </c>
      <c r="L529" s="132" t="inlineStr">
        <is>
          <t>46</t>
        </is>
      </c>
      <c r="M529" s="132" t="inlineStr">
        <is>
          <t>19</t>
        </is>
      </c>
      <c r="N529" s="132" t="inlineStr">
        <is>
          <t>19</t>
        </is>
      </c>
      <c r="O529" s="132" t="inlineStr">
        <is>
          <t>14</t>
        </is>
      </c>
      <c r="P529" s="87" t="inlineStr">
        <is>
          <t>x</t>
        </is>
      </c>
      <c r="Q529" s="87" t="inlineStr">
        <is>
          <t>x</t>
        </is>
      </c>
      <c r="R529" s="87" t="inlineStr">
        <is>
          <t>x</t>
        </is>
      </c>
      <c r="S529" s="88" t="inlineStr">
        <is>
          <t>x</t>
        </is>
      </c>
    </row>
    <row r="530" ht="24" customHeight="1">
      <c r="A530" s="494" t="n"/>
      <c r="B530" s="236" t="inlineStr">
        <is>
          <t>32</t>
        </is>
      </c>
      <c r="C530" s="82" t="inlineStr">
        <is>
          <t>71.1</t>
        </is>
      </c>
      <c r="D530" s="83" t="inlineStr">
        <is>
          <t>35</t>
        </is>
      </c>
      <c r="E530" s="83" t="inlineStr">
        <is>
          <t>20</t>
        </is>
      </c>
      <c r="F530" s="84">
        <f>D530*E530</f>
        <v/>
      </c>
      <c r="G530" s="665" t="inlineStr">
        <is>
          <t>x</t>
        </is>
      </c>
      <c r="H530" s="73" t="inlineStr">
        <is>
          <t>43.1%</t>
        </is>
      </c>
      <c r="I530" s="73" t="inlineStr">
        <is>
          <t>17%</t>
        </is>
      </c>
      <c r="J530" s="665" t="inlineStr">
        <is>
          <t>x</t>
        </is>
      </c>
      <c r="K530" s="665" t="inlineStr">
        <is>
          <t>x</t>
        </is>
      </c>
      <c r="L530" s="73" t="inlineStr">
        <is>
          <t>50</t>
        </is>
      </c>
      <c r="M530" s="73" t="inlineStr">
        <is>
          <t>20</t>
        </is>
      </c>
      <c r="N530" s="73" t="inlineStr">
        <is>
          <t>20</t>
        </is>
      </c>
      <c r="O530" s="73" t="inlineStr">
        <is>
          <t>15</t>
        </is>
      </c>
      <c r="P530" s="87" t="inlineStr">
        <is>
          <t>x</t>
        </is>
      </c>
      <c r="Q530" s="87" t="inlineStr">
        <is>
          <t>x</t>
        </is>
      </c>
      <c r="R530" s="87" t="inlineStr">
        <is>
          <t>x</t>
        </is>
      </c>
      <c r="S530" s="88" t="inlineStr">
        <is>
          <t>x</t>
        </is>
      </c>
    </row>
    <row r="531" ht="24" customHeight="1">
      <c r="A531" s="494" t="n"/>
      <c r="B531" s="236" t="inlineStr">
        <is>
          <t>33</t>
        </is>
      </c>
      <c r="C531" s="82" t="inlineStr">
        <is>
          <t>77.3</t>
        </is>
      </c>
      <c r="D531" s="83" t="inlineStr">
        <is>
          <t>35</t>
        </is>
      </c>
      <c r="E531" s="83" t="inlineStr">
        <is>
          <t>20</t>
        </is>
      </c>
      <c r="F531" s="84">
        <f>D531*E531</f>
        <v/>
      </c>
      <c r="G531" s="665" t="inlineStr">
        <is>
          <t>x</t>
        </is>
      </c>
      <c r="H531" s="73" t="inlineStr">
        <is>
          <t>46.7%</t>
        </is>
      </c>
      <c r="I531" s="73" t="inlineStr">
        <is>
          <t>18.4%</t>
        </is>
      </c>
      <c r="J531" s="665" t="inlineStr">
        <is>
          <t>x</t>
        </is>
      </c>
      <c r="K531" s="665" t="inlineStr">
        <is>
          <t>x</t>
        </is>
      </c>
      <c r="L531" s="73" t="inlineStr">
        <is>
          <t>54</t>
        </is>
      </c>
      <c r="M531" s="73" t="inlineStr">
        <is>
          <t>22</t>
        </is>
      </c>
      <c r="N531" s="73" t="inlineStr">
        <is>
          <t>22</t>
        </is>
      </c>
      <c r="O531" s="73" t="inlineStr">
        <is>
          <t>17</t>
        </is>
      </c>
      <c r="P531" s="87" t="inlineStr">
        <is>
          <t>x</t>
        </is>
      </c>
      <c r="Q531" s="87" t="inlineStr">
        <is>
          <t>x</t>
        </is>
      </c>
      <c r="R531" s="87" t="inlineStr">
        <is>
          <t>x</t>
        </is>
      </c>
      <c r="S531" s="88" t="inlineStr">
        <is>
          <t>x</t>
        </is>
      </c>
    </row>
    <row r="532" ht="24" customHeight="1">
      <c r="A532" s="494" t="n"/>
      <c r="B532" s="236" t="inlineStr">
        <is>
          <t>34</t>
        </is>
      </c>
      <c r="C532" s="82" t="inlineStr">
        <is>
          <t>84.4</t>
        </is>
      </c>
      <c r="D532" s="83" t="inlineStr">
        <is>
          <t>35</t>
        </is>
      </c>
      <c r="E532" s="83" t="inlineStr">
        <is>
          <t>20</t>
        </is>
      </c>
      <c r="F532" s="84">
        <f>D532*E532</f>
        <v/>
      </c>
      <c r="G532" s="665" t="inlineStr">
        <is>
          <t>x</t>
        </is>
      </c>
      <c r="H532" s="73" t="inlineStr">
        <is>
          <t>51.1%</t>
        </is>
      </c>
      <c r="I532" s="73" t="inlineStr">
        <is>
          <t>20.2%</t>
        </is>
      </c>
      <c r="J532" s="665" t="inlineStr">
        <is>
          <t>x</t>
        </is>
      </c>
      <c r="K532" s="665" t="inlineStr">
        <is>
          <t>x</t>
        </is>
      </c>
      <c r="L532" s="73" t="inlineStr">
        <is>
          <t>58</t>
        </is>
      </c>
      <c r="M532" s="73" t="inlineStr">
        <is>
          <t>24</t>
        </is>
      </c>
      <c r="N532" s="73" t="inlineStr">
        <is>
          <t>24</t>
        </is>
      </c>
      <c r="O532" s="73" t="inlineStr">
        <is>
          <t>18</t>
        </is>
      </c>
      <c r="P532" s="87" t="inlineStr">
        <is>
          <t>x</t>
        </is>
      </c>
      <c r="Q532" s="87" t="inlineStr">
        <is>
          <t>x</t>
        </is>
      </c>
      <c r="R532" s="87" t="inlineStr">
        <is>
          <t>x</t>
        </is>
      </c>
      <c r="S532" s="88" t="inlineStr">
        <is>
          <t>x</t>
        </is>
      </c>
    </row>
    <row r="533" ht="24" customHeight="1">
      <c r="A533" s="553" t="n"/>
      <c r="B533" s="78" t="inlineStr">
        <is>
          <t>35</t>
        </is>
      </c>
      <c r="C533" s="89" t="inlineStr">
        <is>
          <t>90.6</t>
        </is>
      </c>
      <c r="D533" s="90" t="inlineStr">
        <is>
          <t>35</t>
        </is>
      </c>
      <c r="E533" s="90" t="inlineStr">
        <is>
          <t>20</t>
        </is>
      </c>
      <c r="F533" s="224">
        <f>D533*E533</f>
        <v/>
      </c>
      <c r="G533" s="1061" t="inlineStr">
        <is>
          <t>x</t>
        </is>
      </c>
      <c r="H533" s="1060" t="inlineStr">
        <is>
          <t>54.8%</t>
        </is>
      </c>
      <c r="I533" s="1060" t="inlineStr">
        <is>
          <t>21.6%</t>
        </is>
      </c>
      <c r="J533" s="1061" t="inlineStr">
        <is>
          <t>x</t>
        </is>
      </c>
      <c r="K533" s="1061" t="inlineStr">
        <is>
          <t>x</t>
        </is>
      </c>
      <c r="L533" s="1060" t="inlineStr">
        <is>
          <t>63</t>
        </is>
      </c>
      <c r="M533" s="1060" t="inlineStr">
        <is>
          <t>26</t>
        </is>
      </c>
      <c r="N533" s="1060" t="inlineStr">
        <is>
          <t>26</t>
        </is>
      </c>
      <c r="O533" s="1060" t="inlineStr">
        <is>
          <t>20</t>
        </is>
      </c>
      <c r="P533" s="66" t="inlineStr">
        <is>
          <t>x</t>
        </is>
      </c>
      <c r="Q533" s="66" t="inlineStr">
        <is>
          <t>x</t>
        </is>
      </c>
      <c r="R533" s="66" t="inlineStr">
        <is>
          <t>x</t>
        </is>
      </c>
      <c r="S533" s="67" t="inlineStr">
        <is>
          <t>x</t>
        </is>
      </c>
    </row>
    <row r="534" ht="24" customHeight="1">
      <c r="A534" s="605" t="inlineStr">
        <is>
          <t>华山
上层心法
狂风快剑</t>
        </is>
      </c>
      <c r="B534" s="63" t="inlineStr">
        <is>
          <t>1</t>
        </is>
      </c>
      <c r="C534" s="234" t="inlineStr">
        <is>
          <t>0.7</t>
        </is>
      </c>
      <c r="D534" s="340" t="inlineStr">
        <is>
          <t>5</t>
        </is>
      </c>
      <c r="E534" s="340" t="inlineStr">
        <is>
          <t>1</t>
        </is>
      </c>
      <c r="F534" s="207">
        <f>D534/$T$1*E534</f>
        <v/>
      </c>
      <c r="G534" s="340" t="inlineStr">
        <is>
          <t>1</t>
        </is>
      </c>
      <c r="H534" s="340" t="inlineStr">
        <is>
          <t>0.4%</t>
        </is>
      </c>
      <c r="I534" s="253" t="inlineStr">
        <is>
          <t>x</t>
        </is>
      </c>
      <c r="J534" s="340" t="inlineStr">
        <is>
          <t>0.3%</t>
        </is>
      </c>
      <c r="K534" s="253" t="inlineStr">
        <is>
          <t>x</t>
        </is>
      </c>
      <c r="L534" s="340" t="inlineStr">
        <is>
          <t>0</t>
        </is>
      </c>
      <c r="M534" s="253" t="inlineStr">
        <is>
          <t>x</t>
        </is>
      </c>
      <c r="N534" s="340" t="inlineStr">
        <is>
          <t>0</t>
        </is>
      </c>
      <c r="O534" s="253" t="inlineStr">
        <is>
          <t>x</t>
        </is>
      </c>
      <c r="P534" s="253" t="inlineStr">
        <is>
          <t>x</t>
        </is>
      </c>
      <c r="Q534" s="253" t="inlineStr">
        <is>
          <t>x</t>
        </is>
      </c>
      <c r="R534" s="340" t="inlineStr">
        <is>
          <t>1%</t>
        </is>
      </c>
      <c r="S534" s="662" t="inlineStr">
        <is>
          <t>x</t>
        </is>
      </c>
    </row>
    <row r="535" ht="24" customHeight="1">
      <c r="A535" s="494" t="n"/>
      <c r="B535" s="236" t="inlineStr">
        <is>
          <t>2</t>
        </is>
      </c>
      <c r="C535" s="82" t="inlineStr">
        <is>
          <t>1.7</t>
        </is>
      </c>
      <c r="D535" s="83" t="inlineStr">
        <is>
          <t>5</t>
        </is>
      </c>
      <c r="E535" s="83" t="inlineStr">
        <is>
          <t>1</t>
        </is>
      </c>
      <c r="F535" s="84">
        <f>D535/$T$1*E535</f>
        <v/>
      </c>
      <c r="G535" s="83" t="inlineStr">
        <is>
          <t>1</t>
        </is>
      </c>
      <c r="H535" s="83" t="inlineStr">
        <is>
          <t>0.7%</t>
        </is>
      </c>
      <c r="I535" s="87" t="inlineStr">
        <is>
          <t>x</t>
        </is>
      </c>
      <c r="J535" s="83" t="inlineStr">
        <is>
          <t>0.6%</t>
        </is>
      </c>
      <c r="K535" s="87" t="inlineStr">
        <is>
          <t>x</t>
        </is>
      </c>
      <c r="L535" s="83" t="inlineStr">
        <is>
          <t>1</t>
        </is>
      </c>
      <c r="M535" s="87" t="inlineStr">
        <is>
          <t>x</t>
        </is>
      </c>
      <c r="N535" s="83" t="inlineStr">
        <is>
          <t>0</t>
        </is>
      </c>
      <c r="O535" s="87" t="inlineStr">
        <is>
          <t>x</t>
        </is>
      </c>
      <c r="P535" s="87" t="inlineStr">
        <is>
          <t>x</t>
        </is>
      </c>
      <c r="Q535" s="87" t="inlineStr">
        <is>
          <t>x</t>
        </is>
      </c>
      <c r="R535" s="83" t="inlineStr">
        <is>
          <t>2%</t>
        </is>
      </c>
      <c r="S535" s="88" t="inlineStr">
        <is>
          <t>x</t>
        </is>
      </c>
    </row>
    <row r="536" ht="24" customHeight="1">
      <c r="A536" s="494" t="n"/>
      <c r="B536" s="236" t="inlineStr">
        <is>
          <t>3</t>
        </is>
      </c>
      <c r="C536" s="82" t="inlineStr">
        <is>
          <t>2.6</t>
        </is>
      </c>
      <c r="D536" s="83" t="inlineStr">
        <is>
          <t>5</t>
        </is>
      </c>
      <c r="E536" s="83" t="inlineStr">
        <is>
          <t>1</t>
        </is>
      </c>
      <c r="F536" s="84">
        <f>D536/$T$1*E536</f>
        <v/>
      </c>
      <c r="G536" s="83" t="inlineStr">
        <is>
          <t>2</t>
        </is>
      </c>
      <c r="H536" s="83" t="inlineStr">
        <is>
          <t>1.1%</t>
        </is>
      </c>
      <c r="I536" s="87" t="inlineStr">
        <is>
          <t>x</t>
        </is>
      </c>
      <c r="J536" s="83" t="inlineStr">
        <is>
          <t>0.9%</t>
        </is>
      </c>
      <c r="K536" s="87" t="inlineStr">
        <is>
          <t>x</t>
        </is>
      </c>
      <c r="L536" s="83" t="inlineStr">
        <is>
          <t>1</t>
        </is>
      </c>
      <c r="M536" s="87" t="inlineStr">
        <is>
          <t>x</t>
        </is>
      </c>
      <c r="N536" s="83" t="inlineStr">
        <is>
          <t>1</t>
        </is>
      </c>
      <c r="O536" s="87" t="inlineStr">
        <is>
          <t>x</t>
        </is>
      </c>
      <c r="P536" s="87" t="inlineStr">
        <is>
          <t>x</t>
        </is>
      </c>
      <c r="Q536" s="87" t="inlineStr">
        <is>
          <t>x</t>
        </is>
      </c>
      <c r="R536" s="83" t="inlineStr">
        <is>
          <t>3%</t>
        </is>
      </c>
      <c r="S536" s="88" t="inlineStr">
        <is>
          <t>x</t>
        </is>
      </c>
    </row>
    <row r="537" ht="24" customHeight="1">
      <c r="A537" s="494" t="n"/>
      <c r="B537" s="236" t="inlineStr">
        <is>
          <t>4</t>
        </is>
      </c>
      <c r="C537" s="82" t="inlineStr">
        <is>
          <t>3.6</t>
        </is>
      </c>
      <c r="D537" s="83" t="inlineStr">
        <is>
          <t>5</t>
        </is>
      </c>
      <c r="E537" s="83" t="inlineStr">
        <is>
          <t>1</t>
        </is>
      </c>
      <c r="F537" s="84">
        <f>D537/$T$1*E537</f>
        <v/>
      </c>
      <c r="G537" s="83" t="inlineStr">
        <is>
          <t>2</t>
        </is>
      </c>
      <c r="H537" s="83" t="inlineStr">
        <is>
          <t>1.5%</t>
        </is>
      </c>
      <c r="I537" s="87" t="inlineStr">
        <is>
          <t>x</t>
        </is>
      </c>
      <c r="J537" s="83" t="inlineStr">
        <is>
          <t>1.2%</t>
        </is>
      </c>
      <c r="K537" s="87" t="inlineStr">
        <is>
          <t>x</t>
        </is>
      </c>
      <c r="L537" s="83" t="inlineStr">
        <is>
          <t>2</t>
        </is>
      </c>
      <c r="M537" s="87" t="inlineStr">
        <is>
          <t>x</t>
        </is>
      </c>
      <c r="N537" s="83" t="inlineStr">
        <is>
          <t>1</t>
        </is>
      </c>
      <c r="O537" s="87" t="inlineStr">
        <is>
          <t>x</t>
        </is>
      </c>
      <c r="P537" s="87" t="inlineStr">
        <is>
          <t>x</t>
        </is>
      </c>
      <c r="Q537" s="87" t="inlineStr">
        <is>
          <t>x</t>
        </is>
      </c>
      <c r="R537" s="83" t="inlineStr">
        <is>
          <t>4%</t>
        </is>
      </c>
      <c r="S537" s="88" t="inlineStr">
        <is>
          <t>x</t>
        </is>
      </c>
    </row>
    <row r="538" ht="24" customHeight="1">
      <c r="A538" s="494" t="n"/>
      <c r="B538" s="236" t="inlineStr">
        <is>
          <t>5</t>
        </is>
      </c>
      <c r="C538" s="82" t="inlineStr">
        <is>
          <t>4.3</t>
        </is>
      </c>
      <c r="D538" s="83" t="inlineStr">
        <is>
          <t>5</t>
        </is>
      </c>
      <c r="E538" s="83" t="inlineStr">
        <is>
          <t>1</t>
        </is>
      </c>
      <c r="F538" s="84">
        <f>D538/$T$1*E538</f>
        <v/>
      </c>
      <c r="G538" s="83" t="inlineStr">
        <is>
          <t>3</t>
        </is>
      </c>
      <c r="H538" s="83" t="inlineStr">
        <is>
          <t>1.8%</t>
        </is>
      </c>
      <c r="I538" s="87" t="inlineStr">
        <is>
          <t>x</t>
        </is>
      </c>
      <c r="J538" s="83" t="inlineStr">
        <is>
          <t>1.5%</t>
        </is>
      </c>
      <c r="K538" s="87" t="inlineStr">
        <is>
          <t>x</t>
        </is>
      </c>
      <c r="L538" s="83" t="inlineStr">
        <is>
          <t>2</t>
        </is>
      </c>
      <c r="M538" s="87" t="inlineStr">
        <is>
          <t>x</t>
        </is>
      </c>
      <c r="N538" s="83" t="inlineStr">
        <is>
          <t>1</t>
        </is>
      </c>
      <c r="O538" s="87" t="inlineStr">
        <is>
          <t>x</t>
        </is>
      </c>
      <c r="P538" s="87" t="inlineStr">
        <is>
          <t>x</t>
        </is>
      </c>
      <c r="Q538" s="87" t="inlineStr">
        <is>
          <t>x</t>
        </is>
      </c>
      <c r="R538" s="83" t="inlineStr">
        <is>
          <t>5%</t>
        </is>
      </c>
      <c r="S538" s="88" t="inlineStr">
        <is>
          <t>x</t>
        </is>
      </c>
    </row>
    <row r="539" ht="24" customHeight="1">
      <c r="A539" s="494" t="n"/>
      <c r="B539" s="236" t="inlineStr">
        <is>
          <t>6</t>
        </is>
      </c>
      <c r="C539" s="82" t="inlineStr">
        <is>
          <t>5.6</t>
        </is>
      </c>
      <c r="D539" s="83" t="inlineStr">
        <is>
          <t>10</t>
        </is>
      </c>
      <c r="E539" s="83" t="inlineStr">
        <is>
          <t>2</t>
        </is>
      </c>
      <c r="F539" s="84">
        <f>D539/$T$1*E539</f>
        <v/>
      </c>
      <c r="G539" s="83" t="inlineStr">
        <is>
          <t>3</t>
        </is>
      </c>
      <c r="H539" s="83" t="inlineStr">
        <is>
          <t>2.4%</t>
        </is>
      </c>
      <c r="I539" s="87" t="inlineStr">
        <is>
          <t>x</t>
        </is>
      </c>
      <c r="J539" s="83" t="inlineStr">
        <is>
          <t>1.9%</t>
        </is>
      </c>
      <c r="K539" s="87" t="inlineStr">
        <is>
          <t>x</t>
        </is>
      </c>
      <c r="L539" s="83" t="inlineStr">
        <is>
          <t>3</t>
        </is>
      </c>
      <c r="M539" s="87" t="inlineStr">
        <is>
          <t>x</t>
        </is>
      </c>
      <c r="N539" s="83" t="inlineStr">
        <is>
          <t>1</t>
        </is>
      </c>
      <c r="O539" s="87" t="inlineStr">
        <is>
          <t>x</t>
        </is>
      </c>
      <c r="P539" s="87" t="inlineStr">
        <is>
          <t>x</t>
        </is>
      </c>
      <c r="Q539" s="87" t="inlineStr">
        <is>
          <t>x</t>
        </is>
      </c>
      <c r="R539" s="83" t="inlineStr">
        <is>
          <t>6.5%</t>
        </is>
      </c>
      <c r="S539" s="88" t="inlineStr">
        <is>
          <t>x</t>
        </is>
      </c>
    </row>
    <row r="540" ht="24" customHeight="1">
      <c r="A540" s="494" t="n"/>
      <c r="B540" s="236" t="inlineStr">
        <is>
          <t>7</t>
        </is>
      </c>
      <c r="C540" s="82" t="inlineStr">
        <is>
          <t>6.5</t>
        </is>
      </c>
      <c r="D540" s="83" t="inlineStr">
        <is>
          <t>10</t>
        </is>
      </c>
      <c r="E540" s="83" t="inlineStr">
        <is>
          <t>2</t>
        </is>
      </c>
      <c r="F540" s="84">
        <f>D540/$T$1*E540</f>
        <v/>
      </c>
      <c r="G540" s="83" t="inlineStr">
        <is>
          <t>4</t>
        </is>
      </c>
      <c r="H540" s="83" t="inlineStr">
        <is>
          <t>2.9%</t>
        </is>
      </c>
      <c r="I540" s="87" t="inlineStr">
        <is>
          <t>x</t>
        </is>
      </c>
      <c r="J540" s="83" t="inlineStr">
        <is>
          <t>2.3%</t>
        </is>
      </c>
      <c r="K540" s="87" t="inlineStr">
        <is>
          <t>x</t>
        </is>
      </c>
      <c r="L540" s="83" t="inlineStr">
        <is>
          <t>3</t>
        </is>
      </c>
      <c r="M540" s="87" t="inlineStr">
        <is>
          <t>x</t>
        </is>
      </c>
      <c r="N540" s="83" t="inlineStr">
        <is>
          <t>1</t>
        </is>
      </c>
      <c r="O540" s="87" t="inlineStr">
        <is>
          <t>x</t>
        </is>
      </c>
      <c r="P540" s="87" t="inlineStr">
        <is>
          <t>x</t>
        </is>
      </c>
      <c r="Q540" s="87" t="inlineStr">
        <is>
          <t>x</t>
        </is>
      </c>
      <c r="R540" s="83" t="inlineStr">
        <is>
          <t>8%</t>
        </is>
      </c>
      <c r="S540" s="88" t="inlineStr">
        <is>
          <t>x</t>
        </is>
      </c>
    </row>
    <row r="541" ht="24" customHeight="1">
      <c r="A541" s="494" t="n"/>
      <c r="B541" s="236" t="inlineStr">
        <is>
          <t>8</t>
        </is>
      </c>
      <c r="C541" s="82" t="inlineStr">
        <is>
          <t>8.2</t>
        </is>
      </c>
      <c r="D541" s="83" t="inlineStr">
        <is>
          <t>10</t>
        </is>
      </c>
      <c r="E541" s="83" t="inlineStr">
        <is>
          <t>2</t>
        </is>
      </c>
      <c r="F541" s="84">
        <f>D541/$T$1*E541</f>
        <v/>
      </c>
      <c r="G541" s="83" t="inlineStr">
        <is>
          <t>5</t>
        </is>
      </c>
      <c r="H541" s="83" t="inlineStr">
        <is>
          <t>3.5%</t>
        </is>
      </c>
      <c r="I541" s="87" t="inlineStr">
        <is>
          <t>x</t>
        </is>
      </c>
      <c r="J541" s="83" t="inlineStr">
        <is>
          <t>2.8%</t>
        </is>
      </c>
      <c r="K541" s="87" t="inlineStr">
        <is>
          <t>x</t>
        </is>
      </c>
      <c r="L541" s="83" t="inlineStr">
        <is>
          <t>4</t>
        </is>
      </c>
      <c r="M541" s="87" t="inlineStr">
        <is>
          <t>x</t>
        </is>
      </c>
      <c r="N541" s="83" t="inlineStr">
        <is>
          <t>2</t>
        </is>
      </c>
      <c r="O541" s="87" t="inlineStr">
        <is>
          <t>x</t>
        </is>
      </c>
      <c r="P541" s="87" t="inlineStr">
        <is>
          <t>x</t>
        </is>
      </c>
      <c r="Q541" s="87" t="inlineStr">
        <is>
          <t>x</t>
        </is>
      </c>
      <c r="R541" s="83" t="inlineStr">
        <is>
          <t>9.5%</t>
        </is>
      </c>
      <c r="S541" s="88" t="inlineStr">
        <is>
          <t>x</t>
        </is>
      </c>
    </row>
    <row r="542" ht="24" customHeight="1">
      <c r="A542" s="494" t="n"/>
      <c r="B542" s="236" t="inlineStr">
        <is>
          <t>9</t>
        </is>
      </c>
      <c r="C542" s="82" t="inlineStr">
        <is>
          <t>9.5</t>
        </is>
      </c>
      <c r="D542" s="83" t="inlineStr">
        <is>
          <t>10</t>
        </is>
      </c>
      <c r="E542" s="83" t="inlineStr">
        <is>
          <t>2</t>
        </is>
      </c>
      <c r="F542" s="84">
        <f>D542/$T$1*E542</f>
        <v/>
      </c>
      <c r="G542" s="83" t="inlineStr">
        <is>
          <t>6</t>
        </is>
      </c>
      <c r="H542" s="83" t="inlineStr">
        <is>
          <t>4%</t>
        </is>
      </c>
      <c r="I542" s="87" t="inlineStr">
        <is>
          <t>x</t>
        </is>
      </c>
      <c r="J542" s="83" t="inlineStr">
        <is>
          <t>3.2%</t>
        </is>
      </c>
      <c r="K542" s="87" t="inlineStr">
        <is>
          <t>x</t>
        </is>
      </c>
      <c r="L542" s="83" t="inlineStr">
        <is>
          <t>5</t>
        </is>
      </c>
      <c r="M542" s="87" t="inlineStr">
        <is>
          <t>x</t>
        </is>
      </c>
      <c r="N542" s="83" t="inlineStr">
        <is>
          <t>2</t>
        </is>
      </c>
      <c r="O542" s="87" t="inlineStr">
        <is>
          <t>x</t>
        </is>
      </c>
      <c r="P542" s="87" t="inlineStr">
        <is>
          <t>x</t>
        </is>
      </c>
      <c r="Q542" s="87" t="inlineStr">
        <is>
          <t>x</t>
        </is>
      </c>
      <c r="R542" s="83" t="inlineStr">
        <is>
          <t>11%</t>
        </is>
      </c>
      <c r="S542" s="88" t="inlineStr">
        <is>
          <t>x</t>
        </is>
      </c>
    </row>
    <row r="543" ht="24" customHeight="1">
      <c r="A543" s="494" t="n"/>
      <c r="B543" s="236" t="inlineStr">
        <is>
          <t>10</t>
        </is>
      </c>
      <c r="C543" s="82" t="inlineStr">
        <is>
          <t>10.6</t>
        </is>
      </c>
      <c r="D543" s="83" t="inlineStr">
        <is>
          <t>10</t>
        </is>
      </c>
      <c r="E543" s="83" t="inlineStr">
        <is>
          <t>2</t>
        </is>
      </c>
      <c r="F543" s="84">
        <f>D543/$T$1*E543</f>
        <v/>
      </c>
      <c r="G543" s="83" t="inlineStr">
        <is>
          <t>7</t>
        </is>
      </c>
      <c r="H543" s="83" t="inlineStr">
        <is>
          <t>4.6%</t>
        </is>
      </c>
      <c r="I543" s="87" t="inlineStr">
        <is>
          <t>x</t>
        </is>
      </c>
      <c r="J543" s="83" t="inlineStr">
        <is>
          <t>3.7%</t>
        </is>
      </c>
      <c r="K543" s="87" t="inlineStr">
        <is>
          <t>x</t>
        </is>
      </c>
      <c r="L543" s="83" t="inlineStr">
        <is>
          <t>5</t>
        </is>
      </c>
      <c r="M543" s="87" t="inlineStr">
        <is>
          <t>x</t>
        </is>
      </c>
      <c r="N543" s="83" t="inlineStr">
        <is>
          <t>2</t>
        </is>
      </c>
      <c r="O543" s="87" t="inlineStr">
        <is>
          <t>x</t>
        </is>
      </c>
      <c r="P543" s="87" t="inlineStr">
        <is>
          <t>x</t>
        </is>
      </c>
      <c r="Q543" s="87" t="inlineStr">
        <is>
          <t>x</t>
        </is>
      </c>
      <c r="R543" s="83" t="inlineStr">
        <is>
          <t>12.5%</t>
        </is>
      </c>
      <c r="S543" s="88" t="inlineStr">
        <is>
          <t>x</t>
        </is>
      </c>
    </row>
    <row r="544" ht="24" customHeight="1">
      <c r="A544" s="494" t="n"/>
      <c r="B544" s="236" t="inlineStr">
        <is>
          <t>11</t>
        </is>
      </c>
      <c r="C544" s="82" t="inlineStr">
        <is>
          <t>12.2</t>
        </is>
      </c>
      <c r="D544" s="83" t="inlineStr">
        <is>
          <t>15</t>
        </is>
      </c>
      <c r="E544" s="83" t="inlineStr">
        <is>
          <t>5</t>
        </is>
      </c>
      <c r="F544" s="84">
        <f>D544/$T$1*E544</f>
        <v/>
      </c>
      <c r="G544" s="83" t="inlineStr">
        <is>
          <t>8</t>
        </is>
      </c>
      <c r="H544" s="83" t="inlineStr">
        <is>
          <t>5.3%</t>
        </is>
      </c>
      <c r="I544" s="87" t="inlineStr">
        <is>
          <t>x</t>
        </is>
      </c>
      <c r="J544" s="83" t="inlineStr">
        <is>
          <t>4.2%</t>
        </is>
      </c>
      <c r="K544" s="87" t="inlineStr">
        <is>
          <t>x</t>
        </is>
      </c>
      <c r="L544" s="83" t="inlineStr">
        <is>
          <t>6</t>
        </is>
      </c>
      <c r="M544" s="87" t="inlineStr">
        <is>
          <t>x</t>
        </is>
      </c>
      <c r="N544" s="83" t="inlineStr">
        <is>
          <t>2</t>
        </is>
      </c>
      <c r="O544" s="87" t="inlineStr">
        <is>
          <t>x</t>
        </is>
      </c>
      <c r="P544" s="87" t="inlineStr">
        <is>
          <t>x</t>
        </is>
      </c>
      <c r="Q544" s="87" t="inlineStr">
        <is>
          <t>x</t>
        </is>
      </c>
      <c r="R544" s="83" t="inlineStr">
        <is>
          <t>14.5%</t>
        </is>
      </c>
      <c r="S544" s="88" t="inlineStr">
        <is>
          <t>x</t>
        </is>
      </c>
    </row>
    <row r="545" ht="24" customHeight="1">
      <c r="A545" s="494" t="n"/>
      <c r="B545" s="236" t="inlineStr">
        <is>
          <t>12</t>
        </is>
      </c>
      <c r="C545" s="82" t="inlineStr">
        <is>
          <t>14.1</t>
        </is>
      </c>
      <c r="D545" s="83" t="inlineStr">
        <is>
          <t>15</t>
        </is>
      </c>
      <c r="E545" s="83" t="inlineStr">
        <is>
          <t>5</t>
        </is>
      </c>
      <c r="F545" s="84">
        <f>D545/$T$1*E545</f>
        <v/>
      </c>
      <c r="G545" s="83" t="inlineStr">
        <is>
          <t>9</t>
        </is>
      </c>
      <c r="H545" s="83" t="inlineStr">
        <is>
          <t>6%</t>
        </is>
      </c>
      <c r="I545" s="87" t="inlineStr">
        <is>
          <t>x</t>
        </is>
      </c>
      <c r="J545" s="83" t="inlineStr">
        <is>
          <t>4.8%</t>
        </is>
      </c>
      <c r="K545" s="87" t="inlineStr">
        <is>
          <t>x</t>
        </is>
      </c>
      <c r="L545" s="83" t="inlineStr">
        <is>
          <t>7</t>
        </is>
      </c>
      <c r="M545" s="87" t="inlineStr">
        <is>
          <t>x</t>
        </is>
      </c>
      <c r="N545" s="83" t="inlineStr">
        <is>
          <t>3</t>
        </is>
      </c>
      <c r="O545" s="87" t="inlineStr">
        <is>
          <t>x</t>
        </is>
      </c>
      <c r="P545" s="87" t="inlineStr">
        <is>
          <t>x</t>
        </is>
      </c>
      <c r="Q545" s="87" t="inlineStr">
        <is>
          <t>x</t>
        </is>
      </c>
      <c r="R545" s="83" t="inlineStr">
        <is>
          <t>16.5%</t>
        </is>
      </c>
      <c r="S545" s="88" t="inlineStr">
        <is>
          <t>x</t>
        </is>
      </c>
    </row>
    <row r="546" ht="24" customHeight="1">
      <c r="A546" s="494" t="n"/>
      <c r="B546" s="236" t="inlineStr">
        <is>
          <t>13</t>
        </is>
      </c>
      <c r="C546" s="82" t="inlineStr">
        <is>
          <t>15.8</t>
        </is>
      </c>
      <c r="D546" s="83" t="inlineStr">
        <is>
          <t>15</t>
        </is>
      </c>
      <c r="E546" s="83" t="inlineStr">
        <is>
          <t>5</t>
        </is>
      </c>
      <c r="F546" s="84">
        <f>D546/$T$1*E546</f>
        <v/>
      </c>
      <c r="G546" s="83" t="inlineStr">
        <is>
          <t>10</t>
        </is>
      </c>
      <c r="H546" s="83" t="inlineStr">
        <is>
          <t>6.8%</t>
        </is>
      </c>
      <c r="I546" s="87" t="inlineStr">
        <is>
          <t>x</t>
        </is>
      </c>
      <c r="J546" s="83" t="inlineStr">
        <is>
          <t>5.4%</t>
        </is>
      </c>
      <c r="K546" s="87" t="inlineStr">
        <is>
          <t>x</t>
        </is>
      </c>
      <c r="L546" s="83" t="inlineStr">
        <is>
          <t>8</t>
        </is>
      </c>
      <c r="M546" s="87" t="inlineStr">
        <is>
          <t>x</t>
        </is>
      </c>
      <c r="N546" s="83" t="inlineStr">
        <is>
          <t>3</t>
        </is>
      </c>
      <c r="O546" s="87" t="inlineStr">
        <is>
          <t>x</t>
        </is>
      </c>
      <c r="P546" s="87" t="inlineStr">
        <is>
          <t>x</t>
        </is>
      </c>
      <c r="Q546" s="87" t="inlineStr">
        <is>
          <t>x</t>
        </is>
      </c>
      <c r="R546" s="83" t="inlineStr">
        <is>
          <t>18.5%</t>
        </is>
      </c>
      <c r="S546" s="88" t="inlineStr">
        <is>
          <t>x</t>
        </is>
      </c>
    </row>
    <row r="547" ht="24" customHeight="1">
      <c r="A547" s="494" t="n"/>
      <c r="B547" s="236" t="inlineStr">
        <is>
          <t>14</t>
        </is>
      </c>
      <c r="C547" s="82" t="inlineStr">
        <is>
          <t>17.5</t>
        </is>
      </c>
      <c r="D547" s="83" t="inlineStr">
        <is>
          <t>15</t>
        </is>
      </c>
      <c r="E547" s="83" t="inlineStr">
        <is>
          <t>5</t>
        </is>
      </c>
      <c r="F547" s="84">
        <f>D547/$T$1*E547</f>
        <v/>
      </c>
      <c r="G547" s="83" t="inlineStr">
        <is>
          <t>11</t>
        </is>
      </c>
      <c r="H547" s="83" t="inlineStr">
        <is>
          <t>7.5%</t>
        </is>
      </c>
      <c r="I547" s="87" t="inlineStr">
        <is>
          <t>x</t>
        </is>
      </c>
      <c r="J547" s="83" t="inlineStr">
        <is>
          <t>6%</t>
        </is>
      </c>
      <c r="K547" s="87" t="inlineStr">
        <is>
          <t>x</t>
        </is>
      </c>
      <c r="L547" s="83" t="inlineStr">
        <is>
          <t>9</t>
        </is>
      </c>
      <c r="M547" s="87" t="inlineStr">
        <is>
          <t>x</t>
        </is>
      </c>
      <c r="N547" s="83" t="inlineStr">
        <is>
          <t>3</t>
        </is>
      </c>
      <c r="O547" s="87" t="inlineStr">
        <is>
          <t>x</t>
        </is>
      </c>
      <c r="P547" s="87" t="inlineStr">
        <is>
          <t>x</t>
        </is>
      </c>
      <c r="Q547" s="87" t="inlineStr">
        <is>
          <t>x</t>
        </is>
      </c>
      <c r="R547" s="83" t="inlineStr">
        <is>
          <t>20.5%</t>
        </is>
      </c>
      <c r="S547" s="88" t="inlineStr">
        <is>
          <t>x</t>
        </is>
      </c>
    </row>
    <row r="548" ht="24" customHeight="1">
      <c r="A548" s="494" t="n"/>
      <c r="B548" s="236" t="inlineStr">
        <is>
          <t>15</t>
        </is>
      </c>
      <c r="C548" s="82" t="inlineStr">
        <is>
          <t>19</t>
        </is>
      </c>
      <c r="D548" s="83" t="inlineStr">
        <is>
          <t>15</t>
        </is>
      </c>
      <c r="E548" s="83" t="inlineStr">
        <is>
          <t>5</t>
        </is>
      </c>
      <c r="F548" s="84">
        <f>D548/$T$1*E548</f>
        <v/>
      </c>
      <c r="G548" s="83" t="inlineStr">
        <is>
          <t>12</t>
        </is>
      </c>
      <c r="H548" s="83" t="inlineStr">
        <is>
          <t>8.2%</t>
        </is>
      </c>
      <c r="I548" s="87" t="inlineStr">
        <is>
          <t>x</t>
        </is>
      </c>
      <c r="J548" s="83" t="inlineStr">
        <is>
          <t>6.6%</t>
        </is>
      </c>
      <c r="K548" s="87" t="inlineStr">
        <is>
          <t>x</t>
        </is>
      </c>
      <c r="L548" s="83" t="inlineStr">
        <is>
          <t>9</t>
        </is>
      </c>
      <c r="M548" s="87" t="inlineStr">
        <is>
          <t>x</t>
        </is>
      </c>
      <c r="N548" s="83" t="inlineStr">
        <is>
          <t>4</t>
        </is>
      </c>
      <c r="O548" s="87" t="inlineStr">
        <is>
          <t>x</t>
        </is>
      </c>
      <c r="P548" s="87" t="inlineStr">
        <is>
          <t>x</t>
        </is>
      </c>
      <c r="Q548" s="87" t="inlineStr">
        <is>
          <t>x</t>
        </is>
      </c>
      <c r="R548" s="83" t="inlineStr">
        <is>
          <t>22.5%</t>
        </is>
      </c>
      <c r="S548" s="88" t="inlineStr">
        <is>
          <t>x</t>
        </is>
      </c>
    </row>
    <row r="549" ht="24" customHeight="1">
      <c r="A549" s="494" t="n"/>
      <c r="B549" s="236" t="inlineStr">
        <is>
          <t>16</t>
        </is>
      </c>
      <c r="C549" s="82" t="inlineStr">
        <is>
          <t>21.6</t>
        </is>
      </c>
      <c r="D549" s="83" t="inlineStr">
        <is>
          <t>20</t>
        </is>
      </c>
      <c r="E549" s="83" t="inlineStr">
        <is>
          <t>8</t>
        </is>
      </c>
      <c r="F549" s="84">
        <f>D549/$T$1*E549</f>
        <v/>
      </c>
      <c r="G549" s="83" t="inlineStr">
        <is>
          <t>13</t>
        </is>
      </c>
      <c r="H549" s="83" t="inlineStr">
        <is>
          <t>9.3%</t>
        </is>
      </c>
      <c r="I549" s="87" t="inlineStr">
        <is>
          <t>x</t>
        </is>
      </c>
      <c r="J549" s="83" t="inlineStr">
        <is>
          <t>7.4%</t>
        </is>
      </c>
      <c r="K549" s="87" t="inlineStr">
        <is>
          <t>x</t>
        </is>
      </c>
      <c r="L549" s="83" t="inlineStr">
        <is>
          <t>11</t>
        </is>
      </c>
      <c r="M549" s="87" t="inlineStr">
        <is>
          <t>x</t>
        </is>
      </c>
      <c r="N549" s="83" t="inlineStr">
        <is>
          <t>4</t>
        </is>
      </c>
      <c r="O549" s="87" t="inlineStr">
        <is>
          <t>x</t>
        </is>
      </c>
      <c r="P549" s="87" t="inlineStr">
        <is>
          <t>x</t>
        </is>
      </c>
      <c r="Q549" s="87" t="inlineStr">
        <is>
          <t>x</t>
        </is>
      </c>
      <c r="R549" s="83" t="inlineStr">
        <is>
          <t>25.5%</t>
        </is>
      </c>
      <c r="S549" s="88" t="inlineStr">
        <is>
          <t>x</t>
        </is>
      </c>
    </row>
    <row r="550" ht="24" customHeight="1">
      <c r="A550" s="494" t="n"/>
      <c r="B550" s="236" t="inlineStr">
        <is>
          <t>17</t>
        </is>
      </c>
      <c r="C550" s="82" t="inlineStr">
        <is>
          <t>24.2</t>
        </is>
      </c>
      <c r="D550" s="83" t="inlineStr">
        <is>
          <t>20</t>
        </is>
      </c>
      <c r="E550" s="83" t="inlineStr">
        <is>
          <t>8</t>
        </is>
      </c>
      <c r="F550" s="84">
        <f>D550/$T$1*E550</f>
        <v/>
      </c>
      <c r="G550" s="83" t="inlineStr">
        <is>
          <t>15</t>
        </is>
      </c>
      <c r="H550" s="83" t="inlineStr">
        <is>
          <t>10.4%</t>
        </is>
      </c>
      <c r="I550" s="87" t="inlineStr">
        <is>
          <t>x</t>
        </is>
      </c>
      <c r="J550" s="83" t="inlineStr">
        <is>
          <t>8.3%</t>
        </is>
      </c>
      <c r="K550" s="87" t="inlineStr">
        <is>
          <t>x</t>
        </is>
      </c>
      <c r="L550" s="83" t="inlineStr">
        <is>
          <t>12</t>
        </is>
      </c>
      <c r="M550" s="87" t="inlineStr">
        <is>
          <t>x</t>
        </is>
      </c>
      <c r="N550" s="83" t="inlineStr">
        <is>
          <t>5</t>
        </is>
      </c>
      <c r="O550" s="87" t="inlineStr">
        <is>
          <t>x</t>
        </is>
      </c>
      <c r="P550" s="87" t="inlineStr">
        <is>
          <t>x</t>
        </is>
      </c>
      <c r="Q550" s="87" t="inlineStr">
        <is>
          <t>x</t>
        </is>
      </c>
      <c r="R550" s="83" t="inlineStr">
        <is>
          <t>28.5%</t>
        </is>
      </c>
      <c r="S550" s="88" t="inlineStr">
        <is>
          <t>x</t>
        </is>
      </c>
    </row>
    <row r="551" ht="24" customHeight="1">
      <c r="A551" s="494" t="n"/>
      <c r="B551" s="236" t="inlineStr">
        <is>
          <t>18</t>
        </is>
      </c>
      <c r="C551" s="82" t="inlineStr">
        <is>
          <t>26.5</t>
        </is>
      </c>
      <c r="D551" s="83" t="inlineStr">
        <is>
          <t>20</t>
        </is>
      </c>
      <c r="E551" s="83" t="inlineStr">
        <is>
          <t>8</t>
        </is>
      </c>
      <c r="F551" s="84">
        <f>D551/$T$1*E551</f>
        <v/>
      </c>
      <c r="G551" s="83" t="inlineStr">
        <is>
          <t>16</t>
        </is>
      </c>
      <c r="H551" s="83" t="inlineStr">
        <is>
          <t>11.5%</t>
        </is>
      </c>
      <c r="I551" s="87" t="inlineStr">
        <is>
          <t>x</t>
        </is>
      </c>
      <c r="J551" s="83" t="inlineStr">
        <is>
          <t>9.2%</t>
        </is>
      </c>
      <c r="K551" s="87" t="inlineStr">
        <is>
          <t>x</t>
        </is>
      </c>
      <c r="L551" s="83" t="inlineStr">
        <is>
          <t>13</t>
        </is>
      </c>
      <c r="M551" s="87" t="inlineStr">
        <is>
          <t>x</t>
        </is>
      </c>
      <c r="N551" s="83" t="inlineStr">
        <is>
          <t>5</t>
        </is>
      </c>
      <c r="O551" s="87" t="inlineStr">
        <is>
          <t>x</t>
        </is>
      </c>
      <c r="P551" s="87" t="inlineStr">
        <is>
          <t>x</t>
        </is>
      </c>
      <c r="Q551" s="87" t="inlineStr">
        <is>
          <t>x</t>
        </is>
      </c>
      <c r="R551" s="83" t="inlineStr">
        <is>
          <t>31.5%</t>
        </is>
      </c>
      <c r="S551" s="88" t="inlineStr">
        <is>
          <t>x</t>
        </is>
      </c>
    </row>
    <row r="552" ht="24" customHeight="1">
      <c r="A552" s="494" t="n"/>
      <c r="B552" s="236" t="inlineStr">
        <is>
          <t>19</t>
        </is>
      </c>
      <c r="C552" s="82" t="inlineStr">
        <is>
          <t>29.1</t>
        </is>
      </c>
      <c r="D552" s="83" t="inlineStr">
        <is>
          <t>20</t>
        </is>
      </c>
      <c r="E552" s="83" t="inlineStr">
        <is>
          <t>8</t>
        </is>
      </c>
      <c r="F552" s="84">
        <f>D552/$T$1*E552</f>
        <v/>
      </c>
      <c r="G552" s="83" t="inlineStr">
        <is>
          <t>18</t>
        </is>
      </c>
      <c r="H552" s="83" t="inlineStr">
        <is>
          <t>12.6%</t>
        </is>
      </c>
      <c r="I552" s="87" t="inlineStr">
        <is>
          <t>x</t>
        </is>
      </c>
      <c r="J552" s="83" t="inlineStr">
        <is>
          <t>10.1%</t>
        </is>
      </c>
      <c r="K552" s="87" t="inlineStr">
        <is>
          <t>x</t>
        </is>
      </c>
      <c r="L552" s="83" t="inlineStr">
        <is>
          <t>14</t>
        </is>
      </c>
      <c r="M552" s="87" t="inlineStr">
        <is>
          <t>x</t>
        </is>
      </c>
      <c r="N552" s="83" t="inlineStr">
        <is>
          <t>6</t>
        </is>
      </c>
      <c r="O552" s="87" t="inlineStr">
        <is>
          <t>x</t>
        </is>
      </c>
      <c r="P552" s="87" t="inlineStr">
        <is>
          <t>x</t>
        </is>
      </c>
      <c r="Q552" s="87" t="inlineStr">
        <is>
          <t>x</t>
        </is>
      </c>
      <c r="R552" s="83" t="inlineStr">
        <is>
          <t>34.5%</t>
        </is>
      </c>
      <c r="S552" s="88" t="inlineStr">
        <is>
          <t>x</t>
        </is>
      </c>
    </row>
    <row r="553" ht="24" customHeight="1">
      <c r="A553" s="494" t="n"/>
      <c r="B553" s="236" t="inlineStr">
        <is>
          <t>20</t>
        </is>
      </c>
      <c r="C553" s="82" t="inlineStr">
        <is>
          <t>31.9</t>
        </is>
      </c>
      <c r="D553" s="83" t="inlineStr">
        <is>
          <t>20</t>
        </is>
      </c>
      <c r="E553" s="83" t="inlineStr">
        <is>
          <t>8</t>
        </is>
      </c>
      <c r="F553" s="84">
        <f>D553/$T$1*E553</f>
        <v/>
      </c>
      <c r="G553" s="83" t="inlineStr">
        <is>
          <t>20</t>
        </is>
      </c>
      <c r="H553" s="83" t="inlineStr">
        <is>
          <t>13.7%</t>
        </is>
      </c>
      <c r="I553" s="87" t="inlineStr">
        <is>
          <t>x</t>
        </is>
      </c>
      <c r="J553" s="83" t="inlineStr">
        <is>
          <t>11%</t>
        </is>
      </c>
      <c r="K553" s="87" t="inlineStr">
        <is>
          <t>x</t>
        </is>
      </c>
      <c r="L553" s="83" t="inlineStr">
        <is>
          <t>16</t>
        </is>
      </c>
      <c r="M553" s="87" t="inlineStr">
        <is>
          <t>x</t>
        </is>
      </c>
      <c r="N553" s="83" t="inlineStr">
        <is>
          <t>6</t>
        </is>
      </c>
      <c r="O553" s="87" t="inlineStr">
        <is>
          <t>x</t>
        </is>
      </c>
      <c r="P553" s="87" t="inlineStr">
        <is>
          <t>x</t>
        </is>
      </c>
      <c r="Q553" s="87" t="inlineStr">
        <is>
          <t>x</t>
        </is>
      </c>
      <c r="R553" s="83" t="inlineStr">
        <is>
          <t>37.5%</t>
        </is>
      </c>
      <c r="S553" s="88" t="inlineStr">
        <is>
          <t>x</t>
        </is>
      </c>
    </row>
    <row r="554" ht="24" customHeight="1">
      <c r="A554" s="494" t="n"/>
      <c r="B554" s="236" t="inlineStr">
        <is>
          <t>21</t>
        </is>
      </c>
      <c r="C554" s="82" t="inlineStr">
        <is>
          <t>35.8</t>
        </is>
      </c>
      <c r="D554" s="83" t="inlineStr">
        <is>
          <t>25</t>
        </is>
      </c>
      <c r="E554" s="83" t="inlineStr">
        <is>
          <t>12</t>
        </is>
      </c>
      <c r="F554" s="84">
        <f>D554/$T$1*E554</f>
        <v/>
      </c>
      <c r="G554" s="83" t="inlineStr">
        <is>
          <t>22</t>
        </is>
      </c>
      <c r="H554" s="83" t="inlineStr">
        <is>
          <t>15.3%</t>
        </is>
      </c>
      <c r="I554" s="87" t="inlineStr">
        <is>
          <t>x</t>
        </is>
      </c>
      <c r="J554" s="83" t="inlineStr">
        <is>
          <t>12.3%</t>
        </is>
      </c>
      <c r="K554" s="87" t="inlineStr">
        <is>
          <t>x</t>
        </is>
      </c>
      <c r="L554" s="83" t="inlineStr">
        <is>
          <t>18</t>
        </is>
      </c>
      <c r="M554" s="87" t="inlineStr">
        <is>
          <t>x</t>
        </is>
      </c>
      <c r="N554" s="83" t="inlineStr">
        <is>
          <t>7</t>
        </is>
      </c>
      <c r="O554" s="87" t="inlineStr">
        <is>
          <t>x</t>
        </is>
      </c>
      <c r="P554" s="87" t="inlineStr">
        <is>
          <t>x</t>
        </is>
      </c>
      <c r="Q554" s="87" t="inlineStr">
        <is>
          <t>x</t>
        </is>
      </c>
      <c r="R554" s="83" t="inlineStr">
        <is>
          <t>42%</t>
        </is>
      </c>
      <c r="S554" s="88" t="inlineStr">
        <is>
          <t>x</t>
        </is>
      </c>
    </row>
    <row r="555" ht="24" customHeight="1">
      <c r="A555" s="494" t="n"/>
      <c r="B555" s="236" t="inlineStr">
        <is>
          <t>22</t>
        </is>
      </c>
      <c r="C555" s="82" t="inlineStr">
        <is>
          <t>39.7</t>
        </is>
      </c>
      <c r="D555" s="83" t="inlineStr">
        <is>
          <t>25</t>
        </is>
      </c>
      <c r="E555" s="83" t="inlineStr">
        <is>
          <t>12</t>
        </is>
      </c>
      <c r="F555" s="84">
        <f>D555/$T$1*E555</f>
        <v/>
      </c>
      <c r="G555" s="83" t="inlineStr">
        <is>
          <t>24</t>
        </is>
      </c>
      <c r="H555" s="83" t="inlineStr">
        <is>
          <t>17%</t>
        </is>
      </c>
      <c r="I555" s="87" t="inlineStr">
        <is>
          <t>x</t>
        </is>
      </c>
      <c r="J555" s="83" t="inlineStr">
        <is>
          <t>13.6%</t>
        </is>
      </c>
      <c r="K555" s="87" t="inlineStr">
        <is>
          <t>x</t>
        </is>
      </c>
      <c r="L555" s="83" t="inlineStr">
        <is>
          <t>20</t>
        </is>
      </c>
      <c r="M555" s="87" t="inlineStr">
        <is>
          <t>x</t>
        </is>
      </c>
      <c r="N555" s="83" t="inlineStr">
        <is>
          <t>8</t>
        </is>
      </c>
      <c r="O555" s="87" t="inlineStr">
        <is>
          <t>x</t>
        </is>
      </c>
      <c r="P555" s="87" t="inlineStr">
        <is>
          <t>x</t>
        </is>
      </c>
      <c r="Q555" s="87" t="inlineStr">
        <is>
          <t>x</t>
        </is>
      </c>
      <c r="R555" s="83" t="inlineStr">
        <is>
          <t>46.5%</t>
        </is>
      </c>
      <c r="S555" s="88" t="inlineStr">
        <is>
          <t>x</t>
        </is>
      </c>
    </row>
    <row r="556" ht="24" customHeight="1">
      <c r="A556" s="494" t="n"/>
      <c r="B556" s="236" t="inlineStr">
        <is>
          <t>23</t>
        </is>
      </c>
      <c r="C556" s="82" t="inlineStr">
        <is>
          <t>43.2</t>
        </is>
      </c>
      <c r="D556" s="83" t="inlineStr">
        <is>
          <t>25</t>
        </is>
      </c>
      <c r="E556" s="83" t="inlineStr">
        <is>
          <t>12</t>
        </is>
      </c>
      <c r="F556" s="84">
        <f>D556/$T$1*E556</f>
        <v/>
      </c>
      <c r="G556" s="83" t="inlineStr">
        <is>
          <t>27</t>
        </is>
      </c>
      <c r="H556" s="83" t="inlineStr">
        <is>
          <t>18.6%</t>
        </is>
      </c>
      <c r="I556" s="87" t="inlineStr">
        <is>
          <t>x</t>
        </is>
      </c>
      <c r="J556" s="83" t="inlineStr">
        <is>
          <t>14.9%</t>
        </is>
      </c>
      <c r="K556" s="87" t="inlineStr">
        <is>
          <t>x</t>
        </is>
      </c>
      <c r="L556" s="83" t="inlineStr">
        <is>
          <t>21</t>
        </is>
      </c>
      <c r="M556" s="87" t="inlineStr">
        <is>
          <t>x</t>
        </is>
      </c>
      <c r="N556" s="83" t="inlineStr">
        <is>
          <t>9</t>
        </is>
      </c>
      <c r="O556" s="87" t="inlineStr">
        <is>
          <t>x</t>
        </is>
      </c>
      <c r="P556" s="87" t="inlineStr">
        <is>
          <t>x</t>
        </is>
      </c>
      <c r="Q556" s="87" t="inlineStr">
        <is>
          <t>x</t>
        </is>
      </c>
      <c r="R556" s="83" t="inlineStr">
        <is>
          <t>51%</t>
        </is>
      </c>
      <c r="S556" s="88" t="inlineStr">
        <is>
          <t>x</t>
        </is>
      </c>
    </row>
    <row r="557" ht="24" customHeight="1">
      <c r="A557" s="494" t="n"/>
      <c r="B557" s="236" t="inlineStr">
        <is>
          <t>24</t>
        </is>
      </c>
      <c r="C557" s="82" t="inlineStr">
        <is>
          <t>46.9</t>
        </is>
      </c>
      <c r="D557" s="83" t="inlineStr">
        <is>
          <t>25</t>
        </is>
      </c>
      <c r="E557" s="83" t="inlineStr">
        <is>
          <t>12</t>
        </is>
      </c>
      <c r="F557" s="84">
        <f>D557/$T$1*E557</f>
        <v/>
      </c>
      <c r="G557" s="83" t="inlineStr">
        <is>
          <t>29</t>
        </is>
      </c>
      <c r="H557" s="83" t="inlineStr">
        <is>
          <t>20.3%</t>
        </is>
      </c>
      <c r="I557" s="87" t="inlineStr">
        <is>
          <t>x</t>
        </is>
      </c>
      <c r="J557" s="83" t="inlineStr">
        <is>
          <t>16.2%</t>
        </is>
      </c>
      <c r="K557" s="87" t="inlineStr">
        <is>
          <t>x</t>
        </is>
      </c>
      <c r="L557" s="83" t="inlineStr">
        <is>
          <t>23</t>
        </is>
      </c>
      <c r="M557" s="87" t="inlineStr">
        <is>
          <t>x</t>
        </is>
      </c>
      <c r="N557" s="83" t="inlineStr">
        <is>
          <t>9</t>
        </is>
      </c>
      <c r="O557" s="87" t="inlineStr">
        <is>
          <t>x</t>
        </is>
      </c>
      <c r="P557" s="87" t="inlineStr">
        <is>
          <t>x</t>
        </is>
      </c>
      <c r="Q557" s="87" t="inlineStr">
        <is>
          <t>x</t>
        </is>
      </c>
      <c r="R557" s="83" t="inlineStr">
        <is>
          <t>55.5%</t>
        </is>
      </c>
      <c r="S557" s="88" t="inlineStr">
        <is>
          <t>x</t>
        </is>
      </c>
    </row>
    <row r="558" ht="24" customHeight="1">
      <c r="A558" s="494" t="n"/>
      <c r="B558" s="236" t="inlineStr">
        <is>
          <t>25</t>
        </is>
      </c>
      <c r="C558" s="82" t="inlineStr">
        <is>
          <t>50.7</t>
        </is>
      </c>
      <c r="D558" s="83" t="inlineStr">
        <is>
          <t>25</t>
        </is>
      </c>
      <c r="E558" s="83" t="inlineStr">
        <is>
          <t>12</t>
        </is>
      </c>
      <c r="F558" s="84">
        <f>D558/$T$1*E558</f>
        <v/>
      </c>
      <c r="G558" s="83" t="inlineStr">
        <is>
          <t>31</t>
        </is>
      </c>
      <c r="H558" s="83" t="inlineStr">
        <is>
          <t>21.9%</t>
        </is>
      </c>
      <c r="I558" s="87" t="inlineStr">
        <is>
          <t>x</t>
        </is>
      </c>
      <c r="J558" s="83" t="inlineStr">
        <is>
          <t>17.5%</t>
        </is>
      </c>
      <c r="K558" s="87" t="inlineStr">
        <is>
          <t>x</t>
        </is>
      </c>
      <c r="L558" s="83" t="inlineStr">
        <is>
          <t>25</t>
        </is>
      </c>
      <c r="M558" s="87" t="inlineStr">
        <is>
          <t>x</t>
        </is>
      </c>
      <c r="N558" s="83" t="inlineStr">
        <is>
          <t>10</t>
        </is>
      </c>
      <c r="O558" s="87" t="inlineStr">
        <is>
          <t>x</t>
        </is>
      </c>
      <c r="P558" s="87" t="inlineStr">
        <is>
          <t>x</t>
        </is>
      </c>
      <c r="Q558" s="87" t="inlineStr">
        <is>
          <t>x</t>
        </is>
      </c>
      <c r="R558" s="83" t="inlineStr">
        <is>
          <t>60%</t>
        </is>
      </c>
      <c r="S558" s="88" t="inlineStr">
        <is>
          <t>x</t>
        </is>
      </c>
    </row>
    <row r="559" ht="24" customHeight="1">
      <c r="A559" s="494" t="n"/>
      <c r="B559" s="236" t="inlineStr">
        <is>
          <t>26</t>
        </is>
      </c>
      <c r="C559" s="82" t="inlineStr">
        <is>
          <t>57.9</t>
        </is>
      </c>
      <c r="D559" s="83" t="inlineStr">
        <is>
          <t>30</t>
        </is>
      </c>
      <c r="E559" s="83" t="inlineStr">
        <is>
          <t>18</t>
        </is>
      </c>
      <c r="F559" s="84">
        <f>D559/$T$1*E559</f>
        <v/>
      </c>
      <c r="G559" s="83" t="inlineStr">
        <is>
          <t>35</t>
        </is>
      </c>
      <c r="H559" s="83" t="inlineStr">
        <is>
          <t>24.8%</t>
        </is>
      </c>
      <c r="I559" s="87" t="inlineStr">
        <is>
          <t>x</t>
        </is>
      </c>
      <c r="J559" s="83" t="inlineStr">
        <is>
          <t>19.9%</t>
        </is>
      </c>
      <c r="K559" s="87" t="inlineStr">
        <is>
          <t>x</t>
        </is>
      </c>
      <c r="L559" s="83" t="inlineStr">
        <is>
          <t>29</t>
        </is>
      </c>
      <c r="M559" s="87" t="inlineStr">
        <is>
          <t>x</t>
        </is>
      </c>
      <c r="N559" s="83" t="inlineStr">
        <is>
          <t>12</t>
        </is>
      </c>
      <c r="O559" s="87" t="inlineStr">
        <is>
          <t>x</t>
        </is>
      </c>
      <c r="P559" s="87" t="inlineStr">
        <is>
          <t>x</t>
        </is>
      </c>
      <c r="Q559" s="87" t="inlineStr">
        <is>
          <t>x</t>
        </is>
      </c>
      <c r="R559" s="83" t="inlineStr">
        <is>
          <t>68%</t>
        </is>
      </c>
      <c r="S559" s="88" t="inlineStr">
        <is>
          <t>x</t>
        </is>
      </c>
    </row>
    <row r="560" ht="24" customHeight="1">
      <c r="A560" s="494" t="n"/>
      <c r="B560" s="236" t="inlineStr">
        <is>
          <t>27</t>
        </is>
      </c>
      <c r="C560" s="82" t="inlineStr">
        <is>
          <t>64.5</t>
        </is>
      </c>
      <c r="D560" s="83" t="inlineStr">
        <is>
          <t>30</t>
        </is>
      </c>
      <c r="E560" s="83" t="inlineStr">
        <is>
          <t>18</t>
        </is>
      </c>
      <c r="F560" s="84">
        <f>@IF(OR($S$1="春节祝福",$S$1="周年祝福",$S$1="中秋祝福"),D560/$T$1*E560,D560*E560)</f>
        <v/>
      </c>
      <c r="G560" s="83" t="inlineStr">
        <is>
          <t>40</t>
        </is>
      </c>
      <c r="H560" s="83" t="inlineStr">
        <is>
          <t>27.7%</t>
        </is>
      </c>
      <c r="I560" s="87" t="inlineStr">
        <is>
          <t>x</t>
        </is>
      </c>
      <c r="J560" s="83" t="inlineStr">
        <is>
          <t>22.2%</t>
        </is>
      </c>
      <c r="K560" s="87" t="inlineStr">
        <is>
          <t>x</t>
        </is>
      </c>
      <c r="L560" s="83" t="inlineStr">
        <is>
          <t>32</t>
        </is>
      </c>
      <c r="M560" s="87" t="inlineStr">
        <is>
          <t>x</t>
        </is>
      </c>
      <c r="N560" s="83" t="inlineStr">
        <is>
          <t>13</t>
        </is>
      </c>
      <c r="O560" s="87" t="inlineStr">
        <is>
          <t>x</t>
        </is>
      </c>
      <c r="P560" s="87" t="inlineStr">
        <is>
          <t>x</t>
        </is>
      </c>
      <c r="Q560" s="87" t="inlineStr">
        <is>
          <t>x</t>
        </is>
      </c>
      <c r="R560" s="83" t="inlineStr">
        <is>
          <t>76%</t>
        </is>
      </c>
      <c r="S560" s="88" t="inlineStr">
        <is>
          <t>x</t>
        </is>
      </c>
    </row>
    <row r="561" ht="24" customHeight="1">
      <c r="A561" s="494" t="n"/>
      <c r="B561" s="236" t="inlineStr">
        <is>
          <t>28</t>
        </is>
      </c>
      <c r="C561" s="82" t="inlineStr">
        <is>
          <t>71.1</t>
        </is>
      </c>
      <c r="D561" s="83" t="inlineStr">
        <is>
          <t>30</t>
        </is>
      </c>
      <c r="E561" s="83" t="inlineStr">
        <is>
          <t>18</t>
        </is>
      </c>
      <c r="F561" s="84">
        <f>@IF(OR($S$1="春节祝福",$S$1="周年祝福",$S$1="中秋祝福"),D561/$T$1*E561,D561*E561)</f>
        <v/>
      </c>
      <c r="G561" s="83" t="inlineStr">
        <is>
          <t>44</t>
        </is>
      </c>
      <c r="H561" s="83" t="inlineStr">
        <is>
          <t>30.7%</t>
        </is>
      </c>
      <c r="I561" s="87" t="inlineStr">
        <is>
          <t>x</t>
        </is>
      </c>
      <c r="J561" s="83" t="inlineStr">
        <is>
          <t>24.5%</t>
        </is>
      </c>
      <c r="K561" s="87" t="inlineStr">
        <is>
          <t>x</t>
        </is>
      </c>
      <c r="L561" s="83" t="inlineStr">
        <is>
          <t>35</t>
        </is>
      </c>
      <c r="M561" s="87" t="inlineStr">
        <is>
          <t>x</t>
        </is>
      </c>
      <c r="N561" s="83" t="inlineStr">
        <is>
          <t>14</t>
        </is>
      </c>
      <c r="O561" s="87" t="inlineStr">
        <is>
          <t>x</t>
        </is>
      </c>
      <c r="P561" s="87" t="inlineStr">
        <is>
          <t>x</t>
        </is>
      </c>
      <c r="Q561" s="87" t="inlineStr">
        <is>
          <t>x</t>
        </is>
      </c>
      <c r="R561" s="83" t="inlineStr">
        <is>
          <t>84%</t>
        </is>
      </c>
      <c r="S561" s="88" t="inlineStr">
        <is>
          <t>x</t>
        </is>
      </c>
    </row>
    <row r="562" ht="24" customHeight="1">
      <c r="A562" s="494" t="n"/>
      <c r="B562" s="236" t="inlineStr">
        <is>
          <t>29</t>
        </is>
      </c>
      <c r="C562" s="82" t="inlineStr">
        <is>
          <t>78.3</t>
        </is>
      </c>
      <c r="D562" s="83" t="inlineStr">
        <is>
          <t>30</t>
        </is>
      </c>
      <c r="E562" s="83" t="inlineStr">
        <is>
          <t>18</t>
        </is>
      </c>
      <c r="F562" s="84">
        <f>@IF(OR($S$1="春节祝福",$S$1="周年祝福",$S$1="中秋祝福"),D562/$T$1*E562,D562*E562)</f>
        <v/>
      </c>
      <c r="G562" s="83" t="inlineStr">
        <is>
          <t>48</t>
        </is>
      </c>
      <c r="H562" s="83" t="inlineStr">
        <is>
          <t>33.6%</t>
        </is>
      </c>
      <c r="I562" s="87" t="inlineStr">
        <is>
          <t>x</t>
        </is>
      </c>
      <c r="J562" s="83" t="inlineStr">
        <is>
          <t>26.9%</t>
        </is>
      </c>
      <c r="K562" s="87" t="inlineStr">
        <is>
          <t>x</t>
        </is>
      </c>
      <c r="L562" s="83" t="inlineStr">
        <is>
          <t>39</t>
        </is>
      </c>
      <c r="M562" s="87" t="inlineStr">
        <is>
          <t>x</t>
        </is>
      </c>
      <c r="N562" s="83" t="inlineStr">
        <is>
          <t>16</t>
        </is>
      </c>
      <c r="O562" s="87" t="inlineStr">
        <is>
          <t>x</t>
        </is>
      </c>
      <c r="P562" s="87" t="inlineStr">
        <is>
          <t>x</t>
        </is>
      </c>
      <c r="Q562" s="87" t="inlineStr">
        <is>
          <t>x</t>
        </is>
      </c>
      <c r="R562" s="83" t="inlineStr">
        <is>
          <t>92%</t>
        </is>
      </c>
      <c r="S562" s="88" t="inlineStr">
        <is>
          <t>x</t>
        </is>
      </c>
    </row>
    <row r="563" ht="24" customHeight="1">
      <c r="A563" s="494" t="n"/>
      <c r="B563" s="236" t="inlineStr">
        <is>
          <t>30</t>
        </is>
      </c>
      <c r="C563" s="82" t="inlineStr">
        <is>
          <t>84.8</t>
        </is>
      </c>
      <c r="D563" s="83" t="inlineStr">
        <is>
          <t>30</t>
        </is>
      </c>
      <c r="E563" s="83" t="inlineStr">
        <is>
          <t>18</t>
        </is>
      </c>
      <c r="F563" s="84">
        <f>@IF(OR($S$1="周年祝福",$S$1="中秋祝福"),D563/$T$1*E563,D563*E563)</f>
        <v/>
      </c>
      <c r="G563" s="83" t="inlineStr">
        <is>
          <t>52</t>
        </is>
      </c>
      <c r="H563" s="83" t="inlineStr">
        <is>
          <t>36.5%</t>
        </is>
      </c>
      <c r="I563" s="87" t="inlineStr">
        <is>
          <t>x</t>
        </is>
      </c>
      <c r="J563" s="83" t="inlineStr">
        <is>
          <t>29.2%</t>
        </is>
      </c>
      <c r="K563" s="87" t="inlineStr">
        <is>
          <t>x</t>
        </is>
      </c>
      <c r="L563" s="83" t="inlineStr">
        <is>
          <t>42</t>
        </is>
      </c>
      <c r="M563" s="87" t="inlineStr">
        <is>
          <t>x</t>
        </is>
      </c>
      <c r="N563" s="83" t="inlineStr">
        <is>
          <t>17</t>
        </is>
      </c>
      <c r="O563" s="87" t="inlineStr">
        <is>
          <t>x</t>
        </is>
      </c>
      <c r="P563" s="87" t="inlineStr">
        <is>
          <t>x</t>
        </is>
      </c>
      <c r="Q563" s="87" t="inlineStr">
        <is>
          <t>x</t>
        </is>
      </c>
      <c r="R563" s="83" t="inlineStr">
        <is>
          <t>100%</t>
        </is>
      </c>
      <c r="S563" s="88" t="inlineStr">
        <is>
          <t>x</t>
        </is>
      </c>
    </row>
    <row r="564" ht="24" customHeight="1">
      <c r="A564" s="494" t="n"/>
      <c r="B564" s="236" t="inlineStr">
        <is>
          <t>31</t>
        </is>
      </c>
      <c r="C564" s="82" t="inlineStr">
        <is>
          <t>92.7</t>
        </is>
      </c>
      <c r="D564" s="83" t="inlineStr">
        <is>
          <t>35</t>
        </is>
      </c>
      <c r="E564" s="83" t="inlineStr">
        <is>
          <t>20</t>
        </is>
      </c>
      <c r="F564" s="84">
        <f>@IF(OR($S$1="周年祝福",$S$1="中秋祝福"),D564/$T$1*E564,D564*E564)</f>
        <v/>
      </c>
      <c r="G564" s="132" t="inlineStr">
        <is>
          <t>57</t>
        </is>
      </c>
      <c r="H564" s="132" t="inlineStr">
        <is>
          <t>39.8%</t>
        </is>
      </c>
      <c r="I564" s="285" t="inlineStr">
        <is>
          <t>x</t>
        </is>
      </c>
      <c r="J564" s="132" t="inlineStr">
        <is>
          <t>31.8%</t>
        </is>
      </c>
      <c r="K564" s="285" t="inlineStr">
        <is>
          <t>x</t>
        </is>
      </c>
      <c r="L564" s="132" t="inlineStr">
        <is>
          <t>46</t>
        </is>
      </c>
      <c r="M564" s="285" t="inlineStr">
        <is>
          <t>x</t>
        </is>
      </c>
      <c r="N564" s="132" t="inlineStr">
        <is>
          <t>19</t>
        </is>
      </c>
      <c r="O564" s="285" t="inlineStr">
        <is>
          <t>x</t>
        </is>
      </c>
      <c r="P564" s="285" t="inlineStr">
        <is>
          <t>x</t>
        </is>
      </c>
      <c r="Q564" s="285" t="inlineStr">
        <is>
          <t>x</t>
        </is>
      </c>
      <c r="R564" s="132" t="inlineStr">
        <is>
          <t>109%</t>
        </is>
      </c>
      <c r="S564" s="88" t="inlineStr">
        <is>
          <t>x</t>
        </is>
      </c>
    </row>
    <row r="565" ht="24" customHeight="1">
      <c r="A565" s="494" t="n"/>
      <c r="B565" s="236" t="inlineStr">
        <is>
          <t>32</t>
        </is>
      </c>
      <c r="C565" s="82" t="inlineStr">
        <is>
          <t>100.3</t>
        </is>
      </c>
      <c r="D565" s="83" t="inlineStr">
        <is>
          <t>35</t>
        </is>
      </c>
      <c r="E565" s="83" t="inlineStr">
        <is>
          <t>20</t>
        </is>
      </c>
      <c r="F565" s="84">
        <f>D565*E565</f>
        <v/>
      </c>
      <c r="G565" s="73" t="inlineStr">
        <is>
          <t>61</t>
        </is>
      </c>
      <c r="H565" s="73" t="inlineStr">
        <is>
          <t>43.1%</t>
        </is>
      </c>
      <c r="I565" s="665" t="inlineStr">
        <is>
          <t>x</t>
        </is>
      </c>
      <c r="J565" s="73" t="inlineStr">
        <is>
          <t>34.5%</t>
        </is>
      </c>
      <c r="K565" s="665" t="inlineStr">
        <is>
          <t>x</t>
        </is>
      </c>
      <c r="L565" s="73" t="inlineStr">
        <is>
          <t>50</t>
        </is>
      </c>
      <c r="M565" s="665" t="inlineStr">
        <is>
          <t>x</t>
        </is>
      </c>
      <c r="N565" s="73" t="inlineStr">
        <is>
          <t>20</t>
        </is>
      </c>
      <c r="O565" s="665" t="inlineStr">
        <is>
          <t>x</t>
        </is>
      </c>
      <c r="P565" s="665" t="inlineStr">
        <is>
          <t>x</t>
        </is>
      </c>
      <c r="Q565" s="665" t="inlineStr">
        <is>
          <t>x</t>
        </is>
      </c>
      <c r="R565" s="73" t="inlineStr">
        <is>
          <t>118%</t>
        </is>
      </c>
      <c r="S565" s="88" t="inlineStr">
        <is>
          <t>x</t>
        </is>
      </c>
    </row>
    <row r="566" ht="24" customHeight="1">
      <c r="A566" s="494" t="n"/>
      <c r="B566" s="236" t="inlineStr">
        <is>
          <t>33</t>
        </is>
      </c>
      <c r="C566" s="82" t="inlineStr">
        <is>
          <t>108.8</t>
        </is>
      </c>
      <c r="D566" s="83" t="inlineStr">
        <is>
          <t>35</t>
        </is>
      </c>
      <c r="E566" s="83" t="inlineStr">
        <is>
          <t>20</t>
        </is>
      </c>
      <c r="F566" s="84">
        <f>D566*E566</f>
        <v/>
      </c>
      <c r="G566" s="73" t="inlineStr">
        <is>
          <t>67</t>
        </is>
      </c>
      <c r="H566" s="73" t="inlineStr">
        <is>
          <t>46.7%</t>
        </is>
      </c>
      <c r="I566" s="665" t="inlineStr">
        <is>
          <t>x</t>
        </is>
      </c>
      <c r="J566" s="73" t="inlineStr">
        <is>
          <t>37.4%</t>
        </is>
      </c>
      <c r="K566" s="665" t="inlineStr">
        <is>
          <t>x</t>
        </is>
      </c>
      <c r="L566" s="73" t="inlineStr">
        <is>
          <t>54</t>
        </is>
      </c>
      <c r="M566" s="665" t="inlineStr">
        <is>
          <t>x</t>
        </is>
      </c>
      <c r="N566" s="73" t="inlineStr">
        <is>
          <t>22</t>
        </is>
      </c>
      <c r="O566" s="665" t="inlineStr">
        <is>
          <t>x</t>
        </is>
      </c>
      <c r="P566" s="665" t="inlineStr">
        <is>
          <t>x</t>
        </is>
      </c>
      <c r="Q566" s="665" t="inlineStr">
        <is>
          <t>x</t>
        </is>
      </c>
      <c r="R566" s="73" t="inlineStr">
        <is>
          <t>128%</t>
        </is>
      </c>
      <c r="S566" s="88" t="inlineStr">
        <is>
          <t>x</t>
        </is>
      </c>
    </row>
    <row r="567" ht="24" customHeight="1">
      <c r="A567" s="494" t="n"/>
      <c r="B567" s="236" t="inlineStr">
        <is>
          <t>34</t>
        </is>
      </c>
      <c r="C567" s="82" t="inlineStr">
        <is>
          <t>118.9</t>
        </is>
      </c>
      <c r="D567" s="83" t="inlineStr">
        <is>
          <t>35</t>
        </is>
      </c>
      <c r="E567" s="83" t="inlineStr">
        <is>
          <t>20</t>
        </is>
      </c>
      <c r="F567" s="84">
        <f>D567*E567</f>
        <v/>
      </c>
      <c r="G567" s="73" t="inlineStr">
        <is>
          <t>73</t>
        </is>
      </c>
      <c r="H567" s="73" t="inlineStr">
        <is>
          <t>51.1%</t>
        </is>
      </c>
      <c r="I567" s="665" t="inlineStr">
        <is>
          <t>x</t>
        </is>
      </c>
      <c r="J567" s="73" t="inlineStr">
        <is>
          <t>40.9%</t>
        </is>
      </c>
      <c r="K567" s="665" t="inlineStr">
        <is>
          <t>x</t>
        </is>
      </c>
      <c r="L567" s="73" t="inlineStr">
        <is>
          <t>58</t>
        </is>
      </c>
      <c r="M567" s="665" t="inlineStr">
        <is>
          <t>x</t>
        </is>
      </c>
      <c r="N567" s="73" t="inlineStr">
        <is>
          <t>24</t>
        </is>
      </c>
      <c r="O567" s="665" t="inlineStr">
        <is>
          <t>x</t>
        </is>
      </c>
      <c r="P567" s="665" t="inlineStr">
        <is>
          <t>x</t>
        </is>
      </c>
      <c r="Q567" s="665" t="inlineStr">
        <is>
          <t>x</t>
        </is>
      </c>
      <c r="R567" s="73" t="inlineStr">
        <is>
          <t>140%</t>
        </is>
      </c>
      <c r="S567" s="88" t="inlineStr">
        <is>
          <t>x</t>
        </is>
      </c>
    </row>
    <row r="568" ht="24" customHeight="1">
      <c r="A568" s="553" t="n"/>
      <c r="B568" s="78" t="inlineStr">
        <is>
          <t>35</t>
        </is>
      </c>
      <c r="C568" s="89" t="inlineStr">
        <is>
          <t>127.4</t>
        </is>
      </c>
      <c r="D568" s="90" t="inlineStr">
        <is>
          <t>35</t>
        </is>
      </c>
      <c r="E568" s="90" t="inlineStr">
        <is>
          <t>20</t>
        </is>
      </c>
      <c r="F568" s="224">
        <f>D568*E568</f>
        <v/>
      </c>
      <c r="G568" s="1060" t="inlineStr">
        <is>
          <t>78</t>
        </is>
      </c>
      <c r="H568" s="1060" t="inlineStr">
        <is>
          <t>54.8%</t>
        </is>
      </c>
      <c r="I568" s="1061" t="inlineStr">
        <is>
          <t>x</t>
        </is>
      </c>
      <c r="J568" s="1060" t="inlineStr">
        <is>
          <t>43.8%</t>
        </is>
      </c>
      <c r="K568" s="1061" t="inlineStr">
        <is>
          <t>x</t>
        </is>
      </c>
      <c r="L568" s="1060" t="inlineStr">
        <is>
          <t>63</t>
        </is>
      </c>
      <c r="M568" s="1061" t="inlineStr">
        <is>
          <t>x</t>
        </is>
      </c>
      <c r="N568" s="1060" t="inlineStr">
        <is>
          <t>26</t>
        </is>
      </c>
      <c r="O568" s="1061" t="inlineStr">
        <is>
          <t>x</t>
        </is>
      </c>
      <c r="P568" s="1061" t="inlineStr">
        <is>
          <t>x</t>
        </is>
      </c>
      <c r="Q568" s="1061" t="inlineStr">
        <is>
          <t>x</t>
        </is>
      </c>
      <c r="R568" s="1060" t="inlineStr">
        <is>
          <t>150%</t>
        </is>
      </c>
      <c r="S568" s="67" t="inlineStr">
        <is>
          <t>x</t>
        </is>
      </c>
    </row>
    <row r="569" ht="24" customHeight="1">
      <c r="A569" s="605" t="inlineStr">
        <is>
          <t>华山
上层心法
混元功</t>
        </is>
      </c>
      <c r="B569" s="63" t="inlineStr">
        <is>
          <t>1</t>
        </is>
      </c>
      <c r="C569" s="234" t="inlineStr">
        <is>
          <t>0.4</t>
        </is>
      </c>
      <c r="D569" s="340" t="inlineStr">
        <is>
          <t>5</t>
        </is>
      </c>
      <c r="E569" s="340" t="inlineStr">
        <is>
          <t>1</t>
        </is>
      </c>
      <c r="F569" s="207">
        <f>D569/$T$1*E569</f>
        <v/>
      </c>
      <c r="G569" s="340" t="inlineStr">
        <is>
          <t>1</t>
        </is>
      </c>
      <c r="H569" s="253" t="inlineStr">
        <is>
          <t>x</t>
        </is>
      </c>
      <c r="I569" s="340" t="inlineStr">
        <is>
          <t>0.1%</t>
        </is>
      </c>
      <c r="J569" s="253" t="inlineStr">
        <is>
          <t>x</t>
        </is>
      </c>
      <c r="K569" s="340" t="inlineStr">
        <is>
          <t>0.1%</t>
        </is>
      </c>
      <c r="L569" s="253" t="inlineStr">
        <is>
          <t>x</t>
        </is>
      </c>
      <c r="M569" s="340" t="inlineStr">
        <is>
          <t>0</t>
        </is>
      </c>
      <c r="N569" s="253" t="inlineStr">
        <is>
          <t>x</t>
        </is>
      </c>
      <c r="O569" s="340" t="inlineStr">
        <is>
          <t>0</t>
        </is>
      </c>
      <c r="P569" s="253" t="inlineStr">
        <is>
          <t>x</t>
        </is>
      </c>
      <c r="Q569" s="253" t="inlineStr">
        <is>
          <t>x</t>
        </is>
      </c>
      <c r="R569" s="253" t="inlineStr">
        <is>
          <t>x</t>
        </is>
      </c>
      <c r="S569" s="207" t="inlineStr">
        <is>
          <t>1%</t>
        </is>
      </c>
    </row>
    <row r="570" ht="24" customHeight="1">
      <c r="A570" s="494" t="n"/>
      <c r="B570" s="236" t="inlineStr">
        <is>
          <t>2</t>
        </is>
      </c>
      <c r="C570" s="82" t="inlineStr">
        <is>
          <t>0.9</t>
        </is>
      </c>
      <c r="D570" s="83" t="inlineStr">
        <is>
          <t>5</t>
        </is>
      </c>
      <c r="E570" s="83" t="inlineStr">
        <is>
          <t>1</t>
        </is>
      </c>
      <c r="F570" s="84">
        <f>D570/$T$1*E570</f>
        <v/>
      </c>
      <c r="G570" s="83" t="inlineStr">
        <is>
          <t>1</t>
        </is>
      </c>
      <c r="H570" s="87" t="inlineStr">
        <is>
          <t>x</t>
        </is>
      </c>
      <c r="I570" s="83" t="inlineStr">
        <is>
          <t>0.3%</t>
        </is>
      </c>
      <c r="J570" s="87" t="inlineStr">
        <is>
          <t>x</t>
        </is>
      </c>
      <c r="K570" s="83" t="inlineStr">
        <is>
          <t>0.3%</t>
        </is>
      </c>
      <c r="L570" s="87" t="inlineStr">
        <is>
          <t>x</t>
        </is>
      </c>
      <c r="M570" s="83" t="inlineStr">
        <is>
          <t>0</t>
        </is>
      </c>
      <c r="N570" s="87" t="inlineStr">
        <is>
          <t>x</t>
        </is>
      </c>
      <c r="O570" s="83" t="inlineStr">
        <is>
          <t>0</t>
        </is>
      </c>
      <c r="P570" s="87" t="inlineStr">
        <is>
          <t>x</t>
        </is>
      </c>
      <c r="Q570" s="87" t="inlineStr">
        <is>
          <t>x</t>
        </is>
      </c>
      <c r="R570" s="87" t="inlineStr">
        <is>
          <t>x</t>
        </is>
      </c>
      <c r="S570" s="84" t="inlineStr">
        <is>
          <t>2%</t>
        </is>
      </c>
    </row>
    <row r="571" ht="24" customHeight="1">
      <c r="A571" s="494" t="n"/>
      <c r="B571" s="236" t="inlineStr">
        <is>
          <t>3</t>
        </is>
      </c>
      <c r="C571" s="82" t="inlineStr">
        <is>
          <t>1.7</t>
        </is>
      </c>
      <c r="D571" s="83" t="inlineStr">
        <is>
          <t>5</t>
        </is>
      </c>
      <c r="E571" s="83" t="inlineStr">
        <is>
          <t>1</t>
        </is>
      </c>
      <c r="F571" s="84">
        <f>D571/$T$1*E571</f>
        <v/>
      </c>
      <c r="G571" s="83" t="inlineStr">
        <is>
          <t>2</t>
        </is>
      </c>
      <c r="H571" s="87" t="inlineStr">
        <is>
          <t>x</t>
        </is>
      </c>
      <c r="I571" s="83" t="inlineStr">
        <is>
          <t>0.4%</t>
        </is>
      </c>
      <c r="J571" s="87" t="inlineStr">
        <is>
          <t>x</t>
        </is>
      </c>
      <c r="K571" s="83" t="inlineStr">
        <is>
          <t>0.4%</t>
        </is>
      </c>
      <c r="L571" s="87" t="inlineStr">
        <is>
          <t>x</t>
        </is>
      </c>
      <c r="M571" s="83" t="inlineStr">
        <is>
          <t>1</t>
        </is>
      </c>
      <c r="N571" s="87" t="inlineStr">
        <is>
          <t>x</t>
        </is>
      </c>
      <c r="O571" s="83" t="inlineStr">
        <is>
          <t>0</t>
        </is>
      </c>
      <c r="P571" s="87" t="inlineStr">
        <is>
          <t>x</t>
        </is>
      </c>
      <c r="Q571" s="87" t="inlineStr">
        <is>
          <t>x</t>
        </is>
      </c>
      <c r="R571" s="87" t="inlineStr">
        <is>
          <t>x</t>
        </is>
      </c>
      <c r="S571" s="84" t="inlineStr">
        <is>
          <t>3%</t>
        </is>
      </c>
    </row>
    <row r="572" ht="24" customHeight="1">
      <c r="A572" s="494" t="n"/>
      <c r="B572" s="236" t="inlineStr">
        <is>
          <t>4</t>
        </is>
      </c>
      <c r="C572" s="82" t="inlineStr">
        <is>
          <t>2.3</t>
        </is>
      </c>
      <c r="D572" s="83" t="inlineStr">
        <is>
          <t>5</t>
        </is>
      </c>
      <c r="E572" s="83" t="inlineStr">
        <is>
          <t>1</t>
        </is>
      </c>
      <c r="F572" s="84">
        <f>D572/$T$1*E572</f>
        <v/>
      </c>
      <c r="G572" s="83" t="inlineStr">
        <is>
          <t>2</t>
        </is>
      </c>
      <c r="H572" s="87" t="inlineStr">
        <is>
          <t>x</t>
        </is>
      </c>
      <c r="I572" s="83" t="inlineStr">
        <is>
          <t>0.6%</t>
        </is>
      </c>
      <c r="J572" s="87" t="inlineStr">
        <is>
          <t>x</t>
        </is>
      </c>
      <c r="K572" s="83" t="inlineStr">
        <is>
          <t>0.6%</t>
        </is>
      </c>
      <c r="L572" s="87" t="inlineStr">
        <is>
          <t>x</t>
        </is>
      </c>
      <c r="M572" s="83" t="inlineStr">
        <is>
          <t>1</t>
        </is>
      </c>
      <c r="N572" s="87" t="inlineStr">
        <is>
          <t>x</t>
        </is>
      </c>
      <c r="O572" s="83" t="inlineStr">
        <is>
          <t>1</t>
        </is>
      </c>
      <c r="P572" s="87" t="inlineStr">
        <is>
          <t>x</t>
        </is>
      </c>
      <c r="Q572" s="87" t="inlineStr">
        <is>
          <t>x</t>
        </is>
      </c>
      <c r="R572" s="87" t="inlineStr">
        <is>
          <t>x</t>
        </is>
      </c>
      <c r="S572" s="84" t="inlineStr">
        <is>
          <t>4%</t>
        </is>
      </c>
    </row>
    <row r="573" ht="24" customHeight="1">
      <c r="A573" s="494" t="n"/>
      <c r="B573" s="236" t="inlineStr">
        <is>
          <t>5</t>
        </is>
      </c>
      <c r="C573" s="82" t="inlineStr">
        <is>
          <t>2.7</t>
        </is>
      </c>
      <c r="D573" s="83" t="inlineStr">
        <is>
          <t>5</t>
        </is>
      </c>
      <c r="E573" s="83" t="inlineStr">
        <is>
          <t>1</t>
        </is>
      </c>
      <c r="F573" s="84">
        <f>D573/$T$1*E573</f>
        <v/>
      </c>
      <c r="G573" s="83" t="inlineStr">
        <is>
          <t>3</t>
        </is>
      </c>
      <c r="H573" s="87" t="inlineStr">
        <is>
          <t>x</t>
        </is>
      </c>
      <c r="I573" s="83" t="inlineStr">
        <is>
          <t>0.7%</t>
        </is>
      </c>
      <c r="J573" s="87" t="inlineStr">
        <is>
          <t>x</t>
        </is>
      </c>
      <c r="K573" s="83" t="inlineStr">
        <is>
          <t>0.7%</t>
        </is>
      </c>
      <c r="L573" s="87" t="inlineStr">
        <is>
          <t>x</t>
        </is>
      </c>
      <c r="M573" s="83" t="inlineStr">
        <is>
          <t>1</t>
        </is>
      </c>
      <c r="N573" s="87" t="inlineStr">
        <is>
          <t>x</t>
        </is>
      </c>
      <c r="O573" s="83" t="inlineStr">
        <is>
          <t>1</t>
        </is>
      </c>
      <c r="P573" s="87" t="inlineStr">
        <is>
          <t>x</t>
        </is>
      </c>
      <c r="Q573" s="87" t="inlineStr">
        <is>
          <t>x</t>
        </is>
      </c>
      <c r="R573" s="87" t="inlineStr">
        <is>
          <t>x</t>
        </is>
      </c>
      <c r="S573" s="84" t="inlineStr">
        <is>
          <t>5%</t>
        </is>
      </c>
    </row>
    <row r="574" ht="24" customHeight="1">
      <c r="A574" s="494" t="n"/>
      <c r="B574" s="236" t="inlineStr">
        <is>
          <t>6</t>
        </is>
      </c>
      <c r="C574" s="82" t="inlineStr">
        <is>
          <t>3.3</t>
        </is>
      </c>
      <c r="D574" s="83" t="inlineStr">
        <is>
          <t>10</t>
        </is>
      </c>
      <c r="E574" s="83" t="inlineStr">
        <is>
          <t>2</t>
        </is>
      </c>
      <c r="F574" s="84">
        <f>D574/$T$1*E574</f>
        <v/>
      </c>
      <c r="G574" s="83" t="inlineStr">
        <is>
          <t>3</t>
        </is>
      </c>
      <c r="H574" s="87" t="inlineStr">
        <is>
          <t>x</t>
        </is>
      </c>
      <c r="I574" s="83" t="inlineStr">
        <is>
          <t>0.9%</t>
        </is>
      </c>
      <c r="J574" s="87" t="inlineStr">
        <is>
          <t>x</t>
        </is>
      </c>
      <c r="K574" s="83" t="inlineStr">
        <is>
          <t>0.9%</t>
        </is>
      </c>
      <c r="L574" s="87" t="inlineStr">
        <is>
          <t>x</t>
        </is>
      </c>
      <c r="M574" s="83" t="inlineStr">
        <is>
          <t>1</t>
        </is>
      </c>
      <c r="N574" s="87" t="inlineStr">
        <is>
          <t>x</t>
        </is>
      </c>
      <c r="O574" s="83" t="inlineStr">
        <is>
          <t>1</t>
        </is>
      </c>
      <c r="P574" s="87" t="inlineStr">
        <is>
          <t>x</t>
        </is>
      </c>
      <c r="Q574" s="87" t="inlineStr">
        <is>
          <t>x</t>
        </is>
      </c>
      <c r="R574" s="87" t="inlineStr">
        <is>
          <t>x</t>
        </is>
      </c>
      <c r="S574" s="84" t="inlineStr">
        <is>
          <t>6.5%</t>
        </is>
      </c>
    </row>
    <row r="575" ht="24" customHeight="1">
      <c r="A575" s="494" t="n"/>
      <c r="B575" s="236" t="inlineStr">
        <is>
          <t>7</t>
        </is>
      </c>
      <c r="C575" s="82" t="inlineStr">
        <is>
          <t>4</t>
        </is>
      </c>
      <c r="D575" s="83" t="inlineStr">
        <is>
          <t>10</t>
        </is>
      </c>
      <c r="E575" s="83" t="inlineStr">
        <is>
          <t>2</t>
        </is>
      </c>
      <c r="F575" s="84">
        <f>D575/$T$1*E575</f>
        <v/>
      </c>
      <c r="G575" s="83" t="inlineStr">
        <is>
          <t>4</t>
        </is>
      </c>
      <c r="H575" s="87" t="inlineStr">
        <is>
          <t>x</t>
        </is>
      </c>
      <c r="I575" s="83" t="inlineStr">
        <is>
          <t>1.2%</t>
        </is>
      </c>
      <c r="J575" s="87" t="inlineStr">
        <is>
          <t>x</t>
        </is>
      </c>
      <c r="K575" s="83" t="inlineStr">
        <is>
          <t>1.2%</t>
        </is>
      </c>
      <c r="L575" s="87" t="inlineStr">
        <is>
          <t>x</t>
        </is>
      </c>
      <c r="M575" s="83" t="inlineStr">
        <is>
          <t>1</t>
        </is>
      </c>
      <c r="N575" s="87" t="inlineStr">
        <is>
          <t>x</t>
        </is>
      </c>
      <c r="O575" s="83" t="inlineStr">
        <is>
          <t>1</t>
        </is>
      </c>
      <c r="P575" s="87" t="inlineStr">
        <is>
          <t>x</t>
        </is>
      </c>
      <c r="Q575" s="87" t="inlineStr">
        <is>
          <t>x</t>
        </is>
      </c>
      <c r="R575" s="87" t="inlineStr">
        <is>
          <t>x</t>
        </is>
      </c>
      <c r="S575" s="84" t="inlineStr">
        <is>
          <t>8%</t>
        </is>
      </c>
    </row>
    <row r="576" ht="24" customHeight="1">
      <c r="A576" s="494" t="n"/>
      <c r="B576" s="236" t="inlineStr">
        <is>
          <t>8</t>
        </is>
      </c>
      <c r="C576" s="82" t="inlineStr">
        <is>
          <t>5.1</t>
        </is>
      </c>
      <c r="D576" s="83" t="inlineStr">
        <is>
          <t>10</t>
        </is>
      </c>
      <c r="E576" s="83" t="inlineStr">
        <is>
          <t>2</t>
        </is>
      </c>
      <c r="F576" s="84">
        <f>D576/$T$1*E576</f>
        <v/>
      </c>
      <c r="G576" s="83" t="inlineStr">
        <is>
          <t>5</t>
        </is>
      </c>
      <c r="H576" s="87" t="inlineStr">
        <is>
          <t>x</t>
        </is>
      </c>
      <c r="I576" s="83" t="inlineStr">
        <is>
          <t>1.4%</t>
        </is>
      </c>
      <c r="J576" s="87" t="inlineStr">
        <is>
          <t>x</t>
        </is>
      </c>
      <c r="K576" s="83" t="inlineStr">
        <is>
          <t>1.4%</t>
        </is>
      </c>
      <c r="L576" s="87" t="inlineStr">
        <is>
          <t>x</t>
        </is>
      </c>
      <c r="M576" s="83" t="inlineStr">
        <is>
          <t>2</t>
        </is>
      </c>
      <c r="N576" s="87" t="inlineStr">
        <is>
          <t>x</t>
        </is>
      </c>
      <c r="O576" s="83" t="inlineStr">
        <is>
          <t>1</t>
        </is>
      </c>
      <c r="P576" s="87" t="inlineStr">
        <is>
          <t>x</t>
        </is>
      </c>
      <c r="Q576" s="87" t="inlineStr">
        <is>
          <t>x</t>
        </is>
      </c>
      <c r="R576" s="87" t="inlineStr">
        <is>
          <t>x</t>
        </is>
      </c>
      <c r="S576" s="84" t="inlineStr">
        <is>
          <t>9.5%</t>
        </is>
      </c>
    </row>
    <row r="577" ht="24" customHeight="1">
      <c r="A577" s="494" t="n"/>
      <c r="B577" s="236" t="inlineStr">
        <is>
          <t>9</t>
        </is>
      </c>
      <c r="C577" s="82" t="inlineStr">
        <is>
          <t>5.7</t>
        </is>
      </c>
      <c r="D577" s="83" t="inlineStr">
        <is>
          <t>10</t>
        </is>
      </c>
      <c r="E577" s="83" t="inlineStr">
        <is>
          <t>2</t>
        </is>
      </c>
      <c r="F577" s="84">
        <f>D577/$T$1*E577</f>
        <v/>
      </c>
      <c r="G577" s="83" t="inlineStr">
        <is>
          <t>6</t>
        </is>
      </c>
      <c r="H577" s="87" t="inlineStr">
        <is>
          <t>x</t>
        </is>
      </c>
      <c r="I577" s="83" t="inlineStr">
        <is>
          <t>1.6%</t>
        </is>
      </c>
      <c r="J577" s="87" t="inlineStr">
        <is>
          <t>x</t>
        </is>
      </c>
      <c r="K577" s="83" t="inlineStr">
        <is>
          <t>1.6%</t>
        </is>
      </c>
      <c r="L577" s="87" t="inlineStr">
        <is>
          <t>x</t>
        </is>
      </c>
      <c r="M577" s="83" t="inlineStr">
        <is>
          <t>2</t>
        </is>
      </c>
      <c r="N577" s="87" t="inlineStr">
        <is>
          <t>x</t>
        </is>
      </c>
      <c r="O577" s="83" t="inlineStr">
        <is>
          <t>1</t>
        </is>
      </c>
      <c r="P577" s="87" t="inlineStr">
        <is>
          <t>x</t>
        </is>
      </c>
      <c r="Q577" s="87" t="inlineStr">
        <is>
          <t>x</t>
        </is>
      </c>
      <c r="R577" s="87" t="inlineStr">
        <is>
          <t>x</t>
        </is>
      </c>
      <c r="S577" s="84" t="inlineStr">
        <is>
          <t>11%</t>
        </is>
      </c>
    </row>
    <row r="578" ht="24" customHeight="1">
      <c r="A578" s="494" t="n"/>
      <c r="B578" s="236" t="inlineStr">
        <is>
          <t>10</t>
        </is>
      </c>
      <c r="C578" s="82" t="inlineStr">
        <is>
          <t>6.6</t>
        </is>
      </c>
      <c r="D578" s="83" t="inlineStr">
        <is>
          <t>10</t>
        </is>
      </c>
      <c r="E578" s="83" t="inlineStr">
        <is>
          <t>2</t>
        </is>
      </c>
      <c r="F578" s="84">
        <f>D578/$T$1*E578</f>
        <v/>
      </c>
      <c r="G578" s="83" t="inlineStr">
        <is>
          <t>7</t>
        </is>
      </c>
      <c r="H578" s="87" t="inlineStr">
        <is>
          <t>x</t>
        </is>
      </c>
      <c r="I578" s="83" t="inlineStr">
        <is>
          <t>1.8%</t>
        </is>
      </c>
      <c r="J578" s="87" t="inlineStr">
        <is>
          <t>x</t>
        </is>
      </c>
      <c r="K578" s="83" t="inlineStr">
        <is>
          <t>1.8%</t>
        </is>
      </c>
      <c r="L578" s="87" t="inlineStr">
        <is>
          <t>x</t>
        </is>
      </c>
      <c r="M578" s="83" t="inlineStr">
        <is>
          <t>2</t>
        </is>
      </c>
      <c r="N578" s="87" t="inlineStr">
        <is>
          <t>x</t>
        </is>
      </c>
      <c r="O578" s="83" t="inlineStr">
        <is>
          <t>2</t>
        </is>
      </c>
      <c r="P578" s="87" t="inlineStr">
        <is>
          <t>x</t>
        </is>
      </c>
      <c r="Q578" s="87" t="inlineStr">
        <is>
          <t>x</t>
        </is>
      </c>
      <c r="R578" s="87" t="inlineStr">
        <is>
          <t>x</t>
        </is>
      </c>
      <c r="S578" s="84" t="inlineStr">
        <is>
          <t>12.5%</t>
        </is>
      </c>
    </row>
    <row r="579" ht="24" customHeight="1">
      <c r="A579" s="494" t="n"/>
      <c r="B579" s="236" t="inlineStr">
        <is>
          <t>11</t>
        </is>
      </c>
      <c r="C579" s="82" t="inlineStr">
        <is>
          <t>7.4</t>
        </is>
      </c>
      <c r="D579" s="83" t="inlineStr">
        <is>
          <t>15</t>
        </is>
      </c>
      <c r="E579" s="83" t="inlineStr">
        <is>
          <t>5</t>
        </is>
      </c>
      <c r="F579" s="84">
        <f>D579/$T$1*E579</f>
        <v/>
      </c>
      <c r="G579" s="83" t="inlineStr">
        <is>
          <t>8</t>
        </is>
      </c>
      <c r="H579" s="87" t="inlineStr">
        <is>
          <t>x</t>
        </is>
      </c>
      <c r="I579" s="83" t="inlineStr">
        <is>
          <t>2.1%</t>
        </is>
      </c>
      <c r="J579" s="87" t="inlineStr">
        <is>
          <t>x</t>
        </is>
      </c>
      <c r="K579" s="83" t="inlineStr">
        <is>
          <t>2.1%</t>
        </is>
      </c>
      <c r="L579" s="87" t="inlineStr">
        <is>
          <t>x</t>
        </is>
      </c>
      <c r="M579" s="83" t="inlineStr">
        <is>
          <t>2</t>
        </is>
      </c>
      <c r="N579" s="87" t="inlineStr">
        <is>
          <t>x</t>
        </is>
      </c>
      <c r="O579" s="83" t="inlineStr">
        <is>
          <t>2</t>
        </is>
      </c>
      <c r="P579" s="87" t="inlineStr">
        <is>
          <t>x</t>
        </is>
      </c>
      <c r="Q579" s="87" t="inlineStr">
        <is>
          <t>x</t>
        </is>
      </c>
      <c r="R579" s="87" t="inlineStr">
        <is>
          <t>x</t>
        </is>
      </c>
      <c r="S579" s="84" t="inlineStr">
        <is>
          <t>14.5%</t>
        </is>
      </c>
    </row>
    <row r="580" ht="24" customHeight="1">
      <c r="A580" s="494" t="n"/>
      <c r="B580" s="236" t="inlineStr">
        <is>
          <t>12</t>
        </is>
      </c>
      <c r="C580" s="82" t="inlineStr">
        <is>
          <t>8.7</t>
        </is>
      </c>
      <c r="D580" s="83" t="inlineStr">
        <is>
          <t>15</t>
        </is>
      </c>
      <c r="E580" s="83" t="inlineStr">
        <is>
          <t>5</t>
        </is>
      </c>
      <c r="F580" s="84">
        <f>D580/$T$1*E580</f>
        <v/>
      </c>
      <c r="G580" s="83" t="inlineStr">
        <is>
          <t>9</t>
        </is>
      </c>
      <c r="H580" s="87" t="inlineStr">
        <is>
          <t>x</t>
        </is>
      </c>
      <c r="I580" s="83" t="inlineStr">
        <is>
          <t>2.4%</t>
        </is>
      </c>
      <c r="J580" s="87" t="inlineStr">
        <is>
          <t>x</t>
        </is>
      </c>
      <c r="K580" s="83" t="inlineStr">
        <is>
          <t>2.4%</t>
        </is>
      </c>
      <c r="L580" s="87" t="inlineStr">
        <is>
          <t>x</t>
        </is>
      </c>
      <c r="M580" s="83" t="inlineStr">
        <is>
          <t>3</t>
        </is>
      </c>
      <c r="N580" s="87" t="inlineStr">
        <is>
          <t>x</t>
        </is>
      </c>
      <c r="O580" s="83" t="inlineStr">
        <is>
          <t>2</t>
        </is>
      </c>
      <c r="P580" s="87" t="inlineStr">
        <is>
          <t>x</t>
        </is>
      </c>
      <c r="Q580" s="87" t="inlineStr">
        <is>
          <t>x</t>
        </is>
      </c>
      <c r="R580" s="87" t="inlineStr">
        <is>
          <t>x</t>
        </is>
      </c>
      <c r="S580" s="84" t="inlineStr">
        <is>
          <t>16.5%</t>
        </is>
      </c>
    </row>
    <row r="581" ht="24" customHeight="1">
      <c r="A581" s="494" t="n"/>
      <c r="B581" s="236" t="inlineStr">
        <is>
          <t>13</t>
        </is>
      </c>
      <c r="C581" s="82" t="inlineStr">
        <is>
          <t>9.5</t>
        </is>
      </c>
      <c r="D581" s="83" t="inlineStr">
        <is>
          <t>15</t>
        </is>
      </c>
      <c r="E581" s="83" t="inlineStr">
        <is>
          <t>5</t>
        </is>
      </c>
      <c r="F581" s="84">
        <f>D581/$T$1*E581</f>
        <v/>
      </c>
      <c r="G581" s="83" t="inlineStr">
        <is>
          <t>10</t>
        </is>
      </c>
      <c r="H581" s="87" t="inlineStr">
        <is>
          <t>x</t>
        </is>
      </c>
      <c r="I581" s="83" t="inlineStr">
        <is>
          <t>2.7%</t>
        </is>
      </c>
      <c r="J581" s="87" t="inlineStr">
        <is>
          <t>x</t>
        </is>
      </c>
      <c r="K581" s="83" t="inlineStr">
        <is>
          <t>2.7%</t>
        </is>
      </c>
      <c r="L581" s="87" t="inlineStr">
        <is>
          <t>x</t>
        </is>
      </c>
      <c r="M581" s="83" t="inlineStr">
        <is>
          <t>3</t>
        </is>
      </c>
      <c r="N581" s="87" t="inlineStr">
        <is>
          <t>x</t>
        </is>
      </c>
      <c r="O581" s="83" t="inlineStr">
        <is>
          <t>2</t>
        </is>
      </c>
      <c r="P581" s="87" t="inlineStr">
        <is>
          <t>x</t>
        </is>
      </c>
      <c r="Q581" s="87" t="inlineStr">
        <is>
          <t>x</t>
        </is>
      </c>
      <c r="R581" s="87" t="inlineStr">
        <is>
          <t>x</t>
        </is>
      </c>
      <c r="S581" s="84" t="inlineStr">
        <is>
          <t>18.5%</t>
        </is>
      </c>
    </row>
    <row r="582" ht="24" customHeight="1">
      <c r="A582" s="494" t="n"/>
      <c r="B582" s="236" t="inlineStr">
        <is>
          <t>14</t>
        </is>
      </c>
      <c r="C582" s="82" t="inlineStr">
        <is>
          <t>10.6</t>
        </is>
      </c>
      <c r="D582" s="83" t="inlineStr">
        <is>
          <t>15</t>
        </is>
      </c>
      <c r="E582" s="83" t="inlineStr">
        <is>
          <t>5</t>
        </is>
      </c>
      <c r="F582" s="84">
        <f>D582/$T$1*E582</f>
        <v/>
      </c>
      <c r="G582" s="83" t="inlineStr">
        <is>
          <t>11</t>
        </is>
      </c>
      <c r="H582" s="87" t="inlineStr">
        <is>
          <t>x</t>
        </is>
      </c>
      <c r="I582" s="83" t="inlineStr">
        <is>
          <t>3%</t>
        </is>
      </c>
      <c r="J582" s="87" t="inlineStr">
        <is>
          <t>x</t>
        </is>
      </c>
      <c r="K582" s="83" t="inlineStr">
        <is>
          <t>3%</t>
        </is>
      </c>
      <c r="L582" s="87" t="inlineStr">
        <is>
          <t>x</t>
        </is>
      </c>
      <c r="M582" s="83" t="inlineStr">
        <is>
          <t>3</t>
        </is>
      </c>
      <c r="N582" s="87" t="inlineStr">
        <is>
          <t>x</t>
        </is>
      </c>
      <c r="O582" s="83" t="inlineStr">
        <is>
          <t>3</t>
        </is>
      </c>
      <c r="P582" s="87" t="inlineStr">
        <is>
          <t>x</t>
        </is>
      </c>
      <c r="Q582" s="87" t="inlineStr">
        <is>
          <t>x</t>
        </is>
      </c>
      <c r="R582" s="87" t="inlineStr">
        <is>
          <t>x</t>
        </is>
      </c>
      <c r="S582" s="84" t="inlineStr">
        <is>
          <t>20.5%</t>
        </is>
      </c>
    </row>
    <row r="583" ht="24" customHeight="1">
      <c r="A583" s="494" t="n"/>
      <c r="B583" s="236" t="inlineStr">
        <is>
          <t>15</t>
        </is>
      </c>
      <c r="C583" s="82" t="inlineStr">
        <is>
          <t>11.8</t>
        </is>
      </c>
      <c r="D583" s="83" t="inlineStr">
        <is>
          <t>15</t>
        </is>
      </c>
      <c r="E583" s="83" t="inlineStr">
        <is>
          <t>5</t>
        </is>
      </c>
      <c r="F583" s="84">
        <f>D583/$T$1*E583</f>
        <v/>
      </c>
      <c r="G583" s="83" t="inlineStr">
        <is>
          <t>12</t>
        </is>
      </c>
      <c r="H583" s="87" t="inlineStr">
        <is>
          <t>x</t>
        </is>
      </c>
      <c r="I583" s="83" t="inlineStr">
        <is>
          <t>3.2%</t>
        </is>
      </c>
      <c r="J583" s="87" t="inlineStr">
        <is>
          <t>x</t>
        </is>
      </c>
      <c r="K583" s="83" t="inlineStr">
        <is>
          <t>3.3%</t>
        </is>
      </c>
      <c r="L583" s="87" t="inlineStr">
        <is>
          <t>x</t>
        </is>
      </c>
      <c r="M583" s="83" t="inlineStr">
        <is>
          <t>4</t>
        </is>
      </c>
      <c r="N583" s="87" t="inlineStr">
        <is>
          <t>x</t>
        </is>
      </c>
      <c r="O583" s="83" t="inlineStr">
        <is>
          <t>3</t>
        </is>
      </c>
      <c r="P583" s="87" t="inlineStr">
        <is>
          <t>x</t>
        </is>
      </c>
      <c r="Q583" s="87" t="inlineStr">
        <is>
          <t>x</t>
        </is>
      </c>
      <c r="R583" s="87" t="inlineStr">
        <is>
          <t>x</t>
        </is>
      </c>
      <c r="S583" s="84" t="inlineStr">
        <is>
          <t>22.5%</t>
        </is>
      </c>
    </row>
    <row r="584" ht="24" customHeight="1">
      <c r="A584" s="494" t="n"/>
      <c r="B584" s="236" t="inlineStr">
        <is>
          <t>16</t>
        </is>
      </c>
      <c r="C584" s="82" t="inlineStr">
        <is>
          <t>13</t>
        </is>
      </c>
      <c r="D584" s="83" t="inlineStr">
        <is>
          <t>20</t>
        </is>
      </c>
      <c r="E584" s="83" t="inlineStr">
        <is>
          <t>8</t>
        </is>
      </c>
      <c r="F584" s="84">
        <f>D584/$T$1*E584</f>
        <v/>
      </c>
      <c r="G584" s="83" t="inlineStr">
        <is>
          <t>13</t>
        </is>
      </c>
      <c r="H584" s="87" t="inlineStr">
        <is>
          <t>x</t>
        </is>
      </c>
      <c r="I584" s="83" t="inlineStr">
        <is>
          <t>3.7%</t>
        </is>
      </c>
      <c r="J584" s="87" t="inlineStr">
        <is>
          <t>x</t>
        </is>
      </c>
      <c r="K584" s="83" t="inlineStr">
        <is>
          <t>3.7%</t>
        </is>
      </c>
      <c r="L584" s="87" t="inlineStr">
        <is>
          <t>x</t>
        </is>
      </c>
      <c r="M584" s="83" t="inlineStr">
        <is>
          <t>4</t>
        </is>
      </c>
      <c r="N584" s="87" t="inlineStr">
        <is>
          <t>x</t>
        </is>
      </c>
      <c r="O584" s="83" t="inlineStr">
        <is>
          <t>3</t>
        </is>
      </c>
      <c r="P584" s="87" t="inlineStr">
        <is>
          <t>x</t>
        </is>
      </c>
      <c r="Q584" s="87" t="inlineStr">
        <is>
          <t>x</t>
        </is>
      </c>
      <c r="R584" s="87" t="inlineStr">
        <is>
          <t>x</t>
        </is>
      </c>
      <c r="S584" s="84" t="inlineStr">
        <is>
          <t>25.5%</t>
        </is>
      </c>
    </row>
    <row r="585" ht="24" customHeight="1">
      <c r="A585" s="494" t="n"/>
      <c r="B585" s="236" t="inlineStr">
        <is>
          <t>17</t>
        </is>
      </c>
      <c r="C585" s="82" t="inlineStr">
        <is>
          <t>15</t>
        </is>
      </c>
      <c r="D585" s="83" t="inlineStr">
        <is>
          <t>20</t>
        </is>
      </c>
      <c r="E585" s="83" t="inlineStr">
        <is>
          <t>8</t>
        </is>
      </c>
      <c r="F585" s="84">
        <f>D585/$T$1*E585</f>
        <v/>
      </c>
      <c r="G585" s="83" t="inlineStr">
        <is>
          <t>15</t>
        </is>
      </c>
      <c r="H585" s="87" t="inlineStr">
        <is>
          <t>x</t>
        </is>
      </c>
      <c r="I585" s="83" t="inlineStr">
        <is>
          <t>4.1%</t>
        </is>
      </c>
      <c r="J585" s="87" t="inlineStr">
        <is>
          <t>x</t>
        </is>
      </c>
      <c r="K585" s="83" t="inlineStr">
        <is>
          <t>4.2%</t>
        </is>
      </c>
      <c r="L585" s="87" t="inlineStr">
        <is>
          <t>x</t>
        </is>
      </c>
      <c r="M585" s="83" t="inlineStr">
        <is>
          <t>5</t>
        </is>
      </c>
      <c r="N585" s="87" t="inlineStr">
        <is>
          <t>x</t>
        </is>
      </c>
      <c r="O585" s="83" t="inlineStr">
        <is>
          <t>4</t>
        </is>
      </c>
      <c r="P585" s="87" t="inlineStr">
        <is>
          <t>x</t>
        </is>
      </c>
      <c r="Q585" s="87" t="inlineStr">
        <is>
          <t>x</t>
        </is>
      </c>
      <c r="R585" s="87" t="inlineStr">
        <is>
          <t>x</t>
        </is>
      </c>
      <c r="S585" s="84" t="inlineStr">
        <is>
          <t>28.5%</t>
        </is>
      </c>
    </row>
    <row r="586" ht="24" customHeight="1">
      <c r="A586" s="494" t="n"/>
      <c r="B586" s="236" t="inlineStr">
        <is>
          <t>18</t>
        </is>
      </c>
      <c r="C586" s="82" t="inlineStr">
        <is>
          <t>16.2</t>
        </is>
      </c>
      <c r="D586" s="83" t="inlineStr">
        <is>
          <t>20</t>
        </is>
      </c>
      <c r="E586" s="83" t="inlineStr">
        <is>
          <t>8</t>
        </is>
      </c>
      <c r="F586" s="84">
        <f>D586/$T$1*E586</f>
        <v/>
      </c>
      <c r="G586" s="83" t="inlineStr">
        <is>
          <t>16</t>
        </is>
      </c>
      <c r="H586" s="87" t="inlineStr">
        <is>
          <t>x</t>
        </is>
      </c>
      <c r="I586" s="83" t="inlineStr">
        <is>
          <t>4.5%</t>
        </is>
      </c>
      <c r="J586" s="87" t="inlineStr">
        <is>
          <t>x</t>
        </is>
      </c>
      <c r="K586" s="83" t="inlineStr">
        <is>
          <t>4.6%</t>
        </is>
      </c>
      <c r="L586" s="87" t="inlineStr">
        <is>
          <t>x</t>
        </is>
      </c>
      <c r="M586" s="83" t="inlineStr">
        <is>
          <t>5</t>
        </is>
      </c>
      <c r="N586" s="87" t="inlineStr">
        <is>
          <t>x</t>
        </is>
      </c>
      <c r="O586" s="83" t="inlineStr">
        <is>
          <t>4</t>
        </is>
      </c>
      <c r="P586" s="87" t="inlineStr">
        <is>
          <t>x</t>
        </is>
      </c>
      <c r="Q586" s="87" t="inlineStr">
        <is>
          <t>x</t>
        </is>
      </c>
      <c r="R586" s="87" t="inlineStr">
        <is>
          <t>x</t>
        </is>
      </c>
      <c r="S586" s="84" t="inlineStr">
        <is>
          <t>31.5%</t>
        </is>
      </c>
    </row>
    <row r="587" ht="24" customHeight="1">
      <c r="A587" s="494" t="n"/>
      <c r="B587" s="236" t="inlineStr">
        <is>
          <t>19</t>
        </is>
      </c>
      <c r="C587" s="82" t="inlineStr">
        <is>
          <t>17.9</t>
        </is>
      </c>
      <c r="D587" s="83" t="inlineStr">
        <is>
          <t>20</t>
        </is>
      </c>
      <c r="E587" s="83" t="inlineStr">
        <is>
          <t>8</t>
        </is>
      </c>
      <c r="F587" s="84">
        <f>D587/$T$1*E587</f>
        <v/>
      </c>
      <c r="G587" s="83" t="inlineStr">
        <is>
          <t>18</t>
        </is>
      </c>
      <c r="H587" s="87" t="inlineStr">
        <is>
          <t>x</t>
        </is>
      </c>
      <c r="I587" s="83" t="inlineStr">
        <is>
          <t>5%</t>
        </is>
      </c>
      <c r="J587" s="87" t="inlineStr">
        <is>
          <t>x</t>
        </is>
      </c>
      <c r="K587" s="83" t="inlineStr">
        <is>
          <t>5%</t>
        </is>
      </c>
      <c r="L587" s="87" t="inlineStr">
        <is>
          <t>x</t>
        </is>
      </c>
      <c r="M587" s="83" t="inlineStr">
        <is>
          <t>6</t>
        </is>
      </c>
      <c r="N587" s="87" t="inlineStr">
        <is>
          <t>x</t>
        </is>
      </c>
      <c r="O587" s="83" t="inlineStr">
        <is>
          <t>4</t>
        </is>
      </c>
      <c r="P587" s="87" t="inlineStr">
        <is>
          <t>x</t>
        </is>
      </c>
      <c r="Q587" s="87" t="inlineStr">
        <is>
          <t>x</t>
        </is>
      </c>
      <c r="R587" s="87" t="inlineStr">
        <is>
          <t>x</t>
        </is>
      </c>
      <c r="S587" s="84" t="inlineStr">
        <is>
          <t>34.5%</t>
        </is>
      </c>
    </row>
    <row r="588" ht="24" customHeight="1">
      <c r="A588" s="494" t="n"/>
      <c r="B588" s="236" t="inlineStr">
        <is>
          <t>20</t>
        </is>
      </c>
      <c r="C588" s="82" t="inlineStr">
        <is>
          <t>19.4</t>
        </is>
      </c>
      <c r="D588" s="83" t="inlineStr">
        <is>
          <t>20</t>
        </is>
      </c>
      <c r="E588" s="83" t="inlineStr">
        <is>
          <t>8</t>
        </is>
      </c>
      <c r="F588" s="84">
        <f>D588/$T$1*E588</f>
        <v/>
      </c>
      <c r="G588" s="83" t="inlineStr">
        <is>
          <t>20</t>
        </is>
      </c>
      <c r="H588" s="87" t="inlineStr">
        <is>
          <t>x</t>
        </is>
      </c>
      <c r="I588" s="83" t="inlineStr">
        <is>
          <t>5.4%</t>
        </is>
      </c>
      <c r="J588" s="87" t="inlineStr">
        <is>
          <t>x</t>
        </is>
      </c>
      <c r="K588" s="83" t="inlineStr">
        <is>
          <t>5.5%</t>
        </is>
      </c>
      <c r="L588" s="87" t="inlineStr">
        <is>
          <t>x</t>
        </is>
      </c>
      <c r="M588" s="83" t="inlineStr">
        <is>
          <t>6</t>
        </is>
      </c>
      <c r="N588" s="87" t="inlineStr">
        <is>
          <t>x</t>
        </is>
      </c>
      <c r="O588" s="83" t="inlineStr">
        <is>
          <t>5</t>
        </is>
      </c>
      <c r="P588" s="87" t="inlineStr">
        <is>
          <t>x</t>
        </is>
      </c>
      <c r="Q588" s="87" t="inlineStr">
        <is>
          <t>x</t>
        </is>
      </c>
      <c r="R588" s="87" t="inlineStr">
        <is>
          <t>x</t>
        </is>
      </c>
      <c r="S588" s="84" t="inlineStr">
        <is>
          <t>37.5%</t>
        </is>
      </c>
    </row>
    <row r="589" ht="24" customHeight="1">
      <c r="A589" s="494" t="n"/>
      <c r="B589" s="236" t="inlineStr">
        <is>
          <t>21</t>
        </is>
      </c>
      <c r="C589" s="82" t="inlineStr">
        <is>
          <t>21.7</t>
        </is>
      </c>
      <c r="D589" s="83" t="inlineStr">
        <is>
          <t>25</t>
        </is>
      </c>
      <c r="E589" s="83" t="inlineStr">
        <is>
          <t>12</t>
        </is>
      </c>
      <c r="F589" s="84">
        <f>D589/$T$1*E589</f>
        <v/>
      </c>
      <c r="G589" s="83" t="inlineStr">
        <is>
          <t>22</t>
        </is>
      </c>
      <c r="H589" s="87" t="inlineStr">
        <is>
          <t>x</t>
        </is>
      </c>
      <c r="I589" s="83" t="inlineStr">
        <is>
          <t>6%</t>
        </is>
      </c>
      <c r="J589" s="87" t="inlineStr">
        <is>
          <t>x</t>
        </is>
      </c>
      <c r="K589" s="83" t="inlineStr">
        <is>
          <t>6.1%</t>
        </is>
      </c>
      <c r="L589" s="87" t="inlineStr">
        <is>
          <t>x</t>
        </is>
      </c>
      <c r="M589" s="83" t="inlineStr">
        <is>
          <t>7</t>
        </is>
      </c>
      <c r="N589" s="87" t="inlineStr">
        <is>
          <t>x</t>
        </is>
      </c>
      <c r="O589" s="83" t="inlineStr">
        <is>
          <t>5</t>
        </is>
      </c>
      <c r="P589" s="87" t="inlineStr">
        <is>
          <t>x</t>
        </is>
      </c>
      <c r="Q589" s="87" t="inlineStr">
        <is>
          <t>x</t>
        </is>
      </c>
      <c r="R589" s="87" t="inlineStr">
        <is>
          <t>x</t>
        </is>
      </c>
      <c r="S589" s="84" t="inlineStr">
        <is>
          <t>42%</t>
        </is>
      </c>
    </row>
    <row r="590" ht="24" customHeight="1">
      <c r="A590" s="494" t="n"/>
      <c r="B590" s="236" t="inlineStr">
        <is>
          <t>22</t>
        </is>
      </c>
      <c r="C590" s="82" t="inlineStr">
        <is>
          <t>24.2</t>
        </is>
      </c>
      <c r="D590" s="83" t="inlineStr">
        <is>
          <t>25</t>
        </is>
      </c>
      <c r="E590" s="83" t="inlineStr">
        <is>
          <t>12</t>
        </is>
      </c>
      <c r="F590" s="84">
        <f>D590/$T$1*E590</f>
        <v/>
      </c>
      <c r="G590" s="83" t="inlineStr">
        <is>
          <t>24</t>
        </is>
      </c>
      <c r="H590" s="87" t="inlineStr">
        <is>
          <t>x</t>
        </is>
      </c>
      <c r="I590" s="83" t="inlineStr">
        <is>
          <t>6.7%</t>
        </is>
      </c>
      <c r="J590" s="87" t="inlineStr">
        <is>
          <t>x</t>
        </is>
      </c>
      <c r="K590" s="83" t="inlineStr">
        <is>
          <t>6.8%</t>
        </is>
      </c>
      <c r="L590" s="87" t="inlineStr">
        <is>
          <t>x</t>
        </is>
      </c>
      <c r="M590" s="83" t="inlineStr">
        <is>
          <t>8</t>
        </is>
      </c>
      <c r="N590" s="87" t="inlineStr">
        <is>
          <t>x</t>
        </is>
      </c>
      <c r="O590" s="83" t="inlineStr">
        <is>
          <t>6</t>
        </is>
      </c>
      <c r="P590" s="87" t="inlineStr">
        <is>
          <t>x</t>
        </is>
      </c>
      <c r="Q590" s="87" t="inlineStr">
        <is>
          <t>x</t>
        </is>
      </c>
      <c r="R590" s="87" t="inlineStr">
        <is>
          <t>x</t>
        </is>
      </c>
      <c r="S590" s="84" t="inlineStr">
        <is>
          <t>46.5%</t>
        </is>
      </c>
    </row>
    <row r="591" ht="24" customHeight="1">
      <c r="A591" s="494" t="n"/>
      <c r="B591" s="236" t="inlineStr">
        <is>
          <t>23</t>
        </is>
      </c>
      <c r="C591" s="82" t="inlineStr">
        <is>
          <t>26.7</t>
        </is>
      </c>
      <c r="D591" s="83" t="inlineStr">
        <is>
          <t>25</t>
        </is>
      </c>
      <c r="E591" s="83" t="inlineStr">
        <is>
          <t>12</t>
        </is>
      </c>
      <c r="F591" s="84">
        <f>D591/$T$1*E591</f>
        <v/>
      </c>
      <c r="G591" s="83" t="inlineStr">
        <is>
          <t>27</t>
        </is>
      </c>
      <c r="H591" s="87" t="inlineStr">
        <is>
          <t>x</t>
        </is>
      </c>
      <c r="I591" s="83" t="inlineStr">
        <is>
          <t>7.3%</t>
        </is>
      </c>
      <c r="J591" s="87" t="inlineStr">
        <is>
          <t>x</t>
        </is>
      </c>
      <c r="K591" s="83" t="inlineStr">
        <is>
          <t>7.4%</t>
        </is>
      </c>
      <c r="L591" s="87" t="inlineStr">
        <is>
          <t>x</t>
        </is>
      </c>
      <c r="M591" s="83" t="inlineStr">
        <is>
          <t>9</t>
        </is>
      </c>
      <c r="N591" s="87" t="inlineStr">
        <is>
          <t>x</t>
        </is>
      </c>
      <c r="O591" s="83" t="inlineStr">
        <is>
          <t>7</t>
        </is>
      </c>
      <c r="P591" s="87" t="inlineStr">
        <is>
          <t>x</t>
        </is>
      </c>
      <c r="Q591" s="87" t="inlineStr">
        <is>
          <t>x</t>
        </is>
      </c>
      <c r="R591" s="87" t="inlineStr">
        <is>
          <t>x</t>
        </is>
      </c>
      <c r="S591" s="84" t="inlineStr">
        <is>
          <t>51%</t>
        </is>
      </c>
    </row>
    <row r="592" ht="24" customHeight="1">
      <c r="A592" s="494" t="n"/>
      <c r="B592" s="236" t="inlineStr">
        <is>
          <t>24</t>
        </is>
      </c>
      <c r="C592" s="82" t="inlineStr">
        <is>
          <t>28.7</t>
        </is>
      </c>
      <c r="D592" s="83" t="inlineStr">
        <is>
          <t>25</t>
        </is>
      </c>
      <c r="E592" s="83" t="inlineStr">
        <is>
          <t>12</t>
        </is>
      </c>
      <c r="F592" s="84">
        <f>D592/$T$1*E592</f>
        <v/>
      </c>
      <c r="G592" s="83" t="inlineStr">
        <is>
          <t>29</t>
        </is>
      </c>
      <c r="H592" s="87" t="inlineStr">
        <is>
          <t>x</t>
        </is>
      </c>
      <c r="I592" s="83" t="inlineStr">
        <is>
          <t>8%</t>
        </is>
      </c>
      <c r="J592" s="87" t="inlineStr">
        <is>
          <t>x</t>
        </is>
      </c>
      <c r="K592" s="83" t="inlineStr">
        <is>
          <t>8.1%</t>
        </is>
      </c>
      <c r="L592" s="87" t="inlineStr">
        <is>
          <t>x</t>
        </is>
      </c>
      <c r="M592" s="83" t="inlineStr">
        <is>
          <t>9</t>
        </is>
      </c>
      <c r="N592" s="87" t="inlineStr">
        <is>
          <t>x</t>
        </is>
      </c>
      <c r="O592" s="83" t="inlineStr">
        <is>
          <t>7</t>
        </is>
      </c>
      <c r="P592" s="87" t="inlineStr">
        <is>
          <t>x</t>
        </is>
      </c>
      <c r="Q592" s="87" t="inlineStr">
        <is>
          <t>x</t>
        </is>
      </c>
      <c r="R592" s="87" t="inlineStr">
        <is>
          <t>x</t>
        </is>
      </c>
      <c r="S592" s="84" t="inlineStr">
        <is>
          <t>55.5%</t>
        </is>
      </c>
    </row>
    <row r="593" ht="24" customHeight="1">
      <c r="A593" s="494" t="n"/>
      <c r="B593" s="236" t="inlineStr">
        <is>
          <t>25</t>
        </is>
      </c>
      <c r="C593" s="82" t="inlineStr">
        <is>
          <t>31.1</t>
        </is>
      </c>
      <c r="D593" s="83" t="inlineStr">
        <is>
          <t>25</t>
        </is>
      </c>
      <c r="E593" s="83" t="inlineStr">
        <is>
          <t>12</t>
        </is>
      </c>
      <c r="F593" s="84">
        <f>D593/$T$1*E593</f>
        <v/>
      </c>
      <c r="G593" s="83" t="inlineStr">
        <is>
          <t>31</t>
        </is>
      </c>
      <c r="H593" s="87" t="inlineStr">
        <is>
          <t>x</t>
        </is>
      </c>
      <c r="I593" s="83" t="inlineStr">
        <is>
          <t>8.6%</t>
        </is>
      </c>
      <c r="J593" s="87" t="inlineStr">
        <is>
          <t>x</t>
        </is>
      </c>
      <c r="K593" s="83" t="inlineStr">
        <is>
          <t>8.8%</t>
        </is>
      </c>
      <c r="L593" s="87" t="inlineStr">
        <is>
          <t>x</t>
        </is>
      </c>
      <c r="M593" s="83" t="inlineStr">
        <is>
          <t>10</t>
        </is>
      </c>
      <c r="N593" s="87" t="inlineStr">
        <is>
          <t>x</t>
        </is>
      </c>
      <c r="O593" s="83" t="inlineStr">
        <is>
          <t>8</t>
        </is>
      </c>
      <c r="P593" s="87" t="inlineStr">
        <is>
          <t>x</t>
        </is>
      </c>
      <c r="Q593" s="87" t="inlineStr">
        <is>
          <t>x</t>
        </is>
      </c>
      <c r="R593" s="87" t="inlineStr">
        <is>
          <t>x</t>
        </is>
      </c>
      <c r="S593" s="84" t="inlineStr">
        <is>
          <t>60%</t>
        </is>
      </c>
    </row>
    <row r="594" ht="24" customHeight="1">
      <c r="A594" s="494" t="n"/>
      <c r="B594" s="236" t="inlineStr">
        <is>
          <t>26</t>
        </is>
      </c>
      <c r="C594" s="82" t="inlineStr">
        <is>
          <t>35.5</t>
        </is>
      </c>
      <c r="D594" s="83" t="inlineStr">
        <is>
          <t>30</t>
        </is>
      </c>
      <c r="E594" s="83" t="inlineStr">
        <is>
          <t>18</t>
        </is>
      </c>
      <c r="F594" s="84">
        <f>D594/$T$1*E594</f>
        <v/>
      </c>
      <c r="G594" s="83" t="inlineStr">
        <is>
          <t>35</t>
        </is>
      </c>
      <c r="H594" s="87" t="inlineStr">
        <is>
          <t>x</t>
        </is>
      </c>
      <c r="I594" s="83" t="inlineStr">
        <is>
          <t>9.8%</t>
        </is>
      </c>
      <c r="J594" s="87" t="inlineStr">
        <is>
          <t>x</t>
        </is>
      </c>
      <c r="K594" s="83" t="inlineStr">
        <is>
          <t>9.9%</t>
        </is>
      </c>
      <c r="L594" s="87" t="inlineStr">
        <is>
          <t>x</t>
        </is>
      </c>
      <c r="M594" s="83" t="inlineStr">
        <is>
          <t>12</t>
        </is>
      </c>
      <c r="N594" s="87" t="inlineStr">
        <is>
          <t>x</t>
        </is>
      </c>
      <c r="O594" s="83" t="inlineStr">
        <is>
          <t>9</t>
        </is>
      </c>
      <c r="P594" s="87" t="inlineStr">
        <is>
          <t>x</t>
        </is>
      </c>
      <c r="Q594" s="87" t="inlineStr">
        <is>
          <t>x</t>
        </is>
      </c>
      <c r="R594" s="87" t="inlineStr">
        <is>
          <t>x</t>
        </is>
      </c>
      <c r="S594" s="84" t="inlineStr">
        <is>
          <t>68%</t>
        </is>
      </c>
    </row>
    <row r="595" ht="24" customHeight="1">
      <c r="A595" s="494" t="n"/>
      <c r="B595" s="236" t="inlineStr">
        <is>
          <t>27</t>
        </is>
      </c>
      <c r="C595" s="82" t="inlineStr">
        <is>
          <t>39.6</t>
        </is>
      </c>
      <c r="D595" s="83" t="inlineStr">
        <is>
          <t>30</t>
        </is>
      </c>
      <c r="E595" s="83" t="inlineStr">
        <is>
          <t>18</t>
        </is>
      </c>
      <c r="F595" s="84">
        <f>@IF(OR($S$1="春节祝福",$S$1="周年祝福",$S$1="中秋祝福"),D595/$T$1*E595,D595*E595)</f>
        <v/>
      </c>
      <c r="G595" s="83" t="inlineStr">
        <is>
          <t>40</t>
        </is>
      </c>
      <c r="H595" s="87" t="inlineStr">
        <is>
          <t>x</t>
        </is>
      </c>
      <c r="I595" s="83" t="inlineStr">
        <is>
          <t>10.9%</t>
        </is>
      </c>
      <c r="J595" s="87" t="inlineStr">
        <is>
          <t>x</t>
        </is>
      </c>
      <c r="K595" s="83" t="inlineStr">
        <is>
          <t>11.1%</t>
        </is>
      </c>
      <c r="L595" s="87" t="inlineStr">
        <is>
          <t>x</t>
        </is>
      </c>
      <c r="M595" s="83" t="inlineStr">
        <is>
          <t>13</t>
        </is>
      </c>
      <c r="N595" s="87" t="inlineStr">
        <is>
          <t>x</t>
        </is>
      </c>
      <c r="O595" s="83" t="inlineStr">
        <is>
          <t>10</t>
        </is>
      </c>
      <c r="P595" s="87" t="inlineStr">
        <is>
          <t>x</t>
        </is>
      </c>
      <c r="Q595" s="87" t="inlineStr">
        <is>
          <t>x</t>
        </is>
      </c>
      <c r="R595" s="87" t="inlineStr">
        <is>
          <t>x</t>
        </is>
      </c>
      <c r="S595" s="84" t="inlineStr">
        <is>
          <t>76%</t>
        </is>
      </c>
    </row>
    <row r="596" ht="24" customHeight="1">
      <c r="A596" s="494" t="n"/>
      <c r="B596" s="236" t="inlineStr">
        <is>
          <t>28</t>
        </is>
      </c>
      <c r="C596" s="82" t="inlineStr">
        <is>
          <t>43.6</t>
        </is>
      </c>
      <c r="D596" s="83" t="inlineStr">
        <is>
          <t>30</t>
        </is>
      </c>
      <c r="E596" s="83" t="inlineStr">
        <is>
          <t>18</t>
        </is>
      </c>
      <c r="F596" s="84">
        <f>@IF(OR($S$1="春节祝福",$S$1="周年祝福",$S$1="中秋祝福"),D596/$T$1*E596,D596*E596)</f>
        <v/>
      </c>
      <c r="G596" s="83" t="inlineStr">
        <is>
          <t>44</t>
        </is>
      </c>
      <c r="H596" s="87" t="inlineStr">
        <is>
          <t>x</t>
        </is>
      </c>
      <c r="I596" s="83" t="inlineStr">
        <is>
          <t>12.1%</t>
        </is>
      </c>
      <c r="J596" s="87" t="inlineStr">
        <is>
          <t>x</t>
        </is>
      </c>
      <c r="K596" s="83" t="inlineStr">
        <is>
          <t>12.3%</t>
        </is>
      </c>
      <c r="L596" s="87" t="inlineStr">
        <is>
          <t>x</t>
        </is>
      </c>
      <c r="M596" s="83" t="inlineStr">
        <is>
          <t>14</t>
        </is>
      </c>
      <c r="N596" s="87" t="inlineStr">
        <is>
          <t>x</t>
        </is>
      </c>
      <c r="O596" s="83" t="inlineStr">
        <is>
          <t>11</t>
        </is>
      </c>
      <c r="P596" s="87" t="inlineStr">
        <is>
          <t>x</t>
        </is>
      </c>
      <c r="Q596" s="87" t="inlineStr">
        <is>
          <t>x</t>
        </is>
      </c>
      <c r="R596" s="87" t="inlineStr">
        <is>
          <t>x</t>
        </is>
      </c>
      <c r="S596" s="84" t="inlineStr">
        <is>
          <t>84%</t>
        </is>
      </c>
    </row>
    <row r="597" ht="24" customHeight="1">
      <c r="A597" s="494" t="n"/>
      <c r="B597" s="236" t="inlineStr">
        <is>
          <t>29</t>
        </is>
      </c>
      <c r="C597" s="82" t="inlineStr">
        <is>
          <t>48</t>
        </is>
      </c>
      <c r="D597" s="83" t="inlineStr">
        <is>
          <t>30</t>
        </is>
      </c>
      <c r="E597" s="83" t="inlineStr">
        <is>
          <t>18</t>
        </is>
      </c>
      <c r="F597" s="84">
        <f>@IF(OR($S$1="春节祝福",$S$1="周年祝福",$S$1="中秋祝福"),D597/$T$1*E597,D597*E597)</f>
        <v/>
      </c>
      <c r="G597" s="83" t="inlineStr">
        <is>
          <t>48</t>
        </is>
      </c>
      <c r="H597" s="87" t="inlineStr">
        <is>
          <t>x</t>
        </is>
      </c>
      <c r="I597" s="83" t="inlineStr">
        <is>
          <t>13.2%</t>
        </is>
      </c>
      <c r="J597" s="87" t="inlineStr">
        <is>
          <t>x</t>
        </is>
      </c>
      <c r="K597" s="83" t="inlineStr">
        <is>
          <t>13.4%</t>
        </is>
      </c>
      <c r="L597" s="87" t="inlineStr">
        <is>
          <t>x</t>
        </is>
      </c>
      <c r="M597" s="83" t="inlineStr">
        <is>
          <t>16</t>
        </is>
      </c>
      <c r="N597" s="87" t="inlineStr">
        <is>
          <t>x</t>
        </is>
      </c>
      <c r="O597" s="83" t="inlineStr">
        <is>
          <t>12</t>
        </is>
      </c>
      <c r="P597" s="87" t="inlineStr">
        <is>
          <t>x</t>
        </is>
      </c>
      <c r="Q597" s="87" t="inlineStr">
        <is>
          <t>x</t>
        </is>
      </c>
      <c r="R597" s="87" t="inlineStr">
        <is>
          <t>x</t>
        </is>
      </c>
      <c r="S597" s="84" t="inlineStr">
        <is>
          <t>92%</t>
        </is>
      </c>
    </row>
    <row r="598" ht="24" customHeight="1">
      <c r="A598" s="494" t="n"/>
      <c r="B598" s="236" t="inlineStr">
        <is>
          <t>30</t>
        </is>
      </c>
      <c r="C598" s="82" t="inlineStr">
        <is>
          <t>52</t>
        </is>
      </c>
      <c r="D598" s="83" t="inlineStr">
        <is>
          <t>30</t>
        </is>
      </c>
      <c r="E598" s="83" t="inlineStr">
        <is>
          <t>18</t>
        </is>
      </c>
      <c r="F598" s="84">
        <f>@IF(OR($S$1="周年祝福",$S$1="中秋祝福"),D598/$T$1*E598,D598*E598)</f>
        <v/>
      </c>
      <c r="G598" s="83" t="inlineStr">
        <is>
          <t>52</t>
        </is>
      </c>
      <c r="H598" s="87" t="inlineStr">
        <is>
          <t>x</t>
        </is>
      </c>
      <c r="I598" s="83" t="inlineStr">
        <is>
          <t>14.4%</t>
        </is>
      </c>
      <c r="J598" s="87" t="inlineStr">
        <is>
          <t>x</t>
        </is>
      </c>
      <c r="K598" s="83" t="inlineStr">
        <is>
          <t>14.6%</t>
        </is>
      </c>
      <c r="L598" s="87" t="inlineStr">
        <is>
          <t>x</t>
        </is>
      </c>
      <c r="M598" s="83" t="inlineStr">
        <is>
          <t>17</t>
        </is>
      </c>
      <c r="N598" s="87" t="inlineStr">
        <is>
          <t>x</t>
        </is>
      </c>
      <c r="O598" s="83" t="inlineStr">
        <is>
          <t>13</t>
        </is>
      </c>
      <c r="P598" s="87" t="inlineStr">
        <is>
          <t>x</t>
        </is>
      </c>
      <c r="Q598" s="87" t="inlineStr">
        <is>
          <t>x</t>
        </is>
      </c>
      <c r="R598" s="87" t="inlineStr">
        <is>
          <t>x</t>
        </is>
      </c>
      <c r="S598" s="84" t="inlineStr">
        <is>
          <t>100%</t>
        </is>
      </c>
    </row>
    <row r="599" ht="24" customHeight="1">
      <c r="A599" s="494" t="n"/>
      <c r="B599" s="236" t="inlineStr">
        <is>
          <t>31</t>
        </is>
      </c>
      <c r="C599" s="82" t="inlineStr">
        <is>
          <t>56.9</t>
        </is>
      </c>
      <c r="D599" s="83" t="inlineStr">
        <is>
          <t>35</t>
        </is>
      </c>
      <c r="E599" s="83" t="inlineStr">
        <is>
          <t>20</t>
        </is>
      </c>
      <c r="F599" s="84">
        <f>@IF(OR($S$1="周年祝福",$S$1="中秋祝福"),D599/$T$1*E599,D599*E599)</f>
        <v/>
      </c>
      <c r="G599" s="132" t="inlineStr">
        <is>
          <t>57</t>
        </is>
      </c>
      <c r="H599" s="285" t="inlineStr">
        <is>
          <t>x</t>
        </is>
      </c>
      <c r="I599" s="132" t="inlineStr">
        <is>
          <t>15.7%</t>
        </is>
      </c>
      <c r="J599" s="285" t="inlineStr">
        <is>
          <t>x</t>
        </is>
      </c>
      <c r="K599" s="132" t="inlineStr">
        <is>
          <t>15.9%</t>
        </is>
      </c>
      <c r="L599" s="285" t="inlineStr">
        <is>
          <t>x</t>
        </is>
      </c>
      <c r="M599" s="132" t="inlineStr">
        <is>
          <t>19</t>
        </is>
      </c>
      <c r="N599" s="285" t="inlineStr">
        <is>
          <t>x</t>
        </is>
      </c>
      <c r="O599" s="132" t="inlineStr">
        <is>
          <t>14</t>
        </is>
      </c>
      <c r="P599" s="285" t="inlineStr">
        <is>
          <t>x</t>
        </is>
      </c>
      <c r="Q599" s="285" t="inlineStr">
        <is>
          <t>x</t>
        </is>
      </c>
      <c r="R599" s="285" t="inlineStr">
        <is>
          <t>x</t>
        </is>
      </c>
      <c r="S599" s="1058" t="inlineStr">
        <is>
          <t>109%</t>
        </is>
      </c>
    </row>
    <row r="600" ht="24" customHeight="1">
      <c r="A600" s="494" t="n"/>
      <c r="B600" s="236" t="inlineStr">
        <is>
          <t>32</t>
        </is>
      </c>
      <c r="C600" s="82" t="inlineStr">
        <is>
          <t>61.2</t>
        </is>
      </c>
      <c r="D600" s="83" t="inlineStr">
        <is>
          <t>35</t>
        </is>
      </c>
      <c r="E600" s="83" t="inlineStr">
        <is>
          <t>20</t>
        </is>
      </c>
      <c r="F600" s="84">
        <f>D600*E600</f>
        <v/>
      </c>
      <c r="G600" s="73" t="inlineStr">
        <is>
          <t>61</t>
        </is>
      </c>
      <c r="H600" s="665" t="inlineStr">
        <is>
          <t>x</t>
        </is>
      </c>
      <c r="I600" s="73" t="inlineStr">
        <is>
          <t>17%</t>
        </is>
      </c>
      <c r="J600" s="665" t="inlineStr">
        <is>
          <t>x</t>
        </is>
      </c>
      <c r="K600" s="73" t="inlineStr">
        <is>
          <t>17.2%</t>
        </is>
      </c>
      <c r="L600" s="665" t="inlineStr">
        <is>
          <t>x</t>
        </is>
      </c>
      <c r="M600" s="73" t="inlineStr">
        <is>
          <t>20</t>
        </is>
      </c>
      <c r="N600" s="665" t="inlineStr">
        <is>
          <t>x</t>
        </is>
      </c>
      <c r="O600" s="73" t="inlineStr">
        <is>
          <t>15</t>
        </is>
      </c>
      <c r="P600" s="665" t="inlineStr">
        <is>
          <t>x</t>
        </is>
      </c>
      <c r="Q600" s="665" t="inlineStr">
        <is>
          <t>x</t>
        </is>
      </c>
      <c r="R600" s="665" t="inlineStr">
        <is>
          <t>x</t>
        </is>
      </c>
      <c r="S600" s="1065" t="inlineStr">
        <is>
          <t>118%</t>
        </is>
      </c>
    </row>
    <row r="601" ht="24" customHeight="1">
      <c r="A601" s="494" t="n"/>
      <c r="B601" s="236" t="inlineStr">
        <is>
          <t>33</t>
        </is>
      </c>
      <c r="C601" s="82" t="inlineStr">
        <is>
          <t>66.8</t>
        </is>
      </c>
      <c r="D601" s="83" t="inlineStr">
        <is>
          <t>35</t>
        </is>
      </c>
      <c r="E601" s="83" t="inlineStr">
        <is>
          <t>20</t>
        </is>
      </c>
      <c r="F601" s="84">
        <f>D601*E601</f>
        <v/>
      </c>
      <c r="G601" s="73" t="inlineStr">
        <is>
          <t>67</t>
        </is>
      </c>
      <c r="H601" s="665" t="inlineStr">
        <is>
          <t>x</t>
        </is>
      </c>
      <c r="I601" s="73" t="inlineStr">
        <is>
          <t>18.4%</t>
        </is>
      </c>
      <c r="J601" s="665" t="inlineStr">
        <is>
          <t>x</t>
        </is>
      </c>
      <c r="K601" s="73" t="inlineStr">
        <is>
          <t>18.7%</t>
        </is>
      </c>
      <c r="L601" s="665" t="inlineStr">
        <is>
          <t>x</t>
        </is>
      </c>
      <c r="M601" s="73" t="inlineStr">
        <is>
          <t>22</t>
        </is>
      </c>
      <c r="N601" s="665" t="inlineStr">
        <is>
          <t>x</t>
        </is>
      </c>
      <c r="O601" s="73" t="inlineStr">
        <is>
          <t>17</t>
        </is>
      </c>
      <c r="P601" s="665" t="inlineStr">
        <is>
          <t>x</t>
        </is>
      </c>
      <c r="Q601" s="665" t="inlineStr">
        <is>
          <t>x</t>
        </is>
      </c>
      <c r="R601" s="665" t="inlineStr">
        <is>
          <t>x</t>
        </is>
      </c>
      <c r="S601" s="1065" t="inlineStr">
        <is>
          <t>128%</t>
        </is>
      </c>
    </row>
    <row r="602" ht="24" customHeight="1">
      <c r="A602" s="494" t="n"/>
      <c r="B602" s="236" t="inlineStr">
        <is>
          <t>34</t>
        </is>
      </c>
      <c r="C602" s="82" t="inlineStr">
        <is>
          <t>72.9</t>
        </is>
      </c>
      <c r="D602" s="83" t="inlineStr">
        <is>
          <t>35</t>
        </is>
      </c>
      <c r="E602" s="83" t="inlineStr">
        <is>
          <t>20</t>
        </is>
      </c>
      <c r="F602" s="84">
        <f>D602*E602</f>
        <v/>
      </c>
      <c r="G602" s="73" t="inlineStr">
        <is>
          <t>73</t>
        </is>
      </c>
      <c r="H602" s="665" t="inlineStr">
        <is>
          <t>x</t>
        </is>
      </c>
      <c r="I602" s="73" t="inlineStr">
        <is>
          <t>20.2%</t>
        </is>
      </c>
      <c r="J602" s="665" t="inlineStr">
        <is>
          <t>x</t>
        </is>
      </c>
      <c r="K602" s="73" t="inlineStr">
        <is>
          <t>20.4%</t>
        </is>
      </c>
      <c r="L602" s="665" t="inlineStr">
        <is>
          <t>x</t>
        </is>
      </c>
      <c r="M602" s="73" t="inlineStr">
        <is>
          <t>24</t>
        </is>
      </c>
      <c r="N602" s="665" t="inlineStr">
        <is>
          <t>x</t>
        </is>
      </c>
      <c r="O602" s="73" t="inlineStr">
        <is>
          <t>18</t>
        </is>
      </c>
      <c r="P602" s="665" t="inlineStr">
        <is>
          <t>x</t>
        </is>
      </c>
      <c r="Q602" s="665" t="inlineStr">
        <is>
          <t>x</t>
        </is>
      </c>
      <c r="R602" s="665" t="inlineStr">
        <is>
          <t>x</t>
        </is>
      </c>
      <c r="S602" s="1065" t="inlineStr">
        <is>
          <t>140%</t>
        </is>
      </c>
    </row>
    <row r="603" ht="24" customHeight="1">
      <c r="A603" s="553" t="n"/>
      <c r="B603" s="78" t="inlineStr">
        <is>
          <t>35</t>
        </is>
      </c>
      <c r="C603" s="89" t="inlineStr">
        <is>
          <t>78.3</t>
        </is>
      </c>
      <c r="D603" s="90" t="inlineStr">
        <is>
          <t>35</t>
        </is>
      </c>
      <c r="E603" s="90" t="inlineStr">
        <is>
          <t>20</t>
        </is>
      </c>
      <c r="F603" s="224">
        <f>D603*E603</f>
        <v/>
      </c>
      <c r="G603" s="1060" t="inlineStr">
        <is>
          <t>78</t>
        </is>
      </c>
      <c r="H603" s="1061" t="inlineStr">
        <is>
          <t>x</t>
        </is>
      </c>
      <c r="I603" s="1060" t="inlineStr">
        <is>
          <t>21.6%</t>
        </is>
      </c>
      <c r="J603" s="1061" t="inlineStr">
        <is>
          <t>x</t>
        </is>
      </c>
      <c r="K603" s="1060" t="inlineStr">
        <is>
          <t>21.9%</t>
        </is>
      </c>
      <c r="L603" s="1061" t="inlineStr">
        <is>
          <t>x</t>
        </is>
      </c>
      <c r="M603" s="1060" t="inlineStr">
        <is>
          <t>26</t>
        </is>
      </c>
      <c r="N603" s="1061" t="inlineStr">
        <is>
          <t>x</t>
        </is>
      </c>
      <c r="O603" s="1060" t="inlineStr">
        <is>
          <t>20</t>
        </is>
      </c>
      <c r="P603" s="1061" t="inlineStr">
        <is>
          <t>x</t>
        </is>
      </c>
      <c r="Q603" s="1061" t="inlineStr">
        <is>
          <t>x</t>
        </is>
      </c>
      <c r="R603" s="1061" t="inlineStr">
        <is>
          <t>x</t>
        </is>
      </c>
      <c r="S603" s="824" t="inlineStr">
        <is>
          <t>150%</t>
        </is>
      </c>
    </row>
    <row r="604" ht="24" customHeight="1">
      <c r="A604" s="605" t="inlineStr">
        <is>
          <t>华山
上层心法
紫气天罗</t>
        </is>
      </c>
      <c r="B604" s="63" t="inlineStr">
        <is>
          <t>1</t>
        </is>
      </c>
      <c r="C604" s="234" t="inlineStr">
        <is>
          <t>0.2</t>
        </is>
      </c>
      <c r="D604" s="340" t="inlineStr">
        <is>
          <t>5</t>
        </is>
      </c>
      <c r="E604" s="340" t="inlineStr">
        <is>
          <t>1</t>
        </is>
      </c>
      <c r="F604" s="207">
        <f>D604/$T$1*E604</f>
        <v/>
      </c>
      <c r="G604" s="253" t="inlineStr">
        <is>
          <t>x</t>
        </is>
      </c>
      <c r="H604" s="253" t="inlineStr">
        <is>
          <t>x</t>
        </is>
      </c>
      <c r="I604" s="253" t="inlineStr">
        <is>
          <t>x</t>
        </is>
      </c>
      <c r="J604" s="340" t="inlineStr">
        <is>
          <t>0.3%</t>
        </is>
      </c>
      <c r="K604" s="340" t="inlineStr">
        <is>
          <t>0.1%</t>
        </is>
      </c>
      <c r="L604" s="340" t="inlineStr">
        <is>
          <t>0</t>
        </is>
      </c>
      <c r="M604" s="340" t="inlineStr">
        <is>
          <t>0</t>
        </is>
      </c>
      <c r="N604" s="340" t="inlineStr">
        <is>
          <t>0</t>
        </is>
      </c>
      <c r="O604" s="340" t="inlineStr">
        <is>
          <t>0</t>
        </is>
      </c>
      <c r="P604" s="253" t="inlineStr">
        <is>
          <t>x</t>
        </is>
      </c>
      <c r="Q604" s="253" t="inlineStr">
        <is>
          <t>x</t>
        </is>
      </c>
      <c r="R604" s="253" t="inlineStr">
        <is>
          <t>x</t>
        </is>
      </c>
      <c r="S604" s="662" t="inlineStr">
        <is>
          <t>x</t>
        </is>
      </c>
    </row>
    <row r="605" ht="24" customHeight="1">
      <c r="A605" s="494" t="n"/>
      <c r="B605" s="236" t="inlineStr">
        <is>
          <t>2</t>
        </is>
      </c>
      <c r="C605" s="82" t="inlineStr">
        <is>
          <t>0.9</t>
        </is>
      </c>
      <c r="D605" s="83" t="inlineStr">
        <is>
          <t>5</t>
        </is>
      </c>
      <c r="E605" s="83" t="inlineStr">
        <is>
          <t>1</t>
        </is>
      </c>
      <c r="F605" s="84">
        <f>D605/$T$1*E605</f>
        <v/>
      </c>
      <c r="G605" s="87" t="inlineStr">
        <is>
          <t>x</t>
        </is>
      </c>
      <c r="H605" s="87" t="inlineStr">
        <is>
          <t>x</t>
        </is>
      </c>
      <c r="I605" s="87" t="inlineStr">
        <is>
          <t>x</t>
        </is>
      </c>
      <c r="J605" s="83" t="inlineStr">
        <is>
          <t>0.6%</t>
        </is>
      </c>
      <c r="K605" s="83" t="inlineStr">
        <is>
          <t>0.3%</t>
        </is>
      </c>
      <c r="L605" s="83" t="inlineStr">
        <is>
          <t>1</t>
        </is>
      </c>
      <c r="M605" s="83" t="inlineStr">
        <is>
          <t>0</t>
        </is>
      </c>
      <c r="N605" s="83" t="inlineStr">
        <is>
          <t>0</t>
        </is>
      </c>
      <c r="O605" s="83" t="inlineStr">
        <is>
          <t>0</t>
        </is>
      </c>
      <c r="P605" s="87" t="inlineStr">
        <is>
          <t>x</t>
        </is>
      </c>
      <c r="Q605" s="87" t="inlineStr">
        <is>
          <t>x</t>
        </is>
      </c>
      <c r="R605" s="87" t="inlineStr">
        <is>
          <t>x</t>
        </is>
      </c>
      <c r="S605" s="88" t="inlineStr">
        <is>
          <t>x</t>
        </is>
      </c>
    </row>
    <row r="606" ht="24" customHeight="1">
      <c r="A606" s="494" t="n"/>
      <c r="B606" s="236" t="inlineStr">
        <is>
          <t>3</t>
        </is>
      </c>
      <c r="C606" s="82" t="inlineStr">
        <is>
          <t>1.8</t>
        </is>
      </c>
      <c r="D606" s="83" t="inlineStr">
        <is>
          <t>5</t>
        </is>
      </c>
      <c r="E606" s="83" t="inlineStr">
        <is>
          <t>1</t>
        </is>
      </c>
      <c r="F606" s="84">
        <f>D606/$T$1*E606</f>
        <v/>
      </c>
      <c r="G606" s="87" t="inlineStr">
        <is>
          <t>x</t>
        </is>
      </c>
      <c r="H606" s="87" t="inlineStr">
        <is>
          <t>x</t>
        </is>
      </c>
      <c r="I606" s="87" t="inlineStr">
        <is>
          <t>x</t>
        </is>
      </c>
      <c r="J606" s="83" t="inlineStr">
        <is>
          <t>0.9%</t>
        </is>
      </c>
      <c r="K606" s="83" t="inlineStr">
        <is>
          <t>0.4%</t>
        </is>
      </c>
      <c r="L606" s="83" t="inlineStr">
        <is>
          <t>1</t>
        </is>
      </c>
      <c r="M606" s="83" t="inlineStr">
        <is>
          <t>1</t>
        </is>
      </c>
      <c r="N606" s="83" t="inlineStr">
        <is>
          <t>1</t>
        </is>
      </c>
      <c r="O606" s="83" t="inlineStr">
        <is>
          <t>0</t>
        </is>
      </c>
      <c r="P606" s="87" t="inlineStr">
        <is>
          <t>x</t>
        </is>
      </c>
      <c r="Q606" s="87" t="inlineStr">
        <is>
          <t>x</t>
        </is>
      </c>
      <c r="R606" s="87" t="inlineStr">
        <is>
          <t>x</t>
        </is>
      </c>
      <c r="S606" s="88" t="inlineStr">
        <is>
          <t>x</t>
        </is>
      </c>
    </row>
    <row r="607" ht="24" customHeight="1">
      <c r="A607" s="494" t="n"/>
      <c r="B607" s="236" t="inlineStr">
        <is>
          <t>4</t>
        </is>
      </c>
      <c r="C607" s="82" t="inlineStr">
        <is>
          <t>2.7</t>
        </is>
      </c>
      <c r="D607" s="83" t="inlineStr">
        <is>
          <t>5</t>
        </is>
      </c>
      <c r="E607" s="83" t="inlineStr">
        <is>
          <t>1</t>
        </is>
      </c>
      <c r="F607" s="84">
        <f>D607/$T$1*E607</f>
        <v/>
      </c>
      <c r="G607" s="87" t="inlineStr">
        <is>
          <t>x</t>
        </is>
      </c>
      <c r="H607" s="87" t="inlineStr">
        <is>
          <t>x</t>
        </is>
      </c>
      <c r="I607" s="87" t="inlineStr">
        <is>
          <t>x</t>
        </is>
      </c>
      <c r="J607" s="83" t="inlineStr">
        <is>
          <t>1.2%</t>
        </is>
      </c>
      <c r="K607" s="83" t="inlineStr">
        <is>
          <t>0.6%</t>
        </is>
      </c>
      <c r="L607" s="83" t="inlineStr">
        <is>
          <t>2</t>
        </is>
      </c>
      <c r="M607" s="83" t="inlineStr">
        <is>
          <t>1</t>
        </is>
      </c>
      <c r="N607" s="83" t="inlineStr">
        <is>
          <t>1</t>
        </is>
      </c>
      <c r="O607" s="83" t="inlineStr">
        <is>
          <t>1</t>
        </is>
      </c>
      <c r="P607" s="87" t="inlineStr">
        <is>
          <t>x</t>
        </is>
      </c>
      <c r="Q607" s="87" t="inlineStr">
        <is>
          <t>x</t>
        </is>
      </c>
      <c r="R607" s="87" t="inlineStr">
        <is>
          <t>x</t>
        </is>
      </c>
      <c r="S607" s="88" t="inlineStr">
        <is>
          <t>x</t>
        </is>
      </c>
    </row>
    <row r="608" ht="24" customHeight="1">
      <c r="A608" s="494" t="n"/>
      <c r="B608" s="236" t="inlineStr">
        <is>
          <t>5</t>
        </is>
      </c>
      <c r="C608" s="82" t="inlineStr">
        <is>
          <t>2.9</t>
        </is>
      </c>
      <c r="D608" s="83" t="inlineStr">
        <is>
          <t>5</t>
        </is>
      </c>
      <c r="E608" s="83" t="inlineStr">
        <is>
          <t>1</t>
        </is>
      </c>
      <c r="F608" s="84">
        <f>D608/$T$1*E608</f>
        <v/>
      </c>
      <c r="G608" s="87" t="inlineStr">
        <is>
          <t>x</t>
        </is>
      </c>
      <c r="H608" s="87" t="inlineStr">
        <is>
          <t>x</t>
        </is>
      </c>
      <c r="I608" s="87" t="inlineStr">
        <is>
          <t>x</t>
        </is>
      </c>
      <c r="J608" s="83" t="inlineStr">
        <is>
          <t>1.5%</t>
        </is>
      </c>
      <c r="K608" s="83" t="inlineStr">
        <is>
          <t>0.7%</t>
        </is>
      </c>
      <c r="L608" s="83" t="inlineStr">
        <is>
          <t>2</t>
        </is>
      </c>
      <c r="M608" s="83" t="inlineStr">
        <is>
          <t>1</t>
        </is>
      </c>
      <c r="N608" s="83" t="inlineStr">
        <is>
          <t>1</t>
        </is>
      </c>
      <c r="O608" s="83" t="inlineStr">
        <is>
          <t>1</t>
        </is>
      </c>
      <c r="P608" s="87" t="inlineStr">
        <is>
          <t>x</t>
        </is>
      </c>
      <c r="Q608" s="87" t="inlineStr">
        <is>
          <t>x</t>
        </is>
      </c>
      <c r="R608" s="87" t="inlineStr">
        <is>
          <t>x</t>
        </is>
      </c>
      <c r="S608" s="88" t="inlineStr">
        <is>
          <t>x</t>
        </is>
      </c>
    </row>
    <row r="609" ht="24" customHeight="1">
      <c r="A609" s="494" t="n"/>
      <c r="B609" s="236" t="inlineStr">
        <is>
          <t>6</t>
        </is>
      </c>
      <c r="C609" s="82" t="inlineStr">
        <is>
          <t>3.7</t>
        </is>
      </c>
      <c r="D609" s="83" t="inlineStr">
        <is>
          <t>10</t>
        </is>
      </c>
      <c r="E609" s="83" t="inlineStr">
        <is>
          <t>2</t>
        </is>
      </c>
      <c r="F609" s="84">
        <f>D609/$T$1*E609</f>
        <v/>
      </c>
      <c r="G609" s="87" t="inlineStr">
        <is>
          <t>x</t>
        </is>
      </c>
      <c r="H609" s="87" t="inlineStr">
        <is>
          <t>x</t>
        </is>
      </c>
      <c r="I609" s="87" t="inlineStr">
        <is>
          <t>x</t>
        </is>
      </c>
      <c r="J609" s="83" t="inlineStr">
        <is>
          <t>1.9%</t>
        </is>
      </c>
      <c r="K609" s="83" t="inlineStr">
        <is>
          <t>0.9%</t>
        </is>
      </c>
      <c r="L609" s="83" t="inlineStr">
        <is>
          <t>3</t>
        </is>
      </c>
      <c r="M609" s="83" t="inlineStr">
        <is>
          <t>1</t>
        </is>
      </c>
      <c r="N609" s="83" t="inlineStr">
        <is>
          <t>1</t>
        </is>
      </c>
      <c r="O609" s="83" t="inlineStr">
        <is>
          <t>1</t>
        </is>
      </c>
      <c r="P609" s="87" t="inlineStr">
        <is>
          <t>x</t>
        </is>
      </c>
      <c r="Q609" s="87" t="inlineStr">
        <is>
          <t>x</t>
        </is>
      </c>
      <c r="R609" s="87" t="inlineStr">
        <is>
          <t>x</t>
        </is>
      </c>
      <c r="S609" s="88" t="inlineStr">
        <is>
          <t>x</t>
        </is>
      </c>
    </row>
    <row r="610" ht="24" customHeight="1">
      <c r="A610" s="494" t="n"/>
      <c r="B610" s="236" t="inlineStr">
        <is>
          <t>7</t>
        </is>
      </c>
      <c r="C610" s="82" t="inlineStr">
        <is>
          <t>4.1</t>
        </is>
      </c>
      <c r="D610" s="83" t="inlineStr">
        <is>
          <t>10</t>
        </is>
      </c>
      <c r="E610" s="83" t="inlineStr">
        <is>
          <t>2</t>
        </is>
      </c>
      <c r="F610" s="84">
        <f>D610/$T$1*E610</f>
        <v/>
      </c>
      <c r="G610" s="87" t="inlineStr">
        <is>
          <t>x</t>
        </is>
      </c>
      <c r="H610" s="87" t="inlineStr">
        <is>
          <t>x</t>
        </is>
      </c>
      <c r="I610" s="87" t="inlineStr">
        <is>
          <t>x</t>
        </is>
      </c>
      <c r="J610" s="83" t="inlineStr">
        <is>
          <t>2.3%</t>
        </is>
      </c>
      <c r="K610" s="83" t="inlineStr">
        <is>
          <t>1.2%</t>
        </is>
      </c>
      <c r="L610" s="83" t="inlineStr">
        <is>
          <t>3</t>
        </is>
      </c>
      <c r="M610" s="83" t="inlineStr">
        <is>
          <t>1</t>
        </is>
      </c>
      <c r="N610" s="83" t="inlineStr">
        <is>
          <t>1</t>
        </is>
      </c>
      <c r="O610" s="83" t="inlineStr">
        <is>
          <t>1</t>
        </is>
      </c>
      <c r="P610" s="87" t="inlineStr">
        <is>
          <t>x</t>
        </is>
      </c>
      <c r="Q610" s="87" t="inlineStr">
        <is>
          <t>x</t>
        </is>
      </c>
      <c r="R610" s="87" t="inlineStr">
        <is>
          <t>x</t>
        </is>
      </c>
      <c r="S610" s="88" t="inlineStr">
        <is>
          <t>x</t>
        </is>
      </c>
    </row>
    <row r="611" ht="24" customHeight="1">
      <c r="A611" s="494" t="n"/>
      <c r="B611" s="236" t="inlineStr">
        <is>
          <t>8</t>
        </is>
      </c>
      <c r="C611" s="82" t="inlineStr">
        <is>
          <t>5.5</t>
        </is>
      </c>
      <c r="D611" s="83" t="inlineStr">
        <is>
          <t>10</t>
        </is>
      </c>
      <c r="E611" s="83" t="inlineStr">
        <is>
          <t>2</t>
        </is>
      </c>
      <c r="F611" s="84">
        <f>D611/$T$1*E611</f>
        <v/>
      </c>
      <c r="G611" s="87" t="inlineStr">
        <is>
          <t>x</t>
        </is>
      </c>
      <c r="H611" s="87" t="inlineStr">
        <is>
          <t>x</t>
        </is>
      </c>
      <c r="I611" s="87" t="inlineStr">
        <is>
          <t>x</t>
        </is>
      </c>
      <c r="J611" s="83" t="inlineStr">
        <is>
          <t>2.8%</t>
        </is>
      </c>
      <c r="K611" s="83" t="inlineStr">
        <is>
          <t>1.4%</t>
        </is>
      </c>
      <c r="L611" s="83" t="inlineStr">
        <is>
          <t>4</t>
        </is>
      </c>
      <c r="M611" s="83" t="inlineStr">
        <is>
          <t>2</t>
        </is>
      </c>
      <c r="N611" s="83" t="inlineStr">
        <is>
          <t>2</t>
        </is>
      </c>
      <c r="O611" s="83" t="inlineStr">
        <is>
          <t>1</t>
        </is>
      </c>
      <c r="P611" s="87" t="inlineStr">
        <is>
          <t>x</t>
        </is>
      </c>
      <c r="Q611" s="87" t="inlineStr">
        <is>
          <t>x</t>
        </is>
      </c>
      <c r="R611" s="87" t="inlineStr">
        <is>
          <t>x</t>
        </is>
      </c>
      <c r="S611" s="88" t="inlineStr">
        <is>
          <t>x</t>
        </is>
      </c>
    </row>
    <row r="612" ht="24" customHeight="1">
      <c r="A612" s="494" t="n"/>
      <c r="B612" s="236" t="inlineStr">
        <is>
          <t>9</t>
        </is>
      </c>
      <c r="C612" s="82" t="inlineStr">
        <is>
          <t>6.3</t>
        </is>
      </c>
      <c r="D612" s="83" t="inlineStr">
        <is>
          <t>10</t>
        </is>
      </c>
      <c r="E612" s="83" t="inlineStr">
        <is>
          <t>2</t>
        </is>
      </c>
      <c r="F612" s="84">
        <f>D612/$T$1*E612</f>
        <v/>
      </c>
      <c r="G612" s="87" t="inlineStr">
        <is>
          <t>x</t>
        </is>
      </c>
      <c r="H612" s="87" t="inlineStr">
        <is>
          <t>x</t>
        </is>
      </c>
      <c r="I612" s="87" t="inlineStr">
        <is>
          <t>x</t>
        </is>
      </c>
      <c r="J612" s="83" t="inlineStr">
        <is>
          <t>3.2%</t>
        </is>
      </c>
      <c r="K612" s="83" t="inlineStr">
        <is>
          <t>1.6%</t>
        </is>
      </c>
      <c r="L612" s="83" t="inlineStr">
        <is>
          <t>5</t>
        </is>
      </c>
      <c r="M612" s="83" t="inlineStr">
        <is>
          <t>2</t>
        </is>
      </c>
      <c r="N612" s="83" t="inlineStr">
        <is>
          <t>2</t>
        </is>
      </c>
      <c r="O612" s="83" t="inlineStr">
        <is>
          <t>1</t>
        </is>
      </c>
      <c r="P612" s="87" t="inlineStr">
        <is>
          <t>x</t>
        </is>
      </c>
      <c r="Q612" s="87" t="inlineStr">
        <is>
          <t>x</t>
        </is>
      </c>
      <c r="R612" s="87" t="inlineStr">
        <is>
          <t>x</t>
        </is>
      </c>
      <c r="S612" s="88" t="inlineStr">
        <is>
          <t>x</t>
        </is>
      </c>
    </row>
    <row r="613" ht="24" customHeight="1">
      <c r="A613" s="494" t="n"/>
      <c r="B613" s="236" t="inlineStr">
        <is>
          <t>10</t>
        </is>
      </c>
      <c r="C613" s="82" t="inlineStr">
        <is>
          <t>6.9</t>
        </is>
      </c>
      <c r="D613" s="83" t="inlineStr">
        <is>
          <t>10</t>
        </is>
      </c>
      <c r="E613" s="83" t="inlineStr">
        <is>
          <t>2</t>
        </is>
      </c>
      <c r="F613" s="84">
        <f>D613/$T$1*E613</f>
        <v/>
      </c>
      <c r="G613" s="87" t="inlineStr">
        <is>
          <t>x</t>
        </is>
      </c>
      <c r="H613" s="87" t="inlineStr">
        <is>
          <t>x</t>
        </is>
      </c>
      <c r="I613" s="87" t="inlineStr">
        <is>
          <t>x</t>
        </is>
      </c>
      <c r="J613" s="83" t="inlineStr">
        <is>
          <t>3.7%</t>
        </is>
      </c>
      <c r="K613" s="83" t="inlineStr">
        <is>
          <t>1.8%</t>
        </is>
      </c>
      <c r="L613" s="83" t="inlineStr">
        <is>
          <t>5</t>
        </is>
      </c>
      <c r="M613" s="83" t="inlineStr">
        <is>
          <t>2</t>
        </is>
      </c>
      <c r="N613" s="83" t="inlineStr">
        <is>
          <t>2</t>
        </is>
      </c>
      <c r="O613" s="83" t="inlineStr">
        <is>
          <t>2</t>
        </is>
      </c>
      <c r="P613" s="87" t="inlineStr">
        <is>
          <t>x</t>
        </is>
      </c>
      <c r="Q613" s="87" t="inlineStr">
        <is>
          <t>x</t>
        </is>
      </c>
      <c r="R613" s="87" t="inlineStr">
        <is>
          <t>x</t>
        </is>
      </c>
      <c r="S613" s="88" t="inlineStr">
        <is>
          <t>x</t>
        </is>
      </c>
    </row>
    <row r="614" ht="24" customHeight="1">
      <c r="A614" s="494" t="n"/>
      <c r="B614" s="236" t="inlineStr">
        <is>
          <t>11</t>
        </is>
      </c>
      <c r="C614" s="82" t="inlineStr">
        <is>
          <t>7.8</t>
        </is>
      </c>
      <c r="D614" s="83" t="inlineStr">
        <is>
          <t>15</t>
        </is>
      </c>
      <c r="E614" s="83" t="inlineStr">
        <is>
          <t>5</t>
        </is>
      </c>
      <c r="F614" s="84">
        <f>D614/$T$1*E614</f>
        <v/>
      </c>
      <c r="G614" s="87" t="inlineStr">
        <is>
          <t>x</t>
        </is>
      </c>
      <c r="H614" s="87" t="inlineStr">
        <is>
          <t>x</t>
        </is>
      </c>
      <c r="I614" s="87" t="inlineStr">
        <is>
          <t>x</t>
        </is>
      </c>
      <c r="J614" s="83" t="inlineStr">
        <is>
          <t>4.2%</t>
        </is>
      </c>
      <c r="K614" s="83" t="inlineStr">
        <is>
          <t>2.1%</t>
        </is>
      </c>
      <c r="L614" s="83" t="inlineStr">
        <is>
          <t>6</t>
        </is>
      </c>
      <c r="M614" s="83" t="inlineStr">
        <is>
          <t>2</t>
        </is>
      </c>
      <c r="N614" s="83" t="inlineStr">
        <is>
          <t>2</t>
        </is>
      </c>
      <c r="O614" s="83" t="inlineStr">
        <is>
          <t>2</t>
        </is>
      </c>
      <c r="P614" s="87" t="inlineStr">
        <is>
          <t>x</t>
        </is>
      </c>
      <c r="Q614" s="87" t="inlineStr">
        <is>
          <t>x</t>
        </is>
      </c>
      <c r="R614" s="87" t="inlineStr">
        <is>
          <t>x</t>
        </is>
      </c>
      <c r="S614" s="88" t="inlineStr">
        <is>
          <t>x</t>
        </is>
      </c>
    </row>
    <row r="615" ht="24" customHeight="1">
      <c r="A615" s="494" t="n"/>
      <c r="B615" s="236" t="inlineStr">
        <is>
          <t>12</t>
        </is>
      </c>
      <c r="C615" s="82" t="inlineStr">
        <is>
          <t>9.3</t>
        </is>
      </c>
      <c r="D615" s="83" t="inlineStr">
        <is>
          <t>15</t>
        </is>
      </c>
      <c r="E615" s="83" t="inlineStr">
        <is>
          <t>5</t>
        </is>
      </c>
      <c r="F615" s="84">
        <f>D615/$T$1*E615</f>
        <v/>
      </c>
      <c r="G615" s="87" t="inlineStr">
        <is>
          <t>x</t>
        </is>
      </c>
      <c r="H615" s="87" t="inlineStr">
        <is>
          <t>x</t>
        </is>
      </c>
      <c r="I615" s="87" t="inlineStr">
        <is>
          <t>x</t>
        </is>
      </c>
      <c r="J615" s="83" t="inlineStr">
        <is>
          <t>4.8%</t>
        </is>
      </c>
      <c r="K615" s="83" t="inlineStr">
        <is>
          <t>2.4%</t>
        </is>
      </c>
      <c r="L615" s="83" t="inlineStr">
        <is>
          <t>7</t>
        </is>
      </c>
      <c r="M615" s="83" t="inlineStr">
        <is>
          <t>3</t>
        </is>
      </c>
      <c r="N615" s="83" t="inlineStr">
        <is>
          <t>3</t>
        </is>
      </c>
      <c r="O615" s="83" t="inlineStr">
        <is>
          <t>2</t>
        </is>
      </c>
      <c r="P615" s="87" t="inlineStr">
        <is>
          <t>x</t>
        </is>
      </c>
      <c r="Q615" s="87" t="inlineStr">
        <is>
          <t>x</t>
        </is>
      </c>
      <c r="R615" s="87" t="inlineStr">
        <is>
          <t>x</t>
        </is>
      </c>
      <c r="S615" s="88" t="inlineStr">
        <is>
          <t>x</t>
        </is>
      </c>
    </row>
    <row r="616" ht="24" customHeight="1">
      <c r="A616" s="494" t="n"/>
      <c r="B616" s="236" t="inlineStr">
        <is>
          <t>13</t>
        </is>
      </c>
      <c r="C616" s="82" t="inlineStr">
        <is>
          <t>10.3</t>
        </is>
      </c>
      <c r="D616" s="83" t="inlineStr">
        <is>
          <t>15</t>
        </is>
      </c>
      <c r="E616" s="83" t="inlineStr">
        <is>
          <t>5</t>
        </is>
      </c>
      <c r="F616" s="84">
        <f>D616/$T$1*E616</f>
        <v/>
      </c>
      <c r="G616" s="87" t="inlineStr">
        <is>
          <t>x</t>
        </is>
      </c>
      <c r="H616" s="87" t="inlineStr">
        <is>
          <t>x</t>
        </is>
      </c>
      <c r="I616" s="87" t="inlineStr">
        <is>
          <t>x</t>
        </is>
      </c>
      <c r="J616" s="83" t="inlineStr">
        <is>
          <t>5.4%</t>
        </is>
      </c>
      <c r="K616" s="83" t="inlineStr">
        <is>
          <t>2.7%</t>
        </is>
      </c>
      <c r="L616" s="83" t="inlineStr">
        <is>
          <t>8</t>
        </is>
      </c>
      <c r="M616" s="83" t="inlineStr">
        <is>
          <t>3</t>
        </is>
      </c>
      <c r="N616" s="83" t="inlineStr">
        <is>
          <t>3</t>
        </is>
      </c>
      <c r="O616" s="83" t="inlineStr">
        <is>
          <t>2</t>
        </is>
      </c>
      <c r="P616" s="87" t="inlineStr">
        <is>
          <t>x</t>
        </is>
      </c>
      <c r="Q616" s="87" t="inlineStr">
        <is>
          <t>x</t>
        </is>
      </c>
      <c r="R616" s="87" t="inlineStr">
        <is>
          <t>x</t>
        </is>
      </c>
      <c r="S616" s="88" t="inlineStr">
        <is>
          <t>x</t>
        </is>
      </c>
    </row>
    <row r="617" ht="24" customHeight="1">
      <c r="A617" s="494" t="n"/>
      <c r="B617" s="236" t="inlineStr">
        <is>
          <t>14</t>
        </is>
      </c>
      <c r="C617" s="82" t="inlineStr">
        <is>
          <t>11.4</t>
        </is>
      </c>
      <c r="D617" s="83" t="inlineStr">
        <is>
          <t>15</t>
        </is>
      </c>
      <c r="E617" s="83" t="inlineStr">
        <is>
          <t>5</t>
        </is>
      </c>
      <c r="F617" s="84">
        <f>D617/$T$1*E617</f>
        <v/>
      </c>
      <c r="G617" s="87" t="inlineStr">
        <is>
          <t>x</t>
        </is>
      </c>
      <c r="H617" s="87" t="inlineStr">
        <is>
          <t>x</t>
        </is>
      </c>
      <c r="I617" s="87" t="inlineStr">
        <is>
          <t>x</t>
        </is>
      </c>
      <c r="J617" s="83" t="inlineStr">
        <is>
          <t>6%</t>
        </is>
      </c>
      <c r="K617" s="83" t="inlineStr">
        <is>
          <t>3%</t>
        </is>
      </c>
      <c r="L617" s="83" t="inlineStr">
        <is>
          <t>9</t>
        </is>
      </c>
      <c r="M617" s="83" t="inlineStr">
        <is>
          <t>3</t>
        </is>
      </c>
      <c r="N617" s="83" t="inlineStr">
        <is>
          <t>3</t>
        </is>
      </c>
      <c r="O617" s="83" t="inlineStr">
        <is>
          <t>3</t>
        </is>
      </c>
      <c r="P617" s="87" t="inlineStr">
        <is>
          <t>x</t>
        </is>
      </c>
      <c r="Q617" s="87" t="inlineStr">
        <is>
          <t>x</t>
        </is>
      </c>
      <c r="R617" s="87" t="inlineStr">
        <is>
          <t>x</t>
        </is>
      </c>
      <c r="S617" s="88" t="inlineStr">
        <is>
          <t>x</t>
        </is>
      </c>
    </row>
    <row r="618" ht="24" customHeight="1">
      <c r="A618" s="494" t="n"/>
      <c r="B618" s="236" t="inlineStr">
        <is>
          <t>15</t>
        </is>
      </c>
      <c r="C618" s="82" t="inlineStr">
        <is>
          <t>12.5</t>
        </is>
      </c>
      <c r="D618" s="83" t="inlineStr">
        <is>
          <t>15</t>
        </is>
      </c>
      <c r="E618" s="83" t="inlineStr">
        <is>
          <t>5</t>
        </is>
      </c>
      <c r="F618" s="84">
        <f>D618/$T$1*E618</f>
        <v/>
      </c>
      <c r="G618" s="87" t="inlineStr">
        <is>
          <t>x</t>
        </is>
      </c>
      <c r="H618" s="87" t="inlineStr">
        <is>
          <t>x</t>
        </is>
      </c>
      <c r="I618" s="87" t="inlineStr">
        <is>
          <t>x</t>
        </is>
      </c>
      <c r="J618" s="83" t="inlineStr">
        <is>
          <t>6.6%</t>
        </is>
      </c>
      <c r="K618" s="83" t="inlineStr">
        <is>
          <t>3.3%</t>
        </is>
      </c>
      <c r="L618" s="83" t="inlineStr">
        <is>
          <t>9</t>
        </is>
      </c>
      <c r="M618" s="83" t="inlineStr">
        <is>
          <t>4</t>
        </is>
      </c>
      <c r="N618" s="83" t="inlineStr">
        <is>
          <t>4</t>
        </is>
      </c>
      <c r="O618" s="83" t="inlineStr">
        <is>
          <t>3</t>
        </is>
      </c>
      <c r="P618" s="87" t="inlineStr">
        <is>
          <t>x</t>
        </is>
      </c>
      <c r="Q618" s="87" t="inlineStr">
        <is>
          <t>x</t>
        </is>
      </c>
      <c r="R618" s="87" t="inlineStr">
        <is>
          <t>x</t>
        </is>
      </c>
      <c r="S618" s="88" t="inlineStr">
        <is>
          <t>x</t>
        </is>
      </c>
    </row>
    <row r="619" ht="24" customHeight="1">
      <c r="A619" s="494" t="n"/>
      <c r="B619" s="236" t="inlineStr">
        <is>
          <t>16</t>
        </is>
      </c>
      <c r="C619" s="82" t="inlineStr">
        <is>
          <t>14.1</t>
        </is>
      </c>
      <c r="D619" s="83" t="inlineStr">
        <is>
          <t>20</t>
        </is>
      </c>
      <c r="E619" s="83" t="inlineStr">
        <is>
          <t>8</t>
        </is>
      </c>
      <c r="F619" s="84">
        <f>D619/$T$1*E619</f>
        <v/>
      </c>
      <c r="G619" s="87" t="inlineStr">
        <is>
          <t>x</t>
        </is>
      </c>
      <c r="H619" s="87" t="inlineStr">
        <is>
          <t>x</t>
        </is>
      </c>
      <c r="I619" s="87" t="inlineStr">
        <is>
          <t>x</t>
        </is>
      </c>
      <c r="J619" s="83" t="inlineStr">
        <is>
          <t>7.4%</t>
        </is>
      </c>
      <c r="K619" s="83" t="inlineStr">
        <is>
          <t>3.7%</t>
        </is>
      </c>
      <c r="L619" s="83" t="inlineStr">
        <is>
          <t>11</t>
        </is>
      </c>
      <c r="M619" s="83" t="inlineStr">
        <is>
          <t>4</t>
        </is>
      </c>
      <c r="N619" s="83" t="inlineStr">
        <is>
          <t>4</t>
        </is>
      </c>
      <c r="O619" s="83" t="inlineStr">
        <is>
          <t>3</t>
        </is>
      </c>
      <c r="P619" s="87" t="inlineStr">
        <is>
          <t>x</t>
        </is>
      </c>
      <c r="Q619" s="87" t="inlineStr">
        <is>
          <t>x</t>
        </is>
      </c>
      <c r="R619" s="87" t="inlineStr">
        <is>
          <t>x</t>
        </is>
      </c>
      <c r="S619" s="88" t="inlineStr">
        <is>
          <t>x</t>
        </is>
      </c>
    </row>
    <row r="620" ht="24" customHeight="1">
      <c r="A620" s="494" t="n"/>
      <c r="B620" s="236" t="inlineStr">
        <is>
          <t>17</t>
        </is>
      </c>
      <c r="C620" s="82" t="inlineStr">
        <is>
          <t>16.1</t>
        </is>
      </c>
      <c r="D620" s="83" t="inlineStr">
        <is>
          <t>20</t>
        </is>
      </c>
      <c r="E620" s="83" t="inlineStr">
        <is>
          <t>8</t>
        </is>
      </c>
      <c r="F620" s="84">
        <f>D620/$T$1*E620</f>
        <v/>
      </c>
      <c r="G620" s="87" t="inlineStr">
        <is>
          <t>x</t>
        </is>
      </c>
      <c r="H620" s="87" t="inlineStr">
        <is>
          <t>x</t>
        </is>
      </c>
      <c r="I620" s="87" t="inlineStr">
        <is>
          <t>x</t>
        </is>
      </c>
      <c r="J620" s="83" t="inlineStr">
        <is>
          <t>8.3%</t>
        </is>
      </c>
      <c r="K620" s="83" t="inlineStr">
        <is>
          <t>4.2%</t>
        </is>
      </c>
      <c r="L620" s="83" t="inlineStr">
        <is>
          <t>12</t>
        </is>
      </c>
      <c r="M620" s="83" t="inlineStr">
        <is>
          <t>5</t>
        </is>
      </c>
      <c r="N620" s="83" t="inlineStr">
        <is>
          <t>5</t>
        </is>
      </c>
      <c r="O620" s="83" t="inlineStr">
        <is>
          <t>4</t>
        </is>
      </c>
      <c r="P620" s="87" t="inlineStr">
        <is>
          <t>x</t>
        </is>
      </c>
      <c r="Q620" s="87" t="inlineStr">
        <is>
          <t>x</t>
        </is>
      </c>
      <c r="R620" s="87" t="inlineStr">
        <is>
          <t>x</t>
        </is>
      </c>
      <c r="S620" s="88" t="inlineStr">
        <is>
          <t>x</t>
        </is>
      </c>
    </row>
    <row r="621" ht="24" customHeight="1">
      <c r="A621" s="494" t="n"/>
      <c r="B621" s="236" t="inlineStr">
        <is>
          <t>18</t>
        </is>
      </c>
      <c r="C621" s="82" t="inlineStr">
        <is>
          <t>17.3</t>
        </is>
      </c>
      <c r="D621" s="83" t="inlineStr">
        <is>
          <t>20</t>
        </is>
      </c>
      <c r="E621" s="83" t="inlineStr">
        <is>
          <t>8</t>
        </is>
      </c>
      <c r="F621" s="84">
        <f>D621/$T$1*E621</f>
        <v/>
      </c>
      <c r="G621" s="87" t="inlineStr">
        <is>
          <t>x</t>
        </is>
      </c>
      <c r="H621" s="87" t="inlineStr">
        <is>
          <t>x</t>
        </is>
      </c>
      <c r="I621" s="87" t="inlineStr">
        <is>
          <t>x</t>
        </is>
      </c>
      <c r="J621" s="83" t="inlineStr">
        <is>
          <t>9.2%</t>
        </is>
      </c>
      <c r="K621" s="83" t="inlineStr">
        <is>
          <t>4.6%</t>
        </is>
      </c>
      <c r="L621" s="83" t="inlineStr">
        <is>
          <t>13</t>
        </is>
      </c>
      <c r="M621" s="83" t="inlineStr">
        <is>
          <t>5</t>
        </is>
      </c>
      <c r="N621" s="83" t="inlineStr">
        <is>
          <t>5</t>
        </is>
      </c>
      <c r="O621" s="83" t="inlineStr">
        <is>
          <t>4</t>
        </is>
      </c>
      <c r="P621" s="87" t="inlineStr">
        <is>
          <t>x</t>
        </is>
      </c>
      <c r="Q621" s="87" t="inlineStr">
        <is>
          <t>x</t>
        </is>
      </c>
      <c r="R621" s="87" t="inlineStr">
        <is>
          <t>x</t>
        </is>
      </c>
      <c r="S621" s="88" t="inlineStr">
        <is>
          <t>x</t>
        </is>
      </c>
    </row>
    <row r="622" ht="24" customHeight="1">
      <c r="A622" s="494" t="n"/>
      <c r="B622" s="236" t="inlineStr">
        <is>
          <t>19</t>
        </is>
      </c>
      <c r="C622" s="82" t="inlineStr">
        <is>
          <t>19.1</t>
        </is>
      </c>
      <c r="D622" s="83" t="inlineStr">
        <is>
          <t>20</t>
        </is>
      </c>
      <c r="E622" s="83" t="inlineStr">
        <is>
          <t>8</t>
        </is>
      </c>
      <c r="F622" s="84">
        <f>D622/$T$1*E622</f>
        <v/>
      </c>
      <c r="G622" s="87" t="inlineStr">
        <is>
          <t>x</t>
        </is>
      </c>
      <c r="H622" s="87" t="inlineStr">
        <is>
          <t>x</t>
        </is>
      </c>
      <c r="I622" s="87" t="inlineStr">
        <is>
          <t>x</t>
        </is>
      </c>
      <c r="J622" s="83" t="inlineStr">
        <is>
          <t>10.1%</t>
        </is>
      </c>
      <c r="K622" s="83" t="inlineStr">
        <is>
          <t>5%</t>
        </is>
      </c>
      <c r="L622" s="83" t="inlineStr">
        <is>
          <t>14</t>
        </is>
      </c>
      <c r="M622" s="83" t="inlineStr">
        <is>
          <t>6</t>
        </is>
      </c>
      <c r="N622" s="83" t="inlineStr">
        <is>
          <t>6</t>
        </is>
      </c>
      <c r="O622" s="83" t="inlineStr">
        <is>
          <t>4</t>
        </is>
      </c>
      <c r="P622" s="87" t="inlineStr">
        <is>
          <t>x</t>
        </is>
      </c>
      <c r="Q622" s="87" t="inlineStr">
        <is>
          <t>x</t>
        </is>
      </c>
      <c r="R622" s="87" t="inlineStr">
        <is>
          <t>x</t>
        </is>
      </c>
      <c r="S622" s="88" t="inlineStr">
        <is>
          <t>x</t>
        </is>
      </c>
    </row>
    <row r="623" ht="24" customHeight="1">
      <c r="A623" s="494" t="n"/>
      <c r="B623" s="236" t="inlineStr">
        <is>
          <t>20</t>
        </is>
      </c>
      <c r="C623" s="82" t="inlineStr">
        <is>
          <t>20.9</t>
        </is>
      </c>
      <c r="D623" s="83" t="inlineStr">
        <is>
          <t>20</t>
        </is>
      </c>
      <c r="E623" s="83" t="inlineStr">
        <is>
          <t>8</t>
        </is>
      </c>
      <c r="F623" s="84">
        <f>D623/$T$1*E623</f>
        <v/>
      </c>
      <c r="G623" s="87" t="inlineStr">
        <is>
          <t>x</t>
        </is>
      </c>
      <c r="H623" s="87" t="inlineStr">
        <is>
          <t>x</t>
        </is>
      </c>
      <c r="I623" s="87" t="inlineStr">
        <is>
          <t>x</t>
        </is>
      </c>
      <c r="J623" s="83" t="inlineStr">
        <is>
          <t>11%</t>
        </is>
      </c>
      <c r="K623" s="83" t="inlineStr">
        <is>
          <t>5.5%</t>
        </is>
      </c>
      <c r="L623" s="83" t="inlineStr">
        <is>
          <t>16</t>
        </is>
      </c>
      <c r="M623" s="83" t="inlineStr">
        <is>
          <t>6</t>
        </is>
      </c>
      <c r="N623" s="83" t="inlineStr">
        <is>
          <t>6</t>
        </is>
      </c>
      <c r="O623" s="83" t="inlineStr">
        <is>
          <t>5</t>
        </is>
      </c>
      <c r="P623" s="87" t="inlineStr">
        <is>
          <t>x</t>
        </is>
      </c>
      <c r="Q623" s="87" t="inlineStr">
        <is>
          <t>x</t>
        </is>
      </c>
      <c r="R623" s="87" t="inlineStr">
        <is>
          <t>x</t>
        </is>
      </c>
      <c r="S623" s="88" t="inlineStr">
        <is>
          <t>x</t>
        </is>
      </c>
    </row>
    <row r="624" ht="24" customHeight="1">
      <c r="A624" s="494" t="n"/>
      <c r="B624" s="236" t="inlineStr">
        <is>
          <t>21</t>
        </is>
      </c>
      <c r="C624" s="82" t="inlineStr">
        <is>
          <t>23.4</t>
        </is>
      </c>
      <c r="D624" s="83" t="inlineStr">
        <is>
          <t>25</t>
        </is>
      </c>
      <c r="E624" s="83" t="inlineStr">
        <is>
          <t>12</t>
        </is>
      </c>
      <c r="F624" s="84">
        <f>D624/$T$1*E624</f>
        <v/>
      </c>
      <c r="G624" s="87" t="inlineStr">
        <is>
          <t>x</t>
        </is>
      </c>
      <c r="H624" s="87" t="inlineStr">
        <is>
          <t>x</t>
        </is>
      </c>
      <c r="I624" s="87" t="inlineStr">
        <is>
          <t>x</t>
        </is>
      </c>
      <c r="J624" s="83" t="inlineStr">
        <is>
          <t>12.3%</t>
        </is>
      </c>
      <c r="K624" s="83" t="inlineStr">
        <is>
          <t>6.1%</t>
        </is>
      </c>
      <c r="L624" s="83" t="inlineStr">
        <is>
          <t>18</t>
        </is>
      </c>
      <c r="M624" s="83" t="inlineStr">
        <is>
          <t>7</t>
        </is>
      </c>
      <c r="N624" s="83" t="inlineStr">
        <is>
          <t>7</t>
        </is>
      </c>
      <c r="O624" s="83" t="inlineStr">
        <is>
          <t>5</t>
        </is>
      </c>
      <c r="P624" s="87" t="inlineStr">
        <is>
          <t>x</t>
        </is>
      </c>
      <c r="Q624" s="87" t="inlineStr">
        <is>
          <t>x</t>
        </is>
      </c>
      <c r="R624" s="87" t="inlineStr">
        <is>
          <t>x</t>
        </is>
      </c>
      <c r="S624" s="88" t="inlineStr">
        <is>
          <t>x</t>
        </is>
      </c>
    </row>
    <row r="625" ht="24" customHeight="1">
      <c r="A625" s="494" t="n"/>
      <c r="B625" s="236" t="inlineStr">
        <is>
          <t>22</t>
        </is>
      </c>
      <c r="C625" s="82" t="inlineStr">
        <is>
          <t>26.2</t>
        </is>
      </c>
      <c r="D625" s="83" t="inlineStr">
        <is>
          <t>25</t>
        </is>
      </c>
      <c r="E625" s="83" t="inlineStr">
        <is>
          <t>12</t>
        </is>
      </c>
      <c r="F625" s="84">
        <f>D625/$T$1*E625</f>
        <v/>
      </c>
      <c r="G625" s="87" t="inlineStr">
        <is>
          <t>x</t>
        </is>
      </c>
      <c r="H625" s="87" t="inlineStr">
        <is>
          <t>x</t>
        </is>
      </c>
      <c r="I625" s="87" t="inlineStr">
        <is>
          <t>x</t>
        </is>
      </c>
      <c r="J625" s="83" t="inlineStr">
        <is>
          <t>13.6%</t>
        </is>
      </c>
      <c r="K625" s="83" t="inlineStr">
        <is>
          <t>6.8%</t>
        </is>
      </c>
      <c r="L625" s="83" t="inlineStr">
        <is>
          <t>20</t>
        </is>
      </c>
      <c r="M625" s="83" t="inlineStr">
        <is>
          <t>8</t>
        </is>
      </c>
      <c r="N625" s="83" t="inlineStr">
        <is>
          <t>8</t>
        </is>
      </c>
      <c r="O625" s="83" t="inlineStr">
        <is>
          <t>6</t>
        </is>
      </c>
      <c r="P625" s="87" t="inlineStr">
        <is>
          <t>x</t>
        </is>
      </c>
      <c r="Q625" s="87" t="inlineStr">
        <is>
          <t>x</t>
        </is>
      </c>
      <c r="R625" s="87" t="inlineStr">
        <is>
          <t>x</t>
        </is>
      </c>
      <c r="S625" s="88" t="inlineStr">
        <is>
          <t>x</t>
        </is>
      </c>
    </row>
    <row r="626" ht="24" customHeight="1">
      <c r="A626" s="494" t="n"/>
      <c r="B626" s="236" t="inlineStr">
        <is>
          <t>23</t>
        </is>
      </c>
      <c r="C626" s="82" t="inlineStr">
        <is>
          <t>28.6</t>
        </is>
      </c>
      <c r="D626" s="83" t="inlineStr">
        <is>
          <t>25</t>
        </is>
      </c>
      <c r="E626" s="83" t="inlineStr">
        <is>
          <t>12</t>
        </is>
      </c>
      <c r="F626" s="84">
        <f>D626/$T$1*E626</f>
        <v/>
      </c>
      <c r="G626" s="87" t="inlineStr">
        <is>
          <t>x</t>
        </is>
      </c>
      <c r="H626" s="87" t="inlineStr">
        <is>
          <t>x</t>
        </is>
      </c>
      <c r="I626" s="87" t="inlineStr">
        <is>
          <t>x</t>
        </is>
      </c>
      <c r="J626" s="83" t="inlineStr">
        <is>
          <t>14.9%</t>
        </is>
      </c>
      <c r="K626" s="83" t="inlineStr">
        <is>
          <t>7.4%</t>
        </is>
      </c>
      <c r="L626" s="83" t="inlineStr">
        <is>
          <t>21</t>
        </is>
      </c>
      <c r="M626" s="83" t="inlineStr">
        <is>
          <t>9</t>
        </is>
      </c>
      <c r="N626" s="83" t="inlineStr">
        <is>
          <t>9</t>
        </is>
      </c>
      <c r="O626" s="83" t="inlineStr">
        <is>
          <t>7</t>
        </is>
      </c>
      <c r="P626" s="87" t="inlineStr">
        <is>
          <t>x</t>
        </is>
      </c>
      <c r="Q626" s="87" t="inlineStr">
        <is>
          <t>x</t>
        </is>
      </c>
      <c r="R626" s="87" t="inlineStr">
        <is>
          <t>x</t>
        </is>
      </c>
      <c r="S626" s="88" t="inlineStr">
        <is>
          <t>x</t>
        </is>
      </c>
    </row>
    <row r="627" ht="24" customHeight="1">
      <c r="A627" s="494" t="n"/>
      <c r="B627" s="236" t="inlineStr">
        <is>
          <t>24</t>
        </is>
      </c>
      <c r="C627" s="82" t="inlineStr">
        <is>
          <t>30.6</t>
        </is>
      </c>
      <c r="D627" s="83" t="inlineStr">
        <is>
          <t>25</t>
        </is>
      </c>
      <c r="E627" s="83" t="inlineStr">
        <is>
          <t>12</t>
        </is>
      </c>
      <c r="F627" s="84">
        <f>D627/$T$1*E627</f>
        <v/>
      </c>
      <c r="G627" s="87" t="inlineStr">
        <is>
          <t>x</t>
        </is>
      </c>
      <c r="H627" s="87" t="inlineStr">
        <is>
          <t>x</t>
        </is>
      </c>
      <c r="I627" s="87" t="inlineStr">
        <is>
          <t>x</t>
        </is>
      </c>
      <c r="J627" s="83" t="inlineStr">
        <is>
          <t>16.2%</t>
        </is>
      </c>
      <c r="K627" s="83" t="inlineStr">
        <is>
          <t>8.1%</t>
        </is>
      </c>
      <c r="L627" s="83" t="inlineStr">
        <is>
          <t>23</t>
        </is>
      </c>
      <c r="M627" s="83" t="inlineStr">
        <is>
          <t>9</t>
        </is>
      </c>
      <c r="N627" s="83" t="inlineStr">
        <is>
          <t>9</t>
        </is>
      </c>
      <c r="O627" s="83" t="inlineStr">
        <is>
          <t>7</t>
        </is>
      </c>
      <c r="P627" s="87" t="inlineStr">
        <is>
          <t>x</t>
        </is>
      </c>
      <c r="Q627" s="87" t="inlineStr">
        <is>
          <t>x</t>
        </is>
      </c>
      <c r="R627" s="87" t="inlineStr">
        <is>
          <t>x</t>
        </is>
      </c>
      <c r="S627" s="88" t="inlineStr">
        <is>
          <t>x</t>
        </is>
      </c>
    </row>
    <row r="628" ht="24" customHeight="1">
      <c r="A628" s="494" t="n"/>
      <c r="B628" s="236" t="inlineStr">
        <is>
          <t>25</t>
        </is>
      </c>
      <c r="C628" s="82" t="inlineStr">
        <is>
          <t>33.4</t>
        </is>
      </c>
      <c r="D628" s="83" t="inlineStr">
        <is>
          <t>25</t>
        </is>
      </c>
      <c r="E628" s="83" t="inlineStr">
        <is>
          <t>12</t>
        </is>
      </c>
      <c r="F628" s="84">
        <f>D628/$T$1*E628</f>
        <v/>
      </c>
      <c r="G628" s="87" t="inlineStr">
        <is>
          <t>x</t>
        </is>
      </c>
      <c r="H628" s="87" t="inlineStr">
        <is>
          <t>x</t>
        </is>
      </c>
      <c r="I628" s="87" t="inlineStr">
        <is>
          <t>x</t>
        </is>
      </c>
      <c r="J628" s="83" t="inlineStr">
        <is>
          <t>17.5%</t>
        </is>
      </c>
      <c r="K628" s="83" t="inlineStr">
        <is>
          <t>8.8%</t>
        </is>
      </c>
      <c r="L628" s="83" t="inlineStr">
        <is>
          <t>25</t>
        </is>
      </c>
      <c r="M628" s="83" t="inlineStr">
        <is>
          <t>10</t>
        </is>
      </c>
      <c r="N628" s="83" t="inlineStr">
        <is>
          <t>10</t>
        </is>
      </c>
      <c r="O628" s="83" t="inlineStr">
        <is>
          <t>8</t>
        </is>
      </c>
      <c r="P628" s="87" t="inlineStr">
        <is>
          <t>x</t>
        </is>
      </c>
      <c r="Q628" s="87" t="inlineStr">
        <is>
          <t>x</t>
        </is>
      </c>
      <c r="R628" s="87" t="inlineStr">
        <is>
          <t>x</t>
        </is>
      </c>
      <c r="S628" s="88" t="inlineStr">
        <is>
          <t>x</t>
        </is>
      </c>
    </row>
    <row r="629" ht="24" customHeight="1">
      <c r="A629" s="494" t="n"/>
      <c r="B629" s="236" t="inlineStr">
        <is>
          <t>26</t>
        </is>
      </c>
      <c r="C629" s="82" t="inlineStr">
        <is>
          <t>38.5</t>
        </is>
      </c>
      <c r="D629" s="83" t="inlineStr">
        <is>
          <t>30</t>
        </is>
      </c>
      <c r="E629" s="83" t="inlineStr">
        <is>
          <t>18</t>
        </is>
      </c>
      <c r="F629" s="84">
        <f>D629/$T$1*E629</f>
        <v/>
      </c>
      <c r="G629" s="87" t="inlineStr">
        <is>
          <t>x</t>
        </is>
      </c>
      <c r="H629" s="87" t="inlineStr">
        <is>
          <t>x</t>
        </is>
      </c>
      <c r="I629" s="87" t="inlineStr">
        <is>
          <t>x</t>
        </is>
      </c>
      <c r="J629" s="83" t="inlineStr">
        <is>
          <t>19.9%</t>
        </is>
      </c>
      <c r="K629" s="83" t="inlineStr">
        <is>
          <t>9.9%</t>
        </is>
      </c>
      <c r="L629" s="83" t="inlineStr">
        <is>
          <t>29</t>
        </is>
      </c>
      <c r="M629" s="83" t="inlineStr">
        <is>
          <t>12</t>
        </is>
      </c>
      <c r="N629" s="83" t="inlineStr">
        <is>
          <t>12</t>
        </is>
      </c>
      <c r="O629" s="83" t="inlineStr">
        <is>
          <t>9</t>
        </is>
      </c>
      <c r="P629" s="87" t="inlineStr">
        <is>
          <t>x</t>
        </is>
      </c>
      <c r="Q629" s="87" t="inlineStr">
        <is>
          <t>x</t>
        </is>
      </c>
      <c r="R629" s="87" t="inlineStr">
        <is>
          <t>x</t>
        </is>
      </c>
      <c r="S629" s="88" t="inlineStr">
        <is>
          <t>x</t>
        </is>
      </c>
    </row>
    <row r="630" ht="24" customHeight="1">
      <c r="A630" s="494" t="n"/>
      <c r="B630" s="236" t="inlineStr">
        <is>
          <t>27</t>
        </is>
      </c>
      <c r="C630" s="82" t="inlineStr">
        <is>
          <t>42.6</t>
        </is>
      </c>
      <c r="D630" s="83" t="inlineStr">
        <is>
          <t>30</t>
        </is>
      </c>
      <c r="E630" s="83" t="inlineStr">
        <is>
          <t>18</t>
        </is>
      </c>
      <c r="F630" s="84">
        <f>@IF(OR($S$1="春节祝福",$S$1="周年祝福",$S$1="中秋祝福"),D630/$T$1*E630,D630*E630)</f>
        <v/>
      </c>
      <c r="G630" s="87" t="inlineStr">
        <is>
          <t>x</t>
        </is>
      </c>
      <c r="H630" s="87" t="inlineStr">
        <is>
          <t>x</t>
        </is>
      </c>
      <c r="I630" s="87" t="inlineStr">
        <is>
          <t>x</t>
        </is>
      </c>
      <c r="J630" s="83" t="inlineStr">
        <is>
          <t>22.2%</t>
        </is>
      </c>
      <c r="K630" s="83" t="inlineStr">
        <is>
          <t>11.1%</t>
        </is>
      </c>
      <c r="L630" s="83" t="inlineStr">
        <is>
          <t>32</t>
        </is>
      </c>
      <c r="M630" s="83" t="inlineStr">
        <is>
          <t>13</t>
        </is>
      </c>
      <c r="N630" s="83" t="inlineStr">
        <is>
          <t>13</t>
        </is>
      </c>
      <c r="O630" s="83" t="inlineStr">
        <is>
          <t>10</t>
        </is>
      </c>
      <c r="P630" s="87" t="inlineStr">
        <is>
          <t>x</t>
        </is>
      </c>
      <c r="Q630" s="87" t="inlineStr">
        <is>
          <t>x</t>
        </is>
      </c>
      <c r="R630" s="87" t="inlineStr">
        <is>
          <t>x</t>
        </is>
      </c>
      <c r="S630" s="88" t="inlineStr">
        <is>
          <t>x</t>
        </is>
      </c>
    </row>
    <row r="631" ht="24" customHeight="1">
      <c r="A631" s="494" t="n"/>
      <c r="B631" s="236" t="inlineStr">
        <is>
          <t>28</t>
        </is>
      </c>
      <c r="C631" s="82" t="inlineStr">
        <is>
          <t>46.7</t>
        </is>
      </c>
      <c r="D631" s="83" t="inlineStr">
        <is>
          <t>30</t>
        </is>
      </c>
      <c r="E631" s="83" t="inlineStr">
        <is>
          <t>18</t>
        </is>
      </c>
      <c r="F631" s="84">
        <f>@IF(OR($S$1="春节祝福",$S$1="周年祝福",$S$1="中秋祝福"),D631/$T$1*E631,D631*E631)</f>
        <v/>
      </c>
      <c r="G631" s="87" t="inlineStr">
        <is>
          <t>x</t>
        </is>
      </c>
      <c r="H631" s="87" t="inlineStr">
        <is>
          <t>x</t>
        </is>
      </c>
      <c r="I631" s="87" t="inlineStr">
        <is>
          <t>x</t>
        </is>
      </c>
      <c r="J631" s="83" t="inlineStr">
        <is>
          <t>24.5%</t>
        </is>
      </c>
      <c r="K631" s="83" t="inlineStr">
        <is>
          <t>12.3%</t>
        </is>
      </c>
      <c r="L631" s="83" t="inlineStr">
        <is>
          <t>35</t>
        </is>
      </c>
      <c r="M631" s="83" t="inlineStr">
        <is>
          <t>14</t>
        </is>
      </c>
      <c r="N631" s="83" t="inlineStr">
        <is>
          <t>14</t>
        </is>
      </c>
      <c r="O631" s="83" t="inlineStr">
        <is>
          <t>11</t>
        </is>
      </c>
      <c r="P631" s="87" t="inlineStr">
        <is>
          <t>x</t>
        </is>
      </c>
      <c r="Q631" s="87" t="inlineStr">
        <is>
          <t>x</t>
        </is>
      </c>
      <c r="R631" s="87" t="inlineStr">
        <is>
          <t>x</t>
        </is>
      </c>
      <c r="S631" s="88" t="inlineStr">
        <is>
          <t>x</t>
        </is>
      </c>
    </row>
    <row r="632" ht="24" customHeight="1">
      <c r="A632" s="494" t="n"/>
      <c r="B632" s="236" t="inlineStr">
        <is>
          <t>29</t>
        </is>
      </c>
      <c r="C632" s="82" t="inlineStr">
        <is>
          <t>51.8</t>
        </is>
      </c>
      <c r="D632" s="83" t="inlineStr">
        <is>
          <t>30</t>
        </is>
      </c>
      <c r="E632" s="83" t="inlineStr">
        <is>
          <t>18</t>
        </is>
      </c>
      <c r="F632" s="84">
        <f>@IF(OR($S$1="春节祝福",$S$1="周年祝福",$S$1="中秋祝福"),D632/$T$1*E632,D632*E632)</f>
        <v/>
      </c>
      <c r="G632" s="87" t="inlineStr">
        <is>
          <t>x</t>
        </is>
      </c>
      <c r="H632" s="87" t="inlineStr">
        <is>
          <t>x</t>
        </is>
      </c>
      <c r="I632" s="87" t="inlineStr">
        <is>
          <t>x</t>
        </is>
      </c>
      <c r="J632" s="83" t="inlineStr">
        <is>
          <t>26.9%</t>
        </is>
      </c>
      <c r="K632" s="83" t="inlineStr">
        <is>
          <t>13.4%</t>
        </is>
      </c>
      <c r="L632" s="83" t="inlineStr">
        <is>
          <t>39</t>
        </is>
      </c>
      <c r="M632" s="83" t="inlineStr">
        <is>
          <t>16</t>
        </is>
      </c>
      <c r="N632" s="83" t="inlineStr">
        <is>
          <t>16</t>
        </is>
      </c>
      <c r="O632" s="83" t="inlineStr">
        <is>
          <t>12</t>
        </is>
      </c>
      <c r="P632" s="87" t="inlineStr">
        <is>
          <t>x</t>
        </is>
      </c>
      <c r="Q632" s="87" t="inlineStr">
        <is>
          <t>x</t>
        </is>
      </c>
      <c r="R632" s="87" t="inlineStr">
        <is>
          <t>x</t>
        </is>
      </c>
      <c r="S632" s="88" t="inlineStr">
        <is>
          <t>x</t>
        </is>
      </c>
    </row>
    <row r="633" ht="24" customHeight="1">
      <c r="A633" s="494" t="n"/>
      <c r="B633" s="236" t="inlineStr">
        <is>
          <t>30</t>
        </is>
      </c>
      <c r="C633" s="82" t="inlineStr">
        <is>
          <t>55.9</t>
        </is>
      </c>
      <c r="D633" s="83" t="inlineStr">
        <is>
          <t>30</t>
        </is>
      </c>
      <c r="E633" s="83" t="inlineStr">
        <is>
          <t>18</t>
        </is>
      </c>
      <c r="F633" s="84">
        <f>@IF(OR($S$1="周年祝福",$S$1="中秋祝福"),D633/$T$1*E633,D633*E633)</f>
        <v/>
      </c>
      <c r="G633" s="87" t="inlineStr">
        <is>
          <t>x</t>
        </is>
      </c>
      <c r="H633" s="87" t="inlineStr">
        <is>
          <t>x</t>
        </is>
      </c>
      <c r="I633" s="87" t="inlineStr">
        <is>
          <t>x</t>
        </is>
      </c>
      <c r="J633" s="83" t="inlineStr">
        <is>
          <t>29.2%</t>
        </is>
      </c>
      <c r="K633" s="83" t="inlineStr">
        <is>
          <t>14.6%</t>
        </is>
      </c>
      <c r="L633" s="83" t="inlineStr">
        <is>
          <t>42</t>
        </is>
      </c>
      <c r="M633" s="83" t="inlineStr">
        <is>
          <t>17</t>
        </is>
      </c>
      <c r="N633" s="83" t="inlineStr">
        <is>
          <t>17</t>
        </is>
      </c>
      <c r="O633" s="83" t="inlineStr">
        <is>
          <t>13</t>
        </is>
      </c>
      <c r="P633" s="87" t="inlineStr">
        <is>
          <t>x</t>
        </is>
      </c>
      <c r="Q633" s="87" t="inlineStr">
        <is>
          <t>x</t>
        </is>
      </c>
      <c r="R633" s="87" t="inlineStr">
        <is>
          <t>x</t>
        </is>
      </c>
      <c r="S633" s="88" t="inlineStr">
        <is>
          <t>x</t>
        </is>
      </c>
    </row>
    <row r="634" ht="24" customHeight="1">
      <c r="A634" s="494" t="n"/>
      <c r="B634" s="236" t="inlineStr">
        <is>
          <t>31</t>
        </is>
      </c>
      <c r="C634" s="82" t="inlineStr">
        <is>
          <t>61.2</t>
        </is>
      </c>
      <c r="D634" s="83" t="inlineStr">
        <is>
          <t>35</t>
        </is>
      </c>
      <c r="E634" s="83" t="inlineStr">
        <is>
          <t>20</t>
        </is>
      </c>
      <c r="F634" s="84">
        <f>@IF(OR($S$1="周年祝福",$S$1="中秋祝福"),D634/$T$1*E634,D634*E634)</f>
        <v/>
      </c>
      <c r="G634" s="285" t="inlineStr">
        <is>
          <t>x</t>
        </is>
      </c>
      <c r="H634" s="285" t="inlineStr">
        <is>
          <t>x</t>
        </is>
      </c>
      <c r="I634" s="285" t="inlineStr">
        <is>
          <t>x</t>
        </is>
      </c>
      <c r="J634" s="132" t="inlineStr">
        <is>
          <t>31.8%</t>
        </is>
      </c>
      <c r="K634" s="132" t="inlineStr">
        <is>
          <t>15.9%</t>
        </is>
      </c>
      <c r="L634" s="132" t="inlineStr">
        <is>
          <t>46</t>
        </is>
      </c>
      <c r="M634" s="132" t="inlineStr">
        <is>
          <t>19</t>
        </is>
      </c>
      <c r="N634" s="132" t="inlineStr">
        <is>
          <t>19</t>
        </is>
      </c>
      <c r="O634" s="132" t="inlineStr">
        <is>
          <t>14</t>
        </is>
      </c>
      <c r="P634" s="87" t="inlineStr">
        <is>
          <t>x</t>
        </is>
      </c>
      <c r="Q634" s="87" t="inlineStr">
        <is>
          <t>x</t>
        </is>
      </c>
      <c r="R634" s="87" t="inlineStr">
        <is>
          <t>x</t>
        </is>
      </c>
      <c r="S634" s="88" t="inlineStr">
        <is>
          <t>x</t>
        </is>
      </c>
    </row>
    <row r="635" ht="24" customHeight="1">
      <c r="A635" s="494" t="n"/>
      <c r="B635" s="236" t="inlineStr">
        <is>
          <t>32</t>
        </is>
      </c>
      <c r="C635" s="82" t="inlineStr">
        <is>
          <t>66</t>
        </is>
      </c>
      <c r="D635" s="83" t="inlineStr">
        <is>
          <t>35</t>
        </is>
      </c>
      <c r="E635" s="83" t="inlineStr">
        <is>
          <t>20</t>
        </is>
      </c>
      <c r="F635" s="84">
        <f>D635*E635</f>
        <v/>
      </c>
      <c r="G635" s="665" t="inlineStr">
        <is>
          <t>x</t>
        </is>
      </c>
      <c r="H635" s="665" t="inlineStr">
        <is>
          <t>x</t>
        </is>
      </c>
      <c r="I635" s="665" t="inlineStr">
        <is>
          <t>x</t>
        </is>
      </c>
      <c r="J635" s="73" t="inlineStr">
        <is>
          <t>34.5%</t>
        </is>
      </c>
      <c r="K635" s="73" t="inlineStr">
        <is>
          <t>17.2%</t>
        </is>
      </c>
      <c r="L635" s="73" t="inlineStr">
        <is>
          <t>50</t>
        </is>
      </c>
      <c r="M635" s="73" t="inlineStr">
        <is>
          <t>20</t>
        </is>
      </c>
      <c r="N635" s="73" t="inlineStr">
        <is>
          <t>20</t>
        </is>
      </c>
      <c r="O635" s="73" t="inlineStr">
        <is>
          <t>15</t>
        </is>
      </c>
      <c r="P635" s="87" t="inlineStr">
        <is>
          <t>x</t>
        </is>
      </c>
      <c r="Q635" s="87" t="inlineStr">
        <is>
          <t>x</t>
        </is>
      </c>
      <c r="R635" s="87" t="inlineStr">
        <is>
          <t>x</t>
        </is>
      </c>
      <c r="S635" s="88" t="inlineStr">
        <is>
          <t>x</t>
        </is>
      </c>
    </row>
    <row r="636" ht="24" customHeight="1">
      <c r="A636" s="494" t="n"/>
      <c r="B636" s="236" t="inlineStr">
        <is>
          <t>33</t>
        </is>
      </c>
      <c r="C636" s="82" t="inlineStr">
        <is>
          <t>71.9</t>
        </is>
      </c>
      <c r="D636" s="83" t="inlineStr">
        <is>
          <t>35</t>
        </is>
      </c>
      <c r="E636" s="83" t="inlineStr">
        <is>
          <t>20</t>
        </is>
      </c>
      <c r="F636" s="84">
        <f>D636*E636</f>
        <v/>
      </c>
      <c r="G636" s="665" t="inlineStr">
        <is>
          <t>x</t>
        </is>
      </c>
      <c r="H636" s="665" t="inlineStr">
        <is>
          <t>x</t>
        </is>
      </c>
      <c r="I636" s="665" t="inlineStr">
        <is>
          <t>x</t>
        </is>
      </c>
      <c r="J636" s="73" t="inlineStr">
        <is>
          <t>37.4%</t>
        </is>
      </c>
      <c r="K636" s="73" t="inlineStr">
        <is>
          <t>18.7%</t>
        </is>
      </c>
      <c r="L636" s="73" t="inlineStr">
        <is>
          <t>54</t>
        </is>
      </c>
      <c r="M636" s="73" t="inlineStr">
        <is>
          <t>22</t>
        </is>
      </c>
      <c r="N636" s="73" t="inlineStr">
        <is>
          <t>22</t>
        </is>
      </c>
      <c r="O636" s="73" t="inlineStr">
        <is>
          <t>17</t>
        </is>
      </c>
      <c r="P636" s="87" t="inlineStr">
        <is>
          <t>x</t>
        </is>
      </c>
      <c r="Q636" s="87" t="inlineStr">
        <is>
          <t>x</t>
        </is>
      </c>
      <c r="R636" s="87" t="inlineStr">
        <is>
          <t>x</t>
        </is>
      </c>
      <c r="S636" s="88" t="inlineStr">
        <is>
          <t>x</t>
        </is>
      </c>
    </row>
    <row r="637" ht="24" customHeight="1">
      <c r="A637" s="494" t="n"/>
      <c r="B637" s="236" t="inlineStr">
        <is>
          <t>34</t>
        </is>
      </c>
      <c r="C637" s="82" t="inlineStr">
        <is>
          <t>78.4</t>
        </is>
      </c>
      <c r="D637" s="83" t="inlineStr">
        <is>
          <t>35</t>
        </is>
      </c>
      <c r="E637" s="83" t="inlineStr">
        <is>
          <t>20</t>
        </is>
      </c>
      <c r="F637" s="84">
        <f>D637*E637</f>
        <v/>
      </c>
      <c r="G637" s="665" t="inlineStr">
        <is>
          <t>x</t>
        </is>
      </c>
      <c r="H637" s="665" t="inlineStr">
        <is>
          <t>x</t>
        </is>
      </c>
      <c r="I637" s="665" t="inlineStr">
        <is>
          <t>x</t>
        </is>
      </c>
      <c r="J637" s="73" t="inlineStr">
        <is>
          <t>40.9%</t>
        </is>
      </c>
      <c r="K637" s="73" t="inlineStr">
        <is>
          <t>20.4%</t>
        </is>
      </c>
      <c r="L637" s="73" t="inlineStr">
        <is>
          <t>58</t>
        </is>
      </c>
      <c r="M637" s="73" t="inlineStr">
        <is>
          <t>24</t>
        </is>
      </c>
      <c r="N637" s="73" t="inlineStr">
        <is>
          <t>24</t>
        </is>
      </c>
      <c r="O637" s="73" t="inlineStr">
        <is>
          <t>18</t>
        </is>
      </c>
      <c r="P637" s="87" t="inlineStr">
        <is>
          <t>x</t>
        </is>
      </c>
      <c r="Q637" s="87" t="inlineStr">
        <is>
          <t>x</t>
        </is>
      </c>
      <c r="R637" s="87" t="inlineStr">
        <is>
          <t>x</t>
        </is>
      </c>
      <c r="S637" s="88" t="inlineStr">
        <is>
          <t>x</t>
        </is>
      </c>
    </row>
    <row r="638" ht="24" customHeight="1">
      <c r="A638" s="553" t="n"/>
      <c r="B638" s="78" t="inlineStr">
        <is>
          <t>35</t>
        </is>
      </c>
      <c r="C638" s="89" t="inlineStr">
        <is>
          <t>84.2</t>
        </is>
      </c>
      <c r="D638" s="90" t="inlineStr">
        <is>
          <t>35</t>
        </is>
      </c>
      <c r="E638" s="90" t="inlineStr">
        <is>
          <t>20</t>
        </is>
      </c>
      <c r="F638" s="224">
        <f>D638*E638</f>
        <v/>
      </c>
      <c r="G638" s="1061" t="inlineStr">
        <is>
          <t>x</t>
        </is>
      </c>
      <c r="H638" s="1061" t="inlineStr">
        <is>
          <t>x</t>
        </is>
      </c>
      <c r="I638" s="1061" t="inlineStr">
        <is>
          <t>x</t>
        </is>
      </c>
      <c r="J638" s="1060" t="inlineStr">
        <is>
          <t>43.8%</t>
        </is>
      </c>
      <c r="K638" s="1060" t="inlineStr">
        <is>
          <t>21.9%</t>
        </is>
      </c>
      <c r="L638" s="1060" t="inlineStr">
        <is>
          <t>63</t>
        </is>
      </c>
      <c r="M638" s="1060" t="inlineStr">
        <is>
          <t>26</t>
        </is>
      </c>
      <c r="N638" s="1060" t="inlineStr">
        <is>
          <t>26</t>
        </is>
      </c>
      <c r="O638" s="1060" t="inlineStr">
        <is>
          <t>20</t>
        </is>
      </c>
      <c r="P638" s="66" t="inlineStr">
        <is>
          <t>x</t>
        </is>
      </c>
      <c r="Q638" s="66" t="inlineStr">
        <is>
          <t>x</t>
        </is>
      </c>
      <c r="R638" s="66" t="inlineStr">
        <is>
          <t>x</t>
        </is>
      </c>
      <c r="S638" s="67" t="inlineStr">
        <is>
          <t>x</t>
        </is>
      </c>
    </row>
    <row r="639" ht="24" customHeight="1">
      <c r="A639" s="605" t="inlineStr">
        <is>
          <t>峨眉
基础心法
斩情决</t>
        </is>
      </c>
      <c r="B639" s="63" t="inlineStr">
        <is>
          <t>1</t>
        </is>
      </c>
      <c r="C639" s="234" t="inlineStr">
        <is>
          <t>0.1</t>
        </is>
      </c>
      <c r="D639" s="340" t="inlineStr">
        <is>
          <t>10</t>
        </is>
      </c>
      <c r="E639" s="340" t="inlineStr">
        <is>
          <t>20</t>
        </is>
      </c>
      <c r="F639" s="207">
        <f>D639*E639</f>
        <v/>
      </c>
      <c r="G639" s="340" t="inlineStr">
        <is>
          <t>0</t>
        </is>
      </c>
      <c r="H639" s="340" t="inlineStr">
        <is>
          <t>0%</t>
        </is>
      </c>
      <c r="I639" s="253" t="inlineStr">
        <is>
          <t>x</t>
        </is>
      </c>
      <c r="J639" s="340" t="inlineStr">
        <is>
          <t>0%</t>
        </is>
      </c>
      <c r="K639" s="253" t="inlineStr">
        <is>
          <t>x</t>
        </is>
      </c>
      <c r="L639" s="340" t="inlineStr">
        <is>
          <t>0</t>
        </is>
      </c>
      <c r="M639" s="253" t="inlineStr">
        <is>
          <t>x</t>
        </is>
      </c>
      <c r="N639" s="340" t="inlineStr">
        <is>
          <t>0</t>
        </is>
      </c>
      <c r="O639" s="253" t="inlineStr">
        <is>
          <t>x</t>
        </is>
      </c>
      <c r="P639" s="340" t="inlineStr">
        <is>
          <t>0.5%</t>
        </is>
      </c>
      <c r="Q639" s="253" t="inlineStr">
        <is>
          <t>x</t>
        </is>
      </c>
      <c r="R639" s="253" t="inlineStr">
        <is>
          <t>x</t>
        </is>
      </c>
      <c r="S639" s="662" t="inlineStr">
        <is>
          <t>x</t>
        </is>
      </c>
    </row>
    <row r="640" ht="24" customHeight="1">
      <c r="A640" s="494" t="n"/>
      <c r="B640" s="236" t="inlineStr">
        <is>
          <t>2</t>
        </is>
      </c>
      <c r="C640" s="82" t="inlineStr">
        <is>
          <t>0.3</t>
        </is>
      </c>
      <c r="D640" s="83" t="inlineStr">
        <is>
          <t>10</t>
        </is>
      </c>
      <c r="E640" s="83" t="inlineStr">
        <is>
          <t>20</t>
        </is>
      </c>
      <c r="F640" s="84">
        <f>D640*E640</f>
        <v/>
      </c>
      <c r="G640" s="83" t="inlineStr">
        <is>
          <t>0</t>
        </is>
      </c>
      <c r="H640" s="83" t="inlineStr">
        <is>
          <t>0.1%</t>
        </is>
      </c>
      <c r="I640" s="87" t="inlineStr">
        <is>
          <t>x</t>
        </is>
      </c>
      <c r="J640" s="83" t="inlineStr">
        <is>
          <t>0.1%</t>
        </is>
      </c>
      <c r="K640" s="87" t="inlineStr">
        <is>
          <t>x</t>
        </is>
      </c>
      <c r="L640" s="83" t="inlineStr">
        <is>
          <t>0</t>
        </is>
      </c>
      <c r="M640" s="87" t="inlineStr">
        <is>
          <t>x</t>
        </is>
      </c>
      <c r="N640" s="83" t="inlineStr">
        <is>
          <t>0</t>
        </is>
      </c>
      <c r="O640" s="87" t="inlineStr">
        <is>
          <t>x</t>
        </is>
      </c>
      <c r="P640" s="83" t="inlineStr">
        <is>
          <t>1%</t>
        </is>
      </c>
      <c r="Q640" s="87" t="inlineStr">
        <is>
          <t>x</t>
        </is>
      </c>
      <c r="R640" s="87" t="inlineStr">
        <is>
          <t>x</t>
        </is>
      </c>
      <c r="S640" s="88" t="inlineStr">
        <is>
          <t>x</t>
        </is>
      </c>
    </row>
    <row r="641" ht="24" customHeight="1">
      <c r="A641" s="494" t="n"/>
      <c r="B641" s="236" t="inlineStr">
        <is>
          <t>3</t>
        </is>
      </c>
      <c r="C641" s="82" t="inlineStr">
        <is>
          <t>0.7</t>
        </is>
      </c>
      <c r="D641" s="83" t="inlineStr">
        <is>
          <t>10</t>
        </is>
      </c>
      <c r="E641" s="83" t="inlineStr">
        <is>
          <t>20</t>
        </is>
      </c>
      <c r="F641" s="84">
        <f>D641*E641</f>
        <v/>
      </c>
      <c r="G641" s="83" t="inlineStr">
        <is>
          <t>1</t>
        </is>
      </c>
      <c r="H641" s="83" t="inlineStr">
        <is>
          <t>0.1%</t>
        </is>
      </c>
      <c r="I641" s="87" t="inlineStr">
        <is>
          <t>x</t>
        </is>
      </c>
      <c r="J641" s="83" t="inlineStr">
        <is>
          <t>0.1%</t>
        </is>
      </c>
      <c r="K641" s="87" t="inlineStr">
        <is>
          <t>x</t>
        </is>
      </c>
      <c r="L641" s="83" t="inlineStr">
        <is>
          <t>0</t>
        </is>
      </c>
      <c r="M641" s="87" t="inlineStr">
        <is>
          <t>x</t>
        </is>
      </c>
      <c r="N641" s="83" t="inlineStr">
        <is>
          <t>1</t>
        </is>
      </c>
      <c r="O641" s="87" t="inlineStr">
        <is>
          <t>x</t>
        </is>
      </c>
      <c r="P641" s="83" t="inlineStr">
        <is>
          <t>1.5%</t>
        </is>
      </c>
      <c r="Q641" s="87" t="inlineStr">
        <is>
          <t>x</t>
        </is>
      </c>
      <c r="R641" s="87" t="inlineStr">
        <is>
          <t>x</t>
        </is>
      </c>
      <c r="S641" s="88" t="inlineStr">
        <is>
          <t>x</t>
        </is>
      </c>
    </row>
    <row r="642" ht="24" customHeight="1">
      <c r="A642" s="494" t="n"/>
      <c r="B642" s="236" t="inlineStr">
        <is>
          <t>4</t>
        </is>
      </c>
      <c r="C642" s="82" t="inlineStr">
        <is>
          <t>0.9</t>
        </is>
      </c>
      <c r="D642" s="83" t="inlineStr">
        <is>
          <t>10</t>
        </is>
      </c>
      <c r="E642" s="83" t="inlineStr">
        <is>
          <t>20</t>
        </is>
      </c>
      <c r="F642" s="84">
        <f>D642*E642</f>
        <v/>
      </c>
      <c r="G642" s="83" t="inlineStr">
        <is>
          <t>1</t>
        </is>
      </c>
      <c r="H642" s="83" t="inlineStr">
        <is>
          <t>0.2%</t>
        </is>
      </c>
      <c r="I642" s="87" t="inlineStr">
        <is>
          <t>x</t>
        </is>
      </c>
      <c r="J642" s="83" t="inlineStr">
        <is>
          <t>0.2%</t>
        </is>
      </c>
      <c r="K642" s="87" t="inlineStr">
        <is>
          <t>x</t>
        </is>
      </c>
      <c r="L642" s="83" t="inlineStr">
        <is>
          <t>0</t>
        </is>
      </c>
      <c r="M642" s="87" t="inlineStr">
        <is>
          <t>x</t>
        </is>
      </c>
      <c r="N642" s="83" t="inlineStr">
        <is>
          <t>1</t>
        </is>
      </c>
      <c r="O642" s="87" t="inlineStr">
        <is>
          <t>x</t>
        </is>
      </c>
      <c r="P642" s="83" t="inlineStr">
        <is>
          <t>2%</t>
        </is>
      </c>
      <c r="Q642" s="87" t="inlineStr">
        <is>
          <t>x</t>
        </is>
      </c>
      <c r="R642" s="87" t="inlineStr">
        <is>
          <t>x</t>
        </is>
      </c>
      <c r="S642" s="88" t="inlineStr">
        <is>
          <t>x</t>
        </is>
      </c>
    </row>
    <row r="643" ht="24" customHeight="1">
      <c r="A643" s="494" t="n"/>
      <c r="B643" s="236" t="inlineStr">
        <is>
          <t>5</t>
        </is>
      </c>
      <c r="C643" s="82" t="inlineStr">
        <is>
          <t>1</t>
        </is>
      </c>
      <c r="D643" s="83" t="inlineStr">
        <is>
          <t>10</t>
        </is>
      </c>
      <c r="E643" s="83" t="inlineStr">
        <is>
          <t>20</t>
        </is>
      </c>
      <c r="F643" s="84">
        <f>D643*E643</f>
        <v/>
      </c>
      <c r="G643" s="83" t="inlineStr">
        <is>
          <t>1</t>
        </is>
      </c>
      <c r="H643" s="83" t="inlineStr">
        <is>
          <t>0.2%</t>
        </is>
      </c>
      <c r="I643" s="87" t="inlineStr">
        <is>
          <t>x</t>
        </is>
      </c>
      <c r="J643" s="83" t="inlineStr">
        <is>
          <t>0.2%</t>
        </is>
      </c>
      <c r="K643" s="87" t="inlineStr">
        <is>
          <t>x</t>
        </is>
      </c>
      <c r="L643" s="83" t="inlineStr">
        <is>
          <t>0</t>
        </is>
      </c>
      <c r="M643" s="87" t="inlineStr">
        <is>
          <t>x</t>
        </is>
      </c>
      <c r="N643" s="83" t="inlineStr">
        <is>
          <t>1</t>
        </is>
      </c>
      <c r="O643" s="87" t="inlineStr">
        <is>
          <t>x</t>
        </is>
      </c>
      <c r="P643" s="83" t="inlineStr">
        <is>
          <t>2.5%</t>
        </is>
      </c>
      <c r="Q643" s="87" t="inlineStr">
        <is>
          <t>x</t>
        </is>
      </c>
      <c r="R643" s="87" t="inlineStr">
        <is>
          <t>x</t>
        </is>
      </c>
      <c r="S643" s="88" t="inlineStr">
        <is>
          <t>x</t>
        </is>
      </c>
    </row>
    <row r="644" ht="24" customHeight="1">
      <c r="A644" s="494" t="n"/>
      <c r="B644" s="236" t="inlineStr">
        <is>
          <t>6</t>
        </is>
      </c>
      <c r="C644" s="82" t="inlineStr">
        <is>
          <t>1.7</t>
        </is>
      </c>
      <c r="D644" s="83" t="inlineStr">
        <is>
          <t>12</t>
        </is>
      </c>
      <c r="E644" s="83" t="inlineStr">
        <is>
          <t>30</t>
        </is>
      </c>
      <c r="F644" s="84">
        <f>D644*E644</f>
        <v/>
      </c>
      <c r="G644" s="83" t="inlineStr">
        <is>
          <t>1</t>
        </is>
      </c>
      <c r="H644" s="83" t="inlineStr">
        <is>
          <t>0.3%</t>
        </is>
      </c>
      <c r="I644" s="87" t="inlineStr">
        <is>
          <t>x</t>
        </is>
      </c>
      <c r="J644" s="83" t="inlineStr">
        <is>
          <t>0.3%</t>
        </is>
      </c>
      <c r="K644" s="87" t="inlineStr">
        <is>
          <t>x</t>
        </is>
      </c>
      <c r="L644" s="83" t="inlineStr">
        <is>
          <t>1</t>
        </is>
      </c>
      <c r="M644" s="87" t="inlineStr">
        <is>
          <t>x</t>
        </is>
      </c>
      <c r="N644" s="83" t="inlineStr">
        <is>
          <t>1</t>
        </is>
      </c>
      <c r="O644" s="87" t="inlineStr">
        <is>
          <t>x</t>
        </is>
      </c>
      <c r="P644" s="83" t="inlineStr">
        <is>
          <t>3.3%</t>
        </is>
      </c>
      <c r="Q644" s="87" t="inlineStr">
        <is>
          <t>x</t>
        </is>
      </c>
      <c r="R644" s="87" t="inlineStr">
        <is>
          <t>x</t>
        </is>
      </c>
      <c r="S644" s="88" t="inlineStr">
        <is>
          <t>x</t>
        </is>
      </c>
    </row>
    <row r="645" ht="24" customHeight="1">
      <c r="A645" s="494" t="n"/>
      <c r="B645" s="236" t="inlineStr">
        <is>
          <t>7</t>
        </is>
      </c>
      <c r="C645" s="82" t="inlineStr">
        <is>
          <t>2.1</t>
        </is>
      </c>
      <c r="D645" s="83" t="inlineStr">
        <is>
          <t>12</t>
        </is>
      </c>
      <c r="E645" s="83" t="inlineStr">
        <is>
          <t>30</t>
        </is>
      </c>
      <c r="F645" s="84">
        <f>D645*E645</f>
        <v/>
      </c>
      <c r="G645" s="83" t="inlineStr">
        <is>
          <t>2</t>
        </is>
      </c>
      <c r="H645" s="83" t="inlineStr">
        <is>
          <t>0.4%</t>
        </is>
      </c>
      <c r="I645" s="87" t="inlineStr">
        <is>
          <t>x</t>
        </is>
      </c>
      <c r="J645" s="83" t="inlineStr">
        <is>
          <t>0.4%</t>
        </is>
      </c>
      <c r="K645" s="87" t="inlineStr">
        <is>
          <t>x</t>
        </is>
      </c>
      <c r="L645" s="83" t="inlineStr">
        <is>
          <t>1</t>
        </is>
      </c>
      <c r="M645" s="87" t="inlineStr">
        <is>
          <t>x</t>
        </is>
      </c>
      <c r="N645" s="83" t="inlineStr">
        <is>
          <t>1</t>
        </is>
      </c>
      <c r="O645" s="87" t="inlineStr">
        <is>
          <t>x</t>
        </is>
      </c>
      <c r="P645" s="83" t="inlineStr">
        <is>
          <t>4%</t>
        </is>
      </c>
      <c r="Q645" s="87" t="inlineStr">
        <is>
          <t>x</t>
        </is>
      </c>
      <c r="R645" s="87" t="inlineStr">
        <is>
          <t>x</t>
        </is>
      </c>
      <c r="S645" s="88" t="inlineStr">
        <is>
          <t>x</t>
        </is>
      </c>
    </row>
    <row r="646" ht="24" customHeight="1">
      <c r="A646" s="494" t="n"/>
      <c r="B646" s="236" t="inlineStr">
        <is>
          <t>8</t>
        </is>
      </c>
      <c r="C646" s="82" t="inlineStr">
        <is>
          <t>2.6</t>
        </is>
      </c>
      <c r="D646" s="83" t="inlineStr">
        <is>
          <t>12</t>
        </is>
      </c>
      <c r="E646" s="83" t="inlineStr">
        <is>
          <t>30</t>
        </is>
      </c>
      <c r="F646" s="84">
        <f>D646*E646</f>
        <v/>
      </c>
      <c r="G646" s="83" t="inlineStr">
        <is>
          <t>2</t>
        </is>
      </c>
      <c r="H646" s="83" t="inlineStr">
        <is>
          <t>0.5%</t>
        </is>
      </c>
      <c r="I646" s="87" t="inlineStr">
        <is>
          <t>x</t>
        </is>
      </c>
      <c r="J646" s="83" t="inlineStr">
        <is>
          <t>0.5%</t>
        </is>
      </c>
      <c r="K646" s="87" t="inlineStr">
        <is>
          <t>x</t>
        </is>
      </c>
      <c r="L646" s="83" t="inlineStr">
        <is>
          <t>1</t>
        </is>
      </c>
      <c r="M646" s="87" t="inlineStr">
        <is>
          <t>x</t>
        </is>
      </c>
      <c r="N646" s="83" t="inlineStr">
        <is>
          <t>2</t>
        </is>
      </c>
      <c r="O646" s="87" t="inlineStr">
        <is>
          <t>x</t>
        </is>
      </c>
      <c r="P646" s="83" t="inlineStr">
        <is>
          <t>4.8%</t>
        </is>
      </c>
      <c r="Q646" s="87" t="inlineStr">
        <is>
          <t>x</t>
        </is>
      </c>
      <c r="R646" s="87" t="inlineStr">
        <is>
          <t>x</t>
        </is>
      </c>
      <c r="S646" s="88" t="inlineStr">
        <is>
          <t>x</t>
        </is>
      </c>
    </row>
    <row r="647" ht="24" customHeight="1">
      <c r="A647" s="494" t="n"/>
      <c r="B647" s="236" t="inlineStr">
        <is>
          <t>9</t>
        </is>
      </c>
      <c r="C647" s="82" t="inlineStr">
        <is>
          <t>2.7</t>
        </is>
      </c>
      <c r="D647" s="83" t="inlineStr">
        <is>
          <t>12</t>
        </is>
      </c>
      <c r="E647" s="83" t="inlineStr">
        <is>
          <t>30</t>
        </is>
      </c>
      <c r="F647" s="84">
        <f>D647*E647</f>
        <v/>
      </c>
      <c r="G647" s="83" t="inlineStr">
        <is>
          <t>2</t>
        </is>
      </c>
      <c r="H647" s="83" t="inlineStr">
        <is>
          <t>0.5%</t>
        </is>
      </c>
      <c r="I647" s="87" t="inlineStr">
        <is>
          <t>x</t>
        </is>
      </c>
      <c r="J647" s="83" t="inlineStr">
        <is>
          <t>0.5%</t>
        </is>
      </c>
      <c r="K647" s="87" t="inlineStr">
        <is>
          <t>x</t>
        </is>
      </c>
      <c r="L647" s="83" t="inlineStr">
        <is>
          <t>1</t>
        </is>
      </c>
      <c r="M647" s="87" t="inlineStr">
        <is>
          <t>x</t>
        </is>
      </c>
      <c r="N647" s="83" t="inlineStr">
        <is>
          <t>2</t>
        </is>
      </c>
      <c r="O647" s="87" t="inlineStr">
        <is>
          <t>x</t>
        </is>
      </c>
      <c r="P647" s="83" t="inlineStr">
        <is>
          <t>5.5%</t>
        </is>
      </c>
      <c r="Q647" s="87" t="inlineStr">
        <is>
          <t>x</t>
        </is>
      </c>
      <c r="R647" s="87" t="inlineStr">
        <is>
          <t>x</t>
        </is>
      </c>
      <c r="S647" s="88" t="inlineStr">
        <is>
          <t>x</t>
        </is>
      </c>
    </row>
    <row r="648" ht="24" customHeight="1">
      <c r="A648" s="494" t="n"/>
      <c r="B648" s="236" t="inlineStr">
        <is>
          <t>10</t>
        </is>
      </c>
      <c r="C648" s="82" t="inlineStr">
        <is>
          <t>3.1</t>
        </is>
      </c>
      <c r="D648" s="83" t="inlineStr">
        <is>
          <t>12</t>
        </is>
      </c>
      <c r="E648" s="83" t="inlineStr">
        <is>
          <t>30</t>
        </is>
      </c>
      <c r="F648" s="84">
        <f>D648*E648</f>
        <v/>
      </c>
      <c r="G648" s="83" t="inlineStr">
        <is>
          <t>3</t>
        </is>
      </c>
      <c r="H648" s="83" t="inlineStr">
        <is>
          <t>0.6%</t>
        </is>
      </c>
      <c r="I648" s="87" t="inlineStr">
        <is>
          <t>x</t>
        </is>
      </c>
      <c r="J648" s="83" t="inlineStr">
        <is>
          <t>0.6%</t>
        </is>
      </c>
      <c r="K648" s="87" t="inlineStr">
        <is>
          <t>x</t>
        </is>
      </c>
      <c r="L648" s="83" t="inlineStr">
        <is>
          <t>1</t>
        </is>
      </c>
      <c r="M648" s="87" t="inlineStr">
        <is>
          <t>x</t>
        </is>
      </c>
      <c r="N648" s="83" t="inlineStr">
        <is>
          <t>2</t>
        </is>
      </c>
      <c r="O648" s="87" t="inlineStr">
        <is>
          <t>x</t>
        </is>
      </c>
      <c r="P648" s="83" t="inlineStr">
        <is>
          <t>6.3%</t>
        </is>
      </c>
      <c r="Q648" s="87" t="inlineStr">
        <is>
          <t>x</t>
        </is>
      </c>
      <c r="R648" s="87" t="inlineStr">
        <is>
          <t>x</t>
        </is>
      </c>
      <c r="S648" s="88" t="inlineStr">
        <is>
          <t>x</t>
        </is>
      </c>
    </row>
    <row r="649" ht="24" customHeight="1">
      <c r="A649" s="494" t="n"/>
      <c r="B649" s="236" t="inlineStr">
        <is>
          <t>11</t>
        </is>
      </c>
      <c r="C649" s="82" t="inlineStr">
        <is>
          <t>3.4</t>
        </is>
      </c>
      <c r="D649" s="83" t="inlineStr">
        <is>
          <t>14</t>
        </is>
      </c>
      <c r="E649" s="83" t="inlineStr">
        <is>
          <t>50</t>
        </is>
      </c>
      <c r="F649" s="84">
        <f>D649*E649</f>
        <v/>
      </c>
      <c r="G649" s="83" t="inlineStr">
        <is>
          <t>3</t>
        </is>
      </c>
      <c r="H649" s="83" t="inlineStr">
        <is>
          <t>0.7%</t>
        </is>
      </c>
      <c r="I649" s="87" t="inlineStr">
        <is>
          <t>x</t>
        </is>
      </c>
      <c r="J649" s="83" t="inlineStr">
        <is>
          <t>0.7%</t>
        </is>
      </c>
      <c r="K649" s="87" t="inlineStr">
        <is>
          <t>x</t>
        </is>
      </c>
      <c r="L649" s="83" t="inlineStr">
        <is>
          <t>1</t>
        </is>
      </c>
      <c r="M649" s="87" t="inlineStr">
        <is>
          <t>x</t>
        </is>
      </c>
      <c r="N649" s="83" t="inlineStr">
        <is>
          <t>2</t>
        </is>
      </c>
      <c r="O649" s="87" t="inlineStr">
        <is>
          <t>x</t>
        </is>
      </c>
      <c r="P649" s="83" t="inlineStr">
        <is>
          <t>7.3%</t>
        </is>
      </c>
      <c r="Q649" s="87" t="inlineStr">
        <is>
          <t>x</t>
        </is>
      </c>
      <c r="R649" s="87" t="inlineStr">
        <is>
          <t>x</t>
        </is>
      </c>
      <c r="S649" s="88" t="inlineStr">
        <is>
          <t>x</t>
        </is>
      </c>
    </row>
    <row r="650" ht="24" customHeight="1">
      <c r="A650" s="494" t="n"/>
      <c r="B650" s="236" t="inlineStr">
        <is>
          <t>12</t>
        </is>
      </c>
      <c r="C650" s="82" t="inlineStr">
        <is>
          <t>3.9</t>
        </is>
      </c>
      <c r="D650" s="83" t="inlineStr">
        <is>
          <t>14</t>
        </is>
      </c>
      <c r="E650" s="83" t="inlineStr">
        <is>
          <t>50</t>
        </is>
      </c>
      <c r="F650" s="84">
        <f>D650*E650</f>
        <v/>
      </c>
      <c r="G650" s="83" t="inlineStr">
        <is>
          <t>3</t>
        </is>
      </c>
      <c r="H650" s="83" t="inlineStr">
        <is>
          <t>0.8%</t>
        </is>
      </c>
      <c r="I650" s="87" t="inlineStr">
        <is>
          <t>x</t>
        </is>
      </c>
      <c r="J650" s="83" t="inlineStr">
        <is>
          <t>0.8%</t>
        </is>
      </c>
      <c r="K650" s="87" t="inlineStr">
        <is>
          <t>x</t>
        </is>
      </c>
      <c r="L650" s="83" t="inlineStr">
        <is>
          <t>1</t>
        </is>
      </c>
      <c r="M650" s="87" t="inlineStr">
        <is>
          <t>x</t>
        </is>
      </c>
      <c r="N650" s="83" t="inlineStr">
        <is>
          <t>3</t>
        </is>
      </c>
      <c r="O650" s="87" t="inlineStr">
        <is>
          <t>x</t>
        </is>
      </c>
      <c r="P650" s="83" t="inlineStr">
        <is>
          <t>8.3%</t>
        </is>
      </c>
      <c r="Q650" s="87" t="inlineStr">
        <is>
          <t>x</t>
        </is>
      </c>
      <c r="R650" s="87" t="inlineStr">
        <is>
          <t>x</t>
        </is>
      </c>
      <c r="S650" s="88" t="inlineStr">
        <is>
          <t>x</t>
        </is>
      </c>
    </row>
    <row r="651" ht="24" customHeight="1">
      <c r="A651" s="494" t="n"/>
      <c r="B651" s="236" t="inlineStr">
        <is>
          <t>13</t>
        </is>
      </c>
      <c r="C651" s="82" t="inlineStr">
        <is>
          <t>4.3</t>
        </is>
      </c>
      <c r="D651" s="83" t="inlineStr">
        <is>
          <t>14</t>
        </is>
      </c>
      <c r="E651" s="83" t="inlineStr">
        <is>
          <t>50</t>
        </is>
      </c>
      <c r="F651" s="84">
        <f>D651*E651</f>
        <v/>
      </c>
      <c r="G651" s="83" t="inlineStr">
        <is>
          <t>4</t>
        </is>
      </c>
      <c r="H651" s="83" t="inlineStr">
        <is>
          <t>0.9%</t>
        </is>
      </c>
      <c r="I651" s="87" t="inlineStr">
        <is>
          <t>x</t>
        </is>
      </c>
      <c r="J651" s="83" t="inlineStr">
        <is>
          <t>0.9%</t>
        </is>
      </c>
      <c r="K651" s="87" t="inlineStr">
        <is>
          <t>x</t>
        </is>
      </c>
      <c r="L651" s="83" t="inlineStr">
        <is>
          <t>1</t>
        </is>
      </c>
      <c r="M651" s="87" t="inlineStr">
        <is>
          <t>x</t>
        </is>
      </c>
      <c r="N651" s="83" t="inlineStr">
        <is>
          <t>3</t>
        </is>
      </c>
      <c r="O651" s="87" t="inlineStr">
        <is>
          <t>x</t>
        </is>
      </c>
      <c r="P651" s="83" t="inlineStr">
        <is>
          <t>9.3%</t>
        </is>
      </c>
      <c r="Q651" s="87" t="inlineStr">
        <is>
          <t>x</t>
        </is>
      </c>
      <c r="R651" s="87" t="inlineStr">
        <is>
          <t>x</t>
        </is>
      </c>
      <c r="S651" s="88" t="inlineStr">
        <is>
          <t>x</t>
        </is>
      </c>
    </row>
    <row r="652" ht="24" customHeight="1">
      <c r="A652" s="494" t="n"/>
      <c r="B652" s="236" t="inlineStr">
        <is>
          <t>14</t>
        </is>
      </c>
      <c r="C652" s="82" t="inlineStr">
        <is>
          <t>5.1</t>
        </is>
      </c>
      <c r="D652" s="83" t="inlineStr">
        <is>
          <t>14</t>
        </is>
      </c>
      <c r="E652" s="83" t="inlineStr">
        <is>
          <t>50</t>
        </is>
      </c>
      <c r="F652" s="84">
        <f>D652*E652</f>
        <v/>
      </c>
      <c r="G652" s="83" t="inlineStr">
        <is>
          <t>4</t>
        </is>
      </c>
      <c r="H652" s="83" t="inlineStr">
        <is>
          <t>1%</t>
        </is>
      </c>
      <c r="I652" s="87" t="inlineStr">
        <is>
          <t>x</t>
        </is>
      </c>
      <c r="J652" s="83" t="inlineStr">
        <is>
          <t>1%</t>
        </is>
      </c>
      <c r="K652" s="87" t="inlineStr">
        <is>
          <t>x</t>
        </is>
      </c>
      <c r="L652" s="83" t="inlineStr">
        <is>
          <t>2</t>
        </is>
      </c>
      <c r="M652" s="87" t="inlineStr">
        <is>
          <t>x</t>
        </is>
      </c>
      <c r="N652" s="83" t="inlineStr">
        <is>
          <t>3</t>
        </is>
      </c>
      <c r="O652" s="87" t="inlineStr">
        <is>
          <t>x</t>
        </is>
      </c>
      <c r="P652" s="83" t="inlineStr">
        <is>
          <t>10.3%</t>
        </is>
      </c>
      <c r="Q652" s="87" t="inlineStr">
        <is>
          <t>x</t>
        </is>
      </c>
      <c r="R652" s="87" t="inlineStr">
        <is>
          <t>x</t>
        </is>
      </c>
      <c r="S652" s="88" t="inlineStr">
        <is>
          <t>x</t>
        </is>
      </c>
    </row>
    <row r="653" ht="24" customHeight="1">
      <c r="A653" s="494" t="n"/>
      <c r="B653" s="236" t="inlineStr">
        <is>
          <t>15</t>
        </is>
      </c>
      <c r="C653" s="82" t="inlineStr">
        <is>
          <t>5.7</t>
        </is>
      </c>
      <c r="D653" s="83" t="inlineStr">
        <is>
          <t>14</t>
        </is>
      </c>
      <c r="E653" s="83" t="inlineStr">
        <is>
          <t>50</t>
        </is>
      </c>
      <c r="F653" s="84">
        <f>D653*E653</f>
        <v/>
      </c>
      <c r="G653" s="83" t="inlineStr">
        <is>
          <t>5</t>
        </is>
      </c>
      <c r="H653" s="83" t="inlineStr">
        <is>
          <t>1.1%</t>
        </is>
      </c>
      <c r="I653" s="87" t="inlineStr">
        <is>
          <t>x</t>
        </is>
      </c>
      <c r="J653" s="83" t="inlineStr">
        <is>
          <t>1.1%</t>
        </is>
      </c>
      <c r="K653" s="87" t="inlineStr">
        <is>
          <t>x</t>
        </is>
      </c>
      <c r="L653" s="83" t="inlineStr">
        <is>
          <t>2</t>
        </is>
      </c>
      <c r="M653" s="87" t="inlineStr">
        <is>
          <t>x</t>
        </is>
      </c>
      <c r="N653" s="83" t="inlineStr">
        <is>
          <t>4</t>
        </is>
      </c>
      <c r="O653" s="87" t="inlineStr">
        <is>
          <t>x</t>
        </is>
      </c>
      <c r="P653" s="83" t="inlineStr">
        <is>
          <t>11.3%</t>
        </is>
      </c>
      <c r="Q653" s="87" t="inlineStr">
        <is>
          <t>x</t>
        </is>
      </c>
      <c r="R653" s="87" t="inlineStr">
        <is>
          <t>x</t>
        </is>
      </c>
      <c r="S653" s="88" t="inlineStr">
        <is>
          <t>x</t>
        </is>
      </c>
    </row>
    <row r="654" ht="24" customHeight="1">
      <c r="A654" s="494" t="n"/>
      <c r="B654" s="236" t="inlineStr">
        <is>
          <t>16</t>
        </is>
      </c>
      <c r="C654" s="82" t="inlineStr">
        <is>
          <t>6.1</t>
        </is>
      </c>
      <c r="D654" s="83" t="inlineStr">
        <is>
          <t>17</t>
        </is>
      </c>
      <c r="E654" s="83" t="inlineStr">
        <is>
          <t>70</t>
        </is>
      </c>
      <c r="F654" s="84">
        <f>D654*E654</f>
        <v/>
      </c>
      <c r="G654" s="83" t="inlineStr">
        <is>
          <t>5</t>
        </is>
      </c>
      <c r="H654" s="83" t="inlineStr">
        <is>
          <t>1.2%</t>
        </is>
      </c>
      <c r="I654" s="87" t="inlineStr">
        <is>
          <t>x</t>
        </is>
      </c>
      <c r="J654" s="83" t="inlineStr">
        <is>
          <t>1.2%</t>
        </is>
      </c>
      <c r="K654" s="87" t="inlineStr">
        <is>
          <t>x</t>
        </is>
      </c>
      <c r="L654" s="83" t="inlineStr">
        <is>
          <t>2</t>
        </is>
      </c>
      <c r="M654" s="87" t="inlineStr">
        <is>
          <t>x</t>
        </is>
      </c>
      <c r="N654" s="83" t="inlineStr">
        <is>
          <t>4</t>
        </is>
      </c>
      <c r="O654" s="87" t="inlineStr">
        <is>
          <t>x</t>
        </is>
      </c>
      <c r="P654" s="83" t="inlineStr">
        <is>
          <t>12.8%</t>
        </is>
      </c>
      <c r="Q654" s="87" t="inlineStr">
        <is>
          <t>x</t>
        </is>
      </c>
      <c r="R654" s="87" t="inlineStr">
        <is>
          <t>x</t>
        </is>
      </c>
      <c r="S654" s="88" t="inlineStr">
        <is>
          <t>x</t>
        </is>
      </c>
    </row>
    <row r="655" ht="24" customHeight="1">
      <c r="A655" s="494" t="n"/>
      <c r="B655" s="236" t="inlineStr">
        <is>
          <t>17</t>
        </is>
      </c>
      <c r="C655" s="82" t="inlineStr">
        <is>
          <t>6.9</t>
        </is>
      </c>
      <c r="D655" s="83" t="inlineStr">
        <is>
          <t>17</t>
        </is>
      </c>
      <c r="E655" s="83" t="inlineStr">
        <is>
          <t>70</t>
        </is>
      </c>
      <c r="F655" s="84">
        <f>D655*E655</f>
        <v/>
      </c>
      <c r="G655" s="83" t="inlineStr">
        <is>
          <t>6</t>
        </is>
      </c>
      <c r="H655" s="83" t="inlineStr">
        <is>
          <t>1.4%</t>
        </is>
      </c>
      <c r="I655" s="87" t="inlineStr">
        <is>
          <t>x</t>
        </is>
      </c>
      <c r="J655" s="83" t="inlineStr">
        <is>
          <t>1.4%</t>
        </is>
      </c>
      <c r="K655" s="87" t="inlineStr">
        <is>
          <t>x</t>
        </is>
      </c>
      <c r="L655" s="83" t="inlineStr">
        <is>
          <t>2</t>
        </is>
      </c>
      <c r="M655" s="87" t="inlineStr">
        <is>
          <t>x</t>
        </is>
      </c>
      <c r="N655" s="83" t="inlineStr">
        <is>
          <t>5</t>
        </is>
      </c>
      <c r="O655" s="87" t="inlineStr">
        <is>
          <t>x</t>
        </is>
      </c>
      <c r="P655" s="83" t="inlineStr">
        <is>
          <t>14.3%</t>
        </is>
      </c>
      <c r="Q655" s="87" t="inlineStr">
        <is>
          <t>x</t>
        </is>
      </c>
      <c r="R655" s="87" t="inlineStr">
        <is>
          <t>x</t>
        </is>
      </c>
      <c r="S655" s="88" t="inlineStr">
        <is>
          <t>x</t>
        </is>
      </c>
    </row>
    <row r="656" ht="24" customHeight="1">
      <c r="A656" s="494" t="n"/>
      <c r="B656" s="236" t="inlineStr">
        <is>
          <t>18</t>
        </is>
      </c>
      <c r="C656" s="82" t="inlineStr">
        <is>
          <t>7.9</t>
        </is>
      </c>
      <c r="D656" s="83" t="inlineStr">
        <is>
          <t>17</t>
        </is>
      </c>
      <c r="E656" s="83" t="inlineStr">
        <is>
          <t>70</t>
        </is>
      </c>
      <c r="F656" s="84">
        <f>D656*E656</f>
        <v/>
      </c>
      <c r="G656" s="83" t="inlineStr">
        <is>
          <t>7</t>
        </is>
      </c>
      <c r="H656" s="83" t="inlineStr">
        <is>
          <t>1.5%</t>
        </is>
      </c>
      <c r="I656" s="87" t="inlineStr">
        <is>
          <t>x</t>
        </is>
      </c>
      <c r="J656" s="83" t="inlineStr">
        <is>
          <t>1.5%</t>
        </is>
      </c>
      <c r="K656" s="87" t="inlineStr">
        <is>
          <t>x</t>
        </is>
      </c>
      <c r="L656" s="83" t="inlineStr">
        <is>
          <t>3</t>
        </is>
      </c>
      <c r="M656" s="87" t="inlineStr">
        <is>
          <t>x</t>
        </is>
      </c>
      <c r="N656" s="83" t="inlineStr">
        <is>
          <t>5</t>
        </is>
      </c>
      <c r="O656" s="87" t="inlineStr">
        <is>
          <t>x</t>
        </is>
      </c>
      <c r="P656" s="83" t="inlineStr">
        <is>
          <t>15.8%</t>
        </is>
      </c>
      <c r="Q656" s="87" t="inlineStr">
        <is>
          <t>x</t>
        </is>
      </c>
      <c r="R656" s="87" t="inlineStr">
        <is>
          <t>x</t>
        </is>
      </c>
      <c r="S656" s="88" t="inlineStr">
        <is>
          <t>x</t>
        </is>
      </c>
    </row>
    <row r="657" ht="24" customHeight="1">
      <c r="A657" s="494" t="n"/>
      <c r="B657" s="236" t="inlineStr">
        <is>
          <t>19</t>
        </is>
      </c>
      <c r="C657" s="82" t="inlineStr">
        <is>
          <t>8.6</t>
        </is>
      </c>
      <c r="D657" s="83" t="inlineStr">
        <is>
          <t>17</t>
        </is>
      </c>
      <c r="E657" s="83" t="inlineStr">
        <is>
          <t>70</t>
        </is>
      </c>
      <c r="F657" s="84">
        <f>D657*E657</f>
        <v/>
      </c>
      <c r="G657" s="83" t="inlineStr">
        <is>
          <t>7</t>
        </is>
      </c>
      <c r="H657" s="83" t="inlineStr">
        <is>
          <t>1.7%</t>
        </is>
      </c>
      <c r="I657" s="87" t="inlineStr">
        <is>
          <t>x</t>
        </is>
      </c>
      <c r="J657" s="83" t="inlineStr">
        <is>
          <t>1.7%</t>
        </is>
      </c>
      <c r="K657" s="87" t="inlineStr">
        <is>
          <t>x</t>
        </is>
      </c>
      <c r="L657" s="83" t="inlineStr">
        <is>
          <t>3</t>
        </is>
      </c>
      <c r="M657" s="87" t="inlineStr">
        <is>
          <t>x</t>
        </is>
      </c>
      <c r="N657" s="83" t="inlineStr">
        <is>
          <t>6</t>
        </is>
      </c>
      <c r="O657" s="87" t="inlineStr">
        <is>
          <t>x</t>
        </is>
      </c>
      <c r="P657" s="83" t="inlineStr">
        <is>
          <t>17.3%</t>
        </is>
      </c>
      <c r="Q657" s="87" t="inlineStr">
        <is>
          <t>x</t>
        </is>
      </c>
      <c r="R657" s="87" t="inlineStr">
        <is>
          <t>x</t>
        </is>
      </c>
      <c r="S657" s="88" t="inlineStr">
        <is>
          <t>x</t>
        </is>
      </c>
    </row>
    <row r="658" ht="24" customHeight="1">
      <c r="A658" s="494" t="n"/>
      <c r="B658" s="236" t="inlineStr">
        <is>
          <t>20</t>
        </is>
      </c>
      <c r="C658" s="82" t="inlineStr">
        <is>
          <t>9.1</t>
        </is>
      </c>
      <c r="D658" s="83" t="inlineStr">
        <is>
          <t>17</t>
        </is>
      </c>
      <c r="E658" s="83" t="inlineStr">
        <is>
          <t>70</t>
        </is>
      </c>
      <c r="F658" s="84">
        <f>D658*E658</f>
        <v/>
      </c>
      <c r="G658" s="83" t="inlineStr">
        <is>
          <t>8</t>
        </is>
      </c>
      <c r="H658" s="83" t="inlineStr">
        <is>
          <t>1.8%</t>
        </is>
      </c>
      <c r="I658" s="87" t="inlineStr">
        <is>
          <t>x</t>
        </is>
      </c>
      <c r="J658" s="83" t="inlineStr">
        <is>
          <t>1.8%</t>
        </is>
      </c>
      <c r="K658" s="87" t="inlineStr">
        <is>
          <t>x</t>
        </is>
      </c>
      <c r="L658" s="83" t="inlineStr">
        <is>
          <t>3</t>
        </is>
      </c>
      <c r="M658" s="87" t="inlineStr">
        <is>
          <t>x</t>
        </is>
      </c>
      <c r="N658" s="83" t="inlineStr">
        <is>
          <t>6</t>
        </is>
      </c>
      <c r="O658" s="87" t="inlineStr">
        <is>
          <t>x</t>
        </is>
      </c>
      <c r="P658" s="83" t="inlineStr">
        <is>
          <t>18.8%</t>
        </is>
      </c>
      <c r="Q658" s="87" t="inlineStr">
        <is>
          <t>x</t>
        </is>
      </c>
      <c r="R658" s="87" t="inlineStr">
        <is>
          <t>x</t>
        </is>
      </c>
      <c r="S658" s="88" t="inlineStr">
        <is>
          <t>x</t>
        </is>
      </c>
    </row>
    <row r="659" ht="24" customHeight="1">
      <c r="A659" s="494" t="n"/>
      <c r="B659" s="236" t="inlineStr">
        <is>
          <t>21</t>
        </is>
      </c>
      <c r="C659" s="82" t="inlineStr">
        <is>
          <t>10.2</t>
        </is>
      </c>
      <c r="D659" s="83" t="inlineStr">
        <is>
          <t>21</t>
        </is>
      </c>
      <c r="E659" s="83" t="inlineStr">
        <is>
          <t>90</t>
        </is>
      </c>
      <c r="F659" s="84">
        <f>D659*E659</f>
        <v/>
      </c>
      <c r="G659" s="83" t="inlineStr">
        <is>
          <t>9</t>
        </is>
      </c>
      <c r="H659" s="83" t="inlineStr">
        <is>
          <t>2.1%</t>
        </is>
      </c>
      <c r="I659" s="87" t="inlineStr">
        <is>
          <t>x</t>
        </is>
      </c>
      <c r="J659" s="83" t="inlineStr">
        <is>
          <t>2.1%</t>
        </is>
      </c>
      <c r="K659" s="87" t="inlineStr">
        <is>
          <t>x</t>
        </is>
      </c>
      <c r="L659" s="83" t="inlineStr">
        <is>
          <t>3</t>
        </is>
      </c>
      <c r="M659" s="87" t="inlineStr">
        <is>
          <t>x</t>
        </is>
      </c>
      <c r="N659" s="83" t="inlineStr">
        <is>
          <t>7</t>
        </is>
      </c>
      <c r="O659" s="87" t="inlineStr">
        <is>
          <t>x</t>
        </is>
      </c>
      <c r="P659" s="83" t="inlineStr">
        <is>
          <t>21%</t>
        </is>
      </c>
      <c r="Q659" s="87" t="inlineStr">
        <is>
          <t>x</t>
        </is>
      </c>
      <c r="R659" s="87" t="inlineStr">
        <is>
          <t>x</t>
        </is>
      </c>
      <c r="S659" s="88" t="inlineStr">
        <is>
          <t>x</t>
        </is>
      </c>
    </row>
    <row r="660" ht="24" customHeight="1">
      <c r="A660" s="494" t="n"/>
      <c r="B660" s="236" t="inlineStr">
        <is>
          <t>22</t>
        </is>
      </c>
      <c r="C660" s="82" t="inlineStr">
        <is>
          <t>11.6</t>
        </is>
      </c>
      <c r="D660" s="83" t="inlineStr">
        <is>
          <t>21</t>
        </is>
      </c>
      <c r="E660" s="83" t="inlineStr">
        <is>
          <t>90</t>
        </is>
      </c>
      <c r="F660" s="84">
        <f>D660*E660</f>
        <v/>
      </c>
      <c r="G660" s="83" t="inlineStr">
        <is>
          <t>10</t>
        </is>
      </c>
      <c r="H660" s="83" t="inlineStr">
        <is>
          <t>2.3%</t>
        </is>
      </c>
      <c r="I660" s="87" t="inlineStr">
        <is>
          <t>x</t>
        </is>
      </c>
      <c r="J660" s="83" t="inlineStr">
        <is>
          <t>2.3%</t>
        </is>
      </c>
      <c r="K660" s="87" t="inlineStr">
        <is>
          <t>x</t>
        </is>
      </c>
      <c r="L660" s="83" t="inlineStr">
        <is>
          <t>4</t>
        </is>
      </c>
      <c r="M660" s="87" t="inlineStr">
        <is>
          <t>x</t>
        </is>
      </c>
      <c r="N660" s="83" t="inlineStr">
        <is>
          <t>8</t>
        </is>
      </c>
      <c r="O660" s="87" t="inlineStr">
        <is>
          <t>x</t>
        </is>
      </c>
      <c r="P660" s="83" t="inlineStr">
        <is>
          <t>23.3%</t>
        </is>
      </c>
      <c r="Q660" s="87" t="inlineStr">
        <is>
          <t>x</t>
        </is>
      </c>
      <c r="R660" s="87" t="inlineStr">
        <is>
          <t>x</t>
        </is>
      </c>
      <c r="S660" s="88" t="inlineStr">
        <is>
          <t>x</t>
        </is>
      </c>
    </row>
    <row r="661" ht="24" customHeight="1">
      <c r="A661" s="494" t="n"/>
      <c r="B661" s="236" t="inlineStr">
        <is>
          <t>23</t>
        </is>
      </c>
      <c r="C661" s="82" t="inlineStr">
        <is>
          <t>12.6</t>
        </is>
      </c>
      <c r="D661" s="83" t="inlineStr">
        <is>
          <t>21</t>
        </is>
      </c>
      <c r="E661" s="83" t="inlineStr">
        <is>
          <t>90</t>
        </is>
      </c>
      <c r="F661" s="84">
        <f>D661*E661</f>
        <v/>
      </c>
      <c r="G661" s="83" t="inlineStr">
        <is>
          <t>11</t>
        </is>
      </c>
      <c r="H661" s="83" t="inlineStr">
        <is>
          <t>2.5%</t>
        </is>
      </c>
      <c r="I661" s="87" t="inlineStr">
        <is>
          <t>x</t>
        </is>
      </c>
      <c r="J661" s="83" t="inlineStr">
        <is>
          <t>2.5%</t>
        </is>
      </c>
      <c r="K661" s="87" t="inlineStr">
        <is>
          <t>x</t>
        </is>
      </c>
      <c r="L661" s="83" t="inlineStr">
        <is>
          <t>4</t>
        </is>
      </c>
      <c r="M661" s="87" t="inlineStr">
        <is>
          <t>x</t>
        </is>
      </c>
      <c r="N661" s="83" t="inlineStr">
        <is>
          <t>9</t>
        </is>
      </c>
      <c r="O661" s="87" t="inlineStr">
        <is>
          <t>x</t>
        </is>
      </c>
      <c r="P661" s="83" t="inlineStr">
        <is>
          <t>25.5%</t>
        </is>
      </c>
      <c r="Q661" s="87" t="inlineStr">
        <is>
          <t>x</t>
        </is>
      </c>
      <c r="R661" s="87" t="inlineStr">
        <is>
          <t>x</t>
        </is>
      </c>
      <c r="S661" s="88" t="inlineStr">
        <is>
          <t>x</t>
        </is>
      </c>
    </row>
    <row r="662" ht="24" customHeight="1">
      <c r="A662" s="494" t="n"/>
      <c r="B662" s="236" t="inlineStr">
        <is>
          <t>24</t>
        </is>
      </c>
      <c r="C662" s="82" t="inlineStr">
        <is>
          <t>13.4</t>
        </is>
      </c>
      <c r="D662" s="83" t="inlineStr">
        <is>
          <t>21</t>
        </is>
      </c>
      <c r="E662" s="83" t="inlineStr">
        <is>
          <t>90</t>
        </is>
      </c>
      <c r="F662" s="84">
        <f>D662*E662</f>
        <v/>
      </c>
      <c r="G662" s="83" t="inlineStr">
        <is>
          <t>12</t>
        </is>
      </c>
      <c r="H662" s="83" t="inlineStr">
        <is>
          <t>2.7%</t>
        </is>
      </c>
      <c r="I662" s="87" t="inlineStr">
        <is>
          <t>x</t>
        </is>
      </c>
      <c r="J662" s="83" t="inlineStr">
        <is>
          <t>2.7%</t>
        </is>
      </c>
      <c r="K662" s="87" t="inlineStr">
        <is>
          <t>x</t>
        </is>
      </c>
      <c r="L662" s="83" t="inlineStr">
        <is>
          <t>4</t>
        </is>
      </c>
      <c r="M662" s="87" t="inlineStr">
        <is>
          <t>x</t>
        </is>
      </c>
      <c r="N662" s="83" t="inlineStr">
        <is>
          <t>9</t>
        </is>
      </c>
      <c r="O662" s="87" t="inlineStr">
        <is>
          <t>x</t>
        </is>
      </c>
      <c r="P662" s="83" t="inlineStr">
        <is>
          <t>27.8%</t>
        </is>
      </c>
      <c r="Q662" s="87" t="inlineStr">
        <is>
          <t>x</t>
        </is>
      </c>
      <c r="R662" s="87" t="inlineStr">
        <is>
          <t>x</t>
        </is>
      </c>
      <c r="S662" s="88" t="inlineStr">
        <is>
          <t>x</t>
        </is>
      </c>
    </row>
    <row r="663" ht="24" customHeight="1">
      <c r="A663" s="494" t="n"/>
      <c r="B663" s="236" t="inlineStr">
        <is>
          <t>25</t>
        </is>
      </c>
      <c r="C663" s="82" t="inlineStr">
        <is>
          <t>14.8</t>
        </is>
      </c>
      <c r="D663" s="83" t="inlineStr">
        <is>
          <t>21</t>
        </is>
      </c>
      <c r="E663" s="83" t="inlineStr">
        <is>
          <t>90</t>
        </is>
      </c>
      <c r="F663" s="84">
        <f>D663*E663</f>
        <v/>
      </c>
      <c r="G663" s="83" t="inlineStr">
        <is>
          <t>13</t>
        </is>
      </c>
      <c r="H663" s="83" t="inlineStr">
        <is>
          <t>2.9%</t>
        </is>
      </c>
      <c r="I663" s="87" t="inlineStr">
        <is>
          <t>x</t>
        </is>
      </c>
      <c r="J663" s="83" t="inlineStr">
        <is>
          <t>2.9%</t>
        </is>
      </c>
      <c r="K663" s="87" t="inlineStr">
        <is>
          <t>x</t>
        </is>
      </c>
      <c r="L663" s="83" t="inlineStr">
        <is>
          <t>5</t>
        </is>
      </c>
      <c r="M663" s="87" t="inlineStr">
        <is>
          <t>x</t>
        </is>
      </c>
      <c r="N663" s="83" t="inlineStr">
        <is>
          <t>10</t>
        </is>
      </c>
      <c r="O663" s="87" t="inlineStr">
        <is>
          <t>x</t>
        </is>
      </c>
      <c r="P663" s="83" t="inlineStr">
        <is>
          <t>30%</t>
        </is>
      </c>
      <c r="Q663" s="87" t="inlineStr">
        <is>
          <t>x</t>
        </is>
      </c>
      <c r="R663" s="87" t="inlineStr">
        <is>
          <t>x</t>
        </is>
      </c>
      <c r="S663" s="88" t="inlineStr">
        <is>
          <t>x</t>
        </is>
      </c>
    </row>
    <row r="664" ht="24" customHeight="1">
      <c r="A664" s="494" t="n"/>
      <c r="B664" s="236" t="inlineStr">
        <is>
          <t>26</t>
        </is>
      </c>
      <c r="C664" s="82" t="inlineStr">
        <is>
          <t>16.6</t>
        </is>
      </c>
      <c r="D664" s="83" t="inlineStr">
        <is>
          <t>25</t>
        </is>
      </c>
      <c r="E664" s="83" t="inlineStr">
        <is>
          <t>120</t>
        </is>
      </c>
      <c r="F664" s="84">
        <f>D664*E664</f>
        <v/>
      </c>
      <c r="G664" s="83" t="inlineStr">
        <is>
          <t>14</t>
        </is>
      </c>
      <c r="H664" s="83" t="inlineStr">
        <is>
          <t>3.3%</t>
        </is>
      </c>
      <c r="I664" s="87" t="inlineStr">
        <is>
          <t>x</t>
        </is>
      </c>
      <c r="J664" s="83" t="inlineStr">
        <is>
          <t>3.3%</t>
        </is>
      </c>
      <c r="K664" s="87" t="inlineStr">
        <is>
          <t>x</t>
        </is>
      </c>
      <c r="L664" s="83" t="inlineStr">
        <is>
          <t>5</t>
        </is>
      </c>
      <c r="M664" s="87" t="inlineStr">
        <is>
          <t>x</t>
        </is>
      </c>
      <c r="N664" s="83" t="inlineStr">
        <is>
          <t>12</t>
        </is>
      </c>
      <c r="O664" s="87" t="inlineStr">
        <is>
          <t>x</t>
        </is>
      </c>
      <c r="P664" s="83" t="inlineStr">
        <is>
          <t>34%</t>
        </is>
      </c>
      <c r="Q664" s="87" t="inlineStr">
        <is>
          <t>x</t>
        </is>
      </c>
      <c r="R664" s="87" t="inlineStr">
        <is>
          <t>x</t>
        </is>
      </c>
      <c r="S664" s="88" t="inlineStr">
        <is>
          <t>x</t>
        </is>
      </c>
    </row>
    <row r="665" ht="24" customHeight="1">
      <c r="A665" s="494" t="n"/>
      <c r="B665" s="236" t="inlineStr">
        <is>
          <t>27</t>
        </is>
      </c>
      <c r="C665" s="82" t="inlineStr">
        <is>
          <t>18.6</t>
        </is>
      </c>
      <c r="D665" s="83" t="inlineStr">
        <is>
          <t>25</t>
        </is>
      </c>
      <c r="E665" s="83" t="inlineStr">
        <is>
          <t>120</t>
        </is>
      </c>
      <c r="F665" s="84">
        <f>D665*E665</f>
        <v/>
      </c>
      <c r="G665" s="83" t="inlineStr">
        <is>
          <t>16</t>
        </is>
      </c>
      <c r="H665" s="83" t="inlineStr">
        <is>
          <t>3.7%</t>
        </is>
      </c>
      <c r="I665" s="87" t="inlineStr">
        <is>
          <t>x</t>
        </is>
      </c>
      <c r="J665" s="83" t="inlineStr">
        <is>
          <t>3.7%</t>
        </is>
      </c>
      <c r="K665" s="87" t="inlineStr">
        <is>
          <t>x</t>
        </is>
      </c>
      <c r="L665" s="83" t="inlineStr">
        <is>
          <t>6</t>
        </is>
      </c>
      <c r="M665" s="87" t="inlineStr">
        <is>
          <t>x</t>
        </is>
      </c>
      <c r="N665" s="83" t="inlineStr">
        <is>
          <t>13</t>
        </is>
      </c>
      <c r="O665" s="87" t="inlineStr">
        <is>
          <t>x</t>
        </is>
      </c>
      <c r="P665" s="83" t="inlineStr">
        <is>
          <t>38%</t>
        </is>
      </c>
      <c r="Q665" s="87" t="inlineStr">
        <is>
          <t>x</t>
        </is>
      </c>
      <c r="R665" s="87" t="inlineStr">
        <is>
          <t>x</t>
        </is>
      </c>
      <c r="S665" s="88" t="inlineStr">
        <is>
          <t>x</t>
        </is>
      </c>
    </row>
    <row r="666" ht="24" customHeight="1">
      <c r="A666" s="494" t="n"/>
      <c r="B666" s="236" t="inlineStr">
        <is>
          <t>28</t>
        </is>
      </c>
      <c r="C666" s="82" t="inlineStr">
        <is>
          <t>20.7</t>
        </is>
      </c>
      <c r="D666" s="83" t="inlineStr">
        <is>
          <t>25</t>
        </is>
      </c>
      <c r="E666" s="83" t="inlineStr">
        <is>
          <t>120</t>
        </is>
      </c>
      <c r="F666" s="84">
        <f>D666*E666</f>
        <v/>
      </c>
      <c r="G666" s="83" t="inlineStr">
        <is>
          <t>18</t>
        </is>
      </c>
      <c r="H666" s="83" t="inlineStr">
        <is>
          <t>4.1%</t>
        </is>
      </c>
      <c r="I666" s="87" t="inlineStr">
        <is>
          <t>x</t>
        </is>
      </c>
      <c r="J666" s="83" t="inlineStr">
        <is>
          <t>4.1%</t>
        </is>
      </c>
      <c r="K666" s="87" t="inlineStr">
        <is>
          <t>x</t>
        </is>
      </c>
      <c r="L666" s="83" t="inlineStr">
        <is>
          <t>7</t>
        </is>
      </c>
      <c r="M666" s="87" t="inlineStr">
        <is>
          <t>x</t>
        </is>
      </c>
      <c r="N666" s="83" t="inlineStr">
        <is>
          <t>14</t>
        </is>
      </c>
      <c r="O666" s="87" t="inlineStr">
        <is>
          <t>x</t>
        </is>
      </c>
      <c r="P666" s="83" t="inlineStr">
        <is>
          <t>42%</t>
        </is>
      </c>
      <c r="Q666" s="87" t="inlineStr">
        <is>
          <t>x</t>
        </is>
      </c>
      <c r="R666" s="87" t="inlineStr">
        <is>
          <t>x</t>
        </is>
      </c>
      <c r="S666" s="88" t="inlineStr">
        <is>
          <t>x</t>
        </is>
      </c>
    </row>
    <row r="667" ht="24" customHeight="1">
      <c r="A667" s="494" t="n"/>
      <c r="B667" s="236" t="inlineStr">
        <is>
          <t>29</t>
        </is>
      </c>
      <c r="C667" s="82" t="inlineStr">
        <is>
          <t>22.5</t>
        </is>
      </c>
      <c r="D667" s="83" t="inlineStr">
        <is>
          <t>25</t>
        </is>
      </c>
      <c r="E667" s="83" t="inlineStr">
        <is>
          <t>120</t>
        </is>
      </c>
      <c r="F667" s="84">
        <f>D667*E667</f>
        <v/>
      </c>
      <c r="G667" s="83" t="inlineStr">
        <is>
          <t>19</t>
        </is>
      </c>
      <c r="H667" s="83" t="inlineStr">
        <is>
          <t>4.5%</t>
        </is>
      </c>
      <c r="I667" s="87" t="inlineStr">
        <is>
          <t>x</t>
        </is>
      </c>
      <c r="J667" s="83" t="inlineStr">
        <is>
          <t>4.5%</t>
        </is>
      </c>
      <c r="K667" s="87" t="inlineStr">
        <is>
          <t>x</t>
        </is>
      </c>
      <c r="L667" s="83" t="inlineStr">
        <is>
          <t>7</t>
        </is>
      </c>
      <c r="M667" s="87" t="inlineStr">
        <is>
          <t>x</t>
        </is>
      </c>
      <c r="N667" s="83" t="inlineStr">
        <is>
          <t>16</t>
        </is>
      </c>
      <c r="O667" s="87" t="inlineStr">
        <is>
          <t>x</t>
        </is>
      </c>
      <c r="P667" s="83" t="inlineStr">
        <is>
          <t>46%</t>
        </is>
      </c>
      <c r="Q667" s="87" t="inlineStr">
        <is>
          <t>x</t>
        </is>
      </c>
      <c r="R667" s="87" t="inlineStr">
        <is>
          <t>x</t>
        </is>
      </c>
      <c r="S667" s="88" t="inlineStr">
        <is>
          <t>x</t>
        </is>
      </c>
    </row>
    <row r="668" ht="24" customHeight="1">
      <c r="A668" s="494" t="n"/>
      <c r="B668" s="236" t="inlineStr">
        <is>
          <t>30</t>
        </is>
      </c>
      <c r="C668" s="82" t="inlineStr">
        <is>
          <t>24.6</t>
        </is>
      </c>
      <c r="D668" s="83" t="inlineStr">
        <is>
          <t>25</t>
        </is>
      </c>
      <c r="E668" s="83" t="inlineStr">
        <is>
          <t>120</t>
        </is>
      </c>
      <c r="F668" s="84">
        <f>D668*E668</f>
        <v/>
      </c>
      <c r="G668" s="83" t="inlineStr">
        <is>
          <t>21</t>
        </is>
      </c>
      <c r="H668" s="83" t="inlineStr">
        <is>
          <t>4.9%</t>
        </is>
      </c>
      <c r="I668" s="87" t="inlineStr">
        <is>
          <t>x</t>
        </is>
      </c>
      <c r="J668" s="83" t="inlineStr">
        <is>
          <t>4.9%</t>
        </is>
      </c>
      <c r="K668" s="87" t="inlineStr">
        <is>
          <t>x</t>
        </is>
      </c>
      <c r="L668" s="83" t="inlineStr">
        <is>
          <t>8</t>
        </is>
      </c>
      <c r="M668" s="87" t="inlineStr">
        <is>
          <t>x</t>
        </is>
      </c>
      <c r="N668" s="83" t="inlineStr">
        <is>
          <t>17</t>
        </is>
      </c>
      <c r="O668" s="87" t="inlineStr">
        <is>
          <t>x</t>
        </is>
      </c>
      <c r="P668" s="83" t="inlineStr">
        <is>
          <t>50%</t>
        </is>
      </c>
      <c r="Q668" s="87" t="inlineStr">
        <is>
          <t>x</t>
        </is>
      </c>
      <c r="R668" s="87" t="inlineStr">
        <is>
          <t>x</t>
        </is>
      </c>
      <c r="S668" s="88" t="inlineStr">
        <is>
          <t>x</t>
        </is>
      </c>
    </row>
    <row r="669" ht="24" customHeight="1">
      <c r="A669" s="494" t="n"/>
      <c r="B669" s="236" t="inlineStr">
        <is>
          <t>31</t>
        </is>
      </c>
      <c r="C669" s="82" t="inlineStr">
        <is>
          <t>27</t>
        </is>
      </c>
      <c r="D669" s="83" t="inlineStr">
        <is>
          <t>30</t>
        </is>
      </c>
      <c r="E669" s="83" t="inlineStr">
        <is>
          <t>150</t>
        </is>
      </c>
      <c r="F669" s="84">
        <f>D669*E669</f>
        <v/>
      </c>
      <c r="G669" s="83" t="inlineStr">
        <is>
          <t>23</t>
        </is>
      </c>
      <c r="H669" s="83" t="inlineStr">
        <is>
          <t>5.3%</t>
        </is>
      </c>
      <c r="I669" s="87" t="inlineStr">
        <is>
          <t>x</t>
        </is>
      </c>
      <c r="J669" s="83" t="inlineStr">
        <is>
          <t>5.3%</t>
        </is>
      </c>
      <c r="K669" s="87" t="inlineStr">
        <is>
          <t>x</t>
        </is>
      </c>
      <c r="L669" s="83" t="inlineStr">
        <is>
          <t>9</t>
        </is>
      </c>
      <c r="M669" s="87" t="inlineStr">
        <is>
          <t>x</t>
        </is>
      </c>
      <c r="N669" s="83" t="inlineStr">
        <is>
          <t>19</t>
        </is>
      </c>
      <c r="O669" s="87" t="inlineStr">
        <is>
          <t>x</t>
        </is>
      </c>
      <c r="P669" s="83" t="inlineStr">
        <is>
          <t>54.5%</t>
        </is>
      </c>
      <c r="Q669" s="87" t="inlineStr">
        <is>
          <t>x</t>
        </is>
      </c>
      <c r="R669" s="87" t="inlineStr">
        <is>
          <t>x</t>
        </is>
      </c>
      <c r="S669" s="88" t="inlineStr">
        <is>
          <t>x</t>
        </is>
      </c>
    </row>
    <row r="670" ht="24" customHeight="1">
      <c r="A670" s="494" t="n"/>
      <c r="B670" s="236" t="inlineStr">
        <is>
          <t>32</t>
        </is>
      </c>
      <c r="C670" s="82" t="inlineStr">
        <is>
          <t>28.9</t>
        </is>
      </c>
      <c r="D670" s="83" t="inlineStr">
        <is>
          <t>30</t>
        </is>
      </c>
      <c r="E670" s="83" t="inlineStr">
        <is>
          <t>150</t>
        </is>
      </c>
      <c r="F670" s="84">
        <f>D670*E670</f>
        <v/>
      </c>
      <c r="G670" s="83" t="inlineStr">
        <is>
          <t>25</t>
        </is>
      </c>
      <c r="H670" s="83" t="inlineStr">
        <is>
          <t>5.8%</t>
        </is>
      </c>
      <c r="I670" s="87" t="inlineStr">
        <is>
          <t>x</t>
        </is>
      </c>
      <c r="J670" s="83" t="inlineStr">
        <is>
          <t>5.8%</t>
        </is>
      </c>
      <c r="K670" s="87" t="inlineStr">
        <is>
          <t>x</t>
        </is>
      </c>
      <c r="L670" s="83" t="inlineStr">
        <is>
          <t>9</t>
        </is>
      </c>
      <c r="M670" s="87" t="inlineStr">
        <is>
          <t>x</t>
        </is>
      </c>
      <c r="N670" s="83" t="inlineStr">
        <is>
          <t>20</t>
        </is>
      </c>
      <c r="O670" s="87" t="inlineStr">
        <is>
          <t>x</t>
        </is>
      </c>
      <c r="P670" s="83" t="inlineStr">
        <is>
          <t>59%</t>
        </is>
      </c>
      <c r="Q670" s="87" t="inlineStr">
        <is>
          <t>x</t>
        </is>
      </c>
      <c r="R670" s="87" t="inlineStr">
        <is>
          <t>x</t>
        </is>
      </c>
      <c r="S670" s="88" t="inlineStr">
        <is>
          <t>x</t>
        </is>
      </c>
    </row>
    <row r="671" ht="24" customHeight="1">
      <c r="A671" s="494" t="n"/>
      <c r="B671" s="236" t="inlineStr">
        <is>
          <t>33</t>
        </is>
      </c>
      <c r="C671" s="82" t="inlineStr">
        <is>
          <t>31.5</t>
        </is>
      </c>
      <c r="D671" s="83" t="inlineStr">
        <is>
          <t>30</t>
        </is>
      </c>
      <c r="E671" s="83" t="inlineStr">
        <is>
          <t>150</t>
        </is>
      </c>
      <c r="F671" s="84">
        <f>D671*E671</f>
        <v/>
      </c>
      <c r="G671" s="83" t="inlineStr">
        <is>
          <t>27</t>
        </is>
      </c>
      <c r="H671" s="83" t="inlineStr">
        <is>
          <t>6.3%</t>
        </is>
      </c>
      <c r="I671" s="87" t="inlineStr">
        <is>
          <t>x</t>
        </is>
      </c>
      <c r="J671" s="83" t="inlineStr">
        <is>
          <t>6.3%</t>
        </is>
      </c>
      <c r="K671" s="87" t="inlineStr">
        <is>
          <t>x</t>
        </is>
      </c>
      <c r="L671" s="83" t="inlineStr">
        <is>
          <t>10</t>
        </is>
      </c>
      <c r="M671" s="87" t="inlineStr">
        <is>
          <t>x</t>
        </is>
      </c>
      <c r="N671" s="83" t="inlineStr">
        <is>
          <t>22</t>
        </is>
      </c>
      <c r="O671" s="87" t="inlineStr">
        <is>
          <t>x</t>
        </is>
      </c>
      <c r="P671" s="83" t="inlineStr">
        <is>
          <t>64%</t>
        </is>
      </c>
      <c r="Q671" s="87" t="inlineStr">
        <is>
          <t>x</t>
        </is>
      </c>
      <c r="R671" s="87" t="inlineStr">
        <is>
          <t>x</t>
        </is>
      </c>
      <c r="S671" s="88" t="inlineStr">
        <is>
          <t>x</t>
        </is>
      </c>
    </row>
    <row r="672" ht="24" customHeight="1">
      <c r="A672" s="494" t="n"/>
      <c r="B672" s="236" t="inlineStr">
        <is>
          <t>34</t>
        </is>
      </c>
      <c r="C672" s="82" t="inlineStr">
        <is>
          <t>34.4</t>
        </is>
      </c>
      <c r="D672" s="83" t="inlineStr">
        <is>
          <t>30</t>
        </is>
      </c>
      <c r="E672" s="83" t="inlineStr">
        <is>
          <t>150</t>
        </is>
      </c>
      <c r="F672" s="84">
        <f>D672*E672</f>
        <v/>
      </c>
      <c r="G672" s="83" t="inlineStr">
        <is>
          <t>29</t>
        </is>
      </c>
      <c r="H672" s="83" t="inlineStr">
        <is>
          <t>6.9%</t>
        </is>
      </c>
      <c r="I672" s="87" t="inlineStr">
        <is>
          <t>x</t>
        </is>
      </c>
      <c r="J672" s="83" t="inlineStr">
        <is>
          <t>6.9%</t>
        </is>
      </c>
      <c r="K672" s="87" t="inlineStr">
        <is>
          <t>x</t>
        </is>
      </c>
      <c r="L672" s="83" t="inlineStr">
        <is>
          <t>11</t>
        </is>
      </c>
      <c r="M672" s="87" t="inlineStr">
        <is>
          <t>x</t>
        </is>
      </c>
      <c r="N672" s="83" t="inlineStr">
        <is>
          <t>24</t>
        </is>
      </c>
      <c r="O672" s="87" t="inlineStr">
        <is>
          <t>x</t>
        </is>
      </c>
      <c r="P672" s="83" t="inlineStr">
        <is>
          <t>70%</t>
        </is>
      </c>
      <c r="Q672" s="87" t="inlineStr">
        <is>
          <t>x</t>
        </is>
      </c>
      <c r="R672" s="87" t="inlineStr">
        <is>
          <t>x</t>
        </is>
      </c>
      <c r="S672" s="88" t="inlineStr">
        <is>
          <t>x</t>
        </is>
      </c>
    </row>
    <row r="673" ht="24" customHeight="1">
      <c r="A673" s="553" t="n"/>
      <c r="B673" s="78" t="inlineStr">
        <is>
          <t>35</t>
        </is>
      </c>
      <c r="C673" s="89" t="inlineStr">
        <is>
          <t>37.1</t>
        </is>
      </c>
      <c r="D673" s="90" t="inlineStr">
        <is>
          <t>30</t>
        </is>
      </c>
      <c r="E673" s="90" t="inlineStr">
        <is>
          <t>150</t>
        </is>
      </c>
      <c r="F673" s="224">
        <f>D673*E673</f>
        <v/>
      </c>
      <c r="G673" s="343" t="inlineStr">
        <is>
          <t>32</t>
        </is>
      </c>
      <c r="H673" s="343" t="inlineStr">
        <is>
          <t>7.4%</t>
        </is>
      </c>
      <c r="I673" s="66" t="inlineStr">
        <is>
          <t>x</t>
        </is>
      </c>
      <c r="J673" s="343" t="inlineStr">
        <is>
          <t>7.4%</t>
        </is>
      </c>
      <c r="K673" s="66" t="inlineStr">
        <is>
          <t>x</t>
        </is>
      </c>
      <c r="L673" s="343" t="inlineStr">
        <is>
          <t>12</t>
        </is>
      </c>
      <c r="M673" s="66" t="inlineStr">
        <is>
          <t>x</t>
        </is>
      </c>
      <c r="N673" s="343" t="inlineStr">
        <is>
          <t>26</t>
        </is>
      </c>
      <c r="O673" s="66" t="inlineStr">
        <is>
          <t>x</t>
        </is>
      </c>
      <c r="P673" s="343" t="inlineStr">
        <is>
          <t>75%</t>
        </is>
      </c>
      <c r="Q673" s="66" t="inlineStr">
        <is>
          <t>x</t>
        </is>
      </c>
      <c r="R673" s="66" t="inlineStr">
        <is>
          <t>x</t>
        </is>
      </c>
      <c r="S673" s="67" t="inlineStr">
        <is>
          <t>x</t>
        </is>
      </c>
    </row>
    <row r="674" ht="24" customHeight="1">
      <c r="A674" s="605" t="inlineStr">
        <is>
          <t>峨眉
基础心法
护心诀</t>
        </is>
      </c>
      <c r="B674" s="63" t="inlineStr">
        <is>
          <t>1</t>
        </is>
      </c>
      <c r="C674" s="234" t="inlineStr">
        <is>
          <t>0.2</t>
        </is>
      </c>
      <c r="D674" s="340" t="inlineStr">
        <is>
          <t>10</t>
        </is>
      </c>
      <c r="E674" s="340" t="inlineStr">
        <is>
          <t>20</t>
        </is>
      </c>
      <c r="F674" s="207">
        <f>D674*E674</f>
        <v/>
      </c>
      <c r="G674" s="340" t="inlineStr">
        <is>
          <t>0</t>
        </is>
      </c>
      <c r="H674" s="253" t="inlineStr">
        <is>
          <t>x</t>
        </is>
      </c>
      <c r="I674" s="340" t="inlineStr">
        <is>
          <t>0.1%</t>
        </is>
      </c>
      <c r="J674" s="253" t="inlineStr">
        <is>
          <t>x</t>
        </is>
      </c>
      <c r="K674" s="340" t="inlineStr">
        <is>
          <t>0.1%</t>
        </is>
      </c>
      <c r="L674" s="253" t="inlineStr">
        <is>
          <t>x</t>
        </is>
      </c>
      <c r="M674" s="340" t="inlineStr">
        <is>
          <t>0</t>
        </is>
      </c>
      <c r="N674" s="253" t="inlineStr">
        <is>
          <t>x</t>
        </is>
      </c>
      <c r="O674" s="340" t="inlineStr">
        <is>
          <t>0</t>
        </is>
      </c>
      <c r="P674" s="253" t="inlineStr">
        <is>
          <t>x</t>
        </is>
      </c>
      <c r="Q674" s="340" t="inlineStr">
        <is>
          <t>0.5%</t>
        </is>
      </c>
      <c r="R674" s="253" t="inlineStr">
        <is>
          <t>x</t>
        </is>
      </c>
      <c r="S674" s="662" t="inlineStr">
        <is>
          <t>x</t>
        </is>
      </c>
    </row>
    <row r="675" ht="24" customHeight="1">
      <c r="A675" s="494" t="n"/>
      <c r="B675" s="236" t="inlineStr">
        <is>
          <t>2</t>
        </is>
      </c>
      <c r="C675" s="82" t="inlineStr">
        <is>
          <t>0.4</t>
        </is>
      </c>
      <c r="D675" s="83" t="inlineStr">
        <is>
          <t>10</t>
        </is>
      </c>
      <c r="E675" s="83" t="inlineStr">
        <is>
          <t>20</t>
        </is>
      </c>
      <c r="F675" s="84">
        <f>D675*E675</f>
        <v/>
      </c>
      <c r="G675" s="83" t="inlineStr">
        <is>
          <t>0</t>
        </is>
      </c>
      <c r="H675" s="87" t="inlineStr">
        <is>
          <t>x</t>
        </is>
      </c>
      <c r="I675" s="83" t="inlineStr">
        <is>
          <t>0.2%</t>
        </is>
      </c>
      <c r="J675" s="87" t="inlineStr">
        <is>
          <t>x</t>
        </is>
      </c>
      <c r="K675" s="83" t="inlineStr">
        <is>
          <t>0.2%</t>
        </is>
      </c>
      <c r="L675" s="87" t="inlineStr">
        <is>
          <t>x</t>
        </is>
      </c>
      <c r="M675" s="83" t="inlineStr">
        <is>
          <t>0</t>
        </is>
      </c>
      <c r="N675" s="87" t="inlineStr">
        <is>
          <t>x</t>
        </is>
      </c>
      <c r="O675" s="83" t="inlineStr">
        <is>
          <t>0</t>
        </is>
      </c>
      <c r="P675" s="87" t="inlineStr">
        <is>
          <t>x</t>
        </is>
      </c>
      <c r="Q675" s="83" t="inlineStr">
        <is>
          <t>1%</t>
        </is>
      </c>
      <c r="R675" s="87" t="inlineStr">
        <is>
          <t>x</t>
        </is>
      </c>
      <c r="S675" s="88" t="inlineStr">
        <is>
          <t>x</t>
        </is>
      </c>
    </row>
    <row r="676" ht="24" customHeight="1">
      <c r="A676" s="494" t="n"/>
      <c r="B676" s="236" t="inlineStr">
        <is>
          <t>3</t>
        </is>
      </c>
      <c r="C676" s="82" t="inlineStr">
        <is>
          <t>1.2</t>
        </is>
      </c>
      <c r="D676" s="83" t="inlineStr">
        <is>
          <t>10</t>
        </is>
      </c>
      <c r="E676" s="83" t="inlineStr">
        <is>
          <t>20</t>
        </is>
      </c>
      <c r="F676" s="84">
        <f>D676*E676</f>
        <v/>
      </c>
      <c r="G676" s="83" t="inlineStr">
        <is>
          <t>1</t>
        </is>
      </c>
      <c r="H676" s="87" t="inlineStr">
        <is>
          <t>x</t>
        </is>
      </c>
      <c r="I676" s="83" t="inlineStr">
        <is>
          <t>0.3%</t>
        </is>
      </c>
      <c r="J676" s="87" t="inlineStr">
        <is>
          <t>x</t>
        </is>
      </c>
      <c r="K676" s="83" t="inlineStr">
        <is>
          <t>0.4%</t>
        </is>
      </c>
      <c r="L676" s="87" t="inlineStr">
        <is>
          <t>x</t>
        </is>
      </c>
      <c r="M676" s="83" t="inlineStr">
        <is>
          <t>1</t>
        </is>
      </c>
      <c r="N676" s="87" t="inlineStr">
        <is>
          <t>x</t>
        </is>
      </c>
      <c r="O676" s="83" t="inlineStr">
        <is>
          <t>0</t>
        </is>
      </c>
      <c r="P676" s="87" t="inlineStr">
        <is>
          <t>x</t>
        </is>
      </c>
      <c r="Q676" s="83" t="inlineStr">
        <is>
          <t>1.5%</t>
        </is>
      </c>
      <c r="R676" s="87" t="inlineStr">
        <is>
          <t>x</t>
        </is>
      </c>
      <c r="S676" s="88" t="inlineStr">
        <is>
          <t>x</t>
        </is>
      </c>
    </row>
    <row r="677" ht="24" customHeight="1">
      <c r="A677" s="494" t="n"/>
      <c r="B677" s="236" t="inlineStr">
        <is>
          <t>4</t>
        </is>
      </c>
      <c r="C677" s="82" t="inlineStr">
        <is>
          <t>1.4</t>
        </is>
      </c>
      <c r="D677" s="83" t="inlineStr">
        <is>
          <t>10</t>
        </is>
      </c>
      <c r="E677" s="83" t="inlineStr">
        <is>
          <t>20</t>
        </is>
      </c>
      <c r="F677" s="84">
        <f>D677*E677</f>
        <v/>
      </c>
      <c r="G677" s="83" t="inlineStr">
        <is>
          <t>1</t>
        </is>
      </c>
      <c r="H677" s="87" t="inlineStr">
        <is>
          <t>x</t>
        </is>
      </c>
      <c r="I677" s="83" t="inlineStr">
        <is>
          <t>0.4%</t>
        </is>
      </c>
      <c r="J677" s="87" t="inlineStr">
        <is>
          <t>x</t>
        </is>
      </c>
      <c r="K677" s="83" t="inlineStr">
        <is>
          <t>0.5%</t>
        </is>
      </c>
      <c r="L677" s="87" t="inlineStr">
        <is>
          <t>x</t>
        </is>
      </c>
      <c r="M677" s="83" t="inlineStr">
        <is>
          <t>1</t>
        </is>
      </c>
      <c r="N677" s="87" t="inlineStr">
        <is>
          <t>x</t>
        </is>
      </c>
      <c r="O677" s="83" t="inlineStr">
        <is>
          <t>0</t>
        </is>
      </c>
      <c r="P677" s="87" t="inlineStr">
        <is>
          <t>x</t>
        </is>
      </c>
      <c r="Q677" s="83" t="inlineStr">
        <is>
          <t>2%</t>
        </is>
      </c>
      <c r="R677" s="87" t="inlineStr">
        <is>
          <t>x</t>
        </is>
      </c>
      <c r="S677" s="88" t="inlineStr">
        <is>
          <t>x</t>
        </is>
      </c>
    </row>
    <row r="678" ht="24" customHeight="1">
      <c r="A678" s="494" t="n"/>
      <c r="B678" s="236" t="inlineStr">
        <is>
          <t>5</t>
        </is>
      </c>
      <c r="C678" s="82" t="inlineStr">
        <is>
          <t>1.7</t>
        </is>
      </c>
      <c r="D678" s="83" t="inlineStr">
        <is>
          <t>10</t>
        </is>
      </c>
      <c r="E678" s="83" t="inlineStr">
        <is>
          <t>20</t>
        </is>
      </c>
      <c r="F678" s="84">
        <f>D678*E678</f>
        <v/>
      </c>
      <c r="G678" s="83" t="inlineStr">
        <is>
          <t>1</t>
        </is>
      </c>
      <c r="H678" s="87" t="inlineStr">
        <is>
          <t>x</t>
        </is>
      </c>
      <c r="I678" s="83" t="inlineStr">
        <is>
          <t>0.5%</t>
        </is>
      </c>
      <c r="J678" s="87" t="inlineStr">
        <is>
          <t>x</t>
        </is>
      </c>
      <c r="K678" s="83" t="inlineStr">
        <is>
          <t>0.6%</t>
        </is>
      </c>
      <c r="L678" s="87" t="inlineStr">
        <is>
          <t>x</t>
        </is>
      </c>
      <c r="M678" s="83" t="inlineStr">
        <is>
          <t>1</t>
        </is>
      </c>
      <c r="N678" s="87" t="inlineStr">
        <is>
          <t>x</t>
        </is>
      </c>
      <c r="O678" s="83" t="inlineStr">
        <is>
          <t>0</t>
        </is>
      </c>
      <c r="P678" s="87" t="inlineStr">
        <is>
          <t>x</t>
        </is>
      </c>
      <c r="Q678" s="83" t="inlineStr">
        <is>
          <t>2.5%</t>
        </is>
      </c>
      <c r="R678" s="87" t="inlineStr">
        <is>
          <t>x</t>
        </is>
      </c>
      <c r="S678" s="88" t="inlineStr">
        <is>
          <t>x</t>
        </is>
      </c>
    </row>
    <row r="679" ht="24" customHeight="1">
      <c r="A679" s="494" t="n"/>
      <c r="B679" s="236" t="inlineStr">
        <is>
          <t>6</t>
        </is>
      </c>
      <c r="C679" s="82" t="inlineStr">
        <is>
          <t>2.2</t>
        </is>
      </c>
      <c r="D679" s="83" t="inlineStr">
        <is>
          <t>12</t>
        </is>
      </c>
      <c r="E679" s="83" t="inlineStr">
        <is>
          <t>30</t>
        </is>
      </c>
      <c r="F679" s="84">
        <f>D679*E679</f>
        <v/>
      </c>
      <c r="G679" s="83" t="inlineStr">
        <is>
          <t>1</t>
        </is>
      </c>
      <c r="H679" s="87" t="inlineStr">
        <is>
          <t>x</t>
        </is>
      </c>
      <c r="I679" s="83" t="inlineStr">
        <is>
          <t>0.6%</t>
        </is>
      </c>
      <c r="J679" s="87" t="inlineStr">
        <is>
          <t>x</t>
        </is>
      </c>
      <c r="K679" s="83" t="inlineStr">
        <is>
          <t>0.8%</t>
        </is>
      </c>
      <c r="L679" s="87" t="inlineStr">
        <is>
          <t>x</t>
        </is>
      </c>
      <c r="M679" s="83" t="inlineStr">
        <is>
          <t>1</t>
        </is>
      </c>
      <c r="N679" s="87" t="inlineStr">
        <is>
          <t>x</t>
        </is>
      </c>
      <c r="O679" s="83" t="inlineStr">
        <is>
          <t>1</t>
        </is>
      </c>
      <c r="P679" s="87" t="inlineStr">
        <is>
          <t>x</t>
        </is>
      </c>
      <c r="Q679" s="83" t="inlineStr">
        <is>
          <t>3.3%</t>
        </is>
      </c>
      <c r="R679" s="87" t="inlineStr">
        <is>
          <t>x</t>
        </is>
      </c>
      <c r="S679" s="88" t="inlineStr">
        <is>
          <t>x</t>
        </is>
      </c>
    </row>
    <row r="680" ht="24" customHeight="1">
      <c r="A680" s="494" t="n"/>
      <c r="B680" s="236" t="inlineStr">
        <is>
          <t>7</t>
        </is>
      </c>
      <c r="C680" s="82" t="inlineStr">
        <is>
          <t>2.7</t>
        </is>
      </c>
      <c r="D680" s="83" t="inlineStr">
        <is>
          <t>12</t>
        </is>
      </c>
      <c r="E680" s="83" t="inlineStr">
        <is>
          <t>30</t>
        </is>
      </c>
      <c r="F680" s="84">
        <f>D680*E680</f>
        <v/>
      </c>
      <c r="G680" s="83" t="inlineStr">
        <is>
          <t>2</t>
        </is>
      </c>
      <c r="H680" s="87" t="inlineStr">
        <is>
          <t>x</t>
        </is>
      </c>
      <c r="I680" s="83" t="inlineStr">
        <is>
          <t>0.8%</t>
        </is>
      </c>
      <c r="J680" s="87" t="inlineStr">
        <is>
          <t>x</t>
        </is>
      </c>
      <c r="K680" s="83" t="inlineStr">
        <is>
          <t>1%</t>
        </is>
      </c>
      <c r="L680" s="87" t="inlineStr">
        <is>
          <t>x</t>
        </is>
      </c>
      <c r="M680" s="83" t="inlineStr">
        <is>
          <t>1</t>
        </is>
      </c>
      <c r="N680" s="87" t="inlineStr">
        <is>
          <t>x</t>
        </is>
      </c>
      <c r="O680" s="83" t="inlineStr">
        <is>
          <t>1</t>
        </is>
      </c>
      <c r="P680" s="87" t="inlineStr">
        <is>
          <t>x</t>
        </is>
      </c>
      <c r="Q680" s="83" t="inlineStr">
        <is>
          <t>4%</t>
        </is>
      </c>
      <c r="R680" s="87" t="inlineStr">
        <is>
          <t>x</t>
        </is>
      </c>
      <c r="S680" s="88" t="inlineStr">
        <is>
          <t>x</t>
        </is>
      </c>
    </row>
    <row r="681" ht="24" customHeight="1">
      <c r="A681" s="494" t="n"/>
      <c r="B681" s="236" t="inlineStr">
        <is>
          <t>8</t>
        </is>
      </c>
      <c r="C681" s="82" t="inlineStr">
        <is>
          <t>3.4</t>
        </is>
      </c>
      <c r="D681" s="83" t="inlineStr">
        <is>
          <t>12</t>
        </is>
      </c>
      <c r="E681" s="83" t="inlineStr">
        <is>
          <t>30</t>
        </is>
      </c>
      <c r="F681" s="84">
        <f>D681*E681</f>
        <v/>
      </c>
      <c r="G681" s="83" t="inlineStr">
        <is>
          <t>2</t>
        </is>
      </c>
      <c r="H681" s="87" t="inlineStr">
        <is>
          <t>x</t>
        </is>
      </c>
      <c r="I681" s="83" t="inlineStr">
        <is>
          <t>0.9%</t>
        </is>
      </c>
      <c r="J681" s="87" t="inlineStr">
        <is>
          <t>x</t>
        </is>
      </c>
      <c r="K681" s="83" t="inlineStr">
        <is>
          <t>1.2%</t>
        </is>
      </c>
      <c r="L681" s="87" t="inlineStr">
        <is>
          <t>x</t>
        </is>
      </c>
      <c r="M681" s="83" t="inlineStr">
        <is>
          <t>2</t>
        </is>
      </c>
      <c r="N681" s="87" t="inlineStr">
        <is>
          <t>x</t>
        </is>
      </c>
      <c r="O681" s="83" t="inlineStr">
        <is>
          <t>1</t>
        </is>
      </c>
      <c r="P681" s="87" t="inlineStr">
        <is>
          <t>x</t>
        </is>
      </c>
      <c r="Q681" s="83" t="inlineStr">
        <is>
          <t>4.8%</t>
        </is>
      </c>
      <c r="R681" s="87" t="inlineStr">
        <is>
          <t>x</t>
        </is>
      </c>
      <c r="S681" s="88" t="inlineStr">
        <is>
          <t>x</t>
        </is>
      </c>
    </row>
    <row r="682" ht="24" customHeight="1">
      <c r="A682" s="494" t="n"/>
      <c r="B682" s="236" t="inlineStr">
        <is>
          <t>9</t>
        </is>
      </c>
      <c r="C682" s="82" t="inlineStr">
        <is>
          <t>3.7</t>
        </is>
      </c>
      <c r="D682" s="83" t="inlineStr">
        <is>
          <t>12</t>
        </is>
      </c>
      <c r="E682" s="83" t="inlineStr">
        <is>
          <t>30</t>
        </is>
      </c>
      <c r="F682" s="84">
        <f>D682*E682</f>
        <v/>
      </c>
      <c r="G682" s="83" t="inlineStr">
        <is>
          <t>2</t>
        </is>
      </c>
      <c r="H682" s="87" t="inlineStr">
        <is>
          <t>x</t>
        </is>
      </c>
      <c r="I682" s="83" t="inlineStr">
        <is>
          <t>1.1%</t>
        </is>
      </c>
      <c r="J682" s="87" t="inlineStr">
        <is>
          <t>x</t>
        </is>
      </c>
      <c r="K682" s="83" t="inlineStr">
        <is>
          <t>1.3%</t>
        </is>
      </c>
      <c r="L682" s="87" t="inlineStr">
        <is>
          <t>x</t>
        </is>
      </c>
      <c r="M682" s="83" t="inlineStr">
        <is>
          <t>2</t>
        </is>
      </c>
      <c r="N682" s="87" t="inlineStr">
        <is>
          <t>x</t>
        </is>
      </c>
      <c r="O682" s="83" t="inlineStr">
        <is>
          <t>1</t>
        </is>
      </c>
      <c r="P682" s="87" t="inlineStr">
        <is>
          <t>x</t>
        </is>
      </c>
      <c r="Q682" s="83" t="inlineStr">
        <is>
          <t>5.5%</t>
        </is>
      </c>
      <c r="R682" s="87" t="inlineStr">
        <is>
          <t>x</t>
        </is>
      </c>
      <c r="S682" s="88" t="inlineStr">
        <is>
          <t>x</t>
        </is>
      </c>
    </row>
    <row r="683" ht="24" customHeight="1">
      <c r="A683" s="494" t="n"/>
      <c r="B683" s="236" t="inlineStr">
        <is>
          <t>10</t>
        </is>
      </c>
      <c r="C683" s="82" t="inlineStr">
        <is>
          <t>4.2</t>
        </is>
      </c>
      <c r="D683" s="83" t="inlineStr">
        <is>
          <t>12</t>
        </is>
      </c>
      <c r="E683" s="83" t="inlineStr">
        <is>
          <t>30</t>
        </is>
      </c>
      <c r="F683" s="84">
        <f>D683*E683</f>
        <v/>
      </c>
      <c r="G683" s="83" t="inlineStr">
        <is>
          <t>3</t>
        </is>
      </c>
      <c r="H683" s="87" t="inlineStr">
        <is>
          <t>x</t>
        </is>
      </c>
      <c r="I683" s="83" t="inlineStr">
        <is>
          <t>1.2%</t>
        </is>
      </c>
      <c r="J683" s="87" t="inlineStr">
        <is>
          <t>x</t>
        </is>
      </c>
      <c r="K683" s="83" t="inlineStr">
        <is>
          <t>1.5%</t>
        </is>
      </c>
      <c r="L683" s="87" t="inlineStr">
        <is>
          <t>x</t>
        </is>
      </c>
      <c r="M683" s="83" t="inlineStr">
        <is>
          <t>2</t>
        </is>
      </c>
      <c r="N683" s="87" t="inlineStr">
        <is>
          <t>x</t>
        </is>
      </c>
      <c r="O683" s="83" t="inlineStr">
        <is>
          <t>1</t>
        </is>
      </c>
      <c r="P683" s="87" t="inlineStr">
        <is>
          <t>x</t>
        </is>
      </c>
      <c r="Q683" s="83" t="inlineStr">
        <is>
          <t>6.3%</t>
        </is>
      </c>
      <c r="R683" s="87" t="inlineStr">
        <is>
          <t>x</t>
        </is>
      </c>
      <c r="S683" s="88" t="inlineStr">
        <is>
          <t>x</t>
        </is>
      </c>
    </row>
    <row r="684" ht="24" customHeight="1">
      <c r="A684" s="494" t="n"/>
      <c r="B684" s="236" t="inlineStr">
        <is>
          <t>11</t>
        </is>
      </c>
      <c r="C684" s="82" t="inlineStr">
        <is>
          <t>4.7</t>
        </is>
      </c>
      <c r="D684" s="83" t="inlineStr">
        <is>
          <t>14</t>
        </is>
      </c>
      <c r="E684" s="83" t="inlineStr">
        <is>
          <t>50</t>
        </is>
      </c>
      <c r="F684" s="84">
        <f>D684*E684</f>
        <v/>
      </c>
      <c r="G684" s="83" t="inlineStr">
        <is>
          <t>3</t>
        </is>
      </c>
      <c r="H684" s="87" t="inlineStr">
        <is>
          <t>x</t>
        </is>
      </c>
      <c r="I684" s="83" t="inlineStr">
        <is>
          <t>1.4%</t>
        </is>
      </c>
      <c r="J684" s="87" t="inlineStr">
        <is>
          <t>x</t>
        </is>
      </c>
      <c r="K684" s="83" t="inlineStr">
        <is>
          <t>1.8%</t>
        </is>
      </c>
      <c r="L684" s="87" t="inlineStr">
        <is>
          <t>x</t>
        </is>
      </c>
      <c r="M684" s="83" t="inlineStr">
        <is>
          <t>2</t>
        </is>
      </c>
      <c r="N684" s="87" t="inlineStr">
        <is>
          <t>x</t>
        </is>
      </c>
      <c r="O684" s="83" t="inlineStr">
        <is>
          <t>1</t>
        </is>
      </c>
      <c r="P684" s="87" t="inlineStr">
        <is>
          <t>x</t>
        </is>
      </c>
      <c r="Q684" s="83" t="inlineStr">
        <is>
          <t>7.3%</t>
        </is>
      </c>
      <c r="R684" s="87" t="inlineStr">
        <is>
          <t>x</t>
        </is>
      </c>
      <c r="S684" s="88" t="inlineStr">
        <is>
          <t>x</t>
        </is>
      </c>
    </row>
    <row r="685" ht="24" customHeight="1">
      <c r="A685" s="494" t="n"/>
      <c r="B685" s="236" t="inlineStr">
        <is>
          <t>12</t>
        </is>
      </c>
      <c r="C685" s="82" t="inlineStr">
        <is>
          <t>5.5</t>
        </is>
      </c>
      <c r="D685" s="83" t="inlineStr">
        <is>
          <t>14</t>
        </is>
      </c>
      <c r="E685" s="83" t="inlineStr">
        <is>
          <t>50</t>
        </is>
      </c>
      <c r="F685" s="84">
        <f>D685*E685</f>
        <v/>
      </c>
      <c r="G685" s="83" t="inlineStr">
        <is>
          <t>3</t>
        </is>
      </c>
      <c r="H685" s="87" t="inlineStr">
        <is>
          <t>x</t>
        </is>
      </c>
      <c r="I685" s="83" t="inlineStr">
        <is>
          <t>1.6%</t>
        </is>
      </c>
      <c r="J685" s="87" t="inlineStr">
        <is>
          <t>x</t>
        </is>
      </c>
      <c r="K685" s="83" t="inlineStr">
        <is>
          <t>2%</t>
        </is>
      </c>
      <c r="L685" s="87" t="inlineStr">
        <is>
          <t>x</t>
        </is>
      </c>
      <c r="M685" s="83" t="inlineStr">
        <is>
          <t>3</t>
        </is>
      </c>
      <c r="N685" s="87" t="inlineStr">
        <is>
          <t>x</t>
        </is>
      </c>
      <c r="O685" s="83" t="inlineStr">
        <is>
          <t>1</t>
        </is>
      </c>
      <c r="P685" s="87" t="inlineStr">
        <is>
          <t>x</t>
        </is>
      </c>
      <c r="Q685" s="83" t="inlineStr">
        <is>
          <t>8.3%</t>
        </is>
      </c>
      <c r="R685" s="87" t="inlineStr">
        <is>
          <t>x</t>
        </is>
      </c>
      <c r="S685" s="88" t="inlineStr">
        <is>
          <t>x</t>
        </is>
      </c>
    </row>
    <row r="686" ht="24" customHeight="1">
      <c r="A686" s="494" t="n"/>
      <c r="B686" s="236" t="inlineStr">
        <is>
          <t>13</t>
        </is>
      </c>
      <c r="C686" s="82" t="inlineStr">
        <is>
          <t>6.1</t>
        </is>
      </c>
      <c r="D686" s="83" t="inlineStr">
        <is>
          <t>14</t>
        </is>
      </c>
      <c r="E686" s="83" t="inlineStr">
        <is>
          <t>50</t>
        </is>
      </c>
      <c r="F686" s="84">
        <f>D686*E686</f>
        <v/>
      </c>
      <c r="G686" s="83" t="inlineStr">
        <is>
          <t>4</t>
        </is>
      </c>
      <c r="H686" s="87" t="inlineStr">
        <is>
          <t>x</t>
        </is>
      </c>
      <c r="I686" s="83" t="inlineStr">
        <is>
          <t>1.8%</t>
        </is>
      </c>
      <c r="J686" s="87" t="inlineStr">
        <is>
          <t>x</t>
        </is>
      </c>
      <c r="K686" s="83" t="inlineStr">
        <is>
          <t>2.3%</t>
        </is>
      </c>
      <c r="L686" s="87" t="inlineStr">
        <is>
          <t>x</t>
        </is>
      </c>
      <c r="M686" s="83" t="inlineStr">
        <is>
          <t>3</t>
        </is>
      </c>
      <c r="N686" s="87" t="inlineStr">
        <is>
          <t>x</t>
        </is>
      </c>
      <c r="O686" s="83" t="inlineStr">
        <is>
          <t>1</t>
        </is>
      </c>
      <c r="P686" s="87" t="inlineStr">
        <is>
          <t>x</t>
        </is>
      </c>
      <c r="Q686" s="83" t="inlineStr">
        <is>
          <t>9.3%</t>
        </is>
      </c>
      <c r="R686" s="87" t="inlineStr">
        <is>
          <t>x</t>
        </is>
      </c>
      <c r="S686" s="88" t="inlineStr">
        <is>
          <t>x</t>
        </is>
      </c>
    </row>
    <row r="687" ht="24" customHeight="1">
      <c r="A687" s="494" t="n"/>
      <c r="B687" s="236" t="inlineStr">
        <is>
          <t>14</t>
        </is>
      </c>
      <c r="C687" s="82" t="inlineStr">
        <is>
          <t>6.8</t>
        </is>
      </c>
      <c r="D687" s="83" t="inlineStr">
        <is>
          <t>14</t>
        </is>
      </c>
      <c r="E687" s="83" t="inlineStr">
        <is>
          <t>50</t>
        </is>
      </c>
      <c r="F687" s="84">
        <f>D687*E687</f>
        <v/>
      </c>
      <c r="G687" s="83" t="inlineStr">
        <is>
          <t>4</t>
        </is>
      </c>
      <c r="H687" s="87" t="inlineStr">
        <is>
          <t>x</t>
        </is>
      </c>
      <c r="I687" s="83" t="inlineStr">
        <is>
          <t>2%</t>
        </is>
      </c>
      <c r="J687" s="87" t="inlineStr">
        <is>
          <t>x</t>
        </is>
      </c>
      <c r="K687" s="83" t="inlineStr">
        <is>
          <t>2.5%</t>
        </is>
      </c>
      <c r="L687" s="87" t="inlineStr">
        <is>
          <t>x</t>
        </is>
      </c>
      <c r="M687" s="83" t="inlineStr">
        <is>
          <t>3</t>
        </is>
      </c>
      <c r="N687" s="87" t="inlineStr">
        <is>
          <t>x</t>
        </is>
      </c>
      <c r="O687" s="83" t="inlineStr">
        <is>
          <t>2</t>
        </is>
      </c>
      <c r="P687" s="87" t="inlineStr">
        <is>
          <t>x</t>
        </is>
      </c>
      <c r="Q687" s="83" t="inlineStr">
        <is>
          <t>10.3%</t>
        </is>
      </c>
      <c r="R687" s="87" t="inlineStr">
        <is>
          <t>x</t>
        </is>
      </c>
      <c r="S687" s="88" t="inlineStr">
        <is>
          <t>x</t>
        </is>
      </c>
    </row>
    <row r="688" ht="24" customHeight="1">
      <c r="A688" s="494" t="n"/>
      <c r="B688" s="236" t="inlineStr">
        <is>
          <t>15</t>
        </is>
      </c>
      <c r="C688" s="82" t="inlineStr">
        <is>
          <t>7.7</t>
        </is>
      </c>
      <c r="D688" s="83" t="inlineStr">
        <is>
          <t>14</t>
        </is>
      </c>
      <c r="E688" s="83" t="inlineStr">
        <is>
          <t>50</t>
        </is>
      </c>
      <c r="F688" s="84">
        <f>D688*E688</f>
        <v/>
      </c>
      <c r="G688" s="83" t="inlineStr">
        <is>
          <t>5</t>
        </is>
      </c>
      <c r="H688" s="87" t="inlineStr">
        <is>
          <t>x</t>
        </is>
      </c>
      <c r="I688" s="83" t="inlineStr">
        <is>
          <t>2.2%</t>
        </is>
      </c>
      <c r="J688" s="87" t="inlineStr">
        <is>
          <t>x</t>
        </is>
      </c>
      <c r="K688" s="83" t="inlineStr">
        <is>
          <t>2.7%</t>
        </is>
      </c>
      <c r="L688" s="87" t="inlineStr">
        <is>
          <t>x</t>
        </is>
      </c>
      <c r="M688" s="83" t="inlineStr">
        <is>
          <t>4</t>
        </is>
      </c>
      <c r="N688" s="87" t="inlineStr">
        <is>
          <t>x</t>
        </is>
      </c>
      <c r="O688" s="83" t="inlineStr">
        <is>
          <t>2</t>
        </is>
      </c>
      <c r="P688" s="87" t="inlineStr">
        <is>
          <t>x</t>
        </is>
      </c>
      <c r="Q688" s="83" t="inlineStr">
        <is>
          <t>11.3%</t>
        </is>
      </c>
      <c r="R688" s="87" t="inlineStr">
        <is>
          <t>x</t>
        </is>
      </c>
      <c r="S688" s="88" t="inlineStr">
        <is>
          <t>x</t>
        </is>
      </c>
    </row>
    <row r="689" ht="24" customHeight="1">
      <c r="A689" s="494" t="n"/>
      <c r="B689" s="236" t="inlineStr">
        <is>
          <t>16</t>
        </is>
      </c>
      <c r="C689" s="82" t="inlineStr">
        <is>
          <t>8.4</t>
        </is>
      </c>
      <c r="D689" s="83" t="inlineStr">
        <is>
          <t>17</t>
        </is>
      </c>
      <c r="E689" s="83" t="inlineStr">
        <is>
          <t>70</t>
        </is>
      </c>
      <c r="F689" s="84">
        <f>D689*E689</f>
        <v/>
      </c>
      <c r="G689" s="83" t="inlineStr">
        <is>
          <t>5</t>
        </is>
      </c>
      <c r="H689" s="87" t="inlineStr">
        <is>
          <t>x</t>
        </is>
      </c>
      <c r="I689" s="83" t="inlineStr">
        <is>
          <t>2.5%</t>
        </is>
      </c>
      <c r="J689" s="87" t="inlineStr">
        <is>
          <t>x</t>
        </is>
      </c>
      <c r="K689" s="83" t="inlineStr">
        <is>
          <t>3.1%</t>
        </is>
      </c>
      <c r="L689" s="87" t="inlineStr">
        <is>
          <t>x</t>
        </is>
      </c>
      <c r="M689" s="83" t="inlineStr">
        <is>
          <t>4</t>
        </is>
      </c>
      <c r="N689" s="87" t="inlineStr">
        <is>
          <t>x</t>
        </is>
      </c>
      <c r="O689" s="83" t="inlineStr">
        <is>
          <t>2</t>
        </is>
      </c>
      <c r="P689" s="87" t="inlineStr">
        <is>
          <t>x</t>
        </is>
      </c>
      <c r="Q689" s="83" t="inlineStr">
        <is>
          <t>12.8%</t>
        </is>
      </c>
      <c r="R689" s="87" t="inlineStr">
        <is>
          <t>x</t>
        </is>
      </c>
      <c r="S689" s="88" t="inlineStr">
        <is>
          <t>x</t>
        </is>
      </c>
    </row>
    <row r="690" ht="24" customHeight="1">
      <c r="A690" s="494" t="n"/>
      <c r="B690" s="236" t="inlineStr">
        <is>
          <t>17</t>
        </is>
      </c>
      <c r="C690" s="82" t="inlineStr">
        <is>
          <t>9.6</t>
        </is>
      </c>
      <c r="D690" s="83" t="inlineStr">
        <is>
          <t>17</t>
        </is>
      </c>
      <c r="E690" s="83" t="inlineStr">
        <is>
          <t>70</t>
        </is>
      </c>
      <c r="F690" s="84">
        <f>D690*E690</f>
        <v/>
      </c>
      <c r="G690" s="83" t="inlineStr">
        <is>
          <t>6</t>
        </is>
      </c>
      <c r="H690" s="87" t="inlineStr">
        <is>
          <t>x</t>
        </is>
      </c>
      <c r="I690" s="83" t="inlineStr">
        <is>
          <t>2.8%</t>
        </is>
      </c>
      <c r="J690" s="87" t="inlineStr">
        <is>
          <t>x</t>
        </is>
      </c>
      <c r="K690" s="83" t="inlineStr">
        <is>
          <t>3.5%</t>
        </is>
      </c>
      <c r="L690" s="87" t="inlineStr">
        <is>
          <t>x</t>
        </is>
      </c>
      <c r="M690" s="83" t="inlineStr">
        <is>
          <t>5</t>
        </is>
      </c>
      <c r="N690" s="87" t="inlineStr">
        <is>
          <t>x</t>
        </is>
      </c>
      <c r="O690" s="83" t="inlineStr">
        <is>
          <t>2</t>
        </is>
      </c>
      <c r="P690" s="87" t="inlineStr">
        <is>
          <t>x</t>
        </is>
      </c>
      <c r="Q690" s="83" t="inlineStr">
        <is>
          <t>14.3%</t>
        </is>
      </c>
      <c r="R690" s="87" t="inlineStr">
        <is>
          <t>x</t>
        </is>
      </c>
      <c r="S690" s="88" t="inlineStr">
        <is>
          <t>x</t>
        </is>
      </c>
    </row>
    <row r="691" ht="24" customHeight="1">
      <c r="A691" s="494" t="n"/>
      <c r="B691" s="236" t="inlineStr">
        <is>
          <t>18</t>
        </is>
      </c>
      <c r="C691" s="82" t="inlineStr">
        <is>
          <t>10.6</t>
        </is>
      </c>
      <c r="D691" s="83" t="inlineStr">
        <is>
          <t>17</t>
        </is>
      </c>
      <c r="E691" s="83" t="inlineStr">
        <is>
          <t>70</t>
        </is>
      </c>
      <c r="F691" s="84">
        <f>D691*E691</f>
        <v/>
      </c>
      <c r="G691" s="83" t="inlineStr">
        <is>
          <t>7</t>
        </is>
      </c>
      <c r="H691" s="87" t="inlineStr">
        <is>
          <t>x</t>
        </is>
      </c>
      <c r="I691" s="83" t="inlineStr">
        <is>
          <t>3.1%</t>
        </is>
      </c>
      <c r="J691" s="87" t="inlineStr">
        <is>
          <t>x</t>
        </is>
      </c>
      <c r="K691" s="83" t="inlineStr">
        <is>
          <t>3.8%</t>
        </is>
      </c>
      <c r="L691" s="87" t="inlineStr">
        <is>
          <t>x</t>
        </is>
      </c>
      <c r="M691" s="83" t="inlineStr">
        <is>
          <t>5</t>
        </is>
      </c>
      <c r="N691" s="87" t="inlineStr">
        <is>
          <t>x</t>
        </is>
      </c>
      <c r="O691" s="83" t="inlineStr">
        <is>
          <t>3</t>
        </is>
      </c>
      <c r="P691" s="87" t="inlineStr">
        <is>
          <t>x</t>
        </is>
      </c>
      <c r="Q691" s="83" t="inlineStr">
        <is>
          <t>15.8%</t>
        </is>
      </c>
      <c r="R691" s="87" t="inlineStr">
        <is>
          <t>x</t>
        </is>
      </c>
      <c r="S691" s="88" t="inlineStr">
        <is>
          <t>x</t>
        </is>
      </c>
    </row>
    <row r="692" ht="24" customHeight="1">
      <c r="A692" s="494" t="n"/>
      <c r="B692" s="236" t="inlineStr">
        <is>
          <t>19</t>
        </is>
      </c>
      <c r="C692" s="82" t="inlineStr">
        <is>
          <t>11.7</t>
        </is>
      </c>
      <c r="D692" s="83" t="inlineStr">
        <is>
          <t>17</t>
        </is>
      </c>
      <c r="E692" s="83" t="inlineStr">
        <is>
          <t>70</t>
        </is>
      </c>
      <c r="F692" s="84">
        <f>D692*E692</f>
        <v/>
      </c>
      <c r="G692" s="83" t="inlineStr">
        <is>
          <t>7</t>
        </is>
      </c>
      <c r="H692" s="87" t="inlineStr">
        <is>
          <t>x</t>
        </is>
      </c>
      <c r="I692" s="83" t="inlineStr">
        <is>
          <t>3.3%</t>
        </is>
      </c>
      <c r="J692" s="87" t="inlineStr">
        <is>
          <t>x</t>
        </is>
      </c>
      <c r="K692" s="83" t="inlineStr">
        <is>
          <t>4.2%</t>
        </is>
      </c>
      <c r="L692" s="87" t="inlineStr">
        <is>
          <t>x</t>
        </is>
      </c>
      <c r="M692" s="83" t="inlineStr">
        <is>
          <t>6</t>
        </is>
      </c>
      <c r="N692" s="87" t="inlineStr">
        <is>
          <t>x</t>
        </is>
      </c>
      <c r="O692" s="83" t="inlineStr">
        <is>
          <t>3</t>
        </is>
      </c>
      <c r="P692" s="87" t="inlineStr">
        <is>
          <t>x</t>
        </is>
      </c>
      <c r="Q692" s="83" t="inlineStr">
        <is>
          <t>17.3%</t>
        </is>
      </c>
      <c r="R692" s="87" t="inlineStr">
        <is>
          <t>x</t>
        </is>
      </c>
      <c r="S692" s="88" t="inlineStr">
        <is>
          <t>x</t>
        </is>
      </c>
    </row>
    <row r="693" ht="24" customHeight="1">
      <c r="A693" s="494" t="n"/>
      <c r="B693" s="236" t="inlineStr">
        <is>
          <t>20</t>
        </is>
      </c>
      <c r="C693" s="82" t="inlineStr">
        <is>
          <t>12.5</t>
        </is>
      </c>
      <c r="D693" s="83" t="inlineStr">
        <is>
          <t>17</t>
        </is>
      </c>
      <c r="E693" s="83" t="inlineStr">
        <is>
          <t>70</t>
        </is>
      </c>
      <c r="F693" s="84">
        <f>D693*E693</f>
        <v/>
      </c>
      <c r="G693" s="83" t="inlineStr">
        <is>
          <t>8</t>
        </is>
      </c>
      <c r="H693" s="87" t="inlineStr">
        <is>
          <t>x</t>
        </is>
      </c>
      <c r="I693" s="83" t="inlineStr">
        <is>
          <t>3.6%</t>
        </is>
      </c>
      <c r="J693" s="87" t="inlineStr">
        <is>
          <t>x</t>
        </is>
      </c>
      <c r="K693" s="83" t="inlineStr">
        <is>
          <t>4.6%</t>
        </is>
      </c>
      <c r="L693" s="87" t="inlineStr">
        <is>
          <t>x</t>
        </is>
      </c>
      <c r="M693" s="83" t="inlineStr">
        <is>
          <t>6</t>
        </is>
      </c>
      <c r="N693" s="87" t="inlineStr">
        <is>
          <t>x</t>
        </is>
      </c>
      <c r="O693" s="83" t="inlineStr">
        <is>
          <t>3</t>
        </is>
      </c>
      <c r="P693" s="87" t="inlineStr">
        <is>
          <t>x</t>
        </is>
      </c>
      <c r="Q693" s="83" t="inlineStr">
        <is>
          <t>18.8%</t>
        </is>
      </c>
      <c r="R693" s="87" t="inlineStr">
        <is>
          <t>x</t>
        </is>
      </c>
      <c r="S693" s="88" t="inlineStr">
        <is>
          <t>x</t>
        </is>
      </c>
    </row>
    <row r="694" ht="24" customHeight="1">
      <c r="A694" s="494" t="n"/>
      <c r="B694" s="236" t="inlineStr">
        <is>
          <t>21</t>
        </is>
      </c>
      <c r="C694" s="82" t="inlineStr">
        <is>
          <t>14</t>
        </is>
      </c>
      <c r="D694" s="83" t="inlineStr">
        <is>
          <t>21</t>
        </is>
      </c>
      <c r="E694" s="83" t="inlineStr">
        <is>
          <t>90</t>
        </is>
      </c>
      <c r="F694" s="84">
        <f>D694*E694</f>
        <v/>
      </c>
      <c r="G694" s="83" t="inlineStr">
        <is>
          <t>9</t>
        </is>
      </c>
      <c r="H694" s="87" t="inlineStr">
        <is>
          <t>x</t>
        </is>
      </c>
      <c r="I694" s="83" t="inlineStr">
        <is>
          <t>4.1%</t>
        </is>
      </c>
      <c r="J694" s="87" t="inlineStr">
        <is>
          <t>x</t>
        </is>
      </c>
      <c r="K694" s="83" t="inlineStr">
        <is>
          <t>5.1%</t>
        </is>
      </c>
      <c r="L694" s="87" t="inlineStr">
        <is>
          <t>x</t>
        </is>
      </c>
      <c r="M694" s="83" t="inlineStr">
        <is>
          <t>7</t>
        </is>
      </c>
      <c r="N694" s="87" t="inlineStr">
        <is>
          <t>x</t>
        </is>
      </c>
      <c r="O694" s="83" t="inlineStr">
        <is>
          <t>3</t>
        </is>
      </c>
      <c r="P694" s="87" t="inlineStr">
        <is>
          <t>x</t>
        </is>
      </c>
      <c r="Q694" s="83" t="inlineStr">
        <is>
          <t>21%</t>
        </is>
      </c>
      <c r="R694" s="87" t="inlineStr">
        <is>
          <t>x</t>
        </is>
      </c>
      <c r="S694" s="88" t="inlineStr">
        <is>
          <t>x</t>
        </is>
      </c>
    </row>
    <row r="695" ht="24" customHeight="1">
      <c r="A695" s="494" t="n"/>
      <c r="B695" s="236" t="inlineStr">
        <is>
          <t>22</t>
        </is>
      </c>
      <c r="C695" s="82" t="inlineStr">
        <is>
          <t>15.8</t>
        </is>
      </c>
      <c r="D695" s="83" t="inlineStr">
        <is>
          <t>21</t>
        </is>
      </c>
      <c r="E695" s="83" t="inlineStr">
        <is>
          <t>90</t>
        </is>
      </c>
      <c r="F695" s="84">
        <f>D695*E695</f>
        <v/>
      </c>
      <c r="G695" s="83" t="inlineStr">
        <is>
          <t>10</t>
        </is>
      </c>
      <c r="H695" s="87" t="inlineStr">
        <is>
          <t>x</t>
        </is>
      </c>
      <c r="I695" s="83" t="inlineStr">
        <is>
          <t>4.5%</t>
        </is>
      </c>
      <c r="J695" s="87" t="inlineStr">
        <is>
          <t>x</t>
        </is>
      </c>
      <c r="K695" s="83" t="inlineStr">
        <is>
          <t>5.7%</t>
        </is>
      </c>
      <c r="L695" s="87" t="inlineStr">
        <is>
          <t>x</t>
        </is>
      </c>
      <c r="M695" s="83" t="inlineStr">
        <is>
          <t>8</t>
        </is>
      </c>
      <c r="N695" s="87" t="inlineStr">
        <is>
          <t>x</t>
        </is>
      </c>
      <c r="O695" s="83" t="inlineStr">
        <is>
          <t>4</t>
        </is>
      </c>
      <c r="P695" s="87" t="inlineStr">
        <is>
          <t>x</t>
        </is>
      </c>
      <c r="Q695" s="83" t="inlineStr">
        <is>
          <t>23.3%</t>
        </is>
      </c>
      <c r="R695" s="87" t="inlineStr">
        <is>
          <t>x</t>
        </is>
      </c>
      <c r="S695" s="88" t="inlineStr">
        <is>
          <t>x</t>
        </is>
      </c>
    </row>
    <row r="696" ht="24" customHeight="1">
      <c r="A696" s="494" t="n"/>
      <c r="B696" s="236" t="inlineStr">
        <is>
          <t>23</t>
        </is>
      </c>
      <c r="C696" s="82" t="inlineStr">
        <is>
          <t>17.3</t>
        </is>
      </c>
      <c r="D696" s="83" t="inlineStr">
        <is>
          <t>21</t>
        </is>
      </c>
      <c r="E696" s="83" t="inlineStr">
        <is>
          <t>90</t>
        </is>
      </c>
      <c r="F696" s="84">
        <f>D696*E696</f>
        <v/>
      </c>
      <c r="G696" s="83" t="inlineStr">
        <is>
          <t>11</t>
        </is>
      </c>
      <c r="H696" s="87" t="inlineStr">
        <is>
          <t>x</t>
        </is>
      </c>
      <c r="I696" s="83" t="inlineStr">
        <is>
          <t>4.9%</t>
        </is>
      </c>
      <c r="J696" s="87" t="inlineStr">
        <is>
          <t>x</t>
        </is>
      </c>
      <c r="K696" s="83" t="inlineStr">
        <is>
          <t>6.2%</t>
        </is>
      </c>
      <c r="L696" s="87" t="inlineStr">
        <is>
          <t>x</t>
        </is>
      </c>
      <c r="M696" s="83" t="inlineStr">
        <is>
          <t>9</t>
        </is>
      </c>
      <c r="N696" s="87" t="inlineStr">
        <is>
          <t>x</t>
        </is>
      </c>
      <c r="O696" s="83" t="inlineStr">
        <is>
          <t>4</t>
        </is>
      </c>
      <c r="P696" s="87" t="inlineStr">
        <is>
          <t>x</t>
        </is>
      </c>
      <c r="Q696" s="83" t="inlineStr">
        <is>
          <t>25.5%</t>
        </is>
      </c>
      <c r="R696" s="87" t="inlineStr">
        <is>
          <t>x</t>
        </is>
      </c>
      <c r="S696" s="88" t="inlineStr">
        <is>
          <t>x</t>
        </is>
      </c>
    </row>
    <row r="697" ht="24" customHeight="1">
      <c r="A697" s="494" t="n"/>
      <c r="B697" s="236" t="inlineStr">
        <is>
          <t>24</t>
        </is>
      </c>
      <c r="C697" s="82" t="inlineStr">
        <is>
          <t>18.5</t>
        </is>
      </c>
      <c r="D697" s="83" t="inlineStr">
        <is>
          <t>21</t>
        </is>
      </c>
      <c r="E697" s="83" t="inlineStr">
        <is>
          <t>90</t>
        </is>
      </c>
      <c r="F697" s="84">
        <f>D697*E697</f>
        <v/>
      </c>
      <c r="G697" s="83" t="inlineStr">
        <is>
          <t>12</t>
        </is>
      </c>
      <c r="H697" s="87" t="inlineStr">
        <is>
          <t>x</t>
        </is>
      </c>
      <c r="I697" s="83" t="inlineStr">
        <is>
          <t>5.4%</t>
        </is>
      </c>
      <c r="J697" s="87" t="inlineStr">
        <is>
          <t>x</t>
        </is>
      </c>
      <c r="K697" s="83" t="inlineStr">
        <is>
          <t>6.8%</t>
        </is>
      </c>
      <c r="L697" s="87" t="inlineStr">
        <is>
          <t>x</t>
        </is>
      </c>
      <c r="M697" s="83" t="inlineStr">
        <is>
          <t>9</t>
        </is>
      </c>
      <c r="N697" s="87" t="inlineStr">
        <is>
          <t>x</t>
        </is>
      </c>
      <c r="O697" s="83" t="inlineStr">
        <is>
          <t>4</t>
        </is>
      </c>
      <c r="P697" s="87" t="inlineStr">
        <is>
          <t>x</t>
        </is>
      </c>
      <c r="Q697" s="83" t="inlineStr">
        <is>
          <t>27.8%</t>
        </is>
      </c>
      <c r="R697" s="87" t="inlineStr">
        <is>
          <t>x</t>
        </is>
      </c>
      <c r="S697" s="88" t="inlineStr">
        <is>
          <t>x</t>
        </is>
      </c>
    </row>
    <row r="698" ht="24" customHeight="1">
      <c r="A698" s="494" t="n"/>
      <c r="B698" s="236" t="inlineStr">
        <is>
          <t>25</t>
        </is>
      </c>
      <c r="C698" s="82" t="inlineStr">
        <is>
          <t>20.2</t>
        </is>
      </c>
      <c r="D698" s="83" t="inlineStr">
        <is>
          <t>21</t>
        </is>
      </c>
      <c r="E698" s="83" t="inlineStr">
        <is>
          <t>90</t>
        </is>
      </c>
      <c r="F698" s="84">
        <f>D698*E698</f>
        <v/>
      </c>
      <c r="G698" s="83" t="inlineStr">
        <is>
          <t>13</t>
        </is>
      </c>
      <c r="H698" s="87" t="inlineStr">
        <is>
          <t>x</t>
        </is>
      </c>
      <c r="I698" s="83" t="inlineStr">
        <is>
          <t>5.8%</t>
        </is>
      </c>
      <c r="J698" s="87" t="inlineStr">
        <is>
          <t>x</t>
        </is>
      </c>
      <c r="K698" s="83" t="inlineStr">
        <is>
          <t>7.3%</t>
        </is>
      </c>
      <c r="L698" s="87" t="inlineStr">
        <is>
          <t>x</t>
        </is>
      </c>
      <c r="M698" s="83" t="inlineStr">
        <is>
          <t>10</t>
        </is>
      </c>
      <c r="N698" s="87" t="inlineStr">
        <is>
          <t>x</t>
        </is>
      </c>
      <c r="O698" s="83" t="inlineStr">
        <is>
          <t>5</t>
        </is>
      </c>
      <c r="P698" s="87" t="inlineStr">
        <is>
          <t>x</t>
        </is>
      </c>
      <c r="Q698" s="83" t="inlineStr">
        <is>
          <t>30%</t>
        </is>
      </c>
      <c r="R698" s="87" t="inlineStr">
        <is>
          <t>x</t>
        </is>
      </c>
      <c r="S698" s="88" t="inlineStr">
        <is>
          <t>x</t>
        </is>
      </c>
    </row>
    <row r="699" ht="24" customHeight="1">
      <c r="A699" s="494" t="n"/>
      <c r="B699" s="236" t="inlineStr">
        <is>
          <t>26</t>
        </is>
      </c>
      <c r="C699" s="82" t="inlineStr">
        <is>
          <t>22.9</t>
        </is>
      </c>
      <c r="D699" s="83" t="inlineStr">
        <is>
          <t>25</t>
        </is>
      </c>
      <c r="E699" s="83" t="inlineStr">
        <is>
          <t>120</t>
        </is>
      </c>
      <c r="F699" s="84">
        <f>D699*E699</f>
        <v/>
      </c>
      <c r="G699" s="83" t="inlineStr">
        <is>
          <t>14</t>
        </is>
      </c>
      <c r="H699" s="87" t="inlineStr">
        <is>
          <t>x</t>
        </is>
      </c>
      <c r="I699" s="83" t="inlineStr">
        <is>
          <t>6.6%</t>
        </is>
      </c>
      <c r="J699" s="87" t="inlineStr">
        <is>
          <t>x</t>
        </is>
      </c>
      <c r="K699" s="83" t="inlineStr">
        <is>
          <t>8.3%</t>
        </is>
      </c>
      <c r="L699" s="87" t="inlineStr">
        <is>
          <t>x</t>
        </is>
      </c>
      <c r="M699" s="83" t="inlineStr">
        <is>
          <t>12</t>
        </is>
      </c>
      <c r="N699" s="87" t="inlineStr">
        <is>
          <t>x</t>
        </is>
      </c>
      <c r="O699" s="83" t="inlineStr">
        <is>
          <t>5</t>
        </is>
      </c>
      <c r="P699" s="87" t="inlineStr">
        <is>
          <t>x</t>
        </is>
      </c>
      <c r="Q699" s="83" t="inlineStr">
        <is>
          <t>34%</t>
        </is>
      </c>
      <c r="R699" s="87" t="inlineStr">
        <is>
          <t>x</t>
        </is>
      </c>
      <c r="S699" s="88" t="inlineStr">
        <is>
          <t>x</t>
        </is>
      </c>
    </row>
    <row r="700" ht="24" customHeight="1">
      <c r="A700" s="494" t="n"/>
      <c r="B700" s="236" t="inlineStr">
        <is>
          <t>27</t>
        </is>
      </c>
      <c r="C700" s="82" t="inlineStr">
        <is>
          <t>25.6</t>
        </is>
      </c>
      <c r="D700" s="83" t="inlineStr">
        <is>
          <t>25</t>
        </is>
      </c>
      <c r="E700" s="83" t="inlineStr">
        <is>
          <t>120</t>
        </is>
      </c>
      <c r="F700" s="84">
        <f>D700*E700</f>
        <v/>
      </c>
      <c r="G700" s="83" t="inlineStr">
        <is>
          <t>16</t>
        </is>
      </c>
      <c r="H700" s="87" t="inlineStr">
        <is>
          <t>x</t>
        </is>
      </c>
      <c r="I700" s="83" t="inlineStr">
        <is>
          <t>7.4%</t>
        </is>
      </c>
      <c r="J700" s="87" t="inlineStr">
        <is>
          <t>x</t>
        </is>
      </c>
      <c r="K700" s="83" t="inlineStr">
        <is>
          <t>9.3%</t>
        </is>
      </c>
      <c r="L700" s="87" t="inlineStr">
        <is>
          <t>x</t>
        </is>
      </c>
      <c r="M700" s="83" t="inlineStr">
        <is>
          <t>13</t>
        </is>
      </c>
      <c r="N700" s="87" t="inlineStr">
        <is>
          <t>x</t>
        </is>
      </c>
      <c r="O700" s="83" t="inlineStr">
        <is>
          <t>6</t>
        </is>
      </c>
      <c r="P700" s="87" t="inlineStr">
        <is>
          <t>x</t>
        </is>
      </c>
      <c r="Q700" s="83" t="inlineStr">
        <is>
          <t>38%</t>
        </is>
      </c>
      <c r="R700" s="87" t="inlineStr">
        <is>
          <t>x</t>
        </is>
      </c>
      <c r="S700" s="88" t="inlineStr">
        <is>
          <t>x</t>
        </is>
      </c>
    </row>
    <row r="701" ht="24" customHeight="1">
      <c r="A701" s="494" t="n"/>
      <c r="B701" s="236" t="inlineStr">
        <is>
          <t>28</t>
        </is>
      </c>
      <c r="C701" s="82" t="inlineStr">
        <is>
          <t>28.2</t>
        </is>
      </c>
      <c r="D701" s="83" t="inlineStr">
        <is>
          <t>25</t>
        </is>
      </c>
      <c r="E701" s="83" t="inlineStr">
        <is>
          <t>120</t>
        </is>
      </c>
      <c r="F701" s="84">
        <f>D701*E701</f>
        <v/>
      </c>
      <c r="G701" s="83" t="inlineStr">
        <is>
          <t>18</t>
        </is>
      </c>
      <c r="H701" s="87" t="inlineStr">
        <is>
          <t>x</t>
        </is>
      </c>
      <c r="I701" s="83" t="inlineStr">
        <is>
          <t>8.1%</t>
        </is>
      </c>
      <c r="J701" s="87" t="inlineStr">
        <is>
          <t>x</t>
        </is>
      </c>
      <c r="K701" s="83" t="inlineStr">
        <is>
          <t>10.2%</t>
        </is>
      </c>
      <c r="L701" s="87" t="inlineStr">
        <is>
          <t>x</t>
        </is>
      </c>
      <c r="M701" s="83" t="inlineStr">
        <is>
          <t>14</t>
        </is>
      </c>
      <c r="N701" s="87" t="inlineStr">
        <is>
          <t>x</t>
        </is>
      </c>
      <c r="O701" s="83" t="inlineStr">
        <is>
          <t>7</t>
        </is>
      </c>
      <c r="P701" s="87" t="inlineStr">
        <is>
          <t>x</t>
        </is>
      </c>
      <c r="Q701" s="83" t="inlineStr">
        <is>
          <t>42%</t>
        </is>
      </c>
      <c r="R701" s="87" t="inlineStr">
        <is>
          <t>x</t>
        </is>
      </c>
      <c r="S701" s="88" t="inlineStr">
        <is>
          <t>x</t>
        </is>
      </c>
    </row>
    <row r="702" ht="24" customHeight="1">
      <c r="A702" s="494" t="n"/>
      <c r="B702" s="236" t="inlineStr">
        <is>
          <t>29</t>
        </is>
      </c>
      <c r="C702" s="82" t="inlineStr">
        <is>
          <t>31</t>
        </is>
      </c>
      <c r="D702" s="83" t="inlineStr">
        <is>
          <t>25</t>
        </is>
      </c>
      <c r="E702" s="83" t="inlineStr">
        <is>
          <t>120</t>
        </is>
      </c>
      <c r="F702" s="84">
        <f>D702*E702</f>
        <v/>
      </c>
      <c r="G702" s="83" t="inlineStr">
        <is>
          <t>19</t>
        </is>
      </c>
      <c r="H702" s="87" t="inlineStr">
        <is>
          <t>x</t>
        </is>
      </c>
      <c r="I702" s="83" t="inlineStr">
        <is>
          <t>8.9%</t>
        </is>
      </c>
      <c r="J702" s="87" t="inlineStr">
        <is>
          <t>x</t>
        </is>
      </c>
      <c r="K702" s="83" t="inlineStr">
        <is>
          <t>11.2%</t>
        </is>
      </c>
      <c r="L702" s="87" t="inlineStr">
        <is>
          <t>x</t>
        </is>
      </c>
      <c r="M702" s="83" t="inlineStr">
        <is>
          <t>16</t>
        </is>
      </c>
      <c r="N702" s="87" t="inlineStr">
        <is>
          <t>x</t>
        </is>
      </c>
      <c r="O702" s="83" t="inlineStr">
        <is>
          <t>7</t>
        </is>
      </c>
      <c r="P702" s="87" t="inlineStr">
        <is>
          <t>x</t>
        </is>
      </c>
      <c r="Q702" s="83" t="inlineStr">
        <is>
          <t>46%</t>
        </is>
      </c>
      <c r="R702" s="87" t="inlineStr">
        <is>
          <t>x</t>
        </is>
      </c>
      <c r="S702" s="88" t="inlineStr">
        <is>
          <t>x</t>
        </is>
      </c>
    </row>
    <row r="703" ht="24" customHeight="1">
      <c r="A703" s="494" t="n"/>
      <c r="B703" s="236" t="inlineStr">
        <is>
          <t>30</t>
        </is>
      </c>
      <c r="C703" s="82" t="inlineStr">
        <is>
          <t>33.6</t>
        </is>
      </c>
      <c r="D703" s="83" t="inlineStr">
        <is>
          <t>25</t>
        </is>
      </c>
      <c r="E703" s="83" t="inlineStr">
        <is>
          <t>120</t>
        </is>
      </c>
      <c r="F703" s="84">
        <f>D703*E703</f>
        <v/>
      </c>
      <c r="G703" s="83" t="inlineStr">
        <is>
          <t>21</t>
        </is>
      </c>
      <c r="H703" s="87" t="inlineStr">
        <is>
          <t>x</t>
        </is>
      </c>
      <c r="I703" s="83" t="inlineStr">
        <is>
          <t>9.7%</t>
        </is>
      </c>
      <c r="J703" s="87" t="inlineStr">
        <is>
          <t>x</t>
        </is>
      </c>
      <c r="K703" s="83" t="inlineStr">
        <is>
          <t>12.2%</t>
        </is>
      </c>
      <c r="L703" s="87" t="inlineStr">
        <is>
          <t>x</t>
        </is>
      </c>
      <c r="M703" s="83" t="inlineStr">
        <is>
          <t>17</t>
        </is>
      </c>
      <c r="N703" s="87" t="inlineStr">
        <is>
          <t>x</t>
        </is>
      </c>
      <c r="O703" s="83" t="inlineStr">
        <is>
          <t>8</t>
        </is>
      </c>
      <c r="P703" s="87" t="inlineStr">
        <is>
          <t>x</t>
        </is>
      </c>
      <c r="Q703" s="83" t="inlineStr">
        <is>
          <t>50%</t>
        </is>
      </c>
      <c r="R703" s="87" t="inlineStr">
        <is>
          <t>x</t>
        </is>
      </c>
      <c r="S703" s="88" t="inlineStr">
        <is>
          <t>x</t>
        </is>
      </c>
    </row>
    <row r="704" ht="24" customHeight="1">
      <c r="A704" s="494" t="n"/>
      <c r="B704" s="236" t="inlineStr">
        <is>
          <t>31</t>
        </is>
      </c>
      <c r="C704" s="82" t="inlineStr">
        <is>
          <t>36.9</t>
        </is>
      </c>
      <c r="D704" s="83" t="inlineStr">
        <is>
          <t>30</t>
        </is>
      </c>
      <c r="E704" s="83" t="inlineStr">
        <is>
          <t>150</t>
        </is>
      </c>
      <c r="F704" s="84">
        <f>D704*E704</f>
        <v/>
      </c>
      <c r="G704" s="83" t="inlineStr">
        <is>
          <t>23</t>
        </is>
      </c>
      <c r="H704" s="87" t="inlineStr">
        <is>
          <t>x</t>
        </is>
      </c>
      <c r="I704" s="83" t="inlineStr">
        <is>
          <t>10.6%</t>
        </is>
      </c>
      <c r="J704" s="87" t="inlineStr">
        <is>
          <t>x</t>
        </is>
      </c>
      <c r="K704" s="83" t="inlineStr">
        <is>
          <t>13.3%</t>
        </is>
      </c>
      <c r="L704" s="87" t="inlineStr">
        <is>
          <t>x</t>
        </is>
      </c>
      <c r="M704" s="83" t="inlineStr">
        <is>
          <t>19</t>
        </is>
      </c>
      <c r="N704" s="87" t="inlineStr">
        <is>
          <t>x</t>
        </is>
      </c>
      <c r="O704" s="83" t="inlineStr">
        <is>
          <t>9</t>
        </is>
      </c>
      <c r="P704" s="87" t="inlineStr">
        <is>
          <t>x</t>
        </is>
      </c>
      <c r="Q704" s="83" t="inlineStr">
        <is>
          <t>54.5%</t>
        </is>
      </c>
      <c r="R704" s="87" t="inlineStr">
        <is>
          <t>x</t>
        </is>
      </c>
      <c r="S704" s="88" t="inlineStr">
        <is>
          <t>x</t>
        </is>
      </c>
    </row>
    <row r="705" ht="24" customHeight="1">
      <c r="A705" s="494" t="n"/>
      <c r="B705" s="236" t="inlineStr">
        <is>
          <t>32</t>
        </is>
      </c>
      <c r="C705" s="82" t="inlineStr">
        <is>
          <t>39.6</t>
        </is>
      </c>
      <c r="D705" s="83" t="inlineStr">
        <is>
          <t>30</t>
        </is>
      </c>
      <c r="E705" s="83" t="inlineStr">
        <is>
          <t>150</t>
        </is>
      </c>
      <c r="F705" s="84">
        <f>D705*E705</f>
        <v/>
      </c>
      <c r="G705" s="83" t="inlineStr">
        <is>
          <t>25</t>
        </is>
      </c>
      <c r="H705" s="87" t="inlineStr">
        <is>
          <t>x</t>
        </is>
      </c>
      <c r="I705" s="83" t="inlineStr">
        <is>
          <t>11.4%</t>
        </is>
      </c>
      <c r="J705" s="87" t="inlineStr">
        <is>
          <t>x</t>
        </is>
      </c>
      <c r="K705" s="83" t="inlineStr">
        <is>
          <t>14.4%</t>
        </is>
      </c>
      <c r="L705" s="87" t="inlineStr">
        <is>
          <t>x</t>
        </is>
      </c>
      <c r="M705" s="83" t="inlineStr">
        <is>
          <t>20</t>
        </is>
      </c>
      <c r="N705" s="87" t="inlineStr">
        <is>
          <t>x</t>
        </is>
      </c>
      <c r="O705" s="83" t="inlineStr">
        <is>
          <t>9</t>
        </is>
      </c>
      <c r="P705" s="87" t="inlineStr">
        <is>
          <t>x</t>
        </is>
      </c>
      <c r="Q705" s="83" t="inlineStr">
        <is>
          <t>59%</t>
        </is>
      </c>
      <c r="R705" s="87" t="inlineStr">
        <is>
          <t>x</t>
        </is>
      </c>
      <c r="S705" s="88" t="inlineStr">
        <is>
          <t>x</t>
        </is>
      </c>
    </row>
    <row r="706" ht="24" customHeight="1">
      <c r="A706" s="494" t="n"/>
      <c r="B706" s="236" t="inlineStr">
        <is>
          <t>33</t>
        </is>
      </c>
      <c r="C706" s="82" t="inlineStr">
        <is>
          <t>43.1</t>
        </is>
      </c>
      <c r="D706" s="83" t="inlineStr">
        <is>
          <t>30</t>
        </is>
      </c>
      <c r="E706" s="83" t="inlineStr">
        <is>
          <t>150</t>
        </is>
      </c>
      <c r="F706" s="84">
        <f>D706*E706</f>
        <v/>
      </c>
      <c r="G706" s="83" t="inlineStr">
        <is>
          <t>27</t>
        </is>
      </c>
      <c r="H706" s="87" t="inlineStr">
        <is>
          <t>x</t>
        </is>
      </c>
      <c r="I706" s="83" t="inlineStr">
        <is>
          <t>12.4%</t>
        </is>
      </c>
      <c r="J706" s="87" t="inlineStr">
        <is>
          <t>x</t>
        </is>
      </c>
      <c r="K706" s="83" t="inlineStr">
        <is>
          <t>15.6%</t>
        </is>
      </c>
      <c r="L706" s="87" t="inlineStr">
        <is>
          <t>x</t>
        </is>
      </c>
      <c r="M706" s="83" t="inlineStr">
        <is>
          <t>22</t>
        </is>
      </c>
      <c r="N706" s="87" t="inlineStr">
        <is>
          <t>x</t>
        </is>
      </c>
      <c r="O706" s="83" t="inlineStr">
        <is>
          <t>10</t>
        </is>
      </c>
      <c r="P706" s="87" t="inlineStr">
        <is>
          <t>x</t>
        </is>
      </c>
      <c r="Q706" s="83" t="inlineStr">
        <is>
          <t>64%</t>
        </is>
      </c>
      <c r="R706" s="87" t="inlineStr">
        <is>
          <t>x</t>
        </is>
      </c>
      <c r="S706" s="88" t="inlineStr">
        <is>
          <t>x</t>
        </is>
      </c>
    </row>
    <row r="707" ht="24" customHeight="1">
      <c r="A707" s="494" t="n"/>
      <c r="B707" s="236" t="inlineStr">
        <is>
          <t>34</t>
        </is>
      </c>
      <c r="C707" s="82" t="inlineStr">
        <is>
          <t>47.1</t>
        </is>
      </c>
      <c r="D707" s="83" t="inlineStr">
        <is>
          <t>30</t>
        </is>
      </c>
      <c r="E707" s="83" t="inlineStr">
        <is>
          <t>150</t>
        </is>
      </c>
      <c r="F707" s="84">
        <f>D707*E707</f>
        <v/>
      </c>
      <c r="G707" s="83" t="inlineStr">
        <is>
          <t>29</t>
        </is>
      </c>
      <c r="H707" s="87" t="inlineStr">
        <is>
          <t>x</t>
        </is>
      </c>
      <c r="I707" s="83" t="inlineStr">
        <is>
          <t>13.6%</t>
        </is>
      </c>
      <c r="J707" s="87" t="inlineStr">
        <is>
          <t>x</t>
        </is>
      </c>
      <c r="K707" s="83" t="inlineStr">
        <is>
          <t>17.1%</t>
        </is>
      </c>
      <c r="L707" s="87" t="inlineStr">
        <is>
          <t>x</t>
        </is>
      </c>
      <c r="M707" s="83" t="inlineStr">
        <is>
          <t>24</t>
        </is>
      </c>
      <c r="N707" s="87" t="inlineStr">
        <is>
          <t>x</t>
        </is>
      </c>
      <c r="O707" s="83" t="inlineStr">
        <is>
          <t>11</t>
        </is>
      </c>
      <c r="P707" s="87" t="inlineStr">
        <is>
          <t>x</t>
        </is>
      </c>
      <c r="Q707" s="83" t="inlineStr">
        <is>
          <t>70%</t>
        </is>
      </c>
      <c r="R707" s="87" t="inlineStr">
        <is>
          <t>x</t>
        </is>
      </c>
      <c r="S707" s="88" t="inlineStr">
        <is>
          <t>x</t>
        </is>
      </c>
    </row>
    <row r="708" ht="24" customHeight="1">
      <c r="A708" s="553" t="n"/>
      <c r="B708" s="290" t="inlineStr">
        <is>
          <t>35</t>
        </is>
      </c>
      <c r="C708" s="89" t="inlineStr">
        <is>
          <t>50.7</t>
        </is>
      </c>
      <c r="D708" s="90" t="inlineStr">
        <is>
          <t>30</t>
        </is>
      </c>
      <c r="E708" s="90" t="inlineStr">
        <is>
          <t>150</t>
        </is>
      </c>
      <c r="F708" s="224">
        <f>D708*E708</f>
        <v/>
      </c>
      <c r="G708" s="90" t="inlineStr">
        <is>
          <t>32</t>
        </is>
      </c>
      <c r="H708" s="91" t="inlineStr">
        <is>
          <t>x</t>
        </is>
      </c>
      <c r="I708" s="90" t="inlineStr">
        <is>
          <t>14.6%</t>
        </is>
      </c>
      <c r="J708" s="91" t="inlineStr">
        <is>
          <t>x</t>
        </is>
      </c>
      <c r="K708" s="90" t="inlineStr">
        <is>
          <t>18.3%</t>
        </is>
      </c>
      <c r="L708" s="91" t="inlineStr">
        <is>
          <t>x</t>
        </is>
      </c>
      <c r="M708" s="90" t="inlineStr">
        <is>
          <t>26</t>
        </is>
      </c>
      <c r="N708" s="91" t="inlineStr">
        <is>
          <t>x</t>
        </is>
      </c>
      <c r="O708" s="90" t="inlineStr">
        <is>
          <t>12</t>
        </is>
      </c>
      <c r="P708" s="91" t="inlineStr">
        <is>
          <t>x</t>
        </is>
      </c>
      <c r="Q708" s="90" t="inlineStr">
        <is>
          <t>75%</t>
        </is>
      </c>
      <c r="R708" s="91" t="inlineStr">
        <is>
          <t>x</t>
        </is>
      </c>
      <c r="S708" s="92" t="inlineStr">
        <is>
          <t>x</t>
        </is>
      </c>
    </row>
    <row r="709" ht="24" customHeight="1">
      <c r="A709" s="579" t="inlineStr">
        <is>
          <t>峨眉
基础心法
观音咒</t>
        </is>
      </c>
      <c r="B709" s="75" t="inlineStr">
        <is>
          <t>1</t>
        </is>
      </c>
      <c r="C709" s="234" t="inlineStr">
        <is>
          <t>0.1</t>
        </is>
      </c>
      <c r="D709" s="340" t="inlineStr">
        <is>
          <t>10</t>
        </is>
      </c>
      <c r="E709" s="340" t="inlineStr">
        <is>
          <t>20</t>
        </is>
      </c>
      <c r="F709" s="207">
        <f>D709*E709</f>
        <v/>
      </c>
      <c r="G709" s="665" t="inlineStr">
        <is>
          <t>x</t>
        </is>
      </c>
      <c r="H709" s="666" t="inlineStr">
        <is>
          <t>x</t>
        </is>
      </c>
      <c r="I709" s="666" t="inlineStr">
        <is>
          <t>x</t>
        </is>
      </c>
      <c r="J709" s="666" t="inlineStr">
        <is>
          <t>x</t>
        </is>
      </c>
      <c r="K709" s="666" t="inlineStr">
        <is>
          <t>x</t>
        </is>
      </c>
      <c r="L709" s="566" t="inlineStr">
        <is>
          <t>0</t>
        </is>
      </c>
      <c r="M709" s="566" t="inlineStr">
        <is>
          <t>0</t>
        </is>
      </c>
      <c r="N709" s="566" t="inlineStr">
        <is>
          <t>0</t>
        </is>
      </c>
      <c r="O709" s="566" t="inlineStr">
        <is>
          <t>0</t>
        </is>
      </c>
      <c r="P709" s="666" t="inlineStr">
        <is>
          <t>x</t>
        </is>
      </c>
      <c r="Q709" s="566" t="inlineStr">
        <is>
          <t>0.1%</t>
        </is>
      </c>
      <c r="R709" s="666" t="inlineStr">
        <is>
          <t>x</t>
        </is>
      </c>
      <c r="S709" s="1056" t="inlineStr">
        <is>
          <t>x</t>
        </is>
      </c>
    </row>
    <row r="710" ht="24" customHeight="1">
      <c r="A710" s="494" t="n"/>
      <c r="B710" s="236" t="inlineStr">
        <is>
          <t>2</t>
        </is>
      </c>
      <c r="C710" s="82" t="inlineStr">
        <is>
          <t>0.2</t>
        </is>
      </c>
      <c r="D710" s="83" t="inlineStr">
        <is>
          <t>10</t>
        </is>
      </c>
      <c r="E710" s="83" t="inlineStr">
        <is>
          <t>20</t>
        </is>
      </c>
      <c r="F710" s="84">
        <f>D710*E710</f>
        <v/>
      </c>
      <c r="G710" s="285" t="inlineStr">
        <is>
          <t>x</t>
        </is>
      </c>
      <c r="H710" s="87" t="inlineStr">
        <is>
          <t>x</t>
        </is>
      </c>
      <c r="I710" s="87" t="inlineStr">
        <is>
          <t>x</t>
        </is>
      </c>
      <c r="J710" s="87" t="inlineStr">
        <is>
          <t>x</t>
        </is>
      </c>
      <c r="K710" s="87" t="inlineStr">
        <is>
          <t>x</t>
        </is>
      </c>
      <c r="L710" s="83" t="inlineStr">
        <is>
          <t>0</t>
        </is>
      </c>
      <c r="M710" s="83" t="inlineStr">
        <is>
          <t>0</t>
        </is>
      </c>
      <c r="N710" s="83" t="inlineStr">
        <is>
          <t>0</t>
        </is>
      </c>
      <c r="O710" s="83" t="inlineStr">
        <is>
          <t>0</t>
        </is>
      </c>
      <c r="P710" s="87" t="inlineStr">
        <is>
          <t>x</t>
        </is>
      </c>
      <c r="Q710" s="83" t="inlineStr">
        <is>
          <t>0.2%</t>
        </is>
      </c>
      <c r="R710" s="87" t="inlineStr">
        <is>
          <t>x</t>
        </is>
      </c>
      <c r="S710" s="88" t="inlineStr">
        <is>
          <t>x</t>
        </is>
      </c>
    </row>
    <row r="711" ht="24" customHeight="1">
      <c r="A711" s="494" t="n"/>
      <c r="B711" s="236" t="inlineStr">
        <is>
          <t>3</t>
        </is>
      </c>
      <c r="C711" s="82" t="inlineStr">
        <is>
          <t>0.3</t>
        </is>
      </c>
      <c r="D711" s="83" t="inlineStr">
        <is>
          <t>10</t>
        </is>
      </c>
      <c r="E711" s="83" t="inlineStr">
        <is>
          <t>20</t>
        </is>
      </c>
      <c r="F711" s="84">
        <f>D711*E711</f>
        <v/>
      </c>
      <c r="G711" s="285" t="inlineStr">
        <is>
          <t>x</t>
        </is>
      </c>
      <c r="H711" s="87" t="inlineStr">
        <is>
          <t>x</t>
        </is>
      </c>
      <c r="I711" s="87" t="inlineStr">
        <is>
          <t>x</t>
        </is>
      </c>
      <c r="J711" s="87" t="inlineStr">
        <is>
          <t>x</t>
        </is>
      </c>
      <c r="K711" s="87" t="inlineStr">
        <is>
          <t>x</t>
        </is>
      </c>
      <c r="L711" s="83" t="inlineStr">
        <is>
          <t>0</t>
        </is>
      </c>
      <c r="M711" s="83" t="inlineStr">
        <is>
          <t>1</t>
        </is>
      </c>
      <c r="N711" s="83" t="inlineStr">
        <is>
          <t>1</t>
        </is>
      </c>
      <c r="O711" s="83" t="inlineStr">
        <is>
          <t>0</t>
        </is>
      </c>
      <c r="P711" s="87" t="inlineStr">
        <is>
          <t>x</t>
        </is>
      </c>
      <c r="Q711" s="83" t="inlineStr">
        <is>
          <t>0.3%</t>
        </is>
      </c>
      <c r="R711" s="87" t="inlineStr">
        <is>
          <t>x</t>
        </is>
      </c>
      <c r="S711" s="88" t="inlineStr">
        <is>
          <t>x</t>
        </is>
      </c>
    </row>
    <row r="712" ht="24" customHeight="1">
      <c r="A712" s="494" t="n"/>
      <c r="B712" s="236" t="inlineStr">
        <is>
          <t>4</t>
        </is>
      </c>
      <c r="C712" s="82" t="inlineStr">
        <is>
          <t>0.5</t>
        </is>
      </c>
      <c r="D712" s="83" t="inlineStr">
        <is>
          <t>10</t>
        </is>
      </c>
      <c r="E712" s="83" t="inlineStr">
        <is>
          <t>20</t>
        </is>
      </c>
      <c r="F712" s="84">
        <f>D712*E712</f>
        <v/>
      </c>
      <c r="G712" s="285" t="inlineStr">
        <is>
          <t>x</t>
        </is>
      </c>
      <c r="H712" s="87" t="inlineStr">
        <is>
          <t>x</t>
        </is>
      </c>
      <c r="I712" s="87" t="inlineStr">
        <is>
          <t>x</t>
        </is>
      </c>
      <c r="J712" s="87" t="inlineStr">
        <is>
          <t>x</t>
        </is>
      </c>
      <c r="K712" s="87" t="inlineStr">
        <is>
          <t>x</t>
        </is>
      </c>
      <c r="L712" s="83" t="inlineStr">
        <is>
          <t>0</t>
        </is>
      </c>
      <c r="M712" s="83" t="inlineStr">
        <is>
          <t>1</t>
        </is>
      </c>
      <c r="N712" s="83" t="inlineStr">
        <is>
          <t>1</t>
        </is>
      </c>
      <c r="O712" s="83" t="inlineStr">
        <is>
          <t>0</t>
        </is>
      </c>
      <c r="P712" s="87" t="inlineStr">
        <is>
          <t>x</t>
        </is>
      </c>
      <c r="Q712" s="83" t="inlineStr">
        <is>
          <t>0.4%</t>
        </is>
      </c>
      <c r="R712" s="87" t="inlineStr">
        <is>
          <t>x</t>
        </is>
      </c>
      <c r="S712" s="88" t="inlineStr">
        <is>
          <t>x</t>
        </is>
      </c>
    </row>
    <row r="713" ht="24" customHeight="1">
      <c r="A713" s="494" t="n"/>
      <c r="B713" s="236" t="inlineStr">
        <is>
          <t>5</t>
        </is>
      </c>
      <c r="C713" s="82" t="inlineStr">
        <is>
          <t>0.7</t>
        </is>
      </c>
      <c r="D713" s="83" t="inlineStr">
        <is>
          <t>10</t>
        </is>
      </c>
      <c r="E713" s="83" t="inlineStr">
        <is>
          <t>20</t>
        </is>
      </c>
      <c r="F713" s="84">
        <f>D713*E713</f>
        <v/>
      </c>
      <c r="G713" s="285" t="inlineStr">
        <is>
          <t>x</t>
        </is>
      </c>
      <c r="H713" s="87" t="inlineStr">
        <is>
          <t>x</t>
        </is>
      </c>
      <c r="I713" s="87" t="inlineStr">
        <is>
          <t>x</t>
        </is>
      </c>
      <c r="J713" s="87" t="inlineStr">
        <is>
          <t>x</t>
        </is>
      </c>
      <c r="K713" s="87" t="inlineStr">
        <is>
          <t>x</t>
        </is>
      </c>
      <c r="L713" s="83" t="inlineStr">
        <is>
          <t>0</t>
        </is>
      </c>
      <c r="M713" s="83" t="inlineStr">
        <is>
          <t>1</t>
        </is>
      </c>
      <c r="N713" s="83" t="inlineStr">
        <is>
          <t>1</t>
        </is>
      </c>
      <c r="O713" s="83" t="inlineStr">
        <is>
          <t>0</t>
        </is>
      </c>
      <c r="P713" s="87" t="inlineStr">
        <is>
          <t>x</t>
        </is>
      </c>
      <c r="Q713" s="83" t="inlineStr">
        <is>
          <t>0.5%</t>
        </is>
      </c>
      <c r="R713" s="87" t="inlineStr">
        <is>
          <t>x</t>
        </is>
      </c>
      <c r="S713" s="88" t="inlineStr">
        <is>
          <t>x</t>
        </is>
      </c>
    </row>
    <row r="714" ht="24" customHeight="1">
      <c r="A714" s="494" t="n"/>
      <c r="B714" s="236" t="inlineStr">
        <is>
          <t>6</t>
        </is>
      </c>
      <c r="C714" s="82" t="inlineStr">
        <is>
          <t>0.9</t>
        </is>
      </c>
      <c r="D714" s="83" t="inlineStr">
        <is>
          <t>12</t>
        </is>
      </c>
      <c r="E714" s="83" t="inlineStr">
        <is>
          <t>30</t>
        </is>
      </c>
      <c r="F714" s="84">
        <f>D714*E714</f>
        <v/>
      </c>
      <c r="G714" s="285" t="inlineStr">
        <is>
          <t>x</t>
        </is>
      </c>
      <c r="H714" s="87" t="inlineStr">
        <is>
          <t>x</t>
        </is>
      </c>
      <c r="I714" s="87" t="inlineStr">
        <is>
          <t>x</t>
        </is>
      </c>
      <c r="J714" s="87" t="inlineStr">
        <is>
          <t>x</t>
        </is>
      </c>
      <c r="K714" s="87" t="inlineStr">
        <is>
          <t>x</t>
        </is>
      </c>
      <c r="L714" s="83" t="inlineStr">
        <is>
          <t>1</t>
        </is>
      </c>
      <c r="M714" s="83" t="inlineStr">
        <is>
          <t>1</t>
        </is>
      </c>
      <c r="N714" s="83" t="inlineStr">
        <is>
          <t>1</t>
        </is>
      </c>
      <c r="O714" s="83" t="inlineStr">
        <is>
          <t>1</t>
        </is>
      </c>
      <c r="P714" s="87" t="inlineStr">
        <is>
          <t>x</t>
        </is>
      </c>
      <c r="Q714" s="83" t="inlineStr">
        <is>
          <t>0.7%</t>
        </is>
      </c>
      <c r="R714" s="87" t="inlineStr">
        <is>
          <t>x</t>
        </is>
      </c>
      <c r="S714" s="88" t="inlineStr">
        <is>
          <t>x</t>
        </is>
      </c>
    </row>
    <row r="715" ht="24" customHeight="1">
      <c r="A715" s="494" t="n"/>
      <c r="B715" s="236" t="inlineStr">
        <is>
          <t>7</t>
        </is>
      </c>
      <c r="C715" s="82" t="inlineStr">
        <is>
          <t>1.1</t>
        </is>
      </c>
      <c r="D715" s="83" t="inlineStr">
        <is>
          <t>12</t>
        </is>
      </c>
      <c r="E715" s="83" t="inlineStr">
        <is>
          <t>30</t>
        </is>
      </c>
      <c r="F715" s="84">
        <f>D715*E715</f>
        <v/>
      </c>
      <c r="G715" s="285" t="inlineStr">
        <is>
          <t>x</t>
        </is>
      </c>
      <c r="H715" s="87" t="inlineStr">
        <is>
          <t>x</t>
        </is>
      </c>
      <c r="I715" s="87" t="inlineStr">
        <is>
          <t>x</t>
        </is>
      </c>
      <c r="J715" s="87" t="inlineStr">
        <is>
          <t>x</t>
        </is>
      </c>
      <c r="K715" s="87" t="inlineStr">
        <is>
          <t>x</t>
        </is>
      </c>
      <c r="L715" s="83" t="inlineStr">
        <is>
          <t>1</t>
        </is>
      </c>
      <c r="M715" s="83" t="inlineStr">
        <is>
          <t>1</t>
        </is>
      </c>
      <c r="N715" s="83" t="inlineStr">
        <is>
          <t>1</t>
        </is>
      </c>
      <c r="O715" s="83" t="inlineStr">
        <is>
          <t>1</t>
        </is>
      </c>
      <c r="P715" s="87" t="inlineStr">
        <is>
          <t>x</t>
        </is>
      </c>
      <c r="Q715" s="83" t="inlineStr">
        <is>
          <t>0.9%</t>
        </is>
      </c>
      <c r="R715" s="87" t="inlineStr">
        <is>
          <t>x</t>
        </is>
      </c>
      <c r="S715" s="88" t="inlineStr">
        <is>
          <t>x</t>
        </is>
      </c>
    </row>
    <row r="716" ht="24" customHeight="1">
      <c r="A716" s="494" t="n"/>
      <c r="B716" s="236" t="inlineStr">
        <is>
          <t>8</t>
        </is>
      </c>
      <c r="C716" s="82" t="inlineStr">
        <is>
          <t>1.3</t>
        </is>
      </c>
      <c r="D716" s="83" t="inlineStr">
        <is>
          <t>12</t>
        </is>
      </c>
      <c r="E716" s="83" t="inlineStr">
        <is>
          <t>30</t>
        </is>
      </c>
      <c r="F716" s="84">
        <f>D716*E716</f>
        <v/>
      </c>
      <c r="G716" s="285" t="inlineStr">
        <is>
          <t>x</t>
        </is>
      </c>
      <c r="H716" s="87" t="inlineStr">
        <is>
          <t>x</t>
        </is>
      </c>
      <c r="I716" s="87" t="inlineStr">
        <is>
          <t>x</t>
        </is>
      </c>
      <c r="J716" s="87" t="inlineStr">
        <is>
          <t>x</t>
        </is>
      </c>
      <c r="K716" s="87" t="inlineStr">
        <is>
          <t>x</t>
        </is>
      </c>
      <c r="L716" s="83" t="inlineStr">
        <is>
          <t>1</t>
        </is>
      </c>
      <c r="M716" s="83" t="inlineStr">
        <is>
          <t>2</t>
        </is>
      </c>
      <c r="N716" s="83" t="inlineStr">
        <is>
          <t>2</t>
        </is>
      </c>
      <c r="O716" s="83" t="inlineStr">
        <is>
          <t>1</t>
        </is>
      </c>
      <c r="P716" s="87" t="inlineStr">
        <is>
          <t>x</t>
        </is>
      </c>
      <c r="Q716" s="83" t="inlineStr">
        <is>
          <t>1%</t>
        </is>
      </c>
      <c r="R716" s="87" t="inlineStr">
        <is>
          <t>x</t>
        </is>
      </c>
      <c r="S716" s="88" t="inlineStr">
        <is>
          <t>x</t>
        </is>
      </c>
    </row>
    <row r="717" ht="24" customHeight="1">
      <c r="A717" s="494" t="n"/>
      <c r="B717" s="236" t="inlineStr">
        <is>
          <t>9</t>
        </is>
      </c>
      <c r="C717" s="82" t="inlineStr">
        <is>
          <t>1.5</t>
        </is>
      </c>
      <c r="D717" s="83" t="inlineStr">
        <is>
          <t>12</t>
        </is>
      </c>
      <c r="E717" s="83" t="inlineStr">
        <is>
          <t>30</t>
        </is>
      </c>
      <c r="F717" s="84">
        <f>D717*E717</f>
        <v/>
      </c>
      <c r="G717" s="285" t="inlineStr">
        <is>
          <t>x</t>
        </is>
      </c>
      <c r="H717" s="87" t="inlineStr">
        <is>
          <t>x</t>
        </is>
      </c>
      <c r="I717" s="87" t="inlineStr">
        <is>
          <t>x</t>
        </is>
      </c>
      <c r="J717" s="87" t="inlineStr">
        <is>
          <t>x</t>
        </is>
      </c>
      <c r="K717" s="87" t="inlineStr">
        <is>
          <t>x</t>
        </is>
      </c>
      <c r="L717" s="83" t="inlineStr">
        <is>
          <t>1</t>
        </is>
      </c>
      <c r="M717" s="83" t="inlineStr">
        <is>
          <t>2</t>
        </is>
      </c>
      <c r="N717" s="83" t="inlineStr">
        <is>
          <t>2</t>
        </is>
      </c>
      <c r="O717" s="83" t="inlineStr">
        <is>
          <t>1</t>
        </is>
      </c>
      <c r="P717" s="87" t="inlineStr">
        <is>
          <t>x</t>
        </is>
      </c>
      <c r="Q717" s="83" t="inlineStr">
        <is>
          <t>1.2%</t>
        </is>
      </c>
      <c r="R717" s="87" t="inlineStr">
        <is>
          <t>x</t>
        </is>
      </c>
      <c r="S717" s="88" t="inlineStr">
        <is>
          <t>x</t>
        </is>
      </c>
    </row>
    <row r="718" ht="24" customHeight="1">
      <c r="A718" s="494" t="n"/>
      <c r="B718" s="236" t="inlineStr">
        <is>
          <t>10</t>
        </is>
      </c>
      <c r="C718" s="82" t="inlineStr">
        <is>
          <t>1.8</t>
        </is>
      </c>
      <c r="D718" s="83" t="inlineStr">
        <is>
          <t>12</t>
        </is>
      </c>
      <c r="E718" s="83" t="inlineStr">
        <is>
          <t>30</t>
        </is>
      </c>
      <c r="F718" s="84">
        <f>D718*E718</f>
        <v/>
      </c>
      <c r="G718" s="285" t="inlineStr">
        <is>
          <t>x</t>
        </is>
      </c>
      <c r="H718" s="87" t="inlineStr">
        <is>
          <t>x</t>
        </is>
      </c>
      <c r="I718" s="87" t="inlineStr">
        <is>
          <t>x</t>
        </is>
      </c>
      <c r="J718" s="87" t="inlineStr">
        <is>
          <t>x</t>
        </is>
      </c>
      <c r="K718" s="87" t="inlineStr">
        <is>
          <t>x</t>
        </is>
      </c>
      <c r="L718" s="83" t="inlineStr">
        <is>
          <t>1</t>
        </is>
      </c>
      <c r="M718" s="83" t="inlineStr">
        <is>
          <t>2</t>
        </is>
      </c>
      <c r="N718" s="83" t="inlineStr">
        <is>
          <t>2</t>
        </is>
      </c>
      <c r="O718" s="83" t="inlineStr">
        <is>
          <t>1</t>
        </is>
      </c>
      <c r="P718" s="87" t="inlineStr">
        <is>
          <t>x</t>
        </is>
      </c>
      <c r="Q718" s="83" t="inlineStr">
        <is>
          <t>1.4%</t>
        </is>
      </c>
      <c r="R718" s="87" t="inlineStr">
        <is>
          <t>x</t>
        </is>
      </c>
      <c r="S718" s="88" t="inlineStr">
        <is>
          <t>x</t>
        </is>
      </c>
    </row>
    <row r="719" ht="24" customHeight="1">
      <c r="A719" s="494" t="n"/>
      <c r="B719" s="236" t="inlineStr">
        <is>
          <t>11</t>
        </is>
      </c>
      <c r="C719" s="82" t="inlineStr">
        <is>
          <t>2.2</t>
        </is>
      </c>
      <c r="D719" s="83" t="inlineStr">
        <is>
          <t>14</t>
        </is>
      </c>
      <c r="E719" s="83" t="inlineStr">
        <is>
          <t>50</t>
        </is>
      </c>
      <c r="F719" s="84">
        <f>D719*E719</f>
        <v/>
      </c>
      <c r="G719" s="285" t="inlineStr">
        <is>
          <t>x</t>
        </is>
      </c>
      <c r="H719" s="87" t="inlineStr">
        <is>
          <t>x</t>
        </is>
      </c>
      <c r="I719" s="87" t="inlineStr">
        <is>
          <t>x</t>
        </is>
      </c>
      <c r="J719" s="87" t="inlineStr">
        <is>
          <t>x</t>
        </is>
      </c>
      <c r="K719" s="87" t="inlineStr">
        <is>
          <t>x</t>
        </is>
      </c>
      <c r="L719" s="83" t="inlineStr">
        <is>
          <t>1</t>
        </is>
      </c>
      <c r="M719" s="83" t="inlineStr">
        <is>
          <t>2</t>
        </is>
      </c>
      <c r="N719" s="83" t="inlineStr">
        <is>
          <t>2</t>
        </is>
      </c>
      <c r="O719" s="83" t="inlineStr">
        <is>
          <t>1</t>
        </is>
      </c>
      <c r="P719" s="87" t="inlineStr">
        <is>
          <t>x</t>
        </is>
      </c>
      <c r="Q719" s="83" t="inlineStr">
        <is>
          <t>1.6%</t>
        </is>
      </c>
      <c r="R719" s="87" t="inlineStr">
        <is>
          <t>x</t>
        </is>
      </c>
      <c r="S719" s="88" t="inlineStr">
        <is>
          <t>x</t>
        </is>
      </c>
    </row>
    <row r="720" ht="24" customHeight="1">
      <c r="A720" s="494" t="n"/>
      <c r="B720" s="236" t="inlineStr">
        <is>
          <t>12</t>
        </is>
      </c>
      <c r="C720" s="82" t="inlineStr">
        <is>
          <t>2.5</t>
        </is>
      </c>
      <c r="D720" s="83" t="inlineStr">
        <is>
          <t>14</t>
        </is>
      </c>
      <c r="E720" s="83" t="inlineStr">
        <is>
          <t>50</t>
        </is>
      </c>
      <c r="F720" s="84">
        <f>D720*E720</f>
        <v/>
      </c>
      <c r="G720" s="285" t="inlineStr">
        <is>
          <t>x</t>
        </is>
      </c>
      <c r="H720" s="87" t="inlineStr">
        <is>
          <t>x</t>
        </is>
      </c>
      <c r="I720" s="87" t="inlineStr">
        <is>
          <t>x</t>
        </is>
      </c>
      <c r="J720" s="87" t="inlineStr">
        <is>
          <t>x</t>
        </is>
      </c>
      <c r="K720" s="87" t="inlineStr">
        <is>
          <t>x</t>
        </is>
      </c>
      <c r="L720" s="83" t="inlineStr">
        <is>
          <t>1</t>
        </is>
      </c>
      <c r="M720" s="83" t="inlineStr">
        <is>
          <t>3</t>
        </is>
      </c>
      <c r="N720" s="83" t="inlineStr">
        <is>
          <t>3</t>
        </is>
      </c>
      <c r="O720" s="83" t="inlineStr">
        <is>
          <t>1</t>
        </is>
      </c>
      <c r="P720" s="87" t="inlineStr">
        <is>
          <t>x</t>
        </is>
      </c>
      <c r="Q720" s="83" t="inlineStr">
        <is>
          <t>1.8%</t>
        </is>
      </c>
      <c r="R720" s="87" t="inlineStr">
        <is>
          <t>x</t>
        </is>
      </c>
      <c r="S720" s="88" t="inlineStr">
        <is>
          <t>x</t>
        </is>
      </c>
    </row>
    <row r="721" ht="24" customHeight="1">
      <c r="A721" s="494" t="n"/>
      <c r="B721" s="236" t="inlineStr">
        <is>
          <t>13</t>
        </is>
      </c>
      <c r="C721" s="82" t="inlineStr">
        <is>
          <t>2.8</t>
        </is>
      </c>
      <c r="D721" s="83" t="inlineStr">
        <is>
          <t>14</t>
        </is>
      </c>
      <c r="E721" s="83" t="inlineStr">
        <is>
          <t>50</t>
        </is>
      </c>
      <c r="F721" s="84">
        <f>D721*E721</f>
        <v/>
      </c>
      <c r="G721" s="285" t="inlineStr">
        <is>
          <t>x</t>
        </is>
      </c>
      <c r="H721" s="87" t="inlineStr">
        <is>
          <t>x</t>
        </is>
      </c>
      <c r="I721" s="87" t="inlineStr">
        <is>
          <t>x</t>
        </is>
      </c>
      <c r="J721" s="87" t="inlineStr">
        <is>
          <t>x</t>
        </is>
      </c>
      <c r="K721" s="87" t="inlineStr">
        <is>
          <t>x</t>
        </is>
      </c>
      <c r="L721" s="83" t="inlineStr">
        <is>
          <t>1</t>
        </is>
      </c>
      <c r="M721" s="83" t="inlineStr">
        <is>
          <t>3</t>
        </is>
      </c>
      <c r="N721" s="83" t="inlineStr">
        <is>
          <t>3</t>
        </is>
      </c>
      <c r="O721" s="83" t="inlineStr">
        <is>
          <t>1</t>
        </is>
      </c>
      <c r="P721" s="87" t="inlineStr">
        <is>
          <t>x</t>
        </is>
      </c>
      <c r="Q721" s="83" t="inlineStr">
        <is>
          <t>2%</t>
        </is>
      </c>
      <c r="R721" s="87" t="inlineStr">
        <is>
          <t>x</t>
        </is>
      </c>
      <c r="S721" s="88" t="inlineStr">
        <is>
          <t>x</t>
        </is>
      </c>
    </row>
    <row r="722" ht="24" customHeight="1">
      <c r="A722" s="494" t="n"/>
      <c r="B722" s="236" t="inlineStr">
        <is>
          <t>14</t>
        </is>
      </c>
      <c r="C722" s="82" t="inlineStr">
        <is>
          <t>3.4</t>
        </is>
      </c>
      <c r="D722" s="83" t="inlineStr">
        <is>
          <t>14</t>
        </is>
      </c>
      <c r="E722" s="83" t="inlineStr">
        <is>
          <t>50</t>
        </is>
      </c>
      <c r="F722" s="84">
        <f>D722*E722</f>
        <v/>
      </c>
      <c r="G722" s="285" t="inlineStr">
        <is>
          <t>x</t>
        </is>
      </c>
      <c r="H722" s="87" t="inlineStr">
        <is>
          <t>x</t>
        </is>
      </c>
      <c r="I722" s="87" t="inlineStr">
        <is>
          <t>x</t>
        </is>
      </c>
      <c r="J722" s="87" t="inlineStr">
        <is>
          <t>x</t>
        </is>
      </c>
      <c r="K722" s="87" t="inlineStr">
        <is>
          <t>x</t>
        </is>
      </c>
      <c r="L722" s="83" t="inlineStr">
        <is>
          <t>2</t>
        </is>
      </c>
      <c r="M722" s="83" t="inlineStr">
        <is>
          <t>3</t>
        </is>
      </c>
      <c r="N722" s="83" t="inlineStr">
        <is>
          <t>3</t>
        </is>
      </c>
      <c r="O722" s="83" t="inlineStr">
        <is>
          <t>2</t>
        </is>
      </c>
      <c r="P722" s="87" t="inlineStr">
        <is>
          <t>x</t>
        </is>
      </c>
      <c r="Q722" s="83" t="inlineStr">
        <is>
          <t>2.2%</t>
        </is>
      </c>
      <c r="R722" s="87" t="inlineStr">
        <is>
          <t>x</t>
        </is>
      </c>
      <c r="S722" s="88" t="inlineStr">
        <is>
          <t>x</t>
        </is>
      </c>
    </row>
    <row r="723" ht="24" customHeight="1">
      <c r="A723" s="494" t="n"/>
      <c r="B723" s="236" t="inlineStr">
        <is>
          <t>15</t>
        </is>
      </c>
      <c r="C723" s="82" t="inlineStr">
        <is>
          <t>4.1</t>
        </is>
      </c>
      <c r="D723" s="83" t="inlineStr">
        <is>
          <t>14</t>
        </is>
      </c>
      <c r="E723" s="83" t="inlineStr">
        <is>
          <t>50</t>
        </is>
      </c>
      <c r="F723" s="84">
        <f>D723*E723</f>
        <v/>
      </c>
      <c r="G723" s="285" t="inlineStr">
        <is>
          <t>x</t>
        </is>
      </c>
      <c r="H723" s="87" t="inlineStr">
        <is>
          <t>x</t>
        </is>
      </c>
      <c r="I723" s="87" t="inlineStr">
        <is>
          <t>x</t>
        </is>
      </c>
      <c r="J723" s="87" t="inlineStr">
        <is>
          <t>x</t>
        </is>
      </c>
      <c r="K723" s="87" t="inlineStr">
        <is>
          <t>x</t>
        </is>
      </c>
      <c r="L723" s="83" t="inlineStr">
        <is>
          <t>2</t>
        </is>
      </c>
      <c r="M723" s="83" t="inlineStr">
        <is>
          <t>4</t>
        </is>
      </c>
      <c r="N723" s="83" t="inlineStr">
        <is>
          <t>4</t>
        </is>
      </c>
      <c r="O723" s="83" t="inlineStr">
        <is>
          <t>2</t>
        </is>
      </c>
      <c r="P723" s="87" t="inlineStr">
        <is>
          <t>x</t>
        </is>
      </c>
      <c r="Q723" s="83" t="inlineStr">
        <is>
          <t>2.5%</t>
        </is>
      </c>
      <c r="R723" s="87" t="inlineStr">
        <is>
          <t>x</t>
        </is>
      </c>
      <c r="S723" s="88" t="inlineStr">
        <is>
          <t>x</t>
        </is>
      </c>
    </row>
    <row r="724" ht="24" customHeight="1">
      <c r="A724" s="494" t="n"/>
      <c r="B724" s="236" t="inlineStr">
        <is>
          <t>16</t>
        </is>
      </c>
      <c r="C724" s="82" t="inlineStr">
        <is>
          <t>4.2</t>
        </is>
      </c>
      <c r="D724" s="83" t="inlineStr">
        <is>
          <t>17</t>
        </is>
      </c>
      <c r="E724" s="83" t="inlineStr">
        <is>
          <t>70</t>
        </is>
      </c>
      <c r="F724" s="84">
        <f>D724*E724</f>
        <v/>
      </c>
      <c r="G724" s="285" t="inlineStr">
        <is>
          <t>x</t>
        </is>
      </c>
      <c r="H724" s="87" t="inlineStr">
        <is>
          <t>x</t>
        </is>
      </c>
      <c r="I724" s="87" t="inlineStr">
        <is>
          <t>x</t>
        </is>
      </c>
      <c r="J724" s="87" t="inlineStr">
        <is>
          <t>x</t>
        </is>
      </c>
      <c r="K724" s="87" t="inlineStr">
        <is>
          <t>x</t>
        </is>
      </c>
      <c r="L724" s="83" t="inlineStr">
        <is>
          <t>2</t>
        </is>
      </c>
      <c r="M724" s="83" t="inlineStr">
        <is>
          <t>4</t>
        </is>
      </c>
      <c r="N724" s="83" t="inlineStr">
        <is>
          <t>4</t>
        </is>
      </c>
      <c r="O724" s="83" t="inlineStr">
        <is>
          <t>2</t>
        </is>
      </c>
      <c r="P724" s="87" t="inlineStr">
        <is>
          <t>x</t>
        </is>
      </c>
      <c r="Q724" s="83" t="inlineStr">
        <is>
          <t>2.8%</t>
        </is>
      </c>
      <c r="R724" s="87" t="inlineStr">
        <is>
          <t>x</t>
        </is>
      </c>
      <c r="S724" s="88" t="inlineStr">
        <is>
          <t>x</t>
        </is>
      </c>
    </row>
    <row r="725" ht="24" customHeight="1">
      <c r="A725" s="494" t="n"/>
      <c r="B725" s="236" t="inlineStr">
        <is>
          <t>17</t>
        </is>
      </c>
      <c r="C725" s="82" t="inlineStr">
        <is>
          <t>4.8</t>
        </is>
      </c>
      <c r="D725" s="83" t="inlineStr">
        <is>
          <t>17</t>
        </is>
      </c>
      <c r="E725" s="83" t="inlineStr">
        <is>
          <t>70</t>
        </is>
      </c>
      <c r="F725" s="84">
        <f>D725*E725</f>
        <v/>
      </c>
      <c r="G725" s="285" t="inlineStr">
        <is>
          <t>x</t>
        </is>
      </c>
      <c r="H725" s="87" t="inlineStr">
        <is>
          <t>x</t>
        </is>
      </c>
      <c r="I725" s="87" t="inlineStr">
        <is>
          <t>x</t>
        </is>
      </c>
      <c r="J725" s="87" t="inlineStr">
        <is>
          <t>x</t>
        </is>
      </c>
      <c r="K725" s="87" t="inlineStr">
        <is>
          <t>x</t>
        </is>
      </c>
      <c r="L725" s="83" t="inlineStr">
        <is>
          <t>2</t>
        </is>
      </c>
      <c r="M725" s="83" t="inlineStr">
        <is>
          <t>5</t>
        </is>
      </c>
      <c r="N725" s="83" t="inlineStr">
        <is>
          <t>5</t>
        </is>
      </c>
      <c r="O725" s="83" t="inlineStr">
        <is>
          <t>2</t>
        </is>
      </c>
      <c r="P725" s="87" t="inlineStr">
        <is>
          <t>x</t>
        </is>
      </c>
      <c r="Q725" s="83" t="inlineStr">
        <is>
          <t>3.1%</t>
        </is>
      </c>
      <c r="R725" s="87" t="inlineStr">
        <is>
          <t>x</t>
        </is>
      </c>
      <c r="S725" s="88" t="inlineStr">
        <is>
          <t>x</t>
        </is>
      </c>
    </row>
    <row r="726" ht="24" customHeight="1">
      <c r="A726" s="494" t="n"/>
      <c r="B726" s="236" t="inlineStr">
        <is>
          <t>18</t>
        </is>
      </c>
      <c r="C726" s="82" t="inlineStr">
        <is>
          <t>5.5</t>
        </is>
      </c>
      <c r="D726" s="83" t="inlineStr">
        <is>
          <t>17</t>
        </is>
      </c>
      <c r="E726" s="83" t="inlineStr">
        <is>
          <t>70</t>
        </is>
      </c>
      <c r="F726" s="84">
        <f>D726*E726</f>
        <v/>
      </c>
      <c r="G726" s="285" t="inlineStr">
        <is>
          <t>x</t>
        </is>
      </c>
      <c r="H726" s="87" t="inlineStr">
        <is>
          <t>x</t>
        </is>
      </c>
      <c r="I726" s="87" t="inlineStr">
        <is>
          <t>x</t>
        </is>
      </c>
      <c r="J726" s="87" t="inlineStr">
        <is>
          <t>x</t>
        </is>
      </c>
      <c r="K726" s="87" t="inlineStr">
        <is>
          <t>x</t>
        </is>
      </c>
      <c r="L726" s="83" t="inlineStr">
        <is>
          <t>3</t>
        </is>
      </c>
      <c r="M726" s="83" t="inlineStr">
        <is>
          <t>5</t>
        </is>
      </c>
      <c r="N726" s="83" t="inlineStr">
        <is>
          <t>5</t>
        </is>
      </c>
      <c r="O726" s="83" t="inlineStr">
        <is>
          <t>3</t>
        </is>
      </c>
      <c r="P726" s="87" t="inlineStr">
        <is>
          <t>x</t>
        </is>
      </c>
      <c r="Q726" s="83" t="inlineStr">
        <is>
          <t>3.4%</t>
        </is>
      </c>
      <c r="R726" s="87" t="inlineStr">
        <is>
          <t>x</t>
        </is>
      </c>
      <c r="S726" s="88" t="inlineStr">
        <is>
          <t>x</t>
        </is>
      </c>
    </row>
    <row r="727" ht="24" customHeight="1">
      <c r="A727" s="494" t="n"/>
      <c r="B727" s="236" t="inlineStr">
        <is>
          <t>19</t>
        </is>
      </c>
      <c r="C727" s="82" t="inlineStr">
        <is>
          <t>6.2</t>
        </is>
      </c>
      <c r="D727" s="83" t="inlineStr">
        <is>
          <t>17</t>
        </is>
      </c>
      <c r="E727" s="83" t="inlineStr">
        <is>
          <t>70</t>
        </is>
      </c>
      <c r="F727" s="84">
        <f>D727*E727</f>
        <v/>
      </c>
      <c r="G727" s="285" t="inlineStr">
        <is>
          <t>x</t>
        </is>
      </c>
      <c r="H727" s="87" t="inlineStr">
        <is>
          <t>x</t>
        </is>
      </c>
      <c r="I727" s="87" t="inlineStr">
        <is>
          <t>x</t>
        </is>
      </c>
      <c r="J727" s="87" t="inlineStr">
        <is>
          <t>x</t>
        </is>
      </c>
      <c r="K727" s="87" t="inlineStr">
        <is>
          <t>x</t>
        </is>
      </c>
      <c r="L727" s="83" t="inlineStr">
        <is>
          <t>3</t>
        </is>
      </c>
      <c r="M727" s="83" t="inlineStr">
        <is>
          <t>6</t>
        </is>
      </c>
      <c r="N727" s="83" t="inlineStr">
        <is>
          <t>6</t>
        </is>
      </c>
      <c r="O727" s="83" t="inlineStr">
        <is>
          <t>3</t>
        </is>
      </c>
      <c r="P727" s="87" t="inlineStr">
        <is>
          <t>x</t>
        </is>
      </c>
      <c r="Q727" s="83" t="inlineStr">
        <is>
          <t>3.8%</t>
        </is>
      </c>
      <c r="R727" s="87" t="inlineStr">
        <is>
          <t>x</t>
        </is>
      </c>
      <c r="S727" s="88" t="inlineStr">
        <is>
          <t>x</t>
        </is>
      </c>
    </row>
    <row r="728" ht="24" customHeight="1">
      <c r="A728" s="494" t="n"/>
      <c r="B728" s="236" t="inlineStr">
        <is>
          <t>20</t>
        </is>
      </c>
      <c r="C728" s="82" t="inlineStr">
        <is>
          <t>6.2</t>
        </is>
      </c>
      <c r="D728" s="83" t="inlineStr">
        <is>
          <t>17</t>
        </is>
      </c>
      <c r="E728" s="83" t="inlineStr">
        <is>
          <t>70</t>
        </is>
      </c>
      <c r="F728" s="84">
        <f>D728*E728</f>
        <v/>
      </c>
      <c r="G728" s="285" t="inlineStr">
        <is>
          <t>x</t>
        </is>
      </c>
      <c r="H728" s="87" t="inlineStr">
        <is>
          <t>x</t>
        </is>
      </c>
      <c r="I728" s="87" t="inlineStr">
        <is>
          <t>x</t>
        </is>
      </c>
      <c r="J728" s="87" t="inlineStr">
        <is>
          <t>x</t>
        </is>
      </c>
      <c r="K728" s="87" t="inlineStr">
        <is>
          <t>x</t>
        </is>
      </c>
      <c r="L728" s="83" t="inlineStr">
        <is>
          <t>3</t>
        </is>
      </c>
      <c r="M728" s="83" t="inlineStr">
        <is>
          <t>6</t>
        </is>
      </c>
      <c r="N728" s="83" t="inlineStr">
        <is>
          <t>6</t>
        </is>
      </c>
      <c r="O728" s="83" t="inlineStr">
        <is>
          <t>3</t>
        </is>
      </c>
      <c r="P728" s="87" t="inlineStr">
        <is>
          <t>x</t>
        </is>
      </c>
      <c r="Q728" s="83" t="inlineStr">
        <is>
          <t>4.1%</t>
        </is>
      </c>
      <c r="R728" s="87" t="inlineStr">
        <is>
          <t>x</t>
        </is>
      </c>
      <c r="S728" s="88" t="inlineStr">
        <is>
          <t>x</t>
        </is>
      </c>
    </row>
    <row r="729" ht="24" customHeight="1">
      <c r="A729" s="494" t="n"/>
      <c r="B729" s="236" t="inlineStr">
        <is>
          <t>21</t>
        </is>
      </c>
      <c r="C729" s="82" t="inlineStr">
        <is>
          <t>6.9</t>
        </is>
      </c>
      <c r="D729" s="83" t="inlineStr">
        <is>
          <t>21</t>
        </is>
      </c>
      <c r="E729" s="83" t="inlineStr">
        <is>
          <t>90</t>
        </is>
      </c>
      <c r="F729" s="84">
        <f>D729*E729</f>
        <v/>
      </c>
      <c r="G729" s="285" t="inlineStr">
        <is>
          <t>x</t>
        </is>
      </c>
      <c r="H729" s="87" t="inlineStr">
        <is>
          <t>x</t>
        </is>
      </c>
      <c r="I729" s="87" t="inlineStr">
        <is>
          <t>x</t>
        </is>
      </c>
      <c r="J729" s="87" t="inlineStr">
        <is>
          <t>x</t>
        </is>
      </c>
      <c r="K729" s="87" t="inlineStr">
        <is>
          <t>x</t>
        </is>
      </c>
      <c r="L729" s="83" t="inlineStr">
        <is>
          <t>3</t>
        </is>
      </c>
      <c r="M729" s="83" t="inlineStr">
        <is>
          <t>7</t>
        </is>
      </c>
      <c r="N729" s="83" t="inlineStr">
        <is>
          <t>7</t>
        </is>
      </c>
      <c r="O729" s="83" t="inlineStr">
        <is>
          <t>3</t>
        </is>
      </c>
      <c r="P729" s="87" t="inlineStr">
        <is>
          <t>x</t>
        </is>
      </c>
      <c r="Q729" s="83" t="inlineStr">
        <is>
          <t>4.6%</t>
        </is>
      </c>
      <c r="R729" s="87" t="inlineStr">
        <is>
          <t>x</t>
        </is>
      </c>
      <c r="S729" s="88" t="inlineStr">
        <is>
          <t>x</t>
        </is>
      </c>
    </row>
    <row r="730" ht="24" customHeight="1">
      <c r="A730" s="494" t="n"/>
      <c r="B730" s="236" t="inlineStr">
        <is>
          <t>22</t>
        </is>
      </c>
      <c r="C730" s="82" t="inlineStr">
        <is>
          <t>8.2</t>
        </is>
      </c>
      <c r="D730" s="83" t="inlineStr">
        <is>
          <t>21</t>
        </is>
      </c>
      <c r="E730" s="83" t="inlineStr">
        <is>
          <t>90</t>
        </is>
      </c>
      <c r="F730" s="84">
        <f>D730*E730</f>
        <v/>
      </c>
      <c r="G730" s="285" t="inlineStr">
        <is>
          <t>x</t>
        </is>
      </c>
      <c r="H730" s="87" t="inlineStr">
        <is>
          <t>x</t>
        </is>
      </c>
      <c r="I730" s="87" t="inlineStr">
        <is>
          <t>x</t>
        </is>
      </c>
      <c r="J730" s="87" t="inlineStr">
        <is>
          <t>x</t>
        </is>
      </c>
      <c r="K730" s="87" t="inlineStr">
        <is>
          <t>x</t>
        </is>
      </c>
      <c r="L730" s="83" t="inlineStr">
        <is>
          <t>4</t>
        </is>
      </c>
      <c r="M730" s="83" t="inlineStr">
        <is>
          <t>8</t>
        </is>
      </c>
      <c r="N730" s="83" t="inlineStr">
        <is>
          <t>8</t>
        </is>
      </c>
      <c r="O730" s="83" t="inlineStr">
        <is>
          <t>4</t>
        </is>
      </c>
      <c r="P730" s="87" t="inlineStr">
        <is>
          <t>x</t>
        </is>
      </c>
      <c r="Q730" s="83" t="inlineStr">
        <is>
          <t>5.1%</t>
        </is>
      </c>
      <c r="R730" s="87" t="inlineStr">
        <is>
          <t>x</t>
        </is>
      </c>
      <c r="S730" s="88" t="inlineStr">
        <is>
          <t>x</t>
        </is>
      </c>
    </row>
    <row r="731" ht="24" customHeight="1">
      <c r="A731" s="494" t="n"/>
      <c r="B731" s="236" t="inlineStr">
        <is>
          <t>23</t>
        </is>
      </c>
      <c r="C731" s="82" t="inlineStr">
        <is>
          <t>8.9</t>
        </is>
      </c>
      <c r="D731" s="83" t="inlineStr">
        <is>
          <t>21</t>
        </is>
      </c>
      <c r="E731" s="83" t="inlineStr">
        <is>
          <t>90</t>
        </is>
      </c>
      <c r="F731" s="84">
        <f>D731*E731</f>
        <v/>
      </c>
      <c r="G731" s="285" t="inlineStr">
        <is>
          <t>x</t>
        </is>
      </c>
      <c r="H731" s="87" t="inlineStr">
        <is>
          <t>x</t>
        </is>
      </c>
      <c r="I731" s="87" t="inlineStr">
        <is>
          <t>x</t>
        </is>
      </c>
      <c r="J731" s="87" t="inlineStr">
        <is>
          <t>x</t>
        </is>
      </c>
      <c r="K731" s="87" t="inlineStr">
        <is>
          <t>x</t>
        </is>
      </c>
      <c r="L731" s="83" t="inlineStr">
        <is>
          <t>4</t>
        </is>
      </c>
      <c r="M731" s="83" t="inlineStr">
        <is>
          <t>9</t>
        </is>
      </c>
      <c r="N731" s="83" t="inlineStr">
        <is>
          <t>9</t>
        </is>
      </c>
      <c r="O731" s="83" t="inlineStr">
        <is>
          <t>4</t>
        </is>
      </c>
      <c r="P731" s="87" t="inlineStr">
        <is>
          <t>x</t>
        </is>
      </c>
      <c r="Q731" s="83" t="inlineStr">
        <is>
          <t>5.6%</t>
        </is>
      </c>
      <c r="R731" s="87" t="inlineStr">
        <is>
          <t>x</t>
        </is>
      </c>
      <c r="S731" s="88" t="inlineStr">
        <is>
          <t>x</t>
        </is>
      </c>
    </row>
    <row r="732" ht="24" customHeight="1">
      <c r="A732" s="494" t="n"/>
      <c r="B732" s="236" t="inlineStr">
        <is>
          <t>24</t>
        </is>
      </c>
      <c r="C732" s="82" t="inlineStr">
        <is>
          <t>9</t>
        </is>
      </c>
      <c r="D732" s="83" t="inlineStr">
        <is>
          <t>21</t>
        </is>
      </c>
      <c r="E732" s="83" t="inlineStr">
        <is>
          <t>90</t>
        </is>
      </c>
      <c r="F732" s="84">
        <f>D732*E732</f>
        <v/>
      </c>
      <c r="G732" s="285" t="inlineStr">
        <is>
          <t>x</t>
        </is>
      </c>
      <c r="H732" s="87" t="inlineStr">
        <is>
          <t>x</t>
        </is>
      </c>
      <c r="I732" s="87" t="inlineStr">
        <is>
          <t>x</t>
        </is>
      </c>
      <c r="J732" s="87" t="inlineStr">
        <is>
          <t>x</t>
        </is>
      </c>
      <c r="K732" s="87" t="inlineStr">
        <is>
          <t>x</t>
        </is>
      </c>
      <c r="L732" s="83" t="inlineStr">
        <is>
          <t>4</t>
        </is>
      </c>
      <c r="M732" s="83" t="inlineStr">
        <is>
          <t>9</t>
        </is>
      </c>
      <c r="N732" s="83" t="inlineStr">
        <is>
          <t>9</t>
        </is>
      </c>
      <c r="O732" s="83" t="inlineStr">
        <is>
          <t>4</t>
        </is>
      </c>
      <c r="P732" s="87" t="inlineStr">
        <is>
          <t>x</t>
        </is>
      </c>
      <c r="Q732" s="83" t="inlineStr">
        <is>
          <t>6%</t>
        </is>
      </c>
      <c r="R732" s="87" t="inlineStr">
        <is>
          <t>x</t>
        </is>
      </c>
      <c r="S732" s="88" t="inlineStr">
        <is>
          <t>x</t>
        </is>
      </c>
    </row>
    <row r="733" ht="24" customHeight="1">
      <c r="A733" s="494" t="n"/>
      <c r="B733" s="236" t="inlineStr">
        <is>
          <t>25</t>
        </is>
      </c>
      <c r="C733" s="82" t="inlineStr">
        <is>
          <t>10.3</t>
        </is>
      </c>
      <c r="D733" s="83" t="inlineStr">
        <is>
          <t>21</t>
        </is>
      </c>
      <c r="E733" s="83" t="inlineStr">
        <is>
          <t>90</t>
        </is>
      </c>
      <c r="F733" s="84">
        <f>D733*E733</f>
        <v/>
      </c>
      <c r="G733" s="285" t="inlineStr">
        <is>
          <t>x</t>
        </is>
      </c>
      <c r="H733" s="87" t="inlineStr">
        <is>
          <t>x</t>
        </is>
      </c>
      <c r="I733" s="87" t="inlineStr">
        <is>
          <t>x</t>
        </is>
      </c>
      <c r="J733" s="87" t="inlineStr">
        <is>
          <t>x</t>
        </is>
      </c>
      <c r="K733" s="87" t="inlineStr">
        <is>
          <t>x</t>
        </is>
      </c>
      <c r="L733" s="83" t="inlineStr">
        <is>
          <t>5</t>
        </is>
      </c>
      <c r="M733" s="83" t="inlineStr">
        <is>
          <t>10</t>
        </is>
      </c>
      <c r="N733" s="83" t="inlineStr">
        <is>
          <t>10</t>
        </is>
      </c>
      <c r="O733" s="83" t="inlineStr">
        <is>
          <t>5</t>
        </is>
      </c>
      <c r="P733" s="87" t="inlineStr">
        <is>
          <t>x</t>
        </is>
      </c>
      <c r="Q733" s="83" t="inlineStr">
        <is>
          <t>6.5%</t>
        </is>
      </c>
      <c r="R733" s="87" t="inlineStr">
        <is>
          <t>x</t>
        </is>
      </c>
      <c r="S733" s="88" t="inlineStr">
        <is>
          <t>x</t>
        </is>
      </c>
    </row>
    <row r="734" ht="24" customHeight="1">
      <c r="A734" s="494" t="n"/>
      <c r="B734" s="236" t="inlineStr">
        <is>
          <t>26</t>
        </is>
      </c>
      <c r="C734" s="82" t="inlineStr">
        <is>
          <t>11.7</t>
        </is>
      </c>
      <c r="D734" s="83" t="inlineStr">
        <is>
          <t>25</t>
        </is>
      </c>
      <c r="E734" s="83" t="inlineStr">
        <is>
          <t>120</t>
        </is>
      </c>
      <c r="F734" s="84">
        <f>D734*E734</f>
        <v/>
      </c>
      <c r="G734" s="285" t="inlineStr">
        <is>
          <t>x</t>
        </is>
      </c>
      <c r="H734" s="87" t="inlineStr">
        <is>
          <t>x</t>
        </is>
      </c>
      <c r="I734" s="87" t="inlineStr">
        <is>
          <t>x</t>
        </is>
      </c>
      <c r="J734" s="87" t="inlineStr">
        <is>
          <t>x</t>
        </is>
      </c>
      <c r="K734" s="87" t="inlineStr">
        <is>
          <t>x</t>
        </is>
      </c>
      <c r="L734" s="83" t="inlineStr">
        <is>
          <t>5</t>
        </is>
      </c>
      <c r="M734" s="83" t="inlineStr">
        <is>
          <t>12</t>
        </is>
      </c>
      <c r="N734" s="83" t="inlineStr">
        <is>
          <t>12</t>
        </is>
      </c>
      <c r="O734" s="83" t="inlineStr">
        <is>
          <t>5</t>
        </is>
      </c>
      <c r="P734" s="87" t="inlineStr">
        <is>
          <t>x</t>
        </is>
      </c>
      <c r="Q734" s="83" t="inlineStr">
        <is>
          <t>7.4%</t>
        </is>
      </c>
      <c r="R734" s="87" t="inlineStr">
        <is>
          <t>x</t>
        </is>
      </c>
      <c r="S734" s="88" t="inlineStr">
        <is>
          <t>x</t>
        </is>
      </c>
    </row>
    <row r="735" ht="24" customHeight="1">
      <c r="A735" s="494" t="n"/>
      <c r="B735" s="236" t="inlineStr">
        <is>
          <t>27</t>
        </is>
      </c>
      <c r="C735" s="82" t="inlineStr">
        <is>
          <t>13.1</t>
        </is>
      </c>
      <c r="D735" s="83" t="inlineStr">
        <is>
          <t>25</t>
        </is>
      </c>
      <c r="E735" s="83" t="inlineStr">
        <is>
          <t>120</t>
        </is>
      </c>
      <c r="F735" s="84">
        <f>D735*E735</f>
        <v/>
      </c>
      <c r="G735" s="285" t="inlineStr">
        <is>
          <t>x</t>
        </is>
      </c>
      <c r="H735" s="87" t="inlineStr">
        <is>
          <t>x</t>
        </is>
      </c>
      <c r="I735" s="87" t="inlineStr">
        <is>
          <t>x</t>
        </is>
      </c>
      <c r="J735" s="87" t="inlineStr">
        <is>
          <t>x</t>
        </is>
      </c>
      <c r="K735" s="87" t="inlineStr">
        <is>
          <t>x</t>
        </is>
      </c>
      <c r="L735" s="83" t="inlineStr">
        <is>
          <t>6</t>
        </is>
      </c>
      <c r="M735" s="83" t="inlineStr">
        <is>
          <t>13</t>
        </is>
      </c>
      <c r="N735" s="83" t="inlineStr">
        <is>
          <t>13</t>
        </is>
      </c>
      <c r="O735" s="83" t="inlineStr">
        <is>
          <t>6</t>
        </is>
      </c>
      <c r="P735" s="87" t="inlineStr">
        <is>
          <t>x</t>
        </is>
      </c>
      <c r="Q735" s="83" t="inlineStr">
        <is>
          <t>8.3%</t>
        </is>
      </c>
      <c r="R735" s="87" t="inlineStr">
        <is>
          <t>x</t>
        </is>
      </c>
      <c r="S735" s="88" t="inlineStr">
        <is>
          <t>x</t>
        </is>
      </c>
    </row>
    <row r="736" ht="24" customHeight="1">
      <c r="A736" s="494" t="n"/>
      <c r="B736" s="236" t="inlineStr">
        <is>
          <t>28</t>
        </is>
      </c>
      <c r="C736" s="82" t="inlineStr">
        <is>
          <t>14.4</t>
        </is>
      </c>
      <c r="D736" s="83" t="inlineStr">
        <is>
          <t>25</t>
        </is>
      </c>
      <c r="E736" s="83" t="inlineStr">
        <is>
          <t>120</t>
        </is>
      </c>
      <c r="F736" s="84">
        <f>D736*E736</f>
        <v/>
      </c>
      <c r="G736" s="285" t="inlineStr">
        <is>
          <t>x</t>
        </is>
      </c>
      <c r="H736" s="87" t="inlineStr">
        <is>
          <t>x</t>
        </is>
      </c>
      <c r="I736" s="87" t="inlineStr">
        <is>
          <t>x</t>
        </is>
      </c>
      <c r="J736" s="87" t="inlineStr">
        <is>
          <t>x</t>
        </is>
      </c>
      <c r="K736" s="87" t="inlineStr">
        <is>
          <t>x</t>
        </is>
      </c>
      <c r="L736" s="83" t="inlineStr">
        <is>
          <t>7</t>
        </is>
      </c>
      <c r="M736" s="83" t="inlineStr">
        <is>
          <t>14</t>
        </is>
      </c>
      <c r="N736" s="83" t="inlineStr">
        <is>
          <t>14</t>
        </is>
      </c>
      <c r="O736" s="83" t="inlineStr">
        <is>
          <t>7</t>
        </is>
      </c>
      <c r="P736" s="87" t="inlineStr">
        <is>
          <t>x</t>
        </is>
      </c>
      <c r="Q736" s="83" t="inlineStr">
        <is>
          <t>9.2%</t>
        </is>
      </c>
      <c r="R736" s="87" t="inlineStr">
        <is>
          <t>x</t>
        </is>
      </c>
      <c r="S736" s="88" t="inlineStr">
        <is>
          <t>x</t>
        </is>
      </c>
    </row>
    <row r="737" ht="24" customHeight="1">
      <c r="A737" s="494" t="n"/>
      <c r="B737" s="236" t="inlineStr">
        <is>
          <t>29</t>
        </is>
      </c>
      <c r="C737" s="82" t="inlineStr">
        <is>
          <t>15.8</t>
        </is>
      </c>
      <c r="D737" s="83" t="inlineStr">
        <is>
          <t>25</t>
        </is>
      </c>
      <c r="E737" s="83" t="inlineStr">
        <is>
          <t>120</t>
        </is>
      </c>
      <c r="F737" s="84">
        <f>D737*E737</f>
        <v/>
      </c>
      <c r="G737" s="285" t="inlineStr">
        <is>
          <t>x</t>
        </is>
      </c>
      <c r="H737" s="87" t="inlineStr">
        <is>
          <t>x</t>
        </is>
      </c>
      <c r="I737" s="87" t="inlineStr">
        <is>
          <t>x</t>
        </is>
      </c>
      <c r="J737" s="87" t="inlineStr">
        <is>
          <t>x</t>
        </is>
      </c>
      <c r="K737" s="87" t="inlineStr">
        <is>
          <t>x</t>
        </is>
      </c>
      <c r="L737" s="83" t="inlineStr">
        <is>
          <t>7</t>
        </is>
      </c>
      <c r="M737" s="83" t="inlineStr">
        <is>
          <t>16</t>
        </is>
      </c>
      <c r="N737" s="83" t="inlineStr">
        <is>
          <t>16</t>
        </is>
      </c>
      <c r="O737" s="83" t="inlineStr">
        <is>
          <t>7</t>
        </is>
      </c>
      <c r="P737" s="87" t="inlineStr">
        <is>
          <t>x</t>
        </is>
      </c>
      <c r="Q737" s="83" t="inlineStr">
        <is>
          <t>10%</t>
        </is>
      </c>
      <c r="R737" s="87" t="inlineStr">
        <is>
          <t>x</t>
        </is>
      </c>
      <c r="S737" s="88" t="inlineStr">
        <is>
          <t>x</t>
        </is>
      </c>
    </row>
    <row r="738" ht="24" customHeight="1">
      <c r="A738" s="494" t="n"/>
      <c r="B738" s="236" t="inlineStr">
        <is>
          <t>30</t>
        </is>
      </c>
      <c r="C738" s="82" t="inlineStr">
        <is>
          <t>17.2</t>
        </is>
      </c>
      <c r="D738" s="83" t="inlineStr">
        <is>
          <t>25</t>
        </is>
      </c>
      <c r="E738" s="83" t="inlineStr">
        <is>
          <t>120</t>
        </is>
      </c>
      <c r="F738" s="84">
        <f>D738*E738</f>
        <v/>
      </c>
      <c r="G738" s="285" t="inlineStr">
        <is>
          <t>x</t>
        </is>
      </c>
      <c r="H738" s="87" t="inlineStr">
        <is>
          <t>x</t>
        </is>
      </c>
      <c r="I738" s="87" t="inlineStr">
        <is>
          <t>x</t>
        </is>
      </c>
      <c r="J738" s="87" t="inlineStr">
        <is>
          <t>x</t>
        </is>
      </c>
      <c r="K738" s="87" t="inlineStr">
        <is>
          <t>x</t>
        </is>
      </c>
      <c r="L738" s="83" t="inlineStr">
        <is>
          <t>8</t>
        </is>
      </c>
      <c r="M738" s="83" t="inlineStr">
        <is>
          <t>17</t>
        </is>
      </c>
      <c r="N738" s="83" t="inlineStr">
        <is>
          <t>17</t>
        </is>
      </c>
      <c r="O738" s="83" t="inlineStr">
        <is>
          <t>8</t>
        </is>
      </c>
      <c r="P738" s="87" t="inlineStr">
        <is>
          <t>x</t>
        </is>
      </c>
      <c r="Q738" s="83" t="inlineStr">
        <is>
          <t>10.9%</t>
        </is>
      </c>
      <c r="R738" s="87" t="inlineStr">
        <is>
          <t>x</t>
        </is>
      </c>
      <c r="S738" s="88" t="inlineStr">
        <is>
          <t>x</t>
        </is>
      </c>
    </row>
    <row r="739" ht="24" customHeight="1">
      <c r="A739" s="494" t="n"/>
      <c r="B739" s="236" t="inlineStr">
        <is>
          <t>31</t>
        </is>
      </c>
      <c r="C739" s="82" t="inlineStr">
        <is>
          <t>19.2</t>
        </is>
      </c>
      <c r="D739" s="83" t="inlineStr">
        <is>
          <t>30</t>
        </is>
      </c>
      <c r="E739" s="83" t="inlineStr">
        <is>
          <t>150</t>
        </is>
      </c>
      <c r="F739" s="84">
        <f>D739*E739</f>
        <v/>
      </c>
      <c r="G739" s="285" t="inlineStr">
        <is>
          <t>x</t>
        </is>
      </c>
      <c r="H739" s="87" t="inlineStr">
        <is>
          <t>x</t>
        </is>
      </c>
      <c r="I739" s="87" t="inlineStr">
        <is>
          <t>x</t>
        </is>
      </c>
      <c r="J739" s="87" t="inlineStr">
        <is>
          <t>x</t>
        </is>
      </c>
      <c r="K739" s="87" t="inlineStr">
        <is>
          <t>x</t>
        </is>
      </c>
      <c r="L739" s="83" t="inlineStr">
        <is>
          <t>9</t>
        </is>
      </c>
      <c r="M739" s="83" t="inlineStr">
        <is>
          <t>19</t>
        </is>
      </c>
      <c r="N739" s="83" t="inlineStr">
        <is>
          <t>19</t>
        </is>
      </c>
      <c r="O739" s="83" t="inlineStr">
        <is>
          <t>9</t>
        </is>
      </c>
      <c r="P739" s="87" t="inlineStr">
        <is>
          <t>x</t>
        </is>
      </c>
      <c r="Q739" s="83" t="inlineStr">
        <is>
          <t>11.9%</t>
        </is>
      </c>
      <c r="R739" s="87" t="inlineStr">
        <is>
          <t>x</t>
        </is>
      </c>
      <c r="S739" s="88" t="inlineStr">
        <is>
          <t>x</t>
        </is>
      </c>
    </row>
    <row r="740" ht="24" customHeight="1">
      <c r="A740" s="494" t="n"/>
      <c r="B740" s="236" t="inlineStr">
        <is>
          <t>32</t>
        </is>
      </c>
      <c r="C740" s="82" t="inlineStr">
        <is>
          <t>20</t>
        </is>
      </c>
      <c r="D740" s="83" t="inlineStr">
        <is>
          <t>30</t>
        </is>
      </c>
      <c r="E740" s="83" t="inlineStr">
        <is>
          <t>150</t>
        </is>
      </c>
      <c r="F740" s="84">
        <f>D740*E740</f>
        <v/>
      </c>
      <c r="G740" s="285" t="inlineStr">
        <is>
          <t>x</t>
        </is>
      </c>
      <c r="H740" s="87" t="inlineStr">
        <is>
          <t>x</t>
        </is>
      </c>
      <c r="I740" s="87" t="inlineStr">
        <is>
          <t>x</t>
        </is>
      </c>
      <c r="J740" s="87" t="inlineStr">
        <is>
          <t>x</t>
        </is>
      </c>
      <c r="K740" s="87" t="inlineStr">
        <is>
          <t>x</t>
        </is>
      </c>
      <c r="L740" s="83" t="inlineStr">
        <is>
          <t>9</t>
        </is>
      </c>
      <c r="M740" s="83" t="inlineStr">
        <is>
          <t>20</t>
        </is>
      </c>
      <c r="N740" s="83" t="inlineStr">
        <is>
          <t>20</t>
        </is>
      </c>
      <c r="O740" s="83" t="inlineStr">
        <is>
          <t>9</t>
        </is>
      </c>
      <c r="P740" s="87" t="inlineStr">
        <is>
          <t>x</t>
        </is>
      </c>
      <c r="Q740" s="83" t="inlineStr">
        <is>
          <t>12.9%</t>
        </is>
      </c>
      <c r="R740" s="87" t="inlineStr">
        <is>
          <t>x</t>
        </is>
      </c>
      <c r="S740" s="88" t="inlineStr">
        <is>
          <t>x</t>
        </is>
      </c>
    </row>
    <row r="741" ht="24" customHeight="1">
      <c r="A741" s="494" t="n"/>
      <c r="B741" s="236" t="inlineStr">
        <is>
          <t>33</t>
        </is>
      </c>
      <c r="C741" s="82" t="inlineStr">
        <is>
          <t>22</t>
        </is>
      </c>
      <c r="D741" s="83" t="inlineStr">
        <is>
          <t>30</t>
        </is>
      </c>
      <c r="E741" s="83" t="inlineStr">
        <is>
          <t>150</t>
        </is>
      </c>
      <c r="F741" s="84">
        <f>D741*E741</f>
        <v/>
      </c>
      <c r="G741" s="285" t="inlineStr">
        <is>
          <t>x</t>
        </is>
      </c>
      <c r="H741" s="87" t="inlineStr">
        <is>
          <t>x</t>
        </is>
      </c>
      <c r="I741" s="87" t="inlineStr">
        <is>
          <t>x</t>
        </is>
      </c>
      <c r="J741" s="87" t="inlineStr">
        <is>
          <t>x</t>
        </is>
      </c>
      <c r="K741" s="87" t="inlineStr">
        <is>
          <t>x</t>
        </is>
      </c>
      <c r="L741" s="83" t="inlineStr">
        <is>
          <t>10</t>
        </is>
      </c>
      <c r="M741" s="83" t="inlineStr">
        <is>
          <t>22</t>
        </is>
      </c>
      <c r="N741" s="83" t="inlineStr">
        <is>
          <t>22</t>
        </is>
      </c>
      <c r="O741" s="83" t="inlineStr">
        <is>
          <t>10</t>
        </is>
      </c>
      <c r="P741" s="87" t="inlineStr">
        <is>
          <t>x</t>
        </is>
      </c>
      <c r="Q741" s="83" t="inlineStr">
        <is>
          <t>14%</t>
        </is>
      </c>
      <c r="R741" s="87" t="inlineStr">
        <is>
          <t>x</t>
        </is>
      </c>
      <c r="S741" s="88" t="inlineStr">
        <is>
          <t>x</t>
        </is>
      </c>
    </row>
    <row r="742" ht="24" customHeight="1">
      <c r="A742" s="494" t="n"/>
      <c r="B742" s="236" t="inlineStr">
        <is>
          <t>34</t>
        </is>
      </c>
      <c r="C742" s="82" t="inlineStr">
        <is>
          <t>24.1</t>
        </is>
      </c>
      <c r="D742" s="83" t="inlineStr">
        <is>
          <t>30</t>
        </is>
      </c>
      <c r="E742" s="83" t="inlineStr">
        <is>
          <t>150</t>
        </is>
      </c>
      <c r="F742" s="84">
        <f>D742*E742</f>
        <v/>
      </c>
      <c r="G742" s="285" t="inlineStr">
        <is>
          <t>x</t>
        </is>
      </c>
      <c r="H742" s="87" t="inlineStr">
        <is>
          <t>x</t>
        </is>
      </c>
      <c r="I742" s="87" t="inlineStr">
        <is>
          <t>x</t>
        </is>
      </c>
      <c r="J742" s="87" t="inlineStr">
        <is>
          <t>x</t>
        </is>
      </c>
      <c r="K742" s="87" t="inlineStr">
        <is>
          <t>x</t>
        </is>
      </c>
      <c r="L742" s="83" t="inlineStr">
        <is>
          <t>11</t>
        </is>
      </c>
      <c r="M742" s="83" t="inlineStr">
        <is>
          <t>24</t>
        </is>
      </c>
      <c r="N742" s="83" t="inlineStr">
        <is>
          <t>24</t>
        </is>
      </c>
      <c r="O742" s="83" t="inlineStr">
        <is>
          <t>11</t>
        </is>
      </c>
      <c r="P742" s="87" t="inlineStr">
        <is>
          <t>x</t>
        </is>
      </c>
      <c r="Q742" s="83" t="inlineStr">
        <is>
          <t>15.3%</t>
        </is>
      </c>
      <c r="R742" s="87" t="inlineStr">
        <is>
          <t>x</t>
        </is>
      </c>
      <c r="S742" s="88" t="inlineStr">
        <is>
          <t>x</t>
        </is>
      </c>
    </row>
    <row r="743" ht="24" customHeight="1">
      <c r="A743" s="553" t="n"/>
      <c r="B743" s="78" t="inlineStr">
        <is>
          <t>35</t>
        </is>
      </c>
      <c r="C743" s="89" t="inlineStr">
        <is>
          <t>26.1</t>
        </is>
      </c>
      <c r="D743" s="90" t="inlineStr">
        <is>
          <t>30</t>
        </is>
      </c>
      <c r="E743" s="90" t="inlineStr">
        <is>
          <t>150</t>
        </is>
      </c>
      <c r="F743" s="344">
        <f>D743*E743</f>
        <v/>
      </c>
      <c r="G743" s="679" t="inlineStr">
        <is>
          <t>x</t>
        </is>
      </c>
      <c r="H743" s="66" t="inlineStr">
        <is>
          <t>x</t>
        </is>
      </c>
      <c r="I743" s="66" t="inlineStr">
        <is>
          <t>x</t>
        </is>
      </c>
      <c r="J743" s="66" t="inlineStr">
        <is>
          <t>x</t>
        </is>
      </c>
      <c r="K743" s="66" t="inlineStr">
        <is>
          <t>x</t>
        </is>
      </c>
      <c r="L743" s="343" t="inlineStr">
        <is>
          <t>12</t>
        </is>
      </c>
      <c r="M743" s="343" t="inlineStr">
        <is>
          <t>26</t>
        </is>
      </c>
      <c r="N743" s="343" t="inlineStr">
        <is>
          <t>26</t>
        </is>
      </c>
      <c r="O743" s="343" t="inlineStr">
        <is>
          <t>12</t>
        </is>
      </c>
      <c r="P743" s="66" t="inlineStr">
        <is>
          <t>x</t>
        </is>
      </c>
      <c r="Q743" s="343" t="inlineStr">
        <is>
          <t>16.4%</t>
        </is>
      </c>
      <c r="R743" s="66" t="inlineStr">
        <is>
          <t>x</t>
        </is>
      </c>
      <c r="S743" s="67" t="inlineStr">
        <is>
          <t>x</t>
        </is>
      </c>
    </row>
    <row r="744" ht="24" customHeight="1">
      <c r="A744" s="605" t="inlineStr">
        <is>
          <t>峨眉
上层心法
灵心咒</t>
        </is>
      </c>
      <c r="B744" s="63" t="inlineStr">
        <is>
          <t>1</t>
        </is>
      </c>
      <c r="C744" s="234" t="inlineStr">
        <is>
          <t>0.3</t>
        </is>
      </c>
      <c r="D744" s="340" t="inlineStr">
        <is>
          <t>5</t>
        </is>
      </c>
      <c r="E744" s="340" t="inlineStr">
        <is>
          <t>1</t>
        </is>
      </c>
      <c r="F744" s="207">
        <f>D744/$T$1*E744</f>
        <v/>
      </c>
      <c r="G744" s="340" t="inlineStr">
        <is>
          <t>0</t>
        </is>
      </c>
      <c r="H744" s="340" t="inlineStr">
        <is>
          <t>0.1%</t>
        </is>
      </c>
      <c r="I744" s="253" t="inlineStr">
        <is>
          <t>x</t>
        </is>
      </c>
      <c r="J744" s="340" t="inlineStr">
        <is>
          <t>0.1%</t>
        </is>
      </c>
      <c r="K744" s="253" t="inlineStr">
        <is>
          <t>x</t>
        </is>
      </c>
      <c r="L744" s="340" t="inlineStr">
        <is>
          <t>0</t>
        </is>
      </c>
      <c r="M744" s="253" t="inlineStr">
        <is>
          <t>x</t>
        </is>
      </c>
      <c r="N744" s="340" t="inlineStr">
        <is>
          <t>0</t>
        </is>
      </c>
      <c r="O744" s="253" t="inlineStr">
        <is>
          <t>x</t>
        </is>
      </c>
      <c r="P744" s="340" t="inlineStr">
        <is>
          <t>1%</t>
        </is>
      </c>
      <c r="Q744" s="253" t="inlineStr">
        <is>
          <t>x</t>
        </is>
      </c>
      <c r="R744" s="253" t="inlineStr">
        <is>
          <t>x</t>
        </is>
      </c>
      <c r="S744" s="662" t="inlineStr">
        <is>
          <t>x</t>
        </is>
      </c>
    </row>
    <row r="745" ht="24" customHeight="1">
      <c r="A745" s="494" t="n"/>
      <c r="B745" s="236" t="inlineStr">
        <is>
          <t>2</t>
        </is>
      </c>
      <c r="C745" s="82" t="inlineStr">
        <is>
          <t>1.1</t>
        </is>
      </c>
      <c r="D745" s="83" t="inlineStr">
        <is>
          <t>5</t>
        </is>
      </c>
      <c r="E745" s="83" t="inlineStr">
        <is>
          <t>1</t>
        </is>
      </c>
      <c r="F745" s="84">
        <f>D745/$T$1*E745</f>
        <v/>
      </c>
      <c r="G745" s="83" t="inlineStr">
        <is>
          <t>1</t>
        </is>
      </c>
      <c r="H745" s="83" t="inlineStr">
        <is>
          <t>0.3%</t>
        </is>
      </c>
      <c r="I745" s="87" t="inlineStr">
        <is>
          <t>x</t>
        </is>
      </c>
      <c r="J745" s="83" t="inlineStr">
        <is>
          <t>0.3%</t>
        </is>
      </c>
      <c r="K745" s="87" t="inlineStr">
        <is>
          <t>x</t>
        </is>
      </c>
      <c r="L745" s="83" t="inlineStr">
        <is>
          <t>0</t>
        </is>
      </c>
      <c r="M745" s="87" t="inlineStr">
        <is>
          <t>x</t>
        </is>
      </c>
      <c r="N745" s="83" t="inlineStr">
        <is>
          <t>1</t>
        </is>
      </c>
      <c r="O745" s="87" t="inlineStr">
        <is>
          <t>x</t>
        </is>
      </c>
      <c r="P745" s="83" t="inlineStr">
        <is>
          <t>2%</t>
        </is>
      </c>
      <c r="Q745" s="87" t="inlineStr">
        <is>
          <t>x</t>
        </is>
      </c>
      <c r="R745" s="87" t="inlineStr">
        <is>
          <t>x</t>
        </is>
      </c>
      <c r="S745" s="88" t="inlineStr">
        <is>
          <t>x</t>
        </is>
      </c>
    </row>
    <row r="746" ht="24" customHeight="1">
      <c r="A746" s="494" t="n"/>
      <c r="B746" s="236" t="inlineStr">
        <is>
          <t>3</t>
        </is>
      </c>
      <c r="C746" s="82" t="inlineStr">
        <is>
          <t>1.8</t>
        </is>
      </c>
      <c r="D746" s="83" t="inlineStr">
        <is>
          <t>5</t>
        </is>
      </c>
      <c r="E746" s="83" t="inlineStr">
        <is>
          <t>1</t>
        </is>
      </c>
      <c r="F746" s="84">
        <f>D746/$T$1*E746</f>
        <v/>
      </c>
      <c r="G746" s="83" t="inlineStr">
        <is>
          <t>1</t>
        </is>
      </c>
      <c r="H746" s="83" t="inlineStr">
        <is>
          <t>0.4%</t>
        </is>
      </c>
      <c r="I746" s="87" t="inlineStr">
        <is>
          <t>x</t>
        </is>
      </c>
      <c r="J746" s="83" t="inlineStr">
        <is>
          <t>0.4%</t>
        </is>
      </c>
      <c r="K746" s="87" t="inlineStr">
        <is>
          <t>x</t>
        </is>
      </c>
      <c r="L746" s="83" t="inlineStr">
        <is>
          <t>1</t>
        </is>
      </c>
      <c r="M746" s="87" t="inlineStr">
        <is>
          <t>x</t>
        </is>
      </c>
      <c r="N746" s="83" t="inlineStr">
        <is>
          <t>1</t>
        </is>
      </c>
      <c r="O746" s="87" t="inlineStr">
        <is>
          <t>x</t>
        </is>
      </c>
      <c r="P746" s="83" t="inlineStr">
        <is>
          <t>3%</t>
        </is>
      </c>
      <c r="Q746" s="87" t="inlineStr">
        <is>
          <t>x</t>
        </is>
      </c>
      <c r="R746" s="87" t="inlineStr">
        <is>
          <t>x</t>
        </is>
      </c>
      <c r="S746" s="88" t="inlineStr">
        <is>
          <t>x</t>
        </is>
      </c>
    </row>
    <row r="747" ht="24" customHeight="1">
      <c r="A747" s="494" t="n"/>
      <c r="B747" s="236" t="inlineStr">
        <is>
          <t>4</t>
        </is>
      </c>
      <c r="C747" s="82" t="inlineStr">
        <is>
          <t>2.3</t>
        </is>
      </c>
      <c r="D747" s="83" t="inlineStr">
        <is>
          <t>5</t>
        </is>
      </c>
      <c r="E747" s="83" t="inlineStr">
        <is>
          <t>1</t>
        </is>
      </c>
      <c r="F747" s="84">
        <f>D747/$T$1*E747</f>
        <v/>
      </c>
      <c r="G747" s="83" t="inlineStr">
        <is>
          <t>2</t>
        </is>
      </c>
      <c r="H747" s="83" t="inlineStr">
        <is>
          <t>0.6%</t>
        </is>
      </c>
      <c r="I747" s="87" t="inlineStr">
        <is>
          <t>x</t>
        </is>
      </c>
      <c r="J747" s="83" t="inlineStr">
        <is>
          <t>0.6%</t>
        </is>
      </c>
      <c r="K747" s="87" t="inlineStr">
        <is>
          <t>x</t>
        </is>
      </c>
      <c r="L747" s="83" t="inlineStr">
        <is>
          <t>1</t>
        </is>
      </c>
      <c r="M747" s="87" t="inlineStr">
        <is>
          <t>x</t>
        </is>
      </c>
      <c r="N747" s="83" t="inlineStr">
        <is>
          <t>1</t>
        </is>
      </c>
      <c r="O747" s="87" t="inlineStr">
        <is>
          <t>x</t>
        </is>
      </c>
      <c r="P747" s="83" t="inlineStr">
        <is>
          <t>4%</t>
        </is>
      </c>
      <c r="Q747" s="87" t="inlineStr">
        <is>
          <t>x</t>
        </is>
      </c>
      <c r="R747" s="87" t="inlineStr">
        <is>
          <t>x</t>
        </is>
      </c>
      <c r="S747" s="88" t="inlineStr">
        <is>
          <t>x</t>
        </is>
      </c>
    </row>
    <row r="748" ht="24" customHeight="1">
      <c r="A748" s="494" t="n"/>
      <c r="B748" s="236" t="inlineStr">
        <is>
          <t>5</t>
        </is>
      </c>
      <c r="C748" s="82" t="inlineStr">
        <is>
          <t>2.8</t>
        </is>
      </c>
      <c r="D748" s="83" t="inlineStr">
        <is>
          <t>5</t>
        </is>
      </c>
      <c r="E748" s="83" t="inlineStr">
        <is>
          <t>1</t>
        </is>
      </c>
      <c r="F748" s="84">
        <f>D748/$T$1*E748</f>
        <v/>
      </c>
      <c r="G748" s="83" t="inlineStr">
        <is>
          <t>2</t>
        </is>
      </c>
      <c r="H748" s="83" t="inlineStr">
        <is>
          <t>0.7%</t>
        </is>
      </c>
      <c r="I748" s="87" t="inlineStr">
        <is>
          <t>x</t>
        </is>
      </c>
      <c r="J748" s="83" t="inlineStr">
        <is>
          <t>0.7%</t>
        </is>
      </c>
      <c r="K748" s="87" t="inlineStr">
        <is>
          <t>x</t>
        </is>
      </c>
      <c r="L748" s="83" t="inlineStr">
        <is>
          <t>1</t>
        </is>
      </c>
      <c r="M748" s="87" t="inlineStr">
        <is>
          <t>x</t>
        </is>
      </c>
      <c r="N748" s="83" t="inlineStr">
        <is>
          <t>2</t>
        </is>
      </c>
      <c r="O748" s="87" t="inlineStr">
        <is>
          <t>x</t>
        </is>
      </c>
      <c r="P748" s="83" t="inlineStr">
        <is>
          <t>5%</t>
        </is>
      </c>
      <c r="Q748" s="87" t="inlineStr">
        <is>
          <t>x</t>
        </is>
      </c>
      <c r="R748" s="87" t="inlineStr">
        <is>
          <t>x</t>
        </is>
      </c>
      <c r="S748" s="88" t="inlineStr">
        <is>
          <t>x</t>
        </is>
      </c>
    </row>
    <row r="749" ht="24" customHeight="1">
      <c r="A749" s="494" t="n"/>
      <c r="B749" s="236" t="inlineStr">
        <is>
          <t>6</t>
        </is>
      </c>
      <c r="C749" s="82" t="inlineStr">
        <is>
          <t>3.5</t>
        </is>
      </c>
      <c r="D749" s="83" t="inlineStr">
        <is>
          <t>10</t>
        </is>
      </c>
      <c r="E749" s="83" t="inlineStr">
        <is>
          <t>2</t>
        </is>
      </c>
      <c r="F749" s="84">
        <f>D749/$T$1*E749</f>
        <v/>
      </c>
      <c r="G749" s="83" t="inlineStr">
        <is>
          <t>3</t>
        </is>
      </c>
      <c r="H749" s="83" t="inlineStr">
        <is>
          <t>0.9%</t>
        </is>
      </c>
      <c r="I749" s="87" t="inlineStr">
        <is>
          <t>x</t>
        </is>
      </c>
      <c r="J749" s="83" t="inlineStr">
        <is>
          <t>0.9%</t>
        </is>
      </c>
      <c r="K749" s="87" t="inlineStr">
        <is>
          <t>x</t>
        </is>
      </c>
      <c r="L749" s="83" t="inlineStr">
        <is>
          <t>1</t>
        </is>
      </c>
      <c r="M749" s="87" t="inlineStr">
        <is>
          <t>x</t>
        </is>
      </c>
      <c r="N749" s="83" t="inlineStr">
        <is>
          <t>2</t>
        </is>
      </c>
      <c r="O749" s="87" t="inlineStr">
        <is>
          <t>x</t>
        </is>
      </c>
      <c r="P749" s="83" t="inlineStr">
        <is>
          <t>6.5%</t>
        </is>
      </c>
      <c r="Q749" s="87" t="inlineStr">
        <is>
          <t>x</t>
        </is>
      </c>
      <c r="R749" s="87" t="inlineStr">
        <is>
          <t>x</t>
        </is>
      </c>
      <c r="S749" s="88" t="inlineStr">
        <is>
          <t>x</t>
        </is>
      </c>
    </row>
    <row r="750" ht="24" customHeight="1">
      <c r="A750" s="494" t="n"/>
      <c r="B750" s="236" t="inlineStr">
        <is>
          <t>7</t>
        </is>
      </c>
      <c r="C750" s="82" t="inlineStr">
        <is>
          <t>4.3</t>
        </is>
      </c>
      <c r="D750" s="83" t="inlineStr">
        <is>
          <t>10</t>
        </is>
      </c>
      <c r="E750" s="83" t="inlineStr">
        <is>
          <t>2</t>
        </is>
      </c>
      <c r="F750" s="84">
        <f>D750/$T$1*E750</f>
        <v/>
      </c>
      <c r="G750" s="83" t="inlineStr">
        <is>
          <t>3</t>
        </is>
      </c>
      <c r="H750" s="83" t="inlineStr">
        <is>
          <t>1.2%</t>
        </is>
      </c>
      <c r="I750" s="87" t="inlineStr">
        <is>
          <t>x</t>
        </is>
      </c>
      <c r="J750" s="83" t="inlineStr">
        <is>
          <t>1.2%</t>
        </is>
      </c>
      <c r="K750" s="87" t="inlineStr">
        <is>
          <t>x</t>
        </is>
      </c>
      <c r="L750" s="83" t="inlineStr">
        <is>
          <t>1</t>
        </is>
      </c>
      <c r="M750" s="87" t="inlineStr">
        <is>
          <t>x</t>
        </is>
      </c>
      <c r="N750" s="83" t="inlineStr">
        <is>
          <t>3</t>
        </is>
      </c>
      <c r="O750" s="87" t="inlineStr">
        <is>
          <t>x</t>
        </is>
      </c>
      <c r="P750" s="83" t="inlineStr">
        <is>
          <t>8%</t>
        </is>
      </c>
      <c r="Q750" s="87" t="inlineStr">
        <is>
          <t>x</t>
        </is>
      </c>
      <c r="R750" s="87" t="inlineStr">
        <is>
          <t>x</t>
        </is>
      </c>
      <c r="S750" s="88" t="inlineStr">
        <is>
          <t>x</t>
        </is>
      </c>
    </row>
    <row r="751" ht="24" customHeight="1">
      <c r="A751" s="494" t="n"/>
      <c r="B751" s="236" t="inlineStr">
        <is>
          <t>8</t>
        </is>
      </c>
      <c r="C751" s="82" t="inlineStr">
        <is>
          <t>5.4</t>
        </is>
      </c>
      <c r="D751" s="83" t="inlineStr">
        <is>
          <t>10</t>
        </is>
      </c>
      <c r="E751" s="83" t="inlineStr">
        <is>
          <t>2</t>
        </is>
      </c>
      <c r="F751" s="84">
        <f>D751/$T$1*E751</f>
        <v/>
      </c>
      <c r="G751" s="83" t="inlineStr">
        <is>
          <t>4</t>
        </is>
      </c>
      <c r="H751" s="83" t="inlineStr">
        <is>
          <t>1.4%</t>
        </is>
      </c>
      <c r="I751" s="87" t="inlineStr">
        <is>
          <t>x</t>
        </is>
      </c>
      <c r="J751" s="83" t="inlineStr">
        <is>
          <t>1.4%</t>
        </is>
      </c>
      <c r="K751" s="87" t="inlineStr">
        <is>
          <t>x</t>
        </is>
      </c>
      <c r="L751" s="83" t="inlineStr">
        <is>
          <t>2</t>
        </is>
      </c>
      <c r="M751" s="87" t="inlineStr">
        <is>
          <t>x</t>
        </is>
      </c>
      <c r="N751" s="83" t="inlineStr">
        <is>
          <t>3</t>
        </is>
      </c>
      <c r="O751" s="87" t="inlineStr">
        <is>
          <t>x</t>
        </is>
      </c>
      <c r="P751" s="83" t="inlineStr">
        <is>
          <t>9.5%</t>
        </is>
      </c>
      <c r="Q751" s="87" t="inlineStr">
        <is>
          <t>x</t>
        </is>
      </c>
      <c r="R751" s="87" t="inlineStr">
        <is>
          <t>x</t>
        </is>
      </c>
      <c r="S751" s="88" t="inlineStr">
        <is>
          <t>x</t>
        </is>
      </c>
    </row>
    <row r="752" ht="24" customHeight="1">
      <c r="A752" s="494" t="n"/>
      <c r="B752" s="236" t="inlineStr">
        <is>
          <t>9</t>
        </is>
      </c>
      <c r="C752" s="82" t="inlineStr">
        <is>
          <t>6.2</t>
        </is>
      </c>
      <c r="D752" s="83" t="inlineStr">
        <is>
          <t>10</t>
        </is>
      </c>
      <c r="E752" s="83" t="inlineStr">
        <is>
          <t>2</t>
        </is>
      </c>
      <c r="F752" s="84">
        <f>D752/$T$1*E752</f>
        <v/>
      </c>
      <c r="G752" s="83" t="inlineStr">
        <is>
          <t>5</t>
        </is>
      </c>
      <c r="H752" s="83" t="inlineStr">
        <is>
          <t>1.6%</t>
        </is>
      </c>
      <c r="I752" s="87" t="inlineStr">
        <is>
          <t>x</t>
        </is>
      </c>
      <c r="J752" s="83" t="inlineStr">
        <is>
          <t>1.6%</t>
        </is>
      </c>
      <c r="K752" s="87" t="inlineStr">
        <is>
          <t>x</t>
        </is>
      </c>
      <c r="L752" s="83" t="inlineStr">
        <is>
          <t>2</t>
        </is>
      </c>
      <c r="M752" s="87" t="inlineStr">
        <is>
          <t>x</t>
        </is>
      </c>
      <c r="N752" s="83" t="inlineStr">
        <is>
          <t>4</t>
        </is>
      </c>
      <c r="O752" s="87" t="inlineStr">
        <is>
          <t>x</t>
        </is>
      </c>
      <c r="P752" s="83" t="inlineStr">
        <is>
          <t>11%</t>
        </is>
      </c>
      <c r="Q752" s="87" t="inlineStr">
        <is>
          <t>x</t>
        </is>
      </c>
      <c r="R752" s="87" t="inlineStr">
        <is>
          <t>x</t>
        </is>
      </c>
      <c r="S752" s="88" t="inlineStr">
        <is>
          <t>x</t>
        </is>
      </c>
    </row>
    <row r="753" ht="24" customHeight="1">
      <c r="A753" s="494" t="n"/>
      <c r="B753" s="236" t="inlineStr">
        <is>
          <t>10</t>
        </is>
      </c>
      <c r="C753" s="82" t="inlineStr">
        <is>
          <t>6.8</t>
        </is>
      </c>
      <c r="D753" s="83" t="inlineStr">
        <is>
          <t>10</t>
        </is>
      </c>
      <c r="E753" s="83" t="inlineStr">
        <is>
          <t>2</t>
        </is>
      </c>
      <c r="F753" s="84">
        <f>D753/$T$1*E753</f>
        <v/>
      </c>
      <c r="G753" s="83" t="inlineStr">
        <is>
          <t>5</t>
        </is>
      </c>
      <c r="H753" s="83" t="inlineStr">
        <is>
          <t>1.8%</t>
        </is>
      </c>
      <c r="I753" s="87" t="inlineStr">
        <is>
          <t>x</t>
        </is>
      </c>
      <c r="J753" s="83" t="inlineStr">
        <is>
          <t>1.8%</t>
        </is>
      </c>
      <c r="K753" s="87" t="inlineStr">
        <is>
          <t>x</t>
        </is>
      </c>
      <c r="L753" s="83" t="inlineStr">
        <is>
          <t>2</t>
        </is>
      </c>
      <c r="M753" s="87" t="inlineStr">
        <is>
          <t>x</t>
        </is>
      </c>
      <c r="N753" s="83" t="inlineStr">
        <is>
          <t>4</t>
        </is>
      </c>
      <c r="O753" s="87" t="inlineStr">
        <is>
          <t>x</t>
        </is>
      </c>
      <c r="P753" s="83" t="inlineStr">
        <is>
          <t>12.5%</t>
        </is>
      </c>
      <c r="Q753" s="87" t="inlineStr">
        <is>
          <t>x</t>
        </is>
      </c>
      <c r="R753" s="87" t="inlineStr">
        <is>
          <t>x</t>
        </is>
      </c>
      <c r="S753" s="88" t="inlineStr">
        <is>
          <t>x</t>
        </is>
      </c>
    </row>
    <row r="754" ht="24" customHeight="1">
      <c r="A754" s="494" t="n"/>
      <c r="B754" s="236" t="inlineStr">
        <is>
          <t>11</t>
        </is>
      </c>
      <c r="C754" s="82" t="inlineStr">
        <is>
          <t>7.8</t>
        </is>
      </c>
      <c r="D754" s="83" t="inlineStr">
        <is>
          <t>15</t>
        </is>
      </c>
      <c r="E754" s="83" t="inlineStr">
        <is>
          <t>5</t>
        </is>
      </c>
      <c r="F754" s="84">
        <f>D754/$T$1*E754</f>
        <v/>
      </c>
      <c r="G754" s="83" t="inlineStr">
        <is>
          <t>6</t>
        </is>
      </c>
      <c r="H754" s="83" t="inlineStr">
        <is>
          <t>2.1%</t>
        </is>
      </c>
      <c r="I754" s="87" t="inlineStr">
        <is>
          <t>x</t>
        </is>
      </c>
      <c r="J754" s="83" t="inlineStr">
        <is>
          <t>2.1%</t>
        </is>
      </c>
      <c r="K754" s="87" t="inlineStr">
        <is>
          <t>x</t>
        </is>
      </c>
      <c r="L754" s="83" t="inlineStr">
        <is>
          <t>2</t>
        </is>
      </c>
      <c r="M754" s="87" t="inlineStr">
        <is>
          <t>x</t>
        </is>
      </c>
      <c r="N754" s="83" t="inlineStr">
        <is>
          <t>5</t>
        </is>
      </c>
      <c r="O754" s="87" t="inlineStr">
        <is>
          <t>x</t>
        </is>
      </c>
      <c r="P754" s="83" t="inlineStr">
        <is>
          <t>14.5%</t>
        </is>
      </c>
      <c r="Q754" s="87" t="inlineStr">
        <is>
          <t>x</t>
        </is>
      </c>
      <c r="R754" s="87" t="inlineStr">
        <is>
          <t>x</t>
        </is>
      </c>
      <c r="S754" s="88" t="inlineStr">
        <is>
          <t>x</t>
        </is>
      </c>
    </row>
    <row r="755" ht="24" customHeight="1">
      <c r="A755" s="494" t="n"/>
      <c r="B755" s="236" t="inlineStr">
        <is>
          <t>12</t>
        </is>
      </c>
      <c r="C755" s="82" t="inlineStr">
        <is>
          <t>9.1</t>
        </is>
      </c>
      <c r="D755" s="83" t="inlineStr">
        <is>
          <t>15</t>
        </is>
      </c>
      <c r="E755" s="83" t="inlineStr">
        <is>
          <t>5</t>
        </is>
      </c>
      <c r="F755" s="84">
        <f>D755/$T$1*E755</f>
        <v/>
      </c>
      <c r="G755" s="83" t="inlineStr">
        <is>
          <t>7</t>
        </is>
      </c>
      <c r="H755" s="83" t="inlineStr">
        <is>
          <t>2.4%</t>
        </is>
      </c>
      <c r="I755" s="87" t="inlineStr">
        <is>
          <t>x</t>
        </is>
      </c>
      <c r="J755" s="83" t="inlineStr">
        <is>
          <t>2.4%</t>
        </is>
      </c>
      <c r="K755" s="87" t="inlineStr">
        <is>
          <t>x</t>
        </is>
      </c>
      <c r="L755" s="83" t="inlineStr">
        <is>
          <t>3</t>
        </is>
      </c>
      <c r="M755" s="87" t="inlineStr">
        <is>
          <t>x</t>
        </is>
      </c>
      <c r="N755" s="83" t="inlineStr">
        <is>
          <t>5</t>
        </is>
      </c>
      <c r="O755" s="87" t="inlineStr">
        <is>
          <t>x</t>
        </is>
      </c>
      <c r="P755" s="83" t="inlineStr">
        <is>
          <t>16.5%</t>
        </is>
      </c>
      <c r="Q755" s="87" t="inlineStr">
        <is>
          <t>x</t>
        </is>
      </c>
      <c r="R755" s="87" t="inlineStr">
        <is>
          <t>x</t>
        </is>
      </c>
      <c r="S755" s="88" t="inlineStr">
        <is>
          <t>x</t>
        </is>
      </c>
    </row>
    <row r="756" ht="24" customHeight="1">
      <c r="A756" s="494" t="n"/>
      <c r="B756" s="236" t="inlineStr">
        <is>
          <t>13</t>
        </is>
      </c>
      <c r="C756" s="82" t="inlineStr">
        <is>
          <t>10.1</t>
        </is>
      </c>
      <c r="D756" s="83" t="inlineStr">
        <is>
          <t>15</t>
        </is>
      </c>
      <c r="E756" s="83" t="inlineStr">
        <is>
          <t>5</t>
        </is>
      </c>
      <c r="F756" s="84">
        <f>D756/$T$1*E756</f>
        <v/>
      </c>
      <c r="G756" s="83" t="inlineStr">
        <is>
          <t>8</t>
        </is>
      </c>
      <c r="H756" s="83" t="inlineStr">
        <is>
          <t>2.7%</t>
        </is>
      </c>
      <c r="I756" s="87" t="inlineStr">
        <is>
          <t>x</t>
        </is>
      </c>
      <c r="J756" s="83" t="inlineStr">
        <is>
          <t>2.7%</t>
        </is>
      </c>
      <c r="K756" s="87" t="inlineStr">
        <is>
          <t>x</t>
        </is>
      </c>
      <c r="L756" s="83" t="inlineStr">
        <is>
          <t>3</t>
        </is>
      </c>
      <c r="M756" s="87" t="inlineStr">
        <is>
          <t>x</t>
        </is>
      </c>
      <c r="N756" s="83" t="inlineStr">
        <is>
          <t>6</t>
        </is>
      </c>
      <c r="O756" s="87" t="inlineStr">
        <is>
          <t>x</t>
        </is>
      </c>
      <c r="P756" s="83" t="inlineStr">
        <is>
          <t>18.5%</t>
        </is>
      </c>
      <c r="Q756" s="87" t="inlineStr">
        <is>
          <t>x</t>
        </is>
      </c>
      <c r="R756" s="87" t="inlineStr">
        <is>
          <t>x</t>
        </is>
      </c>
      <c r="S756" s="88" t="inlineStr">
        <is>
          <t>x</t>
        </is>
      </c>
    </row>
    <row r="757" ht="24" customHeight="1">
      <c r="A757" s="494" t="n"/>
      <c r="B757" s="236" t="inlineStr">
        <is>
          <t>14</t>
        </is>
      </c>
      <c r="C757" s="82" t="inlineStr">
        <is>
          <t>11.2</t>
        </is>
      </c>
      <c r="D757" s="83" t="inlineStr">
        <is>
          <t>15</t>
        </is>
      </c>
      <c r="E757" s="83" t="inlineStr">
        <is>
          <t>5</t>
        </is>
      </c>
      <c r="F757" s="84">
        <f>D757/$T$1*E757</f>
        <v/>
      </c>
      <c r="G757" s="83" t="inlineStr">
        <is>
          <t>9</t>
        </is>
      </c>
      <c r="H757" s="83" t="inlineStr">
        <is>
          <t>3%</t>
        </is>
      </c>
      <c r="I757" s="87" t="inlineStr">
        <is>
          <t>x</t>
        </is>
      </c>
      <c r="J757" s="83" t="inlineStr">
        <is>
          <t>3%</t>
        </is>
      </c>
      <c r="K757" s="87" t="inlineStr">
        <is>
          <t>x</t>
        </is>
      </c>
      <c r="L757" s="83" t="inlineStr">
        <is>
          <t>3</t>
        </is>
      </c>
      <c r="M757" s="87" t="inlineStr">
        <is>
          <t>x</t>
        </is>
      </c>
      <c r="N757" s="83" t="inlineStr">
        <is>
          <t>7</t>
        </is>
      </c>
      <c r="O757" s="87" t="inlineStr">
        <is>
          <t>x</t>
        </is>
      </c>
      <c r="P757" s="83" t="inlineStr">
        <is>
          <t>20.5%</t>
        </is>
      </c>
      <c r="Q757" s="87" t="inlineStr">
        <is>
          <t>x</t>
        </is>
      </c>
      <c r="R757" s="87" t="inlineStr">
        <is>
          <t>x</t>
        </is>
      </c>
      <c r="S757" s="88" t="inlineStr">
        <is>
          <t>x</t>
        </is>
      </c>
    </row>
    <row r="758" ht="24" customHeight="1">
      <c r="A758" s="494" t="n"/>
      <c r="B758" s="236" t="inlineStr">
        <is>
          <t>15</t>
        </is>
      </c>
      <c r="C758" s="82" t="inlineStr">
        <is>
          <t>12.4</t>
        </is>
      </c>
      <c r="D758" s="83" t="inlineStr">
        <is>
          <t>15</t>
        </is>
      </c>
      <c r="E758" s="83" t="inlineStr">
        <is>
          <t>5</t>
        </is>
      </c>
      <c r="F758" s="84">
        <f>D758/$T$1*E758</f>
        <v/>
      </c>
      <c r="G758" s="83" t="inlineStr">
        <is>
          <t>9</t>
        </is>
      </c>
      <c r="H758" s="83" t="inlineStr">
        <is>
          <t>3.3%</t>
        </is>
      </c>
      <c r="I758" s="87" t="inlineStr">
        <is>
          <t>x</t>
        </is>
      </c>
      <c r="J758" s="83" t="inlineStr">
        <is>
          <t>3.3%</t>
        </is>
      </c>
      <c r="K758" s="87" t="inlineStr">
        <is>
          <t>x</t>
        </is>
      </c>
      <c r="L758" s="83" t="inlineStr">
        <is>
          <t>4</t>
        </is>
      </c>
      <c r="M758" s="87" t="inlineStr">
        <is>
          <t>x</t>
        </is>
      </c>
      <c r="N758" s="83" t="inlineStr">
        <is>
          <t>7</t>
        </is>
      </c>
      <c r="O758" s="87" t="inlineStr">
        <is>
          <t>x</t>
        </is>
      </c>
      <c r="P758" s="83" t="inlineStr">
        <is>
          <t>22.5%</t>
        </is>
      </c>
      <c r="Q758" s="87" t="inlineStr">
        <is>
          <t>x</t>
        </is>
      </c>
      <c r="R758" s="87" t="inlineStr">
        <is>
          <t>x</t>
        </is>
      </c>
      <c r="S758" s="88" t="inlineStr">
        <is>
          <t>x</t>
        </is>
      </c>
    </row>
    <row r="759" ht="24" customHeight="1">
      <c r="A759" s="494" t="n"/>
      <c r="B759" s="236" t="inlineStr">
        <is>
          <t>16</t>
        </is>
      </c>
      <c r="C759" s="82" t="inlineStr">
        <is>
          <t>13.8</t>
        </is>
      </c>
      <c r="D759" s="83" t="inlineStr">
        <is>
          <t>20</t>
        </is>
      </c>
      <c r="E759" s="83" t="inlineStr">
        <is>
          <t>8</t>
        </is>
      </c>
      <c r="F759" s="84">
        <f>D759/$T$1*E759</f>
        <v/>
      </c>
      <c r="G759" s="83" t="inlineStr">
        <is>
          <t>11</t>
        </is>
      </c>
      <c r="H759" s="83" t="inlineStr">
        <is>
          <t>3.7%</t>
        </is>
      </c>
      <c r="I759" s="87" t="inlineStr">
        <is>
          <t>x</t>
        </is>
      </c>
      <c r="J759" s="83" t="inlineStr">
        <is>
          <t>3.7%</t>
        </is>
      </c>
      <c r="K759" s="87" t="inlineStr">
        <is>
          <t>x</t>
        </is>
      </c>
      <c r="L759" s="83" t="inlineStr">
        <is>
          <t>4</t>
        </is>
      </c>
      <c r="M759" s="87" t="inlineStr">
        <is>
          <t>x</t>
        </is>
      </c>
      <c r="N759" s="83" t="inlineStr">
        <is>
          <t>8</t>
        </is>
      </c>
      <c r="O759" s="87" t="inlineStr">
        <is>
          <t>x</t>
        </is>
      </c>
      <c r="P759" s="83" t="inlineStr">
        <is>
          <t>25.5%</t>
        </is>
      </c>
      <c r="Q759" s="87" t="inlineStr">
        <is>
          <t>x</t>
        </is>
      </c>
      <c r="R759" s="87" t="inlineStr">
        <is>
          <t>x</t>
        </is>
      </c>
      <c r="S759" s="88" t="inlineStr">
        <is>
          <t>x</t>
        </is>
      </c>
    </row>
    <row r="760" ht="24" customHeight="1">
      <c r="A760" s="494" t="n"/>
      <c r="B760" s="236" t="inlineStr">
        <is>
          <t>17</t>
        </is>
      </c>
      <c r="C760" s="82" t="inlineStr">
        <is>
          <t>15.7</t>
        </is>
      </c>
      <c r="D760" s="83" t="inlineStr">
        <is>
          <t>20</t>
        </is>
      </c>
      <c r="E760" s="83" t="inlineStr">
        <is>
          <t>8</t>
        </is>
      </c>
      <c r="F760" s="84">
        <f>D760/$T$1*E760</f>
        <v/>
      </c>
      <c r="G760" s="83" t="inlineStr">
        <is>
          <t>12</t>
        </is>
      </c>
      <c r="H760" s="83" t="inlineStr">
        <is>
          <t>4.2%</t>
        </is>
      </c>
      <c r="I760" s="87" t="inlineStr">
        <is>
          <t>x</t>
        </is>
      </c>
      <c r="J760" s="83" t="inlineStr">
        <is>
          <t>4.2%</t>
        </is>
      </c>
      <c r="K760" s="87" t="inlineStr">
        <is>
          <t>x</t>
        </is>
      </c>
      <c r="L760" s="83" t="inlineStr">
        <is>
          <t>5</t>
        </is>
      </c>
      <c r="M760" s="87" t="inlineStr">
        <is>
          <t>x</t>
        </is>
      </c>
      <c r="N760" s="83" t="inlineStr">
        <is>
          <t>9</t>
        </is>
      </c>
      <c r="O760" s="87" t="inlineStr">
        <is>
          <t>x</t>
        </is>
      </c>
      <c r="P760" s="83" t="inlineStr">
        <is>
          <t>28.5%</t>
        </is>
      </c>
      <c r="Q760" s="87" t="inlineStr">
        <is>
          <t>x</t>
        </is>
      </c>
      <c r="R760" s="87" t="inlineStr">
        <is>
          <t>x</t>
        </is>
      </c>
      <c r="S760" s="88" t="inlineStr">
        <is>
          <t>x</t>
        </is>
      </c>
    </row>
    <row r="761" ht="24" customHeight="1">
      <c r="A761" s="494" t="n"/>
      <c r="B761" s="236" t="inlineStr">
        <is>
          <t>18</t>
        </is>
      </c>
      <c r="C761" s="82" t="inlineStr">
        <is>
          <t>17.1</t>
        </is>
      </c>
      <c r="D761" s="83" t="inlineStr">
        <is>
          <t>20</t>
        </is>
      </c>
      <c r="E761" s="83" t="inlineStr">
        <is>
          <t>8</t>
        </is>
      </c>
      <c r="F761" s="84">
        <f>D761/$T$1*E761</f>
        <v/>
      </c>
      <c r="G761" s="83" t="inlineStr">
        <is>
          <t>13</t>
        </is>
      </c>
      <c r="H761" s="83" t="inlineStr">
        <is>
          <t>4.6%</t>
        </is>
      </c>
      <c r="I761" s="87" t="inlineStr">
        <is>
          <t>x</t>
        </is>
      </c>
      <c r="J761" s="83" t="inlineStr">
        <is>
          <t>4.6%</t>
        </is>
      </c>
      <c r="K761" s="87" t="inlineStr">
        <is>
          <t>x</t>
        </is>
      </c>
      <c r="L761" s="83" t="inlineStr">
        <is>
          <t>5</t>
        </is>
      </c>
      <c r="M761" s="87" t="inlineStr">
        <is>
          <t>x</t>
        </is>
      </c>
      <c r="N761" s="83" t="inlineStr">
        <is>
          <t>10</t>
        </is>
      </c>
      <c r="O761" s="87" t="inlineStr">
        <is>
          <t>x</t>
        </is>
      </c>
      <c r="P761" s="83" t="inlineStr">
        <is>
          <t>31.5%</t>
        </is>
      </c>
      <c r="Q761" s="87" t="inlineStr">
        <is>
          <t>x</t>
        </is>
      </c>
      <c r="R761" s="87" t="inlineStr">
        <is>
          <t>x</t>
        </is>
      </c>
      <c r="S761" s="88" t="inlineStr">
        <is>
          <t>x</t>
        </is>
      </c>
    </row>
    <row r="762" ht="24" customHeight="1">
      <c r="A762" s="494" t="n"/>
      <c r="B762" s="236" t="inlineStr">
        <is>
          <t>19</t>
        </is>
      </c>
      <c r="C762" s="82" t="inlineStr">
        <is>
          <t>18.9</t>
        </is>
      </c>
      <c r="D762" s="83" t="inlineStr">
        <is>
          <t>20</t>
        </is>
      </c>
      <c r="E762" s="83" t="inlineStr">
        <is>
          <t>8</t>
        </is>
      </c>
      <c r="F762" s="84">
        <f>D762/$T$1*E762</f>
        <v/>
      </c>
      <c r="G762" s="83" t="inlineStr">
        <is>
          <t>14</t>
        </is>
      </c>
      <c r="H762" s="83" t="inlineStr">
        <is>
          <t>5%</t>
        </is>
      </c>
      <c r="I762" s="87" t="inlineStr">
        <is>
          <t>x</t>
        </is>
      </c>
      <c r="J762" s="83" t="inlineStr">
        <is>
          <t>5%</t>
        </is>
      </c>
      <c r="K762" s="87" t="inlineStr">
        <is>
          <t>x</t>
        </is>
      </c>
      <c r="L762" s="83" t="inlineStr">
        <is>
          <t>6</t>
        </is>
      </c>
      <c r="M762" s="87" t="inlineStr">
        <is>
          <t>x</t>
        </is>
      </c>
      <c r="N762" s="83" t="inlineStr">
        <is>
          <t>11</t>
        </is>
      </c>
      <c r="O762" s="87" t="inlineStr">
        <is>
          <t>x</t>
        </is>
      </c>
      <c r="P762" s="83" t="inlineStr">
        <is>
          <t>34.5%</t>
        </is>
      </c>
      <c r="Q762" s="87" t="inlineStr">
        <is>
          <t>x</t>
        </is>
      </c>
      <c r="R762" s="87" t="inlineStr">
        <is>
          <t>x</t>
        </is>
      </c>
      <c r="S762" s="88" t="inlineStr">
        <is>
          <t>x</t>
        </is>
      </c>
    </row>
    <row r="763" ht="24" customHeight="1">
      <c r="A763" s="494" t="n"/>
      <c r="B763" s="236" t="inlineStr">
        <is>
          <t>20</t>
        </is>
      </c>
      <c r="C763" s="82" t="inlineStr">
        <is>
          <t>20.5</t>
        </is>
      </c>
      <c r="D763" s="83" t="inlineStr">
        <is>
          <t>20</t>
        </is>
      </c>
      <c r="E763" s="83" t="inlineStr">
        <is>
          <t>8</t>
        </is>
      </c>
      <c r="F763" s="84">
        <f>D763/$T$1*E763</f>
        <v/>
      </c>
      <c r="G763" s="83" t="inlineStr">
        <is>
          <t>16</t>
        </is>
      </c>
      <c r="H763" s="83" t="inlineStr">
        <is>
          <t>5.5%</t>
        </is>
      </c>
      <c r="I763" s="87" t="inlineStr">
        <is>
          <t>x</t>
        </is>
      </c>
      <c r="J763" s="83" t="inlineStr">
        <is>
          <t>5.5%</t>
        </is>
      </c>
      <c r="K763" s="87" t="inlineStr">
        <is>
          <t>x</t>
        </is>
      </c>
      <c r="L763" s="83" t="inlineStr">
        <is>
          <t>6</t>
        </is>
      </c>
      <c r="M763" s="87" t="inlineStr">
        <is>
          <t>x</t>
        </is>
      </c>
      <c r="N763" s="83" t="inlineStr">
        <is>
          <t>12</t>
        </is>
      </c>
      <c r="O763" s="87" t="inlineStr">
        <is>
          <t>x</t>
        </is>
      </c>
      <c r="P763" s="83" t="inlineStr">
        <is>
          <t>37.5%</t>
        </is>
      </c>
      <c r="Q763" s="87" t="inlineStr">
        <is>
          <t>x</t>
        </is>
      </c>
      <c r="R763" s="87" t="inlineStr">
        <is>
          <t>x</t>
        </is>
      </c>
      <c r="S763" s="88" t="inlineStr">
        <is>
          <t>x</t>
        </is>
      </c>
    </row>
    <row r="764" ht="24" customHeight="1">
      <c r="A764" s="494" t="n"/>
      <c r="B764" s="236" t="inlineStr">
        <is>
          <t>21</t>
        </is>
      </c>
      <c r="C764" s="82" t="inlineStr">
        <is>
          <t>23.1</t>
        </is>
      </c>
      <c r="D764" s="83" t="inlineStr">
        <is>
          <t>25</t>
        </is>
      </c>
      <c r="E764" s="83" t="inlineStr">
        <is>
          <t>12</t>
        </is>
      </c>
      <c r="F764" s="84">
        <f>D764/$T$1*E764</f>
        <v/>
      </c>
      <c r="G764" s="83" t="inlineStr">
        <is>
          <t>18</t>
        </is>
      </c>
      <c r="H764" s="83" t="inlineStr">
        <is>
          <t>6.1%</t>
        </is>
      </c>
      <c r="I764" s="87" t="inlineStr">
        <is>
          <t>x</t>
        </is>
      </c>
      <c r="J764" s="83" t="inlineStr">
        <is>
          <t>6.1%</t>
        </is>
      </c>
      <c r="K764" s="87" t="inlineStr">
        <is>
          <t>x</t>
        </is>
      </c>
      <c r="L764" s="83" t="inlineStr">
        <is>
          <t>7</t>
        </is>
      </c>
      <c r="M764" s="87" t="inlineStr">
        <is>
          <t>x</t>
        </is>
      </c>
      <c r="N764" s="83" t="inlineStr">
        <is>
          <t>14</t>
        </is>
      </c>
      <c r="O764" s="87" t="inlineStr">
        <is>
          <t>x</t>
        </is>
      </c>
      <c r="P764" s="83" t="inlineStr">
        <is>
          <t>42%</t>
        </is>
      </c>
      <c r="Q764" s="87" t="inlineStr">
        <is>
          <t>x</t>
        </is>
      </c>
      <c r="R764" s="87" t="inlineStr">
        <is>
          <t>x</t>
        </is>
      </c>
      <c r="S764" s="88" t="inlineStr">
        <is>
          <t>x</t>
        </is>
      </c>
    </row>
    <row r="765" ht="24" customHeight="1">
      <c r="A765" s="494" t="n"/>
      <c r="B765" s="236" t="inlineStr">
        <is>
          <t>22</t>
        </is>
      </c>
      <c r="C765" s="82" t="inlineStr">
        <is>
          <t>25.7</t>
        </is>
      </c>
      <c r="D765" s="83" t="inlineStr">
        <is>
          <t>25</t>
        </is>
      </c>
      <c r="E765" s="83" t="inlineStr">
        <is>
          <t>12</t>
        </is>
      </c>
      <c r="F765" s="84">
        <f>D765/$T$1*E765</f>
        <v/>
      </c>
      <c r="G765" s="83" t="inlineStr">
        <is>
          <t>20</t>
        </is>
      </c>
      <c r="H765" s="83" t="inlineStr">
        <is>
          <t>6.8%</t>
        </is>
      </c>
      <c r="I765" s="87" t="inlineStr">
        <is>
          <t>x</t>
        </is>
      </c>
      <c r="J765" s="83" t="inlineStr">
        <is>
          <t>6.8%</t>
        </is>
      </c>
      <c r="K765" s="87" t="inlineStr">
        <is>
          <t>x</t>
        </is>
      </c>
      <c r="L765" s="83" t="inlineStr">
        <is>
          <t>8</t>
        </is>
      </c>
      <c r="M765" s="87" t="inlineStr">
        <is>
          <t>x</t>
        </is>
      </c>
      <c r="N765" s="83" t="inlineStr">
        <is>
          <t>15</t>
        </is>
      </c>
      <c r="O765" s="87" t="inlineStr">
        <is>
          <t>x</t>
        </is>
      </c>
      <c r="P765" s="83" t="inlineStr">
        <is>
          <t>46.5%</t>
        </is>
      </c>
      <c r="Q765" s="87" t="inlineStr">
        <is>
          <t>x</t>
        </is>
      </c>
      <c r="R765" s="87" t="inlineStr">
        <is>
          <t>x</t>
        </is>
      </c>
      <c r="S765" s="88" t="inlineStr">
        <is>
          <t>x</t>
        </is>
      </c>
    </row>
    <row r="766" ht="24" customHeight="1">
      <c r="A766" s="494" t="n"/>
      <c r="B766" s="236" t="inlineStr">
        <is>
          <t>23</t>
        </is>
      </c>
      <c r="C766" s="82" t="inlineStr">
        <is>
          <t>28.2</t>
        </is>
      </c>
      <c r="D766" s="83" t="inlineStr">
        <is>
          <t>25</t>
        </is>
      </c>
      <c r="E766" s="83" t="inlineStr">
        <is>
          <t>12</t>
        </is>
      </c>
      <c r="F766" s="84">
        <f>D766/$T$1*E766</f>
        <v/>
      </c>
      <c r="G766" s="83" t="inlineStr">
        <is>
          <t>21</t>
        </is>
      </c>
      <c r="H766" s="83" t="inlineStr">
        <is>
          <t>7.4%</t>
        </is>
      </c>
      <c r="I766" s="87" t="inlineStr">
        <is>
          <t>x</t>
        </is>
      </c>
      <c r="J766" s="83" t="inlineStr">
        <is>
          <t>7.4%</t>
        </is>
      </c>
      <c r="K766" s="87" t="inlineStr">
        <is>
          <t>x</t>
        </is>
      </c>
      <c r="L766" s="83" t="inlineStr">
        <is>
          <t>9</t>
        </is>
      </c>
      <c r="M766" s="87" t="inlineStr">
        <is>
          <t>x</t>
        </is>
      </c>
      <c r="N766" s="83" t="inlineStr">
        <is>
          <t>17</t>
        </is>
      </c>
      <c r="O766" s="87" t="inlineStr">
        <is>
          <t>x</t>
        </is>
      </c>
      <c r="P766" s="83" t="inlineStr">
        <is>
          <t>51%</t>
        </is>
      </c>
      <c r="Q766" s="87" t="inlineStr">
        <is>
          <t>x</t>
        </is>
      </c>
      <c r="R766" s="87" t="inlineStr">
        <is>
          <t>x</t>
        </is>
      </c>
      <c r="S766" s="88" t="inlineStr">
        <is>
          <t>x</t>
        </is>
      </c>
    </row>
    <row r="767" ht="24" customHeight="1">
      <c r="A767" s="494" t="n"/>
      <c r="B767" s="236" t="inlineStr">
        <is>
          <t>24</t>
        </is>
      </c>
      <c r="C767" s="82" t="inlineStr">
        <is>
          <t>30.3</t>
        </is>
      </c>
      <c r="D767" s="83" t="inlineStr">
        <is>
          <t>25</t>
        </is>
      </c>
      <c r="E767" s="83" t="inlineStr">
        <is>
          <t>12</t>
        </is>
      </c>
      <c r="F767" s="84">
        <f>D767/$T$1*E767</f>
        <v/>
      </c>
      <c r="G767" s="83" t="inlineStr">
        <is>
          <t>23</t>
        </is>
      </c>
      <c r="H767" s="83" t="inlineStr">
        <is>
          <t>8.1%</t>
        </is>
      </c>
      <c r="I767" s="87" t="inlineStr">
        <is>
          <t>x</t>
        </is>
      </c>
      <c r="J767" s="83" t="inlineStr">
        <is>
          <t>8.1%</t>
        </is>
      </c>
      <c r="K767" s="87" t="inlineStr">
        <is>
          <t>x</t>
        </is>
      </c>
      <c r="L767" s="83" t="inlineStr">
        <is>
          <t>9</t>
        </is>
      </c>
      <c r="M767" s="87" t="inlineStr">
        <is>
          <t>x</t>
        </is>
      </c>
      <c r="N767" s="83" t="inlineStr">
        <is>
          <t>18</t>
        </is>
      </c>
      <c r="O767" s="87" t="inlineStr">
        <is>
          <t>x</t>
        </is>
      </c>
      <c r="P767" s="83" t="inlineStr">
        <is>
          <t>55.5%</t>
        </is>
      </c>
      <c r="Q767" s="87" t="inlineStr">
        <is>
          <t>x</t>
        </is>
      </c>
      <c r="R767" s="87" t="inlineStr">
        <is>
          <t>x</t>
        </is>
      </c>
      <c r="S767" s="88" t="inlineStr">
        <is>
          <t>x</t>
        </is>
      </c>
    </row>
    <row r="768" ht="24" customHeight="1">
      <c r="A768" s="494" t="n"/>
      <c r="B768" s="236" t="inlineStr">
        <is>
          <t>25</t>
        </is>
      </c>
      <c r="C768" s="82" t="inlineStr">
        <is>
          <t>33.1</t>
        </is>
      </c>
      <c r="D768" s="83" t="inlineStr">
        <is>
          <t>25</t>
        </is>
      </c>
      <c r="E768" s="83" t="inlineStr">
        <is>
          <t>12</t>
        </is>
      </c>
      <c r="F768" s="84">
        <f>D768/$T$1*E768</f>
        <v/>
      </c>
      <c r="G768" s="83" t="inlineStr">
        <is>
          <t>25</t>
        </is>
      </c>
      <c r="H768" s="83" t="inlineStr">
        <is>
          <t>8.8%</t>
        </is>
      </c>
      <c r="I768" s="87" t="inlineStr">
        <is>
          <t>x</t>
        </is>
      </c>
      <c r="J768" s="83" t="inlineStr">
        <is>
          <t>8.8%</t>
        </is>
      </c>
      <c r="K768" s="87" t="inlineStr">
        <is>
          <t>x</t>
        </is>
      </c>
      <c r="L768" s="83" t="inlineStr">
        <is>
          <t>10</t>
        </is>
      </c>
      <c r="M768" s="87" t="inlineStr">
        <is>
          <t>x</t>
        </is>
      </c>
      <c r="N768" s="83" t="inlineStr">
        <is>
          <t>20</t>
        </is>
      </c>
      <c r="O768" s="87" t="inlineStr">
        <is>
          <t>x</t>
        </is>
      </c>
      <c r="P768" s="83" t="inlineStr">
        <is>
          <t>60%</t>
        </is>
      </c>
      <c r="Q768" s="87" t="inlineStr">
        <is>
          <t>x</t>
        </is>
      </c>
      <c r="R768" s="87" t="inlineStr">
        <is>
          <t>x</t>
        </is>
      </c>
      <c r="S768" s="88" t="inlineStr">
        <is>
          <t>x</t>
        </is>
      </c>
    </row>
    <row r="769" ht="24" customHeight="1">
      <c r="A769" s="494" t="n"/>
      <c r="B769" s="236" t="inlineStr">
        <is>
          <t>26</t>
        </is>
      </c>
      <c r="C769" s="82" t="inlineStr">
        <is>
          <t>37.6</t>
        </is>
      </c>
      <c r="D769" s="83" t="inlineStr">
        <is>
          <t>30</t>
        </is>
      </c>
      <c r="E769" s="83" t="inlineStr">
        <is>
          <t>18</t>
        </is>
      </c>
      <c r="F769" s="84">
        <f>D769/$T$1*E769</f>
        <v/>
      </c>
      <c r="G769" s="83" t="inlineStr">
        <is>
          <t>29</t>
        </is>
      </c>
      <c r="H769" s="83" t="inlineStr">
        <is>
          <t>9.9%</t>
        </is>
      </c>
      <c r="I769" s="87" t="inlineStr">
        <is>
          <t>x</t>
        </is>
      </c>
      <c r="J769" s="83" t="inlineStr">
        <is>
          <t>9.9%</t>
        </is>
      </c>
      <c r="K769" s="87" t="inlineStr">
        <is>
          <t>x</t>
        </is>
      </c>
      <c r="L769" s="83" t="inlineStr">
        <is>
          <t>12</t>
        </is>
      </c>
      <c r="M769" s="87" t="inlineStr">
        <is>
          <t>x</t>
        </is>
      </c>
      <c r="N769" s="83" t="inlineStr">
        <is>
          <t>22</t>
        </is>
      </c>
      <c r="O769" s="87" t="inlineStr">
        <is>
          <t>x</t>
        </is>
      </c>
      <c r="P769" s="83" t="inlineStr">
        <is>
          <t>68%</t>
        </is>
      </c>
      <c r="Q769" s="87" t="inlineStr">
        <is>
          <t>x</t>
        </is>
      </c>
      <c r="R769" s="87" t="inlineStr">
        <is>
          <t>x</t>
        </is>
      </c>
      <c r="S769" s="88" t="inlineStr">
        <is>
          <t>x</t>
        </is>
      </c>
    </row>
    <row r="770" ht="24" customHeight="1">
      <c r="A770" s="494" t="n"/>
      <c r="B770" s="236" t="inlineStr">
        <is>
          <t>27</t>
        </is>
      </c>
      <c r="C770" s="82" t="inlineStr">
        <is>
          <t>41.9</t>
        </is>
      </c>
      <c r="D770" s="83" t="inlineStr">
        <is>
          <t>30</t>
        </is>
      </c>
      <c r="E770" s="83" t="inlineStr">
        <is>
          <t>18</t>
        </is>
      </c>
      <c r="F770" s="84">
        <f>@IF(OR($S$1="春节祝福",$S$1="周年祝福",$S$1="中秋祝福"),D770/$T$1*E770,D770*E770)</f>
        <v/>
      </c>
      <c r="G770" s="83" t="inlineStr">
        <is>
          <t>32</t>
        </is>
      </c>
      <c r="H770" s="83" t="inlineStr">
        <is>
          <t>11.1%</t>
        </is>
      </c>
      <c r="I770" s="87" t="inlineStr">
        <is>
          <t>x</t>
        </is>
      </c>
      <c r="J770" s="83" t="inlineStr">
        <is>
          <t>11.1%</t>
        </is>
      </c>
      <c r="K770" s="87" t="inlineStr">
        <is>
          <t>x</t>
        </is>
      </c>
      <c r="L770" s="83" t="inlineStr">
        <is>
          <t>13</t>
        </is>
      </c>
      <c r="M770" s="87" t="inlineStr">
        <is>
          <t>x</t>
        </is>
      </c>
      <c r="N770" s="83" t="inlineStr">
        <is>
          <t>25</t>
        </is>
      </c>
      <c r="O770" s="87" t="inlineStr">
        <is>
          <t>x</t>
        </is>
      </c>
      <c r="P770" s="83" t="inlineStr">
        <is>
          <t>76%</t>
        </is>
      </c>
      <c r="Q770" s="87" t="inlineStr">
        <is>
          <t>x</t>
        </is>
      </c>
      <c r="R770" s="87" t="inlineStr">
        <is>
          <t>x</t>
        </is>
      </c>
      <c r="S770" s="88" t="inlineStr">
        <is>
          <t>x</t>
        </is>
      </c>
    </row>
    <row r="771" ht="24" customHeight="1">
      <c r="A771" s="494" t="n"/>
      <c r="B771" s="236" t="inlineStr">
        <is>
          <t>28</t>
        </is>
      </c>
      <c r="C771" s="82" t="inlineStr">
        <is>
          <t>46.3</t>
        </is>
      </c>
      <c r="D771" s="83" t="inlineStr">
        <is>
          <t>30</t>
        </is>
      </c>
      <c r="E771" s="83" t="inlineStr">
        <is>
          <t>18</t>
        </is>
      </c>
      <c r="F771" s="84">
        <f>@IF(OR($S$1="春节祝福",$S$1="周年祝福",$S$1="中秋祝福"),D771/$T$1*E771,D771*E771)</f>
        <v/>
      </c>
      <c r="G771" s="83" t="inlineStr">
        <is>
          <t>35</t>
        </is>
      </c>
      <c r="H771" s="83" t="inlineStr">
        <is>
          <t>12.3%</t>
        </is>
      </c>
      <c r="I771" s="87" t="inlineStr">
        <is>
          <t>x</t>
        </is>
      </c>
      <c r="J771" s="83" t="inlineStr">
        <is>
          <t>12.3%</t>
        </is>
      </c>
      <c r="K771" s="87" t="inlineStr">
        <is>
          <t>x</t>
        </is>
      </c>
      <c r="L771" s="83" t="inlineStr">
        <is>
          <t>14</t>
        </is>
      </c>
      <c r="M771" s="87" t="inlineStr">
        <is>
          <t>x</t>
        </is>
      </c>
      <c r="N771" s="83" t="inlineStr">
        <is>
          <t>28</t>
        </is>
      </c>
      <c r="O771" s="87" t="inlineStr">
        <is>
          <t>x</t>
        </is>
      </c>
      <c r="P771" s="83" t="inlineStr">
        <is>
          <t>84%</t>
        </is>
      </c>
      <c r="Q771" s="87" t="inlineStr">
        <is>
          <t>x</t>
        </is>
      </c>
      <c r="R771" s="87" t="inlineStr">
        <is>
          <t>x</t>
        </is>
      </c>
      <c r="S771" s="88" t="inlineStr">
        <is>
          <t>x</t>
        </is>
      </c>
    </row>
    <row r="772" ht="24" customHeight="1">
      <c r="A772" s="494" t="n"/>
      <c r="B772" s="236" t="inlineStr">
        <is>
          <t>29</t>
        </is>
      </c>
      <c r="C772" s="82" t="inlineStr">
        <is>
          <t>50.8</t>
        </is>
      </c>
      <c r="D772" s="83" t="inlineStr">
        <is>
          <t>30</t>
        </is>
      </c>
      <c r="E772" s="83" t="inlineStr">
        <is>
          <t>18</t>
        </is>
      </c>
      <c r="F772" s="84">
        <f>@IF(OR($S$1="春节祝福",$S$1="周年祝福",$S$1="中秋祝福"),D772/$T$1*E772,D772*E772)</f>
        <v/>
      </c>
      <c r="G772" s="83" t="inlineStr">
        <is>
          <t>39</t>
        </is>
      </c>
      <c r="H772" s="83" t="inlineStr">
        <is>
          <t>13.4%</t>
        </is>
      </c>
      <c r="I772" s="87" t="inlineStr">
        <is>
          <t>x</t>
        </is>
      </c>
      <c r="J772" s="83" t="inlineStr">
        <is>
          <t>13.4%</t>
        </is>
      </c>
      <c r="K772" s="87" t="inlineStr">
        <is>
          <t>x</t>
        </is>
      </c>
      <c r="L772" s="83" t="inlineStr">
        <is>
          <t>16</t>
        </is>
      </c>
      <c r="M772" s="87" t="inlineStr">
        <is>
          <t>x</t>
        </is>
      </c>
      <c r="N772" s="83" t="inlineStr">
        <is>
          <t>30</t>
        </is>
      </c>
      <c r="O772" s="87" t="inlineStr">
        <is>
          <t>x</t>
        </is>
      </c>
      <c r="P772" s="83" t="inlineStr">
        <is>
          <t>92%</t>
        </is>
      </c>
      <c r="Q772" s="87" t="inlineStr">
        <is>
          <t>x</t>
        </is>
      </c>
      <c r="R772" s="87" t="inlineStr">
        <is>
          <t>x</t>
        </is>
      </c>
      <c r="S772" s="88" t="inlineStr">
        <is>
          <t>x</t>
        </is>
      </c>
    </row>
    <row r="773" ht="24" customHeight="1">
      <c r="A773" s="494" t="n"/>
      <c r="B773" s="236" t="inlineStr">
        <is>
          <t>30</t>
        </is>
      </c>
      <c r="C773" s="82" t="inlineStr">
        <is>
          <t>55.1</t>
        </is>
      </c>
      <c r="D773" s="83" t="inlineStr">
        <is>
          <t>30</t>
        </is>
      </c>
      <c r="E773" s="83" t="inlineStr">
        <is>
          <t>18</t>
        </is>
      </c>
      <c r="F773" s="84">
        <f>@IF(OR($S$1="周年祝福",$S$1="中秋祝福"),D773/$T$1*E773,D773*E773)</f>
        <v/>
      </c>
      <c r="G773" s="83" t="inlineStr">
        <is>
          <t>42</t>
        </is>
      </c>
      <c r="H773" s="83" t="inlineStr">
        <is>
          <t>14.6%</t>
        </is>
      </c>
      <c r="I773" s="87" t="inlineStr">
        <is>
          <t>x</t>
        </is>
      </c>
      <c r="J773" s="83" t="inlineStr">
        <is>
          <t>14.6%</t>
        </is>
      </c>
      <c r="K773" s="87" t="inlineStr">
        <is>
          <t>x</t>
        </is>
      </c>
      <c r="L773" s="83" t="inlineStr">
        <is>
          <t>17</t>
        </is>
      </c>
      <c r="M773" s="87" t="inlineStr">
        <is>
          <t>x</t>
        </is>
      </c>
      <c r="N773" s="83" t="inlineStr">
        <is>
          <t>33</t>
        </is>
      </c>
      <c r="O773" s="87" t="inlineStr">
        <is>
          <t>x</t>
        </is>
      </c>
      <c r="P773" s="83" t="inlineStr">
        <is>
          <t>100%</t>
        </is>
      </c>
      <c r="Q773" s="87" t="inlineStr">
        <is>
          <t>x</t>
        </is>
      </c>
      <c r="R773" s="87" t="inlineStr">
        <is>
          <t>x</t>
        </is>
      </c>
      <c r="S773" s="88" t="inlineStr">
        <is>
          <t>x</t>
        </is>
      </c>
    </row>
    <row r="774" ht="24" customHeight="1">
      <c r="A774" s="494" t="n"/>
      <c r="B774" s="236" t="inlineStr">
        <is>
          <t>31</t>
        </is>
      </c>
      <c r="C774" s="82" t="inlineStr">
        <is>
          <t>60.3</t>
        </is>
      </c>
      <c r="D774" s="83" t="inlineStr">
        <is>
          <t>35</t>
        </is>
      </c>
      <c r="E774" s="83" t="inlineStr">
        <is>
          <t>20</t>
        </is>
      </c>
      <c r="F774" s="84">
        <f>@IF(OR($S$1="周年祝福",$S$1="中秋祝福"),D774/$T$1*E774,D774*E774)</f>
        <v/>
      </c>
      <c r="G774" s="132" t="inlineStr">
        <is>
          <t>46</t>
        </is>
      </c>
      <c r="H774" s="132" t="inlineStr">
        <is>
          <t>15.9%</t>
        </is>
      </c>
      <c r="I774" s="285" t="inlineStr">
        <is>
          <t>x</t>
        </is>
      </c>
      <c r="J774" s="132" t="inlineStr">
        <is>
          <t>15.9%</t>
        </is>
      </c>
      <c r="K774" s="285" t="inlineStr">
        <is>
          <t>x</t>
        </is>
      </c>
      <c r="L774" s="132" t="inlineStr">
        <is>
          <t>19</t>
        </is>
      </c>
      <c r="M774" s="285" t="inlineStr">
        <is>
          <t>x</t>
        </is>
      </c>
      <c r="N774" s="132" t="inlineStr">
        <is>
          <t>36</t>
        </is>
      </c>
      <c r="O774" s="285" t="inlineStr">
        <is>
          <t>x</t>
        </is>
      </c>
      <c r="P774" s="132" t="inlineStr">
        <is>
          <t>109%</t>
        </is>
      </c>
      <c r="Q774" s="87" t="inlineStr">
        <is>
          <t>x</t>
        </is>
      </c>
      <c r="R774" s="87" t="inlineStr">
        <is>
          <t>x</t>
        </is>
      </c>
      <c r="S774" s="88" t="inlineStr">
        <is>
          <t>x</t>
        </is>
      </c>
    </row>
    <row r="775" ht="24" customHeight="1">
      <c r="A775" s="494" t="n"/>
      <c r="B775" s="236" t="inlineStr">
        <is>
          <t>32</t>
        </is>
      </c>
      <c r="C775" s="82" t="inlineStr">
        <is>
          <t>65</t>
        </is>
      </c>
      <c r="D775" s="83" t="inlineStr">
        <is>
          <t>35</t>
        </is>
      </c>
      <c r="E775" s="83" t="inlineStr">
        <is>
          <t>20</t>
        </is>
      </c>
      <c r="F775" s="84">
        <f>D775*E775</f>
        <v/>
      </c>
      <c r="G775" s="73" t="inlineStr">
        <is>
          <t>50</t>
        </is>
      </c>
      <c r="H775" s="73" t="inlineStr">
        <is>
          <t>17.2%</t>
        </is>
      </c>
      <c r="I775" s="665" t="inlineStr">
        <is>
          <t>x</t>
        </is>
      </c>
      <c r="J775" s="73" t="inlineStr">
        <is>
          <t>17.2%</t>
        </is>
      </c>
      <c r="K775" s="665" t="inlineStr">
        <is>
          <t>x</t>
        </is>
      </c>
      <c r="L775" s="73" t="inlineStr">
        <is>
          <t>20</t>
        </is>
      </c>
      <c r="M775" s="665" t="inlineStr">
        <is>
          <t>x</t>
        </is>
      </c>
      <c r="N775" s="73" t="inlineStr">
        <is>
          <t>39</t>
        </is>
      </c>
      <c r="O775" s="665" t="inlineStr">
        <is>
          <t>x</t>
        </is>
      </c>
      <c r="P775" s="73" t="inlineStr">
        <is>
          <t>118%</t>
        </is>
      </c>
      <c r="Q775" s="87" t="inlineStr">
        <is>
          <t>x</t>
        </is>
      </c>
      <c r="R775" s="87" t="inlineStr">
        <is>
          <t>x</t>
        </is>
      </c>
      <c r="S775" s="88" t="inlineStr">
        <is>
          <t>x</t>
        </is>
      </c>
    </row>
    <row r="776" ht="24" customHeight="1">
      <c r="A776" s="494" t="n"/>
      <c r="B776" s="236" t="inlineStr">
        <is>
          <t>33</t>
        </is>
      </c>
      <c r="C776" s="82" t="inlineStr">
        <is>
          <t>70.6</t>
        </is>
      </c>
      <c r="D776" s="83" t="inlineStr">
        <is>
          <t>35</t>
        </is>
      </c>
      <c r="E776" s="83" t="inlineStr">
        <is>
          <t>20</t>
        </is>
      </c>
      <c r="F776" s="84">
        <f>D776*E776</f>
        <v/>
      </c>
      <c r="G776" s="73" t="inlineStr">
        <is>
          <t>54</t>
        </is>
      </c>
      <c r="H776" s="73" t="inlineStr">
        <is>
          <t>18.7%</t>
        </is>
      </c>
      <c r="I776" s="665" t="inlineStr">
        <is>
          <t>x</t>
        </is>
      </c>
      <c r="J776" s="73" t="inlineStr">
        <is>
          <t>18.7%</t>
        </is>
      </c>
      <c r="K776" s="665" t="inlineStr">
        <is>
          <t>x</t>
        </is>
      </c>
      <c r="L776" s="73" t="inlineStr">
        <is>
          <t>22</t>
        </is>
      </c>
      <c r="M776" s="665" t="inlineStr">
        <is>
          <t>x</t>
        </is>
      </c>
      <c r="N776" s="73" t="inlineStr">
        <is>
          <t>42</t>
        </is>
      </c>
      <c r="O776" s="665" t="inlineStr">
        <is>
          <t>x</t>
        </is>
      </c>
      <c r="P776" s="73" t="inlineStr">
        <is>
          <t>128%</t>
        </is>
      </c>
      <c r="Q776" s="87" t="inlineStr">
        <is>
          <t>x</t>
        </is>
      </c>
      <c r="R776" s="87" t="inlineStr">
        <is>
          <t>x</t>
        </is>
      </c>
      <c r="S776" s="88" t="inlineStr">
        <is>
          <t>x</t>
        </is>
      </c>
    </row>
    <row r="777" ht="24" customHeight="1">
      <c r="A777" s="494" t="n"/>
      <c r="B777" s="236" t="inlineStr">
        <is>
          <t>34</t>
        </is>
      </c>
      <c r="C777" s="82" t="inlineStr">
        <is>
          <t>77.2</t>
        </is>
      </c>
      <c r="D777" s="83" t="inlineStr">
        <is>
          <t>35</t>
        </is>
      </c>
      <c r="E777" s="83" t="inlineStr">
        <is>
          <t>20</t>
        </is>
      </c>
      <c r="F777" s="84">
        <f>D777*E777</f>
        <v/>
      </c>
      <c r="G777" s="73" t="inlineStr">
        <is>
          <t>59</t>
        </is>
      </c>
      <c r="H777" s="73" t="inlineStr">
        <is>
          <t>20.4%</t>
        </is>
      </c>
      <c r="I777" s="665" t="inlineStr">
        <is>
          <t>x</t>
        </is>
      </c>
      <c r="J777" s="73" t="inlineStr">
        <is>
          <t>20.4%</t>
        </is>
      </c>
      <c r="K777" s="665" t="inlineStr">
        <is>
          <t>x</t>
        </is>
      </c>
      <c r="L777" s="73" t="inlineStr">
        <is>
          <t>24</t>
        </is>
      </c>
      <c r="M777" s="665" t="inlineStr">
        <is>
          <t>x</t>
        </is>
      </c>
      <c r="N777" s="73" t="inlineStr">
        <is>
          <t>46</t>
        </is>
      </c>
      <c r="O777" s="665" t="inlineStr">
        <is>
          <t>x</t>
        </is>
      </c>
      <c r="P777" s="73" t="inlineStr">
        <is>
          <t>140%</t>
        </is>
      </c>
      <c r="Q777" s="87" t="inlineStr">
        <is>
          <t>x</t>
        </is>
      </c>
      <c r="R777" s="87" t="inlineStr">
        <is>
          <t>x</t>
        </is>
      </c>
      <c r="S777" s="88" t="inlineStr">
        <is>
          <t>x</t>
        </is>
      </c>
    </row>
    <row r="778" ht="24" customHeight="1">
      <c r="A778" s="553" t="n"/>
      <c r="B778" s="290" t="inlineStr">
        <is>
          <t>35</t>
        </is>
      </c>
      <c r="C778" s="89" t="inlineStr">
        <is>
          <t>83</t>
        </is>
      </c>
      <c r="D778" s="90" t="inlineStr">
        <is>
          <t>35</t>
        </is>
      </c>
      <c r="E778" s="90" t="inlineStr">
        <is>
          <t>20</t>
        </is>
      </c>
      <c r="F778" s="224">
        <f>D778*E778</f>
        <v/>
      </c>
      <c r="G778" s="1060" t="inlineStr">
        <is>
          <t>63</t>
        </is>
      </c>
      <c r="H778" s="1060" t="inlineStr">
        <is>
          <t>21.9%</t>
        </is>
      </c>
      <c r="I778" s="1061" t="inlineStr">
        <is>
          <t>x</t>
        </is>
      </c>
      <c r="J778" s="1060" t="inlineStr">
        <is>
          <t>21.9%</t>
        </is>
      </c>
      <c r="K778" s="1061" t="inlineStr">
        <is>
          <t>x</t>
        </is>
      </c>
      <c r="L778" s="1060" t="inlineStr">
        <is>
          <t>26</t>
        </is>
      </c>
      <c r="M778" s="1061" t="inlineStr">
        <is>
          <t>x</t>
        </is>
      </c>
      <c r="N778" s="1060" t="inlineStr">
        <is>
          <t>50</t>
        </is>
      </c>
      <c r="O778" s="1061" t="inlineStr">
        <is>
          <t>x</t>
        </is>
      </c>
      <c r="P778" s="1060" t="inlineStr">
        <is>
          <t>150%</t>
        </is>
      </c>
      <c r="Q778" s="66" t="inlineStr">
        <is>
          <t>x</t>
        </is>
      </c>
      <c r="R778" s="66" t="inlineStr">
        <is>
          <t>x</t>
        </is>
      </c>
      <c r="S778" s="67" t="inlineStr">
        <is>
          <t>x</t>
        </is>
      </c>
    </row>
    <row r="779" ht="24" customHeight="1">
      <c r="A779" s="579" t="inlineStr">
        <is>
          <t>峨眉
上层心法
神佑经</t>
        </is>
      </c>
      <c r="B779" s="75" t="inlineStr">
        <is>
          <t>1</t>
        </is>
      </c>
      <c r="C779" s="234" t="inlineStr">
        <is>
          <t>0.6</t>
        </is>
      </c>
      <c r="D779" s="340" t="inlineStr">
        <is>
          <t>5</t>
        </is>
      </c>
      <c r="E779" s="340" t="inlineStr">
        <is>
          <t>1</t>
        </is>
      </c>
      <c r="F779" s="207">
        <f>D779/$T$1*E779</f>
        <v/>
      </c>
      <c r="G779" s="340" t="inlineStr">
        <is>
          <t>0</t>
        </is>
      </c>
      <c r="H779" s="253" t="inlineStr">
        <is>
          <t>x</t>
        </is>
      </c>
      <c r="I779" s="340" t="inlineStr">
        <is>
          <t>0.3%</t>
        </is>
      </c>
      <c r="J779" s="253" t="inlineStr">
        <is>
          <t>x</t>
        </is>
      </c>
      <c r="K779" s="340" t="inlineStr">
        <is>
          <t>0.4%</t>
        </is>
      </c>
      <c r="L779" s="253" t="inlineStr">
        <is>
          <t>x</t>
        </is>
      </c>
      <c r="M779" s="340" t="inlineStr">
        <is>
          <t>0</t>
        </is>
      </c>
      <c r="N779" s="253" t="inlineStr">
        <is>
          <t>x</t>
        </is>
      </c>
      <c r="O779" s="340" t="inlineStr">
        <is>
          <t>0</t>
        </is>
      </c>
      <c r="P779" s="253" t="inlineStr">
        <is>
          <t>x</t>
        </is>
      </c>
      <c r="Q779" s="340" t="inlineStr">
        <is>
          <t>1%</t>
        </is>
      </c>
      <c r="R779" s="253" t="inlineStr">
        <is>
          <t>x</t>
        </is>
      </c>
      <c r="S779" s="662" t="inlineStr">
        <is>
          <t>x</t>
        </is>
      </c>
    </row>
    <row r="780" ht="24" customHeight="1">
      <c r="A780" s="494" t="n"/>
      <c r="B780" s="236" t="inlineStr">
        <is>
          <t>2</t>
        </is>
      </c>
      <c r="C780" s="82" t="inlineStr">
        <is>
          <t>1.7</t>
        </is>
      </c>
      <c r="D780" s="83" t="inlineStr">
        <is>
          <t>5</t>
        </is>
      </c>
      <c r="E780" s="83" t="inlineStr">
        <is>
          <t>1</t>
        </is>
      </c>
      <c r="F780" s="84">
        <f>D780/$T$1*E780</f>
        <v/>
      </c>
      <c r="G780" s="83" t="inlineStr">
        <is>
          <t>1</t>
        </is>
      </c>
      <c r="H780" s="87" t="inlineStr">
        <is>
          <t>x</t>
        </is>
      </c>
      <c r="I780" s="83" t="inlineStr">
        <is>
          <t>0.6%</t>
        </is>
      </c>
      <c r="J780" s="87" t="inlineStr">
        <is>
          <t>x</t>
        </is>
      </c>
      <c r="K780" s="83" t="inlineStr">
        <is>
          <t>0.7%</t>
        </is>
      </c>
      <c r="L780" s="87" t="inlineStr">
        <is>
          <t>x</t>
        </is>
      </c>
      <c r="M780" s="83" t="inlineStr">
        <is>
          <t>1</t>
        </is>
      </c>
      <c r="N780" s="87" t="inlineStr">
        <is>
          <t>x</t>
        </is>
      </c>
      <c r="O780" s="83" t="inlineStr">
        <is>
          <t>0</t>
        </is>
      </c>
      <c r="P780" s="87" t="inlineStr">
        <is>
          <t>x</t>
        </is>
      </c>
      <c r="Q780" s="83" t="inlineStr">
        <is>
          <t>2%</t>
        </is>
      </c>
      <c r="R780" s="87" t="inlineStr">
        <is>
          <t>x</t>
        </is>
      </c>
      <c r="S780" s="88" t="inlineStr">
        <is>
          <t>x</t>
        </is>
      </c>
    </row>
    <row r="781" ht="24" customHeight="1">
      <c r="A781" s="494" t="n"/>
      <c r="B781" s="236" t="inlineStr">
        <is>
          <t>3</t>
        </is>
      </c>
      <c r="C781" s="82" t="inlineStr">
        <is>
          <t>2.5</t>
        </is>
      </c>
      <c r="D781" s="83" t="inlineStr">
        <is>
          <t>5</t>
        </is>
      </c>
      <c r="E781" s="83" t="inlineStr">
        <is>
          <t>1</t>
        </is>
      </c>
      <c r="F781" s="84">
        <f>D781/$T$1*E781</f>
        <v/>
      </c>
      <c r="G781" s="83" t="inlineStr">
        <is>
          <t>1</t>
        </is>
      </c>
      <c r="H781" s="87" t="inlineStr">
        <is>
          <t>x</t>
        </is>
      </c>
      <c r="I781" s="83" t="inlineStr">
        <is>
          <t>0.9%</t>
        </is>
      </c>
      <c r="J781" s="87" t="inlineStr">
        <is>
          <t>x</t>
        </is>
      </c>
      <c r="K781" s="83" t="inlineStr">
        <is>
          <t>1.1%</t>
        </is>
      </c>
      <c r="L781" s="87" t="inlineStr">
        <is>
          <t>x</t>
        </is>
      </c>
      <c r="M781" s="83" t="inlineStr">
        <is>
          <t>1</t>
        </is>
      </c>
      <c r="N781" s="87" t="inlineStr">
        <is>
          <t>x</t>
        </is>
      </c>
      <c r="O781" s="83" t="inlineStr">
        <is>
          <t>1</t>
        </is>
      </c>
      <c r="P781" s="87" t="inlineStr">
        <is>
          <t>x</t>
        </is>
      </c>
      <c r="Q781" s="83" t="inlineStr">
        <is>
          <t>3%</t>
        </is>
      </c>
      <c r="R781" s="87" t="inlineStr">
        <is>
          <t>x</t>
        </is>
      </c>
      <c r="S781" s="88" t="inlineStr">
        <is>
          <t>x</t>
        </is>
      </c>
    </row>
    <row r="782" ht="24" customHeight="1">
      <c r="A782" s="494" t="n"/>
      <c r="B782" s="236" t="inlineStr">
        <is>
          <t>4</t>
        </is>
      </c>
      <c r="C782" s="82" t="inlineStr">
        <is>
          <t>3.2</t>
        </is>
      </c>
      <c r="D782" s="83" t="inlineStr">
        <is>
          <t>5</t>
        </is>
      </c>
      <c r="E782" s="83" t="inlineStr">
        <is>
          <t>1</t>
        </is>
      </c>
      <c r="F782" s="84">
        <f>D782/$T$1*E782</f>
        <v/>
      </c>
      <c r="G782" s="83" t="inlineStr">
        <is>
          <t>2</t>
        </is>
      </c>
      <c r="H782" s="87" t="inlineStr">
        <is>
          <t>x</t>
        </is>
      </c>
      <c r="I782" s="83" t="inlineStr">
        <is>
          <t>1.2%</t>
        </is>
      </c>
      <c r="J782" s="87" t="inlineStr">
        <is>
          <t>x</t>
        </is>
      </c>
      <c r="K782" s="83" t="inlineStr">
        <is>
          <t>1.5%</t>
        </is>
      </c>
      <c r="L782" s="87" t="inlineStr">
        <is>
          <t>x</t>
        </is>
      </c>
      <c r="M782" s="83" t="inlineStr">
        <is>
          <t>1</t>
        </is>
      </c>
      <c r="N782" s="87" t="inlineStr">
        <is>
          <t>x</t>
        </is>
      </c>
      <c r="O782" s="83" t="inlineStr">
        <is>
          <t>1</t>
        </is>
      </c>
      <c r="P782" s="87" t="inlineStr">
        <is>
          <t>x</t>
        </is>
      </c>
      <c r="Q782" s="83" t="inlineStr">
        <is>
          <t>4%</t>
        </is>
      </c>
      <c r="R782" s="87" t="inlineStr">
        <is>
          <t>x</t>
        </is>
      </c>
      <c r="S782" s="88" t="inlineStr">
        <is>
          <t>x</t>
        </is>
      </c>
    </row>
    <row r="783" ht="24" customHeight="1">
      <c r="A783" s="494" t="n"/>
      <c r="B783" s="236" t="inlineStr">
        <is>
          <t>5</t>
        </is>
      </c>
      <c r="C783" s="82" t="inlineStr">
        <is>
          <t>4.2</t>
        </is>
      </c>
      <c r="D783" s="83" t="inlineStr">
        <is>
          <t>5</t>
        </is>
      </c>
      <c r="E783" s="83" t="inlineStr">
        <is>
          <t>1</t>
        </is>
      </c>
      <c r="F783" s="84">
        <f>D783/$T$1*E783</f>
        <v/>
      </c>
      <c r="G783" s="83" t="inlineStr">
        <is>
          <t>2</t>
        </is>
      </c>
      <c r="H783" s="87" t="inlineStr">
        <is>
          <t>x</t>
        </is>
      </c>
      <c r="I783" s="83" t="inlineStr">
        <is>
          <t>1.5%</t>
        </is>
      </c>
      <c r="J783" s="87" t="inlineStr">
        <is>
          <t>x</t>
        </is>
      </c>
      <c r="K783" s="83" t="inlineStr">
        <is>
          <t>1.8%</t>
        </is>
      </c>
      <c r="L783" s="87" t="inlineStr">
        <is>
          <t>x</t>
        </is>
      </c>
      <c r="M783" s="83" t="inlineStr">
        <is>
          <t>2</t>
        </is>
      </c>
      <c r="N783" s="87" t="inlineStr">
        <is>
          <t>x</t>
        </is>
      </c>
      <c r="O783" s="83" t="inlineStr">
        <is>
          <t>1</t>
        </is>
      </c>
      <c r="P783" s="87" t="inlineStr">
        <is>
          <t>x</t>
        </is>
      </c>
      <c r="Q783" s="83" t="inlineStr">
        <is>
          <t>5%</t>
        </is>
      </c>
      <c r="R783" s="87" t="inlineStr">
        <is>
          <t>x</t>
        </is>
      </c>
      <c r="S783" s="88" t="inlineStr">
        <is>
          <t>x</t>
        </is>
      </c>
    </row>
    <row r="784" ht="24" customHeight="1">
      <c r="A784" s="494" t="n"/>
      <c r="B784" s="236" t="inlineStr">
        <is>
          <t>6</t>
        </is>
      </c>
      <c r="C784" s="82" t="inlineStr">
        <is>
          <t>5.2</t>
        </is>
      </c>
      <c r="D784" s="83" t="inlineStr">
        <is>
          <t>10</t>
        </is>
      </c>
      <c r="E784" s="83" t="inlineStr">
        <is>
          <t>2</t>
        </is>
      </c>
      <c r="F784" s="84">
        <f>D784/$T$1*E784</f>
        <v/>
      </c>
      <c r="G784" s="83" t="inlineStr">
        <is>
          <t>3</t>
        </is>
      </c>
      <c r="H784" s="87" t="inlineStr">
        <is>
          <t>x</t>
        </is>
      </c>
      <c r="I784" s="83" t="inlineStr">
        <is>
          <t>1.9%</t>
        </is>
      </c>
      <c r="J784" s="87" t="inlineStr">
        <is>
          <t>x</t>
        </is>
      </c>
      <c r="K784" s="83" t="inlineStr">
        <is>
          <t>2.4%</t>
        </is>
      </c>
      <c r="L784" s="87" t="inlineStr">
        <is>
          <t>x</t>
        </is>
      </c>
      <c r="M784" s="83" t="inlineStr">
        <is>
          <t>2</t>
        </is>
      </c>
      <c r="N784" s="87" t="inlineStr">
        <is>
          <t>x</t>
        </is>
      </c>
      <c r="O784" s="83" t="inlineStr">
        <is>
          <t>1</t>
        </is>
      </c>
      <c r="P784" s="87" t="inlineStr">
        <is>
          <t>x</t>
        </is>
      </c>
      <c r="Q784" s="83" t="inlineStr">
        <is>
          <t>6.5%</t>
        </is>
      </c>
      <c r="R784" s="87" t="inlineStr">
        <is>
          <t>x</t>
        </is>
      </c>
      <c r="S784" s="88" t="inlineStr">
        <is>
          <t>x</t>
        </is>
      </c>
    </row>
    <row r="785" ht="24" customHeight="1">
      <c r="A785" s="494" t="n"/>
      <c r="B785" s="236" t="inlineStr">
        <is>
          <t>7</t>
        </is>
      </c>
      <c r="C785" s="82" t="inlineStr">
        <is>
          <t>6.4</t>
        </is>
      </c>
      <c r="D785" s="83" t="inlineStr">
        <is>
          <t>10</t>
        </is>
      </c>
      <c r="E785" s="83" t="inlineStr">
        <is>
          <t>2</t>
        </is>
      </c>
      <c r="F785" s="84">
        <f>D785/$T$1*E785</f>
        <v/>
      </c>
      <c r="G785" s="83" t="inlineStr">
        <is>
          <t>3</t>
        </is>
      </c>
      <c r="H785" s="87" t="inlineStr">
        <is>
          <t>x</t>
        </is>
      </c>
      <c r="I785" s="83" t="inlineStr">
        <is>
          <t>2.3%</t>
        </is>
      </c>
      <c r="J785" s="87" t="inlineStr">
        <is>
          <t>x</t>
        </is>
      </c>
      <c r="K785" s="83" t="inlineStr">
        <is>
          <t>2.9%</t>
        </is>
      </c>
      <c r="L785" s="87" t="inlineStr">
        <is>
          <t>x</t>
        </is>
      </c>
      <c r="M785" s="83" t="inlineStr">
        <is>
          <t>3</t>
        </is>
      </c>
      <c r="N785" s="87" t="inlineStr">
        <is>
          <t>x</t>
        </is>
      </c>
      <c r="O785" s="83" t="inlineStr">
        <is>
          <t>1</t>
        </is>
      </c>
      <c r="P785" s="87" t="inlineStr">
        <is>
          <t>x</t>
        </is>
      </c>
      <c r="Q785" s="83" t="inlineStr">
        <is>
          <t>8%</t>
        </is>
      </c>
      <c r="R785" s="87" t="inlineStr">
        <is>
          <t>x</t>
        </is>
      </c>
      <c r="S785" s="88" t="inlineStr">
        <is>
          <t>x</t>
        </is>
      </c>
    </row>
    <row r="786" ht="24" customHeight="1">
      <c r="A786" s="494" t="n"/>
      <c r="B786" s="236" t="inlineStr">
        <is>
          <t>8</t>
        </is>
      </c>
      <c r="C786" s="82" t="inlineStr">
        <is>
          <t>7.7</t>
        </is>
      </c>
      <c r="D786" s="83" t="inlineStr">
        <is>
          <t>10</t>
        </is>
      </c>
      <c r="E786" s="83" t="inlineStr">
        <is>
          <t>2</t>
        </is>
      </c>
      <c r="F786" s="84">
        <f>D786/$T$1*E786</f>
        <v/>
      </c>
      <c r="G786" s="83" t="inlineStr">
        <is>
          <t>4</t>
        </is>
      </c>
      <c r="H786" s="87" t="inlineStr">
        <is>
          <t>x</t>
        </is>
      </c>
      <c r="I786" s="83" t="inlineStr">
        <is>
          <t>2.8%</t>
        </is>
      </c>
      <c r="J786" s="87" t="inlineStr">
        <is>
          <t>x</t>
        </is>
      </c>
      <c r="K786" s="83" t="inlineStr">
        <is>
          <t>3.5%</t>
        </is>
      </c>
      <c r="L786" s="87" t="inlineStr">
        <is>
          <t>x</t>
        </is>
      </c>
      <c r="M786" s="83" t="inlineStr">
        <is>
          <t>3</t>
        </is>
      </c>
      <c r="N786" s="87" t="inlineStr">
        <is>
          <t>x</t>
        </is>
      </c>
      <c r="O786" s="83" t="inlineStr">
        <is>
          <t>2</t>
        </is>
      </c>
      <c r="P786" s="87" t="inlineStr">
        <is>
          <t>x</t>
        </is>
      </c>
      <c r="Q786" s="83" t="inlineStr">
        <is>
          <t>9.5%</t>
        </is>
      </c>
      <c r="R786" s="87" t="inlineStr">
        <is>
          <t>x</t>
        </is>
      </c>
      <c r="S786" s="88" t="inlineStr">
        <is>
          <t>x</t>
        </is>
      </c>
    </row>
    <row r="787" ht="24" customHeight="1">
      <c r="A787" s="494" t="n"/>
      <c r="B787" s="236" t="inlineStr">
        <is>
          <t>9</t>
        </is>
      </c>
      <c r="C787" s="82" t="inlineStr">
        <is>
          <t>9</t>
        </is>
      </c>
      <c r="D787" s="83" t="inlineStr">
        <is>
          <t>10</t>
        </is>
      </c>
      <c r="E787" s="83" t="inlineStr">
        <is>
          <t>2</t>
        </is>
      </c>
      <c r="F787" s="84">
        <f>D787/$T$1*E787</f>
        <v/>
      </c>
      <c r="G787" s="83" t="inlineStr">
        <is>
          <t>5</t>
        </is>
      </c>
      <c r="H787" s="87" t="inlineStr">
        <is>
          <t>x</t>
        </is>
      </c>
      <c r="I787" s="83" t="inlineStr">
        <is>
          <t>3.2%</t>
        </is>
      </c>
      <c r="J787" s="87" t="inlineStr">
        <is>
          <t>x</t>
        </is>
      </c>
      <c r="K787" s="83" t="inlineStr">
        <is>
          <t>4%</t>
        </is>
      </c>
      <c r="L787" s="87" t="inlineStr">
        <is>
          <t>x</t>
        </is>
      </c>
      <c r="M787" s="83" t="inlineStr">
        <is>
          <t>4</t>
        </is>
      </c>
      <c r="N787" s="87" t="inlineStr">
        <is>
          <t>x</t>
        </is>
      </c>
      <c r="O787" s="83" t="inlineStr">
        <is>
          <t>2</t>
        </is>
      </c>
      <c r="P787" s="87" t="inlineStr">
        <is>
          <t>x</t>
        </is>
      </c>
      <c r="Q787" s="83" t="inlineStr">
        <is>
          <t>11%</t>
        </is>
      </c>
      <c r="R787" s="87" t="inlineStr">
        <is>
          <t>x</t>
        </is>
      </c>
      <c r="S787" s="88" t="inlineStr">
        <is>
          <t>x</t>
        </is>
      </c>
    </row>
    <row r="788" ht="24" customHeight="1">
      <c r="A788" s="494" t="n"/>
      <c r="B788" s="236" t="inlineStr">
        <is>
          <t>10</t>
        </is>
      </c>
      <c r="C788" s="82" t="inlineStr">
        <is>
          <t>10</t>
        </is>
      </c>
      <c r="D788" s="83" t="inlineStr">
        <is>
          <t>10</t>
        </is>
      </c>
      <c r="E788" s="83" t="inlineStr">
        <is>
          <t>2</t>
        </is>
      </c>
      <c r="F788" s="84">
        <f>D788/$T$1*E788</f>
        <v/>
      </c>
      <c r="G788" s="83" t="inlineStr">
        <is>
          <t>5</t>
        </is>
      </c>
      <c r="H788" s="87" t="inlineStr">
        <is>
          <t>x</t>
        </is>
      </c>
      <c r="I788" s="83" t="inlineStr">
        <is>
          <t>3.7%</t>
        </is>
      </c>
      <c r="J788" s="87" t="inlineStr">
        <is>
          <t>x</t>
        </is>
      </c>
      <c r="K788" s="83" t="inlineStr">
        <is>
          <t>4.6%</t>
        </is>
      </c>
      <c r="L788" s="87" t="inlineStr">
        <is>
          <t>x</t>
        </is>
      </c>
      <c r="M788" s="83" t="inlineStr">
        <is>
          <t>4</t>
        </is>
      </c>
      <c r="N788" s="87" t="inlineStr">
        <is>
          <t>x</t>
        </is>
      </c>
      <c r="O788" s="83" t="inlineStr">
        <is>
          <t>2</t>
        </is>
      </c>
      <c r="P788" s="87" t="inlineStr">
        <is>
          <t>x</t>
        </is>
      </c>
      <c r="Q788" s="83" t="inlineStr">
        <is>
          <t>12.5%</t>
        </is>
      </c>
      <c r="R788" s="87" t="inlineStr">
        <is>
          <t>x</t>
        </is>
      </c>
      <c r="S788" s="88" t="inlineStr">
        <is>
          <t>x</t>
        </is>
      </c>
    </row>
    <row r="789" ht="24" customHeight="1">
      <c r="A789" s="494" t="n"/>
      <c r="B789" s="236" t="inlineStr">
        <is>
          <t>11</t>
        </is>
      </c>
      <c r="C789" s="82" t="inlineStr">
        <is>
          <t>11.6</t>
        </is>
      </c>
      <c r="D789" s="83" t="inlineStr">
        <is>
          <t>15</t>
        </is>
      </c>
      <c r="E789" s="83" t="inlineStr">
        <is>
          <t>5</t>
        </is>
      </c>
      <c r="F789" s="84">
        <f>D789/$T$1*E789</f>
        <v/>
      </c>
      <c r="G789" s="83" t="inlineStr">
        <is>
          <t>6</t>
        </is>
      </c>
      <c r="H789" s="87" t="inlineStr">
        <is>
          <t>x</t>
        </is>
      </c>
      <c r="I789" s="83" t="inlineStr">
        <is>
          <t>4.2%</t>
        </is>
      </c>
      <c r="J789" s="87" t="inlineStr">
        <is>
          <t>x</t>
        </is>
      </c>
      <c r="K789" s="83" t="inlineStr">
        <is>
          <t>5.3%</t>
        </is>
      </c>
      <c r="L789" s="87" t="inlineStr">
        <is>
          <t>x</t>
        </is>
      </c>
      <c r="M789" s="83" t="inlineStr">
        <is>
          <t>5</t>
        </is>
      </c>
      <c r="N789" s="87" t="inlineStr">
        <is>
          <t>x</t>
        </is>
      </c>
      <c r="O789" s="83" t="inlineStr">
        <is>
          <t>2</t>
        </is>
      </c>
      <c r="P789" s="87" t="inlineStr">
        <is>
          <t>x</t>
        </is>
      </c>
      <c r="Q789" s="83" t="inlineStr">
        <is>
          <t>14.5%</t>
        </is>
      </c>
      <c r="R789" s="87" t="inlineStr">
        <is>
          <t>x</t>
        </is>
      </c>
      <c r="S789" s="88" t="inlineStr">
        <is>
          <t>x</t>
        </is>
      </c>
    </row>
    <row r="790" ht="24" customHeight="1">
      <c r="A790" s="494" t="n"/>
      <c r="B790" s="236" t="inlineStr">
        <is>
          <t>12</t>
        </is>
      </c>
      <c r="C790" s="82" t="inlineStr">
        <is>
          <t>13.1</t>
        </is>
      </c>
      <c r="D790" s="83" t="inlineStr">
        <is>
          <t>15</t>
        </is>
      </c>
      <c r="E790" s="83" t="inlineStr">
        <is>
          <t>5</t>
        </is>
      </c>
      <c r="F790" s="84">
        <f>D790/$T$1*E790</f>
        <v/>
      </c>
      <c r="G790" s="83" t="inlineStr">
        <is>
          <t>7</t>
        </is>
      </c>
      <c r="H790" s="87" t="inlineStr">
        <is>
          <t>x</t>
        </is>
      </c>
      <c r="I790" s="83" t="inlineStr">
        <is>
          <t>4.8%</t>
        </is>
      </c>
      <c r="J790" s="87" t="inlineStr">
        <is>
          <t>x</t>
        </is>
      </c>
      <c r="K790" s="83" t="inlineStr">
        <is>
          <t>6%</t>
        </is>
      </c>
      <c r="L790" s="87" t="inlineStr">
        <is>
          <t>x</t>
        </is>
      </c>
      <c r="M790" s="83" t="inlineStr">
        <is>
          <t>5</t>
        </is>
      </c>
      <c r="N790" s="87" t="inlineStr">
        <is>
          <t>x</t>
        </is>
      </c>
      <c r="O790" s="83" t="inlineStr">
        <is>
          <t>3</t>
        </is>
      </c>
      <c r="P790" s="87" t="inlineStr">
        <is>
          <t>x</t>
        </is>
      </c>
      <c r="Q790" s="83" t="inlineStr">
        <is>
          <t>16.5%</t>
        </is>
      </c>
      <c r="R790" s="87" t="inlineStr">
        <is>
          <t>x</t>
        </is>
      </c>
      <c r="S790" s="88" t="inlineStr">
        <is>
          <t>x</t>
        </is>
      </c>
    </row>
    <row r="791" ht="24" customHeight="1">
      <c r="A791" s="494" t="n"/>
      <c r="B791" s="236" t="inlineStr">
        <is>
          <t>13</t>
        </is>
      </c>
      <c r="C791" s="82" t="inlineStr">
        <is>
          <t>14.8</t>
        </is>
      </c>
      <c r="D791" s="83" t="inlineStr">
        <is>
          <t>15</t>
        </is>
      </c>
      <c r="E791" s="83" t="inlineStr">
        <is>
          <t>5</t>
        </is>
      </c>
      <c r="F791" s="84">
        <f>D791/$T$1*E791</f>
        <v/>
      </c>
      <c r="G791" s="83" t="inlineStr">
        <is>
          <t>8</t>
        </is>
      </c>
      <c r="H791" s="87" t="inlineStr">
        <is>
          <t>x</t>
        </is>
      </c>
      <c r="I791" s="83" t="inlineStr">
        <is>
          <t>5.4%</t>
        </is>
      </c>
      <c r="J791" s="87" t="inlineStr">
        <is>
          <t>x</t>
        </is>
      </c>
      <c r="K791" s="83" t="inlineStr">
        <is>
          <t>6.8%</t>
        </is>
      </c>
      <c r="L791" s="87" t="inlineStr">
        <is>
          <t>x</t>
        </is>
      </c>
      <c r="M791" s="83" t="inlineStr">
        <is>
          <t>6</t>
        </is>
      </c>
      <c r="N791" s="87" t="inlineStr">
        <is>
          <t>x</t>
        </is>
      </c>
      <c r="O791" s="83" t="inlineStr">
        <is>
          <t>3</t>
        </is>
      </c>
      <c r="P791" s="87" t="inlineStr">
        <is>
          <t>x</t>
        </is>
      </c>
      <c r="Q791" s="83" t="inlineStr">
        <is>
          <t>18.5%</t>
        </is>
      </c>
      <c r="R791" s="87" t="inlineStr">
        <is>
          <t>x</t>
        </is>
      </c>
      <c r="S791" s="88" t="inlineStr">
        <is>
          <t>x</t>
        </is>
      </c>
    </row>
    <row r="792" ht="24" customHeight="1">
      <c r="A792" s="494" t="n"/>
      <c r="B792" s="236" t="inlineStr">
        <is>
          <t>14</t>
        </is>
      </c>
      <c r="C792" s="82" t="inlineStr">
        <is>
          <t>16.5</t>
        </is>
      </c>
      <c r="D792" s="83" t="inlineStr">
        <is>
          <t>15</t>
        </is>
      </c>
      <c r="E792" s="83" t="inlineStr">
        <is>
          <t>5</t>
        </is>
      </c>
      <c r="F792" s="84">
        <f>D792/$T$1*E792</f>
        <v/>
      </c>
      <c r="G792" s="83" t="inlineStr">
        <is>
          <t>9</t>
        </is>
      </c>
      <c r="H792" s="87" t="inlineStr">
        <is>
          <t>x</t>
        </is>
      </c>
      <c r="I792" s="83" t="inlineStr">
        <is>
          <t>6%</t>
        </is>
      </c>
      <c r="J792" s="87" t="inlineStr">
        <is>
          <t>x</t>
        </is>
      </c>
      <c r="K792" s="83" t="inlineStr">
        <is>
          <t>7.5%</t>
        </is>
      </c>
      <c r="L792" s="87" t="inlineStr">
        <is>
          <t>x</t>
        </is>
      </c>
      <c r="M792" s="83" t="inlineStr">
        <is>
          <t>7</t>
        </is>
      </c>
      <c r="N792" s="87" t="inlineStr">
        <is>
          <t>x</t>
        </is>
      </c>
      <c r="O792" s="83" t="inlineStr">
        <is>
          <t>3</t>
        </is>
      </c>
      <c r="P792" s="87" t="inlineStr">
        <is>
          <t>x</t>
        </is>
      </c>
      <c r="Q792" s="83" t="inlineStr">
        <is>
          <t>20.5%</t>
        </is>
      </c>
      <c r="R792" s="87" t="inlineStr">
        <is>
          <t>x</t>
        </is>
      </c>
      <c r="S792" s="88" t="inlineStr">
        <is>
          <t>x</t>
        </is>
      </c>
    </row>
    <row r="793" ht="24" customHeight="1">
      <c r="A793" s="494" t="n"/>
      <c r="B793" s="236" t="inlineStr">
        <is>
          <t>15</t>
        </is>
      </c>
      <c r="C793" s="82" t="inlineStr">
        <is>
          <t>17.9</t>
        </is>
      </c>
      <c r="D793" s="83" t="inlineStr">
        <is>
          <t>15</t>
        </is>
      </c>
      <c r="E793" s="83" t="inlineStr">
        <is>
          <t>5</t>
        </is>
      </c>
      <c r="F793" s="84">
        <f>D793/$T$1*E793</f>
        <v/>
      </c>
      <c r="G793" s="83" t="inlineStr">
        <is>
          <t>9</t>
        </is>
      </c>
      <c r="H793" s="87" t="inlineStr">
        <is>
          <t>x</t>
        </is>
      </c>
      <c r="I793" s="83" t="inlineStr">
        <is>
          <t>6.6%</t>
        </is>
      </c>
      <c r="J793" s="87" t="inlineStr">
        <is>
          <t>x</t>
        </is>
      </c>
      <c r="K793" s="83" t="inlineStr">
        <is>
          <t>8.2%</t>
        </is>
      </c>
      <c r="L793" s="87" t="inlineStr">
        <is>
          <t>x</t>
        </is>
      </c>
      <c r="M793" s="83" t="inlineStr">
        <is>
          <t>7</t>
        </is>
      </c>
      <c r="N793" s="87" t="inlineStr">
        <is>
          <t>x</t>
        </is>
      </c>
      <c r="O793" s="83" t="inlineStr">
        <is>
          <t>4</t>
        </is>
      </c>
      <c r="P793" s="87" t="inlineStr">
        <is>
          <t>x</t>
        </is>
      </c>
      <c r="Q793" s="83" t="inlineStr">
        <is>
          <t>22.5%</t>
        </is>
      </c>
      <c r="R793" s="87" t="inlineStr">
        <is>
          <t>x</t>
        </is>
      </c>
      <c r="S793" s="88" t="inlineStr">
        <is>
          <t>x</t>
        </is>
      </c>
    </row>
    <row r="794" ht="24" customHeight="1">
      <c r="A794" s="494" t="n"/>
      <c r="B794" s="236" t="inlineStr">
        <is>
          <t>16</t>
        </is>
      </c>
      <c r="C794" s="82" t="inlineStr">
        <is>
          <t>20.2</t>
        </is>
      </c>
      <c r="D794" s="83" t="inlineStr">
        <is>
          <t>20</t>
        </is>
      </c>
      <c r="E794" s="83" t="inlineStr">
        <is>
          <t>8</t>
        </is>
      </c>
      <c r="F794" s="84">
        <f>D794/$T$1*E794</f>
        <v/>
      </c>
      <c r="G794" s="83" t="inlineStr">
        <is>
          <t>11</t>
        </is>
      </c>
      <c r="H794" s="87" t="inlineStr">
        <is>
          <t>x</t>
        </is>
      </c>
      <c r="I794" s="83" t="inlineStr">
        <is>
          <t>7.4%</t>
        </is>
      </c>
      <c r="J794" s="87" t="inlineStr">
        <is>
          <t>x</t>
        </is>
      </c>
      <c r="K794" s="83" t="inlineStr">
        <is>
          <t>9.3%</t>
        </is>
      </c>
      <c r="L794" s="87" t="inlineStr">
        <is>
          <t>x</t>
        </is>
      </c>
      <c r="M794" s="83" t="inlineStr">
        <is>
          <t>8</t>
        </is>
      </c>
      <c r="N794" s="87" t="inlineStr">
        <is>
          <t>x</t>
        </is>
      </c>
      <c r="O794" s="83" t="inlineStr">
        <is>
          <t>4</t>
        </is>
      </c>
      <c r="P794" s="87" t="inlineStr">
        <is>
          <t>x</t>
        </is>
      </c>
      <c r="Q794" s="83" t="inlineStr">
        <is>
          <t>25.5%</t>
        </is>
      </c>
      <c r="R794" s="87" t="inlineStr">
        <is>
          <t>x</t>
        </is>
      </c>
      <c r="S794" s="88" t="inlineStr">
        <is>
          <t>x</t>
        </is>
      </c>
    </row>
    <row r="795" ht="24" customHeight="1">
      <c r="A795" s="494" t="n"/>
      <c r="B795" s="236" t="inlineStr">
        <is>
          <t>17</t>
        </is>
      </c>
      <c r="C795" s="82" t="inlineStr">
        <is>
          <t>22.7</t>
        </is>
      </c>
      <c r="D795" s="83" t="inlineStr">
        <is>
          <t>20</t>
        </is>
      </c>
      <c r="E795" s="83" t="inlineStr">
        <is>
          <t>8</t>
        </is>
      </c>
      <c r="F795" s="84">
        <f>D795/$T$1*E795</f>
        <v/>
      </c>
      <c r="G795" s="83" t="inlineStr">
        <is>
          <t>12</t>
        </is>
      </c>
      <c r="H795" s="87" t="inlineStr">
        <is>
          <t>x</t>
        </is>
      </c>
      <c r="I795" s="83" t="inlineStr">
        <is>
          <t>8.3%</t>
        </is>
      </c>
      <c r="J795" s="87" t="inlineStr">
        <is>
          <t>x</t>
        </is>
      </c>
      <c r="K795" s="83" t="inlineStr">
        <is>
          <t>10.4%</t>
        </is>
      </c>
      <c r="L795" s="87" t="inlineStr">
        <is>
          <t>x</t>
        </is>
      </c>
      <c r="M795" s="83" t="inlineStr">
        <is>
          <t>9</t>
        </is>
      </c>
      <c r="N795" s="87" t="inlineStr">
        <is>
          <t>x</t>
        </is>
      </c>
      <c r="O795" s="83" t="inlineStr">
        <is>
          <t>5</t>
        </is>
      </c>
      <c r="P795" s="87" t="inlineStr">
        <is>
          <t>x</t>
        </is>
      </c>
      <c r="Q795" s="83" t="inlineStr">
        <is>
          <t>28.5%</t>
        </is>
      </c>
      <c r="R795" s="87" t="inlineStr">
        <is>
          <t>x</t>
        </is>
      </c>
      <c r="S795" s="88" t="inlineStr">
        <is>
          <t>x</t>
        </is>
      </c>
    </row>
    <row r="796" ht="24" customHeight="1">
      <c r="A796" s="494" t="n"/>
      <c r="B796" s="236" t="inlineStr">
        <is>
          <t>18</t>
        </is>
      </c>
      <c r="C796" s="82" t="inlineStr">
        <is>
          <t>25</t>
        </is>
      </c>
      <c r="D796" s="83" t="inlineStr">
        <is>
          <t>20</t>
        </is>
      </c>
      <c r="E796" s="83" t="inlineStr">
        <is>
          <t>8</t>
        </is>
      </c>
      <c r="F796" s="84">
        <f>D796/$T$1*E796</f>
        <v/>
      </c>
      <c r="G796" s="83" t="inlineStr">
        <is>
          <t>13</t>
        </is>
      </c>
      <c r="H796" s="87" t="inlineStr">
        <is>
          <t>x</t>
        </is>
      </c>
      <c r="I796" s="83" t="inlineStr">
        <is>
          <t>9.2%</t>
        </is>
      </c>
      <c r="J796" s="87" t="inlineStr">
        <is>
          <t>x</t>
        </is>
      </c>
      <c r="K796" s="83" t="inlineStr">
        <is>
          <t>11.5%</t>
        </is>
      </c>
      <c r="L796" s="87" t="inlineStr">
        <is>
          <t>x</t>
        </is>
      </c>
      <c r="M796" s="83" t="inlineStr">
        <is>
          <t>10</t>
        </is>
      </c>
      <c r="N796" s="87" t="inlineStr">
        <is>
          <t>x</t>
        </is>
      </c>
      <c r="O796" s="83" t="inlineStr">
        <is>
          <t>5</t>
        </is>
      </c>
      <c r="P796" s="87" t="inlineStr">
        <is>
          <t>x</t>
        </is>
      </c>
      <c r="Q796" s="83" t="inlineStr">
        <is>
          <t>31.5%</t>
        </is>
      </c>
      <c r="R796" s="87" t="inlineStr">
        <is>
          <t>x</t>
        </is>
      </c>
      <c r="S796" s="88" t="inlineStr">
        <is>
          <t>x</t>
        </is>
      </c>
    </row>
    <row r="797" ht="24" customHeight="1">
      <c r="A797" s="494" t="n"/>
      <c r="B797" s="236" t="inlineStr">
        <is>
          <t>19</t>
        </is>
      </c>
      <c r="C797" s="82" t="inlineStr">
        <is>
          <t>27.5</t>
        </is>
      </c>
      <c r="D797" s="83" t="inlineStr">
        <is>
          <t>20</t>
        </is>
      </c>
      <c r="E797" s="83" t="inlineStr">
        <is>
          <t>8</t>
        </is>
      </c>
      <c r="F797" s="84">
        <f>D797/$T$1*E797</f>
        <v/>
      </c>
      <c r="G797" s="83" t="inlineStr">
        <is>
          <t>14</t>
        </is>
      </c>
      <c r="H797" s="87" t="inlineStr">
        <is>
          <t>x</t>
        </is>
      </c>
      <c r="I797" s="83" t="inlineStr">
        <is>
          <t>10.1%</t>
        </is>
      </c>
      <c r="J797" s="87" t="inlineStr">
        <is>
          <t>x</t>
        </is>
      </c>
      <c r="K797" s="83" t="inlineStr">
        <is>
          <t>12.6%</t>
        </is>
      </c>
      <c r="L797" s="87" t="inlineStr">
        <is>
          <t>x</t>
        </is>
      </c>
      <c r="M797" s="83" t="inlineStr">
        <is>
          <t>11</t>
        </is>
      </c>
      <c r="N797" s="87" t="inlineStr">
        <is>
          <t>x</t>
        </is>
      </c>
      <c r="O797" s="83" t="inlineStr">
        <is>
          <t>6</t>
        </is>
      </c>
      <c r="P797" s="87" t="inlineStr">
        <is>
          <t>x</t>
        </is>
      </c>
      <c r="Q797" s="83" t="inlineStr">
        <is>
          <t>34.5%</t>
        </is>
      </c>
      <c r="R797" s="87" t="inlineStr">
        <is>
          <t>x</t>
        </is>
      </c>
      <c r="S797" s="88" t="inlineStr">
        <is>
          <t>x</t>
        </is>
      </c>
    </row>
    <row r="798" ht="24" customHeight="1">
      <c r="A798" s="494" t="n"/>
      <c r="B798" s="236" t="inlineStr">
        <is>
          <t>20</t>
        </is>
      </c>
      <c r="C798" s="82" t="inlineStr">
        <is>
          <t>29.9</t>
        </is>
      </c>
      <c r="D798" s="83" t="inlineStr">
        <is>
          <t>20</t>
        </is>
      </c>
      <c r="E798" s="83" t="inlineStr">
        <is>
          <t>8</t>
        </is>
      </c>
      <c r="F798" s="84">
        <f>D798/$T$1*E798</f>
        <v/>
      </c>
      <c r="G798" s="83" t="inlineStr">
        <is>
          <t>16</t>
        </is>
      </c>
      <c r="H798" s="87" t="inlineStr">
        <is>
          <t>x</t>
        </is>
      </c>
      <c r="I798" s="83" t="inlineStr">
        <is>
          <t>11%</t>
        </is>
      </c>
      <c r="J798" s="87" t="inlineStr">
        <is>
          <t>x</t>
        </is>
      </c>
      <c r="K798" s="83" t="inlineStr">
        <is>
          <t>13.7%</t>
        </is>
      </c>
      <c r="L798" s="87" t="inlineStr">
        <is>
          <t>x</t>
        </is>
      </c>
      <c r="M798" s="83" t="inlineStr">
        <is>
          <t>12</t>
        </is>
      </c>
      <c r="N798" s="87" t="inlineStr">
        <is>
          <t>x</t>
        </is>
      </c>
      <c r="O798" s="83" t="inlineStr">
        <is>
          <t>6</t>
        </is>
      </c>
      <c r="P798" s="87" t="inlineStr">
        <is>
          <t>x</t>
        </is>
      </c>
      <c r="Q798" s="83" t="inlineStr">
        <is>
          <t>37.5%</t>
        </is>
      </c>
      <c r="R798" s="87" t="inlineStr">
        <is>
          <t>x</t>
        </is>
      </c>
      <c r="S798" s="88" t="inlineStr">
        <is>
          <t>x</t>
        </is>
      </c>
    </row>
    <row r="799" ht="24" customHeight="1">
      <c r="A799" s="494" t="n"/>
      <c r="B799" s="236" t="inlineStr">
        <is>
          <t>21</t>
        </is>
      </c>
      <c r="C799" s="82" t="inlineStr">
        <is>
          <t>33.8</t>
        </is>
      </c>
      <c r="D799" s="83" t="inlineStr">
        <is>
          <t>25</t>
        </is>
      </c>
      <c r="E799" s="83" t="inlineStr">
        <is>
          <t>12</t>
        </is>
      </c>
      <c r="F799" s="84">
        <f>D799/$T$1*E799</f>
        <v/>
      </c>
      <c r="G799" s="83" t="inlineStr">
        <is>
          <t>18</t>
        </is>
      </c>
      <c r="H799" s="87" t="inlineStr">
        <is>
          <t>x</t>
        </is>
      </c>
      <c r="I799" s="83" t="inlineStr">
        <is>
          <t>12.3%</t>
        </is>
      </c>
      <c r="J799" s="87" t="inlineStr">
        <is>
          <t>x</t>
        </is>
      </c>
      <c r="K799" s="83" t="inlineStr">
        <is>
          <t>15.3%</t>
        </is>
      </c>
      <c r="L799" s="87" t="inlineStr">
        <is>
          <t>x</t>
        </is>
      </c>
      <c r="M799" s="83" t="inlineStr">
        <is>
          <t>14</t>
        </is>
      </c>
      <c r="N799" s="87" t="inlineStr">
        <is>
          <t>x</t>
        </is>
      </c>
      <c r="O799" s="83" t="inlineStr">
        <is>
          <t>7</t>
        </is>
      </c>
      <c r="P799" s="87" t="inlineStr">
        <is>
          <t>x</t>
        </is>
      </c>
      <c r="Q799" s="83" t="inlineStr">
        <is>
          <t>42%</t>
        </is>
      </c>
      <c r="R799" s="87" t="inlineStr">
        <is>
          <t>x</t>
        </is>
      </c>
      <c r="S799" s="88" t="inlineStr">
        <is>
          <t>x</t>
        </is>
      </c>
    </row>
    <row r="800" ht="24" customHeight="1">
      <c r="A800" s="494" t="n"/>
      <c r="B800" s="236" t="inlineStr">
        <is>
          <t>22</t>
        </is>
      </c>
      <c r="C800" s="82" t="inlineStr">
        <is>
          <t>37.3</t>
        </is>
      </c>
      <c r="D800" s="83" t="inlineStr">
        <is>
          <t>25</t>
        </is>
      </c>
      <c r="E800" s="83" t="inlineStr">
        <is>
          <t>12</t>
        </is>
      </c>
      <c r="F800" s="84">
        <f>D800/$T$1*E800</f>
        <v/>
      </c>
      <c r="G800" s="83" t="inlineStr">
        <is>
          <t>20</t>
        </is>
      </c>
      <c r="H800" s="87" t="inlineStr">
        <is>
          <t>x</t>
        </is>
      </c>
      <c r="I800" s="83" t="inlineStr">
        <is>
          <t>13.6%</t>
        </is>
      </c>
      <c r="J800" s="87" t="inlineStr">
        <is>
          <t>x</t>
        </is>
      </c>
      <c r="K800" s="83" t="inlineStr">
        <is>
          <t>17%</t>
        </is>
      </c>
      <c r="L800" s="87" t="inlineStr">
        <is>
          <t>x</t>
        </is>
      </c>
      <c r="M800" s="83" t="inlineStr">
        <is>
          <t>15</t>
        </is>
      </c>
      <c r="N800" s="87" t="inlineStr">
        <is>
          <t>x</t>
        </is>
      </c>
      <c r="O800" s="83" t="inlineStr">
        <is>
          <t>8</t>
        </is>
      </c>
      <c r="P800" s="87" t="inlineStr">
        <is>
          <t>x</t>
        </is>
      </c>
      <c r="Q800" s="83" t="inlineStr">
        <is>
          <t>46.5%</t>
        </is>
      </c>
      <c r="R800" s="87" t="inlineStr">
        <is>
          <t>x</t>
        </is>
      </c>
      <c r="S800" s="88" t="inlineStr">
        <is>
          <t>x</t>
        </is>
      </c>
    </row>
    <row r="801" ht="24" customHeight="1">
      <c r="A801" s="494" t="n"/>
      <c r="B801" s="236" t="inlineStr">
        <is>
          <t>23</t>
        </is>
      </c>
      <c r="C801" s="82" t="inlineStr">
        <is>
          <t>41</t>
        </is>
      </c>
      <c r="D801" s="83" t="inlineStr">
        <is>
          <t>25</t>
        </is>
      </c>
      <c r="E801" s="83" t="inlineStr">
        <is>
          <t>12</t>
        </is>
      </c>
      <c r="F801" s="84">
        <f>D801/$T$1*E801</f>
        <v/>
      </c>
      <c r="G801" s="83" t="inlineStr">
        <is>
          <t>21</t>
        </is>
      </c>
      <c r="H801" s="87" t="inlineStr">
        <is>
          <t>x</t>
        </is>
      </c>
      <c r="I801" s="83" t="inlineStr">
        <is>
          <t>14.9%</t>
        </is>
      </c>
      <c r="J801" s="87" t="inlineStr">
        <is>
          <t>x</t>
        </is>
      </c>
      <c r="K801" s="83" t="inlineStr">
        <is>
          <t>18.6%</t>
        </is>
      </c>
      <c r="L801" s="87" t="inlineStr">
        <is>
          <t>x</t>
        </is>
      </c>
      <c r="M801" s="83" t="inlineStr">
        <is>
          <t>17</t>
        </is>
      </c>
      <c r="N801" s="87" t="inlineStr">
        <is>
          <t>x</t>
        </is>
      </c>
      <c r="O801" s="83" t="inlineStr">
        <is>
          <t>9</t>
        </is>
      </c>
      <c r="P801" s="87" t="inlineStr">
        <is>
          <t>x</t>
        </is>
      </c>
      <c r="Q801" s="83" t="inlineStr">
        <is>
          <t>51%</t>
        </is>
      </c>
      <c r="R801" s="87" t="inlineStr">
        <is>
          <t>x</t>
        </is>
      </c>
      <c r="S801" s="88" t="inlineStr">
        <is>
          <t>x</t>
        </is>
      </c>
    </row>
    <row r="802" ht="24" customHeight="1">
      <c r="A802" s="494" t="n"/>
      <c r="B802" s="236" t="inlineStr">
        <is>
          <t>24</t>
        </is>
      </c>
      <c r="C802" s="82" t="inlineStr">
        <is>
          <t>44.3</t>
        </is>
      </c>
      <c r="D802" s="83" t="inlineStr">
        <is>
          <t>25</t>
        </is>
      </c>
      <c r="E802" s="83" t="inlineStr">
        <is>
          <t>12</t>
        </is>
      </c>
      <c r="F802" s="84">
        <f>D802/$T$1*E802</f>
        <v/>
      </c>
      <c r="G802" s="83" t="inlineStr">
        <is>
          <t>23</t>
        </is>
      </c>
      <c r="H802" s="87" t="inlineStr">
        <is>
          <t>x</t>
        </is>
      </c>
      <c r="I802" s="83" t="inlineStr">
        <is>
          <t>16.2%</t>
        </is>
      </c>
      <c r="J802" s="87" t="inlineStr">
        <is>
          <t>x</t>
        </is>
      </c>
      <c r="K802" s="83" t="inlineStr">
        <is>
          <t>20.3%</t>
        </is>
      </c>
      <c r="L802" s="87" t="inlineStr">
        <is>
          <t>x</t>
        </is>
      </c>
      <c r="M802" s="83" t="inlineStr">
        <is>
          <t>18</t>
        </is>
      </c>
      <c r="N802" s="87" t="inlineStr">
        <is>
          <t>x</t>
        </is>
      </c>
      <c r="O802" s="83" t="inlineStr">
        <is>
          <t>9</t>
        </is>
      </c>
      <c r="P802" s="87" t="inlineStr">
        <is>
          <t>x</t>
        </is>
      </c>
      <c r="Q802" s="83" t="inlineStr">
        <is>
          <t>55.5%</t>
        </is>
      </c>
      <c r="R802" s="87" t="inlineStr">
        <is>
          <t>x</t>
        </is>
      </c>
      <c r="S802" s="88" t="inlineStr">
        <is>
          <t>x</t>
        </is>
      </c>
    </row>
    <row r="803" ht="24" customHeight="1">
      <c r="A803" s="494" t="n"/>
      <c r="B803" s="236" t="inlineStr">
        <is>
          <t>25</t>
        </is>
      </c>
      <c r="C803" s="82" t="inlineStr">
        <is>
          <t>48.1</t>
        </is>
      </c>
      <c r="D803" s="83" t="inlineStr">
        <is>
          <t>25</t>
        </is>
      </c>
      <c r="E803" s="83" t="inlineStr">
        <is>
          <t>12</t>
        </is>
      </c>
      <c r="F803" s="84">
        <f>D803/$T$1*E803</f>
        <v/>
      </c>
      <c r="G803" s="83" t="inlineStr">
        <is>
          <t>25</t>
        </is>
      </c>
      <c r="H803" s="87" t="inlineStr">
        <is>
          <t>x</t>
        </is>
      </c>
      <c r="I803" s="83" t="inlineStr">
        <is>
          <t>17.5%</t>
        </is>
      </c>
      <c r="J803" s="87" t="inlineStr">
        <is>
          <t>x</t>
        </is>
      </c>
      <c r="K803" s="83" t="inlineStr">
        <is>
          <t>21.9%</t>
        </is>
      </c>
      <c r="L803" s="87" t="inlineStr">
        <is>
          <t>x</t>
        </is>
      </c>
      <c r="M803" s="83" t="inlineStr">
        <is>
          <t>20</t>
        </is>
      </c>
      <c r="N803" s="87" t="inlineStr">
        <is>
          <t>x</t>
        </is>
      </c>
      <c r="O803" s="83" t="inlineStr">
        <is>
          <t>10</t>
        </is>
      </c>
      <c r="P803" s="87" t="inlineStr">
        <is>
          <t>x</t>
        </is>
      </c>
      <c r="Q803" s="83" t="inlineStr">
        <is>
          <t>60%</t>
        </is>
      </c>
      <c r="R803" s="87" t="inlineStr">
        <is>
          <t>x</t>
        </is>
      </c>
      <c r="S803" s="88" t="inlineStr">
        <is>
          <t>x</t>
        </is>
      </c>
    </row>
    <row r="804" ht="24" customHeight="1">
      <c r="A804" s="494" t="n"/>
      <c r="B804" s="236" t="inlineStr">
        <is>
          <t>26</t>
        </is>
      </c>
      <c r="C804" s="82" t="inlineStr">
        <is>
          <t>54.5</t>
        </is>
      </c>
      <c r="D804" s="83" t="inlineStr">
        <is>
          <t>30</t>
        </is>
      </c>
      <c r="E804" s="83" t="inlineStr">
        <is>
          <t>18</t>
        </is>
      </c>
      <c r="F804" s="84">
        <f>D804/$T$1*E804</f>
        <v/>
      </c>
      <c r="G804" s="83" t="inlineStr">
        <is>
          <t>29</t>
        </is>
      </c>
      <c r="H804" s="87" t="inlineStr">
        <is>
          <t>x</t>
        </is>
      </c>
      <c r="I804" s="83" t="inlineStr">
        <is>
          <t>19.9%</t>
        </is>
      </c>
      <c r="J804" s="87" t="inlineStr">
        <is>
          <t>x</t>
        </is>
      </c>
      <c r="K804" s="83" t="inlineStr">
        <is>
          <t>24.8%</t>
        </is>
      </c>
      <c r="L804" s="87" t="inlineStr">
        <is>
          <t>x</t>
        </is>
      </c>
      <c r="M804" s="83" t="inlineStr">
        <is>
          <t>22</t>
        </is>
      </c>
      <c r="N804" s="87" t="inlineStr">
        <is>
          <t>x</t>
        </is>
      </c>
      <c r="O804" s="83" t="inlineStr">
        <is>
          <t>12</t>
        </is>
      </c>
      <c r="P804" s="87" t="inlineStr">
        <is>
          <t>x</t>
        </is>
      </c>
      <c r="Q804" s="83" t="inlineStr">
        <is>
          <t>68%</t>
        </is>
      </c>
      <c r="R804" s="87" t="inlineStr">
        <is>
          <t>x</t>
        </is>
      </c>
      <c r="S804" s="88" t="inlineStr">
        <is>
          <t>x</t>
        </is>
      </c>
    </row>
    <row r="805" ht="24" customHeight="1">
      <c r="A805" s="494" t="n"/>
      <c r="B805" s="236" t="inlineStr">
        <is>
          <t>27</t>
        </is>
      </c>
      <c r="C805" s="82" t="inlineStr">
        <is>
          <t>60.9</t>
        </is>
      </c>
      <c r="D805" s="83" t="inlineStr">
        <is>
          <t>30</t>
        </is>
      </c>
      <c r="E805" s="83" t="inlineStr">
        <is>
          <t>18</t>
        </is>
      </c>
      <c r="F805" s="84">
        <f>@IF(OR($S$1="春节祝福",$S$1="周年祝福",$S$1="中秋祝福"),D805/$T$1*E805,D805*E805)</f>
        <v/>
      </c>
      <c r="G805" s="83" t="inlineStr">
        <is>
          <t>32</t>
        </is>
      </c>
      <c r="H805" s="87" t="inlineStr">
        <is>
          <t>x</t>
        </is>
      </c>
      <c r="I805" s="83" t="inlineStr">
        <is>
          <t>22.2%</t>
        </is>
      </c>
      <c r="J805" s="87" t="inlineStr">
        <is>
          <t>x</t>
        </is>
      </c>
      <c r="K805" s="83" t="inlineStr">
        <is>
          <t>27.7%</t>
        </is>
      </c>
      <c r="L805" s="87" t="inlineStr">
        <is>
          <t>x</t>
        </is>
      </c>
      <c r="M805" s="83" t="inlineStr">
        <is>
          <t>25</t>
        </is>
      </c>
      <c r="N805" s="87" t="inlineStr">
        <is>
          <t>x</t>
        </is>
      </c>
      <c r="O805" s="83" t="inlineStr">
        <is>
          <t>13</t>
        </is>
      </c>
      <c r="P805" s="87" t="inlineStr">
        <is>
          <t>x</t>
        </is>
      </c>
      <c r="Q805" s="83" t="inlineStr">
        <is>
          <t>76%</t>
        </is>
      </c>
      <c r="R805" s="87" t="inlineStr">
        <is>
          <t>x</t>
        </is>
      </c>
      <c r="S805" s="88" t="inlineStr">
        <is>
          <t>x</t>
        </is>
      </c>
    </row>
    <row r="806" ht="24" customHeight="1">
      <c r="A806" s="494" t="n"/>
      <c r="B806" s="236" t="inlineStr">
        <is>
          <t>28</t>
        </is>
      </c>
      <c r="C806" s="82" t="inlineStr">
        <is>
          <t>67.4</t>
        </is>
      </c>
      <c r="D806" s="83" t="inlineStr">
        <is>
          <t>30</t>
        </is>
      </c>
      <c r="E806" s="83" t="inlineStr">
        <is>
          <t>18</t>
        </is>
      </c>
      <c r="F806" s="84">
        <f>@IF(OR($S$1="春节祝福",$S$1="周年祝福",$S$1="中秋祝福"),D806/$T$1*E806,D806*E806)</f>
        <v/>
      </c>
      <c r="G806" s="83" t="inlineStr">
        <is>
          <t>35</t>
        </is>
      </c>
      <c r="H806" s="87" t="inlineStr">
        <is>
          <t>x</t>
        </is>
      </c>
      <c r="I806" s="83" t="inlineStr">
        <is>
          <t>24.5%</t>
        </is>
      </c>
      <c r="J806" s="87" t="inlineStr">
        <is>
          <t>x</t>
        </is>
      </c>
      <c r="K806" s="83" t="inlineStr">
        <is>
          <t>30.7%</t>
        </is>
      </c>
      <c r="L806" s="87" t="inlineStr">
        <is>
          <t>x</t>
        </is>
      </c>
      <c r="M806" s="83" t="inlineStr">
        <is>
          <t>28</t>
        </is>
      </c>
      <c r="N806" s="87" t="inlineStr">
        <is>
          <t>x</t>
        </is>
      </c>
      <c r="O806" s="83" t="inlineStr">
        <is>
          <t>14</t>
        </is>
      </c>
      <c r="P806" s="87" t="inlineStr">
        <is>
          <t>x</t>
        </is>
      </c>
      <c r="Q806" s="83" t="inlineStr">
        <is>
          <t>84%</t>
        </is>
      </c>
      <c r="R806" s="87" t="inlineStr">
        <is>
          <t>x</t>
        </is>
      </c>
      <c r="S806" s="88" t="inlineStr">
        <is>
          <t>x</t>
        </is>
      </c>
    </row>
    <row r="807" ht="24" customHeight="1">
      <c r="A807" s="494" t="n"/>
      <c r="B807" s="236" t="inlineStr">
        <is>
          <t>29</t>
        </is>
      </c>
      <c r="C807" s="82" t="inlineStr">
        <is>
          <t>73.8</t>
        </is>
      </c>
      <c r="D807" s="83" t="inlineStr">
        <is>
          <t>30</t>
        </is>
      </c>
      <c r="E807" s="83" t="inlineStr">
        <is>
          <t>18</t>
        </is>
      </c>
      <c r="F807" s="84">
        <f>@IF(OR($S$1="春节祝福",$S$1="周年祝福",$S$1="中秋祝福"),D807/$T$1*E807,D807*E807)</f>
        <v/>
      </c>
      <c r="G807" s="83" t="inlineStr">
        <is>
          <t>39</t>
        </is>
      </c>
      <c r="H807" s="87" t="inlineStr">
        <is>
          <t>x</t>
        </is>
      </c>
      <c r="I807" s="83" t="inlineStr">
        <is>
          <t>26.9%</t>
        </is>
      </c>
      <c r="J807" s="87" t="inlineStr">
        <is>
          <t>x</t>
        </is>
      </c>
      <c r="K807" s="83" t="inlineStr">
        <is>
          <t>33.6%</t>
        </is>
      </c>
      <c r="L807" s="87" t="inlineStr">
        <is>
          <t>x</t>
        </is>
      </c>
      <c r="M807" s="83" t="inlineStr">
        <is>
          <t>30</t>
        </is>
      </c>
      <c r="N807" s="87" t="inlineStr">
        <is>
          <t>x</t>
        </is>
      </c>
      <c r="O807" s="83" t="inlineStr">
        <is>
          <t>16</t>
        </is>
      </c>
      <c r="P807" s="87" t="inlineStr">
        <is>
          <t>x</t>
        </is>
      </c>
      <c r="Q807" s="83" t="inlineStr">
        <is>
          <t>92%</t>
        </is>
      </c>
      <c r="R807" s="87" t="inlineStr">
        <is>
          <t>x</t>
        </is>
      </c>
      <c r="S807" s="88" t="inlineStr">
        <is>
          <t>x</t>
        </is>
      </c>
    </row>
    <row r="808" ht="24" customHeight="1">
      <c r="A808" s="494" t="n"/>
      <c r="B808" s="236" t="inlineStr">
        <is>
          <t>30</t>
        </is>
      </c>
      <c r="C808" s="82" t="inlineStr">
        <is>
          <t>80.2</t>
        </is>
      </c>
      <c r="D808" s="83" t="inlineStr">
        <is>
          <t>30</t>
        </is>
      </c>
      <c r="E808" s="83" t="inlineStr">
        <is>
          <t>18</t>
        </is>
      </c>
      <c r="F808" s="84">
        <f>@IF(OR($S$1="周年祝福",$S$1="中秋祝福"),D808/$T$1*E808,D808*E808)</f>
        <v/>
      </c>
      <c r="G808" s="83" t="inlineStr">
        <is>
          <t>42</t>
        </is>
      </c>
      <c r="H808" s="87" t="inlineStr">
        <is>
          <t>x</t>
        </is>
      </c>
      <c r="I808" s="83" t="inlineStr">
        <is>
          <t>29.2%</t>
        </is>
      </c>
      <c r="J808" s="87" t="inlineStr">
        <is>
          <t>x</t>
        </is>
      </c>
      <c r="K808" s="83" t="inlineStr">
        <is>
          <t>36.5%</t>
        </is>
      </c>
      <c r="L808" s="87" t="inlineStr">
        <is>
          <t>x</t>
        </is>
      </c>
      <c r="M808" s="83" t="inlineStr">
        <is>
          <t>33</t>
        </is>
      </c>
      <c r="N808" s="87" t="inlineStr">
        <is>
          <t>x</t>
        </is>
      </c>
      <c r="O808" s="83" t="inlineStr">
        <is>
          <t>17</t>
        </is>
      </c>
      <c r="P808" s="87" t="inlineStr">
        <is>
          <t>x</t>
        </is>
      </c>
      <c r="Q808" s="83" t="inlineStr">
        <is>
          <t>100%</t>
        </is>
      </c>
      <c r="R808" s="87" t="inlineStr">
        <is>
          <t>x</t>
        </is>
      </c>
      <c r="S808" s="88" t="inlineStr">
        <is>
          <t>x</t>
        </is>
      </c>
    </row>
    <row r="809" ht="24" customHeight="1">
      <c r="A809" s="494" t="n"/>
      <c r="B809" s="236" t="inlineStr">
        <is>
          <t>31</t>
        </is>
      </c>
      <c r="C809" s="82" t="inlineStr">
        <is>
          <t>87.6</t>
        </is>
      </c>
      <c r="D809" s="83" t="inlineStr">
        <is>
          <t>35</t>
        </is>
      </c>
      <c r="E809" s="83" t="inlineStr">
        <is>
          <t>20</t>
        </is>
      </c>
      <c r="F809" s="84">
        <f>@IF(OR($S$1="周年祝福",$S$1="中秋祝福"),D809/$T$1*E809,D809*E809)</f>
        <v/>
      </c>
      <c r="G809" s="132" t="inlineStr">
        <is>
          <t>46</t>
        </is>
      </c>
      <c r="H809" s="285" t="inlineStr">
        <is>
          <t>x</t>
        </is>
      </c>
      <c r="I809" s="132" t="inlineStr">
        <is>
          <t>31.8%</t>
        </is>
      </c>
      <c r="J809" s="285" t="inlineStr">
        <is>
          <t>x</t>
        </is>
      </c>
      <c r="K809" s="132" t="inlineStr">
        <is>
          <t>39.8%</t>
        </is>
      </c>
      <c r="L809" s="285" t="inlineStr">
        <is>
          <t>x</t>
        </is>
      </c>
      <c r="M809" s="132" t="inlineStr">
        <is>
          <t>36</t>
        </is>
      </c>
      <c r="N809" s="285" t="inlineStr">
        <is>
          <t>x</t>
        </is>
      </c>
      <c r="O809" s="132" t="inlineStr">
        <is>
          <t>19</t>
        </is>
      </c>
      <c r="P809" s="285" t="inlineStr">
        <is>
          <t>x</t>
        </is>
      </c>
      <c r="Q809" s="132" t="inlineStr">
        <is>
          <t>109%</t>
        </is>
      </c>
      <c r="R809" s="87" t="inlineStr">
        <is>
          <t>x</t>
        </is>
      </c>
      <c r="S809" s="88" t="inlineStr">
        <is>
          <t>x</t>
        </is>
      </c>
    </row>
    <row r="810" ht="24" customHeight="1">
      <c r="A810" s="494" t="n"/>
      <c r="B810" s="236" t="inlineStr">
        <is>
          <t>32</t>
        </is>
      </c>
      <c r="C810" s="82" t="inlineStr">
        <is>
          <t>94.8</t>
        </is>
      </c>
      <c r="D810" s="83" t="inlineStr">
        <is>
          <t>35</t>
        </is>
      </c>
      <c r="E810" s="83" t="inlineStr">
        <is>
          <t>20</t>
        </is>
      </c>
      <c r="F810" s="84">
        <f>D810*E810</f>
        <v/>
      </c>
      <c r="G810" s="73" t="inlineStr">
        <is>
          <t>50</t>
        </is>
      </c>
      <c r="H810" s="665" t="inlineStr">
        <is>
          <t>x</t>
        </is>
      </c>
      <c r="I810" s="73" t="inlineStr">
        <is>
          <t>34.5%</t>
        </is>
      </c>
      <c r="J810" s="665" t="inlineStr">
        <is>
          <t>x</t>
        </is>
      </c>
      <c r="K810" s="73" t="inlineStr">
        <is>
          <t>43.1%</t>
        </is>
      </c>
      <c r="L810" s="665" t="inlineStr">
        <is>
          <t>x</t>
        </is>
      </c>
      <c r="M810" s="73" t="inlineStr">
        <is>
          <t>39</t>
        </is>
      </c>
      <c r="N810" s="665" t="inlineStr">
        <is>
          <t>x</t>
        </is>
      </c>
      <c r="O810" s="73" t="inlineStr">
        <is>
          <t>20</t>
        </is>
      </c>
      <c r="P810" s="665" t="inlineStr">
        <is>
          <t>x</t>
        </is>
      </c>
      <c r="Q810" s="73" t="inlineStr">
        <is>
          <t>118%</t>
        </is>
      </c>
      <c r="R810" s="87" t="inlineStr">
        <is>
          <t>x</t>
        </is>
      </c>
      <c r="S810" s="88" t="inlineStr">
        <is>
          <t>x</t>
        </is>
      </c>
    </row>
    <row r="811" ht="24" customHeight="1">
      <c r="A811" s="494" t="n"/>
      <c r="B811" s="236" t="inlineStr">
        <is>
          <t>33</t>
        </is>
      </c>
      <c r="C811" s="82" t="inlineStr">
        <is>
          <t>102.7</t>
        </is>
      </c>
      <c r="D811" s="83" t="inlineStr">
        <is>
          <t>35</t>
        </is>
      </c>
      <c r="E811" s="83" t="inlineStr">
        <is>
          <t>20</t>
        </is>
      </c>
      <c r="F811" s="84">
        <f>D811*E811</f>
        <v/>
      </c>
      <c r="G811" s="73" t="inlineStr">
        <is>
          <t>54</t>
        </is>
      </c>
      <c r="H811" s="665" t="inlineStr">
        <is>
          <t>x</t>
        </is>
      </c>
      <c r="I811" s="73" t="inlineStr">
        <is>
          <t>37.4%</t>
        </is>
      </c>
      <c r="J811" s="665" t="inlineStr">
        <is>
          <t>x</t>
        </is>
      </c>
      <c r="K811" s="73" t="inlineStr">
        <is>
          <t>46.7%</t>
        </is>
      </c>
      <c r="L811" s="665" t="inlineStr">
        <is>
          <t>x</t>
        </is>
      </c>
      <c r="M811" s="73" t="inlineStr">
        <is>
          <t>42</t>
        </is>
      </c>
      <c r="N811" s="665" t="inlineStr">
        <is>
          <t>x</t>
        </is>
      </c>
      <c r="O811" s="73" t="inlineStr">
        <is>
          <t>22</t>
        </is>
      </c>
      <c r="P811" s="665" t="inlineStr">
        <is>
          <t>x</t>
        </is>
      </c>
      <c r="Q811" s="73" t="inlineStr">
        <is>
          <t>128%</t>
        </is>
      </c>
      <c r="R811" s="87" t="inlineStr">
        <is>
          <t>x</t>
        </is>
      </c>
      <c r="S811" s="88" t="inlineStr">
        <is>
          <t>x</t>
        </is>
      </c>
    </row>
    <row r="812" ht="24" customHeight="1">
      <c r="A812" s="494" t="n"/>
      <c r="B812" s="236" t="inlineStr">
        <is>
          <t>34</t>
        </is>
      </c>
      <c r="C812" s="82" t="inlineStr">
        <is>
          <t>112.3</t>
        </is>
      </c>
      <c r="D812" s="83" t="inlineStr">
        <is>
          <t>35</t>
        </is>
      </c>
      <c r="E812" s="83" t="inlineStr">
        <is>
          <t>20</t>
        </is>
      </c>
      <c r="F812" s="84">
        <f>D812*E812</f>
        <v/>
      </c>
      <c r="G812" s="73" t="inlineStr">
        <is>
          <t>59</t>
        </is>
      </c>
      <c r="H812" s="665" t="inlineStr">
        <is>
          <t>x</t>
        </is>
      </c>
      <c r="I812" s="73" t="inlineStr">
        <is>
          <t>40.9%</t>
        </is>
      </c>
      <c r="J812" s="665" t="inlineStr">
        <is>
          <t>x</t>
        </is>
      </c>
      <c r="K812" s="73" t="inlineStr">
        <is>
          <t>51.1%</t>
        </is>
      </c>
      <c r="L812" s="665" t="inlineStr">
        <is>
          <t>x</t>
        </is>
      </c>
      <c r="M812" s="73" t="inlineStr">
        <is>
          <t>46</t>
        </is>
      </c>
      <c r="N812" s="665" t="inlineStr">
        <is>
          <t>x</t>
        </is>
      </c>
      <c r="O812" s="73" t="inlineStr">
        <is>
          <t>24</t>
        </is>
      </c>
      <c r="P812" s="665" t="inlineStr">
        <is>
          <t>x</t>
        </is>
      </c>
      <c r="Q812" s="73" t="inlineStr">
        <is>
          <t>140%</t>
        </is>
      </c>
      <c r="R812" s="87" t="inlineStr">
        <is>
          <t>x</t>
        </is>
      </c>
      <c r="S812" s="88" t="inlineStr">
        <is>
          <t>x</t>
        </is>
      </c>
    </row>
    <row r="813" ht="24" customHeight="1">
      <c r="A813" s="553" t="n"/>
      <c r="B813" s="290" t="inlineStr">
        <is>
          <t>35</t>
        </is>
      </c>
      <c r="C813" s="89" t="inlineStr">
        <is>
          <t>120.7</t>
        </is>
      </c>
      <c r="D813" s="90" t="inlineStr">
        <is>
          <t>35</t>
        </is>
      </c>
      <c r="E813" s="90" t="inlineStr">
        <is>
          <t>20</t>
        </is>
      </c>
      <c r="F813" s="224">
        <f>D813*E813</f>
        <v/>
      </c>
      <c r="G813" s="1060" t="inlineStr">
        <is>
          <t>63</t>
        </is>
      </c>
      <c r="H813" s="1061" t="inlineStr">
        <is>
          <t>x</t>
        </is>
      </c>
      <c r="I813" s="1060" t="inlineStr">
        <is>
          <t>43.8%</t>
        </is>
      </c>
      <c r="J813" s="1061" t="inlineStr">
        <is>
          <t>x</t>
        </is>
      </c>
      <c r="K813" s="1060" t="inlineStr">
        <is>
          <t>54.8%</t>
        </is>
      </c>
      <c r="L813" s="1061" t="inlineStr">
        <is>
          <t>x</t>
        </is>
      </c>
      <c r="M813" s="1060" t="inlineStr">
        <is>
          <t>50</t>
        </is>
      </c>
      <c r="N813" s="1061" t="inlineStr">
        <is>
          <t>x</t>
        </is>
      </c>
      <c r="O813" s="1060" t="inlineStr">
        <is>
          <t>26</t>
        </is>
      </c>
      <c r="P813" s="1061" t="inlineStr">
        <is>
          <t>x</t>
        </is>
      </c>
      <c r="Q813" s="1060" t="inlineStr">
        <is>
          <t>150%</t>
        </is>
      </c>
      <c r="R813" s="66" t="inlineStr">
        <is>
          <t>x</t>
        </is>
      </c>
      <c r="S813" s="67" t="inlineStr">
        <is>
          <t>x</t>
        </is>
      </c>
    </row>
    <row r="814" ht="24" customHeight="1">
      <c r="A814" s="579" t="inlineStr">
        <is>
          <t>峨眉
上层心法
延年益寿</t>
        </is>
      </c>
      <c r="B814" s="75" t="inlineStr">
        <is>
          <t>1</t>
        </is>
      </c>
      <c r="C814" s="234" t="inlineStr">
        <is>
          <t>0.2</t>
        </is>
      </c>
      <c r="D814" s="340" t="inlineStr">
        <is>
          <t>5</t>
        </is>
      </c>
      <c r="E814" s="340" t="inlineStr">
        <is>
          <t>1</t>
        </is>
      </c>
      <c r="F814" s="207">
        <f>D814/$T$1*E814</f>
        <v/>
      </c>
      <c r="G814" s="253" t="inlineStr">
        <is>
          <t>x</t>
        </is>
      </c>
      <c r="H814" s="340" t="inlineStr">
        <is>
          <t>0.1%</t>
        </is>
      </c>
      <c r="I814" s="340" t="inlineStr">
        <is>
          <t>0.3%</t>
        </is>
      </c>
      <c r="J814" s="253" t="inlineStr">
        <is>
          <t>x</t>
        </is>
      </c>
      <c r="K814" s="253" t="inlineStr">
        <is>
          <t>x</t>
        </is>
      </c>
      <c r="L814" s="340" t="inlineStr">
        <is>
          <t>0</t>
        </is>
      </c>
      <c r="M814" s="340" t="inlineStr">
        <is>
          <t>0</t>
        </is>
      </c>
      <c r="N814" s="340" t="inlineStr">
        <is>
          <t>0</t>
        </is>
      </c>
      <c r="O814" s="340" t="inlineStr">
        <is>
          <t>0</t>
        </is>
      </c>
      <c r="P814" s="253" t="inlineStr">
        <is>
          <t>x</t>
        </is>
      </c>
      <c r="Q814" s="253" t="inlineStr">
        <is>
          <t>x</t>
        </is>
      </c>
      <c r="R814" s="253" t="inlineStr">
        <is>
          <t>x</t>
        </is>
      </c>
      <c r="S814" s="662" t="inlineStr">
        <is>
          <t>x</t>
        </is>
      </c>
    </row>
    <row r="815" ht="24" customHeight="1">
      <c r="A815" s="494" t="n"/>
      <c r="B815" s="236" t="inlineStr">
        <is>
          <t>2</t>
        </is>
      </c>
      <c r="C815" s="82" t="inlineStr">
        <is>
          <t>1.1</t>
        </is>
      </c>
      <c r="D815" s="83" t="inlineStr">
        <is>
          <t>5</t>
        </is>
      </c>
      <c r="E815" s="83" t="inlineStr">
        <is>
          <t>1</t>
        </is>
      </c>
      <c r="F815" s="84">
        <f>D815/$T$1*E815</f>
        <v/>
      </c>
      <c r="G815" s="87" t="inlineStr">
        <is>
          <t>x</t>
        </is>
      </c>
      <c r="H815" s="83" t="inlineStr">
        <is>
          <t>0.3%</t>
        </is>
      </c>
      <c r="I815" s="83" t="inlineStr">
        <is>
          <t>0.6%</t>
        </is>
      </c>
      <c r="J815" s="87" t="inlineStr">
        <is>
          <t>x</t>
        </is>
      </c>
      <c r="K815" s="87" t="inlineStr">
        <is>
          <t>x</t>
        </is>
      </c>
      <c r="L815" s="83" t="inlineStr">
        <is>
          <t>0</t>
        </is>
      </c>
      <c r="M815" s="83" t="inlineStr">
        <is>
          <t>1</t>
        </is>
      </c>
      <c r="N815" s="83" t="inlineStr">
        <is>
          <t>1</t>
        </is>
      </c>
      <c r="O815" s="83" t="inlineStr">
        <is>
          <t>0</t>
        </is>
      </c>
      <c r="P815" s="87" t="inlineStr">
        <is>
          <t>x</t>
        </is>
      </c>
      <c r="Q815" s="87" t="inlineStr">
        <is>
          <t>x</t>
        </is>
      </c>
      <c r="R815" s="87" t="inlineStr">
        <is>
          <t>x</t>
        </is>
      </c>
      <c r="S815" s="88" t="inlineStr">
        <is>
          <t>x</t>
        </is>
      </c>
    </row>
    <row r="816" ht="24" customHeight="1">
      <c r="A816" s="494" t="n"/>
      <c r="B816" s="236" t="inlineStr">
        <is>
          <t>3</t>
        </is>
      </c>
      <c r="C816" s="82" t="inlineStr">
        <is>
          <t>2</t>
        </is>
      </c>
      <c r="D816" s="83" t="inlineStr">
        <is>
          <t>5</t>
        </is>
      </c>
      <c r="E816" s="83" t="inlineStr">
        <is>
          <t>1</t>
        </is>
      </c>
      <c r="F816" s="84">
        <f>D816/$T$1*E816</f>
        <v/>
      </c>
      <c r="G816" s="87" t="inlineStr">
        <is>
          <t>x</t>
        </is>
      </c>
      <c r="H816" s="83" t="inlineStr">
        <is>
          <t>0.4%</t>
        </is>
      </c>
      <c r="I816" s="83" t="inlineStr">
        <is>
          <t>0.9%</t>
        </is>
      </c>
      <c r="J816" s="87" t="inlineStr">
        <is>
          <t>x</t>
        </is>
      </c>
      <c r="K816" s="87" t="inlineStr">
        <is>
          <t>x</t>
        </is>
      </c>
      <c r="L816" s="83" t="inlineStr">
        <is>
          <t>1</t>
        </is>
      </c>
      <c r="M816" s="83" t="inlineStr">
        <is>
          <t>1</t>
        </is>
      </c>
      <c r="N816" s="83" t="inlineStr">
        <is>
          <t>1</t>
        </is>
      </c>
      <c r="O816" s="83" t="inlineStr">
        <is>
          <t>1</t>
        </is>
      </c>
      <c r="P816" s="87" t="inlineStr">
        <is>
          <t>x</t>
        </is>
      </c>
      <c r="Q816" s="87" t="inlineStr">
        <is>
          <t>x</t>
        </is>
      </c>
      <c r="R816" s="87" t="inlineStr">
        <is>
          <t>x</t>
        </is>
      </c>
      <c r="S816" s="88" t="inlineStr">
        <is>
          <t>x</t>
        </is>
      </c>
    </row>
    <row r="817" ht="24" customHeight="1">
      <c r="A817" s="494" t="n"/>
      <c r="B817" s="236" t="inlineStr">
        <is>
          <t>4</t>
        </is>
      </c>
      <c r="C817" s="82" t="inlineStr">
        <is>
          <t>2.3</t>
        </is>
      </c>
      <c r="D817" s="83" t="inlineStr">
        <is>
          <t>5</t>
        </is>
      </c>
      <c r="E817" s="83" t="inlineStr">
        <is>
          <t>1</t>
        </is>
      </c>
      <c r="F817" s="84">
        <f>D817/$T$1*E817</f>
        <v/>
      </c>
      <c r="G817" s="87" t="inlineStr">
        <is>
          <t>x</t>
        </is>
      </c>
      <c r="H817" s="83" t="inlineStr">
        <is>
          <t>0.6%</t>
        </is>
      </c>
      <c r="I817" s="83" t="inlineStr">
        <is>
          <t>1.2%</t>
        </is>
      </c>
      <c r="J817" s="87" t="inlineStr">
        <is>
          <t>x</t>
        </is>
      </c>
      <c r="K817" s="87" t="inlineStr">
        <is>
          <t>x</t>
        </is>
      </c>
      <c r="L817" s="83" t="inlineStr">
        <is>
          <t>1</t>
        </is>
      </c>
      <c r="M817" s="83" t="inlineStr">
        <is>
          <t>1</t>
        </is>
      </c>
      <c r="N817" s="83" t="inlineStr">
        <is>
          <t>1</t>
        </is>
      </c>
      <c r="O817" s="83" t="inlineStr">
        <is>
          <t>1</t>
        </is>
      </c>
      <c r="P817" s="87" t="inlineStr">
        <is>
          <t>x</t>
        </is>
      </c>
      <c r="Q817" s="87" t="inlineStr">
        <is>
          <t>x</t>
        </is>
      </c>
      <c r="R817" s="87" t="inlineStr">
        <is>
          <t>x</t>
        </is>
      </c>
      <c r="S817" s="88" t="inlineStr">
        <is>
          <t>x</t>
        </is>
      </c>
    </row>
    <row r="818" ht="24" customHeight="1">
      <c r="A818" s="494" t="n"/>
      <c r="B818" s="236" t="inlineStr">
        <is>
          <t>5</t>
        </is>
      </c>
      <c r="C818" s="82" t="inlineStr">
        <is>
          <t>3.1</t>
        </is>
      </c>
      <c r="D818" s="83" t="inlineStr">
        <is>
          <t>5</t>
        </is>
      </c>
      <c r="E818" s="83" t="inlineStr">
        <is>
          <t>1</t>
        </is>
      </c>
      <c r="F818" s="84">
        <f>D818/$T$1*E818</f>
        <v/>
      </c>
      <c r="G818" s="87" t="inlineStr">
        <is>
          <t>x</t>
        </is>
      </c>
      <c r="H818" s="83" t="inlineStr">
        <is>
          <t>0.7%</t>
        </is>
      </c>
      <c r="I818" s="83" t="inlineStr">
        <is>
          <t>1.5%</t>
        </is>
      </c>
      <c r="J818" s="87" t="inlineStr">
        <is>
          <t>x</t>
        </is>
      </c>
      <c r="K818" s="87" t="inlineStr">
        <is>
          <t>x</t>
        </is>
      </c>
      <c r="L818" s="83" t="inlineStr">
        <is>
          <t>1</t>
        </is>
      </c>
      <c r="M818" s="83" t="inlineStr">
        <is>
          <t>2</t>
        </is>
      </c>
      <c r="N818" s="83" t="inlineStr">
        <is>
          <t>2</t>
        </is>
      </c>
      <c r="O818" s="83" t="inlineStr">
        <is>
          <t>1</t>
        </is>
      </c>
      <c r="P818" s="87" t="inlineStr">
        <is>
          <t>x</t>
        </is>
      </c>
      <c r="Q818" s="87" t="inlineStr">
        <is>
          <t>x</t>
        </is>
      </c>
      <c r="R818" s="87" t="inlineStr">
        <is>
          <t>x</t>
        </is>
      </c>
      <c r="S818" s="88" t="inlineStr">
        <is>
          <t>x</t>
        </is>
      </c>
    </row>
    <row r="819" ht="24" customHeight="1">
      <c r="A819" s="494" t="n"/>
      <c r="B819" s="236" t="inlineStr">
        <is>
          <t>6</t>
        </is>
      </c>
      <c r="C819" s="82" t="inlineStr">
        <is>
          <t>3.5</t>
        </is>
      </c>
      <c r="D819" s="83" t="inlineStr">
        <is>
          <t>10</t>
        </is>
      </c>
      <c r="E819" s="83" t="inlineStr">
        <is>
          <t>2</t>
        </is>
      </c>
      <c r="F819" s="84">
        <f>D819/$T$1*E819</f>
        <v/>
      </c>
      <c r="G819" s="87" t="inlineStr">
        <is>
          <t>x</t>
        </is>
      </c>
      <c r="H819" s="83" t="inlineStr">
        <is>
          <t>0.9%</t>
        </is>
      </c>
      <c r="I819" s="83" t="inlineStr">
        <is>
          <t>1.9%</t>
        </is>
      </c>
      <c r="J819" s="87" t="inlineStr">
        <is>
          <t>x</t>
        </is>
      </c>
      <c r="K819" s="87" t="inlineStr">
        <is>
          <t>x</t>
        </is>
      </c>
      <c r="L819" s="83" t="inlineStr">
        <is>
          <t>1</t>
        </is>
      </c>
      <c r="M819" s="83" t="inlineStr">
        <is>
          <t>2</t>
        </is>
      </c>
      <c r="N819" s="83" t="inlineStr">
        <is>
          <t>2</t>
        </is>
      </c>
      <c r="O819" s="83" t="inlineStr">
        <is>
          <t>1</t>
        </is>
      </c>
      <c r="P819" s="87" t="inlineStr">
        <is>
          <t>x</t>
        </is>
      </c>
      <c r="Q819" s="87" t="inlineStr">
        <is>
          <t>x</t>
        </is>
      </c>
      <c r="R819" s="87" t="inlineStr">
        <is>
          <t>x</t>
        </is>
      </c>
      <c r="S819" s="88" t="inlineStr">
        <is>
          <t>x</t>
        </is>
      </c>
    </row>
    <row r="820" ht="24" customHeight="1">
      <c r="A820" s="494" t="n"/>
      <c r="B820" s="236" t="inlineStr">
        <is>
          <t>7</t>
        </is>
      </c>
      <c r="C820" s="82" t="inlineStr">
        <is>
          <t>4.5</t>
        </is>
      </c>
      <c r="D820" s="83" t="inlineStr">
        <is>
          <t>10</t>
        </is>
      </c>
      <c r="E820" s="83" t="inlineStr">
        <is>
          <t>2</t>
        </is>
      </c>
      <c r="F820" s="84">
        <f>D820/$T$1*E820</f>
        <v/>
      </c>
      <c r="G820" s="87" t="inlineStr">
        <is>
          <t>x</t>
        </is>
      </c>
      <c r="H820" s="83" t="inlineStr">
        <is>
          <t>1.2%</t>
        </is>
      </c>
      <c r="I820" s="83" t="inlineStr">
        <is>
          <t>2.3%</t>
        </is>
      </c>
      <c r="J820" s="87" t="inlineStr">
        <is>
          <t>x</t>
        </is>
      </c>
      <c r="K820" s="87" t="inlineStr">
        <is>
          <t>x</t>
        </is>
      </c>
      <c r="L820" s="83" t="inlineStr">
        <is>
          <t>1</t>
        </is>
      </c>
      <c r="M820" s="83" t="inlineStr">
        <is>
          <t>3</t>
        </is>
      </c>
      <c r="N820" s="83" t="inlineStr">
        <is>
          <t>3</t>
        </is>
      </c>
      <c r="O820" s="83" t="inlineStr">
        <is>
          <t>1</t>
        </is>
      </c>
      <c r="P820" s="87" t="inlineStr">
        <is>
          <t>x</t>
        </is>
      </c>
      <c r="Q820" s="87" t="inlineStr">
        <is>
          <t>x</t>
        </is>
      </c>
      <c r="R820" s="87" t="inlineStr">
        <is>
          <t>x</t>
        </is>
      </c>
      <c r="S820" s="88" t="inlineStr">
        <is>
          <t>x</t>
        </is>
      </c>
    </row>
    <row r="821" ht="24" customHeight="1">
      <c r="A821" s="494" t="n"/>
      <c r="B821" s="236" t="inlineStr">
        <is>
          <t>8</t>
        </is>
      </c>
      <c r="C821" s="82" t="inlineStr">
        <is>
          <t>5.5</t>
        </is>
      </c>
      <c r="D821" s="83" t="inlineStr">
        <is>
          <t>10</t>
        </is>
      </c>
      <c r="E821" s="83" t="inlineStr">
        <is>
          <t>2</t>
        </is>
      </c>
      <c r="F821" s="84">
        <f>D821/$T$1*E821</f>
        <v/>
      </c>
      <c r="G821" s="87" t="inlineStr">
        <is>
          <t>x</t>
        </is>
      </c>
      <c r="H821" s="83" t="inlineStr">
        <is>
          <t>1.4%</t>
        </is>
      </c>
      <c r="I821" s="83" t="inlineStr">
        <is>
          <t>2.8%</t>
        </is>
      </c>
      <c r="J821" s="87" t="inlineStr">
        <is>
          <t>x</t>
        </is>
      </c>
      <c r="K821" s="87" t="inlineStr">
        <is>
          <t>x</t>
        </is>
      </c>
      <c r="L821" s="83" t="inlineStr">
        <is>
          <t>2</t>
        </is>
      </c>
      <c r="M821" s="83" t="inlineStr">
        <is>
          <t>3</t>
        </is>
      </c>
      <c r="N821" s="83" t="inlineStr">
        <is>
          <t>3</t>
        </is>
      </c>
      <c r="O821" s="83" t="inlineStr">
        <is>
          <t>2</t>
        </is>
      </c>
      <c r="P821" s="87" t="inlineStr">
        <is>
          <t>x</t>
        </is>
      </c>
      <c r="Q821" s="87" t="inlineStr">
        <is>
          <t>x</t>
        </is>
      </c>
      <c r="R821" s="87" t="inlineStr">
        <is>
          <t>x</t>
        </is>
      </c>
      <c r="S821" s="88" t="inlineStr">
        <is>
          <t>x</t>
        </is>
      </c>
    </row>
    <row r="822" ht="24" customHeight="1">
      <c r="A822" s="494" t="n"/>
      <c r="B822" s="236" t="inlineStr">
        <is>
          <t>9</t>
        </is>
      </c>
      <c r="C822" s="82" t="inlineStr">
        <is>
          <t>6.5</t>
        </is>
      </c>
      <c r="D822" s="83" t="inlineStr">
        <is>
          <t>10</t>
        </is>
      </c>
      <c r="E822" s="83" t="inlineStr">
        <is>
          <t>2</t>
        </is>
      </c>
      <c r="F822" s="84">
        <f>D822/$T$1*E822</f>
        <v/>
      </c>
      <c r="G822" s="87" t="inlineStr">
        <is>
          <t>x</t>
        </is>
      </c>
      <c r="H822" s="83" t="inlineStr">
        <is>
          <t>1.6%</t>
        </is>
      </c>
      <c r="I822" s="83" t="inlineStr">
        <is>
          <t>3.2%</t>
        </is>
      </c>
      <c r="J822" s="87" t="inlineStr">
        <is>
          <t>x</t>
        </is>
      </c>
      <c r="K822" s="87" t="inlineStr">
        <is>
          <t>x</t>
        </is>
      </c>
      <c r="L822" s="83" t="inlineStr">
        <is>
          <t>2</t>
        </is>
      </c>
      <c r="M822" s="83" t="inlineStr">
        <is>
          <t>4</t>
        </is>
      </c>
      <c r="N822" s="83" t="inlineStr">
        <is>
          <t>4</t>
        </is>
      </c>
      <c r="O822" s="83" t="inlineStr">
        <is>
          <t>2</t>
        </is>
      </c>
      <c r="P822" s="87" t="inlineStr">
        <is>
          <t>x</t>
        </is>
      </c>
      <c r="Q822" s="87" t="inlineStr">
        <is>
          <t>x</t>
        </is>
      </c>
      <c r="R822" s="87" t="inlineStr">
        <is>
          <t>x</t>
        </is>
      </c>
      <c r="S822" s="88" t="inlineStr">
        <is>
          <t>x</t>
        </is>
      </c>
    </row>
    <row r="823" ht="24" customHeight="1">
      <c r="A823" s="494" t="n"/>
      <c r="B823" s="236" t="inlineStr">
        <is>
          <t>10</t>
        </is>
      </c>
      <c r="C823" s="82" t="inlineStr">
        <is>
          <t>6.9</t>
        </is>
      </c>
      <c r="D823" s="83" t="inlineStr">
        <is>
          <t>10</t>
        </is>
      </c>
      <c r="E823" s="83" t="inlineStr">
        <is>
          <t>2</t>
        </is>
      </c>
      <c r="F823" s="84">
        <f>D823/$T$1*E823</f>
        <v/>
      </c>
      <c r="G823" s="87" t="inlineStr">
        <is>
          <t>x</t>
        </is>
      </c>
      <c r="H823" s="83" t="inlineStr">
        <is>
          <t>1.8%</t>
        </is>
      </c>
      <c r="I823" s="83" t="inlineStr">
        <is>
          <t>3.7%</t>
        </is>
      </c>
      <c r="J823" s="87" t="inlineStr">
        <is>
          <t>x</t>
        </is>
      </c>
      <c r="K823" s="87" t="inlineStr">
        <is>
          <t>x</t>
        </is>
      </c>
      <c r="L823" s="83" t="inlineStr">
        <is>
          <t>2</t>
        </is>
      </c>
      <c r="M823" s="83" t="inlineStr">
        <is>
          <t>4</t>
        </is>
      </c>
      <c r="N823" s="83" t="inlineStr">
        <is>
          <t>4</t>
        </is>
      </c>
      <c r="O823" s="83" t="inlineStr">
        <is>
          <t>2</t>
        </is>
      </c>
      <c r="P823" s="87" t="inlineStr">
        <is>
          <t>x</t>
        </is>
      </c>
      <c r="Q823" s="87" t="inlineStr">
        <is>
          <t>x</t>
        </is>
      </c>
      <c r="R823" s="87" t="inlineStr">
        <is>
          <t>x</t>
        </is>
      </c>
      <c r="S823" s="88" t="inlineStr">
        <is>
          <t>x</t>
        </is>
      </c>
    </row>
    <row r="824" ht="24" customHeight="1">
      <c r="A824" s="494" t="n"/>
      <c r="B824" s="236" t="inlineStr">
        <is>
          <t>11</t>
        </is>
      </c>
      <c r="C824" s="82" t="inlineStr">
        <is>
          <t>8</t>
        </is>
      </c>
      <c r="D824" s="83" t="inlineStr">
        <is>
          <t>15</t>
        </is>
      </c>
      <c r="E824" s="83" t="inlineStr">
        <is>
          <t>5</t>
        </is>
      </c>
      <c r="F824" s="84">
        <f>D824/$T$1*E824</f>
        <v/>
      </c>
      <c r="G824" s="87" t="inlineStr">
        <is>
          <t>x</t>
        </is>
      </c>
      <c r="H824" s="83" t="inlineStr">
        <is>
          <t>2.1%</t>
        </is>
      </c>
      <c r="I824" s="83" t="inlineStr">
        <is>
          <t>4.2%</t>
        </is>
      </c>
      <c r="J824" s="87" t="inlineStr">
        <is>
          <t>x</t>
        </is>
      </c>
      <c r="K824" s="87" t="inlineStr">
        <is>
          <t>x</t>
        </is>
      </c>
      <c r="L824" s="83" t="inlineStr">
        <is>
          <t>2</t>
        </is>
      </c>
      <c r="M824" s="83" t="inlineStr">
        <is>
          <t>5</t>
        </is>
      </c>
      <c r="N824" s="83" t="inlineStr">
        <is>
          <t>5</t>
        </is>
      </c>
      <c r="O824" s="83" t="inlineStr">
        <is>
          <t>2</t>
        </is>
      </c>
      <c r="P824" s="87" t="inlineStr">
        <is>
          <t>x</t>
        </is>
      </c>
      <c r="Q824" s="87" t="inlineStr">
        <is>
          <t>x</t>
        </is>
      </c>
      <c r="R824" s="87" t="inlineStr">
        <is>
          <t>x</t>
        </is>
      </c>
      <c r="S824" s="88" t="inlineStr">
        <is>
          <t>x</t>
        </is>
      </c>
    </row>
    <row r="825" ht="24" customHeight="1">
      <c r="A825" s="494" t="n"/>
      <c r="B825" s="236" t="inlineStr">
        <is>
          <t>12</t>
        </is>
      </c>
      <c r="C825" s="82" t="inlineStr">
        <is>
          <t>9.1</t>
        </is>
      </c>
      <c r="D825" s="83" t="inlineStr">
        <is>
          <t>15</t>
        </is>
      </c>
      <c r="E825" s="83" t="inlineStr">
        <is>
          <t>5</t>
        </is>
      </c>
      <c r="F825" s="84">
        <f>D825/$T$1*E825</f>
        <v/>
      </c>
      <c r="G825" s="87" t="inlineStr">
        <is>
          <t>x</t>
        </is>
      </c>
      <c r="H825" s="83" t="inlineStr">
        <is>
          <t>2.4%</t>
        </is>
      </c>
      <c r="I825" s="83" t="inlineStr">
        <is>
          <t>4.8%</t>
        </is>
      </c>
      <c r="J825" s="87" t="inlineStr">
        <is>
          <t>x</t>
        </is>
      </c>
      <c r="K825" s="87" t="inlineStr">
        <is>
          <t>x</t>
        </is>
      </c>
      <c r="L825" s="83" t="inlineStr">
        <is>
          <t>3</t>
        </is>
      </c>
      <c r="M825" s="83" t="inlineStr">
        <is>
          <t>5</t>
        </is>
      </c>
      <c r="N825" s="83" t="inlineStr">
        <is>
          <t>5</t>
        </is>
      </c>
      <c r="O825" s="83" t="inlineStr">
        <is>
          <t>3</t>
        </is>
      </c>
      <c r="P825" s="87" t="inlineStr">
        <is>
          <t>x</t>
        </is>
      </c>
      <c r="Q825" s="87" t="inlineStr">
        <is>
          <t>x</t>
        </is>
      </c>
      <c r="R825" s="87" t="inlineStr">
        <is>
          <t>x</t>
        </is>
      </c>
      <c r="S825" s="88" t="inlineStr">
        <is>
          <t>x</t>
        </is>
      </c>
    </row>
    <row r="826" ht="24" customHeight="1">
      <c r="A826" s="494" t="n"/>
      <c r="B826" s="236" t="inlineStr">
        <is>
          <t>13</t>
        </is>
      </c>
      <c r="C826" s="82" t="inlineStr">
        <is>
          <t>10.3</t>
        </is>
      </c>
      <c r="D826" s="83" t="inlineStr">
        <is>
          <t>15</t>
        </is>
      </c>
      <c r="E826" s="83" t="inlineStr">
        <is>
          <t>5</t>
        </is>
      </c>
      <c r="F826" s="84">
        <f>D826/$T$1*E826</f>
        <v/>
      </c>
      <c r="G826" s="87" t="inlineStr">
        <is>
          <t>x</t>
        </is>
      </c>
      <c r="H826" s="83" t="inlineStr">
        <is>
          <t>2.7%</t>
        </is>
      </c>
      <c r="I826" s="83" t="inlineStr">
        <is>
          <t>5.4%</t>
        </is>
      </c>
      <c r="J826" s="87" t="inlineStr">
        <is>
          <t>x</t>
        </is>
      </c>
      <c r="K826" s="87" t="inlineStr">
        <is>
          <t>x</t>
        </is>
      </c>
      <c r="L826" s="83" t="inlineStr">
        <is>
          <t>3</t>
        </is>
      </c>
      <c r="M826" s="83" t="inlineStr">
        <is>
          <t>6</t>
        </is>
      </c>
      <c r="N826" s="83" t="inlineStr">
        <is>
          <t>6</t>
        </is>
      </c>
      <c r="O826" s="83" t="inlineStr">
        <is>
          <t>3</t>
        </is>
      </c>
      <c r="P826" s="87" t="inlineStr">
        <is>
          <t>x</t>
        </is>
      </c>
      <c r="Q826" s="87" t="inlineStr">
        <is>
          <t>x</t>
        </is>
      </c>
      <c r="R826" s="87" t="inlineStr">
        <is>
          <t>x</t>
        </is>
      </c>
      <c r="S826" s="88" t="inlineStr">
        <is>
          <t>x</t>
        </is>
      </c>
    </row>
    <row r="827" ht="24" customHeight="1">
      <c r="A827" s="494" t="n"/>
      <c r="B827" s="236" t="inlineStr">
        <is>
          <t>14</t>
        </is>
      </c>
      <c r="C827" s="82" t="inlineStr">
        <is>
          <t>11.4</t>
        </is>
      </c>
      <c r="D827" s="83" t="inlineStr">
        <is>
          <t>15</t>
        </is>
      </c>
      <c r="E827" s="83" t="inlineStr">
        <is>
          <t>5</t>
        </is>
      </c>
      <c r="F827" s="84">
        <f>D827/$T$1*E827</f>
        <v/>
      </c>
      <c r="G827" s="87" t="inlineStr">
        <is>
          <t>x</t>
        </is>
      </c>
      <c r="H827" s="83" t="inlineStr">
        <is>
          <t>3%</t>
        </is>
      </c>
      <c r="I827" s="83" t="inlineStr">
        <is>
          <t>6%</t>
        </is>
      </c>
      <c r="J827" s="87" t="inlineStr">
        <is>
          <t>x</t>
        </is>
      </c>
      <c r="K827" s="87" t="inlineStr">
        <is>
          <t>x</t>
        </is>
      </c>
      <c r="L827" s="83" t="inlineStr">
        <is>
          <t>3</t>
        </is>
      </c>
      <c r="M827" s="83" t="inlineStr">
        <is>
          <t>7</t>
        </is>
      </c>
      <c r="N827" s="83" t="inlineStr">
        <is>
          <t>7</t>
        </is>
      </c>
      <c r="O827" s="83" t="inlineStr">
        <is>
          <t>3</t>
        </is>
      </c>
      <c r="P827" s="87" t="inlineStr">
        <is>
          <t>x</t>
        </is>
      </c>
      <c r="Q827" s="87" t="inlineStr">
        <is>
          <t>x</t>
        </is>
      </c>
      <c r="R827" s="87" t="inlineStr">
        <is>
          <t>x</t>
        </is>
      </c>
      <c r="S827" s="88" t="inlineStr">
        <is>
          <t>x</t>
        </is>
      </c>
    </row>
    <row r="828" ht="24" customHeight="1">
      <c r="A828" s="494" t="n"/>
      <c r="B828" s="236" t="inlineStr">
        <is>
          <t>15</t>
        </is>
      </c>
      <c r="C828" s="82" t="inlineStr">
        <is>
          <t>12.5</t>
        </is>
      </c>
      <c r="D828" s="83" t="inlineStr">
        <is>
          <t>15</t>
        </is>
      </c>
      <c r="E828" s="83" t="inlineStr">
        <is>
          <t>5</t>
        </is>
      </c>
      <c r="F828" s="84">
        <f>D828/$T$1*E828</f>
        <v/>
      </c>
      <c r="G828" s="87" t="inlineStr">
        <is>
          <t>x</t>
        </is>
      </c>
      <c r="H828" s="83" t="inlineStr">
        <is>
          <t>3.3%</t>
        </is>
      </c>
      <c r="I828" s="83" t="inlineStr">
        <is>
          <t>6.6%</t>
        </is>
      </c>
      <c r="J828" s="87" t="inlineStr">
        <is>
          <t>x</t>
        </is>
      </c>
      <c r="K828" s="87" t="inlineStr">
        <is>
          <t>x</t>
        </is>
      </c>
      <c r="L828" s="83" t="inlineStr">
        <is>
          <t>4</t>
        </is>
      </c>
      <c r="M828" s="83" t="inlineStr">
        <is>
          <t>7</t>
        </is>
      </c>
      <c r="N828" s="83" t="inlineStr">
        <is>
          <t>7</t>
        </is>
      </c>
      <c r="O828" s="83" t="inlineStr">
        <is>
          <t>4</t>
        </is>
      </c>
      <c r="P828" s="87" t="inlineStr">
        <is>
          <t>x</t>
        </is>
      </c>
      <c r="Q828" s="87" t="inlineStr">
        <is>
          <t>x</t>
        </is>
      </c>
      <c r="R828" s="87" t="inlineStr">
        <is>
          <t>x</t>
        </is>
      </c>
      <c r="S828" s="88" t="inlineStr">
        <is>
          <t>x</t>
        </is>
      </c>
    </row>
    <row r="829" ht="24" customHeight="1">
      <c r="A829" s="494" t="n"/>
      <c r="B829" s="236" t="inlineStr">
        <is>
          <t>16</t>
        </is>
      </c>
      <c r="C829" s="82" t="inlineStr">
        <is>
          <t>13.9</t>
        </is>
      </c>
      <c r="D829" s="83" t="inlineStr">
        <is>
          <t>20</t>
        </is>
      </c>
      <c r="E829" s="83" t="inlineStr">
        <is>
          <t>8</t>
        </is>
      </c>
      <c r="F829" s="84">
        <f>D829/$T$1*E829</f>
        <v/>
      </c>
      <c r="G829" s="87" t="inlineStr">
        <is>
          <t>x</t>
        </is>
      </c>
      <c r="H829" s="83" t="inlineStr">
        <is>
          <t>3.7%</t>
        </is>
      </c>
      <c r="I829" s="83" t="inlineStr">
        <is>
          <t>7.4%</t>
        </is>
      </c>
      <c r="J829" s="87" t="inlineStr">
        <is>
          <t>x</t>
        </is>
      </c>
      <c r="K829" s="87" t="inlineStr">
        <is>
          <t>x</t>
        </is>
      </c>
      <c r="L829" s="83" t="inlineStr">
        <is>
          <t>4</t>
        </is>
      </c>
      <c r="M829" s="83" t="inlineStr">
        <is>
          <t>8</t>
        </is>
      </c>
      <c r="N829" s="83" t="inlineStr">
        <is>
          <t>8</t>
        </is>
      </c>
      <c r="O829" s="83" t="inlineStr">
        <is>
          <t>4</t>
        </is>
      </c>
      <c r="P829" s="87" t="inlineStr">
        <is>
          <t>x</t>
        </is>
      </c>
      <c r="Q829" s="87" t="inlineStr">
        <is>
          <t>x</t>
        </is>
      </c>
      <c r="R829" s="87" t="inlineStr">
        <is>
          <t>x</t>
        </is>
      </c>
      <c r="S829" s="88" t="inlineStr">
        <is>
          <t>x</t>
        </is>
      </c>
    </row>
    <row r="830" ht="24" customHeight="1">
      <c r="A830" s="494" t="n"/>
      <c r="B830" s="236" t="inlineStr">
        <is>
          <t>17</t>
        </is>
      </c>
      <c r="C830" s="82" t="inlineStr">
        <is>
          <t>15.9</t>
        </is>
      </c>
      <c r="D830" s="83" t="inlineStr">
        <is>
          <t>20</t>
        </is>
      </c>
      <c r="E830" s="83" t="inlineStr">
        <is>
          <t>8</t>
        </is>
      </c>
      <c r="F830" s="84">
        <f>D830/$T$1*E830</f>
        <v/>
      </c>
      <c r="G830" s="87" t="inlineStr">
        <is>
          <t>x</t>
        </is>
      </c>
      <c r="H830" s="83" t="inlineStr">
        <is>
          <t>4.2%</t>
        </is>
      </c>
      <c r="I830" s="83" t="inlineStr">
        <is>
          <t>8.3%</t>
        </is>
      </c>
      <c r="J830" s="87" t="inlineStr">
        <is>
          <t>x</t>
        </is>
      </c>
      <c r="K830" s="87" t="inlineStr">
        <is>
          <t>x</t>
        </is>
      </c>
      <c r="L830" s="83" t="inlineStr">
        <is>
          <t>5</t>
        </is>
      </c>
      <c r="M830" s="83" t="inlineStr">
        <is>
          <t>9</t>
        </is>
      </c>
      <c r="N830" s="83" t="inlineStr">
        <is>
          <t>9</t>
        </is>
      </c>
      <c r="O830" s="83" t="inlineStr">
        <is>
          <t>5</t>
        </is>
      </c>
      <c r="P830" s="87" t="inlineStr">
        <is>
          <t>x</t>
        </is>
      </c>
      <c r="Q830" s="87" t="inlineStr">
        <is>
          <t>x</t>
        </is>
      </c>
      <c r="R830" s="87" t="inlineStr">
        <is>
          <t>x</t>
        </is>
      </c>
      <c r="S830" s="88" t="inlineStr">
        <is>
          <t>x</t>
        </is>
      </c>
    </row>
    <row r="831" ht="24" customHeight="1">
      <c r="A831" s="494" t="n"/>
      <c r="B831" s="236" t="inlineStr">
        <is>
          <t>18</t>
        </is>
      </c>
      <c r="C831" s="82" t="inlineStr">
        <is>
          <t>17.3</t>
        </is>
      </c>
      <c r="D831" s="83" t="inlineStr">
        <is>
          <t>20</t>
        </is>
      </c>
      <c r="E831" s="83" t="inlineStr">
        <is>
          <t>8</t>
        </is>
      </c>
      <c r="F831" s="84">
        <f>D831/$T$1*E831</f>
        <v/>
      </c>
      <c r="G831" s="87" t="inlineStr">
        <is>
          <t>x</t>
        </is>
      </c>
      <c r="H831" s="83" t="inlineStr">
        <is>
          <t>4.6%</t>
        </is>
      </c>
      <c r="I831" s="83" t="inlineStr">
        <is>
          <t>9.2%</t>
        </is>
      </c>
      <c r="J831" s="87" t="inlineStr">
        <is>
          <t>x</t>
        </is>
      </c>
      <c r="K831" s="87" t="inlineStr">
        <is>
          <t>x</t>
        </is>
      </c>
      <c r="L831" s="83" t="inlineStr">
        <is>
          <t>5</t>
        </is>
      </c>
      <c r="M831" s="83" t="inlineStr">
        <is>
          <t>10</t>
        </is>
      </c>
      <c r="N831" s="83" t="inlineStr">
        <is>
          <t>10</t>
        </is>
      </c>
      <c r="O831" s="83" t="inlineStr">
        <is>
          <t>5</t>
        </is>
      </c>
      <c r="P831" s="87" t="inlineStr">
        <is>
          <t>x</t>
        </is>
      </c>
      <c r="Q831" s="87" t="inlineStr">
        <is>
          <t>x</t>
        </is>
      </c>
      <c r="R831" s="87" t="inlineStr">
        <is>
          <t>x</t>
        </is>
      </c>
      <c r="S831" s="88" t="inlineStr">
        <is>
          <t>x</t>
        </is>
      </c>
    </row>
    <row r="832" ht="24" customHeight="1">
      <c r="A832" s="494" t="n"/>
      <c r="B832" s="236" t="inlineStr">
        <is>
          <t>19</t>
        </is>
      </c>
      <c r="C832" s="82" t="inlineStr">
        <is>
          <t>19.3</t>
        </is>
      </c>
      <c r="D832" s="83" t="inlineStr">
        <is>
          <t>20</t>
        </is>
      </c>
      <c r="E832" s="83" t="inlineStr">
        <is>
          <t>8</t>
        </is>
      </c>
      <c r="F832" s="84">
        <f>D832/$T$1*E832</f>
        <v/>
      </c>
      <c r="G832" s="87" t="inlineStr">
        <is>
          <t>x</t>
        </is>
      </c>
      <c r="H832" s="83" t="inlineStr">
        <is>
          <t>5%</t>
        </is>
      </c>
      <c r="I832" s="83" t="inlineStr">
        <is>
          <t>10.1%</t>
        </is>
      </c>
      <c r="J832" s="87" t="inlineStr">
        <is>
          <t>x</t>
        </is>
      </c>
      <c r="K832" s="87" t="inlineStr">
        <is>
          <t>x</t>
        </is>
      </c>
      <c r="L832" s="83" t="inlineStr">
        <is>
          <t>6</t>
        </is>
      </c>
      <c r="M832" s="83" t="inlineStr">
        <is>
          <t>11</t>
        </is>
      </c>
      <c r="N832" s="83" t="inlineStr">
        <is>
          <t>11</t>
        </is>
      </c>
      <c r="O832" s="83" t="inlineStr">
        <is>
          <t>6</t>
        </is>
      </c>
      <c r="P832" s="87" t="inlineStr">
        <is>
          <t>x</t>
        </is>
      </c>
      <c r="Q832" s="87" t="inlineStr">
        <is>
          <t>x</t>
        </is>
      </c>
      <c r="R832" s="87" t="inlineStr">
        <is>
          <t>x</t>
        </is>
      </c>
      <c r="S832" s="88" t="inlineStr">
        <is>
          <t>x</t>
        </is>
      </c>
    </row>
    <row r="833" ht="24" customHeight="1">
      <c r="A833" s="494" t="n"/>
      <c r="B833" s="236" t="inlineStr">
        <is>
          <t>20</t>
        </is>
      </c>
      <c r="C833" s="82" t="inlineStr">
        <is>
          <t>20.7</t>
        </is>
      </c>
      <c r="D833" s="83" t="inlineStr">
        <is>
          <t>20</t>
        </is>
      </c>
      <c r="E833" s="83" t="inlineStr">
        <is>
          <t>8</t>
        </is>
      </c>
      <c r="F833" s="84">
        <f>D833/$T$1*E833</f>
        <v/>
      </c>
      <c r="G833" s="87" t="inlineStr">
        <is>
          <t>x</t>
        </is>
      </c>
      <c r="H833" s="83" t="inlineStr">
        <is>
          <t>5.5%</t>
        </is>
      </c>
      <c r="I833" s="83" t="inlineStr">
        <is>
          <t>11%</t>
        </is>
      </c>
      <c r="J833" s="87" t="inlineStr">
        <is>
          <t>x</t>
        </is>
      </c>
      <c r="K833" s="87" t="inlineStr">
        <is>
          <t>x</t>
        </is>
      </c>
      <c r="L833" s="83" t="inlineStr">
        <is>
          <t>6</t>
        </is>
      </c>
      <c r="M833" s="83" t="inlineStr">
        <is>
          <t>12</t>
        </is>
      </c>
      <c r="N833" s="83" t="inlineStr">
        <is>
          <t>12</t>
        </is>
      </c>
      <c r="O833" s="83" t="inlineStr">
        <is>
          <t>6</t>
        </is>
      </c>
      <c r="P833" s="87" t="inlineStr">
        <is>
          <t>x</t>
        </is>
      </c>
      <c r="Q833" s="87" t="inlineStr">
        <is>
          <t>x</t>
        </is>
      </c>
      <c r="R833" s="87" t="inlineStr">
        <is>
          <t>x</t>
        </is>
      </c>
      <c r="S833" s="88" t="inlineStr">
        <is>
          <t>x</t>
        </is>
      </c>
    </row>
    <row r="834" ht="24" customHeight="1">
      <c r="A834" s="494" t="n"/>
      <c r="B834" s="236" t="inlineStr">
        <is>
          <t>21</t>
        </is>
      </c>
      <c r="C834" s="82" t="inlineStr">
        <is>
          <t>23.6</t>
        </is>
      </c>
      <c r="D834" s="83" t="inlineStr">
        <is>
          <t>25</t>
        </is>
      </c>
      <c r="E834" s="83" t="inlineStr">
        <is>
          <t>12</t>
        </is>
      </c>
      <c r="F834" s="84">
        <f>D834/$T$1*E834</f>
        <v/>
      </c>
      <c r="G834" s="87" t="inlineStr">
        <is>
          <t>x</t>
        </is>
      </c>
      <c r="H834" s="83" t="inlineStr">
        <is>
          <t>6.1%</t>
        </is>
      </c>
      <c r="I834" s="83" t="inlineStr">
        <is>
          <t>12.3%</t>
        </is>
      </c>
      <c r="J834" s="87" t="inlineStr">
        <is>
          <t>x</t>
        </is>
      </c>
      <c r="K834" s="87" t="inlineStr">
        <is>
          <t>x</t>
        </is>
      </c>
      <c r="L834" s="83" t="inlineStr">
        <is>
          <t>7</t>
        </is>
      </c>
      <c r="M834" s="83" t="inlineStr">
        <is>
          <t>14</t>
        </is>
      </c>
      <c r="N834" s="83" t="inlineStr">
        <is>
          <t>14</t>
        </is>
      </c>
      <c r="O834" s="83" t="inlineStr">
        <is>
          <t>7</t>
        </is>
      </c>
      <c r="P834" s="87" t="inlineStr">
        <is>
          <t>x</t>
        </is>
      </c>
      <c r="Q834" s="87" t="inlineStr">
        <is>
          <t>x</t>
        </is>
      </c>
      <c r="R834" s="87" t="inlineStr">
        <is>
          <t>x</t>
        </is>
      </c>
      <c r="S834" s="88" t="inlineStr">
        <is>
          <t>x</t>
        </is>
      </c>
    </row>
    <row r="835" ht="24" customHeight="1">
      <c r="A835" s="494" t="n"/>
      <c r="B835" s="236" t="inlineStr">
        <is>
          <t>22</t>
        </is>
      </c>
      <c r="C835" s="82" t="inlineStr">
        <is>
          <t>26</t>
        </is>
      </c>
      <c r="D835" s="83" t="inlineStr">
        <is>
          <t>25</t>
        </is>
      </c>
      <c r="E835" s="83" t="inlineStr">
        <is>
          <t>12</t>
        </is>
      </c>
      <c r="F835" s="84">
        <f>D835/$T$1*E835</f>
        <v/>
      </c>
      <c r="G835" s="87" t="inlineStr">
        <is>
          <t>x</t>
        </is>
      </c>
      <c r="H835" s="83" t="inlineStr">
        <is>
          <t>6.8%</t>
        </is>
      </c>
      <c r="I835" s="83" t="inlineStr">
        <is>
          <t>13.6%</t>
        </is>
      </c>
      <c r="J835" s="87" t="inlineStr">
        <is>
          <t>x</t>
        </is>
      </c>
      <c r="K835" s="87" t="inlineStr">
        <is>
          <t>x</t>
        </is>
      </c>
      <c r="L835" s="83" t="inlineStr">
        <is>
          <t>8</t>
        </is>
      </c>
      <c r="M835" s="83" t="inlineStr">
        <is>
          <t>15</t>
        </is>
      </c>
      <c r="N835" s="83" t="inlineStr">
        <is>
          <t>15</t>
        </is>
      </c>
      <c r="O835" s="83" t="inlineStr">
        <is>
          <t>8</t>
        </is>
      </c>
      <c r="P835" s="87" t="inlineStr">
        <is>
          <t>x</t>
        </is>
      </c>
      <c r="Q835" s="87" t="inlineStr">
        <is>
          <t>x</t>
        </is>
      </c>
      <c r="R835" s="87" t="inlineStr">
        <is>
          <t>x</t>
        </is>
      </c>
      <c r="S835" s="88" t="inlineStr">
        <is>
          <t>x</t>
        </is>
      </c>
    </row>
    <row r="836" ht="24" customHeight="1">
      <c r="A836" s="494" t="n"/>
      <c r="B836" s="236" t="inlineStr">
        <is>
          <t>23</t>
        </is>
      </c>
      <c r="C836" s="82" t="inlineStr">
        <is>
          <t>29</t>
        </is>
      </c>
      <c r="D836" s="83" t="inlineStr">
        <is>
          <t>25</t>
        </is>
      </c>
      <c r="E836" s="83" t="inlineStr">
        <is>
          <t>12</t>
        </is>
      </c>
      <c r="F836" s="84">
        <f>D836/$T$1*E836</f>
        <v/>
      </c>
      <c r="G836" s="87" t="inlineStr">
        <is>
          <t>x</t>
        </is>
      </c>
      <c r="H836" s="83" t="inlineStr">
        <is>
          <t>7.4%</t>
        </is>
      </c>
      <c r="I836" s="83" t="inlineStr">
        <is>
          <t>14.9%</t>
        </is>
      </c>
      <c r="J836" s="87" t="inlineStr">
        <is>
          <t>x</t>
        </is>
      </c>
      <c r="K836" s="87" t="inlineStr">
        <is>
          <t>x</t>
        </is>
      </c>
      <c r="L836" s="83" t="inlineStr">
        <is>
          <t>9</t>
        </is>
      </c>
      <c r="M836" s="83" t="inlineStr">
        <is>
          <t>17</t>
        </is>
      </c>
      <c r="N836" s="83" t="inlineStr">
        <is>
          <t>17</t>
        </is>
      </c>
      <c r="O836" s="83" t="inlineStr">
        <is>
          <t>9</t>
        </is>
      </c>
      <c r="P836" s="87" t="inlineStr">
        <is>
          <t>x</t>
        </is>
      </c>
      <c r="Q836" s="87" t="inlineStr">
        <is>
          <t>x</t>
        </is>
      </c>
      <c r="R836" s="87" t="inlineStr">
        <is>
          <t>x</t>
        </is>
      </c>
      <c r="S836" s="88" t="inlineStr">
        <is>
          <t>x</t>
        </is>
      </c>
    </row>
    <row r="837" ht="24" customHeight="1">
      <c r="A837" s="494" t="n"/>
      <c r="B837" s="236" t="inlineStr">
        <is>
          <t>24</t>
        </is>
      </c>
      <c r="C837" s="82" t="inlineStr">
        <is>
          <t>30.8</t>
        </is>
      </c>
      <c r="D837" s="83" t="inlineStr">
        <is>
          <t>25</t>
        </is>
      </c>
      <c r="E837" s="83" t="inlineStr">
        <is>
          <t>12</t>
        </is>
      </c>
      <c r="F837" s="84">
        <f>D837/$T$1*E837</f>
        <v/>
      </c>
      <c r="G837" s="87" t="inlineStr">
        <is>
          <t>x</t>
        </is>
      </c>
      <c r="H837" s="83" t="inlineStr">
        <is>
          <t>8.1%</t>
        </is>
      </c>
      <c r="I837" s="83" t="inlineStr">
        <is>
          <t>16.2%</t>
        </is>
      </c>
      <c r="J837" s="87" t="inlineStr">
        <is>
          <t>x</t>
        </is>
      </c>
      <c r="K837" s="87" t="inlineStr">
        <is>
          <t>x</t>
        </is>
      </c>
      <c r="L837" s="83" t="inlineStr">
        <is>
          <t>9</t>
        </is>
      </c>
      <c r="M837" s="83" t="inlineStr">
        <is>
          <t>18</t>
        </is>
      </c>
      <c r="N837" s="83" t="inlineStr">
        <is>
          <t>18</t>
        </is>
      </c>
      <c r="O837" s="83" t="inlineStr">
        <is>
          <t>9</t>
        </is>
      </c>
      <c r="P837" s="87" t="inlineStr">
        <is>
          <t>x</t>
        </is>
      </c>
      <c r="Q837" s="87" t="inlineStr">
        <is>
          <t>x</t>
        </is>
      </c>
      <c r="R837" s="87" t="inlineStr">
        <is>
          <t>x</t>
        </is>
      </c>
      <c r="S837" s="88" t="inlineStr">
        <is>
          <t>x</t>
        </is>
      </c>
    </row>
    <row r="838" ht="24" customHeight="1">
      <c r="A838" s="494" t="n"/>
      <c r="B838" s="236" t="inlineStr">
        <is>
          <t>25</t>
        </is>
      </c>
      <c r="C838" s="82" t="inlineStr">
        <is>
          <t>33.8</t>
        </is>
      </c>
      <c r="D838" s="83" t="inlineStr">
        <is>
          <t>25</t>
        </is>
      </c>
      <c r="E838" s="83" t="inlineStr">
        <is>
          <t>12</t>
        </is>
      </c>
      <c r="F838" s="84">
        <f>D838/$T$1*E838</f>
        <v/>
      </c>
      <c r="G838" s="87" t="inlineStr">
        <is>
          <t>x</t>
        </is>
      </c>
      <c r="H838" s="83" t="inlineStr">
        <is>
          <t>8.8%</t>
        </is>
      </c>
      <c r="I838" s="83" t="inlineStr">
        <is>
          <t>17.5%</t>
        </is>
      </c>
      <c r="J838" s="87" t="inlineStr">
        <is>
          <t>x</t>
        </is>
      </c>
      <c r="K838" s="87" t="inlineStr">
        <is>
          <t>x</t>
        </is>
      </c>
      <c r="L838" s="83" t="inlineStr">
        <is>
          <t>10</t>
        </is>
      </c>
      <c r="M838" s="83" t="inlineStr">
        <is>
          <t>20</t>
        </is>
      </c>
      <c r="N838" s="83" t="inlineStr">
        <is>
          <t>20</t>
        </is>
      </c>
      <c r="O838" s="83" t="inlineStr">
        <is>
          <t>10</t>
        </is>
      </c>
      <c r="P838" s="87" t="inlineStr">
        <is>
          <t>x</t>
        </is>
      </c>
      <c r="Q838" s="87" t="inlineStr">
        <is>
          <t>x</t>
        </is>
      </c>
      <c r="R838" s="87" t="inlineStr">
        <is>
          <t>x</t>
        </is>
      </c>
      <c r="S838" s="88" t="inlineStr">
        <is>
          <t>x</t>
        </is>
      </c>
    </row>
    <row r="839" ht="24" customHeight="1">
      <c r="A839" s="494" t="n"/>
      <c r="B839" s="236" t="inlineStr">
        <is>
          <t>26</t>
        </is>
      </c>
      <c r="C839" s="82" t="inlineStr">
        <is>
          <t>38.3</t>
        </is>
      </c>
      <c r="D839" s="83" t="inlineStr">
        <is>
          <t>30</t>
        </is>
      </c>
      <c r="E839" s="83" t="inlineStr">
        <is>
          <t>18</t>
        </is>
      </c>
      <c r="F839" s="84">
        <f>D839/$T$1*E839</f>
        <v/>
      </c>
      <c r="G839" s="87" t="inlineStr">
        <is>
          <t>x</t>
        </is>
      </c>
      <c r="H839" s="83" t="inlineStr">
        <is>
          <t>9.9%</t>
        </is>
      </c>
      <c r="I839" s="83" t="inlineStr">
        <is>
          <t>19.9%</t>
        </is>
      </c>
      <c r="J839" s="87" t="inlineStr">
        <is>
          <t>x</t>
        </is>
      </c>
      <c r="K839" s="87" t="inlineStr">
        <is>
          <t>x</t>
        </is>
      </c>
      <c r="L839" s="83" t="inlineStr">
        <is>
          <t>12</t>
        </is>
      </c>
      <c r="M839" s="83" t="inlineStr">
        <is>
          <t>22</t>
        </is>
      </c>
      <c r="N839" s="83" t="inlineStr">
        <is>
          <t>22</t>
        </is>
      </c>
      <c r="O839" s="83" t="inlineStr">
        <is>
          <t>12</t>
        </is>
      </c>
      <c r="P839" s="87" t="inlineStr">
        <is>
          <t>x</t>
        </is>
      </c>
      <c r="Q839" s="87" t="inlineStr">
        <is>
          <t>x</t>
        </is>
      </c>
      <c r="R839" s="87" t="inlineStr">
        <is>
          <t>x</t>
        </is>
      </c>
      <c r="S839" s="88" t="inlineStr">
        <is>
          <t>x</t>
        </is>
      </c>
    </row>
    <row r="840" ht="24" customHeight="1">
      <c r="A840" s="494" t="n"/>
      <c r="B840" s="236" t="inlineStr">
        <is>
          <t>27</t>
        </is>
      </c>
      <c r="C840" s="82" t="inlineStr">
        <is>
          <t>42.8</t>
        </is>
      </c>
      <c r="D840" s="83" t="inlineStr">
        <is>
          <t>30</t>
        </is>
      </c>
      <c r="E840" s="83" t="inlineStr">
        <is>
          <t>18</t>
        </is>
      </c>
      <c r="F840" s="84">
        <f>@IF(OR($S$1="春节祝福",$S$1="周年祝福",$S$1="中秋祝福"),D840/$T$1*E840,D840*E840)</f>
        <v/>
      </c>
      <c r="G840" s="87" t="inlineStr">
        <is>
          <t>x</t>
        </is>
      </c>
      <c r="H840" s="83" t="inlineStr">
        <is>
          <t>11.1%</t>
        </is>
      </c>
      <c r="I840" s="83" t="inlineStr">
        <is>
          <t>22.2%</t>
        </is>
      </c>
      <c r="J840" s="87" t="inlineStr">
        <is>
          <t>x</t>
        </is>
      </c>
      <c r="K840" s="87" t="inlineStr">
        <is>
          <t>x</t>
        </is>
      </c>
      <c r="L840" s="83" t="inlineStr">
        <is>
          <t>13</t>
        </is>
      </c>
      <c r="M840" s="83" t="inlineStr">
        <is>
          <t>25</t>
        </is>
      </c>
      <c r="N840" s="83" t="inlineStr">
        <is>
          <t>25</t>
        </is>
      </c>
      <c r="O840" s="83" t="inlineStr">
        <is>
          <t>13</t>
        </is>
      </c>
      <c r="P840" s="87" t="inlineStr">
        <is>
          <t>x</t>
        </is>
      </c>
      <c r="Q840" s="87" t="inlineStr">
        <is>
          <t>x</t>
        </is>
      </c>
      <c r="R840" s="87" t="inlineStr">
        <is>
          <t>x</t>
        </is>
      </c>
      <c r="S840" s="88" t="inlineStr">
        <is>
          <t>x</t>
        </is>
      </c>
    </row>
    <row r="841" ht="24" customHeight="1">
      <c r="A841" s="494" t="n"/>
      <c r="B841" s="236" t="inlineStr">
        <is>
          <t>28</t>
        </is>
      </c>
      <c r="C841" s="82" t="inlineStr">
        <is>
          <t>47.3</t>
        </is>
      </c>
      <c r="D841" s="83" t="inlineStr">
        <is>
          <t>30</t>
        </is>
      </c>
      <c r="E841" s="83" t="inlineStr">
        <is>
          <t>18</t>
        </is>
      </c>
      <c r="F841" s="84">
        <f>@IF(OR($S$1="春节祝福",$S$1="周年祝福",$S$1="中秋祝福"),D841/$T$1*E841,D841*E841)</f>
        <v/>
      </c>
      <c r="G841" s="87" t="inlineStr">
        <is>
          <t>x</t>
        </is>
      </c>
      <c r="H841" s="83" t="inlineStr">
        <is>
          <t>12.3%</t>
        </is>
      </c>
      <c r="I841" s="83" t="inlineStr">
        <is>
          <t>24.5%</t>
        </is>
      </c>
      <c r="J841" s="87" t="inlineStr">
        <is>
          <t>x</t>
        </is>
      </c>
      <c r="K841" s="87" t="inlineStr">
        <is>
          <t>x</t>
        </is>
      </c>
      <c r="L841" s="83" t="inlineStr">
        <is>
          <t>14</t>
        </is>
      </c>
      <c r="M841" s="83" t="inlineStr">
        <is>
          <t>28</t>
        </is>
      </c>
      <c r="N841" s="83" t="inlineStr">
        <is>
          <t>28</t>
        </is>
      </c>
      <c r="O841" s="83" t="inlineStr">
        <is>
          <t>14</t>
        </is>
      </c>
      <c r="P841" s="87" t="inlineStr">
        <is>
          <t>x</t>
        </is>
      </c>
      <c r="Q841" s="87" t="inlineStr">
        <is>
          <t>x</t>
        </is>
      </c>
      <c r="R841" s="87" t="inlineStr">
        <is>
          <t>x</t>
        </is>
      </c>
      <c r="S841" s="88" t="inlineStr">
        <is>
          <t>x</t>
        </is>
      </c>
    </row>
    <row r="842" ht="24" customHeight="1">
      <c r="A842" s="494" t="n"/>
      <c r="B842" s="236" t="inlineStr">
        <is>
          <t>29</t>
        </is>
      </c>
      <c r="C842" s="82" t="inlineStr">
        <is>
          <t>51.8</t>
        </is>
      </c>
      <c r="D842" s="83" t="inlineStr">
        <is>
          <t>30</t>
        </is>
      </c>
      <c r="E842" s="83" t="inlineStr">
        <is>
          <t>18</t>
        </is>
      </c>
      <c r="F842" s="84">
        <f>@IF(OR($S$1="春节祝福",$S$1="周年祝福",$S$1="中秋祝福"),D842/$T$1*E842,D842*E842)</f>
        <v/>
      </c>
      <c r="G842" s="87" t="inlineStr">
        <is>
          <t>x</t>
        </is>
      </c>
      <c r="H842" s="83" t="inlineStr">
        <is>
          <t>13.4%</t>
        </is>
      </c>
      <c r="I842" s="83" t="inlineStr">
        <is>
          <t>26.9%</t>
        </is>
      </c>
      <c r="J842" s="87" t="inlineStr">
        <is>
          <t>x</t>
        </is>
      </c>
      <c r="K842" s="87" t="inlineStr">
        <is>
          <t>x</t>
        </is>
      </c>
      <c r="L842" s="83" t="inlineStr">
        <is>
          <t>16</t>
        </is>
      </c>
      <c r="M842" s="83" t="inlineStr">
        <is>
          <t>30</t>
        </is>
      </c>
      <c r="N842" s="83" t="inlineStr">
        <is>
          <t>30</t>
        </is>
      </c>
      <c r="O842" s="83" t="inlineStr">
        <is>
          <t>16</t>
        </is>
      </c>
      <c r="P842" s="87" t="inlineStr">
        <is>
          <t>x</t>
        </is>
      </c>
      <c r="Q842" s="87" t="inlineStr">
        <is>
          <t>x</t>
        </is>
      </c>
      <c r="R842" s="87" t="inlineStr">
        <is>
          <t>x</t>
        </is>
      </c>
      <c r="S842" s="88" t="inlineStr">
        <is>
          <t>x</t>
        </is>
      </c>
    </row>
    <row r="843" ht="24" customHeight="1">
      <c r="A843" s="494" t="n"/>
      <c r="B843" s="236" t="inlineStr">
        <is>
          <t>30</t>
        </is>
      </c>
      <c r="C843" s="82" t="inlineStr">
        <is>
          <t>56.3</t>
        </is>
      </c>
      <c r="D843" s="83" t="inlineStr">
        <is>
          <t>30</t>
        </is>
      </c>
      <c r="E843" s="83" t="inlineStr">
        <is>
          <t>18</t>
        </is>
      </c>
      <c r="F843" s="84">
        <f>@IF(OR($S$1="周年祝福",$S$1="中秋祝福"),D843/$T$1*E843,D843*E843)</f>
        <v/>
      </c>
      <c r="G843" s="87" t="inlineStr">
        <is>
          <t>x</t>
        </is>
      </c>
      <c r="H843" s="83" t="inlineStr">
        <is>
          <t>14.6%</t>
        </is>
      </c>
      <c r="I843" s="83" t="inlineStr">
        <is>
          <t>29.2%</t>
        </is>
      </c>
      <c r="J843" s="87" t="inlineStr">
        <is>
          <t>x</t>
        </is>
      </c>
      <c r="K843" s="87" t="inlineStr">
        <is>
          <t>x</t>
        </is>
      </c>
      <c r="L843" s="83" t="inlineStr">
        <is>
          <t>17</t>
        </is>
      </c>
      <c r="M843" s="83" t="inlineStr">
        <is>
          <t>33</t>
        </is>
      </c>
      <c r="N843" s="83" t="inlineStr">
        <is>
          <t>33</t>
        </is>
      </c>
      <c r="O843" s="83" t="inlineStr">
        <is>
          <t>17</t>
        </is>
      </c>
      <c r="P843" s="87" t="inlineStr">
        <is>
          <t>x</t>
        </is>
      </c>
      <c r="Q843" s="87" t="inlineStr">
        <is>
          <t>x</t>
        </is>
      </c>
      <c r="R843" s="87" t="inlineStr">
        <is>
          <t>x</t>
        </is>
      </c>
      <c r="S843" s="88" t="inlineStr">
        <is>
          <t>x</t>
        </is>
      </c>
    </row>
    <row r="844" ht="24" customHeight="1">
      <c r="A844" s="494" t="n"/>
      <c r="B844" s="236" t="inlineStr">
        <is>
          <t>31</t>
        </is>
      </c>
      <c r="C844" s="82" t="inlineStr">
        <is>
          <t>61.6</t>
        </is>
      </c>
      <c r="D844" s="83" t="inlineStr">
        <is>
          <t>35</t>
        </is>
      </c>
      <c r="E844" s="83" t="inlineStr">
        <is>
          <t>20</t>
        </is>
      </c>
      <c r="F844" s="84">
        <f>@IF(OR($S$1="周年祝福",$S$1="中秋祝福"),D844/$T$1*E844,D844*E844)</f>
        <v/>
      </c>
      <c r="G844" s="285" t="inlineStr">
        <is>
          <t>x</t>
        </is>
      </c>
      <c r="H844" s="132" t="inlineStr">
        <is>
          <t>15.9%</t>
        </is>
      </c>
      <c r="I844" s="132" t="inlineStr">
        <is>
          <t>31.8%</t>
        </is>
      </c>
      <c r="J844" s="285" t="inlineStr">
        <is>
          <t>x</t>
        </is>
      </c>
      <c r="K844" s="285" t="inlineStr">
        <is>
          <t>x</t>
        </is>
      </c>
      <c r="L844" s="132" t="inlineStr">
        <is>
          <t>19</t>
        </is>
      </c>
      <c r="M844" s="132" t="inlineStr">
        <is>
          <t>36</t>
        </is>
      </c>
      <c r="N844" s="132" t="inlineStr">
        <is>
          <t>36</t>
        </is>
      </c>
      <c r="O844" s="132" t="inlineStr">
        <is>
          <t>19</t>
        </is>
      </c>
      <c r="P844" s="87" t="inlineStr">
        <is>
          <t>x</t>
        </is>
      </c>
      <c r="Q844" s="87" t="inlineStr">
        <is>
          <t>x</t>
        </is>
      </c>
      <c r="R844" s="87" t="inlineStr">
        <is>
          <t>x</t>
        </is>
      </c>
      <c r="S844" s="88" t="inlineStr">
        <is>
          <t>x</t>
        </is>
      </c>
    </row>
    <row r="845" ht="24" customHeight="1">
      <c r="A845" s="494" t="n"/>
      <c r="B845" s="236" t="inlineStr">
        <is>
          <t>32</t>
        </is>
      </c>
      <c r="C845" s="82" t="inlineStr">
        <is>
          <t>66.4</t>
        </is>
      </c>
      <c r="D845" s="83" t="inlineStr">
        <is>
          <t>35</t>
        </is>
      </c>
      <c r="E845" s="83" t="inlineStr">
        <is>
          <t>20</t>
        </is>
      </c>
      <c r="F845" s="84">
        <f>D845*E845</f>
        <v/>
      </c>
      <c r="G845" s="665" t="inlineStr">
        <is>
          <t>x</t>
        </is>
      </c>
      <c r="H845" s="73" t="inlineStr">
        <is>
          <t>17.2%</t>
        </is>
      </c>
      <c r="I845" s="73" t="inlineStr">
        <is>
          <t>34.5%</t>
        </is>
      </c>
      <c r="J845" s="665" t="inlineStr">
        <is>
          <t>x</t>
        </is>
      </c>
      <c r="K845" s="665" t="inlineStr">
        <is>
          <t>x</t>
        </is>
      </c>
      <c r="L845" s="73" t="inlineStr">
        <is>
          <t>20</t>
        </is>
      </c>
      <c r="M845" s="73" t="inlineStr">
        <is>
          <t>39</t>
        </is>
      </c>
      <c r="N845" s="73" t="inlineStr">
        <is>
          <t>39</t>
        </is>
      </c>
      <c r="O845" s="73" t="inlineStr">
        <is>
          <t>20</t>
        </is>
      </c>
      <c r="P845" s="87" t="inlineStr">
        <is>
          <t>x</t>
        </is>
      </c>
      <c r="Q845" s="87" t="inlineStr">
        <is>
          <t>x</t>
        </is>
      </c>
      <c r="R845" s="87" t="inlineStr">
        <is>
          <t>x</t>
        </is>
      </c>
      <c r="S845" s="88" t="inlineStr">
        <is>
          <t>x</t>
        </is>
      </c>
    </row>
    <row r="846" ht="24" customHeight="1">
      <c r="A846" s="494" t="n"/>
      <c r="B846" s="236" t="inlineStr">
        <is>
          <t>33</t>
        </is>
      </c>
      <c r="C846" s="82" t="inlineStr">
        <is>
          <t>72.1</t>
        </is>
      </c>
      <c r="D846" s="83" t="inlineStr">
        <is>
          <t>35</t>
        </is>
      </c>
      <c r="E846" s="83" t="inlineStr">
        <is>
          <t>20</t>
        </is>
      </c>
      <c r="F846" s="84">
        <f>D846*E846</f>
        <v/>
      </c>
      <c r="G846" s="665" t="inlineStr">
        <is>
          <t>x</t>
        </is>
      </c>
      <c r="H846" s="73" t="inlineStr">
        <is>
          <t>18.7%</t>
        </is>
      </c>
      <c r="I846" s="73" t="inlineStr">
        <is>
          <t>37.4%</t>
        </is>
      </c>
      <c r="J846" s="665" t="inlineStr">
        <is>
          <t>x</t>
        </is>
      </c>
      <c r="K846" s="665" t="inlineStr">
        <is>
          <t>x</t>
        </is>
      </c>
      <c r="L846" s="73" t="inlineStr">
        <is>
          <t>22</t>
        </is>
      </c>
      <c r="M846" s="73" t="inlineStr">
        <is>
          <t>42</t>
        </is>
      </c>
      <c r="N846" s="73" t="inlineStr">
        <is>
          <t>42</t>
        </is>
      </c>
      <c r="O846" s="73" t="inlineStr">
        <is>
          <t>22</t>
        </is>
      </c>
      <c r="P846" s="87" t="inlineStr">
        <is>
          <t>x</t>
        </is>
      </c>
      <c r="Q846" s="87" t="inlineStr">
        <is>
          <t>x</t>
        </is>
      </c>
      <c r="R846" s="87" t="inlineStr">
        <is>
          <t>x</t>
        </is>
      </c>
      <c r="S846" s="88" t="inlineStr">
        <is>
          <t>x</t>
        </is>
      </c>
    </row>
    <row r="847" ht="24" customHeight="1">
      <c r="A847" s="494" t="n"/>
      <c r="B847" s="236" t="inlineStr">
        <is>
          <t>34</t>
        </is>
      </c>
      <c r="C847" s="82" t="inlineStr">
        <is>
          <t>78.8</t>
        </is>
      </c>
      <c r="D847" s="83" t="inlineStr">
        <is>
          <t>35</t>
        </is>
      </c>
      <c r="E847" s="83" t="inlineStr">
        <is>
          <t>20</t>
        </is>
      </c>
      <c r="F847" s="84">
        <f>D847*E847</f>
        <v/>
      </c>
      <c r="G847" s="665" t="inlineStr">
        <is>
          <t>x</t>
        </is>
      </c>
      <c r="H847" s="73" t="inlineStr">
        <is>
          <t>20.4%</t>
        </is>
      </c>
      <c r="I847" s="73" t="inlineStr">
        <is>
          <t>40.9%</t>
        </is>
      </c>
      <c r="J847" s="665" t="inlineStr">
        <is>
          <t>x</t>
        </is>
      </c>
      <c r="K847" s="665" t="inlineStr">
        <is>
          <t>x</t>
        </is>
      </c>
      <c r="L847" s="73" t="inlineStr">
        <is>
          <t>24</t>
        </is>
      </c>
      <c r="M847" s="73" t="inlineStr">
        <is>
          <t>46</t>
        </is>
      </c>
      <c r="N847" s="73" t="inlineStr">
        <is>
          <t>46</t>
        </is>
      </c>
      <c r="O847" s="73" t="inlineStr">
        <is>
          <t>24</t>
        </is>
      </c>
      <c r="P847" s="87" t="inlineStr">
        <is>
          <t>x</t>
        </is>
      </c>
      <c r="Q847" s="87" t="inlineStr">
        <is>
          <t>x</t>
        </is>
      </c>
      <c r="R847" s="87" t="inlineStr">
        <is>
          <t>x</t>
        </is>
      </c>
      <c r="S847" s="88" t="inlineStr">
        <is>
          <t>x</t>
        </is>
      </c>
    </row>
    <row r="848" ht="24" customHeight="1">
      <c r="A848" s="553" t="n"/>
      <c r="B848" s="290" t="inlineStr">
        <is>
          <t>35</t>
        </is>
      </c>
      <c r="C848" s="89" t="inlineStr">
        <is>
          <t>85</t>
        </is>
      </c>
      <c r="D848" s="90" t="inlineStr">
        <is>
          <t>35</t>
        </is>
      </c>
      <c r="E848" s="90" t="inlineStr">
        <is>
          <t>20</t>
        </is>
      </c>
      <c r="F848" s="224">
        <f>D848*E848</f>
        <v/>
      </c>
      <c r="G848" s="1061" t="inlineStr">
        <is>
          <t>x</t>
        </is>
      </c>
      <c r="H848" s="1060" t="inlineStr">
        <is>
          <t>21.9%</t>
        </is>
      </c>
      <c r="I848" s="1060" t="inlineStr">
        <is>
          <t>43.8%</t>
        </is>
      </c>
      <c r="J848" s="1061" t="inlineStr">
        <is>
          <t>x</t>
        </is>
      </c>
      <c r="K848" s="1061" t="inlineStr">
        <is>
          <t>x</t>
        </is>
      </c>
      <c r="L848" s="1060" t="inlineStr">
        <is>
          <t>26</t>
        </is>
      </c>
      <c r="M848" s="1060" t="inlineStr">
        <is>
          <t>50</t>
        </is>
      </c>
      <c r="N848" s="1060" t="inlineStr">
        <is>
          <t>50</t>
        </is>
      </c>
      <c r="O848" s="1060" t="inlineStr">
        <is>
          <t>26</t>
        </is>
      </c>
      <c r="P848" s="66" t="inlineStr">
        <is>
          <t>x</t>
        </is>
      </c>
      <c r="Q848" s="66" t="inlineStr">
        <is>
          <t>x</t>
        </is>
      </c>
      <c r="R848" s="66" t="inlineStr">
        <is>
          <t>x</t>
        </is>
      </c>
      <c r="S848" s="67" t="inlineStr">
        <is>
          <t>x</t>
        </is>
      </c>
    </row>
    <row r="849" ht="24" customHeight="1">
      <c r="A849" s="579" t="inlineStr">
        <is>
          <t>峨眉
上层心法
九阴真经</t>
        </is>
      </c>
      <c r="B849" s="75" t="inlineStr">
        <is>
          <t>1</t>
        </is>
      </c>
      <c r="C849" s="234" t="inlineStr">
        <is>
          <t>0.3</t>
        </is>
      </c>
      <c r="D849" s="340" t="inlineStr">
        <is>
          <t>5</t>
        </is>
      </c>
      <c r="E849" s="340" t="inlineStr">
        <is>
          <t>1</t>
        </is>
      </c>
      <c r="F849" s="207">
        <f>D849/$T$1*E849</f>
        <v/>
      </c>
      <c r="G849" s="340" t="inlineStr">
        <is>
          <t>0</t>
        </is>
      </c>
      <c r="H849" s="340" t="inlineStr">
        <is>
          <t>0.1%</t>
        </is>
      </c>
      <c r="I849" s="253" t="inlineStr">
        <is>
          <t>x</t>
        </is>
      </c>
      <c r="J849" s="340" t="inlineStr">
        <is>
          <t>0.1%</t>
        </is>
      </c>
      <c r="K849" s="253" t="inlineStr">
        <is>
          <t>x</t>
        </is>
      </c>
      <c r="L849" s="340" t="inlineStr">
        <is>
          <t>0</t>
        </is>
      </c>
      <c r="M849" s="253" t="inlineStr">
        <is>
          <t>x</t>
        </is>
      </c>
      <c r="N849" s="340" t="inlineStr">
        <is>
          <t>0</t>
        </is>
      </c>
      <c r="O849" s="253" t="inlineStr">
        <is>
          <t>x</t>
        </is>
      </c>
      <c r="P849" s="253" t="inlineStr">
        <is>
          <t>x</t>
        </is>
      </c>
      <c r="Q849" s="253" t="inlineStr">
        <is>
          <t>x</t>
        </is>
      </c>
      <c r="R849" s="340" t="inlineStr">
        <is>
          <t>1%</t>
        </is>
      </c>
      <c r="S849" s="662" t="inlineStr">
        <is>
          <t>x</t>
        </is>
      </c>
    </row>
    <row r="850" ht="24" customHeight="1">
      <c r="A850" s="494" t="n"/>
      <c r="B850" s="236" t="inlineStr">
        <is>
          <t>2</t>
        </is>
      </c>
      <c r="C850" s="82" t="inlineStr">
        <is>
          <t>1.1</t>
        </is>
      </c>
      <c r="D850" s="83" t="inlineStr">
        <is>
          <t>5</t>
        </is>
      </c>
      <c r="E850" s="83" t="inlineStr">
        <is>
          <t>1</t>
        </is>
      </c>
      <c r="F850" s="84">
        <f>D850/$T$1*E850</f>
        <v/>
      </c>
      <c r="G850" s="83" t="inlineStr">
        <is>
          <t>1</t>
        </is>
      </c>
      <c r="H850" s="83" t="inlineStr">
        <is>
          <t>0.3%</t>
        </is>
      </c>
      <c r="I850" s="87" t="inlineStr">
        <is>
          <t>x</t>
        </is>
      </c>
      <c r="J850" s="83" t="inlineStr">
        <is>
          <t>0.3%</t>
        </is>
      </c>
      <c r="K850" s="87" t="inlineStr">
        <is>
          <t>x</t>
        </is>
      </c>
      <c r="L850" s="83" t="inlineStr">
        <is>
          <t>0</t>
        </is>
      </c>
      <c r="M850" s="87" t="inlineStr">
        <is>
          <t>x</t>
        </is>
      </c>
      <c r="N850" s="83" t="inlineStr">
        <is>
          <t>1</t>
        </is>
      </c>
      <c r="O850" s="87" t="inlineStr">
        <is>
          <t>x</t>
        </is>
      </c>
      <c r="P850" s="87" t="inlineStr">
        <is>
          <t>x</t>
        </is>
      </c>
      <c r="Q850" s="87" t="inlineStr">
        <is>
          <t>x</t>
        </is>
      </c>
      <c r="R850" s="83" t="inlineStr">
        <is>
          <t>2%</t>
        </is>
      </c>
      <c r="S850" s="88" t="inlineStr">
        <is>
          <t>x</t>
        </is>
      </c>
    </row>
    <row r="851" ht="24" customHeight="1">
      <c r="A851" s="494" t="n"/>
      <c r="B851" s="236" t="inlineStr">
        <is>
          <t>3</t>
        </is>
      </c>
      <c r="C851" s="82" t="inlineStr">
        <is>
          <t>1.8</t>
        </is>
      </c>
      <c r="D851" s="83" t="inlineStr">
        <is>
          <t>5</t>
        </is>
      </c>
      <c r="E851" s="83" t="inlineStr">
        <is>
          <t>1</t>
        </is>
      </c>
      <c r="F851" s="84">
        <f>D851/$T$1*E851</f>
        <v/>
      </c>
      <c r="G851" s="83" t="inlineStr">
        <is>
          <t>1</t>
        </is>
      </c>
      <c r="H851" s="83" t="inlineStr">
        <is>
          <t>0.4%</t>
        </is>
      </c>
      <c r="I851" s="87" t="inlineStr">
        <is>
          <t>x</t>
        </is>
      </c>
      <c r="J851" s="83" t="inlineStr">
        <is>
          <t>0.4%</t>
        </is>
      </c>
      <c r="K851" s="87" t="inlineStr">
        <is>
          <t>x</t>
        </is>
      </c>
      <c r="L851" s="83" t="inlineStr">
        <is>
          <t>1</t>
        </is>
      </c>
      <c r="M851" s="87" t="inlineStr">
        <is>
          <t>x</t>
        </is>
      </c>
      <c r="N851" s="83" t="inlineStr">
        <is>
          <t>1</t>
        </is>
      </c>
      <c r="O851" s="87" t="inlineStr">
        <is>
          <t>x</t>
        </is>
      </c>
      <c r="P851" s="87" t="inlineStr">
        <is>
          <t>x</t>
        </is>
      </c>
      <c r="Q851" s="87" t="inlineStr">
        <is>
          <t>x</t>
        </is>
      </c>
      <c r="R851" s="83" t="inlineStr">
        <is>
          <t>3%</t>
        </is>
      </c>
      <c r="S851" s="88" t="inlineStr">
        <is>
          <t>x</t>
        </is>
      </c>
    </row>
    <row r="852" ht="24" customHeight="1">
      <c r="A852" s="494" t="n"/>
      <c r="B852" s="236" t="inlineStr">
        <is>
          <t>4</t>
        </is>
      </c>
      <c r="C852" s="82" t="inlineStr">
        <is>
          <t>2.3</t>
        </is>
      </c>
      <c r="D852" s="83" t="inlineStr">
        <is>
          <t>5</t>
        </is>
      </c>
      <c r="E852" s="83" t="inlineStr">
        <is>
          <t>1</t>
        </is>
      </c>
      <c r="F852" s="84">
        <f>D852/$T$1*E852</f>
        <v/>
      </c>
      <c r="G852" s="83" t="inlineStr">
        <is>
          <t>2</t>
        </is>
      </c>
      <c r="H852" s="83" t="inlineStr">
        <is>
          <t>0.6%</t>
        </is>
      </c>
      <c r="I852" s="87" t="inlineStr">
        <is>
          <t>x</t>
        </is>
      </c>
      <c r="J852" s="83" t="inlineStr">
        <is>
          <t>0.6%</t>
        </is>
      </c>
      <c r="K852" s="87" t="inlineStr">
        <is>
          <t>x</t>
        </is>
      </c>
      <c r="L852" s="83" t="inlineStr">
        <is>
          <t>1</t>
        </is>
      </c>
      <c r="M852" s="87" t="inlineStr">
        <is>
          <t>x</t>
        </is>
      </c>
      <c r="N852" s="83" t="inlineStr">
        <is>
          <t>1</t>
        </is>
      </c>
      <c r="O852" s="87" t="inlineStr">
        <is>
          <t>x</t>
        </is>
      </c>
      <c r="P852" s="87" t="inlineStr">
        <is>
          <t>x</t>
        </is>
      </c>
      <c r="Q852" s="87" t="inlineStr">
        <is>
          <t>x</t>
        </is>
      </c>
      <c r="R852" s="83" t="inlineStr">
        <is>
          <t>4%</t>
        </is>
      </c>
      <c r="S852" s="88" t="inlineStr">
        <is>
          <t>x</t>
        </is>
      </c>
    </row>
    <row r="853" ht="24" customHeight="1">
      <c r="A853" s="494" t="n"/>
      <c r="B853" s="236" t="inlineStr">
        <is>
          <t>5</t>
        </is>
      </c>
      <c r="C853" s="82" t="inlineStr">
        <is>
          <t>2.8</t>
        </is>
      </c>
      <c r="D853" s="83" t="inlineStr">
        <is>
          <t>5</t>
        </is>
      </c>
      <c r="E853" s="83" t="inlineStr">
        <is>
          <t>1</t>
        </is>
      </c>
      <c r="F853" s="84">
        <f>D853/$T$1*E853</f>
        <v/>
      </c>
      <c r="G853" s="83" t="inlineStr">
        <is>
          <t>2</t>
        </is>
      </c>
      <c r="H853" s="83" t="inlineStr">
        <is>
          <t>0.7%</t>
        </is>
      </c>
      <c r="I853" s="87" t="inlineStr">
        <is>
          <t>x</t>
        </is>
      </c>
      <c r="J853" s="83" t="inlineStr">
        <is>
          <t>0.7%</t>
        </is>
      </c>
      <c r="K853" s="87" t="inlineStr">
        <is>
          <t>x</t>
        </is>
      </c>
      <c r="L853" s="83" t="inlineStr">
        <is>
          <t>1</t>
        </is>
      </c>
      <c r="M853" s="87" t="inlineStr">
        <is>
          <t>x</t>
        </is>
      </c>
      <c r="N853" s="83" t="inlineStr">
        <is>
          <t>2</t>
        </is>
      </c>
      <c r="O853" s="87" t="inlineStr">
        <is>
          <t>x</t>
        </is>
      </c>
      <c r="P853" s="87" t="inlineStr">
        <is>
          <t>x</t>
        </is>
      </c>
      <c r="Q853" s="87" t="inlineStr">
        <is>
          <t>x</t>
        </is>
      </c>
      <c r="R853" s="83" t="inlineStr">
        <is>
          <t>5%</t>
        </is>
      </c>
      <c r="S853" s="88" t="inlineStr">
        <is>
          <t>x</t>
        </is>
      </c>
    </row>
    <row r="854" ht="24" customHeight="1">
      <c r="A854" s="494" t="n"/>
      <c r="B854" s="236" t="inlineStr">
        <is>
          <t>6</t>
        </is>
      </c>
      <c r="C854" s="82" t="inlineStr">
        <is>
          <t>3.5</t>
        </is>
      </c>
      <c r="D854" s="83" t="inlineStr">
        <is>
          <t>10</t>
        </is>
      </c>
      <c r="E854" s="83" t="inlineStr">
        <is>
          <t>2</t>
        </is>
      </c>
      <c r="F854" s="84">
        <f>D854/$T$1*E854</f>
        <v/>
      </c>
      <c r="G854" s="83" t="inlineStr">
        <is>
          <t>3</t>
        </is>
      </c>
      <c r="H854" s="83" t="inlineStr">
        <is>
          <t>0.9%</t>
        </is>
      </c>
      <c r="I854" s="87" t="inlineStr">
        <is>
          <t>x</t>
        </is>
      </c>
      <c r="J854" s="83" t="inlineStr">
        <is>
          <t>0.9%</t>
        </is>
      </c>
      <c r="K854" s="87" t="inlineStr">
        <is>
          <t>x</t>
        </is>
      </c>
      <c r="L854" s="83" t="inlineStr">
        <is>
          <t>1</t>
        </is>
      </c>
      <c r="M854" s="87" t="inlineStr">
        <is>
          <t>x</t>
        </is>
      </c>
      <c r="N854" s="83" t="inlineStr">
        <is>
          <t>2</t>
        </is>
      </c>
      <c r="O854" s="87" t="inlineStr">
        <is>
          <t>x</t>
        </is>
      </c>
      <c r="P854" s="87" t="inlineStr">
        <is>
          <t>x</t>
        </is>
      </c>
      <c r="Q854" s="87" t="inlineStr">
        <is>
          <t>x</t>
        </is>
      </c>
      <c r="R854" s="83" t="inlineStr">
        <is>
          <t>6.5%</t>
        </is>
      </c>
      <c r="S854" s="88" t="inlineStr">
        <is>
          <t>x</t>
        </is>
      </c>
    </row>
    <row r="855" ht="24" customHeight="1">
      <c r="A855" s="494" t="n"/>
      <c r="B855" s="236" t="inlineStr">
        <is>
          <t>7</t>
        </is>
      </c>
      <c r="C855" s="82" t="inlineStr">
        <is>
          <t>4.3</t>
        </is>
      </c>
      <c r="D855" s="83" t="inlineStr">
        <is>
          <t>10</t>
        </is>
      </c>
      <c r="E855" s="83" t="inlineStr">
        <is>
          <t>2</t>
        </is>
      </c>
      <c r="F855" s="84">
        <f>D855/$T$1*E855</f>
        <v/>
      </c>
      <c r="G855" s="83" t="inlineStr">
        <is>
          <t>3</t>
        </is>
      </c>
      <c r="H855" s="83" t="inlineStr">
        <is>
          <t>1.2%</t>
        </is>
      </c>
      <c r="I855" s="87" t="inlineStr">
        <is>
          <t>x</t>
        </is>
      </c>
      <c r="J855" s="83" t="inlineStr">
        <is>
          <t>1.2%</t>
        </is>
      </c>
      <c r="K855" s="87" t="inlineStr">
        <is>
          <t>x</t>
        </is>
      </c>
      <c r="L855" s="83" t="inlineStr">
        <is>
          <t>1</t>
        </is>
      </c>
      <c r="M855" s="87" t="inlineStr">
        <is>
          <t>x</t>
        </is>
      </c>
      <c r="N855" s="83" t="inlineStr">
        <is>
          <t>3</t>
        </is>
      </c>
      <c r="O855" s="87" t="inlineStr">
        <is>
          <t>x</t>
        </is>
      </c>
      <c r="P855" s="87" t="inlineStr">
        <is>
          <t>x</t>
        </is>
      </c>
      <c r="Q855" s="87" t="inlineStr">
        <is>
          <t>x</t>
        </is>
      </c>
      <c r="R855" s="83" t="inlineStr">
        <is>
          <t>8%</t>
        </is>
      </c>
      <c r="S855" s="88" t="inlineStr">
        <is>
          <t>x</t>
        </is>
      </c>
    </row>
    <row r="856" ht="24" customHeight="1">
      <c r="A856" s="494" t="n"/>
      <c r="B856" s="236" t="inlineStr">
        <is>
          <t>8</t>
        </is>
      </c>
      <c r="C856" s="82" t="inlineStr">
        <is>
          <t>5.4</t>
        </is>
      </c>
      <c r="D856" s="83" t="inlineStr">
        <is>
          <t>10</t>
        </is>
      </c>
      <c r="E856" s="83" t="inlineStr">
        <is>
          <t>2</t>
        </is>
      </c>
      <c r="F856" s="84">
        <f>D856/$T$1*E856</f>
        <v/>
      </c>
      <c r="G856" s="83" t="inlineStr">
        <is>
          <t>4</t>
        </is>
      </c>
      <c r="H856" s="83" t="inlineStr">
        <is>
          <t>1.4%</t>
        </is>
      </c>
      <c r="I856" s="87" t="inlineStr">
        <is>
          <t>x</t>
        </is>
      </c>
      <c r="J856" s="83" t="inlineStr">
        <is>
          <t>1.4%</t>
        </is>
      </c>
      <c r="K856" s="87" t="inlineStr">
        <is>
          <t>x</t>
        </is>
      </c>
      <c r="L856" s="83" t="inlineStr">
        <is>
          <t>2</t>
        </is>
      </c>
      <c r="M856" s="87" t="inlineStr">
        <is>
          <t>x</t>
        </is>
      </c>
      <c r="N856" s="83" t="inlineStr">
        <is>
          <t>3</t>
        </is>
      </c>
      <c r="O856" s="87" t="inlineStr">
        <is>
          <t>x</t>
        </is>
      </c>
      <c r="P856" s="87" t="inlineStr">
        <is>
          <t>x</t>
        </is>
      </c>
      <c r="Q856" s="87" t="inlineStr">
        <is>
          <t>x</t>
        </is>
      </c>
      <c r="R856" s="83" t="inlineStr">
        <is>
          <t>9.5%</t>
        </is>
      </c>
      <c r="S856" s="88" t="inlineStr">
        <is>
          <t>x</t>
        </is>
      </c>
    </row>
    <row r="857" ht="24" customHeight="1">
      <c r="A857" s="494" t="n"/>
      <c r="B857" s="236" t="inlineStr">
        <is>
          <t>9</t>
        </is>
      </c>
      <c r="C857" s="82" t="inlineStr">
        <is>
          <t>6.2</t>
        </is>
      </c>
      <c r="D857" s="83" t="inlineStr">
        <is>
          <t>10</t>
        </is>
      </c>
      <c r="E857" s="83" t="inlineStr">
        <is>
          <t>2</t>
        </is>
      </c>
      <c r="F857" s="84">
        <f>D857/$T$1*E857</f>
        <v/>
      </c>
      <c r="G857" s="83" t="inlineStr">
        <is>
          <t>5</t>
        </is>
      </c>
      <c r="H857" s="83" t="inlineStr">
        <is>
          <t>1.6%</t>
        </is>
      </c>
      <c r="I857" s="87" t="inlineStr">
        <is>
          <t>x</t>
        </is>
      </c>
      <c r="J857" s="83" t="inlineStr">
        <is>
          <t>1.6%</t>
        </is>
      </c>
      <c r="K857" s="87" t="inlineStr">
        <is>
          <t>x</t>
        </is>
      </c>
      <c r="L857" s="83" t="inlineStr">
        <is>
          <t>2</t>
        </is>
      </c>
      <c r="M857" s="87" t="inlineStr">
        <is>
          <t>x</t>
        </is>
      </c>
      <c r="N857" s="83" t="inlineStr">
        <is>
          <t>4</t>
        </is>
      </c>
      <c r="O857" s="87" t="inlineStr">
        <is>
          <t>x</t>
        </is>
      </c>
      <c r="P857" s="87" t="inlineStr">
        <is>
          <t>x</t>
        </is>
      </c>
      <c r="Q857" s="87" t="inlineStr">
        <is>
          <t>x</t>
        </is>
      </c>
      <c r="R857" s="83" t="inlineStr">
        <is>
          <t>11%</t>
        </is>
      </c>
      <c r="S857" s="88" t="inlineStr">
        <is>
          <t>x</t>
        </is>
      </c>
    </row>
    <row r="858" ht="24" customHeight="1">
      <c r="A858" s="494" t="n"/>
      <c r="B858" s="236" t="inlineStr">
        <is>
          <t>10</t>
        </is>
      </c>
      <c r="C858" s="82" t="inlineStr">
        <is>
          <t>6.8</t>
        </is>
      </c>
      <c r="D858" s="83" t="inlineStr">
        <is>
          <t>10</t>
        </is>
      </c>
      <c r="E858" s="83" t="inlineStr">
        <is>
          <t>2</t>
        </is>
      </c>
      <c r="F858" s="84">
        <f>D858/$T$1*E858</f>
        <v/>
      </c>
      <c r="G858" s="83" t="inlineStr">
        <is>
          <t>5</t>
        </is>
      </c>
      <c r="H858" s="83" t="inlineStr">
        <is>
          <t>1.8%</t>
        </is>
      </c>
      <c r="I858" s="87" t="inlineStr">
        <is>
          <t>x</t>
        </is>
      </c>
      <c r="J858" s="83" t="inlineStr">
        <is>
          <t>1.8%</t>
        </is>
      </c>
      <c r="K858" s="87" t="inlineStr">
        <is>
          <t>x</t>
        </is>
      </c>
      <c r="L858" s="83" t="inlineStr">
        <is>
          <t>2</t>
        </is>
      </c>
      <c r="M858" s="87" t="inlineStr">
        <is>
          <t>x</t>
        </is>
      </c>
      <c r="N858" s="83" t="inlineStr">
        <is>
          <t>4</t>
        </is>
      </c>
      <c r="O858" s="87" t="inlineStr">
        <is>
          <t>x</t>
        </is>
      </c>
      <c r="P858" s="87" t="inlineStr">
        <is>
          <t>x</t>
        </is>
      </c>
      <c r="Q858" s="87" t="inlineStr">
        <is>
          <t>x</t>
        </is>
      </c>
      <c r="R858" s="83" t="inlineStr">
        <is>
          <t>12.5%</t>
        </is>
      </c>
      <c r="S858" s="88" t="inlineStr">
        <is>
          <t>x</t>
        </is>
      </c>
    </row>
    <row r="859" ht="24" customHeight="1">
      <c r="A859" s="494" t="n"/>
      <c r="B859" s="236" t="inlineStr">
        <is>
          <t>11</t>
        </is>
      </c>
      <c r="C859" s="82" t="inlineStr">
        <is>
          <t>7.8</t>
        </is>
      </c>
      <c r="D859" s="83" t="inlineStr">
        <is>
          <t>15</t>
        </is>
      </c>
      <c r="E859" s="83" t="inlineStr">
        <is>
          <t>5</t>
        </is>
      </c>
      <c r="F859" s="84">
        <f>D859/$T$1*E859</f>
        <v/>
      </c>
      <c r="G859" s="83" t="inlineStr">
        <is>
          <t>6</t>
        </is>
      </c>
      <c r="H859" s="83" t="inlineStr">
        <is>
          <t>2.1%</t>
        </is>
      </c>
      <c r="I859" s="87" t="inlineStr">
        <is>
          <t>x</t>
        </is>
      </c>
      <c r="J859" s="83" t="inlineStr">
        <is>
          <t>2.1%</t>
        </is>
      </c>
      <c r="K859" s="87" t="inlineStr">
        <is>
          <t>x</t>
        </is>
      </c>
      <c r="L859" s="83" t="inlineStr">
        <is>
          <t>2</t>
        </is>
      </c>
      <c r="M859" s="87" t="inlineStr">
        <is>
          <t>x</t>
        </is>
      </c>
      <c r="N859" s="83" t="inlineStr">
        <is>
          <t>5</t>
        </is>
      </c>
      <c r="O859" s="87" t="inlineStr">
        <is>
          <t>x</t>
        </is>
      </c>
      <c r="P859" s="87" t="inlineStr">
        <is>
          <t>x</t>
        </is>
      </c>
      <c r="Q859" s="87" t="inlineStr">
        <is>
          <t>x</t>
        </is>
      </c>
      <c r="R859" s="83" t="inlineStr">
        <is>
          <t>14.5%</t>
        </is>
      </c>
      <c r="S859" s="88" t="inlineStr">
        <is>
          <t>x</t>
        </is>
      </c>
    </row>
    <row r="860" ht="24" customHeight="1">
      <c r="A860" s="494" t="n"/>
      <c r="B860" s="236" t="inlineStr">
        <is>
          <t>12</t>
        </is>
      </c>
      <c r="C860" s="82" t="inlineStr">
        <is>
          <t>9.1</t>
        </is>
      </c>
      <c r="D860" s="83" t="inlineStr">
        <is>
          <t>15</t>
        </is>
      </c>
      <c r="E860" s="83" t="inlineStr">
        <is>
          <t>5</t>
        </is>
      </c>
      <c r="F860" s="84">
        <f>D860/$T$1*E860</f>
        <v/>
      </c>
      <c r="G860" s="83" t="inlineStr">
        <is>
          <t>7</t>
        </is>
      </c>
      <c r="H860" s="83" t="inlineStr">
        <is>
          <t>2.4%</t>
        </is>
      </c>
      <c r="I860" s="87" t="inlineStr">
        <is>
          <t>x</t>
        </is>
      </c>
      <c r="J860" s="83" t="inlineStr">
        <is>
          <t>2.4%</t>
        </is>
      </c>
      <c r="K860" s="87" t="inlineStr">
        <is>
          <t>x</t>
        </is>
      </c>
      <c r="L860" s="83" t="inlineStr">
        <is>
          <t>3</t>
        </is>
      </c>
      <c r="M860" s="87" t="inlineStr">
        <is>
          <t>x</t>
        </is>
      </c>
      <c r="N860" s="83" t="inlineStr">
        <is>
          <t>5</t>
        </is>
      </c>
      <c r="O860" s="87" t="inlineStr">
        <is>
          <t>x</t>
        </is>
      </c>
      <c r="P860" s="87" t="inlineStr">
        <is>
          <t>x</t>
        </is>
      </c>
      <c r="Q860" s="87" t="inlineStr">
        <is>
          <t>x</t>
        </is>
      </c>
      <c r="R860" s="83" t="inlineStr">
        <is>
          <t>16.5%</t>
        </is>
      </c>
      <c r="S860" s="88" t="inlineStr">
        <is>
          <t>x</t>
        </is>
      </c>
    </row>
    <row r="861" ht="24" customHeight="1">
      <c r="A861" s="494" t="n"/>
      <c r="B861" s="236" t="inlineStr">
        <is>
          <t>13</t>
        </is>
      </c>
      <c r="C861" s="82" t="inlineStr">
        <is>
          <t>10.1</t>
        </is>
      </c>
      <c r="D861" s="83" t="inlineStr">
        <is>
          <t>15</t>
        </is>
      </c>
      <c r="E861" s="83" t="inlineStr">
        <is>
          <t>5</t>
        </is>
      </c>
      <c r="F861" s="84">
        <f>D861/$T$1*E861</f>
        <v/>
      </c>
      <c r="G861" s="83" t="inlineStr">
        <is>
          <t>8</t>
        </is>
      </c>
      <c r="H861" s="83" t="inlineStr">
        <is>
          <t>2.7%</t>
        </is>
      </c>
      <c r="I861" s="87" t="inlineStr">
        <is>
          <t>x</t>
        </is>
      </c>
      <c r="J861" s="83" t="inlineStr">
        <is>
          <t>2.7%</t>
        </is>
      </c>
      <c r="K861" s="87" t="inlineStr">
        <is>
          <t>x</t>
        </is>
      </c>
      <c r="L861" s="83" t="inlineStr">
        <is>
          <t>3</t>
        </is>
      </c>
      <c r="M861" s="87" t="inlineStr">
        <is>
          <t>x</t>
        </is>
      </c>
      <c r="N861" s="83" t="inlineStr">
        <is>
          <t>6</t>
        </is>
      </c>
      <c r="O861" s="87" t="inlineStr">
        <is>
          <t>x</t>
        </is>
      </c>
      <c r="P861" s="87" t="inlineStr">
        <is>
          <t>x</t>
        </is>
      </c>
      <c r="Q861" s="87" t="inlineStr">
        <is>
          <t>x</t>
        </is>
      </c>
      <c r="R861" s="83" t="inlineStr">
        <is>
          <t>18.5%</t>
        </is>
      </c>
      <c r="S861" s="88" t="inlineStr">
        <is>
          <t>x</t>
        </is>
      </c>
    </row>
    <row r="862" ht="24" customHeight="1">
      <c r="A862" s="494" t="n"/>
      <c r="B862" s="236" t="inlineStr">
        <is>
          <t>14</t>
        </is>
      </c>
      <c r="C862" s="82" t="inlineStr">
        <is>
          <t>11.2</t>
        </is>
      </c>
      <c r="D862" s="83" t="inlineStr">
        <is>
          <t>15</t>
        </is>
      </c>
      <c r="E862" s="83" t="inlineStr">
        <is>
          <t>5</t>
        </is>
      </c>
      <c r="F862" s="84">
        <f>D862/$T$1*E862</f>
        <v/>
      </c>
      <c r="G862" s="83" t="inlineStr">
        <is>
          <t>9</t>
        </is>
      </c>
      <c r="H862" s="83" t="inlineStr">
        <is>
          <t>3%</t>
        </is>
      </c>
      <c r="I862" s="87" t="inlineStr">
        <is>
          <t>x</t>
        </is>
      </c>
      <c r="J862" s="83" t="inlineStr">
        <is>
          <t>3%</t>
        </is>
      </c>
      <c r="K862" s="87" t="inlineStr">
        <is>
          <t>x</t>
        </is>
      </c>
      <c r="L862" s="83" t="inlineStr">
        <is>
          <t>3</t>
        </is>
      </c>
      <c r="M862" s="87" t="inlineStr">
        <is>
          <t>x</t>
        </is>
      </c>
      <c r="N862" s="83" t="inlineStr">
        <is>
          <t>7</t>
        </is>
      </c>
      <c r="O862" s="87" t="inlineStr">
        <is>
          <t>x</t>
        </is>
      </c>
      <c r="P862" s="87" t="inlineStr">
        <is>
          <t>x</t>
        </is>
      </c>
      <c r="Q862" s="87" t="inlineStr">
        <is>
          <t>x</t>
        </is>
      </c>
      <c r="R862" s="83" t="inlineStr">
        <is>
          <t>20.5%</t>
        </is>
      </c>
      <c r="S862" s="88" t="inlineStr">
        <is>
          <t>x</t>
        </is>
      </c>
    </row>
    <row r="863" ht="24" customHeight="1">
      <c r="A863" s="494" t="n"/>
      <c r="B863" s="236" t="inlineStr">
        <is>
          <t>15</t>
        </is>
      </c>
      <c r="C863" s="82" t="inlineStr">
        <is>
          <t>12.4</t>
        </is>
      </c>
      <c r="D863" s="83" t="inlineStr">
        <is>
          <t>15</t>
        </is>
      </c>
      <c r="E863" s="83" t="inlineStr">
        <is>
          <t>5</t>
        </is>
      </c>
      <c r="F863" s="84">
        <f>D863/$T$1*E863</f>
        <v/>
      </c>
      <c r="G863" s="83" t="inlineStr">
        <is>
          <t>9</t>
        </is>
      </c>
      <c r="H863" s="83" t="inlineStr">
        <is>
          <t>3.3%</t>
        </is>
      </c>
      <c r="I863" s="87" t="inlineStr">
        <is>
          <t>x</t>
        </is>
      </c>
      <c r="J863" s="83" t="inlineStr">
        <is>
          <t>3.3%</t>
        </is>
      </c>
      <c r="K863" s="87" t="inlineStr">
        <is>
          <t>x</t>
        </is>
      </c>
      <c r="L863" s="83" t="inlineStr">
        <is>
          <t>4</t>
        </is>
      </c>
      <c r="M863" s="87" t="inlineStr">
        <is>
          <t>x</t>
        </is>
      </c>
      <c r="N863" s="83" t="inlineStr">
        <is>
          <t>7</t>
        </is>
      </c>
      <c r="O863" s="87" t="inlineStr">
        <is>
          <t>x</t>
        </is>
      </c>
      <c r="P863" s="87" t="inlineStr">
        <is>
          <t>x</t>
        </is>
      </c>
      <c r="Q863" s="87" t="inlineStr">
        <is>
          <t>x</t>
        </is>
      </c>
      <c r="R863" s="83" t="inlineStr">
        <is>
          <t>22.5%</t>
        </is>
      </c>
      <c r="S863" s="88" t="inlineStr">
        <is>
          <t>x</t>
        </is>
      </c>
    </row>
    <row r="864" ht="24" customHeight="1">
      <c r="A864" s="494" t="n"/>
      <c r="B864" s="236" t="inlineStr">
        <is>
          <t>16</t>
        </is>
      </c>
      <c r="C864" s="82" t="inlineStr">
        <is>
          <t>13.8</t>
        </is>
      </c>
      <c r="D864" s="83" t="inlineStr">
        <is>
          <t>20</t>
        </is>
      </c>
      <c r="E864" s="83" t="inlineStr">
        <is>
          <t>8</t>
        </is>
      </c>
      <c r="F864" s="84">
        <f>D864/$T$1*E864</f>
        <v/>
      </c>
      <c r="G864" s="83" t="inlineStr">
        <is>
          <t>11</t>
        </is>
      </c>
      <c r="H864" s="83" t="inlineStr">
        <is>
          <t>3.7%</t>
        </is>
      </c>
      <c r="I864" s="87" t="inlineStr">
        <is>
          <t>x</t>
        </is>
      </c>
      <c r="J864" s="83" t="inlineStr">
        <is>
          <t>3.7%</t>
        </is>
      </c>
      <c r="K864" s="87" t="inlineStr">
        <is>
          <t>x</t>
        </is>
      </c>
      <c r="L864" s="83" t="inlineStr">
        <is>
          <t>4</t>
        </is>
      </c>
      <c r="M864" s="87" t="inlineStr">
        <is>
          <t>x</t>
        </is>
      </c>
      <c r="N864" s="83" t="inlineStr">
        <is>
          <t>8</t>
        </is>
      </c>
      <c r="O864" s="87" t="inlineStr">
        <is>
          <t>x</t>
        </is>
      </c>
      <c r="P864" s="87" t="inlineStr">
        <is>
          <t>x</t>
        </is>
      </c>
      <c r="Q864" s="87" t="inlineStr">
        <is>
          <t>x</t>
        </is>
      </c>
      <c r="R864" s="83" t="inlineStr">
        <is>
          <t>25.5%</t>
        </is>
      </c>
      <c r="S864" s="88" t="inlineStr">
        <is>
          <t>x</t>
        </is>
      </c>
    </row>
    <row r="865" ht="24" customHeight="1">
      <c r="A865" s="494" t="n"/>
      <c r="B865" s="236" t="inlineStr">
        <is>
          <t>17</t>
        </is>
      </c>
      <c r="C865" s="82" t="inlineStr">
        <is>
          <t>15.7</t>
        </is>
      </c>
      <c r="D865" s="83" t="inlineStr">
        <is>
          <t>20</t>
        </is>
      </c>
      <c r="E865" s="83" t="inlineStr">
        <is>
          <t>8</t>
        </is>
      </c>
      <c r="F865" s="84">
        <f>D865/$T$1*E865</f>
        <v/>
      </c>
      <c r="G865" s="83" t="inlineStr">
        <is>
          <t>12</t>
        </is>
      </c>
      <c r="H865" s="83" t="inlineStr">
        <is>
          <t>4.2%</t>
        </is>
      </c>
      <c r="I865" s="87" t="inlineStr">
        <is>
          <t>x</t>
        </is>
      </c>
      <c r="J865" s="83" t="inlineStr">
        <is>
          <t>4.2%</t>
        </is>
      </c>
      <c r="K865" s="87" t="inlineStr">
        <is>
          <t>x</t>
        </is>
      </c>
      <c r="L865" s="83" t="inlineStr">
        <is>
          <t>5</t>
        </is>
      </c>
      <c r="M865" s="87" t="inlineStr">
        <is>
          <t>x</t>
        </is>
      </c>
      <c r="N865" s="83" t="inlineStr">
        <is>
          <t>9</t>
        </is>
      </c>
      <c r="O865" s="87" t="inlineStr">
        <is>
          <t>x</t>
        </is>
      </c>
      <c r="P865" s="87" t="inlineStr">
        <is>
          <t>x</t>
        </is>
      </c>
      <c r="Q865" s="87" t="inlineStr">
        <is>
          <t>x</t>
        </is>
      </c>
      <c r="R865" s="83" t="inlineStr">
        <is>
          <t>28.5%</t>
        </is>
      </c>
      <c r="S865" s="88" t="inlineStr">
        <is>
          <t>x</t>
        </is>
      </c>
    </row>
    <row r="866" ht="24" customHeight="1">
      <c r="A866" s="494" t="n"/>
      <c r="B866" s="236" t="inlineStr">
        <is>
          <t>18</t>
        </is>
      </c>
      <c r="C866" s="82" t="inlineStr">
        <is>
          <t>17.1</t>
        </is>
      </c>
      <c r="D866" s="83" t="inlineStr">
        <is>
          <t>20</t>
        </is>
      </c>
      <c r="E866" s="83" t="inlineStr">
        <is>
          <t>8</t>
        </is>
      </c>
      <c r="F866" s="84">
        <f>D866/$T$1*E866</f>
        <v/>
      </c>
      <c r="G866" s="83" t="inlineStr">
        <is>
          <t>13</t>
        </is>
      </c>
      <c r="H866" s="83" t="inlineStr">
        <is>
          <t>4.6%</t>
        </is>
      </c>
      <c r="I866" s="87" t="inlineStr">
        <is>
          <t>x</t>
        </is>
      </c>
      <c r="J866" s="83" t="inlineStr">
        <is>
          <t>4.6%</t>
        </is>
      </c>
      <c r="K866" s="87" t="inlineStr">
        <is>
          <t>x</t>
        </is>
      </c>
      <c r="L866" s="83" t="inlineStr">
        <is>
          <t>5</t>
        </is>
      </c>
      <c r="M866" s="87" t="inlineStr">
        <is>
          <t>x</t>
        </is>
      </c>
      <c r="N866" s="83" t="inlineStr">
        <is>
          <t>10</t>
        </is>
      </c>
      <c r="O866" s="87" t="inlineStr">
        <is>
          <t>x</t>
        </is>
      </c>
      <c r="P866" s="87" t="inlineStr">
        <is>
          <t>x</t>
        </is>
      </c>
      <c r="Q866" s="87" t="inlineStr">
        <is>
          <t>x</t>
        </is>
      </c>
      <c r="R866" s="83" t="inlineStr">
        <is>
          <t>31.5%</t>
        </is>
      </c>
      <c r="S866" s="88" t="inlineStr">
        <is>
          <t>x</t>
        </is>
      </c>
    </row>
    <row r="867" ht="24" customHeight="1">
      <c r="A867" s="494" t="n"/>
      <c r="B867" s="236" t="inlineStr">
        <is>
          <t>19</t>
        </is>
      </c>
      <c r="C867" s="82" t="inlineStr">
        <is>
          <t>18.9</t>
        </is>
      </c>
      <c r="D867" s="83" t="inlineStr">
        <is>
          <t>20</t>
        </is>
      </c>
      <c r="E867" s="83" t="inlineStr">
        <is>
          <t>8</t>
        </is>
      </c>
      <c r="F867" s="84">
        <f>D867/$T$1*E867</f>
        <v/>
      </c>
      <c r="G867" s="83" t="inlineStr">
        <is>
          <t>14</t>
        </is>
      </c>
      <c r="H867" s="83" t="inlineStr">
        <is>
          <t>5%</t>
        </is>
      </c>
      <c r="I867" s="87" t="inlineStr">
        <is>
          <t>x</t>
        </is>
      </c>
      <c r="J867" s="83" t="inlineStr">
        <is>
          <t>5%</t>
        </is>
      </c>
      <c r="K867" s="87" t="inlineStr">
        <is>
          <t>x</t>
        </is>
      </c>
      <c r="L867" s="83" t="inlineStr">
        <is>
          <t>6</t>
        </is>
      </c>
      <c r="M867" s="87" t="inlineStr">
        <is>
          <t>x</t>
        </is>
      </c>
      <c r="N867" s="83" t="inlineStr">
        <is>
          <t>11</t>
        </is>
      </c>
      <c r="O867" s="87" t="inlineStr">
        <is>
          <t>x</t>
        </is>
      </c>
      <c r="P867" s="87" t="inlineStr">
        <is>
          <t>x</t>
        </is>
      </c>
      <c r="Q867" s="87" t="inlineStr">
        <is>
          <t>x</t>
        </is>
      </c>
      <c r="R867" s="83" t="inlineStr">
        <is>
          <t>34.5%</t>
        </is>
      </c>
      <c r="S867" s="88" t="inlineStr">
        <is>
          <t>x</t>
        </is>
      </c>
    </row>
    <row r="868" ht="24" customHeight="1">
      <c r="A868" s="494" t="n"/>
      <c r="B868" s="236" t="inlineStr">
        <is>
          <t>20</t>
        </is>
      </c>
      <c r="C868" s="82" t="inlineStr">
        <is>
          <t>20.5</t>
        </is>
      </c>
      <c r="D868" s="83" t="inlineStr">
        <is>
          <t>20</t>
        </is>
      </c>
      <c r="E868" s="83" t="inlineStr">
        <is>
          <t>8</t>
        </is>
      </c>
      <c r="F868" s="84">
        <f>D868/$T$1*E868</f>
        <v/>
      </c>
      <c r="G868" s="83" t="inlineStr">
        <is>
          <t>16</t>
        </is>
      </c>
      <c r="H868" s="83" t="inlineStr">
        <is>
          <t>5.5%</t>
        </is>
      </c>
      <c r="I868" s="87" t="inlineStr">
        <is>
          <t>x</t>
        </is>
      </c>
      <c r="J868" s="83" t="inlineStr">
        <is>
          <t>5.5%</t>
        </is>
      </c>
      <c r="K868" s="87" t="inlineStr">
        <is>
          <t>x</t>
        </is>
      </c>
      <c r="L868" s="83" t="inlineStr">
        <is>
          <t>6</t>
        </is>
      </c>
      <c r="M868" s="87" t="inlineStr">
        <is>
          <t>x</t>
        </is>
      </c>
      <c r="N868" s="83" t="inlineStr">
        <is>
          <t>12</t>
        </is>
      </c>
      <c r="O868" s="87" t="inlineStr">
        <is>
          <t>x</t>
        </is>
      </c>
      <c r="P868" s="87" t="inlineStr">
        <is>
          <t>x</t>
        </is>
      </c>
      <c r="Q868" s="87" t="inlineStr">
        <is>
          <t>x</t>
        </is>
      </c>
      <c r="R868" s="83" t="inlineStr">
        <is>
          <t>37.5%</t>
        </is>
      </c>
      <c r="S868" s="88" t="inlineStr">
        <is>
          <t>x</t>
        </is>
      </c>
    </row>
    <row r="869" ht="24" customHeight="1">
      <c r="A869" s="494" t="n"/>
      <c r="B869" s="236" t="inlineStr">
        <is>
          <t>21</t>
        </is>
      </c>
      <c r="C869" s="82" t="inlineStr">
        <is>
          <t>23.1</t>
        </is>
      </c>
      <c r="D869" s="83" t="inlineStr">
        <is>
          <t>25</t>
        </is>
      </c>
      <c r="E869" s="83" t="inlineStr">
        <is>
          <t>12</t>
        </is>
      </c>
      <c r="F869" s="84">
        <f>D869/$T$1*E869</f>
        <v/>
      </c>
      <c r="G869" s="83" t="inlineStr">
        <is>
          <t>18</t>
        </is>
      </c>
      <c r="H869" s="83" t="inlineStr">
        <is>
          <t>6.1%</t>
        </is>
      </c>
      <c r="I869" s="87" t="inlineStr">
        <is>
          <t>x</t>
        </is>
      </c>
      <c r="J869" s="83" t="inlineStr">
        <is>
          <t>6.1%</t>
        </is>
      </c>
      <c r="K869" s="87" t="inlineStr">
        <is>
          <t>x</t>
        </is>
      </c>
      <c r="L869" s="83" t="inlineStr">
        <is>
          <t>7</t>
        </is>
      </c>
      <c r="M869" s="87" t="inlineStr">
        <is>
          <t>x</t>
        </is>
      </c>
      <c r="N869" s="83" t="inlineStr">
        <is>
          <t>14</t>
        </is>
      </c>
      <c r="O869" s="87" t="inlineStr">
        <is>
          <t>x</t>
        </is>
      </c>
      <c r="P869" s="87" t="inlineStr">
        <is>
          <t>x</t>
        </is>
      </c>
      <c r="Q869" s="87" t="inlineStr">
        <is>
          <t>x</t>
        </is>
      </c>
      <c r="R869" s="83" t="inlineStr">
        <is>
          <t>42%</t>
        </is>
      </c>
      <c r="S869" s="88" t="inlineStr">
        <is>
          <t>x</t>
        </is>
      </c>
    </row>
    <row r="870" ht="24" customHeight="1">
      <c r="A870" s="494" t="n"/>
      <c r="B870" s="236" t="inlineStr">
        <is>
          <t>22</t>
        </is>
      </c>
      <c r="C870" s="82" t="inlineStr">
        <is>
          <t>25.7</t>
        </is>
      </c>
      <c r="D870" s="83" t="inlineStr">
        <is>
          <t>25</t>
        </is>
      </c>
      <c r="E870" s="83" t="inlineStr">
        <is>
          <t>12</t>
        </is>
      </c>
      <c r="F870" s="84">
        <f>D870/$T$1*E870</f>
        <v/>
      </c>
      <c r="G870" s="83" t="inlineStr">
        <is>
          <t>20</t>
        </is>
      </c>
      <c r="H870" s="83" t="inlineStr">
        <is>
          <t>6.8%</t>
        </is>
      </c>
      <c r="I870" s="87" t="inlineStr">
        <is>
          <t>x</t>
        </is>
      </c>
      <c r="J870" s="83" t="inlineStr">
        <is>
          <t>6.8%</t>
        </is>
      </c>
      <c r="K870" s="87" t="inlineStr">
        <is>
          <t>x</t>
        </is>
      </c>
      <c r="L870" s="83" t="inlineStr">
        <is>
          <t>8</t>
        </is>
      </c>
      <c r="M870" s="87" t="inlineStr">
        <is>
          <t>x</t>
        </is>
      </c>
      <c r="N870" s="83" t="inlineStr">
        <is>
          <t>15</t>
        </is>
      </c>
      <c r="O870" s="87" t="inlineStr">
        <is>
          <t>x</t>
        </is>
      </c>
      <c r="P870" s="87" t="inlineStr">
        <is>
          <t>x</t>
        </is>
      </c>
      <c r="Q870" s="87" t="inlineStr">
        <is>
          <t>x</t>
        </is>
      </c>
      <c r="R870" s="83" t="inlineStr">
        <is>
          <t>46.5%</t>
        </is>
      </c>
      <c r="S870" s="88" t="inlineStr">
        <is>
          <t>x</t>
        </is>
      </c>
    </row>
    <row r="871" ht="24" customHeight="1">
      <c r="A871" s="494" t="n"/>
      <c r="B871" s="236" t="inlineStr">
        <is>
          <t>23</t>
        </is>
      </c>
      <c r="C871" s="82" t="inlineStr">
        <is>
          <t>28.2</t>
        </is>
      </c>
      <c r="D871" s="83" t="inlineStr">
        <is>
          <t>25</t>
        </is>
      </c>
      <c r="E871" s="83" t="inlineStr">
        <is>
          <t>12</t>
        </is>
      </c>
      <c r="F871" s="84">
        <f>D871/$T$1*E871</f>
        <v/>
      </c>
      <c r="G871" s="83" t="inlineStr">
        <is>
          <t>21</t>
        </is>
      </c>
      <c r="H871" s="83" t="inlineStr">
        <is>
          <t>7.4%</t>
        </is>
      </c>
      <c r="I871" s="87" t="inlineStr">
        <is>
          <t>x</t>
        </is>
      </c>
      <c r="J871" s="83" t="inlineStr">
        <is>
          <t>7.4%</t>
        </is>
      </c>
      <c r="K871" s="87" t="inlineStr">
        <is>
          <t>x</t>
        </is>
      </c>
      <c r="L871" s="83" t="inlineStr">
        <is>
          <t>9</t>
        </is>
      </c>
      <c r="M871" s="87" t="inlineStr">
        <is>
          <t>x</t>
        </is>
      </c>
      <c r="N871" s="83" t="inlineStr">
        <is>
          <t>17</t>
        </is>
      </c>
      <c r="O871" s="87" t="inlineStr">
        <is>
          <t>x</t>
        </is>
      </c>
      <c r="P871" s="87" t="inlineStr">
        <is>
          <t>x</t>
        </is>
      </c>
      <c r="Q871" s="87" t="inlineStr">
        <is>
          <t>x</t>
        </is>
      </c>
      <c r="R871" s="83" t="inlineStr">
        <is>
          <t>51%</t>
        </is>
      </c>
      <c r="S871" s="88" t="inlineStr">
        <is>
          <t>x</t>
        </is>
      </c>
    </row>
    <row r="872" ht="24" customHeight="1">
      <c r="A872" s="494" t="n"/>
      <c r="B872" s="236" t="inlineStr">
        <is>
          <t>24</t>
        </is>
      </c>
      <c r="C872" s="82" t="inlineStr">
        <is>
          <t>30.3</t>
        </is>
      </c>
      <c r="D872" s="83" t="inlineStr">
        <is>
          <t>25</t>
        </is>
      </c>
      <c r="E872" s="83" t="inlineStr">
        <is>
          <t>12</t>
        </is>
      </c>
      <c r="F872" s="84">
        <f>D872/$T$1*E872</f>
        <v/>
      </c>
      <c r="G872" s="83" t="inlineStr">
        <is>
          <t>23</t>
        </is>
      </c>
      <c r="H872" s="83" t="inlineStr">
        <is>
          <t>8.1%</t>
        </is>
      </c>
      <c r="I872" s="87" t="inlineStr">
        <is>
          <t>x</t>
        </is>
      </c>
      <c r="J872" s="83" t="inlineStr">
        <is>
          <t>8.1%</t>
        </is>
      </c>
      <c r="K872" s="87" t="inlineStr">
        <is>
          <t>x</t>
        </is>
      </c>
      <c r="L872" s="83" t="inlineStr">
        <is>
          <t>9</t>
        </is>
      </c>
      <c r="M872" s="87" t="inlineStr">
        <is>
          <t>x</t>
        </is>
      </c>
      <c r="N872" s="83" t="inlineStr">
        <is>
          <t>18</t>
        </is>
      </c>
      <c r="O872" s="87" t="inlineStr">
        <is>
          <t>x</t>
        </is>
      </c>
      <c r="P872" s="87" t="inlineStr">
        <is>
          <t>x</t>
        </is>
      </c>
      <c r="Q872" s="87" t="inlineStr">
        <is>
          <t>x</t>
        </is>
      </c>
      <c r="R872" s="83" t="inlineStr">
        <is>
          <t>55.5%</t>
        </is>
      </c>
      <c r="S872" s="88" t="inlineStr">
        <is>
          <t>x</t>
        </is>
      </c>
    </row>
    <row r="873" ht="24" customHeight="1">
      <c r="A873" s="494" t="n"/>
      <c r="B873" s="236" t="inlineStr">
        <is>
          <t>25</t>
        </is>
      </c>
      <c r="C873" s="82" t="inlineStr">
        <is>
          <t>33.1</t>
        </is>
      </c>
      <c r="D873" s="83" t="inlineStr">
        <is>
          <t>25</t>
        </is>
      </c>
      <c r="E873" s="83" t="inlineStr">
        <is>
          <t>12</t>
        </is>
      </c>
      <c r="F873" s="84">
        <f>D873/$T$1*E873</f>
        <v/>
      </c>
      <c r="G873" s="83" t="inlineStr">
        <is>
          <t>25</t>
        </is>
      </c>
      <c r="H873" s="83" t="inlineStr">
        <is>
          <t>8.8%</t>
        </is>
      </c>
      <c r="I873" s="87" t="inlineStr">
        <is>
          <t>x</t>
        </is>
      </c>
      <c r="J873" s="83" t="inlineStr">
        <is>
          <t>8.8%</t>
        </is>
      </c>
      <c r="K873" s="87" t="inlineStr">
        <is>
          <t>x</t>
        </is>
      </c>
      <c r="L873" s="83" t="inlineStr">
        <is>
          <t>10</t>
        </is>
      </c>
      <c r="M873" s="87" t="inlineStr">
        <is>
          <t>x</t>
        </is>
      </c>
      <c r="N873" s="83" t="inlineStr">
        <is>
          <t>20</t>
        </is>
      </c>
      <c r="O873" s="87" t="inlineStr">
        <is>
          <t>x</t>
        </is>
      </c>
      <c r="P873" s="87" t="inlineStr">
        <is>
          <t>x</t>
        </is>
      </c>
      <c r="Q873" s="87" t="inlineStr">
        <is>
          <t>x</t>
        </is>
      </c>
      <c r="R873" s="83" t="inlineStr">
        <is>
          <t>60%</t>
        </is>
      </c>
      <c r="S873" s="88" t="inlineStr">
        <is>
          <t>x</t>
        </is>
      </c>
    </row>
    <row r="874" ht="24" customHeight="1">
      <c r="A874" s="494" t="n"/>
      <c r="B874" s="236" t="inlineStr">
        <is>
          <t>26</t>
        </is>
      </c>
      <c r="C874" s="82" t="inlineStr">
        <is>
          <t>37.6</t>
        </is>
      </c>
      <c r="D874" s="83" t="inlineStr">
        <is>
          <t>30</t>
        </is>
      </c>
      <c r="E874" s="83" t="inlineStr">
        <is>
          <t>18</t>
        </is>
      </c>
      <c r="F874" s="84">
        <f>D874/$T$1*E874</f>
        <v/>
      </c>
      <c r="G874" s="83" t="inlineStr">
        <is>
          <t>29</t>
        </is>
      </c>
      <c r="H874" s="83" t="inlineStr">
        <is>
          <t>9.9%</t>
        </is>
      </c>
      <c r="I874" s="87" t="inlineStr">
        <is>
          <t>x</t>
        </is>
      </c>
      <c r="J874" s="83" t="inlineStr">
        <is>
          <t>9.9%</t>
        </is>
      </c>
      <c r="K874" s="87" t="inlineStr">
        <is>
          <t>x</t>
        </is>
      </c>
      <c r="L874" s="83" t="inlineStr">
        <is>
          <t>12</t>
        </is>
      </c>
      <c r="M874" s="87" t="inlineStr">
        <is>
          <t>x</t>
        </is>
      </c>
      <c r="N874" s="83" t="inlineStr">
        <is>
          <t>22</t>
        </is>
      </c>
      <c r="O874" s="87" t="inlineStr">
        <is>
          <t>x</t>
        </is>
      </c>
      <c r="P874" s="87" t="inlineStr">
        <is>
          <t>x</t>
        </is>
      </c>
      <c r="Q874" s="87" t="inlineStr">
        <is>
          <t>x</t>
        </is>
      </c>
      <c r="R874" s="83" t="inlineStr">
        <is>
          <t>68%</t>
        </is>
      </c>
      <c r="S874" s="88" t="inlineStr">
        <is>
          <t>x</t>
        </is>
      </c>
    </row>
    <row r="875" ht="24" customHeight="1">
      <c r="A875" s="494" t="n"/>
      <c r="B875" s="236" t="inlineStr">
        <is>
          <t>27</t>
        </is>
      </c>
      <c r="C875" s="82" t="inlineStr">
        <is>
          <t>41.9</t>
        </is>
      </c>
      <c r="D875" s="83" t="inlineStr">
        <is>
          <t>30</t>
        </is>
      </c>
      <c r="E875" s="83" t="inlineStr">
        <is>
          <t>18</t>
        </is>
      </c>
      <c r="F875" s="84">
        <f>@IF(OR($S$1="春节祝福",$S$1="周年祝福",$S$1="中秋祝福"),D875/$T$1*E875,D875*E875)</f>
        <v/>
      </c>
      <c r="G875" s="83" t="inlineStr">
        <is>
          <t>32</t>
        </is>
      </c>
      <c r="H875" s="83" t="inlineStr">
        <is>
          <t>11.1%</t>
        </is>
      </c>
      <c r="I875" s="87" t="inlineStr">
        <is>
          <t>x</t>
        </is>
      </c>
      <c r="J875" s="83" t="inlineStr">
        <is>
          <t>11.1%</t>
        </is>
      </c>
      <c r="K875" s="87" t="inlineStr">
        <is>
          <t>x</t>
        </is>
      </c>
      <c r="L875" s="83" t="inlineStr">
        <is>
          <t>13</t>
        </is>
      </c>
      <c r="M875" s="87" t="inlineStr">
        <is>
          <t>x</t>
        </is>
      </c>
      <c r="N875" s="83" t="inlineStr">
        <is>
          <t>25</t>
        </is>
      </c>
      <c r="O875" s="87" t="inlineStr">
        <is>
          <t>x</t>
        </is>
      </c>
      <c r="P875" s="87" t="inlineStr">
        <is>
          <t>x</t>
        </is>
      </c>
      <c r="Q875" s="87" t="inlineStr">
        <is>
          <t>x</t>
        </is>
      </c>
      <c r="R875" s="83" t="inlineStr">
        <is>
          <t>76%</t>
        </is>
      </c>
      <c r="S875" s="88" t="inlineStr">
        <is>
          <t>x</t>
        </is>
      </c>
    </row>
    <row r="876" ht="24" customHeight="1">
      <c r="A876" s="494" t="n"/>
      <c r="B876" s="236" t="inlineStr">
        <is>
          <t>28</t>
        </is>
      </c>
      <c r="C876" s="82" t="inlineStr">
        <is>
          <t>46.3</t>
        </is>
      </c>
      <c r="D876" s="83" t="inlineStr">
        <is>
          <t>30</t>
        </is>
      </c>
      <c r="E876" s="83" t="inlineStr">
        <is>
          <t>18</t>
        </is>
      </c>
      <c r="F876" s="84">
        <f>@IF(OR($S$1="春节祝福",$S$1="周年祝福",$S$1="中秋祝福"),D876/$T$1*E876,D876*E876)</f>
        <v/>
      </c>
      <c r="G876" s="83" t="inlineStr">
        <is>
          <t>35</t>
        </is>
      </c>
      <c r="H876" s="83" t="inlineStr">
        <is>
          <t>12.3%</t>
        </is>
      </c>
      <c r="I876" s="87" t="inlineStr">
        <is>
          <t>x</t>
        </is>
      </c>
      <c r="J876" s="83" t="inlineStr">
        <is>
          <t>12.3%</t>
        </is>
      </c>
      <c r="K876" s="87" t="inlineStr">
        <is>
          <t>x</t>
        </is>
      </c>
      <c r="L876" s="83" t="inlineStr">
        <is>
          <t>14</t>
        </is>
      </c>
      <c r="M876" s="87" t="inlineStr">
        <is>
          <t>x</t>
        </is>
      </c>
      <c r="N876" s="83" t="inlineStr">
        <is>
          <t>28</t>
        </is>
      </c>
      <c r="O876" s="87" t="inlineStr">
        <is>
          <t>x</t>
        </is>
      </c>
      <c r="P876" s="87" t="inlineStr">
        <is>
          <t>x</t>
        </is>
      </c>
      <c r="Q876" s="87" t="inlineStr">
        <is>
          <t>x</t>
        </is>
      </c>
      <c r="R876" s="83" t="inlineStr">
        <is>
          <t>84%</t>
        </is>
      </c>
      <c r="S876" s="88" t="inlineStr">
        <is>
          <t>x</t>
        </is>
      </c>
    </row>
    <row r="877" ht="24" customHeight="1">
      <c r="A877" s="494" t="n"/>
      <c r="B877" s="236" t="inlineStr">
        <is>
          <t>29</t>
        </is>
      </c>
      <c r="C877" s="82" t="inlineStr">
        <is>
          <t>50.8</t>
        </is>
      </c>
      <c r="D877" s="83" t="inlineStr">
        <is>
          <t>30</t>
        </is>
      </c>
      <c r="E877" s="83" t="inlineStr">
        <is>
          <t>18</t>
        </is>
      </c>
      <c r="F877" s="84">
        <f>@IF(OR($S$1="春节祝福",$S$1="周年祝福",$S$1="中秋祝福"),D877/$T$1*E877,D877*E877)</f>
        <v/>
      </c>
      <c r="G877" s="83" t="inlineStr">
        <is>
          <t>39</t>
        </is>
      </c>
      <c r="H877" s="83" t="inlineStr">
        <is>
          <t>13.4%</t>
        </is>
      </c>
      <c r="I877" s="87" t="inlineStr">
        <is>
          <t>x</t>
        </is>
      </c>
      <c r="J877" s="83" t="inlineStr">
        <is>
          <t>13.4%</t>
        </is>
      </c>
      <c r="K877" s="87" t="inlineStr">
        <is>
          <t>x</t>
        </is>
      </c>
      <c r="L877" s="83" t="inlineStr">
        <is>
          <t>16</t>
        </is>
      </c>
      <c r="M877" s="87" t="inlineStr">
        <is>
          <t>x</t>
        </is>
      </c>
      <c r="N877" s="83" t="inlineStr">
        <is>
          <t>30</t>
        </is>
      </c>
      <c r="O877" s="87" t="inlineStr">
        <is>
          <t>x</t>
        </is>
      </c>
      <c r="P877" s="87" t="inlineStr">
        <is>
          <t>x</t>
        </is>
      </c>
      <c r="Q877" s="87" t="inlineStr">
        <is>
          <t>x</t>
        </is>
      </c>
      <c r="R877" s="83" t="inlineStr">
        <is>
          <t>92%</t>
        </is>
      </c>
      <c r="S877" s="88" t="inlineStr">
        <is>
          <t>x</t>
        </is>
      </c>
    </row>
    <row r="878" ht="24" customHeight="1">
      <c r="A878" s="494" t="n"/>
      <c r="B878" s="236" t="inlineStr">
        <is>
          <t>30</t>
        </is>
      </c>
      <c r="C878" s="82" t="inlineStr">
        <is>
          <t>55.1</t>
        </is>
      </c>
      <c r="D878" s="83" t="inlineStr">
        <is>
          <t>30</t>
        </is>
      </c>
      <c r="E878" s="83" t="inlineStr">
        <is>
          <t>18</t>
        </is>
      </c>
      <c r="F878" s="84">
        <f>@IF(OR($S$1="周年祝福",$S$1="中秋祝福"),D878/$T$1*E878,D878*E878)</f>
        <v/>
      </c>
      <c r="G878" s="83" t="inlineStr">
        <is>
          <t>42</t>
        </is>
      </c>
      <c r="H878" s="83" t="inlineStr">
        <is>
          <t>14.6%</t>
        </is>
      </c>
      <c r="I878" s="87" t="inlineStr">
        <is>
          <t>x</t>
        </is>
      </c>
      <c r="J878" s="83" t="inlineStr">
        <is>
          <t>14.6%</t>
        </is>
      </c>
      <c r="K878" s="87" t="inlineStr">
        <is>
          <t>x</t>
        </is>
      </c>
      <c r="L878" s="83" t="inlineStr">
        <is>
          <t>17</t>
        </is>
      </c>
      <c r="M878" s="87" t="inlineStr">
        <is>
          <t>x</t>
        </is>
      </c>
      <c r="N878" s="83" t="inlineStr">
        <is>
          <t>33</t>
        </is>
      </c>
      <c r="O878" s="87" t="inlineStr">
        <is>
          <t>x</t>
        </is>
      </c>
      <c r="P878" s="87" t="inlineStr">
        <is>
          <t>x</t>
        </is>
      </c>
      <c r="Q878" s="87" t="inlineStr">
        <is>
          <t>x</t>
        </is>
      </c>
      <c r="R878" s="83" t="inlineStr">
        <is>
          <t>100%</t>
        </is>
      </c>
      <c r="S878" s="88" t="inlineStr">
        <is>
          <t>x</t>
        </is>
      </c>
    </row>
    <row r="879" ht="24" customHeight="1">
      <c r="A879" s="494" t="n"/>
      <c r="B879" s="236" t="inlineStr">
        <is>
          <t>31</t>
        </is>
      </c>
      <c r="C879" s="82" t="inlineStr">
        <is>
          <t>60.3</t>
        </is>
      </c>
      <c r="D879" s="83" t="inlineStr">
        <is>
          <t>35</t>
        </is>
      </c>
      <c r="E879" s="83" t="inlineStr">
        <is>
          <t>20</t>
        </is>
      </c>
      <c r="F879" s="84">
        <f>@IF(OR($S$1="周年祝福",$S$1="中秋祝福"),D879/$T$1*E879,D879*E879)</f>
        <v/>
      </c>
      <c r="G879" s="132" t="inlineStr">
        <is>
          <t>46</t>
        </is>
      </c>
      <c r="H879" s="132" t="inlineStr">
        <is>
          <t>15.9%</t>
        </is>
      </c>
      <c r="I879" s="285" t="inlineStr">
        <is>
          <t>x</t>
        </is>
      </c>
      <c r="J879" s="132" t="inlineStr">
        <is>
          <t>15.9%</t>
        </is>
      </c>
      <c r="K879" s="285" t="inlineStr">
        <is>
          <t>x</t>
        </is>
      </c>
      <c r="L879" s="132" t="inlineStr">
        <is>
          <t>19</t>
        </is>
      </c>
      <c r="M879" s="285" t="inlineStr">
        <is>
          <t>x</t>
        </is>
      </c>
      <c r="N879" s="132" t="inlineStr">
        <is>
          <t>36</t>
        </is>
      </c>
      <c r="O879" s="285" t="inlineStr">
        <is>
          <t>x</t>
        </is>
      </c>
      <c r="P879" s="285" t="inlineStr">
        <is>
          <t>x</t>
        </is>
      </c>
      <c r="Q879" s="285" t="inlineStr">
        <is>
          <t>x</t>
        </is>
      </c>
      <c r="R879" s="132" t="inlineStr">
        <is>
          <t>109%</t>
        </is>
      </c>
      <c r="S879" s="88" t="inlineStr">
        <is>
          <t>x</t>
        </is>
      </c>
    </row>
    <row r="880" ht="24" customHeight="1">
      <c r="A880" s="494" t="n"/>
      <c r="B880" s="236" t="inlineStr">
        <is>
          <t>32</t>
        </is>
      </c>
      <c r="C880" s="82" t="inlineStr">
        <is>
          <t>65</t>
        </is>
      </c>
      <c r="D880" s="83" t="inlineStr">
        <is>
          <t>35</t>
        </is>
      </c>
      <c r="E880" s="83" t="inlineStr">
        <is>
          <t>20</t>
        </is>
      </c>
      <c r="F880" s="84">
        <f>D880*E880</f>
        <v/>
      </c>
      <c r="G880" s="73" t="inlineStr">
        <is>
          <t>50</t>
        </is>
      </c>
      <c r="H880" s="73" t="inlineStr">
        <is>
          <t>17.2%</t>
        </is>
      </c>
      <c r="I880" s="665" t="inlineStr">
        <is>
          <t>x</t>
        </is>
      </c>
      <c r="J880" s="73" t="inlineStr">
        <is>
          <t>17.2%</t>
        </is>
      </c>
      <c r="K880" s="665" t="inlineStr">
        <is>
          <t>x</t>
        </is>
      </c>
      <c r="L880" s="73" t="inlineStr">
        <is>
          <t>20</t>
        </is>
      </c>
      <c r="M880" s="665" t="inlineStr">
        <is>
          <t>x</t>
        </is>
      </c>
      <c r="N880" s="73" t="inlineStr">
        <is>
          <t>39</t>
        </is>
      </c>
      <c r="O880" s="665" t="inlineStr">
        <is>
          <t>x</t>
        </is>
      </c>
      <c r="P880" s="665" t="inlineStr">
        <is>
          <t>x</t>
        </is>
      </c>
      <c r="Q880" s="665" t="inlineStr">
        <is>
          <t>x</t>
        </is>
      </c>
      <c r="R880" s="73" t="inlineStr">
        <is>
          <t>118%</t>
        </is>
      </c>
      <c r="S880" s="88" t="inlineStr">
        <is>
          <t>x</t>
        </is>
      </c>
    </row>
    <row r="881" ht="24" customHeight="1">
      <c r="A881" s="494" t="n"/>
      <c r="B881" s="236" t="inlineStr">
        <is>
          <t>33</t>
        </is>
      </c>
      <c r="C881" s="82" t="inlineStr">
        <is>
          <t>70.6</t>
        </is>
      </c>
      <c r="D881" s="83" t="inlineStr">
        <is>
          <t>35</t>
        </is>
      </c>
      <c r="E881" s="83" t="inlineStr">
        <is>
          <t>20</t>
        </is>
      </c>
      <c r="F881" s="84">
        <f>D881*E881</f>
        <v/>
      </c>
      <c r="G881" s="73" t="inlineStr">
        <is>
          <t>54</t>
        </is>
      </c>
      <c r="H881" s="73" t="inlineStr">
        <is>
          <t>18.7%</t>
        </is>
      </c>
      <c r="I881" s="665" t="inlineStr">
        <is>
          <t>x</t>
        </is>
      </c>
      <c r="J881" s="73" t="inlineStr">
        <is>
          <t>18.7%</t>
        </is>
      </c>
      <c r="K881" s="665" t="inlineStr">
        <is>
          <t>x</t>
        </is>
      </c>
      <c r="L881" s="73" t="inlineStr">
        <is>
          <t>22</t>
        </is>
      </c>
      <c r="M881" s="665" t="inlineStr">
        <is>
          <t>x</t>
        </is>
      </c>
      <c r="N881" s="73" t="inlineStr">
        <is>
          <t>42</t>
        </is>
      </c>
      <c r="O881" s="665" t="inlineStr">
        <is>
          <t>x</t>
        </is>
      </c>
      <c r="P881" s="665" t="inlineStr">
        <is>
          <t>x</t>
        </is>
      </c>
      <c r="Q881" s="665" t="inlineStr">
        <is>
          <t>x</t>
        </is>
      </c>
      <c r="R881" s="73" t="inlineStr">
        <is>
          <t>128%</t>
        </is>
      </c>
      <c r="S881" s="88" t="inlineStr">
        <is>
          <t>x</t>
        </is>
      </c>
    </row>
    <row r="882" ht="24" customHeight="1">
      <c r="A882" s="494" t="n"/>
      <c r="B882" s="236" t="inlineStr">
        <is>
          <t>34</t>
        </is>
      </c>
      <c r="C882" s="82" t="inlineStr">
        <is>
          <t>77.2</t>
        </is>
      </c>
      <c r="D882" s="83" t="inlineStr">
        <is>
          <t>35</t>
        </is>
      </c>
      <c r="E882" s="83" t="inlineStr">
        <is>
          <t>20</t>
        </is>
      </c>
      <c r="F882" s="84">
        <f>D882*E882</f>
        <v/>
      </c>
      <c r="G882" s="73" t="inlineStr">
        <is>
          <t>59</t>
        </is>
      </c>
      <c r="H882" s="73" t="inlineStr">
        <is>
          <t>20.4%</t>
        </is>
      </c>
      <c r="I882" s="665" t="inlineStr">
        <is>
          <t>x</t>
        </is>
      </c>
      <c r="J882" s="73" t="inlineStr">
        <is>
          <t>20.4%</t>
        </is>
      </c>
      <c r="K882" s="665" t="inlineStr">
        <is>
          <t>x</t>
        </is>
      </c>
      <c r="L882" s="73" t="inlineStr">
        <is>
          <t>24</t>
        </is>
      </c>
      <c r="M882" s="665" t="inlineStr">
        <is>
          <t>x</t>
        </is>
      </c>
      <c r="N882" s="73" t="inlineStr">
        <is>
          <t>46</t>
        </is>
      </c>
      <c r="O882" s="665" t="inlineStr">
        <is>
          <t>x</t>
        </is>
      </c>
      <c r="P882" s="665" t="inlineStr">
        <is>
          <t>x</t>
        </is>
      </c>
      <c r="Q882" s="665" t="inlineStr">
        <is>
          <t>x</t>
        </is>
      </c>
      <c r="R882" s="73" t="inlineStr">
        <is>
          <t>140%</t>
        </is>
      </c>
      <c r="S882" s="88" t="inlineStr">
        <is>
          <t>x</t>
        </is>
      </c>
    </row>
    <row r="883" ht="24" customHeight="1">
      <c r="A883" s="553" t="n"/>
      <c r="B883" s="290" t="inlineStr">
        <is>
          <t>35</t>
        </is>
      </c>
      <c r="C883" s="89" t="inlineStr">
        <is>
          <t>83</t>
        </is>
      </c>
      <c r="D883" s="90" t="inlineStr">
        <is>
          <t>35</t>
        </is>
      </c>
      <c r="E883" s="90" t="inlineStr">
        <is>
          <t>20</t>
        </is>
      </c>
      <c r="F883" s="224">
        <f>D883*E883</f>
        <v/>
      </c>
      <c r="G883" s="1060" t="inlineStr">
        <is>
          <t>63</t>
        </is>
      </c>
      <c r="H883" s="1060" t="inlineStr">
        <is>
          <t>21.9%</t>
        </is>
      </c>
      <c r="I883" s="1061" t="inlineStr">
        <is>
          <t>x</t>
        </is>
      </c>
      <c r="J883" s="1060" t="inlineStr">
        <is>
          <t>21.9%</t>
        </is>
      </c>
      <c r="K883" s="1061" t="inlineStr">
        <is>
          <t>x</t>
        </is>
      </c>
      <c r="L883" s="1060" t="inlineStr">
        <is>
          <t>26</t>
        </is>
      </c>
      <c r="M883" s="1061" t="inlineStr">
        <is>
          <t>x</t>
        </is>
      </c>
      <c r="N883" s="1060" t="inlineStr">
        <is>
          <t>50</t>
        </is>
      </c>
      <c r="O883" s="1061" t="inlineStr">
        <is>
          <t>x</t>
        </is>
      </c>
      <c r="P883" s="1061" t="inlineStr">
        <is>
          <t>x</t>
        </is>
      </c>
      <c r="Q883" s="1061" t="inlineStr">
        <is>
          <t>x</t>
        </is>
      </c>
      <c r="R883" s="1060" t="inlineStr">
        <is>
          <t>150%</t>
        </is>
      </c>
      <c r="S883" s="67" t="inlineStr">
        <is>
          <t>x</t>
        </is>
      </c>
    </row>
    <row r="884" ht="24" customHeight="1">
      <c r="A884" s="579" t="inlineStr">
        <is>
          <t>峨眉
上层心法
坐怀不乱</t>
        </is>
      </c>
      <c r="B884" s="75" t="inlineStr">
        <is>
          <t>1</t>
        </is>
      </c>
      <c r="C884" s="234" t="inlineStr">
        <is>
          <t>0.6</t>
        </is>
      </c>
      <c r="D884" s="340" t="inlineStr">
        <is>
          <t>5</t>
        </is>
      </c>
      <c r="E884" s="340" t="inlineStr">
        <is>
          <t>1</t>
        </is>
      </c>
      <c r="F884" s="207">
        <f>D884/$T$1*E884</f>
        <v/>
      </c>
      <c r="G884" s="340" t="inlineStr">
        <is>
          <t>0</t>
        </is>
      </c>
      <c r="H884" s="253" t="inlineStr">
        <is>
          <t>x</t>
        </is>
      </c>
      <c r="I884" s="340" t="inlineStr">
        <is>
          <t>0.3%</t>
        </is>
      </c>
      <c r="J884" s="253" t="inlineStr">
        <is>
          <t>x</t>
        </is>
      </c>
      <c r="K884" s="340" t="inlineStr">
        <is>
          <t>0.4%</t>
        </is>
      </c>
      <c r="L884" s="253" t="inlineStr">
        <is>
          <t>x</t>
        </is>
      </c>
      <c r="M884" s="340" t="inlineStr">
        <is>
          <t>0</t>
        </is>
      </c>
      <c r="N884" s="253" t="inlineStr">
        <is>
          <t>x</t>
        </is>
      </c>
      <c r="O884" s="340" t="inlineStr">
        <is>
          <t>0</t>
        </is>
      </c>
      <c r="P884" s="253" t="inlineStr">
        <is>
          <t>x</t>
        </is>
      </c>
      <c r="Q884" s="253" t="inlineStr">
        <is>
          <t>x</t>
        </is>
      </c>
      <c r="R884" s="253" t="inlineStr">
        <is>
          <t>x</t>
        </is>
      </c>
      <c r="S884" s="207" t="inlineStr">
        <is>
          <t>1%</t>
        </is>
      </c>
    </row>
    <row r="885" ht="24" customHeight="1">
      <c r="A885" s="494" t="n"/>
      <c r="B885" s="236" t="inlineStr">
        <is>
          <t>2</t>
        </is>
      </c>
      <c r="C885" s="82" t="inlineStr">
        <is>
          <t>1.7</t>
        </is>
      </c>
      <c r="D885" s="83" t="inlineStr">
        <is>
          <t>5</t>
        </is>
      </c>
      <c r="E885" s="83" t="inlineStr">
        <is>
          <t>1</t>
        </is>
      </c>
      <c r="F885" s="84">
        <f>D885/$T$1*E885</f>
        <v/>
      </c>
      <c r="G885" s="83" t="inlineStr">
        <is>
          <t>1</t>
        </is>
      </c>
      <c r="H885" s="87" t="inlineStr">
        <is>
          <t>x</t>
        </is>
      </c>
      <c r="I885" s="83" t="inlineStr">
        <is>
          <t>0.6%</t>
        </is>
      </c>
      <c r="J885" s="87" t="inlineStr">
        <is>
          <t>x</t>
        </is>
      </c>
      <c r="K885" s="83" t="inlineStr">
        <is>
          <t>0.7%</t>
        </is>
      </c>
      <c r="L885" s="87" t="inlineStr">
        <is>
          <t>x</t>
        </is>
      </c>
      <c r="M885" s="83" t="inlineStr">
        <is>
          <t>1</t>
        </is>
      </c>
      <c r="N885" s="87" t="inlineStr">
        <is>
          <t>x</t>
        </is>
      </c>
      <c r="O885" s="83" t="inlineStr">
        <is>
          <t>0</t>
        </is>
      </c>
      <c r="P885" s="87" t="inlineStr">
        <is>
          <t>x</t>
        </is>
      </c>
      <c r="Q885" s="87" t="inlineStr">
        <is>
          <t>x</t>
        </is>
      </c>
      <c r="R885" s="87" t="inlineStr">
        <is>
          <t>x</t>
        </is>
      </c>
      <c r="S885" s="84" t="inlineStr">
        <is>
          <t>2%</t>
        </is>
      </c>
    </row>
    <row r="886" ht="24" customHeight="1">
      <c r="A886" s="494" t="n"/>
      <c r="B886" s="236" t="inlineStr">
        <is>
          <t>3</t>
        </is>
      </c>
      <c r="C886" s="82" t="inlineStr">
        <is>
          <t>2.5</t>
        </is>
      </c>
      <c r="D886" s="83" t="inlineStr">
        <is>
          <t>5</t>
        </is>
      </c>
      <c r="E886" s="83" t="inlineStr">
        <is>
          <t>1</t>
        </is>
      </c>
      <c r="F886" s="84">
        <f>D886/$T$1*E886</f>
        <v/>
      </c>
      <c r="G886" s="83" t="inlineStr">
        <is>
          <t>1</t>
        </is>
      </c>
      <c r="H886" s="87" t="inlineStr">
        <is>
          <t>x</t>
        </is>
      </c>
      <c r="I886" s="83" t="inlineStr">
        <is>
          <t>0.9%</t>
        </is>
      </c>
      <c r="J886" s="87" t="inlineStr">
        <is>
          <t>x</t>
        </is>
      </c>
      <c r="K886" s="83" t="inlineStr">
        <is>
          <t>1.1%</t>
        </is>
      </c>
      <c r="L886" s="87" t="inlineStr">
        <is>
          <t>x</t>
        </is>
      </c>
      <c r="M886" s="83" t="inlineStr">
        <is>
          <t>1</t>
        </is>
      </c>
      <c r="N886" s="87" t="inlineStr">
        <is>
          <t>x</t>
        </is>
      </c>
      <c r="O886" s="83" t="inlineStr">
        <is>
          <t>1</t>
        </is>
      </c>
      <c r="P886" s="87" t="inlineStr">
        <is>
          <t>x</t>
        </is>
      </c>
      <c r="Q886" s="87" t="inlineStr">
        <is>
          <t>x</t>
        </is>
      </c>
      <c r="R886" s="87" t="inlineStr">
        <is>
          <t>x</t>
        </is>
      </c>
      <c r="S886" s="84" t="inlineStr">
        <is>
          <t>3%</t>
        </is>
      </c>
    </row>
    <row r="887" ht="24" customHeight="1">
      <c r="A887" s="494" t="n"/>
      <c r="B887" s="236" t="inlineStr">
        <is>
          <t>4</t>
        </is>
      </c>
      <c r="C887" s="82" t="inlineStr">
        <is>
          <t>3.2</t>
        </is>
      </c>
      <c r="D887" s="83" t="inlineStr">
        <is>
          <t>5</t>
        </is>
      </c>
      <c r="E887" s="83" t="inlineStr">
        <is>
          <t>1</t>
        </is>
      </c>
      <c r="F887" s="84">
        <f>D887/$T$1*E887</f>
        <v/>
      </c>
      <c r="G887" s="83" t="inlineStr">
        <is>
          <t>2</t>
        </is>
      </c>
      <c r="H887" s="87" t="inlineStr">
        <is>
          <t>x</t>
        </is>
      </c>
      <c r="I887" s="83" t="inlineStr">
        <is>
          <t>1.2%</t>
        </is>
      </c>
      <c r="J887" s="87" t="inlineStr">
        <is>
          <t>x</t>
        </is>
      </c>
      <c r="K887" s="83" t="inlineStr">
        <is>
          <t>1.5%</t>
        </is>
      </c>
      <c r="L887" s="87" t="inlineStr">
        <is>
          <t>x</t>
        </is>
      </c>
      <c r="M887" s="83" t="inlineStr">
        <is>
          <t>1</t>
        </is>
      </c>
      <c r="N887" s="87" t="inlineStr">
        <is>
          <t>x</t>
        </is>
      </c>
      <c r="O887" s="83" t="inlineStr">
        <is>
          <t>1</t>
        </is>
      </c>
      <c r="P887" s="87" t="inlineStr">
        <is>
          <t>x</t>
        </is>
      </c>
      <c r="Q887" s="87" t="inlineStr">
        <is>
          <t>x</t>
        </is>
      </c>
      <c r="R887" s="87" t="inlineStr">
        <is>
          <t>x</t>
        </is>
      </c>
      <c r="S887" s="84" t="inlineStr">
        <is>
          <t>4%</t>
        </is>
      </c>
    </row>
    <row r="888" ht="24" customHeight="1">
      <c r="A888" s="494" t="n"/>
      <c r="B888" s="236" t="inlineStr">
        <is>
          <t>5</t>
        </is>
      </c>
      <c r="C888" s="82" t="inlineStr">
        <is>
          <t>4.2</t>
        </is>
      </c>
      <c r="D888" s="83" t="inlineStr">
        <is>
          <t>5</t>
        </is>
      </c>
      <c r="E888" s="83" t="inlineStr">
        <is>
          <t>1</t>
        </is>
      </c>
      <c r="F888" s="84">
        <f>D888/$T$1*E888</f>
        <v/>
      </c>
      <c r="G888" s="83" t="inlineStr">
        <is>
          <t>2</t>
        </is>
      </c>
      <c r="H888" s="87" t="inlineStr">
        <is>
          <t>x</t>
        </is>
      </c>
      <c r="I888" s="83" t="inlineStr">
        <is>
          <t>1.5%</t>
        </is>
      </c>
      <c r="J888" s="87" t="inlineStr">
        <is>
          <t>x</t>
        </is>
      </c>
      <c r="K888" s="83" t="inlineStr">
        <is>
          <t>1.8%</t>
        </is>
      </c>
      <c r="L888" s="87" t="inlineStr">
        <is>
          <t>x</t>
        </is>
      </c>
      <c r="M888" s="83" t="inlineStr">
        <is>
          <t>2</t>
        </is>
      </c>
      <c r="N888" s="87" t="inlineStr">
        <is>
          <t>x</t>
        </is>
      </c>
      <c r="O888" s="83" t="inlineStr">
        <is>
          <t>1</t>
        </is>
      </c>
      <c r="P888" s="87" t="inlineStr">
        <is>
          <t>x</t>
        </is>
      </c>
      <c r="Q888" s="87" t="inlineStr">
        <is>
          <t>x</t>
        </is>
      </c>
      <c r="R888" s="87" t="inlineStr">
        <is>
          <t>x</t>
        </is>
      </c>
      <c r="S888" s="84" t="inlineStr">
        <is>
          <t>5%</t>
        </is>
      </c>
    </row>
    <row r="889" ht="24" customHeight="1">
      <c r="A889" s="494" t="n"/>
      <c r="B889" s="236" t="inlineStr">
        <is>
          <t>6</t>
        </is>
      </c>
      <c r="C889" s="82" t="inlineStr">
        <is>
          <t>5.2</t>
        </is>
      </c>
      <c r="D889" s="83" t="inlineStr">
        <is>
          <t>10</t>
        </is>
      </c>
      <c r="E889" s="83" t="inlineStr">
        <is>
          <t>2</t>
        </is>
      </c>
      <c r="F889" s="84">
        <f>D889/$T$1*E889</f>
        <v/>
      </c>
      <c r="G889" s="83" t="inlineStr">
        <is>
          <t>3</t>
        </is>
      </c>
      <c r="H889" s="87" t="inlineStr">
        <is>
          <t>x</t>
        </is>
      </c>
      <c r="I889" s="83" t="inlineStr">
        <is>
          <t>1.9%</t>
        </is>
      </c>
      <c r="J889" s="87" t="inlineStr">
        <is>
          <t>x</t>
        </is>
      </c>
      <c r="K889" s="83" t="inlineStr">
        <is>
          <t>2.4%</t>
        </is>
      </c>
      <c r="L889" s="87" t="inlineStr">
        <is>
          <t>x</t>
        </is>
      </c>
      <c r="M889" s="83" t="inlineStr">
        <is>
          <t>2</t>
        </is>
      </c>
      <c r="N889" s="87" t="inlineStr">
        <is>
          <t>x</t>
        </is>
      </c>
      <c r="O889" s="83" t="inlineStr">
        <is>
          <t>1</t>
        </is>
      </c>
      <c r="P889" s="87" t="inlineStr">
        <is>
          <t>x</t>
        </is>
      </c>
      <c r="Q889" s="87" t="inlineStr">
        <is>
          <t>x</t>
        </is>
      </c>
      <c r="R889" s="87" t="inlineStr">
        <is>
          <t>x</t>
        </is>
      </c>
      <c r="S889" s="84" t="inlineStr">
        <is>
          <t>6.5%</t>
        </is>
      </c>
    </row>
    <row r="890" ht="24" customHeight="1">
      <c r="A890" s="494" t="n"/>
      <c r="B890" s="236" t="inlineStr">
        <is>
          <t>7</t>
        </is>
      </c>
      <c r="C890" s="82" t="inlineStr">
        <is>
          <t>6.4</t>
        </is>
      </c>
      <c r="D890" s="83" t="inlineStr">
        <is>
          <t>10</t>
        </is>
      </c>
      <c r="E890" s="83" t="inlineStr">
        <is>
          <t>2</t>
        </is>
      </c>
      <c r="F890" s="84">
        <f>D890/$T$1*E890</f>
        <v/>
      </c>
      <c r="G890" s="83" t="inlineStr">
        <is>
          <t>3</t>
        </is>
      </c>
      <c r="H890" s="87" t="inlineStr">
        <is>
          <t>x</t>
        </is>
      </c>
      <c r="I890" s="83" t="inlineStr">
        <is>
          <t>2.3%</t>
        </is>
      </c>
      <c r="J890" s="87" t="inlineStr">
        <is>
          <t>x</t>
        </is>
      </c>
      <c r="K890" s="83" t="inlineStr">
        <is>
          <t>2.9%</t>
        </is>
      </c>
      <c r="L890" s="87" t="inlineStr">
        <is>
          <t>x</t>
        </is>
      </c>
      <c r="M890" s="83" t="inlineStr">
        <is>
          <t>3</t>
        </is>
      </c>
      <c r="N890" s="87" t="inlineStr">
        <is>
          <t>x</t>
        </is>
      </c>
      <c r="O890" s="83" t="inlineStr">
        <is>
          <t>1</t>
        </is>
      </c>
      <c r="P890" s="87" t="inlineStr">
        <is>
          <t>x</t>
        </is>
      </c>
      <c r="Q890" s="87" t="inlineStr">
        <is>
          <t>x</t>
        </is>
      </c>
      <c r="R890" s="87" t="inlineStr">
        <is>
          <t>x</t>
        </is>
      </c>
      <c r="S890" s="84" t="inlineStr">
        <is>
          <t>8%</t>
        </is>
      </c>
    </row>
    <row r="891" ht="24" customHeight="1">
      <c r="A891" s="494" t="n"/>
      <c r="B891" s="236" t="inlineStr">
        <is>
          <t>8</t>
        </is>
      </c>
      <c r="C891" s="82" t="inlineStr">
        <is>
          <t>7.7</t>
        </is>
      </c>
      <c r="D891" s="83" t="inlineStr">
        <is>
          <t>10</t>
        </is>
      </c>
      <c r="E891" s="83" t="inlineStr">
        <is>
          <t>2</t>
        </is>
      </c>
      <c r="F891" s="84">
        <f>D891/$T$1*E891</f>
        <v/>
      </c>
      <c r="G891" s="83" t="inlineStr">
        <is>
          <t>4</t>
        </is>
      </c>
      <c r="H891" s="87" t="inlineStr">
        <is>
          <t>x</t>
        </is>
      </c>
      <c r="I891" s="83" t="inlineStr">
        <is>
          <t>2.8%</t>
        </is>
      </c>
      <c r="J891" s="87" t="inlineStr">
        <is>
          <t>x</t>
        </is>
      </c>
      <c r="K891" s="83" t="inlineStr">
        <is>
          <t>3.5%</t>
        </is>
      </c>
      <c r="L891" s="87" t="inlineStr">
        <is>
          <t>x</t>
        </is>
      </c>
      <c r="M891" s="83" t="inlineStr">
        <is>
          <t>3</t>
        </is>
      </c>
      <c r="N891" s="87" t="inlineStr">
        <is>
          <t>x</t>
        </is>
      </c>
      <c r="O891" s="83" t="inlineStr">
        <is>
          <t>2</t>
        </is>
      </c>
      <c r="P891" s="87" t="inlineStr">
        <is>
          <t>x</t>
        </is>
      </c>
      <c r="Q891" s="87" t="inlineStr">
        <is>
          <t>x</t>
        </is>
      </c>
      <c r="R891" s="87" t="inlineStr">
        <is>
          <t>x</t>
        </is>
      </c>
      <c r="S891" s="84" t="inlineStr">
        <is>
          <t>9.5%</t>
        </is>
      </c>
    </row>
    <row r="892" ht="24" customHeight="1">
      <c r="A892" s="494" t="n"/>
      <c r="B892" s="236" t="inlineStr">
        <is>
          <t>9</t>
        </is>
      </c>
      <c r="C892" s="82" t="inlineStr">
        <is>
          <t>9</t>
        </is>
      </c>
      <c r="D892" s="83" t="inlineStr">
        <is>
          <t>10</t>
        </is>
      </c>
      <c r="E892" s="83" t="inlineStr">
        <is>
          <t>2</t>
        </is>
      </c>
      <c r="F892" s="84">
        <f>D892/$T$1*E892</f>
        <v/>
      </c>
      <c r="G892" s="83" t="inlineStr">
        <is>
          <t>5</t>
        </is>
      </c>
      <c r="H892" s="87" t="inlineStr">
        <is>
          <t>x</t>
        </is>
      </c>
      <c r="I892" s="83" t="inlineStr">
        <is>
          <t>3.2%</t>
        </is>
      </c>
      <c r="J892" s="87" t="inlineStr">
        <is>
          <t>x</t>
        </is>
      </c>
      <c r="K892" s="83" t="inlineStr">
        <is>
          <t>4%</t>
        </is>
      </c>
      <c r="L892" s="87" t="inlineStr">
        <is>
          <t>x</t>
        </is>
      </c>
      <c r="M892" s="83" t="inlineStr">
        <is>
          <t>4</t>
        </is>
      </c>
      <c r="N892" s="87" t="inlineStr">
        <is>
          <t>x</t>
        </is>
      </c>
      <c r="O892" s="83" t="inlineStr">
        <is>
          <t>2</t>
        </is>
      </c>
      <c r="P892" s="87" t="inlineStr">
        <is>
          <t>x</t>
        </is>
      </c>
      <c r="Q892" s="87" t="inlineStr">
        <is>
          <t>x</t>
        </is>
      </c>
      <c r="R892" s="87" t="inlineStr">
        <is>
          <t>x</t>
        </is>
      </c>
      <c r="S892" s="84" t="inlineStr">
        <is>
          <t>11%</t>
        </is>
      </c>
    </row>
    <row r="893" ht="24" customHeight="1">
      <c r="A893" s="494" t="n"/>
      <c r="B893" s="236" t="inlineStr">
        <is>
          <t>10</t>
        </is>
      </c>
      <c r="C893" s="82" t="inlineStr">
        <is>
          <t>10</t>
        </is>
      </c>
      <c r="D893" s="83" t="inlineStr">
        <is>
          <t>10</t>
        </is>
      </c>
      <c r="E893" s="83" t="inlineStr">
        <is>
          <t>2</t>
        </is>
      </c>
      <c r="F893" s="84">
        <f>D893/$T$1*E893</f>
        <v/>
      </c>
      <c r="G893" s="83" t="inlineStr">
        <is>
          <t>5</t>
        </is>
      </c>
      <c r="H893" s="87" t="inlineStr">
        <is>
          <t>x</t>
        </is>
      </c>
      <c r="I893" s="83" t="inlineStr">
        <is>
          <t>3.7%</t>
        </is>
      </c>
      <c r="J893" s="87" t="inlineStr">
        <is>
          <t>x</t>
        </is>
      </c>
      <c r="K893" s="83" t="inlineStr">
        <is>
          <t>4.6%</t>
        </is>
      </c>
      <c r="L893" s="87" t="inlineStr">
        <is>
          <t>x</t>
        </is>
      </c>
      <c r="M893" s="83" t="inlineStr">
        <is>
          <t>4</t>
        </is>
      </c>
      <c r="N893" s="87" t="inlineStr">
        <is>
          <t>x</t>
        </is>
      </c>
      <c r="O893" s="83" t="inlineStr">
        <is>
          <t>2</t>
        </is>
      </c>
      <c r="P893" s="87" t="inlineStr">
        <is>
          <t>x</t>
        </is>
      </c>
      <c r="Q893" s="87" t="inlineStr">
        <is>
          <t>x</t>
        </is>
      </c>
      <c r="R893" s="87" t="inlineStr">
        <is>
          <t>x</t>
        </is>
      </c>
      <c r="S893" s="84" t="inlineStr">
        <is>
          <t>12.5%</t>
        </is>
      </c>
    </row>
    <row r="894" ht="24" customHeight="1">
      <c r="A894" s="494" t="n"/>
      <c r="B894" s="236" t="inlineStr">
        <is>
          <t>11</t>
        </is>
      </c>
      <c r="C894" s="82" t="inlineStr">
        <is>
          <t>11.6</t>
        </is>
      </c>
      <c r="D894" s="83" t="inlineStr">
        <is>
          <t>15</t>
        </is>
      </c>
      <c r="E894" s="83" t="inlineStr">
        <is>
          <t>5</t>
        </is>
      </c>
      <c r="F894" s="84">
        <f>D894/$T$1*E894</f>
        <v/>
      </c>
      <c r="G894" s="83" t="inlineStr">
        <is>
          <t>6</t>
        </is>
      </c>
      <c r="H894" s="87" t="inlineStr">
        <is>
          <t>x</t>
        </is>
      </c>
      <c r="I894" s="83" t="inlineStr">
        <is>
          <t>4.2%</t>
        </is>
      </c>
      <c r="J894" s="87" t="inlineStr">
        <is>
          <t>x</t>
        </is>
      </c>
      <c r="K894" s="83" t="inlineStr">
        <is>
          <t>5.3%</t>
        </is>
      </c>
      <c r="L894" s="87" t="inlineStr">
        <is>
          <t>x</t>
        </is>
      </c>
      <c r="M894" s="83" t="inlineStr">
        <is>
          <t>5</t>
        </is>
      </c>
      <c r="N894" s="87" t="inlineStr">
        <is>
          <t>x</t>
        </is>
      </c>
      <c r="O894" s="83" t="inlineStr">
        <is>
          <t>2</t>
        </is>
      </c>
      <c r="P894" s="87" t="inlineStr">
        <is>
          <t>x</t>
        </is>
      </c>
      <c r="Q894" s="87" t="inlineStr">
        <is>
          <t>x</t>
        </is>
      </c>
      <c r="R894" s="87" t="inlineStr">
        <is>
          <t>x</t>
        </is>
      </c>
      <c r="S894" s="84" t="inlineStr">
        <is>
          <t>14.5%</t>
        </is>
      </c>
    </row>
    <row r="895" ht="24" customHeight="1">
      <c r="A895" s="494" t="n"/>
      <c r="B895" s="236" t="inlineStr">
        <is>
          <t>12</t>
        </is>
      </c>
      <c r="C895" s="82" t="inlineStr">
        <is>
          <t>13.1</t>
        </is>
      </c>
      <c r="D895" s="83" t="inlineStr">
        <is>
          <t>15</t>
        </is>
      </c>
      <c r="E895" s="83" t="inlineStr">
        <is>
          <t>5</t>
        </is>
      </c>
      <c r="F895" s="84">
        <f>D895/$T$1*E895</f>
        <v/>
      </c>
      <c r="G895" s="83" t="inlineStr">
        <is>
          <t>7</t>
        </is>
      </c>
      <c r="H895" s="87" t="inlineStr">
        <is>
          <t>x</t>
        </is>
      </c>
      <c r="I895" s="83" t="inlineStr">
        <is>
          <t>4.8%</t>
        </is>
      </c>
      <c r="J895" s="87" t="inlineStr">
        <is>
          <t>x</t>
        </is>
      </c>
      <c r="K895" s="83" t="inlineStr">
        <is>
          <t>6%</t>
        </is>
      </c>
      <c r="L895" s="87" t="inlineStr">
        <is>
          <t>x</t>
        </is>
      </c>
      <c r="M895" s="83" t="inlineStr">
        <is>
          <t>5</t>
        </is>
      </c>
      <c r="N895" s="87" t="inlineStr">
        <is>
          <t>x</t>
        </is>
      </c>
      <c r="O895" s="83" t="inlineStr">
        <is>
          <t>3</t>
        </is>
      </c>
      <c r="P895" s="87" t="inlineStr">
        <is>
          <t>x</t>
        </is>
      </c>
      <c r="Q895" s="87" t="inlineStr">
        <is>
          <t>x</t>
        </is>
      </c>
      <c r="R895" s="87" t="inlineStr">
        <is>
          <t>x</t>
        </is>
      </c>
      <c r="S895" s="84" t="inlineStr">
        <is>
          <t>16.5%</t>
        </is>
      </c>
    </row>
    <row r="896" ht="24" customHeight="1">
      <c r="A896" s="494" t="n"/>
      <c r="B896" s="236" t="inlineStr">
        <is>
          <t>13</t>
        </is>
      </c>
      <c r="C896" s="82" t="inlineStr">
        <is>
          <t>14.8</t>
        </is>
      </c>
      <c r="D896" s="83" t="inlineStr">
        <is>
          <t>15</t>
        </is>
      </c>
      <c r="E896" s="83" t="inlineStr">
        <is>
          <t>5</t>
        </is>
      </c>
      <c r="F896" s="84">
        <f>D896/$T$1*E896</f>
        <v/>
      </c>
      <c r="G896" s="83" t="inlineStr">
        <is>
          <t>8</t>
        </is>
      </c>
      <c r="H896" s="87" t="inlineStr">
        <is>
          <t>x</t>
        </is>
      </c>
      <c r="I896" s="83" t="inlineStr">
        <is>
          <t>5.4%</t>
        </is>
      </c>
      <c r="J896" s="87" t="inlineStr">
        <is>
          <t>x</t>
        </is>
      </c>
      <c r="K896" s="83" t="inlineStr">
        <is>
          <t>6.8%</t>
        </is>
      </c>
      <c r="L896" s="87" t="inlineStr">
        <is>
          <t>x</t>
        </is>
      </c>
      <c r="M896" s="83" t="inlineStr">
        <is>
          <t>6</t>
        </is>
      </c>
      <c r="N896" s="87" t="inlineStr">
        <is>
          <t>x</t>
        </is>
      </c>
      <c r="O896" s="83" t="inlineStr">
        <is>
          <t>3</t>
        </is>
      </c>
      <c r="P896" s="87" t="inlineStr">
        <is>
          <t>x</t>
        </is>
      </c>
      <c r="Q896" s="87" t="inlineStr">
        <is>
          <t>x</t>
        </is>
      </c>
      <c r="R896" s="87" t="inlineStr">
        <is>
          <t>x</t>
        </is>
      </c>
      <c r="S896" s="84" t="inlineStr">
        <is>
          <t>18.5%</t>
        </is>
      </c>
    </row>
    <row r="897" ht="24" customHeight="1">
      <c r="A897" s="494" t="n"/>
      <c r="B897" s="236" t="inlineStr">
        <is>
          <t>14</t>
        </is>
      </c>
      <c r="C897" s="82" t="inlineStr">
        <is>
          <t>16.5</t>
        </is>
      </c>
      <c r="D897" s="83" t="inlineStr">
        <is>
          <t>15</t>
        </is>
      </c>
      <c r="E897" s="83" t="inlineStr">
        <is>
          <t>5</t>
        </is>
      </c>
      <c r="F897" s="84">
        <f>D897/$T$1*E897</f>
        <v/>
      </c>
      <c r="G897" s="83" t="inlineStr">
        <is>
          <t>9</t>
        </is>
      </c>
      <c r="H897" s="87" t="inlineStr">
        <is>
          <t>x</t>
        </is>
      </c>
      <c r="I897" s="83" t="inlineStr">
        <is>
          <t>6%</t>
        </is>
      </c>
      <c r="J897" s="87" t="inlineStr">
        <is>
          <t>x</t>
        </is>
      </c>
      <c r="K897" s="83" t="inlineStr">
        <is>
          <t>7.5%</t>
        </is>
      </c>
      <c r="L897" s="87" t="inlineStr">
        <is>
          <t>x</t>
        </is>
      </c>
      <c r="M897" s="83" t="inlineStr">
        <is>
          <t>7</t>
        </is>
      </c>
      <c r="N897" s="87" t="inlineStr">
        <is>
          <t>x</t>
        </is>
      </c>
      <c r="O897" s="83" t="inlineStr">
        <is>
          <t>3</t>
        </is>
      </c>
      <c r="P897" s="87" t="inlineStr">
        <is>
          <t>x</t>
        </is>
      </c>
      <c r="Q897" s="87" t="inlineStr">
        <is>
          <t>x</t>
        </is>
      </c>
      <c r="R897" s="87" t="inlineStr">
        <is>
          <t>x</t>
        </is>
      </c>
      <c r="S897" s="84" t="inlineStr">
        <is>
          <t>20.5%</t>
        </is>
      </c>
    </row>
    <row r="898" ht="24" customHeight="1">
      <c r="A898" s="494" t="n"/>
      <c r="B898" s="236" t="inlineStr">
        <is>
          <t>15</t>
        </is>
      </c>
      <c r="C898" s="82" t="inlineStr">
        <is>
          <t>17.9</t>
        </is>
      </c>
      <c r="D898" s="83" t="inlineStr">
        <is>
          <t>15</t>
        </is>
      </c>
      <c r="E898" s="83" t="inlineStr">
        <is>
          <t>5</t>
        </is>
      </c>
      <c r="F898" s="84">
        <f>D898/$T$1*E898</f>
        <v/>
      </c>
      <c r="G898" s="83" t="inlineStr">
        <is>
          <t>9</t>
        </is>
      </c>
      <c r="H898" s="87" t="inlineStr">
        <is>
          <t>x</t>
        </is>
      </c>
      <c r="I898" s="83" t="inlineStr">
        <is>
          <t>6.6%</t>
        </is>
      </c>
      <c r="J898" s="87" t="inlineStr">
        <is>
          <t>x</t>
        </is>
      </c>
      <c r="K898" s="83" t="inlineStr">
        <is>
          <t>8.2%</t>
        </is>
      </c>
      <c r="L898" s="87" t="inlineStr">
        <is>
          <t>x</t>
        </is>
      </c>
      <c r="M898" s="83" t="inlineStr">
        <is>
          <t>7</t>
        </is>
      </c>
      <c r="N898" s="87" t="inlineStr">
        <is>
          <t>x</t>
        </is>
      </c>
      <c r="O898" s="83" t="inlineStr">
        <is>
          <t>4</t>
        </is>
      </c>
      <c r="P898" s="87" t="inlineStr">
        <is>
          <t>x</t>
        </is>
      </c>
      <c r="Q898" s="87" t="inlineStr">
        <is>
          <t>x</t>
        </is>
      </c>
      <c r="R898" s="87" t="inlineStr">
        <is>
          <t>x</t>
        </is>
      </c>
      <c r="S898" s="84" t="inlineStr">
        <is>
          <t>22.5%</t>
        </is>
      </c>
    </row>
    <row r="899" ht="24" customHeight="1">
      <c r="A899" s="494" t="n"/>
      <c r="B899" s="236" t="inlineStr">
        <is>
          <t>16</t>
        </is>
      </c>
      <c r="C899" s="82" t="inlineStr">
        <is>
          <t>20.2</t>
        </is>
      </c>
      <c r="D899" s="83" t="inlineStr">
        <is>
          <t>20</t>
        </is>
      </c>
      <c r="E899" s="83" t="inlineStr">
        <is>
          <t>8</t>
        </is>
      </c>
      <c r="F899" s="84">
        <f>D899/$T$1*E899</f>
        <v/>
      </c>
      <c r="G899" s="83" t="inlineStr">
        <is>
          <t>11</t>
        </is>
      </c>
      <c r="H899" s="87" t="inlineStr">
        <is>
          <t>x</t>
        </is>
      </c>
      <c r="I899" s="83" t="inlineStr">
        <is>
          <t>7.4%</t>
        </is>
      </c>
      <c r="J899" s="87" t="inlineStr">
        <is>
          <t>x</t>
        </is>
      </c>
      <c r="K899" s="83" t="inlineStr">
        <is>
          <t>9.3%</t>
        </is>
      </c>
      <c r="L899" s="87" t="inlineStr">
        <is>
          <t>x</t>
        </is>
      </c>
      <c r="M899" s="83" t="inlineStr">
        <is>
          <t>8</t>
        </is>
      </c>
      <c r="N899" s="87" t="inlineStr">
        <is>
          <t>x</t>
        </is>
      </c>
      <c r="O899" s="83" t="inlineStr">
        <is>
          <t>4</t>
        </is>
      </c>
      <c r="P899" s="87" t="inlineStr">
        <is>
          <t>x</t>
        </is>
      </c>
      <c r="Q899" s="87" t="inlineStr">
        <is>
          <t>x</t>
        </is>
      </c>
      <c r="R899" s="87" t="inlineStr">
        <is>
          <t>x</t>
        </is>
      </c>
      <c r="S899" s="84" t="inlineStr">
        <is>
          <t>25.5%</t>
        </is>
      </c>
    </row>
    <row r="900" ht="24" customHeight="1">
      <c r="A900" s="494" t="n"/>
      <c r="B900" s="236" t="inlineStr">
        <is>
          <t>17</t>
        </is>
      </c>
      <c r="C900" s="82" t="inlineStr">
        <is>
          <t>22.7</t>
        </is>
      </c>
      <c r="D900" s="83" t="inlineStr">
        <is>
          <t>20</t>
        </is>
      </c>
      <c r="E900" s="83" t="inlineStr">
        <is>
          <t>8</t>
        </is>
      </c>
      <c r="F900" s="84">
        <f>D900/$T$1*E900</f>
        <v/>
      </c>
      <c r="G900" s="83" t="inlineStr">
        <is>
          <t>12</t>
        </is>
      </c>
      <c r="H900" s="87" t="inlineStr">
        <is>
          <t>x</t>
        </is>
      </c>
      <c r="I900" s="83" t="inlineStr">
        <is>
          <t>8.3%</t>
        </is>
      </c>
      <c r="J900" s="87" t="inlineStr">
        <is>
          <t>x</t>
        </is>
      </c>
      <c r="K900" s="83" t="inlineStr">
        <is>
          <t>10.4%</t>
        </is>
      </c>
      <c r="L900" s="87" t="inlineStr">
        <is>
          <t>x</t>
        </is>
      </c>
      <c r="M900" s="83" t="inlineStr">
        <is>
          <t>9</t>
        </is>
      </c>
      <c r="N900" s="87" t="inlineStr">
        <is>
          <t>x</t>
        </is>
      </c>
      <c r="O900" s="83" t="inlineStr">
        <is>
          <t>5</t>
        </is>
      </c>
      <c r="P900" s="87" t="inlineStr">
        <is>
          <t>x</t>
        </is>
      </c>
      <c r="Q900" s="87" t="inlineStr">
        <is>
          <t>x</t>
        </is>
      </c>
      <c r="R900" s="87" t="inlineStr">
        <is>
          <t>x</t>
        </is>
      </c>
      <c r="S900" s="84" t="inlineStr">
        <is>
          <t>28.5%</t>
        </is>
      </c>
    </row>
    <row r="901" ht="24" customHeight="1">
      <c r="A901" s="494" t="n"/>
      <c r="B901" s="236" t="inlineStr">
        <is>
          <t>18</t>
        </is>
      </c>
      <c r="C901" s="82" t="inlineStr">
        <is>
          <t>25</t>
        </is>
      </c>
      <c r="D901" s="83" t="inlineStr">
        <is>
          <t>20</t>
        </is>
      </c>
      <c r="E901" s="83" t="inlineStr">
        <is>
          <t>8</t>
        </is>
      </c>
      <c r="F901" s="84">
        <f>D901/$T$1*E901</f>
        <v/>
      </c>
      <c r="G901" s="83" t="inlineStr">
        <is>
          <t>13</t>
        </is>
      </c>
      <c r="H901" s="87" t="inlineStr">
        <is>
          <t>x</t>
        </is>
      </c>
      <c r="I901" s="83" t="inlineStr">
        <is>
          <t>9.2%</t>
        </is>
      </c>
      <c r="J901" s="87" t="inlineStr">
        <is>
          <t>x</t>
        </is>
      </c>
      <c r="K901" s="83" t="inlineStr">
        <is>
          <t>11.5%</t>
        </is>
      </c>
      <c r="L901" s="87" t="inlineStr">
        <is>
          <t>x</t>
        </is>
      </c>
      <c r="M901" s="83" t="inlineStr">
        <is>
          <t>10</t>
        </is>
      </c>
      <c r="N901" s="87" t="inlineStr">
        <is>
          <t>x</t>
        </is>
      </c>
      <c r="O901" s="83" t="inlineStr">
        <is>
          <t>5</t>
        </is>
      </c>
      <c r="P901" s="87" t="inlineStr">
        <is>
          <t>x</t>
        </is>
      </c>
      <c r="Q901" s="87" t="inlineStr">
        <is>
          <t>x</t>
        </is>
      </c>
      <c r="R901" s="87" t="inlineStr">
        <is>
          <t>x</t>
        </is>
      </c>
      <c r="S901" s="84" t="inlineStr">
        <is>
          <t>31.5%</t>
        </is>
      </c>
    </row>
    <row r="902" ht="24" customHeight="1">
      <c r="A902" s="494" t="n"/>
      <c r="B902" s="236" t="inlineStr">
        <is>
          <t>19</t>
        </is>
      </c>
      <c r="C902" s="82" t="inlineStr">
        <is>
          <t>27.5</t>
        </is>
      </c>
      <c r="D902" s="83" t="inlineStr">
        <is>
          <t>20</t>
        </is>
      </c>
      <c r="E902" s="83" t="inlineStr">
        <is>
          <t>8</t>
        </is>
      </c>
      <c r="F902" s="84">
        <f>D902/$T$1*E902</f>
        <v/>
      </c>
      <c r="G902" s="83" t="inlineStr">
        <is>
          <t>14</t>
        </is>
      </c>
      <c r="H902" s="87" t="inlineStr">
        <is>
          <t>x</t>
        </is>
      </c>
      <c r="I902" s="83" t="inlineStr">
        <is>
          <t>10.1%</t>
        </is>
      </c>
      <c r="J902" s="87" t="inlineStr">
        <is>
          <t>x</t>
        </is>
      </c>
      <c r="K902" s="83" t="inlineStr">
        <is>
          <t>12.6%</t>
        </is>
      </c>
      <c r="L902" s="87" t="inlineStr">
        <is>
          <t>x</t>
        </is>
      </c>
      <c r="M902" s="83" t="inlineStr">
        <is>
          <t>11</t>
        </is>
      </c>
      <c r="N902" s="87" t="inlineStr">
        <is>
          <t>x</t>
        </is>
      </c>
      <c r="O902" s="83" t="inlineStr">
        <is>
          <t>6</t>
        </is>
      </c>
      <c r="P902" s="87" t="inlineStr">
        <is>
          <t>x</t>
        </is>
      </c>
      <c r="Q902" s="87" t="inlineStr">
        <is>
          <t>x</t>
        </is>
      </c>
      <c r="R902" s="87" t="inlineStr">
        <is>
          <t>x</t>
        </is>
      </c>
      <c r="S902" s="84" t="inlineStr">
        <is>
          <t>34.5%</t>
        </is>
      </c>
    </row>
    <row r="903" ht="24" customHeight="1">
      <c r="A903" s="494" t="n"/>
      <c r="B903" s="236" t="inlineStr">
        <is>
          <t>20</t>
        </is>
      </c>
      <c r="C903" s="82" t="inlineStr">
        <is>
          <t>29.9</t>
        </is>
      </c>
      <c r="D903" s="83" t="inlineStr">
        <is>
          <t>20</t>
        </is>
      </c>
      <c r="E903" s="83" t="inlineStr">
        <is>
          <t>8</t>
        </is>
      </c>
      <c r="F903" s="84">
        <f>D903/$T$1*E903</f>
        <v/>
      </c>
      <c r="G903" s="83" t="inlineStr">
        <is>
          <t>16</t>
        </is>
      </c>
      <c r="H903" s="87" t="inlineStr">
        <is>
          <t>x</t>
        </is>
      </c>
      <c r="I903" s="83" t="inlineStr">
        <is>
          <t>11%</t>
        </is>
      </c>
      <c r="J903" s="87" t="inlineStr">
        <is>
          <t>x</t>
        </is>
      </c>
      <c r="K903" s="83" t="inlineStr">
        <is>
          <t>13.7%</t>
        </is>
      </c>
      <c r="L903" s="87" t="inlineStr">
        <is>
          <t>x</t>
        </is>
      </c>
      <c r="M903" s="83" t="inlineStr">
        <is>
          <t>12</t>
        </is>
      </c>
      <c r="N903" s="87" t="inlineStr">
        <is>
          <t>x</t>
        </is>
      </c>
      <c r="O903" s="83" t="inlineStr">
        <is>
          <t>6</t>
        </is>
      </c>
      <c r="P903" s="87" t="inlineStr">
        <is>
          <t>x</t>
        </is>
      </c>
      <c r="Q903" s="87" t="inlineStr">
        <is>
          <t>x</t>
        </is>
      </c>
      <c r="R903" s="87" t="inlineStr">
        <is>
          <t>x</t>
        </is>
      </c>
      <c r="S903" s="84" t="inlineStr">
        <is>
          <t>37.5%</t>
        </is>
      </c>
    </row>
    <row r="904" ht="24" customHeight="1">
      <c r="A904" s="494" t="n"/>
      <c r="B904" s="236" t="inlineStr">
        <is>
          <t>21</t>
        </is>
      </c>
      <c r="C904" s="82" t="inlineStr">
        <is>
          <t>33.8</t>
        </is>
      </c>
      <c r="D904" s="83" t="inlineStr">
        <is>
          <t>25</t>
        </is>
      </c>
      <c r="E904" s="83" t="inlineStr">
        <is>
          <t>12</t>
        </is>
      </c>
      <c r="F904" s="84">
        <f>D904/$T$1*E904</f>
        <v/>
      </c>
      <c r="G904" s="83" t="inlineStr">
        <is>
          <t>18</t>
        </is>
      </c>
      <c r="H904" s="87" t="inlineStr">
        <is>
          <t>x</t>
        </is>
      </c>
      <c r="I904" s="83" t="inlineStr">
        <is>
          <t>12.3%</t>
        </is>
      </c>
      <c r="J904" s="87" t="inlineStr">
        <is>
          <t>x</t>
        </is>
      </c>
      <c r="K904" s="83" t="inlineStr">
        <is>
          <t>15.3%</t>
        </is>
      </c>
      <c r="L904" s="87" t="inlineStr">
        <is>
          <t>x</t>
        </is>
      </c>
      <c r="M904" s="83" t="inlineStr">
        <is>
          <t>14</t>
        </is>
      </c>
      <c r="N904" s="87" t="inlineStr">
        <is>
          <t>x</t>
        </is>
      </c>
      <c r="O904" s="83" t="inlineStr">
        <is>
          <t>7</t>
        </is>
      </c>
      <c r="P904" s="87" t="inlineStr">
        <is>
          <t>x</t>
        </is>
      </c>
      <c r="Q904" s="87" t="inlineStr">
        <is>
          <t>x</t>
        </is>
      </c>
      <c r="R904" s="87" t="inlineStr">
        <is>
          <t>x</t>
        </is>
      </c>
      <c r="S904" s="84" t="inlineStr">
        <is>
          <t>42%</t>
        </is>
      </c>
    </row>
    <row r="905" ht="24" customHeight="1">
      <c r="A905" s="494" t="n"/>
      <c r="B905" s="236" t="inlineStr">
        <is>
          <t>22</t>
        </is>
      </c>
      <c r="C905" s="82" t="inlineStr">
        <is>
          <t>37.3</t>
        </is>
      </c>
      <c r="D905" s="83" t="inlineStr">
        <is>
          <t>25</t>
        </is>
      </c>
      <c r="E905" s="83" t="inlineStr">
        <is>
          <t>12</t>
        </is>
      </c>
      <c r="F905" s="84">
        <f>D905/$T$1*E905</f>
        <v/>
      </c>
      <c r="G905" s="83" t="inlineStr">
        <is>
          <t>20</t>
        </is>
      </c>
      <c r="H905" s="87" t="inlineStr">
        <is>
          <t>x</t>
        </is>
      </c>
      <c r="I905" s="83" t="inlineStr">
        <is>
          <t>13.6%</t>
        </is>
      </c>
      <c r="J905" s="87" t="inlineStr">
        <is>
          <t>x</t>
        </is>
      </c>
      <c r="K905" s="83" t="inlineStr">
        <is>
          <t>17%</t>
        </is>
      </c>
      <c r="L905" s="87" t="inlineStr">
        <is>
          <t>x</t>
        </is>
      </c>
      <c r="M905" s="83" t="inlineStr">
        <is>
          <t>15</t>
        </is>
      </c>
      <c r="N905" s="87" t="inlineStr">
        <is>
          <t>x</t>
        </is>
      </c>
      <c r="O905" s="83" t="inlineStr">
        <is>
          <t>8</t>
        </is>
      </c>
      <c r="P905" s="87" t="inlineStr">
        <is>
          <t>x</t>
        </is>
      </c>
      <c r="Q905" s="87" t="inlineStr">
        <is>
          <t>x</t>
        </is>
      </c>
      <c r="R905" s="87" t="inlineStr">
        <is>
          <t>x</t>
        </is>
      </c>
      <c r="S905" s="84" t="inlineStr">
        <is>
          <t>46.5%</t>
        </is>
      </c>
    </row>
    <row r="906" ht="24" customHeight="1">
      <c r="A906" s="494" t="n"/>
      <c r="B906" s="236" t="inlineStr">
        <is>
          <t>23</t>
        </is>
      </c>
      <c r="C906" s="82" t="inlineStr">
        <is>
          <t>41</t>
        </is>
      </c>
      <c r="D906" s="83" t="inlineStr">
        <is>
          <t>25</t>
        </is>
      </c>
      <c r="E906" s="83" t="inlineStr">
        <is>
          <t>12</t>
        </is>
      </c>
      <c r="F906" s="84">
        <f>D906/$T$1*E906</f>
        <v/>
      </c>
      <c r="G906" s="83" t="inlineStr">
        <is>
          <t>21</t>
        </is>
      </c>
      <c r="H906" s="87" t="inlineStr">
        <is>
          <t>x</t>
        </is>
      </c>
      <c r="I906" s="83" t="inlineStr">
        <is>
          <t>14.9%</t>
        </is>
      </c>
      <c r="J906" s="87" t="inlineStr">
        <is>
          <t>x</t>
        </is>
      </c>
      <c r="K906" s="83" t="inlineStr">
        <is>
          <t>18.6%</t>
        </is>
      </c>
      <c r="L906" s="87" t="inlineStr">
        <is>
          <t>x</t>
        </is>
      </c>
      <c r="M906" s="83" t="inlineStr">
        <is>
          <t>17</t>
        </is>
      </c>
      <c r="N906" s="87" t="inlineStr">
        <is>
          <t>x</t>
        </is>
      </c>
      <c r="O906" s="83" t="inlineStr">
        <is>
          <t>9</t>
        </is>
      </c>
      <c r="P906" s="87" t="inlineStr">
        <is>
          <t>x</t>
        </is>
      </c>
      <c r="Q906" s="87" t="inlineStr">
        <is>
          <t>x</t>
        </is>
      </c>
      <c r="R906" s="87" t="inlineStr">
        <is>
          <t>x</t>
        </is>
      </c>
      <c r="S906" s="84" t="inlineStr">
        <is>
          <t>51%</t>
        </is>
      </c>
    </row>
    <row r="907" ht="24" customHeight="1">
      <c r="A907" s="494" t="n"/>
      <c r="B907" s="236" t="inlineStr">
        <is>
          <t>24</t>
        </is>
      </c>
      <c r="C907" s="82" t="inlineStr">
        <is>
          <t>44.3</t>
        </is>
      </c>
      <c r="D907" s="83" t="inlineStr">
        <is>
          <t>25</t>
        </is>
      </c>
      <c r="E907" s="83" t="inlineStr">
        <is>
          <t>12</t>
        </is>
      </c>
      <c r="F907" s="84">
        <f>D907/$T$1*E907</f>
        <v/>
      </c>
      <c r="G907" s="83" t="inlineStr">
        <is>
          <t>23</t>
        </is>
      </c>
      <c r="H907" s="87" t="inlineStr">
        <is>
          <t>x</t>
        </is>
      </c>
      <c r="I907" s="83" t="inlineStr">
        <is>
          <t>16.2%</t>
        </is>
      </c>
      <c r="J907" s="87" t="inlineStr">
        <is>
          <t>x</t>
        </is>
      </c>
      <c r="K907" s="83" t="inlineStr">
        <is>
          <t>20.3%</t>
        </is>
      </c>
      <c r="L907" s="87" t="inlineStr">
        <is>
          <t>x</t>
        </is>
      </c>
      <c r="M907" s="83" t="inlineStr">
        <is>
          <t>18</t>
        </is>
      </c>
      <c r="N907" s="87" t="inlineStr">
        <is>
          <t>x</t>
        </is>
      </c>
      <c r="O907" s="83" t="inlineStr">
        <is>
          <t>9</t>
        </is>
      </c>
      <c r="P907" s="87" t="inlineStr">
        <is>
          <t>x</t>
        </is>
      </c>
      <c r="Q907" s="87" t="inlineStr">
        <is>
          <t>x</t>
        </is>
      </c>
      <c r="R907" s="87" t="inlineStr">
        <is>
          <t>x</t>
        </is>
      </c>
      <c r="S907" s="84" t="inlineStr">
        <is>
          <t>55.5%</t>
        </is>
      </c>
    </row>
    <row r="908" ht="24" customHeight="1">
      <c r="A908" s="494" t="n"/>
      <c r="B908" s="236" t="inlineStr">
        <is>
          <t>25</t>
        </is>
      </c>
      <c r="C908" s="82" t="inlineStr">
        <is>
          <t>48.1</t>
        </is>
      </c>
      <c r="D908" s="83" t="inlineStr">
        <is>
          <t>25</t>
        </is>
      </c>
      <c r="E908" s="83" t="inlineStr">
        <is>
          <t>12</t>
        </is>
      </c>
      <c r="F908" s="84">
        <f>D908/$T$1*E908</f>
        <v/>
      </c>
      <c r="G908" s="83" t="inlineStr">
        <is>
          <t>25</t>
        </is>
      </c>
      <c r="H908" s="87" t="inlineStr">
        <is>
          <t>x</t>
        </is>
      </c>
      <c r="I908" s="83" t="inlineStr">
        <is>
          <t>17.5%</t>
        </is>
      </c>
      <c r="J908" s="87" t="inlineStr">
        <is>
          <t>x</t>
        </is>
      </c>
      <c r="K908" s="83" t="inlineStr">
        <is>
          <t>21.9%</t>
        </is>
      </c>
      <c r="L908" s="87" t="inlineStr">
        <is>
          <t>x</t>
        </is>
      </c>
      <c r="M908" s="83" t="inlineStr">
        <is>
          <t>20</t>
        </is>
      </c>
      <c r="N908" s="87" t="inlineStr">
        <is>
          <t>x</t>
        </is>
      </c>
      <c r="O908" s="83" t="inlineStr">
        <is>
          <t>10</t>
        </is>
      </c>
      <c r="P908" s="87" t="inlineStr">
        <is>
          <t>x</t>
        </is>
      </c>
      <c r="Q908" s="87" t="inlineStr">
        <is>
          <t>x</t>
        </is>
      </c>
      <c r="R908" s="87" t="inlineStr">
        <is>
          <t>x</t>
        </is>
      </c>
      <c r="S908" s="84" t="inlineStr">
        <is>
          <t>60%</t>
        </is>
      </c>
    </row>
    <row r="909" ht="24" customHeight="1">
      <c r="A909" s="494" t="n"/>
      <c r="B909" s="236" t="inlineStr">
        <is>
          <t>26</t>
        </is>
      </c>
      <c r="C909" s="82" t="inlineStr">
        <is>
          <t>54.5</t>
        </is>
      </c>
      <c r="D909" s="83" t="inlineStr">
        <is>
          <t>30</t>
        </is>
      </c>
      <c r="E909" s="83" t="inlineStr">
        <is>
          <t>18</t>
        </is>
      </c>
      <c r="F909" s="84">
        <f>D909/$T$1*E909</f>
        <v/>
      </c>
      <c r="G909" s="83" t="inlineStr">
        <is>
          <t>29</t>
        </is>
      </c>
      <c r="H909" s="87" t="inlineStr">
        <is>
          <t>x</t>
        </is>
      </c>
      <c r="I909" s="83" t="inlineStr">
        <is>
          <t>19.9%</t>
        </is>
      </c>
      <c r="J909" s="87" t="inlineStr">
        <is>
          <t>x</t>
        </is>
      </c>
      <c r="K909" s="83" t="inlineStr">
        <is>
          <t>24.8%</t>
        </is>
      </c>
      <c r="L909" s="87" t="inlineStr">
        <is>
          <t>x</t>
        </is>
      </c>
      <c r="M909" s="83" t="inlineStr">
        <is>
          <t>22</t>
        </is>
      </c>
      <c r="N909" s="87" t="inlineStr">
        <is>
          <t>x</t>
        </is>
      </c>
      <c r="O909" s="83" t="inlineStr">
        <is>
          <t>12</t>
        </is>
      </c>
      <c r="P909" s="87" t="inlineStr">
        <is>
          <t>x</t>
        </is>
      </c>
      <c r="Q909" s="87" t="inlineStr">
        <is>
          <t>x</t>
        </is>
      </c>
      <c r="R909" s="87" t="inlineStr">
        <is>
          <t>x</t>
        </is>
      </c>
      <c r="S909" s="84" t="inlineStr">
        <is>
          <t>68%</t>
        </is>
      </c>
    </row>
    <row r="910" ht="24" customHeight="1">
      <c r="A910" s="494" t="n"/>
      <c r="B910" s="236" t="inlineStr">
        <is>
          <t>27</t>
        </is>
      </c>
      <c r="C910" s="82" t="inlineStr">
        <is>
          <t>60.9</t>
        </is>
      </c>
      <c r="D910" s="83" t="inlineStr">
        <is>
          <t>30</t>
        </is>
      </c>
      <c r="E910" s="83" t="inlineStr">
        <is>
          <t>18</t>
        </is>
      </c>
      <c r="F910" s="84">
        <f>@IF(OR($S$1="春节祝福",$S$1="周年祝福",$S$1="中秋祝福"),D910/$T$1*E910,D910*E910)</f>
        <v/>
      </c>
      <c r="G910" s="83" t="inlineStr">
        <is>
          <t>32</t>
        </is>
      </c>
      <c r="H910" s="87" t="inlineStr">
        <is>
          <t>x</t>
        </is>
      </c>
      <c r="I910" s="83" t="inlineStr">
        <is>
          <t>22.2%</t>
        </is>
      </c>
      <c r="J910" s="87" t="inlineStr">
        <is>
          <t>x</t>
        </is>
      </c>
      <c r="K910" s="83" t="inlineStr">
        <is>
          <t>27.7%</t>
        </is>
      </c>
      <c r="L910" s="87" t="inlineStr">
        <is>
          <t>x</t>
        </is>
      </c>
      <c r="M910" s="83" t="inlineStr">
        <is>
          <t>25</t>
        </is>
      </c>
      <c r="N910" s="87" t="inlineStr">
        <is>
          <t>x</t>
        </is>
      </c>
      <c r="O910" s="83" t="inlineStr">
        <is>
          <t>13</t>
        </is>
      </c>
      <c r="P910" s="87" t="inlineStr">
        <is>
          <t>x</t>
        </is>
      </c>
      <c r="Q910" s="87" t="inlineStr">
        <is>
          <t>x</t>
        </is>
      </c>
      <c r="R910" s="87" t="inlineStr">
        <is>
          <t>x</t>
        </is>
      </c>
      <c r="S910" s="84" t="inlineStr">
        <is>
          <t>76%</t>
        </is>
      </c>
    </row>
    <row r="911" ht="24" customHeight="1">
      <c r="A911" s="494" t="n"/>
      <c r="B911" s="236" t="inlineStr">
        <is>
          <t>28</t>
        </is>
      </c>
      <c r="C911" s="82" t="inlineStr">
        <is>
          <t>67.4</t>
        </is>
      </c>
      <c r="D911" s="83" t="inlineStr">
        <is>
          <t>30</t>
        </is>
      </c>
      <c r="E911" s="83" t="inlineStr">
        <is>
          <t>18</t>
        </is>
      </c>
      <c r="F911" s="84">
        <f>@IF(OR($S$1="春节祝福",$S$1="周年祝福",$S$1="中秋祝福"),D911/$T$1*E911,D911*E911)</f>
        <v/>
      </c>
      <c r="G911" s="83" t="inlineStr">
        <is>
          <t>35</t>
        </is>
      </c>
      <c r="H911" s="87" t="inlineStr">
        <is>
          <t>x</t>
        </is>
      </c>
      <c r="I911" s="83" t="inlineStr">
        <is>
          <t>24.5%</t>
        </is>
      </c>
      <c r="J911" s="87" t="inlineStr">
        <is>
          <t>x</t>
        </is>
      </c>
      <c r="K911" s="83" t="inlineStr">
        <is>
          <t>30.7%</t>
        </is>
      </c>
      <c r="L911" s="87" t="inlineStr">
        <is>
          <t>x</t>
        </is>
      </c>
      <c r="M911" s="83" t="inlineStr">
        <is>
          <t>28</t>
        </is>
      </c>
      <c r="N911" s="87" t="inlineStr">
        <is>
          <t>x</t>
        </is>
      </c>
      <c r="O911" s="83" t="inlineStr">
        <is>
          <t>14</t>
        </is>
      </c>
      <c r="P911" s="87" t="inlineStr">
        <is>
          <t>x</t>
        </is>
      </c>
      <c r="Q911" s="87" t="inlineStr">
        <is>
          <t>x</t>
        </is>
      </c>
      <c r="R911" s="87" t="inlineStr">
        <is>
          <t>x</t>
        </is>
      </c>
      <c r="S911" s="84" t="inlineStr">
        <is>
          <t>84%</t>
        </is>
      </c>
    </row>
    <row r="912" ht="24" customHeight="1">
      <c r="A912" s="494" t="n"/>
      <c r="B912" s="236" t="inlineStr">
        <is>
          <t>29</t>
        </is>
      </c>
      <c r="C912" s="82" t="inlineStr">
        <is>
          <t>73.8</t>
        </is>
      </c>
      <c r="D912" s="83" t="inlineStr">
        <is>
          <t>30</t>
        </is>
      </c>
      <c r="E912" s="83" t="inlineStr">
        <is>
          <t>18</t>
        </is>
      </c>
      <c r="F912" s="84">
        <f>@IF(OR($S$1="春节祝福",$S$1="周年祝福",$S$1="中秋祝福"),D912/$T$1*E912,D912*E912)</f>
        <v/>
      </c>
      <c r="G912" s="83" t="inlineStr">
        <is>
          <t>39</t>
        </is>
      </c>
      <c r="H912" s="87" t="inlineStr">
        <is>
          <t>x</t>
        </is>
      </c>
      <c r="I912" s="83" t="inlineStr">
        <is>
          <t>26.9%</t>
        </is>
      </c>
      <c r="J912" s="87" t="inlineStr">
        <is>
          <t>x</t>
        </is>
      </c>
      <c r="K912" s="83" t="inlineStr">
        <is>
          <t>33.6%</t>
        </is>
      </c>
      <c r="L912" s="87" t="inlineStr">
        <is>
          <t>x</t>
        </is>
      </c>
      <c r="M912" s="83" t="inlineStr">
        <is>
          <t>30</t>
        </is>
      </c>
      <c r="N912" s="87" t="inlineStr">
        <is>
          <t>x</t>
        </is>
      </c>
      <c r="O912" s="83" t="inlineStr">
        <is>
          <t>16</t>
        </is>
      </c>
      <c r="P912" s="87" t="inlineStr">
        <is>
          <t>x</t>
        </is>
      </c>
      <c r="Q912" s="87" t="inlineStr">
        <is>
          <t>x</t>
        </is>
      </c>
      <c r="R912" s="87" t="inlineStr">
        <is>
          <t>x</t>
        </is>
      </c>
      <c r="S912" s="84" t="inlineStr">
        <is>
          <t>92%</t>
        </is>
      </c>
    </row>
    <row r="913" ht="24" customHeight="1">
      <c r="A913" s="494" t="n"/>
      <c r="B913" s="236" t="inlineStr">
        <is>
          <t>30</t>
        </is>
      </c>
      <c r="C913" s="82" t="inlineStr">
        <is>
          <t>80.2</t>
        </is>
      </c>
      <c r="D913" s="83" t="inlineStr">
        <is>
          <t>30</t>
        </is>
      </c>
      <c r="E913" s="83" t="inlineStr">
        <is>
          <t>18</t>
        </is>
      </c>
      <c r="F913" s="84">
        <f>@IF(OR($S$1="周年祝福",$S$1="中秋祝福"),D913/$T$1*E913,D913*E913)</f>
        <v/>
      </c>
      <c r="G913" s="83" t="inlineStr">
        <is>
          <t>42</t>
        </is>
      </c>
      <c r="H913" s="87" t="inlineStr">
        <is>
          <t>x</t>
        </is>
      </c>
      <c r="I913" s="83" t="inlineStr">
        <is>
          <t>29.2%</t>
        </is>
      </c>
      <c r="J913" s="87" t="inlineStr">
        <is>
          <t>x</t>
        </is>
      </c>
      <c r="K913" s="83" t="inlineStr">
        <is>
          <t>36.5%</t>
        </is>
      </c>
      <c r="L913" s="87" t="inlineStr">
        <is>
          <t>x</t>
        </is>
      </c>
      <c r="M913" s="83" t="inlineStr">
        <is>
          <t>33</t>
        </is>
      </c>
      <c r="N913" s="87" t="inlineStr">
        <is>
          <t>x</t>
        </is>
      </c>
      <c r="O913" s="83" t="inlineStr">
        <is>
          <t>17</t>
        </is>
      </c>
      <c r="P913" s="87" t="inlineStr">
        <is>
          <t>x</t>
        </is>
      </c>
      <c r="Q913" s="87" t="inlineStr">
        <is>
          <t>x</t>
        </is>
      </c>
      <c r="R913" s="87" t="inlineStr">
        <is>
          <t>x</t>
        </is>
      </c>
      <c r="S913" s="84" t="inlineStr">
        <is>
          <t>100%</t>
        </is>
      </c>
    </row>
    <row r="914" ht="24" customHeight="1">
      <c r="A914" s="494" t="n"/>
      <c r="B914" s="236" t="inlineStr">
        <is>
          <t>31</t>
        </is>
      </c>
      <c r="C914" s="82" t="inlineStr">
        <is>
          <t>87.6</t>
        </is>
      </c>
      <c r="D914" s="83" t="inlineStr">
        <is>
          <t>35</t>
        </is>
      </c>
      <c r="E914" s="83" t="inlineStr">
        <is>
          <t>20</t>
        </is>
      </c>
      <c r="F914" s="84">
        <f>@IF(OR($S$1="周年祝福",$S$1="中秋祝福"),D914/$T$1*E914,D914*E914)</f>
        <v/>
      </c>
      <c r="G914" s="132" t="inlineStr">
        <is>
          <t>46</t>
        </is>
      </c>
      <c r="H914" s="285" t="inlineStr">
        <is>
          <t>x</t>
        </is>
      </c>
      <c r="I914" s="132" t="inlineStr">
        <is>
          <t>31.8%</t>
        </is>
      </c>
      <c r="J914" s="285" t="inlineStr">
        <is>
          <t>x</t>
        </is>
      </c>
      <c r="K914" s="132" t="inlineStr">
        <is>
          <t>39.8%</t>
        </is>
      </c>
      <c r="L914" s="285" t="inlineStr">
        <is>
          <t>x</t>
        </is>
      </c>
      <c r="M914" s="132" t="inlineStr">
        <is>
          <t>36</t>
        </is>
      </c>
      <c r="N914" s="285" t="inlineStr">
        <is>
          <t>x</t>
        </is>
      </c>
      <c r="O914" s="132" t="inlineStr">
        <is>
          <t>19</t>
        </is>
      </c>
      <c r="P914" s="285" t="inlineStr">
        <is>
          <t>x</t>
        </is>
      </c>
      <c r="Q914" s="285" t="inlineStr">
        <is>
          <t>x</t>
        </is>
      </c>
      <c r="R914" s="285" t="inlineStr">
        <is>
          <t>x</t>
        </is>
      </c>
      <c r="S914" s="1058" t="inlineStr">
        <is>
          <t>109%</t>
        </is>
      </c>
    </row>
    <row r="915" ht="24" customHeight="1">
      <c r="A915" s="494" t="n"/>
      <c r="B915" s="236" t="inlineStr">
        <is>
          <t>32</t>
        </is>
      </c>
      <c r="C915" s="82" t="inlineStr">
        <is>
          <t>94.8</t>
        </is>
      </c>
      <c r="D915" s="83" t="inlineStr">
        <is>
          <t>35</t>
        </is>
      </c>
      <c r="E915" s="83" t="inlineStr">
        <is>
          <t>20</t>
        </is>
      </c>
      <c r="F915" s="84">
        <f>D915*E915</f>
        <v/>
      </c>
      <c r="G915" s="73" t="inlineStr">
        <is>
          <t>50</t>
        </is>
      </c>
      <c r="H915" s="665" t="inlineStr">
        <is>
          <t>x</t>
        </is>
      </c>
      <c r="I915" s="73" t="inlineStr">
        <is>
          <t>34.5%</t>
        </is>
      </c>
      <c r="J915" s="665" t="inlineStr">
        <is>
          <t>x</t>
        </is>
      </c>
      <c r="K915" s="73" t="inlineStr">
        <is>
          <t>43.1%</t>
        </is>
      </c>
      <c r="L915" s="665" t="inlineStr">
        <is>
          <t>x</t>
        </is>
      </c>
      <c r="M915" s="73" t="inlineStr">
        <is>
          <t>39</t>
        </is>
      </c>
      <c r="N915" s="665" t="inlineStr">
        <is>
          <t>x</t>
        </is>
      </c>
      <c r="O915" s="73" t="inlineStr">
        <is>
          <t>20</t>
        </is>
      </c>
      <c r="P915" s="665" t="inlineStr">
        <is>
          <t>x</t>
        </is>
      </c>
      <c r="Q915" s="665" t="inlineStr">
        <is>
          <t>x</t>
        </is>
      </c>
      <c r="R915" s="665" t="inlineStr">
        <is>
          <t>x</t>
        </is>
      </c>
      <c r="S915" s="1065" t="inlineStr">
        <is>
          <t>118%</t>
        </is>
      </c>
    </row>
    <row r="916" ht="24" customHeight="1">
      <c r="A916" s="494" t="n"/>
      <c r="B916" s="236" t="inlineStr">
        <is>
          <t>33</t>
        </is>
      </c>
      <c r="C916" s="82" t="inlineStr">
        <is>
          <t>102.7</t>
        </is>
      </c>
      <c r="D916" s="83" t="inlineStr">
        <is>
          <t>35</t>
        </is>
      </c>
      <c r="E916" s="83" t="inlineStr">
        <is>
          <t>20</t>
        </is>
      </c>
      <c r="F916" s="84">
        <f>D916*E916</f>
        <v/>
      </c>
      <c r="G916" s="73" t="inlineStr">
        <is>
          <t>54</t>
        </is>
      </c>
      <c r="H916" s="665" t="inlineStr">
        <is>
          <t>x</t>
        </is>
      </c>
      <c r="I916" s="73" t="inlineStr">
        <is>
          <t>37.4%</t>
        </is>
      </c>
      <c r="J916" s="665" t="inlineStr">
        <is>
          <t>x</t>
        </is>
      </c>
      <c r="K916" s="73" t="inlineStr">
        <is>
          <t>46.7%</t>
        </is>
      </c>
      <c r="L916" s="665" t="inlineStr">
        <is>
          <t>x</t>
        </is>
      </c>
      <c r="M916" s="73" t="inlineStr">
        <is>
          <t>42</t>
        </is>
      </c>
      <c r="N916" s="665" t="inlineStr">
        <is>
          <t>x</t>
        </is>
      </c>
      <c r="O916" s="73" t="inlineStr">
        <is>
          <t>22</t>
        </is>
      </c>
      <c r="P916" s="665" t="inlineStr">
        <is>
          <t>x</t>
        </is>
      </c>
      <c r="Q916" s="665" t="inlineStr">
        <is>
          <t>x</t>
        </is>
      </c>
      <c r="R916" s="665" t="inlineStr">
        <is>
          <t>x</t>
        </is>
      </c>
      <c r="S916" s="1065" t="inlineStr">
        <is>
          <t>128%</t>
        </is>
      </c>
    </row>
    <row r="917" ht="24" customHeight="1">
      <c r="A917" s="494" t="n"/>
      <c r="B917" s="236" t="inlineStr">
        <is>
          <t>34</t>
        </is>
      </c>
      <c r="C917" s="82" t="inlineStr">
        <is>
          <t>112.3</t>
        </is>
      </c>
      <c r="D917" s="83" t="inlineStr">
        <is>
          <t>35</t>
        </is>
      </c>
      <c r="E917" s="83" t="inlineStr">
        <is>
          <t>20</t>
        </is>
      </c>
      <c r="F917" s="84">
        <f>D917*E917</f>
        <v/>
      </c>
      <c r="G917" s="73" t="inlineStr">
        <is>
          <t>59</t>
        </is>
      </c>
      <c r="H917" s="665" t="inlineStr">
        <is>
          <t>x</t>
        </is>
      </c>
      <c r="I917" s="73" t="inlineStr">
        <is>
          <t>40.9%</t>
        </is>
      </c>
      <c r="J917" s="665" t="inlineStr">
        <is>
          <t>x</t>
        </is>
      </c>
      <c r="K917" s="73" t="inlineStr">
        <is>
          <t>51.1%</t>
        </is>
      </c>
      <c r="L917" s="665" t="inlineStr">
        <is>
          <t>x</t>
        </is>
      </c>
      <c r="M917" s="73" t="inlineStr">
        <is>
          <t>46</t>
        </is>
      </c>
      <c r="N917" s="665" t="inlineStr">
        <is>
          <t>x</t>
        </is>
      </c>
      <c r="O917" s="73" t="inlineStr">
        <is>
          <t>24</t>
        </is>
      </c>
      <c r="P917" s="665" t="inlineStr">
        <is>
          <t>x</t>
        </is>
      </c>
      <c r="Q917" s="665" t="inlineStr">
        <is>
          <t>x</t>
        </is>
      </c>
      <c r="R917" s="665" t="inlineStr">
        <is>
          <t>x</t>
        </is>
      </c>
      <c r="S917" s="1065" t="inlineStr">
        <is>
          <t>140%</t>
        </is>
      </c>
    </row>
    <row r="918" ht="24" customHeight="1">
      <c r="A918" s="553" t="n"/>
      <c r="B918" s="290" t="inlineStr">
        <is>
          <t>35</t>
        </is>
      </c>
      <c r="C918" s="89" t="inlineStr">
        <is>
          <t>120.7</t>
        </is>
      </c>
      <c r="D918" s="90" t="inlineStr">
        <is>
          <t>35</t>
        </is>
      </c>
      <c r="E918" s="90" t="inlineStr">
        <is>
          <t>20</t>
        </is>
      </c>
      <c r="F918" s="224">
        <f>D918*E918</f>
        <v/>
      </c>
      <c r="G918" s="1060" t="inlineStr">
        <is>
          <t>63</t>
        </is>
      </c>
      <c r="H918" s="1061" t="inlineStr">
        <is>
          <t>x</t>
        </is>
      </c>
      <c r="I918" s="1060" t="inlineStr">
        <is>
          <t>43.8%</t>
        </is>
      </c>
      <c r="J918" s="1061" t="inlineStr">
        <is>
          <t>x</t>
        </is>
      </c>
      <c r="K918" s="1060" t="inlineStr">
        <is>
          <t>54.8%</t>
        </is>
      </c>
      <c r="L918" s="1061" t="inlineStr">
        <is>
          <t>x</t>
        </is>
      </c>
      <c r="M918" s="1060" t="inlineStr">
        <is>
          <t>50</t>
        </is>
      </c>
      <c r="N918" s="1061" t="inlineStr">
        <is>
          <t>x</t>
        </is>
      </c>
      <c r="O918" s="1060" t="inlineStr">
        <is>
          <t>26</t>
        </is>
      </c>
      <c r="P918" s="1061" t="inlineStr">
        <is>
          <t>x</t>
        </is>
      </c>
      <c r="Q918" s="1061" t="inlineStr">
        <is>
          <t>x</t>
        </is>
      </c>
      <c r="R918" s="1061" t="inlineStr">
        <is>
          <t>x</t>
        </is>
      </c>
      <c r="S918" s="824" t="inlineStr">
        <is>
          <t>150%</t>
        </is>
      </c>
    </row>
    <row r="919" ht="24" customHeight="1">
      <c r="A919" s="579" t="inlineStr">
        <is>
          <t>峨眉
上层心法
清心普善</t>
        </is>
      </c>
      <c r="B919" s="75" t="inlineStr">
        <is>
          <t>1</t>
        </is>
      </c>
      <c r="C919" s="234" t="inlineStr">
        <is>
          <t>0.3</t>
        </is>
      </c>
      <c r="D919" s="340" t="inlineStr">
        <is>
          <t>5</t>
        </is>
      </c>
      <c r="E919" s="340" t="inlineStr">
        <is>
          <t>1</t>
        </is>
      </c>
      <c r="F919" s="207">
        <f>D919/$T$1*E919</f>
        <v/>
      </c>
      <c r="G919" s="253" t="inlineStr">
        <is>
          <t>x</t>
        </is>
      </c>
      <c r="H919" s="253" t="inlineStr">
        <is>
          <t>x</t>
        </is>
      </c>
      <c r="I919" s="253" t="inlineStr">
        <is>
          <t>x</t>
        </is>
      </c>
      <c r="J919" s="340" t="inlineStr">
        <is>
          <t>0.1%</t>
        </is>
      </c>
      <c r="K919" s="340" t="inlineStr">
        <is>
          <t>0.4%</t>
        </is>
      </c>
      <c r="L919" s="340" t="inlineStr">
        <is>
          <t>0</t>
        </is>
      </c>
      <c r="M919" s="340" t="inlineStr">
        <is>
          <t>0</t>
        </is>
      </c>
      <c r="N919" s="340" t="inlineStr">
        <is>
          <t>0</t>
        </is>
      </c>
      <c r="O919" s="340" t="inlineStr">
        <is>
          <t>0</t>
        </is>
      </c>
      <c r="P919" s="253" t="inlineStr">
        <is>
          <t>x</t>
        </is>
      </c>
      <c r="Q919" s="253" t="inlineStr">
        <is>
          <t>x</t>
        </is>
      </c>
      <c r="R919" s="253" t="inlineStr">
        <is>
          <t>x</t>
        </is>
      </c>
      <c r="S919" s="662" t="inlineStr">
        <is>
          <t>x</t>
        </is>
      </c>
    </row>
    <row r="920" ht="24" customHeight="1">
      <c r="A920" s="494" t="n"/>
      <c r="B920" s="236" t="inlineStr">
        <is>
          <t>2</t>
        </is>
      </c>
      <c r="C920" s="82" t="inlineStr">
        <is>
          <t>1.2</t>
        </is>
      </c>
      <c r="D920" s="83" t="inlineStr">
        <is>
          <t>5</t>
        </is>
      </c>
      <c r="E920" s="83" t="inlineStr">
        <is>
          <t>1</t>
        </is>
      </c>
      <c r="F920" s="84">
        <f>D920/$T$1*E920</f>
        <v/>
      </c>
      <c r="G920" s="87" t="inlineStr">
        <is>
          <t>x</t>
        </is>
      </c>
      <c r="H920" s="87" t="inlineStr">
        <is>
          <t>x</t>
        </is>
      </c>
      <c r="I920" s="87" t="inlineStr">
        <is>
          <t>x</t>
        </is>
      </c>
      <c r="J920" s="83" t="inlineStr">
        <is>
          <t>0.3%</t>
        </is>
      </c>
      <c r="K920" s="83" t="inlineStr">
        <is>
          <t>0.7%</t>
        </is>
      </c>
      <c r="L920" s="83" t="inlineStr">
        <is>
          <t>0</t>
        </is>
      </c>
      <c r="M920" s="83" t="inlineStr">
        <is>
          <t>1</t>
        </is>
      </c>
      <c r="N920" s="83" t="inlineStr">
        <is>
          <t>1</t>
        </is>
      </c>
      <c r="O920" s="83" t="inlineStr">
        <is>
          <t>0</t>
        </is>
      </c>
      <c r="P920" s="87" t="inlineStr">
        <is>
          <t>x</t>
        </is>
      </c>
      <c r="Q920" s="87" t="inlineStr">
        <is>
          <t>x</t>
        </is>
      </c>
      <c r="R920" s="87" t="inlineStr">
        <is>
          <t>x</t>
        </is>
      </c>
      <c r="S920" s="88" t="inlineStr">
        <is>
          <t>x</t>
        </is>
      </c>
    </row>
    <row r="921" ht="24" customHeight="1">
      <c r="A921" s="494" t="n"/>
      <c r="B921" s="236" t="inlineStr">
        <is>
          <t>3</t>
        </is>
      </c>
      <c r="C921" s="82" t="inlineStr">
        <is>
          <t>2.1</t>
        </is>
      </c>
      <c r="D921" s="83" t="inlineStr">
        <is>
          <t>5</t>
        </is>
      </c>
      <c r="E921" s="83" t="inlineStr">
        <is>
          <t>1</t>
        </is>
      </c>
      <c r="F921" s="84">
        <f>D921/$T$1*E921</f>
        <v/>
      </c>
      <c r="G921" s="87" t="inlineStr">
        <is>
          <t>x</t>
        </is>
      </c>
      <c r="H921" s="87" t="inlineStr">
        <is>
          <t>x</t>
        </is>
      </c>
      <c r="I921" s="87" t="inlineStr">
        <is>
          <t>x</t>
        </is>
      </c>
      <c r="J921" s="83" t="inlineStr">
        <is>
          <t>0.4%</t>
        </is>
      </c>
      <c r="K921" s="83" t="inlineStr">
        <is>
          <t>1.1%</t>
        </is>
      </c>
      <c r="L921" s="83" t="inlineStr">
        <is>
          <t>1</t>
        </is>
      </c>
      <c r="M921" s="83" t="inlineStr">
        <is>
          <t>1</t>
        </is>
      </c>
      <c r="N921" s="83" t="inlineStr">
        <is>
          <t>1</t>
        </is>
      </c>
      <c r="O921" s="83" t="inlineStr">
        <is>
          <t>1</t>
        </is>
      </c>
      <c r="P921" s="87" t="inlineStr">
        <is>
          <t>x</t>
        </is>
      </c>
      <c r="Q921" s="87" t="inlineStr">
        <is>
          <t>x</t>
        </is>
      </c>
      <c r="R921" s="87" t="inlineStr">
        <is>
          <t>x</t>
        </is>
      </c>
      <c r="S921" s="88" t="inlineStr">
        <is>
          <t>x</t>
        </is>
      </c>
    </row>
    <row r="922" ht="24" customHeight="1">
      <c r="A922" s="494" t="n"/>
      <c r="B922" s="236" t="inlineStr">
        <is>
          <t>4</t>
        </is>
      </c>
      <c r="C922" s="82" t="inlineStr">
        <is>
          <t>2.5</t>
        </is>
      </c>
      <c r="D922" s="83" t="inlineStr">
        <is>
          <t>5</t>
        </is>
      </c>
      <c r="E922" s="83" t="inlineStr">
        <is>
          <t>1</t>
        </is>
      </c>
      <c r="F922" s="84">
        <f>D922/$T$1*E922</f>
        <v/>
      </c>
      <c r="G922" s="87" t="inlineStr">
        <is>
          <t>x</t>
        </is>
      </c>
      <c r="H922" s="87" t="inlineStr">
        <is>
          <t>x</t>
        </is>
      </c>
      <c r="I922" s="87" t="inlineStr">
        <is>
          <t>x</t>
        </is>
      </c>
      <c r="J922" s="83" t="inlineStr">
        <is>
          <t>0.6%</t>
        </is>
      </c>
      <c r="K922" s="83" t="inlineStr">
        <is>
          <t>1.5%</t>
        </is>
      </c>
      <c r="L922" s="83" t="inlineStr">
        <is>
          <t>1</t>
        </is>
      </c>
      <c r="M922" s="83" t="inlineStr">
        <is>
          <t>1</t>
        </is>
      </c>
      <c r="N922" s="83" t="inlineStr">
        <is>
          <t>1</t>
        </is>
      </c>
      <c r="O922" s="83" t="inlineStr">
        <is>
          <t>1</t>
        </is>
      </c>
      <c r="P922" s="87" t="inlineStr">
        <is>
          <t>x</t>
        </is>
      </c>
      <c r="Q922" s="87" t="inlineStr">
        <is>
          <t>x</t>
        </is>
      </c>
      <c r="R922" s="87" t="inlineStr">
        <is>
          <t>x</t>
        </is>
      </c>
      <c r="S922" s="88" t="inlineStr">
        <is>
          <t>x</t>
        </is>
      </c>
    </row>
    <row r="923" ht="24" customHeight="1">
      <c r="A923" s="494" t="n"/>
      <c r="B923" s="236" t="inlineStr">
        <is>
          <t>5</t>
        </is>
      </c>
      <c r="C923" s="82" t="inlineStr">
        <is>
          <t>3.3</t>
        </is>
      </c>
      <c r="D923" s="83" t="inlineStr">
        <is>
          <t>5</t>
        </is>
      </c>
      <c r="E923" s="83" t="inlineStr">
        <is>
          <t>1</t>
        </is>
      </c>
      <c r="F923" s="84">
        <f>D923/$T$1*E923</f>
        <v/>
      </c>
      <c r="G923" s="87" t="inlineStr">
        <is>
          <t>x</t>
        </is>
      </c>
      <c r="H923" s="87" t="inlineStr">
        <is>
          <t>x</t>
        </is>
      </c>
      <c r="I923" s="87" t="inlineStr">
        <is>
          <t>x</t>
        </is>
      </c>
      <c r="J923" s="83" t="inlineStr">
        <is>
          <t>0.7%</t>
        </is>
      </c>
      <c r="K923" s="83" t="inlineStr">
        <is>
          <t>1.8%</t>
        </is>
      </c>
      <c r="L923" s="83" t="inlineStr">
        <is>
          <t>1</t>
        </is>
      </c>
      <c r="M923" s="83" t="inlineStr">
        <is>
          <t>2</t>
        </is>
      </c>
      <c r="N923" s="83" t="inlineStr">
        <is>
          <t>2</t>
        </is>
      </c>
      <c r="O923" s="83" t="inlineStr">
        <is>
          <t>1</t>
        </is>
      </c>
      <c r="P923" s="87" t="inlineStr">
        <is>
          <t>x</t>
        </is>
      </c>
      <c r="Q923" s="87" t="inlineStr">
        <is>
          <t>x</t>
        </is>
      </c>
      <c r="R923" s="87" t="inlineStr">
        <is>
          <t>x</t>
        </is>
      </c>
      <c r="S923" s="88" t="inlineStr">
        <is>
          <t>x</t>
        </is>
      </c>
    </row>
    <row r="924" ht="24" customHeight="1">
      <c r="A924" s="494" t="n"/>
      <c r="B924" s="236" t="inlineStr">
        <is>
          <t>6</t>
        </is>
      </c>
      <c r="C924" s="82" t="inlineStr">
        <is>
          <t>3.8</t>
        </is>
      </c>
      <c r="D924" s="83" t="inlineStr">
        <is>
          <t>10</t>
        </is>
      </c>
      <c r="E924" s="83" t="inlineStr">
        <is>
          <t>2</t>
        </is>
      </c>
      <c r="F924" s="84">
        <f>D924/$T$1*E924</f>
        <v/>
      </c>
      <c r="G924" s="87" t="inlineStr">
        <is>
          <t>x</t>
        </is>
      </c>
      <c r="H924" s="87" t="inlineStr">
        <is>
          <t>x</t>
        </is>
      </c>
      <c r="I924" s="87" t="inlineStr">
        <is>
          <t>x</t>
        </is>
      </c>
      <c r="J924" s="83" t="inlineStr">
        <is>
          <t>0.9%</t>
        </is>
      </c>
      <c r="K924" s="83" t="inlineStr">
        <is>
          <t>2.4%</t>
        </is>
      </c>
      <c r="L924" s="83" t="inlineStr">
        <is>
          <t>1</t>
        </is>
      </c>
      <c r="M924" s="83" t="inlineStr">
        <is>
          <t>2</t>
        </is>
      </c>
      <c r="N924" s="83" t="inlineStr">
        <is>
          <t>2</t>
        </is>
      </c>
      <c r="O924" s="83" t="inlineStr">
        <is>
          <t>1</t>
        </is>
      </c>
      <c r="P924" s="87" t="inlineStr">
        <is>
          <t>x</t>
        </is>
      </c>
      <c r="Q924" s="87" t="inlineStr">
        <is>
          <t>x</t>
        </is>
      </c>
      <c r="R924" s="87" t="inlineStr">
        <is>
          <t>x</t>
        </is>
      </c>
      <c r="S924" s="88" t="inlineStr">
        <is>
          <t>x</t>
        </is>
      </c>
    </row>
    <row r="925" ht="24" customHeight="1">
      <c r="A925" s="494" t="n"/>
      <c r="B925" s="236" t="inlineStr">
        <is>
          <t>7</t>
        </is>
      </c>
      <c r="C925" s="82" t="inlineStr">
        <is>
          <t>4.9</t>
        </is>
      </c>
      <c r="D925" s="83" t="inlineStr">
        <is>
          <t>10</t>
        </is>
      </c>
      <c r="E925" s="83" t="inlineStr">
        <is>
          <t>2</t>
        </is>
      </c>
      <c r="F925" s="84">
        <f>D925/$T$1*E925</f>
        <v/>
      </c>
      <c r="G925" s="87" t="inlineStr">
        <is>
          <t>x</t>
        </is>
      </c>
      <c r="H925" s="87" t="inlineStr">
        <is>
          <t>x</t>
        </is>
      </c>
      <c r="I925" s="87" t="inlineStr">
        <is>
          <t>x</t>
        </is>
      </c>
      <c r="J925" s="83" t="inlineStr">
        <is>
          <t>1.2%</t>
        </is>
      </c>
      <c r="K925" s="83" t="inlineStr">
        <is>
          <t>2.9%</t>
        </is>
      </c>
      <c r="L925" s="83" t="inlineStr">
        <is>
          <t>1</t>
        </is>
      </c>
      <c r="M925" s="83" t="inlineStr">
        <is>
          <t>3</t>
        </is>
      </c>
      <c r="N925" s="83" t="inlineStr">
        <is>
          <t>3</t>
        </is>
      </c>
      <c r="O925" s="83" t="inlineStr">
        <is>
          <t>1</t>
        </is>
      </c>
      <c r="P925" s="87" t="inlineStr">
        <is>
          <t>x</t>
        </is>
      </c>
      <c r="Q925" s="87" t="inlineStr">
        <is>
          <t>x</t>
        </is>
      </c>
      <c r="R925" s="87" t="inlineStr">
        <is>
          <t>x</t>
        </is>
      </c>
      <c r="S925" s="88" t="inlineStr">
        <is>
          <t>x</t>
        </is>
      </c>
    </row>
    <row r="926" ht="24" customHeight="1">
      <c r="A926" s="494" t="n"/>
      <c r="B926" s="236" t="inlineStr">
        <is>
          <t>8</t>
        </is>
      </c>
      <c r="C926" s="82" t="inlineStr">
        <is>
          <t>5.9</t>
        </is>
      </c>
      <c r="D926" s="83" t="inlineStr">
        <is>
          <t>10</t>
        </is>
      </c>
      <c r="E926" s="83" t="inlineStr">
        <is>
          <t>2</t>
        </is>
      </c>
      <c r="F926" s="84">
        <f>D926/$T$1*E926</f>
        <v/>
      </c>
      <c r="G926" s="87" t="inlineStr">
        <is>
          <t>x</t>
        </is>
      </c>
      <c r="H926" s="87" t="inlineStr">
        <is>
          <t>x</t>
        </is>
      </c>
      <c r="I926" s="87" t="inlineStr">
        <is>
          <t>x</t>
        </is>
      </c>
      <c r="J926" s="83" t="inlineStr">
        <is>
          <t>1.4%</t>
        </is>
      </c>
      <c r="K926" s="83" t="inlineStr">
        <is>
          <t>3.5%</t>
        </is>
      </c>
      <c r="L926" s="83" t="inlineStr">
        <is>
          <t>2</t>
        </is>
      </c>
      <c r="M926" s="83" t="inlineStr">
        <is>
          <t>3</t>
        </is>
      </c>
      <c r="N926" s="83" t="inlineStr">
        <is>
          <t>3</t>
        </is>
      </c>
      <c r="O926" s="83" t="inlineStr">
        <is>
          <t>2</t>
        </is>
      </c>
      <c r="P926" s="87" t="inlineStr">
        <is>
          <t>x</t>
        </is>
      </c>
      <c r="Q926" s="87" t="inlineStr">
        <is>
          <t>x</t>
        </is>
      </c>
      <c r="R926" s="87" t="inlineStr">
        <is>
          <t>x</t>
        </is>
      </c>
      <c r="S926" s="88" t="inlineStr">
        <is>
          <t>x</t>
        </is>
      </c>
    </row>
    <row r="927" ht="24" customHeight="1">
      <c r="A927" s="494" t="n"/>
      <c r="B927" s="236" t="inlineStr">
        <is>
          <t>9</t>
        </is>
      </c>
      <c r="C927" s="82" t="inlineStr">
        <is>
          <t>7</t>
        </is>
      </c>
      <c r="D927" s="83" t="inlineStr">
        <is>
          <t>10</t>
        </is>
      </c>
      <c r="E927" s="83" t="inlineStr">
        <is>
          <t>2</t>
        </is>
      </c>
      <c r="F927" s="84">
        <f>D927/$T$1*E927</f>
        <v/>
      </c>
      <c r="G927" s="87" t="inlineStr">
        <is>
          <t>x</t>
        </is>
      </c>
      <c r="H927" s="87" t="inlineStr">
        <is>
          <t>x</t>
        </is>
      </c>
      <c r="I927" s="87" t="inlineStr">
        <is>
          <t>x</t>
        </is>
      </c>
      <c r="J927" s="83" t="inlineStr">
        <is>
          <t>1.6%</t>
        </is>
      </c>
      <c r="K927" s="83" t="inlineStr">
        <is>
          <t>4%</t>
        </is>
      </c>
      <c r="L927" s="83" t="inlineStr">
        <is>
          <t>2</t>
        </is>
      </c>
      <c r="M927" s="83" t="inlineStr">
        <is>
          <t>4</t>
        </is>
      </c>
      <c r="N927" s="83" t="inlineStr">
        <is>
          <t>4</t>
        </is>
      </c>
      <c r="O927" s="83" t="inlineStr">
        <is>
          <t>2</t>
        </is>
      </c>
      <c r="P927" s="87" t="inlineStr">
        <is>
          <t>x</t>
        </is>
      </c>
      <c r="Q927" s="87" t="inlineStr">
        <is>
          <t>x</t>
        </is>
      </c>
      <c r="R927" s="87" t="inlineStr">
        <is>
          <t>x</t>
        </is>
      </c>
      <c r="S927" s="88" t="inlineStr">
        <is>
          <t>x</t>
        </is>
      </c>
    </row>
    <row r="928" ht="24" customHeight="1">
      <c r="A928" s="494" t="n"/>
      <c r="B928" s="236" t="inlineStr">
        <is>
          <t>10</t>
        </is>
      </c>
      <c r="C928" s="82" t="inlineStr">
        <is>
          <t>7.4</t>
        </is>
      </c>
      <c r="D928" s="83" t="inlineStr">
        <is>
          <t>10</t>
        </is>
      </c>
      <c r="E928" s="83" t="inlineStr">
        <is>
          <t>2</t>
        </is>
      </c>
      <c r="F928" s="84">
        <f>D928/$T$1*E928</f>
        <v/>
      </c>
      <c r="G928" s="87" t="inlineStr">
        <is>
          <t>x</t>
        </is>
      </c>
      <c r="H928" s="87" t="inlineStr">
        <is>
          <t>x</t>
        </is>
      </c>
      <c r="I928" s="87" t="inlineStr">
        <is>
          <t>x</t>
        </is>
      </c>
      <c r="J928" s="83" t="inlineStr">
        <is>
          <t>1.8%</t>
        </is>
      </c>
      <c r="K928" s="83" t="inlineStr">
        <is>
          <t>4.6%</t>
        </is>
      </c>
      <c r="L928" s="83" t="inlineStr">
        <is>
          <t>2</t>
        </is>
      </c>
      <c r="M928" s="83" t="inlineStr">
        <is>
          <t>4</t>
        </is>
      </c>
      <c r="N928" s="83" t="inlineStr">
        <is>
          <t>4</t>
        </is>
      </c>
      <c r="O928" s="83" t="inlineStr">
        <is>
          <t>2</t>
        </is>
      </c>
      <c r="P928" s="87" t="inlineStr">
        <is>
          <t>x</t>
        </is>
      </c>
      <c r="Q928" s="87" t="inlineStr">
        <is>
          <t>x</t>
        </is>
      </c>
      <c r="R928" s="87" t="inlineStr">
        <is>
          <t>x</t>
        </is>
      </c>
      <c r="S928" s="88" t="inlineStr">
        <is>
          <t>x</t>
        </is>
      </c>
    </row>
    <row r="929" ht="24" customHeight="1">
      <c r="A929" s="494" t="n"/>
      <c r="B929" s="236" t="inlineStr">
        <is>
          <t>11</t>
        </is>
      </c>
      <c r="C929" s="82" t="inlineStr">
        <is>
          <t>8.6</t>
        </is>
      </c>
      <c r="D929" s="83" t="inlineStr">
        <is>
          <t>15</t>
        </is>
      </c>
      <c r="E929" s="83" t="inlineStr">
        <is>
          <t>5</t>
        </is>
      </c>
      <c r="F929" s="84">
        <f>D929/$T$1*E929</f>
        <v/>
      </c>
      <c r="G929" s="87" t="inlineStr">
        <is>
          <t>x</t>
        </is>
      </c>
      <c r="H929" s="87" t="inlineStr">
        <is>
          <t>x</t>
        </is>
      </c>
      <c r="I929" s="87" t="inlineStr">
        <is>
          <t>x</t>
        </is>
      </c>
      <c r="J929" s="83" t="inlineStr">
        <is>
          <t>2.1%</t>
        </is>
      </c>
      <c r="K929" s="83" t="inlineStr">
        <is>
          <t>5.3%</t>
        </is>
      </c>
      <c r="L929" s="83" t="inlineStr">
        <is>
          <t>2</t>
        </is>
      </c>
      <c r="M929" s="83" t="inlineStr">
        <is>
          <t>5</t>
        </is>
      </c>
      <c r="N929" s="83" t="inlineStr">
        <is>
          <t>5</t>
        </is>
      </c>
      <c r="O929" s="83" t="inlineStr">
        <is>
          <t>2</t>
        </is>
      </c>
      <c r="P929" s="87" t="inlineStr">
        <is>
          <t>x</t>
        </is>
      </c>
      <c r="Q929" s="87" t="inlineStr">
        <is>
          <t>x</t>
        </is>
      </c>
      <c r="R929" s="87" t="inlineStr">
        <is>
          <t>x</t>
        </is>
      </c>
      <c r="S929" s="88" t="inlineStr">
        <is>
          <t>x</t>
        </is>
      </c>
    </row>
    <row r="930" ht="24" customHeight="1">
      <c r="A930" s="494" t="n"/>
      <c r="B930" s="236" t="inlineStr">
        <is>
          <t>12</t>
        </is>
      </c>
      <c r="C930" s="82" t="inlineStr">
        <is>
          <t>9.8</t>
        </is>
      </c>
      <c r="D930" s="83" t="inlineStr">
        <is>
          <t>15</t>
        </is>
      </c>
      <c r="E930" s="83" t="inlineStr">
        <is>
          <t>5</t>
        </is>
      </c>
      <c r="F930" s="84">
        <f>D930/$T$1*E930</f>
        <v/>
      </c>
      <c r="G930" s="87" t="inlineStr">
        <is>
          <t>x</t>
        </is>
      </c>
      <c r="H930" s="87" t="inlineStr">
        <is>
          <t>x</t>
        </is>
      </c>
      <c r="I930" s="87" t="inlineStr">
        <is>
          <t>x</t>
        </is>
      </c>
      <c r="J930" s="83" t="inlineStr">
        <is>
          <t>2.4%</t>
        </is>
      </c>
      <c r="K930" s="83" t="inlineStr">
        <is>
          <t>6%</t>
        </is>
      </c>
      <c r="L930" s="83" t="inlineStr">
        <is>
          <t>3</t>
        </is>
      </c>
      <c r="M930" s="83" t="inlineStr">
        <is>
          <t>5</t>
        </is>
      </c>
      <c r="N930" s="83" t="inlineStr">
        <is>
          <t>5</t>
        </is>
      </c>
      <c r="O930" s="83" t="inlineStr">
        <is>
          <t>3</t>
        </is>
      </c>
      <c r="P930" s="87" t="inlineStr">
        <is>
          <t>x</t>
        </is>
      </c>
      <c r="Q930" s="87" t="inlineStr">
        <is>
          <t>x</t>
        </is>
      </c>
      <c r="R930" s="87" t="inlineStr">
        <is>
          <t>x</t>
        </is>
      </c>
      <c r="S930" s="88" t="inlineStr">
        <is>
          <t>x</t>
        </is>
      </c>
    </row>
    <row r="931" ht="24" customHeight="1">
      <c r="A931" s="494" t="n"/>
      <c r="B931" s="236" t="inlineStr">
        <is>
          <t>13</t>
        </is>
      </c>
      <c r="C931" s="82" t="inlineStr">
        <is>
          <t>11.1</t>
        </is>
      </c>
      <c r="D931" s="83" t="inlineStr">
        <is>
          <t>15</t>
        </is>
      </c>
      <c r="E931" s="83" t="inlineStr">
        <is>
          <t>5</t>
        </is>
      </c>
      <c r="F931" s="84">
        <f>D931/$T$1*E931</f>
        <v/>
      </c>
      <c r="G931" s="87" t="inlineStr">
        <is>
          <t>x</t>
        </is>
      </c>
      <c r="H931" s="87" t="inlineStr">
        <is>
          <t>x</t>
        </is>
      </c>
      <c r="I931" s="87" t="inlineStr">
        <is>
          <t>x</t>
        </is>
      </c>
      <c r="J931" s="83" t="inlineStr">
        <is>
          <t>2.7%</t>
        </is>
      </c>
      <c r="K931" s="83" t="inlineStr">
        <is>
          <t>6.8%</t>
        </is>
      </c>
      <c r="L931" s="83" t="inlineStr">
        <is>
          <t>3</t>
        </is>
      </c>
      <c r="M931" s="83" t="inlineStr">
        <is>
          <t>6</t>
        </is>
      </c>
      <c r="N931" s="83" t="inlineStr">
        <is>
          <t>6</t>
        </is>
      </c>
      <c r="O931" s="83" t="inlineStr">
        <is>
          <t>3</t>
        </is>
      </c>
      <c r="P931" s="87" t="inlineStr">
        <is>
          <t>x</t>
        </is>
      </c>
      <c r="Q931" s="87" t="inlineStr">
        <is>
          <t>x</t>
        </is>
      </c>
      <c r="R931" s="87" t="inlineStr">
        <is>
          <t>x</t>
        </is>
      </c>
      <c r="S931" s="88" t="inlineStr">
        <is>
          <t>x</t>
        </is>
      </c>
    </row>
    <row r="932" ht="24" customHeight="1">
      <c r="A932" s="494" t="n"/>
      <c r="B932" s="236" t="inlineStr">
        <is>
          <t>14</t>
        </is>
      </c>
      <c r="C932" s="82" t="inlineStr">
        <is>
          <t>12.3</t>
        </is>
      </c>
      <c r="D932" s="83" t="inlineStr">
        <is>
          <t>15</t>
        </is>
      </c>
      <c r="E932" s="83" t="inlineStr">
        <is>
          <t>5</t>
        </is>
      </c>
      <c r="F932" s="84">
        <f>D932/$T$1*E932</f>
        <v/>
      </c>
      <c r="G932" s="87" t="inlineStr">
        <is>
          <t>x</t>
        </is>
      </c>
      <c r="H932" s="87" t="inlineStr">
        <is>
          <t>x</t>
        </is>
      </c>
      <c r="I932" s="87" t="inlineStr">
        <is>
          <t>x</t>
        </is>
      </c>
      <c r="J932" s="83" t="inlineStr">
        <is>
          <t>3%</t>
        </is>
      </c>
      <c r="K932" s="83" t="inlineStr">
        <is>
          <t>7.5%</t>
        </is>
      </c>
      <c r="L932" s="83" t="inlineStr">
        <is>
          <t>3</t>
        </is>
      </c>
      <c r="M932" s="83" t="inlineStr">
        <is>
          <t>7</t>
        </is>
      </c>
      <c r="N932" s="83" t="inlineStr">
        <is>
          <t>7</t>
        </is>
      </c>
      <c r="O932" s="83" t="inlineStr">
        <is>
          <t>3</t>
        </is>
      </c>
      <c r="P932" s="87" t="inlineStr">
        <is>
          <t>x</t>
        </is>
      </c>
      <c r="Q932" s="87" t="inlineStr">
        <is>
          <t>x</t>
        </is>
      </c>
      <c r="R932" s="87" t="inlineStr">
        <is>
          <t>x</t>
        </is>
      </c>
      <c r="S932" s="88" t="inlineStr">
        <is>
          <t>x</t>
        </is>
      </c>
    </row>
    <row r="933" ht="24" customHeight="1">
      <c r="A933" s="494" t="n"/>
      <c r="B933" s="236" t="inlineStr">
        <is>
          <t>15</t>
        </is>
      </c>
      <c r="C933" s="82" t="inlineStr">
        <is>
          <t>13.5</t>
        </is>
      </c>
      <c r="D933" s="83" t="inlineStr">
        <is>
          <t>15</t>
        </is>
      </c>
      <c r="E933" s="83" t="inlineStr">
        <is>
          <t>5</t>
        </is>
      </c>
      <c r="F933" s="84">
        <f>D933/$T$1*E933</f>
        <v/>
      </c>
      <c r="G933" s="87" t="inlineStr">
        <is>
          <t>x</t>
        </is>
      </c>
      <c r="H933" s="87" t="inlineStr">
        <is>
          <t>x</t>
        </is>
      </c>
      <c r="I933" s="87" t="inlineStr">
        <is>
          <t>x</t>
        </is>
      </c>
      <c r="J933" s="83" t="inlineStr">
        <is>
          <t>3.3%</t>
        </is>
      </c>
      <c r="K933" s="83" t="inlineStr">
        <is>
          <t>8.2%</t>
        </is>
      </c>
      <c r="L933" s="83" t="inlineStr">
        <is>
          <t>4</t>
        </is>
      </c>
      <c r="M933" s="83" t="inlineStr">
        <is>
          <t>7</t>
        </is>
      </c>
      <c r="N933" s="83" t="inlineStr">
        <is>
          <t>7</t>
        </is>
      </c>
      <c r="O933" s="83" t="inlineStr">
        <is>
          <t>4</t>
        </is>
      </c>
      <c r="P933" s="87" t="inlineStr">
        <is>
          <t>x</t>
        </is>
      </c>
      <c r="Q933" s="87" t="inlineStr">
        <is>
          <t>x</t>
        </is>
      </c>
      <c r="R933" s="87" t="inlineStr">
        <is>
          <t>x</t>
        </is>
      </c>
      <c r="S933" s="88" t="inlineStr">
        <is>
          <t>x</t>
        </is>
      </c>
    </row>
    <row r="934" ht="24" customHeight="1">
      <c r="A934" s="494" t="n"/>
      <c r="B934" s="236" t="inlineStr">
        <is>
          <t>16</t>
        </is>
      </c>
      <c r="C934" s="82" t="inlineStr">
        <is>
          <t>15</t>
        </is>
      </c>
      <c r="D934" s="83" t="inlineStr">
        <is>
          <t>20</t>
        </is>
      </c>
      <c r="E934" s="83" t="inlineStr">
        <is>
          <t>8</t>
        </is>
      </c>
      <c r="F934" s="84">
        <f>D934/$T$1*E934</f>
        <v/>
      </c>
      <c r="G934" s="87" t="inlineStr">
        <is>
          <t>x</t>
        </is>
      </c>
      <c r="H934" s="87" t="inlineStr">
        <is>
          <t>x</t>
        </is>
      </c>
      <c r="I934" s="87" t="inlineStr">
        <is>
          <t>x</t>
        </is>
      </c>
      <c r="J934" s="83" t="inlineStr">
        <is>
          <t>3.7%</t>
        </is>
      </c>
      <c r="K934" s="83" t="inlineStr">
        <is>
          <t>9.3%</t>
        </is>
      </c>
      <c r="L934" s="83" t="inlineStr">
        <is>
          <t>4</t>
        </is>
      </c>
      <c r="M934" s="83" t="inlineStr">
        <is>
          <t>8</t>
        </is>
      </c>
      <c r="N934" s="83" t="inlineStr">
        <is>
          <t>8</t>
        </is>
      </c>
      <c r="O934" s="83" t="inlineStr">
        <is>
          <t>4</t>
        </is>
      </c>
      <c r="P934" s="87" t="inlineStr">
        <is>
          <t>x</t>
        </is>
      </c>
      <c r="Q934" s="87" t="inlineStr">
        <is>
          <t>x</t>
        </is>
      </c>
      <c r="R934" s="87" t="inlineStr">
        <is>
          <t>x</t>
        </is>
      </c>
      <c r="S934" s="88" t="inlineStr">
        <is>
          <t>x</t>
        </is>
      </c>
    </row>
    <row r="935" ht="24" customHeight="1">
      <c r="A935" s="494" t="n"/>
      <c r="B935" s="236" t="inlineStr">
        <is>
          <t>17</t>
        </is>
      </c>
      <c r="C935" s="82" t="inlineStr">
        <is>
          <t>17.2</t>
        </is>
      </c>
      <c r="D935" s="83" t="inlineStr">
        <is>
          <t>20</t>
        </is>
      </c>
      <c r="E935" s="83" t="inlineStr">
        <is>
          <t>8</t>
        </is>
      </c>
      <c r="F935" s="84">
        <f>D935/$T$1*E935</f>
        <v/>
      </c>
      <c r="G935" s="87" t="inlineStr">
        <is>
          <t>x</t>
        </is>
      </c>
      <c r="H935" s="87" t="inlineStr">
        <is>
          <t>x</t>
        </is>
      </c>
      <c r="I935" s="87" t="inlineStr">
        <is>
          <t>x</t>
        </is>
      </c>
      <c r="J935" s="83" t="inlineStr">
        <is>
          <t>4.2%</t>
        </is>
      </c>
      <c r="K935" s="83" t="inlineStr">
        <is>
          <t>10.4%</t>
        </is>
      </c>
      <c r="L935" s="83" t="inlineStr">
        <is>
          <t>5</t>
        </is>
      </c>
      <c r="M935" s="83" t="inlineStr">
        <is>
          <t>9</t>
        </is>
      </c>
      <c r="N935" s="83" t="inlineStr">
        <is>
          <t>9</t>
        </is>
      </c>
      <c r="O935" s="83" t="inlineStr">
        <is>
          <t>5</t>
        </is>
      </c>
      <c r="P935" s="87" t="inlineStr">
        <is>
          <t>x</t>
        </is>
      </c>
      <c r="Q935" s="87" t="inlineStr">
        <is>
          <t>x</t>
        </is>
      </c>
      <c r="R935" s="87" t="inlineStr">
        <is>
          <t>x</t>
        </is>
      </c>
      <c r="S935" s="88" t="inlineStr">
        <is>
          <t>x</t>
        </is>
      </c>
    </row>
    <row r="936" ht="24" customHeight="1">
      <c r="A936" s="494" t="n"/>
      <c r="B936" s="236" t="inlineStr">
        <is>
          <t>18</t>
        </is>
      </c>
      <c r="C936" s="82" t="inlineStr">
        <is>
          <t>18.7</t>
        </is>
      </c>
      <c r="D936" s="83" t="inlineStr">
        <is>
          <t>20</t>
        </is>
      </c>
      <c r="E936" s="83" t="inlineStr">
        <is>
          <t>8</t>
        </is>
      </c>
      <c r="F936" s="84">
        <f>D936/$T$1*E936</f>
        <v/>
      </c>
      <c r="G936" s="87" t="inlineStr">
        <is>
          <t>x</t>
        </is>
      </c>
      <c r="H936" s="87" t="inlineStr">
        <is>
          <t>x</t>
        </is>
      </c>
      <c r="I936" s="87" t="inlineStr">
        <is>
          <t>x</t>
        </is>
      </c>
      <c r="J936" s="83" t="inlineStr">
        <is>
          <t>4.6%</t>
        </is>
      </c>
      <c r="K936" s="83" t="inlineStr">
        <is>
          <t>11.5%</t>
        </is>
      </c>
      <c r="L936" s="83" t="inlineStr">
        <is>
          <t>5</t>
        </is>
      </c>
      <c r="M936" s="83" t="inlineStr">
        <is>
          <t>10</t>
        </is>
      </c>
      <c r="N936" s="83" t="inlineStr">
        <is>
          <t>10</t>
        </is>
      </c>
      <c r="O936" s="83" t="inlineStr">
        <is>
          <t>5</t>
        </is>
      </c>
      <c r="P936" s="87" t="inlineStr">
        <is>
          <t>x</t>
        </is>
      </c>
      <c r="Q936" s="87" t="inlineStr">
        <is>
          <t>x</t>
        </is>
      </c>
      <c r="R936" s="87" t="inlineStr">
        <is>
          <t>x</t>
        </is>
      </c>
      <c r="S936" s="88" t="inlineStr">
        <is>
          <t>x</t>
        </is>
      </c>
    </row>
    <row r="937" ht="24" customHeight="1">
      <c r="A937" s="494" t="n"/>
      <c r="B937" s="236" t="inlineStr">
        <is>
          <t>19</t>
        </is>
      </c>
      <c r="C937" s="82" t="inlineStr">
        <is>
          <t>20.8</t>
        </is>
      </c>
      <c r="D937" s="83" t="inlineStr">
        <is>
          <t>20</t>
        </is>
      </c>
      <c r="E937" s="83" t="inlineStr">
        <is>
          <t>8</t>
        </is>
      </c>
      <c r="F937" s="84">
        <f>D937/$T$1*E937</f>
        <v/>
      </c>
      <c r="G937" s="87" t="inlineStr">
        <is>
          <t>x</t>
        </is>
      </c>
      <c r="H937" s="87" t="inlineStr">
        <is>
          <t>x</t>
        </is>
      </c>
      <c r="I937" s="87" t="inlineStr">
        <is>
          <t>x</t>
        </is>
      </c>
      <c r="J937" s="83" t="inlineStr">
        <is>
          <t>5%</t>
        </is>
      </c>
      <c r="K937" s="83" t="inlineStr">
        <is>
          <t>12.6%</t>
        </is>
      </c>
      <c r="L937" s="83" t="inlineStr">
        <is>
          <t>6</t>
        </is>
      </c>
      <c r="M937" s="83" t="inlineStr">
        <is>
          <t>11</t>
        </is>
      </c>
      <c r="N937" s="83" t="inlineStr">
        <is>
          <t>11</t>
        </is>
      </c>
      <c r="O937" s="83" t="inlineStr">
        <is>
          <t>6</t>
        </is>
      </c>
      <c r="P937" s="87" t="inlineStr">
        <is>
          <t>x</t>
        </is>
      </c>
      <c r="Q937" s="87" t="inlineStr">
        <is>
          <t>x</t>
        </is>
      </c>
      <c r="R937" s="87" t="inlineStr">
        <is>
          <t>x</t>
        </is>
      </c>
      <c r="S937" s="88" t="inlineStr">
        <is>
          <t>x</t>
        </is>
      </c>
    </row>
    <row r="938" ht="24" customHeight="1">
      <c r="A938" s="494" t="n"/>
      <c r="B938" s="236" t="inlineStr">
        <is>
          <t>20</t>
        </is>
      </c>
      <c r="C938" s="82" t="inlineStr">
        <is>
          <t>22.3</t>
        </is>
      </c>
      <c r="D938" s="83" t="inlineStr">
        <is>
          <t>20</t>
        </is>
      </c>
      <c r="E938" s="83" t="inlineStr">
        <is>
          <t>8</t>
        </is>
      </c>
      <c r="F938" s="84">
        <f>D938/$T$1*E938</f>
        <v/>
      </c>
      <c r="G938" s="87" t="inlineStr">
        <is>
          <t>x</t>
        </is>
      </c>
      <c r="H938" s="87" t="inlineStr">
        <is>
          <t>x</t>
        </is>
      </c>
      <c r="I938" s="87" t="inlineStr">
        <is>
          <t>x</t>
        </is>
      </c>
      <c r="J938" s="83" t="inlineStr">
        <is>
          <t>5.5%</t>
        </is>
      </c>
      <c r="K938" s="83" t="inlineStr">
        <is>
          <t>13.7%</t>
        </is>
      </c>
      <c r="L938" s="83" t="inlineStr">
        <is>
          <t>6</t>
        </is>
      </c>
      <c r="M938" s="83" t="inlineStr">
        <is>
          <t>12</t>
        </is>
      </c>
      <c r="N938" s="83" t="inlineStr">
        <is>
          <t>12</t>
        </is>
      </c>
      <c r="O938" s="83" t="inlineStr">
        <is>
          <t>6</t>
        </is>
      </c>
      <c r="P938" s="87" t="inlineStr">
        <is>
          <t>x</t>
        </is>
      </c>
      <c r="Q938" s="87" t="inlineStr">
        <is>
          <t>x</t>
        </is>
      </c>
      <c r="R938" s="87" t="inlineStr">
        <is>
          <t>x</t>
        </is>
      </c>
      <c r="S938" s="88" t="inlineStr">
        <is>
          <t>x</t>
        </is>
      </c>
    </row>
    <row r="939" ht="24" customHeight="1">
      <c r="A939" s="494" t="n"/>
      <c r="B939" s="236" t="inlineStr">
        <is>
          <t>21</t>
        </is>
      </c>
      <c r="C939" s="82" t="inlineStr">
        <is>
          <t>25.4</t>
        </is>
      </c>
      <c r="D939" s="83" t="inlineStr">
        <is>
          <t>25</t>
        </is>
      </c>
      <c r="E939" s="83" t="inlineStr">
        <is>
          <t>12</t>
        </is>
      </c>
      <c r="F939" s="84">
        <f>D939/$T$1*E939</f>
        <v/>
      </c>
      <c r="G939" s="87" t="inlineStr">
        <is>
          <t>x</t>
        </is>
      </c>
      <c r="H939" s="87" t="inlineStr">
        <is>
          <t>x</t>
        </is>
      </c>
      <c r="I939" s="87" t="inlineStr">
        <is>
          <t>x</t>
        </is>
      </c>
      <c r="J939" s="83" t="inlineStr">
        <is>
          <t>6.1%</t>
        </is>
      </c>
      <c r="K939" s="83" t="inlineStr">
        <is>
          <t>15.3%</t>
        </is>
      </c>
      <c r="L939" s="83" t="inlineStr">
        <is>
          <t>7</t>
        </is>
      </c>
      <c r="M939" s="83" t="inlineStr">
        <is>
          <t>14</t>
        </is>
      </c>
      <c r="N939" s="83" t="inlineStr">
        <is>
          <t>14</t>
        </is>
      </c>
      <c r="O939" s="83" t="inlineStr">
        <is>
          <t>7</t>
        </is>
      </c>
      <c r="P939" s="87" t="inlineStr">
        <is>
          <t>x</t>
        </is>
      </c>
      <c r="Q939" s="87" t="inlineStr">
        <is>
          <t>x</t>
        </is>
      </c>
      <c r="R939" s="87" t="inlineStr">
        <is>
          <t>x</t>
        </is>
      </c>
      <c r="S939" s="88" t="inlineStr">
        <is>
          <t>x</t>
        </is>
      </c>
    </row>
    <row r="940" ht="24" customHeight="1">
      <c r="A940" s="494" t="n"/>
      <c r="B940" s="236" t="inlineStr">
        <is>
          <t>22</t>
        </is>
      </c>
      <c r="C940" s="82" t="inlineStr">
        <is>
          <t>28.1</t>
        </is>
      </c>
      <c r="D940" s="83" t="inlineStr">
        <is>
          <t>25</t>
        </is>
      </c>
      <c r="E940" s="83" t="inlineStr">
        <is>
          <t>12</t>
        </is>
      </c>
      <c r="F940" s="84">
        <f>D940/$T$1*E940</f>
        <v/>
      </c>
      <c r="G940" s="87" t="inlineStr">
        <is>
          <t>x</t>
        </is>
      </c>
      <c r="H940" s="87" t="inlineStr">
        <is>
          <t>x</t>
        </is>
      </c>
      <c r="I940" s="87" t="inlineStr">
        <is>
          <t>x</t>
        </is>
      </c>
      <c r="J940" s="83" t="inlineStr">
        <is>
          <t>6.8%</t>
        </is>
      </c>
      <c r="K940" s="83" t="inlineStr">
        <is>
          <t>17%</t>
        </is>
      </c>
      <c r="L940" s="83" t="inlineStr">
        <is>
          <t>8</t>
        </is>
      </c>
      <c r="M940" s="83" t="inlineStr">
        <is>
          <t>15</t>
        </is>
      </c>
      <c r="N940" s="83" t="inlineStr">
        <is>
          <t>15</t>
        </is>
      </c>
      <c r="O940" s="83" t="inlineStr">
        <is>
          <t>8</t>
        </is>
      </c>
      <c r="P940" s="87" t="inlineStr">
        <is>
          <t>x</t>
        </is>
      </c>
      <c r="Q940" s="87" t="inlineStr">
        <is>
          <t>x</t>
        </is>
      </c>
      <c r="R940" s="87" t="inlineStr">
        <is>
          <t>x</t>
        </is>
      </c>
      <c r="S940" s="88" t="inlineStr">
        <is>
          <t>x</t>
        </is>
      </c>
    </row>
    <row r="941" ht="24" customHeight="1">
      <c r="A941" s="494" t="n"/>
      <c r="B941" s="236" t="inlineStr">
        <is>
          <t>23</t>
        </is>
      </c>
      <c r="C941" s="82" t="inlineStr">
        <is>
          <t>31.2</t>
        </is>
      </c>
      <c r="D941" s="83" t="inlineStr">
        <is>
          <t>25</t>
        </is>
      </c>
      <c r="E941" s="83" t="inlineStr">
        <is>
          <t>12</t>
        </is>
      </c>
      <c r="F941" s="84">
        <f>D941/$T$1*E941</f>
        <v/>
      </c>
      <c r="G941" s="87" t="inlineStr">
        <is>
          <t>x</t>
        </is>
      </c>
      <c r="H941" s="87" t="inlineStr">
        <is>
          <t>x</t>
        </is>
      </c>
      <c r="I941" s="87" t="inlineStr">
        <is>
          <t>x</t>
        </is>
      </c>
      <c r="J941" s="83" t="inlineStr">
        <is>
          <t>7.4%</t>
        </is>
      </c>
      <c r="K941" s="83" t="inlineStr">
        <is>
          <t>18.6%</t>
        </is>
      </c>
      <c r="L941" s="83" t="inlineStr">
        <is>
          <t>9</t>
        </is>
      </c>
      <c r="M941" s="83" t="inlineStr">
        <is>
          <t>17</t>
        </is>
      </c>
      <c r="N941" s="83" t="inlineStr">
        <is>
          <t>17</t>
        </is>
      </c>
      <c r="O941" s="83" t="inlineStr">
        <is>
          <t>9</t>
        </is>
      </c>
      <c r="P941" s="87" t="inlineStr">
        <is>
          <t>x</t>
        </is>
      </c>
      <c r="Q941" s="87" t="inlineStr">
        <is>
          <t>x</t>
        </is>
      </c>
      <c r="R941" s="87" t="inlineStr">
        <is>
          <t>x</t>
        </is>
      </c>
      <c r="S941" s="88" t="inlineStr">
        <is>
          <t>x</t>
        </is>
      </c>
    </row>
    <row r="942" ht="24" customHeight="1">
      <c r="A942" s="494" t="n"/>
      <c r="B942" s="236" t="inlineStr">
        <is>
          <t>24</t>
        </is>
      </c>
      <c r="C942" s="82" t="inlineStr">
        <is>
          <t>33.2</t>
        </is>
      </c>
      <c r="D942" s="83" t="inlineStr">
        <is>
          <t>25</t>
        </is>
      </c>
      <c r="E942" s="83" t="inlineStr">
        <is>
          <t>12</t>
        </is>
      </c>
      <c r="F942" s="84">
        <f>D942/$T$1*E942</f>
        <v/>
      </c>
      <c r="G942" s="87" t="inlineStr">
        <is>
          <t>x</t>
        </is>
      </c>
      <c r="H942" s="87" t="inlineStr">
        <is>
          <t>x</t>
        </is>
      </c>
      <c r="I942" s="87" t="inlineStr">
        <is>
          <t>x</t>
        </is>
      </c>
      <c r="J942" s="83" t="inlineStr">
        <is>
          <t>8.1%</t>
        </is>
      </c>
      <c r="K942" s="83" t="inlineStr">
        <is>
          <t>20.3%</t>
        </is>
      </c>
      <c r="L942" s="83" t="inlineStr">
        <is>
          <t>9</t>
        </is>
      </c>
      <c r="M942" s="83" t="inlineStr">
        <is>
          <t>18</t>
        </is>
      </c>
      <c r="N942" s="83" t="inlineStr">
        <is>
          <t>18</t>
        </is>
      </c>
      <c r="O942" s="83" t="inlineStr">
        <is>
          <t>9</t>
        </is>
      </c>
      <c r="P942" s="87" t="inlineStr">
        <is>
          <t>x</t>
        </is>
      </c>
      <c r="Q942" s="87" t="inlineStr">
        <is>
          <t>x</t>
        </is>
      </c>
      <c r="R942" s="87" t="inlineStr">
        <is>
          <t>x</t>
        </is>
      </c>
      <c r="S942" s="88" t="inlineStr">
        <is>
          <t>x</t>
        </is>
      </c>
    </row>
    <row r="943" ht="24" customHeight="1">
      <c r="A943" s="494" t="n"/>
      <c r="B943" s="236" t="inlineStr">
        <is>
          <t>25</t>
        </is>
      </c>
      <c r="C943" s="82" t="inlineStr">
        <is>
          <t>36.4</t>
        </is>
      </c>
      <c r="D943" s="83" t="inlineStr">
        <is>
          <t>25</t>
        </is>
      </c>
      <c r="E943" s="83" t="inlineStr">
        <is>
          <t>12</t>
        </is>
      </c>
      <c r="F943" s="84">
        <f>D943/$T$1*E943</f>
        <v/>
      </c>
      <c r="G943" s="87" t="inlineStr">
        <is>
          <t>x</t>
        </is>
      </c>
      <c r="H943" s="87" t="inlineStr">
        <is>
          <t>x</t>
        </is>
      </c>
      <c r="I943" s="87" t="inlineStr">
        <is>
          <t>x</t>
        </is>
      </c>
      <c r="J943" s="83" t="inlineStr">
        <is>
          <t>8.8%</t>
        </is>
      </c>
      <c r="K943" s="83" t="inlineStr">
        <is>
          <t>21.9%</t>
        </is>
      </c>
      <c r="L943" s="83" t="inlineStr">
        <is>
          <t>10</t>
        </is>
      </c>
      <c r="M943" s="83" t="inlineStr">
        <is>
          <t>20</t>
        </is>
      </c>
      <c r="N943" s="83" t="inlineStr">
        <is>
          <t>20</t>
        </is>
      </c>
      <c r="O943" s="83" t="inlineStr">
        <is>
          <t>10</t>
        </is>
      </c>
      <c r="P943" s="87" t="inlineStr">
        <is>
          <t>x</t>
        </is>
      </c>
      <c r="Q943" s="87" t="inlineStr">
        <is>
          <t>x</t>
        </is>
      </c>
      <c r="R943" s="87" t="inlineStr">
        <is>
          <t>x</t>
        </is>
      </c>
      <c r="S943" s="88" t="inlineStr">
        <is>
          <t>x</t>
        </is>
      </c>
    </row>
    <row r="944" ht="24" customHeight="1">
      <c r="A944" s="494" t="n"/>
      <c r="B944" s="236" t="inlineStr">
        <is>
          <t>26</t>
        </is>
      </c>
      <c r="C944" s="82" t="inlineStr">
        <is>
          <t>41.2</t>
        </is>
      </c>
      <c r="D944" s="83" t="inlineStr">
        <is>
          <t>30</t>
        </is>
      </c>
      <c r="E944" s="83" t="inlineStr">
        <is>
          <t>18</t>
        </is>
      </c>
      <c r="F944" s="84">
        <f>D944/$T$1*E944</f>
        <v/>
      </c>
      <c r="G944" s="87" t="inlineStr">
        <is>
          <t>x</t>
        </is>
      </c>
      <c r="H944" s="87" t="inlineStr">
        <is>
          <t>x</t>
        </is>
      </c>
      <c r="I944" s="87" t="inlineStr">
        <is>
          <t>x</t>
        </is>
      </c>
      <c r="J944" s="83" t="inlineStr">
        <is>
          <t>9.9%</t>
        </is>
      </c>
      <c r="K944" s="83" t="inlineStr">
        <is>
          <t>24.8%</t>
        </is>
      </c>
      <c r="L944" s="83" t="inlineStr">
        <is>
          <t>12</t>
        </is>
      </c>
      <c r="M944" s="83" t="inlineStr">
        <is>
          <t>22</t>
        </is>
      </c>
      <c r="N944" s="83" t="inlineStr">
        <is>
          <t>22</t>
        </is>
      </c>
      <c r="O944" s="83" t="inlineStr">
        <is>
          <t>12</t>
        </is>
      </c>
      <c r="P944" s="87" t="inlineStr">
        <is>
          <t>x</t>
        </is>
      </c>
      <c r="Q944" s="87" t="inlineStr">
        <is>
          <t>x</t>
        </is>
      </c>
      <c r="R944" s="87" t="inlineStr">
        <is>
          <t>x</t>
        </is>
      </c>
      <c r="S944" s="88" t="inlineStr">
        <is>
          <t>x</t>
        </is>
      </c>
    </row>
    <row r="945" ht="24" customHeight="1">
      <c r="A945" s="494" t="n"/>
      <c r="B945" s="236" t="inlineStr">
        <is>
          <t>27</t>
        </is>
      </c>
      <c r="C945" s="82" t="inlineStr">
        <is>
          <t>46.1</t>
        </is>
      </c>
      <c r="D945" s="83" t="inlineStr">
        <is>
          <t>30</t>
        </is>
      </c>
      <c r="E945" s="83" t="inlineStr">
        <is>
          <t>18</t>
        </is>
      </c>
      <c r="F945" s="84">
        <f>@IF(OR($S$1="春节祝福",$S$1="周年祝福",$S$1="中秋祝福"),D945/$T$1*E945,D945*E945)</f>
        <v/>
      </c>
      <c r="G945" s="87" t="inlineStr">
        <is>
          <t>x</t>
        </is>
      </c>
      <c r="H945" s="87" t="inlineStr">
        <is>
          <t>x</t>
        </is>
      </c>
      <c r="I945" s="87" t="inlineStr">
        <is>
          <t>x</t>
        </is>
      </c>
      <c r="J945" s="83" t="inlineStr">
        <is>
          <t>11.1%</t>
        </is>
      </c>
      <c r="K945" s="83" t="inlineStr">
        <is>
          <t>27.7%</t>
        </is>
      </c>
      <c r="L945" s="83" t="inlineStr">
        <is>
          <t>13</t>
        </is>
      </c>
      <c r="M945" s="83" t="inlineStr">
        <is>
          <t>25</t>
        </is>
      </c>
      <c r="N945" s="83" t="inlineStr">
        <is>
          <t>25</t>
        </is>
      </c>
      <c r="O945" s="83" t="inlineStr">
        <is>
          <t>13</t>
        </is>
      </c>
      <c r="P945" s="87" t="inlineStr">
        <is>
          <t>x</t>
        </is>
      </c>
      <c r="Q945" s="87" t="inlineStr">
        <is>
          <t>x</t>
        </is>
      </c>
      <c r="R945" s="87" t="inlineStr">
        <is>
          <t>x</t>
        </is>
      </c>
      <c r="S945" s="88" t="inlineStr">
        <is>
          <t>x</t>
        </is>
      </c>
    </row>
    <row r="946" ht="24" customHeight="1">
      <c r="A946" s="494" t="n"/>
      <c r="B946" s="236" t="inlineStr">
        <is>
          <t>28</t>
        </is>
      </c>
      <c r="C946" s="82" t="inlineStr">
        <is>
          <t>51</t>
        </is>
      </c>
      <c r="D946" s="83" t="inlineStr">
        <is>
          <t>30</t>
        </is>
      </c>
      <c r="E946" s="83" t="inlineStr">
        <is>
          <t>18</t>
        </is>
      </c>
      <c r="F946" s="84">
        <f>@IF(OR($S$1="春节祝福",$S$1="周年祝福",$S$1="中秋祝福"),D946/$T$1*E946,D946*E946)</f>
        <v/>
      </c>
      <c r="G946" s="87" t="inlineStr">
        <is>
          <t>x</t>
        </is>
      </c>
      <c r="H946" s="87" t="inlineStr">
        <is>
          <t>x</t>
        </is>
      </c>
      <c r="I946" s="87" t="inlineStr">
        <is>
          <t>x</t>
        </is>
      </c>
      <c r="J946" s="83" t="inlineStr">
        <is>
          <t>12.3%</t>
        </is>
      </c>
      <c r="K946" s="83" t="inlineStr">
        <is>
          <t>30.7%</t>
        </is>
      </c>
      <c r="L946" s="83" t="inlineStr">
        <is>
          <t>14</t>
        </is>
      </c>
      <c r="M946" s="83" t="inlineStr">
        <is>
          <t>28</t>
        </is>
      </c>
      <c r="N946" s="83" t="inlineStr">
        <is>
          <t>28</t>
        </is>
      </c>
      <c r="O946" s="83" t="inlineStr">
        <is>
          <t>14</t>
        </is>
      </c>
      <c r="P946" s="87" t="inlineStr">
        <is>
          <t>x</t>
        </is>
      </c>
      <c r="Q946" s="87" t="inlineStr">
        <is>
          <t>x</t>
        </is>
      </c>
      <c r="R946" s="87" t="inlineStr">
        <is>
          <t>x</t>
        </is>
      </c>
      <c r="S946" s="88" t="inlineStr">
        <is>
          <t>x</t>
        </is>
      </c>
    </row>
    <row r="947" ht="24" customHeight="1">
      <c r="A947" s="494" t="n"/>
      <c r="B947" s="236" t="inlineStr">
        <is>
          <t>29</t>
        </is>
      </c>
      <c r="C947" s="82" t="inlineStr">
        <is>
          <t>55.8</t>
        </is>
      </c>
      <c r="D947" s="83" t="inlineStr">
        <is>
          <t>30</t>
        </is>
      </c>
      <c r="E947" s="83" t="inlineStr">
        <is>
          <t>18</t>
        </is>
      </c>
      <c r="F947" s="84">
        <f>@IF(OR($S$1="春节祝福",$S$1="周年祝福",$S$1="中秋祝福"),D947/$T$1*E947,D947*E947)</f>
        <v/>
      </c>
      <c r="G947" s="87" t="inlineStr">
        <is>
          <t>x</t>
        </is>
      </c>
      <c r="H947" s="87" t="inlineStr">
        <is>
          <t>x</t>
        </is>
      </c>
      <c r="I947" s="87" t="inlineStr">
        <is>
          <t>x</t>
        </is>
      </c>
      <c r="J947" s="83" t="inlineStr">
        <is>
          <t>13.4%</t>
        </is>
      </c>
      <c r="K947" s="83" t="inlineStr">
        <is>
          <t>33.6%</t>
        </is>
      </c>
      <c r="L947" s="83" t="inlineStr">
        <is>
          <t>16</t>
        </is>
      </c>
      <c r="M947" s="83" t="inlineStr">
        <is>
          <t>30</t>
        </is>
      </c>
      <c r="N947" s="83" t="inlineStr">
        <is>
          <t>30</t>
        </is>
      </c>
      <c r="O947" s="83" t="inlineStr">
        <is>
          <t>16</t>
        </is>
      </c>
      <c r="P947" s="87" t="inlineStr">
        <is>
          <t>x</t>
        </is>
      </c>
      <c r="Q947" s="87" t="inlineStr">
        <is>
          <t>x</t>
        </is>
      </c>
      <c r="R947" s="87" t="inlineStr">
        <is>
          <t>x</t>
        </is>
      </c>
      <c r="S947" s="88" t="inlineStr">
        <is>
          <t>x</t>
        </is>
      </c>
    </row>
    <row r="948" ht="24" customHeight="1">
      <c r="A948" s="494" t="n"/>
      <c r="B948" s="236" t="inlineStr">
        <is>
          <t>30</t>
        </is>
      </c>
      <c r="C948" s="82" t="inlineStr">
        <is>
          <t>60.7</t>
        </is>
      </c>
      <c r="D948" s="83" t="inlineStr">
        <is>
          <t>30</t>
        </is>
      </c>
      <c r="E948" s="83" t="inlineStr">
        <is>
          <t>18</t>
        </is>
      </c>
      <c r="F948" s="84">
        <f>@IF(OR($S$1="周年祝福",$S$1="中秋祝福"),D948/$T$1*E948,D948*E948)</f>
        <v/>
      </c>
      <c r="G948" s="87" t="inlineStr">
        <is>
          <t>x</t>
        </is>
      </c>
      <c r="H948" s="87" t="inlineStr">
        <is>
          <t>x</t>
        </is>
      </c>
      <c r="I948" s="87" t="inlineStr">
        <is>
          <t>x</t>
        </is>
      </c>
      <c r="J948" s="83" t="inlineStr">
        <is>
          <t>14.6%</t>
        </is>
      </c>
      <c r="K948" s="83" t="inlineStr">
        <is>
          <t>36.5%</t>
        </is>
      </c>
      <c r="L948" s="83" t="inlineStr">
        <is>
          <t>17</t>
        </is>
      </c>
      <c r="M948" s="83" t="inlineStr">
        <is>
          <t>33</t>
        </is>
      </c>
      <c r="N948" s="83" t="inlineStr">
        <is>
          <t>33</t>
        </is>
      </c>
      <c r="O948" s="83" t="inlineStr">
        <is>
          <t>17</t>
        </is>
      </c>
      <c r="P948" s="87" t="inlineStr">
        <is>
          <t>x</t>
        </is>
      </c>
      <c r="Q948" s="87" t="inlineStr">
        <is>
          <t>x</t>
        </is>
      </c>
      <c r="R948" s="87" t="inlineStr">
        <is>
          <t>x</t>
        </is>
      </c>
      <c r="S948" s="88" t="inlineStr">
        <is>
          <t>x</t>
        </is>
      </c>
    </row>
    <row r="949" ht="24" customHeight="1">
      <c r="A949" s="494" t="n"/>
      <c r="B949" s="236" t="inlineStr">
        <is>
          <t>31</t>
        </is>
      </c>
      <c r="C949" s="82" t="inlineStr">
        <is>
          <t>66.4</t>
        </is>
      </c>
      <c r="D949" s="83" t="inlineStr">
        <is>
          <t>35</t>
        </is>
      </c>
      <c r="E949" s="83" t="inlineStr">
        <is>
          <t>20</t>
        </is>
      </c>
      <c r="F949" s="84">
        <f>@IF(OR($S$1="周年祝福",$S$1="中秋祝福"),D949/$T$1*E949,D949*E949)</f>
        <v/>
      </c>
      <c r="G949" s="285" t="inlineStr">
        <is>
          <t>x</t>
        </is>
      </c>
      <c r="H949" s="285" t="inlineStr">
        <is>
          <t>x</t>
        </is>
      </c>
      <c r="I949" s="285" t="inlineStr">
        <is>
          <t>x</t>
        </is>
      </c>
      <c r="J949" s="132" t="inlineStr">
        <is>
          <t>15.9%</t>
        </is>
      </c>
      <c r="K949" s="132" t="inlineStr">
        <is>
          <t>39.8%</t>
        </is>
      </c>
      <c r="L949" s="132" t="inlineStr">
        <is>
          <t>19</t>
        </is>
      </c>
      <c r="M949" s="132" t="inlineStr">
        <is>
          <t>36</t>
        </is>
      </c>
      <c r="N949" s="132" t="inlineStr">
        <is>
          <t>36</t>
        </is>
      </c>
      <c r="O949" s="132" t="inlineStr">
        <is>
          <t>19</t>
        </is>
      </c>
      <c r="P949" s="87" t="inlineStr">
        <is>
          <t>x</t>
        </is>
      </c>
      <c r="Q949" s="87" t="inlineStr">
        <is>
          <t>x</t>
        </is>
      </c>
      <c r="R949" s="87" t="inlineStr">
        <is>
          <t>x</t>
        </is>
      </c>
      <c r="S949" s="88" t="inlineStr">
        <is>
          <t>x</t>
        </is>
      </c>
    </row>
    <row r="950" ht="24" customHeight="1">
      <c r="A950" s="494" t="n"/>
      <c r="B950" s="236" t="inlineStr">
        <is>
          <t>32</t>
        </is>
      </c>
      <c r="C950" s="82" t="inlineStr">
        <is>
          <t>71.6</t>
        </is>
      </c>
      <c r="D950" s="83" t="inlineStr">
        <is>
          <t>35</t>
        </is>
      </c>
      <c r="E950" s="83" t="inlineStr">
        <is>
          <t>20</t>
        </is>
      </c>
      <c r="F950" s="84">
        <f>D950*E950</f>
        <v/>
      </c>
      <c r="G950" s="665" t="inlineStr">
        <is>
          <t>x</t>
        </is>
      </c>
      <c r="H950" s="665" t="inlineStr">
        <is>
          <t>x</t>
        </is>
      </c>
      <c r="I950" s="665" t="inlineStr">
        <is>
          <t>x</t>
        </is>
      </c>
      <c r="J950" s="73" t="inlineStr">
        <is>
          <t>17.2%</t>
        </is>
      </c>
      <c r="K950" s="73" t="inlineStr">
        <is>
          <t>43.1%</t>
        </is>
      </c>
      <c r="L950" s="73" t="inlineStr">
        <is>
          <t>20</t>
        </is>
      </c>
      <c r="M950" s="73" t="inlineStr">
        <is>
          <t>39</t>
        </is>
      </c>
      <c r="N950" s="73" t="inlineStr">
        <is>
          <t>39</t>
        </is>
      </c>
      <c r="O950" s="73" t="inlineStr">
        <is>
          <t>20</t>
        </is>
      </c>
      <c r="P950" s="87" t="inlineStr">
        <is>
          <t>x</t>
        </is>
      </c>
      <c r="Q950" s="87" t="inlineStr">
        <is>
          <t>x</t>
        </is>
      </c>
      <c r="R950" s="87" t="inlineStr">
        <is>
          <t>x</t>
        </is>
      </c>
      <c r="S950" s="88" t="inlineStr">
        <is>
          <t>x</t>
        </is>
      </c>
    </row>
    <row r="951" ht="24" customHeight="1">
      <c r="A951" s="494" t="n"/>
      <c r="B951" s="236" t="inlineStr">
        <is>
          <t>33</t>
        </is>
      </c>
      <c r="C951" s="82" t="inlineStr">
        <is>
          <t>77.6</t>
        </is>
      </c>
      <c r="D951" s="83" t="inlineStr">
        <is>
          <t>35</t>
        </is>
      </c>
      <c r="E951" s="83" t="inlineStr">
        <is>
          <t>20</t>
        </is>
      </c>
      <c r="F951" s="84">
        <f>D951*E951</f>
        <v/>
      </c>
      <c r="G951" s="665" t="inlineStr">
        <is>
          <t>x</t>
        </is>
      </c>
      <c r="H951" s="665" t="inlineStr">
        <is>
          <t>x</t>
        </is>
      </c>
      <c r="I951" s="665" t="inlineStr">
        <is>
          <t>x</t>
        </is>
      </c>
      <c r="J951" s="73" t="inlineStr">
        <is>
          <t>18.7%</t>
        </is>
      </c>
      <c r="K951" s="73" t="inlineStr">
        <is>
          <t>46.7%</t>
        </is>
      </c>
      <c r="L951" s="73" t="inlineStr">
        <is>
          <t>22</t>
        </is>
      </c>
      <c r="M951" s="73" t="inlineStr">
        <is>
          <t>42</t>
        </is>
      </c>
      <c r="N951" s="73" t="inlineStr">
        <is>
          <t>42</t>
        </is>
      </c>
      <c r="O951" s="73" t="inlineStr">
        <is>
          <t>22</t>
        </is>
      </c>
      <c r="P951" s="87" t="inlineStr">
        <is>
          <t>x</t>
        </is>
      </c>
      <c r="Q951" s="87" t="inlineStr">
        <is>
          <t>x</t>
        </is>
      </c>
      <c r="R951" s="87" t="inlineStr">
        <is>
          <t>x</t>
        </is>
      </c>
      <c r="S951" s="88" t="inlineStr">
        <is>
          <t>x</t>
        </is>
      </c>
    </row>
    <row r="952" ht="24" customHeight="1">
      <c r="A952" s="494" t="n"/>
      <c r="B952" s="236" t="inlineStr">
        <is>
          <t>34</t>
        </is>
      </c>
      <c r="C952" s="82" t="inlineStr">
        <is>
          <t>84.9</t>
        </is>
      </c>
      <c r="D952" s="83" t="inlineStr">
        <is>
          <t>35</t>
        </is>
      </c>
      <c r="E952" s="83" t="inlineStr">
        <is>
          <t>20</t>
        </is>
      </c>
      <c r="F952" s="84">
        <f>D952*E952</f>
        <v/>
      </c>
      <c r="G952" s="665" t="inlineStr">
        <is>
          <t>x</t>
        </is>
      </c>
      <c r="H952" s="665" t="inlineStr">
        <is>
          <t>x</t>
        </is>
      </c>
      <c r="I952" s="665" t="inlineStr">
        <is>
          <t>x</t>
        </is>
      </c>
      <c r="J952" s="73" t="inlineStr">
        <is>
          <t>20.4%</t>
        </is>
      </c>
      <c r="K952" s="73" t="inlineStr">
        <is>
          <t>51.1%</t>
        </is>
      </c>
      <c r="L952" s="73" t="inlineStr">
        <is>
          <t>24</t>
        </is>
      </c>
      <c r="M952" s="73" t="inlineStr">
        <is>
          <t>46</t>
        </is>
      </c>
      <c r="N952" s="73" t="inlineStr">
        <is>
          <t>46</t>
        </is>
      </c>
      <c r="O952" s="73" t="inlineStr">
        <is>
          <t>24</t>
        </is>
      </c>
      <c r="P952" s="87" t="inlineStr">
        <is>
          <t>x</t>
        </is>
      </c>
      <c r="Q952" s="87" t="inlineStr">
        <is>
          <t>x</t>
        </is>
      </c>
      <c r="R952" s="87" t="inlineStr">
        <is>
          <t>x</t>
        </is>
      </c>
      <c r="S952" s="88" t="inlineStr">
        <is>
          <t>x</t>
        </is>
      </c>
    </row>
    <row r="953" ht="24" customHeight="1">
      <c r="A953" s="553" t="n"/>
      <c r="B953" s="290" t="inlineStr">
        <is>
          <t>35</t>
        </is>
      </c>
      <c r="C953" s="89" t="inlineStr">
        <is>
          <t>91.6</t>
        </is>
      </c>
      <c r="D953" s="90" t="inlineStr">
        <is>
          <t>35</t>
        </is>
      </c>
      <c r="E953" s="90" t="inlineStr">
        <is>
          <t>20</t>
        </is>
      </c>
      <c r="F953" s="224">
        <f>D953*E953</f>
        <v/>
      </c>
      <c r="G953" s="1061" t="inlineStr">
        <is>
          <t>x</t>
        </is>
      </c>
      <c r="H953" s="1061" t="inlineStr">
        <is>
          <t>x</t>
        </is>
      </c>
      <c r="I953" s="1061" t="inlineStr">
        <is>
          <t>x</t>
        </is>
      </c>
      <c r="J953" s="1060" t="inlineStr">
        <is>
          <t>21.9%</t>
        </is>
      </c>
      <c r="K953" s="1060" t="inlineStr">
        <is>
          <t>54.8%</t>
        </is>
      </c>
      <c r="L953" s="1060" t="inlineStr">
        <is>
          <t>26</t>
        </is>
      </c>
      <c r="M953" s="1060" t="inlineStr">
        <is>
          <t>50</t>
        </is>
      </c>
      <c r="N953" s="1060" t="inlineStr">
        <is>
          <t>50</t>
        </is>
      </c>
      <c r="O953" s="1060" t="inlineStr">
        <is>
          <t>26</t>
        </is>
      </c>
      <c r="P953" s="66" t="inlineStr">
        <is>
          <t>x</t>
        </is>
      </c>
      <c r="Q953" s="66" t="inlineStr">
        <is>
          <t>x</t>
        </is>
      </c>
      <c r="R953" s="66" t="inlineStr">
        <is>
          <t>x</t>
        </is>
      </c>
      <c r="S953" s="67" t="inlineStr">
        <is>
          <t>x</t>
        </is>
      </c>
    </row>
    <row r="954" ht="24" customHeight="1">
      <c r="A954" s="579" t="inlineStr">
        <is>
          <t>丐帮
基础心法
醉拳</t>
        </is>
      </c>
      <c r="B954" s="75" t="inlineStr">
        <is>
          <t>1</t>
        </is>
      </c>
      <c r="C954" s="234" t="inlineStr">
        <is>
          <t>0.2</t>
        </is>
      </c>
      <c r="D954" s="340" t="inlineStr">
        <is>
          <t>10</t>
        </is>
      </c>
      <c r="E954" s="340" t="inlineStr">
        <is>
          <t>20</t>
        </is>
      </c>
      <c r="F954" s="207">
        <f>D954*E954</f>
        <v/>
      </c>
      <c r="G954" s="340" t="inlineStr">
        <is>
          <t>0</t>
        </is>
      </c>
      <c r="H954" s="340" t="inlineStr">
        <is>
          <t>0.1%</t>
        </is>
      </c>
      <c r="I954" s="253" t="inlineStr">
        <is>
          <t>x</t>
        </is>
      </c>
      <c r="J954" s="340" t="inlineStr">
        <is>
          <t>0.1%</t>
        </is>
      </c>
      <c r="K954" s="253" t="inlineStr">
        <is>
          <t>x</t>
        </is>
      </c>
      <c r="L954" s="340" t="inlineStr">
        <is>
          <t>0</t>
        </is>
      </c>
      <c r="M954" s="253" t="inlineStr">
        <is>
          <t>x</t>
        </is>
      </c>
      <c r="N954" s="340" t="inlineStr">
        <is>
          <t>0</t>
        </is>
      </c>
      <c r="O954" s="253" t="inlineStr">
        <is>
          <t>x</t>
        </is>
      </c>
      <c r="P954" s="340" t="inlineStr">
        <is>
          <t>0.5%</t>
        </is>
      </c>
      <c r="Q954" s="253" t="inlineStr">
        <is>
          <t>x</t>
        </is>
      </c>
      <c r="R954" s="253" t="inlineStr">
        <is>
          <t>x</t>
        </is>
      </c>
      <c r="S954" s="662" t="inlineStr">
        <is>
          <t>x</t>
        </is>
      </c>
    </row>
    <row r="955" ht="24" customHeight="1">
      <c r="A955" s="494" t="n"/>
      <c r="B955" s="236" t="inlineStr">
        <is>
          <t>2</t>
        </is>
      </c>
      <c r="C955" s="82" t="inlineStr">
        <is>
          <t>0.4</t>
        </is>
      </c>
      <c r="D955" s="83" t="inlineStr">
        <is>
          <t>10</t>
        </is>
      </c>
      <c r="E955" s="83" t="inlineStr">
        <is>
          <t>20</t>
        </is>
      </c>
      <c r="F955" s="84">
        <f>D955*E955</f>
        <v/>
      </c>
      <c r="G955" s="83" t="inlineStr">
        <is>
          <t>1</t>
        </is>
      </c>
      <c r="H955" s="83" t="inlineStr">
        <is>
          <t>0.1%</t>
        </is>
      </c>
      <c r="I955" s="87" t="inlineStr">
        <is>
          <t>x</t>
        </is>
      </c>
      <c r="J955" s="83" t="inlineStr">
        <is>
          <t>0.1%</t>
        </is>
      </c>
      <c r="K955" s="87" t="inlineStr">
        <is>
          <t>x</t>
        </is>
      </c>
      <c r="L955" s="83" t="inlineStr">
        <is>
          <t>0</t>
        </is>
      </c>
      <c r="M955" s="87" t="inlineStr">
        <is>
          <t>x</t>
        </is>
      </c>
      <c r="N955" s="83" t="inlineStr">
        <is>
          <t>0</t>
        </is>
      </c>
      <c r="O955" s="87" t="inlineStr">
        <is>
          <t>x</t>
        </is>
      </c>
      <c r="P955" s="83" t="inlineStr">
        <is>
          <t>1%</t>
        </is>
      </c>
      <c r="Q955" s="87" t="inlineStr">
        <is>
          <t>x</t>
        </is>
      </c>
      <c r="R955" s="87" t="inlineStr">
        <is>
          <t>x</t>
        </is>
      </c>
      <c r="S955" s="88" t="inlineStr">
        <is>
          <t>x</t>
        </is>
      </c>
    </row>
    <row r="956" ht="24" customHeight="1">
      <c r="A956" s="494" t="n"/>
      <c r="B956" s="236" t="inlineStr">
        <is>
          <t>3</t>
        </is>
      </c>
      <c r="C956" s="82" t="inlineStr">
        <is>
          <t>0.6</t>
        </is>
      </c>
      <c r="D956" s="83" t="inlineStr">
        <is>
          <t>10</t>
        </is>
      </c>
      <c r="E956" s="83" t="inlineStr">
        <is>
          <t>20</t>
        </is>
      </c>
      <c r="F956" s="84">
        <f>D956*E956</f>
        <v/>
      </c>
      <c r="G956" s="83" t="inlineStr">
        <is>
          <t>1</t>
        </is>
      </c>
      <c r="H956" s="83" t="inlineStr">
        <is>
          <t>0.2%</t>
        </is>
      </c>
      <c r="I956" s="87" t="inlineStr">
        <is>
          <t>x</t>
        </is>
      </c>
      <c r="J956" s="83" t="inlineStr">
        <is>
          <t>0.2%</t>
        </is>
      </c>
      <c r="K956" s="87" t="inlineStr">
        <is>
          <t>x</t>
        </is>
      </c>
      <c r="L956" s="83" t="inlineStr">
        <is>
          <t>0</t>
        </is>
      </c>
      <c r="M956" s="87" t="inlineStr">
        <is>
          <t>x</t>
        </is>
      </c>
      <c r="N956" s="83" t="inlineStr">
        <is>
          <t>0</t>
        </is>
      </c>
      <c r="O956" s="87" t="inlineStr">
        <is>
          <t>x</t>
        </is>
      </c>
      <c r="P956" s="83" t="inlineStr">
        <is>
          <t>1.5%</t>
        </is>
      </c>
      <c r="Q956" s="87" t="inlineStr">
        <is>
          <t>x</t>
        </is>
      </c>
      <c r="R956" s="87" t="inlineStr">
        <is>
          <t>x</t>
        </is>
      </c>
      <c r="S956" s="88" t="inlineStr">
        <is>
          <t>x</t>
        </is>
      </c>
    </row>
    <row r="957" ht="24" customHeight="1">
      <c r="A957" s="494" t="n"/>
      <c r="B957" s="236" t="inlineStr">
        <is>
          <t>4</t>
        </is>
      </c>
      <c r="C957" s="82" t="inlineStr">
        <is>
          <t>0.8</t>
        </is>
      </c>
      <c r="D957" s="83" t="inlineStr">
        <is>
          <t>10</t>
        </is>
      </c>
      <c r="E957" s="83" t="inlineStr">
        <is>
          <t>20</t>
        </is>
      </c>
      <c r="F957" s="84">
        <f>D957*E957</f>
        <v/>
      </c>
      <c r="G957" s="83" t="inlineStr">
        <is>
          <t>2</t>
        </is>
      </c>
      <c r="H957" s="83" t="inlineStr">
        <is>
          <t>0.2%</t>
        </is>
      </c>
      <c r="I957" s="87" t="inlineStr">
        <is>
          <t>x</t>
        </is>
      </c>
      <c r="J957" s="83" t="inlineStr">
        <is>
          <t>0.2%</t>
        </is>
      </c>
      <c r="K957" s="87" t="inlineStr">
        <is>
          <t>x</t>
        </is>
      </c>
      <c r="L957" s="83" t="inlineStr">
        <is>
          <t>0</t>
        </is>
      </c>
      <c r="M957" s="87" t="inlineStr">
        <is>
          <t>x</t>
        </is>
      </c>
      <c r="N957" s="83" t="inlineStr">
        <is>
          <t>0</t>
        </is>
      </c>
      <c r="O957" s="87" t="inlineStr">
        <is>
          <t>x</t>
        </is>
      </c>
      <c r="P957" s="83" t="inlineStr">
        <is>
          <t>2%</t>
        </is>
      </c>
      <c r="Q957" s="87" t="inlineStr">
        <is>
          <t>x</t>
        </is>
      </c>
      <c r="R957" s="87" t="inlineStr">
        <is>
          <t>x</t>
        </is>
      </c>
      <c r="S957" s="88" t="inlineStr">
        <is>
          <t>x</t>
        </is>
      </c>
    </row>
    <row r="958" ht="24" customHeight="1">
      <c r="A958" s="494" t="n"/>
      <c r="B958" s="236" t="inlineStr">
        <is>
          <t>5</t>
        </is>
      </c>
      <c r="C958" s="82" t="inlineStr">
        <is>
          <t>1.3</t>
        </is>
      </c>
      <c r="D958" s="83" t="inlineStr">
        <is>
          <t>10</t>
        </is>
      </c>
      <c r="E958" s="83" t="inlineStr">
        <is>
          <t>20</t>
        </is>
      </c>
      <c r="F958" s="84">
        <f>D958*E958</f>
        <v/>
      </c>
      <c r="G958" s="83" t="inlineStr">
        <is>
          <t>2</t>
        </is>
      </c>
      <c r="H958" s="83" t="inlineStr">
        <is>
          <t>0.3%</t>
        </is>
      </c>
      <c r="I958" s="87" t="inlineStr">
        <is>
          <t>x</t>
        </is>
      </c>
      <c r="J958" s="83" t="inlineStr">
        <is>
          <t>0.3%</t>
        </is>
      </c>
      <c r="K958" s="87" t="inlineStr">
        <is>
          <t>x</t>
        </is>
      </c>
      <c r="L958" s="83" t="inlineStr">
        <is>
          <t>0</t>
        </is>
      </c>
      <c r="M958" s="87" t="inlineStr">
        <is>
          <t>x</t>
        </is>
      </c>
      <c r="N958" s="83" t="inlineStr">
        <is>
          <t>1</t>
        </is>
      </c>
      <c r="O958" s="87" t="inlineStr">
        <is>
          <t>x</t>
        </is>
      </c>
      <c r="P958" s="83" t="inlineStr">
        <is>
          <t>2.5%</t>
        </is>
      </c>
      <c r="Q958" s="87" t="inlineStr">
        <is>
          <t>x</t>
        </is>
      </c>
      <c r="R958" s="87" t="inlineStr">
        <is>
          <t>x</t>
        </is>
      </c>
      <c r="S958" s="88" t="inlineStr">
        <is>
          <t>x</t>
        </is>
      </c>
    </row>
    <row r="959" ht="24" customHeight="1">
      <c r="A959" s="494" t="n"/>
      <c r="B959" s="236" t="inlineStr">
        <is>
          <t>6</t>
        </is>
      </c>
      <c r="C959" s="82" t="inlineStr">
        <is>
          <t>1.6</t>
        </is>
      </c>
      <c r="D959" s="83" t="inlineStr">
        <is>
          <t>12</t>
        </is>
      </c>
      <c r="E959" s="83" t="inlineStr">
        <is>
          <t>30</t>
        </is>
      </c>
      <c r="F959" s="84">
        <f>D959*E959</f>
        <v/>
      </c>
      <c r="G959" s="83" t="inlineStr">
        <is>
          <t>3</t>
        </is>
      </c>
      <c r="H959" s="83" t="inlineStr">
        <is>
          <t>0.4%</t>
        </is>
      </c>
      <c r="I959" s="87" t="inlineStr">
        <is>
          <t>x</t>
        </is>
      </c>
      <c r="J959" s="83" t="inlineStr">
        <is>
          <t>0.4%</t>
        </is>
      </c>
      <c r="K959" s="87" t="inlineStr">
        <is>
          <t>x</t>
        </is>
      </c>
      <c r="L959" s="83" t="inlineStr">
        <is>
          <t>0</t>
        </is>
      </c>
      <c r="M959" s="87" t="inlineStr">
        <is>
          <t>x</t>
        </is>
      </c>
      <c r="N959" s="83" t="inlineStr">
        <is>
          <t>1</t>
        </is>
      </c>
      <c r="O959" s="87" t="inlineStr">
        <is>
          <t>x</t>
        </is>
      </c>
      <c r="P959" s="83" t="inlineStr">
        <is>
          <t>3.3%</t>
        </is>
      </c>
      <c r="Q959" s="87" t="inlineStr">
        <is>
          <t>x</t>
        </is>
      </c>
      <c r="R959" s="87" t="inlineStr">
        <is>
          <t>x</t>
        </is>
      </c>
      <c r="S959" s="88" t="inlineStr">
        <is>
          <t>x</t>
        </is>
      </c>
    </row>
    <row r="960" ht="24" customHeight="1">
      <c r="A960" s="494" t="n"/>
      <c r="B960" s="236" t="inlineStr">
        <is>
          <t>7</t>
        </is>
      </c>
      <c r="C960" s="82" t="inlineStr">
        <is>
          <t>1.9</t>
        </is>
      </c>
      <c r="D960" s="83" t="inlineStr">
        <is>
          <t>12</t>
        </is>
      </c>
      <c r="E960" s="83" t="inlineStr">
        <is>
          <t>30</t>
        </is>
      </c>
      <c r="F960" s="84">
        <f>D960*E960</f>
        <v/>
      </c>
      <c r="G960" s="83" t="inlineStr">
        <is>
          <t>3</t>
        </is>
      </c>
      <c r="H960" s="83" t="inlineStr">
        <is>
          <t>0.5%</t>
        </is>
      </c>
      <c r="I960" s="87" t="inlineStr">
        <is>
          <t>x</t>
        </is>
      </c>
      <c r="J960" s="83" t="inlineStr">
        <is>
          <t>0.5%</t>
        </is>
      </c>
      <c r="K960" s="87" t="inlineStr">
        <is>
          <t>x</t>
        </is>
      </c>
      <c r="L960" s="83" t="inlineStr">
        <is>
          <t>0</t>
        </is>
      </c>
      <c r="M960" s="87" t="inlineStr">
        <is>
          <t>x</t>
        </is>
      </c>
      <c r="N960" s="83" t="inlineStr">
        <is>
          <t>1</t>
        </is>
      </c>
      <c r="O960" s="87" t="inlineStr">
        <is>
          <t>x</t>
        </is>
      </c>
      <c r="P960" s="83" t="inlineStr">
        <is>
          <t>4%</t>
        </is>
      </c>
      <c r="Q960" s="87" t="inlineStr">
        <is>
          <t>x</t>
        </is>
      </c>
      <c r="R960" s="87" t="inlineStr">
        <is>
          <t>x</t>
        </is>
      </c>
      <c r="S960" s="88" t="inlineStr">
        <is>
          <t>x</t>
        </is>
      </c>
    </row>
    <row r="961" ht="24" customHeight="1">
      <c r="A961" s="494" t="n"/>
      <c r="B961" s="236" t="inlineStr">
        <is>
          <t>8</t>
        </is>
      </c>
      <c r="C961" s="82" t="inlineStr">
        <is>
          <t>2.7</t>
        </is>
      </c>
      <c r="D961" s="83" t="inlineStr">
        <is>
          <t>12</t>
        </is>
      </c>
      <c r="E961" s="83" t="inlineStr">
        <is>
          <t>30</t>
        </is>
      </c>
      <c r="F961" s="84">
        <f>D961*E961</f>
        <v/>
      </c>
      <c r="G961" s="83" t="inlineStr">
        <is>
          <t>4</t>
        </is>
      </c>
      <c r="H961" s="83" t="inlineStr">
        <is>
          <t>0.6%</t>
        </is>
      </c>
      <c r="I961" s="87" t="inlineStr">
        <is>
          <t>x</t>
        </is>
      </c>
      <c r="J961" s="83" t="inlineStr">
        <is>
          <t>0.6%</t>
        </is>
      </c>
      <c r="K961" s="87" t="inlineStr">
        <is>
          <t>x</t>
        </is>
      </c>
      <c r="L961" s="83" t="inlineStr">
        <is>
          <t>1</t>
        </is>
      </c>
      <c r="M961" s="87" t="inlineStr">
        <is>
          <t>x</t>
        </is>
      </c>
      <c r="N961" s="83" t="inlineStr">
        <is>
          <t>1</t>
        </is>
      </c>
      <c r="O961" s="87" t="inlineStr">
        <is>
          <t>x</t>
        </is>
      </c>
      <c r="P961" s="83" t="inlineStr">
        <is>
          <t>4.8%</t>
        </is>
      </c>
      <c r="Q961" s="87" t="inlineStr">
        <is>
          <t>x</t>
        </is>
      </c>
      <c r="R961" s="87" t="inlineStr">
        <is>
          <t>x</t>
        </is>
      </c>
      <c r="S961" s="88" t="inlineStr">
        <is>
          <t>x</t>
        </is>
      </c>
    </row>
    <row r="962" ht="24" customHeight="1">
      <c r="A962" s="494" t="n"/>
      <c r="B962" s="236" t="inlineStr">
        <is>
          <t>9</t>
        </is>
      </c>
      <c r="C962" s="82" t="inlineStr">
        <is>
          <t>3</t>
        </is>
      </c>
      <c r="D962" s="83" t="inlineStr">
        <is>
          <t>12</t>
        </is>
      </c>
      <c r="E962" s="83" t="inlineStr">
        <is>
          <t>30</t>
        </is>
      </c>
      <c r="F962" s="84">
        <f>D962*E962</f>
        <v/>
      </c>
      <c r="G962" s="83" t="inlineStr">
        <is>
          <t>5</t>
        </is>
      </c>
      <c r="H962" s="83" t="inlineStr">
        <is>
          <t>0.7%</t>
        </is>
      </c>
      <c r="I962" s="87" t="inlineStr">
        <is>
          <t>x</t>
        </is>
      </c>
      <c r="J962" s="83" t="inlineStr">
        <is>
          <t>0.7%</t>
        </is>
      </c>
      <c r="K962" s="87" t="inlineStr">
        <is>
          <t>x</t>
        </is>
      </c>
      <c r="L962" s="83" t="inlineStr">
        <is>
          <t>1</t>
        </is>
      </c>
      <c r="M962" s="87" t="inlineStr">
        <is>
          <t>x</t>
        </is>
      </c>
      <c r="N962" s="83" t="inlineStr">
        <is>
          <t>1</t>
        </is>
      </c>
      <c r="O962" s="87" t="inlineStr">
        <is>
          <t>x</t>
        </is>
      </c>
      <c r="P962" s="83" t="inlineStr">
        <is>
          <t>5.5%</t>
        </is>
      </c>
      <c r="Q962" s="87" t="inlineStr">
        <is>
          <t>x</t>
        </is>
      </c>
      <c r="R962" s="87" t="inlineStr">
        <is>
          <t>x</t>
        </is>
      </c>
      <c r="S962" s="88" t="inlineStr">
        <is>
          <t>x</t>
        </is>
      </c>
    </row>
    <row r="963" ht="24" customHeight="1">
      <c r="A963" s="494" t="n"/>
      <c r="B963" s="236" t="inlineStr">
        <is>
          <t>10</t>
        </is>
      </c>
      <c r="C963" s="82" t="inlineStr">
        <is>
          <t>3.3</t>
        </is>
      </c>
      <c r="D963" s="83" t="inlineStr">
        <is>
          <t>12</t>
        </is>
      </c>
      <c r="E963" s="83" t="inlineStr">
        <is>
          <t>30</t>
        </is>
      </c>
      <c r="F963" s="84">
        <f>D963*E963</f>
        <v/>
      </c>
      <c r="G963" s="83" t="inlineStr">
        <is>
          <t>5</t>
        </is>
      </c>
      <c r="H963" s="83" t="inlineStr">
        <is>
          <t>0.8%</t>
        </is>
      </c>
      <c r="I963" s="87" t="inlineStr">
        <is>
          <t>x</t>
        </is>
      </c>
      <c r="J963" s="83" t="inlineStr">
        <is>
          <t>0.8%</t>
        </is>
      </c>
      <c r="K963" s="87" t="inlineStr">
        <is>
          <t>x</t>
        </is>
      </c>
      <c r="L963" s="83" t="inlineStr">
        <is>
          <t>1</t>
        </is>
      </c>
      <c r="M963" s="87" t="inlineStr">
        <is>
          <t>x</t>
        </is>
      </c>
      <c r="N963" s="83" t="inlineStr">
        <is>
          <t>1</t>
        </is>
      </c>
      <c r="O963" s="87" t="inlineStr">
        <is>
          <t>x</t>
        </is>
      </c>
      <c r="P963" s="83" t="inlineStr">
        <is>
          <t>6.3%</t>
        </is>
      </c>
      <c r="Q963" s="87" t="inlineStr">
        <is>
          <t>x</t>
        </is>
      </c>
      <c r="R963" s="87" t="inlineStr">
        <is>
          <t>x</t>
        </is>
      </c>
      <c r="S963" s="88" t="inlineStr">
        <is>
          <t>x</t>
        </is>
      </c>
    </row>
    <row r="964" ht="24" customHeight="1">
      <c r="A964" s="494" t="n"/>
      <c r="B964" s="236" t="inlineStr">
        <is>
          <t>11</t>
        </is>
      </c>
      <c r="C964" s="82" t="inlineStr">
        <is>
          <t>3.9</t>
        </is>
      </c>
      <c r="D964" s="83" t="inlineStr">
        <is>
          <t>14</t>
        </is>
      </c>
      <c r="E964" s="83" t="inlineStr">
        <is>
          <t>50</t>
        </is>
      </c>
      <c r="F964" s="84">
        <f>D964*E964</f>
        <v/>
      </c>
      <c r="G964" s="83" t="inlineStr">
        <is>
          <t>6</t>
        </is>
      </c>
      <c r="H964" s="83" t="inlineStr">
        <is>
          <t>0.9%</t>
        </is>
      </c>
      <c r="I964" s="87" t="inlineStr">
        <is>
          <t>x</t>
        </is>
      </c>
      <c r="J964" s="83" t="inlineStr">
        <is>
          <t>0.9%</t>
        </is>
      </c>
      <c r="K964" s="87" t="inlineStr">
        <is>
          <t>x</t>
        </is>
      </c>
      <c r="L964" s="83" t="inlineStr">
        <is>
          <t>1</t>
        </is>
      </c>
      <c r="M964" s="87" t="inlineStr">
        <is>
          <t>x</t>
        </is>
      </c>
      <c r="N964" s="83" t="inlineStr">
        <is>
          <t>2</t>
        </is>
      </c>
      <c r="O964" s="87" t="inlineStr">
        <is>
          <t>x</t>
        </is>
      </c>
      <c r="P964" s="83" t="inlineStr">
        <is>
          <t>7.3%</t>
        </is>
      </c>
      <c r="Q964" s="87" t="inlineStr">
        <is>
          <t>x</t>
        </is>
      </c>
      <c r="R964" s="87" t="inlineStr">
        <is>
          <t>x</t>
        </is>
      </c>
      <c r="S964" s="88" t="inlineStr">
        <is>
          <t>x</t>
        </is>
      </c>
    </row>
    <row r="965" ht="24" customHeight="1">
      <c r="A965" s="494" t="n"/>
      <c r="B965" s="236" t="inlineStr">
        <is>
          <t>12</t>
        </is>
      </c>
      <c r="C965" s="82" t="inlineStr">
        <is>
          <t>4.4</t>
        </is>
      </c>
      <c r="D965" s="83" t="inlineStr">
        <is>
          <t>14</t>
        </is>
      </c>
      <c r="E965" s="83" t="inlineStr">
        <is>
          <t>50</t>
        </is>
      </c>
      <c r="F965" s="84">
        <f>D965*E965</f>
        <v/>
      </c>
      <c r="G965" s="83" t="inlineStr">
        <is>
          <t>7</t>
        </is>
      </c>
      <c r="H965" s="83" t="inlineStr">
        <is>
          <t>1%</t>
        </is>
      </c>
      <c r="I965" s="87" t="inlineStr">
        <is>
          <t>x</t>
        </is>
      </c>
      <c r="J965" s="83" t="inlineStr">
        <is>
          <t>1%</t>
        </is>
      </c>
      <c r="K965" s="87" t="inlineStr">
        <is>
          <t>x</t>
        </is>
      </c>
      <c r="L965" s="83" t="inlineStr">
        <is>
          <t>1</t>
        </is>
      </c>
      <c r="M965" s="87" t="inlineStr">
        <is>
          <t>x</t>
        </is>
      </c>
      <c r="N965" s="83" t="inlineStr">
        <is>
          <t>2</t>
        </is>
      </c>
      <c r="O965" s="87" t="inlineStr">
        <is>
          <t>x</t>
        </is>
      </c>
      <c r="P965" s="83" t="inlineStr">
        <is>
          <t>8.3%</t>
        </is>
      </c>
      <c r="Q965" s="87" t="inlineStr">
        <is>
          <t>x</t>
        </is>
      </c>
      <c r="R965" s="87" t="inlineStr">
        <is>
          <t>x</t>
        </is>
      </c>
      <c r="S965" s="88" t="inlineStr">
        <is>
          <t>x</t>
        </is>
      </c>
    </row>
    <row r="966" ht="24" customHeight="1">
      <c r="A966" s="494" t="n"/>
      <c r="B966" s="236" t="inlineStr">
        <is>
          <t>13</t>
        </is>
      </c>
      <c r="C966" s="82" t="inlineStr">
        <is>
          <t>4.8</t>
        </is>
      </c>
      <c r="D966" s="83" t="inlineStr">
        <is>
          <t>14</t>
        </is>
      </c>
      <c r="E966" s="83" t="inlineStr">
        <is>
          <t>50</t>
        </is>
      </c>
      <c r="F966" s="84">
        <f>D966*E966</f>
        <v/>
      </c>
      <c r="G966" s="83" t="inlineStr">
        <is>
          <t>8</t>
        </is>
      </c>
      <c r="H966" s="83" t="inlineStr">
        <is>
          <t>1.1%</t>
        </is>
      </c>
      <c r="I966" s="87" t="inlineStr">
        <is>
          <t>x</t>
        </is>
      </c>
      <c r="J966" s="83" t="inlineStr">
        <is>
          <t>1.1%</t>
        </is>
      </c>
      <c r="K966" s="87" t="inlineStr">
        <is>
          <t>x</t>
        </is>
      </c>
      <c r="L966" s="83" t="inlineStr">
        <is>
          <t>1</t>
        </is>
      </c>
      <c r="M966" s="87" t="inlineStr">
        <is>
          <t>x</t>
        </is>
      </c>
      <c r="N966" s="83" t="inlineStr">
        <is>
          <t>2</t>
        </is>
      </c>
      <c r="O966" s="87" t="inlineStr">
        <is>
          <t>x</t>
        </is>
      </c>
      <c r="P966" s="83" t="inlineStr">
        <is>
          <t>9.3%</t>
        </is>
      </c>
      <c r="Q966" s="87" t="inlineStr">
        <is>
          <t>x</t>
        </is>
      </c>
      <c r="R966" s="87" t="inlineStr">
        <is>
          <t>x</t>
        </is>
      </c>
      <c r="S966" s="88" t="inlineStr">
        <is>
          <t>x</t>
        </is>
      </c>
    </row>
    <row r="967" ht="24" customHeight="1">
      <c r="A967" s="494" t="n"/>
      <c r="B967" s="236" t="inlineStr">
        <is>
          <t>14</t>
        </is>
      </c>
      <c r="C967" s="82" t="inlineStr">
        <is>
          <t>5.3</t>
        </is>
      </c>
      <c r="D967" s="83" t="inlineStr">
        <is>
          <t>14</t>
        </is>
      </c>
      <c r="E967" s="83" t="inlineStr">
        <is>
          <t>50</t>
        </is>
      </c>
      <c r="F967" s="84">
        <f>D967*E967</f>
        <v/>
      </c>
      <c r="G967" s="83" t="inlineStr">
        <is>
          <t>9</t>
        </is>
      </c>
      <c r="H967" s="83" t="inlineStr">
        <is>
          <t>1.3%</t>
        </is>
      </c>
      <c r="I967" s="87" t="inlineStr">
        <is>
          <t>x</t>
        </is>
      </c>
      <c r="J967" s="83" t="inlineStr">
        <is>
          <t>1.3%</t>
        </is>
      </c>
      <c r="K967" s="87" t="inlineStr">
        <is>
          <t>x</t>
        </is>
      </c>
      <c r="L967" s="83" t="inlineStr">
        <is>
          <t>1</t>
        </is>
      </c>
      <c r="M967" s="87" t="inlineStr">
        <is>
          <t>x</t>
        </is>
      </c>
      <c r="N967" s="83" t="inlineStr">
        <is>
          <t>2</t>
        </is>
      </c>
      <c r="O967" s="87" t="inlineStr">
        <is>
          <t>x</t>
        </is>
      </c>
      <c r="P967" s="83" t="inlineStr">
        <is>
          <t>10.3%</t>
        </is>
      </c>
      <c r="Q967" s="87" t="inlineStr">
        <is>
          <t>x</t>
        </is>
      </c>
      <c r="R967" s="87" t="inlineStr">
        <is>
          <t>x</t>
        </is>
      </c>
      <c r="S967" s="88" t="inlineStr">
        <is>
          <t>x</t>
        </is>
      </c>
    </row>
    <row r="968" ht="24" customHeight="1">
      <c r="A968" s="494" t="n"/>
      <c r="B968" s="236" t="inlineStr">
        <is>
          <t>15</t>
        </is>
      </c>
      <c r="C968" s="82" t="inlineStr">
        <is>
          <t>5.6</t>
        </is>
      </c>
      <c r="D968" s="83" t="inlineStr">
        <is>
          <t>14</t>
        </is>
      </c>
      <c r="E968" s="83" t="inlineStr">
        <is>
          <t>50</t>
        </is>
      </c>
      <c r="F968" s="84">
        <f>D968*E968</f>
        <v/>
      </c>
      <c r="G968" s="83" t="inlineStr">
        <is>
          <t>9</t>
        </is>
      </c>
      <c r="H968" s="83" t="inlineStr">
        <is>
          <t>1.4%</t>
        </is>
      </c>
      <c r="I968" s="87" t="inlineStr">
        <is>
          <t>x</t>
        </is>
      </c>
      <c r="J968" s="83" t="inlineStr">
        <is>
          <t>1.4%</t>
        </is>
      </c>
      <c r="K968" s="87" t="inlineStr">
        <is>
          <t>x</t>
        </is>
      </c>
      <c r="L968" s="83" t="inlineStr">
        <is>
          <t>1</t>
        </is>
      </c>
      <c r="M968" s="87" t="inlineStr">
        <is>
          <t>x</t>
        </is>
      </c>
      <c r="N968" s="83" t="inlineStr">
        <is>
          <t>2</t>
        </is>
      </c>
      <c r="O968" s="87" t="inlineStr">
        <is>
          <t>x</t>
        </is>
      </c>
      <c r="P968" s="83" t="inlineStr">
        <is>
          <t>11.3%</t>
        </is>
      </c>
      <c r="Q968" s="87" t="inlineStr">
        <is>
          <t>x</t>
        </is>
      </c>
      <c r="R968" s="87" t="inlineStr">
        <is>
          <t>x</t>
        </is>
      </c>
      <c r="S968" s="88" t="inlineStr">
        <is>
          <t>x</t>
        </is>
      </c>
    </row>
    <row r="969" ht="24" customHeight="1">
      <c r="A969" s="494" t="n"/>
      <c r="B969" s="236" t="inlineStr">
        <is>
          <t>16</t>
        </is>
      </c>
      <c r="C969" s="82" t="inlineStr">
        <is>
          <t>7</t>
        </is>
      </c>
      <c r="D969" s="83" t="inlineStr">
        <is>
          <t>17</t>
        </is>
      </c>
      <c r="E969" s="83" t="inlineStr">
        <is>
          <t>70</t>
        </is>
      </c>
      <c r="F969" s="84">
        <f>D969*E969</f>
        <v/>
      </c>
      <c r="G969" s="83" t="inlineStr">
        <is>
          <t>11</t>
        </is>
      </c>
      <c r="H969" s="83" t="inlineStr">
        <is>
          <t>1.6%</t>
        </is>
      </c>
      <c r="I969" s="87" t="inlineStr">
        <is>
          <t>x</t>
        </is>
      </c>
      <c r="J969" s="83" t="inlineStr">
        <is>
          <t>1.6%</t>
        </is>
      </c>
      <c r="K969" s="87" t="inlineStr">
        <is>
          <t>x</t>
        </is>
      </c>
      <c r="L969" s="83" t="inlineStr">
        <is>
          <t>2</t>
        </is>
      </c>
      <c r="M969" s="87" t="inlineStr">
        <is>
          <t>x</t>
        </is>
      </c>
      <c r="N969" s="83" t="inlineStr">
        <is>
          <t>3</t>
        </is>
      </c>
      <c r="O969" s="87" t="inlineStr">
        <is>
          <t>x</t>
        </is>
      </c>
      <c r="P969" s="83" t="inlineStr">
        <is>
          <t>12.8%</t>
        </is>
      </c>
      <c r="Q969" s="87" t="inlineStr">
        <is>
          <t>x</t>
        </is>
      </c>
      <c r="R969" s="87" t="inlineStr">
        <is>
          <t>x</t>
        </is>
      </c>
      <c r="S969" s="88" t="inlineStr">
        <is>
          <t>x</t>
        </is>
      </c>
    </row>
    <row r="970" ht="24" customHeight="1">
      <c r="A970" s="494" t="n"/>
      <c r="B970" s="236" t="inlineStr">
        <is>
          <t>17</t>
        </is>
      </c>
      <c r="C970" s="82" t="inlineStr">
        <is>
          <t>7.5</t>
        </is>
      </c>
      <c r="D970" s="83" t="inlineStr">
        <is>
          <t>17</t>
        </is>
      </c>
      <c r="E970" s="83" t="inlineStr">
        <is>
          <t>70</t>
        </is>
      </c>
      <c r="F970" s="84">
        <f>D970*E970</f>
        <v/>
      </c>
      <c r="G970" s="83" t="inlineStr">
        <is>
          <t>12</t>
        </is>
      </c>
      <c r="H970" s="83" t="inlineStr">
        <is>
          <t>1.7%</t>
        </is>
      </c>
      <c r="I970" s="87" t="inlineStr">
        <is>
          <t>x</t>
        </is>
      </c>
      <c r="J970" s="83" t="inlineStr">
        <is>
          <t>1.7%</t>
        </is>
      </c>
      <c r="K970" s="87" t="inlineStr">
        <is>
          <t>x</t>
        </is>
      </c>
      <c r="L970" s="83" t="inlineStr">
        <is>
          <t>2</t>
        </is>
      </c>
      <c r="M970" s="87" t="inlineStr">
        <is>
          <t>x</t>
        </is>
      </c>
      <c r="N970" s="83" t="inlineStr">
        <is>
          <t>3</t>
        </is>
      </c>
      <c r="O970" s="87" t="inlineStr">
        <is>
          <t>x</t>
        </is>
      </c>
      <c r="P970" s="83" t="inlineStr">
        <is>
          <t>14.3%</t>
        </is>
      </c>
      <c r="Q970" s="87" t="inlineStr">
        <is>
          <t>x</t>
        </is>
      </c>
      <c r="R970" s="87" t="inlineStr">
        <is>
          <t>x</t>
        </is>
      </c>
      <c r="S970" s="88" t="inlineStr">
        <is>
          <t>x</t>
        </is>
      </c>
    </row>
    <row r="971" ht="24" customHeight="1">
      <c r="A971" s="494" t="n"/>
      <c r="B971" s="236" t="inlineStr">
        <is>
          <t>18</t>
        </is>
      </c>
      <c r="C971" s="82" t="inlineStr">
        <is>
          <t>8.1</t>
        </is>
      </c>
      <c r="D971" s="83" t="inlineStr">
        <is>
          <t>17</t>
        </is>
      </c>
      <c r="E971" s="83" t="inlineStr">
        <is>
          <t>70</t>
        </is>
      </c>
      <c r="F971" s="84">
        <f>D971*E971</f>
        <v/>
      </c>
      <c r="G971" s="83" t="inlineStr">
        <is>
          <t>13</t>
        </is>
      </c>
      <c r="H971" s="83" t="inlineStr">
        <is>
          <t>1.9%</t>
        </is>
      </c>
      <c r="I971" s="87" t="inlineStr">
        <is>
          <t>x</t>
        </is>
      </c>
      <c r="J971" s="83" t="inlineStr">
        <is>
          <t>1.9%</t>
        </is>
      </c>
      <c r="K971" s="87" t="inlineStr">
        <is>
          <t>x</t>
        </is>
      </c>
      <c r="L971" s="83" t="inlineStr">
        <is>
          <t>2</t>
        </is>
      </c>
      <c r="M971" s="87" t="inlineStr">
        <is>
          <t>x</t>
        </is>
      </c>
      <c r="N971" s="83" t="inlineStr">
        <is>
          <t>3</t>
        </is>
      </c>
      <c r="O971" s="87" t="inlineStr">
        <is>
          <t>x</t>
        </is>
      </c>
      <c r="P971" s="83" t="inlineStr">
        <is>
          <t>15.8%</t>
        </is>
      </c>
      <c r="Q971" s="87" t="inlineStr">
        <is>
          <t>x</t>
        </is>
      </c>
      <c r="R971" s="87" t="inlineStr">
        <is>
          <t>x</t>
        </is>
      </c>
      <c r="S971" s="88" t="inlineStr">
        <is>
          <t>x</t>
        </is>
      </c>
    </row>
    <row r="972" ht="24" customHeight="1">
      <c r="A972" s="494" t="n"/>
      <c r="B972" s="236" t="inlineStr">
        <is>
          <t>19</t>
        </is>
      </c>
      <c r="C972" s="82" t="inlineStr">
        <is>
          <t>9</t>
        </is>
      </c>
      <c r="D972" s="83" t="inlineStr">
        <is>
          <t>17</t>
        </is>
      </c>
      <c r="E972" s="83" t="inlineStr">
        <is>
          <t>70</t>
        </is>
      </c>
      <c r="F972" s="84">
        <f>D972*E972</f>
        <v/>
      </c>
      <c r="G972" s="83" t="inlineStr">
        <is>
          <t>14</t>
        </is>
      </c>
      <c r="H972" s="83" t="inlineStr">
        <is>
          <t>2.1%</t>
        </is>
      </c>
      <c r="I972" s="87" t="inlineStr">
        <is>
          <t>x</t>
        </is>
      </c>
      <c r="J972" s="83" t="inlineStr">
        <is>
          <t>2.1%</t>
        </is>
      </c>
      <c r="K972" s="87" t="inlineStr">
        <is>
          <t>x</t>
        </is>
      </c>
      <c r="L972" s="83" t="inlineStr">
        <is>
          <t>2</t>
        </is>
      </c>
      <c r="M972" s="87" t="inlineStr">
        <is>
          <t>x</t>
        </is>
      </c>
      <c r="N972" s="83" t="inlineStr">
        <is>
          <t>4</t>
        </is>
      </c>
      <c r="O972" s="87" t="inlineStr">
        <is>
          <t>x</t>
        </is>
      </c>
      <c r="P972" s="83" t="inlineStr">
        <is>
          <t>17.3%</t>
        </is>
      </c>
      <c r="Q972" s="87" t="inlineStr">
        <is>
          <t>x</t>
        </is>
      </c>
      <c r="R972" s="87" t="inlineStr">
        <is>
          <t>x</t>
        </is>
      </c>
      <c r="S972" s="88" t="inlineStr">
        <is>
          <t>x</t>
        </is>
      </c>
    </row>
    <row r="973" ht="24" customHeight="1">
      <c r="A973" s="494" t="n"/>
      <c r="B973" s="236" t="inlineStr">
        <is>
          <t>20</t>
        </is>
      </c>
      <c r="C973" s="82" t="inlineStr">
        <is>
          <t>9.7</t>
        </is>
      </c>
      <c r="D973" s="83" t="inlineStr">
        <is>
          <t>17</t>
        </is>
      </c>
      <c r="E973" s="83" t="inlineStr">
        <is>
          <t>70</t>
        </is>
      </c>
      <c r="F973" s="84">
        <f>D973*E973</f>
        <v/>
      </c>
      <c r="G973" s="83" t="inlineStr">
        <is>
          <t>16</t>
        </is>
      </c>
      <c r="H973" s="83" t="inlineStr">
        <is>
          <t>2.3%</t>
        </is>
      </c>
      <c r="I973" s="87" t="inlineStr">
        <is>
          <t>x</t>
        </is>
      </c>
      <c r="J973" s="83" t="inlineStr">
        <is>
          <t>2.3%</t>
        </is>
      </c>
      <c r="K973" s="87" t="inlineStr">
        <is>
          <t>x</t>
        </is>
      </c>
      <c r="L973" s="83" t="inlineStr">
        <is>
          <t>2</t>
        </is>
      </c>
      <c r="M973" s="87" t="inlineStr">
        <is>
          <t>x</t>
        </is>
      </c>
      <c r="N973" s="83" t="inlineStr">
        <is>
          <t>4</t>
        </is>
      </c>
      <c r="O973" s="87" t="inlineStr">
        <is>
          <t>x</t>
        </is>
      </c>
      <c r="P973" s="83" t="inlineStr">
        <is>
          <t>18.8%</t>
        </is>
      </c>
      <c r="Q973" s="87" t="inlineStr">
        <is>
          <t>x</t>
        </is>
      </c>
      <c r="R973" s="87" t="inlineStr">
        <is>
          <t>x</t>
        </is>
      </c>
      <c r="S973" s="88" t="inlineStr">
        <is>
          <t>x</t>
        </is>
      </c>
    </row>
    <row r="974" ht="24" customHeight="1">
      <c r="A974" s="494" t="n"/>
      <c r="B974" s="236" t="inlineStr">
        <is>
          <t>21</t>
        </is>
      </c>
      <c r="C974" s="82" t="inlineStr">
        <is>
          <t>11.3</t>
        </is>
      </c>
      <c r="D974" s="83" t="inlineStr">
        <is>
          <t>21</t>
        </is>
      </c>
      <c r="E974" s="83" t="inlineStr">
        <is>
          <t>90</t>
        </is>
      </c>
      <c r="F974" s="84">
        <f>D974*E974</f>
        <v/>
      </c>
      <c r="G974" s="83" t="inlineStr">
        <is>
          <t>18</t>
        </is>
      </c>
      <c r="H974" s="83" t="inlineStr">
        <is>
          <t>2.6%</t>
        </is>
      </c>
      <c r="I974" s="87" t="inlineStr">
        <is>
          <t>x</t>
        </is>
      </c>
      <c r="J974" s="83" t="inlineStr">
        <is>
          <t>2.6%</t>
        </is>
      </c>
      <c r="K974" s="87" t="inlineStr">
        <is>
          <t>x</t>
        </is>
      </c>
      <c r="L974" s="83" t="inlineStr">
        <is>
          <t>3</t>
        </is>
      </c>
      <c r="M974" s="87" t="inlineStr">
        <is>
          <t>x</t>
        </is>
      </c>
      <c r="N974" s="83" t="inlineStr">
        <is>
          <t>5</t>
        </is>
      </c>
      <c r="O974" s="87" t="inlineStr">
        <is>
          <t>x</t>
        </is>
      </c>
      <c r="P974" s="83" t="inlineStr">
        <is>
          <t>21%</t>
        </is>
      </c>
      <c r="Q974" s="87" t="inlineStr">
        <is>
          <t>x</t>
        </is>
      </c>
      <c r="R974" s="87" t="inlineStr">
        <is>
          <t>x</t>
        </is>
      </c>
      <c r="S974" s="88" t="inlineStr">
        <is>
          <t>x</t>
        </is>
      </c>
    </row>
    <row r="975" ht="24" customHeight="1">
      <c r="A975" s="494" t="n"/>
      <c r="B975" s="236" t="inlineStr">
        <is>
          <t>22</t>
        </is>
      </c>
      <c r="C975" s="82" t="inlineStr">
        <is>
          <t>12.2</t>
        </is>
      </c>
      <c r="D975" s="83" t="inlineStr">
        <is>
          <t>21</t>
        </is>
      </c>
      <c r="E975" s="83" t="inlineStr">
        <is>
          <t>90</t>
        </is>
      </c>
      <c r="F975" s="84">
        <f>D975*E975</f>
        <v/>
      </c>
      <c r="G975" s="83" t="inlineStr">
        <is>
          <t>20</t>
        </is>
      </c>
      <c r="H975" s="83" t="inlineStr">
        <is>
          <t>2.8%</t>
        </is>
      </c>
      <c r="I975" s="87" t="inlineStr">
        <is>
          <t>x</t>
        </is>
      </c>
      <c r="J975" s="83" t="inlineStr">
        <is>
          <t>2.8%</t>
        </is>
      </c>
      <c r="K975" s="87" t="inlineStr">
        <is>
          <t>x</t>
        </is>
      </c>
      <c r="L975" s="83" t="inlineStr">
        <is>
          <t>3</t>
        </is>
      </c>
      <c r="M975" s="87" t="inlineStr">
        <is>
          <t>x</t>
        </is>
      </c>
      <c r="N975" s="83" t="inlineStr">
        <is>
          <t>5</t>
        </is>
      </c>
      <c r="O975" s="87" t="inlineStr">
        <is>
          <t>x</t>
        </is>
      </c>
      <c r="P975" s="83" t="inlineStr">
        <is>
          <t>23.3%</t>
        </is>
      </c>
      <c r="Q975" s="87" t="inlineStr">
        <is>
          <t>x</t>
        </is>
      </c>
      <c r="R975" s="87" t="inlineStr">
        <is>
          <t>x</t>
        </is>
      </c>
      <c r="S975" s="88" t="inlineStr">
        <is>
          <t>x</t>
        </is>
      </c>
    </row>
    <row r="976" ht="24" customHeight="1">
      <c r="A976" s="494" t="n"/>
      <c r="B976" s="236" t="inlineStr">
        <is>
          <t>23</t>
        </is>
      </c>
      <c r="C976" s="82" t="inlineStr">
        <is>
          <t>13.3</t>
        </is>
      </c>
      <c r="D976" s="83" t="inlineStr">
        <is>
          <t>21</t>
        </is>
      </c>
      <c r="E976" s="83" t="inlineStr">
        <is>
          <t>90</t>
        </is>
      </c>
      <c r="F976" s="84">
        <f>D976*E976</f>
        <v/>
      </c>
      <c r="G976" s="83" t="inlineStr">
        <is>
          <t>21</t>
        </is>
      </c>
      <c r="H976" s="83" t="inlineStr">
        <is>
          <t>3.1%</t>
        </is>
      </c>
      <c r="I976" s="87" t="inlineStr">
        <is>
          <t>x</t>
        </is>
      </c>
      <c r="J976" s="83" t="inlineStr">
        <is>
          <t>3.1%</t>
        </is>
      </c>
      <c r="K976" s="87" t="inlineStr">
        <is>
          <t>x</t>
        </is>
      </c>
      <c r="L976" s="83" t="inlineStr">
        <is>
          <t>3</t>
        </is>
      </c>
      <c r="M976" s="87" t="inlineStr">
        <is>
          <t>x</t>
        </is>
      </c>
      <c r="N976" s="83" t="inlineStr">
        <is>
          <t>6</t>
        </is>
      </c>
      <c r="O976" s="87" t="inlineStr">
        <is>
          <t>x</t>
        </is>
      </c>
      <c r="P976" s="83" t="inlineStr">
        <is>
          <t>25.5%</t>
        </is>
      </c>
      <c r="Q976" s="87" t="inlineStr">
        <is>
          <t>x</t>
        </is>
      </c>
      <c r="R976" s="87" t="inlineStr">
        <is>
          <t>x</t>
        </is>
      </c>
      <c r="S976" s="88" t="inlineStr">
        <is>
          <t>x</t>
        </is>
      </c>
    </row>
    <row r="977" ht="24" customHeight="1">
      <c r="A977" s="494" t="n"/>
      <c r="B977" s="236" t="inlineStr">
        <is>
          <t>24</t>
        </is>
      </c>
      <c r="C977" s="82" t="inlineStr">
        <is>
          <t>14.3</t>
        </is>
      </c>
      <c r="D977" s="83" t="inlineStr">
        <is>
          <t>21</t>
        </is>
      </c>
      <c r="E977" s="83" t="inlineStr">
        <is>
          <t>90</t>
        </is>
      </c>
      <c r="F977" s="84">
        <f>D977*E977</f>
        <v/>
      </c>
      <c r="G977" s="83" t="inlineStr">
        <is>
          <t>23</t>
        </is>
      </c>
      <c r="H977" s="83" t="inlineStr">
        <is>
          <t>3.4%</t>
        </is>
      </c>
      <c r="I977" s="87" t="inlineStr">
        <is>
          <t>x</t>
        </is>
      </c>
      <c r="J977" s="83" t="inlineStr">
        <is>
          <t>3.4%</t>
        </is>
      </c>
      <c r="K977" s="87" t="inlineStr">
        <is>
          <t>x</t>
        </is>
      </c>
      <c r="L977" s="83" t="inlineStr">
        <is>
          <t>3</t>
        </is>
      </c>
      <c r="M977" s="87" t="inlineStr">
        <is>
          <t>x</t>
        </is>
      </c>
      <c r="N977" s="83" t="inlineStr">
        <is>
          <t>6</t>
        </is>
      </c>
      <c r="O977" s="87" t="inlineStr">
        <is>
          <t>x</t>
        </is>
      </c>
      <c r="P977" s="83" t="inlineStr">
        <is>
          <t>27.8%</t>
        </is>
      </c>
      <c r="Q977" s="87" t="inlineStr">
        <is>
          <t>x</t>
        </is>
      </c>
      <c r="R977" s="87" t="inlineStr">
        <is>
          <t>x</t>
        </is>
      </c>
      <c r="S977" s="88" t="inlineStr">
        <is>
          <t>x</t>
        </is>
      </c>
    </row>
    <row r="978" ht="24" customHeight="1">
      <c r="A978" s="494" t="n"/>
      <c r="B978" s="236" t="inlineStr">
        <is>
          <t>25</t>
        </is>
      </c>
      <c r="C978" s="82" t="inlineStr">
        <is>
          <t>15.9</t>
        </is>
      </c>
      <c r="D978" s="83" t="inlineStr">
        <is>
          <t>21</t>
        </is>
      </c>
      <c r="E978" s="83" t="inlineStr">
        <is>
          <t>90</t>
        </is>
      </c>
      <c r="F978" s="84">
        <f>D978*E978</f>
        <v/>
      </c>
      <c r="G978" s="83" t="inlineStr">
        <is>
          <t>25</t>
        </is>
      </c>
      <c r="H978" s="83" t="inlineStr">
        <is>
          <t>3.7%</t>
        </is>
      </c>
      <c r="I978" s="87" t="inlineStr">
        <is>
          <t>x</t>
        </is>
      </c>
      <c r="J978" s="83" t="inlineStr">
        <is>
          <t>3.7%</t>
        </is>
      </c>
      <c r="K978" s="87" t="inlineStr">
        <is>
          <t>x</t>
        </is>
      </c>
      <c r="L978" s="83" t="inlineStr">
        <is>
          <t>4</t>
        </is>
      </c>
      <c r="M978" s="87" t="inlineStr">
        <is>
          <t>x</t>
        </is>
      </c>
      <c r="N978" s="83" t="inlineStr">
        <is>
          <t>7</t>
        </is>
      </c>
      <c r="O978" s="87" t="inlineStr">
        <is>
          <t>x</t>
        </is>
      </c>
      <c r="P978" s="83" t="inlineStr">
        <is>
          <t>30%</t>
        </is>
      </c>
      <c r="Q978" s="87" t="inlineStr">
        <is>
          <t>x</t>
        </is>
      </c>
      <c r="R978" s="87" t="inlineStr">
        <is>
          <t>x</t>
        </is>
      </c>
      <c r="S978" s="88" t="inlineStr">
        <is>
          <t>x</t>
        </is>
      </c>
    </row>
    <row r="979" ht="24" customHeight="1">
      <c r="A979" s="494" t="n"/>
      <c r="B979" s="236" t="inlineStr">
        <is>
          <t>26</t>
        </is>
      </c>
      <c r="C979" s="82" t="inlineStr">
        <is>
          <t>17.6</t>
        </is>
      </c>
      <c r="D979" s="83" t="inlineStr">
        <is>
          <t>25</t>
        </is>
      </c>
      <c r="E979" s="83" t="inlineStr">
        <is>
          <t>120</t>
        </is>
      </c>
      <c r="F979" s="84">
        <f>D979*E979</f>
        <v/>
      </c>
      <c r="G979" s="83" t="inlineStr">
        <is>
          <t>29</t>
        </is>
      </c>
      <c r="H979" s="83" t="inlineStr">
        <is>
          <t>4.1%</t>
        </is>
      </c>
      <c r="I979" s="87" t="inlineStr">
        <is>
          <t>x</t>
        </is>
      </c>
      <c r="J979" s="83" t="inlineStr">
        <is>
          <t>4.1%</t>
        </is>
      </c>
      <c r="K979" s="87" t="inlineStr">
        <is>
          <t>x</t>
        </is>
      </c>
      <c r="L979" s="83" t="inlineStr">
        <is>
          <t>4</t>
        </is>
      </c>
      <c r="M979" s="87" t="inlineStr">
        <is>
          <t>x</t>
        </is>
      </c>
      <c r="N979" s="83" t="inlineStr">
        <is>
          <t>7</t>
        </is>
      </c>
      <c r="O979" s="87" t="inlineStr">
        <is>
          <t>x</t>
        </is>
      </c>
      <c r="P979" s="83" t="inlineStr">
        <is>
          <t>34%</t>
        </is>
      </c>
      <c r="Q979" s="87" t="inlineStr">
        <is>
          <t>x</t>
        </is>
      </c>
      <c r="R979" s="87" t="inlineStr">
        <is>
          <t>x</t>
        </is>
      </c>
      <c r="S979" s="88" t="inlineStr">
        <is>
          <t>x</t>
        </is>
      </c>
    </row>
    <row r="980" ht="24" customHeight="1">
      <c r="A980" s="494" t="n"/>
      <c r="B980" s="236" t="inlineStr">
        <is>
          <t>27</t>
        </is>
      </c>
      <c r="C980" s="82" t="inlineStr">
        <is>
          <t>19.9</t>
        </is>
      </c>
      <c r="D980" s="83" t="inlineStr">
        <is>
          <t>25</t>
        </is>
      </c>
      <c r="E980" s="83" t="inlineStr">
        <is>
          <t>120</t>
        </is>
      </c>
      <c r="F980" s="84">
        <f>D980*E980</f>
        <v/>
      </c>
      <c r="G980" s="83" t="inlineStr">
        <is>
          <t>32</t>
        </is>
      </c>
      <c r="H980" s="83" t="inlineStr">
        <is>
          <t>4.6%</t>
        </is>
      </c>
      <c r="I980" s="87" t="inlineStr">
        <is>
          <t>x</t>
        </is>
      </c>
      <c r="J980" s="83" t="inlineStr">
        <is>
          <t>4.6%</t>
        </is>
      </c>
      <c r="K980" s="87" t="inlineStr">
        <is>
          <t>x</t>
        </is>
      </c>
      <c r="L980" s="83" t="inlineStr">
        <is>
          <t>5</t>
        </is>
      </c>
      <c r="M980" s="87" t="inlineStr">
        <is>
          <t>x</t>
        </is>
      </c>
      <c r="N980" s="83" t="inlineStr">
        <is>
          <t>8</t>
        </is>
      </c>
      <c r="O980" s="87" t="inlineStr">
        <is>
          <t>x</t>
        </is>
      </c>
      <c r="P980" s="83" t="inlineStr">
        <is>
          <t>38%</t>
        </is>
      </c>
      <c r="Q980" s="87" t="inlineStr">
        <is>
          <t>x</t>
        </is>
      </c>
      <c r="R980" s="87" t="inlineStr">
        <is>
          <t>x</t>
        </is>
      </c>
      <c r="S980" s="88" t="inlineStr">
        <is>
          <t>x</t>
        </is>
      </c>
    </row>
    <row r="981" ht="24" customHeight="1">
      <c r="A981" s="494" t="n"/>
      <c r="B981" s="236" t="inlineStr">
        <is>
          <t>28</t>
        </is>
      </c>
      <c r="C981" s="82" t="inlineStr">
        <is>
          <t>21.8</t>
        </is>
      </c>
      <c r="D981" s="83" t="inlineStr">
        <is>
          <t>25</t>
        </is>
      </c>
      <c r="E981" s="83" t="inlineStr">
        <is>
          <t>120</t>
        </is>
      </c>
      <c r="F981" s="84">
        <f>D981*E981</f>
        <v/>
      </c>
      <c r="G981" s="83" t="inlineStr">
        <is>
          <t>35</t>
        </is>
      </c>
      <c r="H981" s="83" t="inlineStr">
        <is>
          <t>5.1%</t>
        </is>
      </c>
      <c r="I981" s="87" t="inlineStr">
        <is>
          <t>x</t>
        </is>
      </c>
      <c r="J981" s="83" t="inlineStr">
        <is>
          <t>5.1%</t>
        </is>
      </c>
      <c r="K981" s="87" t="inlineStr">
        <is>
          <t>x</t>
        </is>
      </c>
      <c r="L981" s="83" t="inlineStr">
        <is>
          <t>5</t>
        </is>
      </c>
      <c r="M981" s="87" t="inlineStr">
        <is>
          <t>x</t>
        </is>
      </c>
      <c r="N981" s="83" t="inlineStr">
        <is>
          <t>9</t>
        </is>
      </c>
      <c r="O981" s="87" t="inlineStr">
        <is>
          <t>x</t>
        </is>
      </c>
      <c r="P981" s="83" t="inlineStr">
        <is>
          <t>42%</t>
        </is>
      </c>
      <c r="Q981" s="87" t="inlineStr">
        <is>
          <t>x</t>
        </is>
      </c>
      <c r="R981" s="87" t="inlineStr">
        <is>
          <t>x</t>
        </is>
      </c>
      <c r="S981" s="88" t="inlineStr">
        <is>
          <t>x</t>
        </is>
      </c>
    </row>
    <row r="982" ht="24" customHeight="1">
      <c r="A982" s="494" t="n"/>
      <c r="B982" s="236" t="inlineStr">
        <is>
          <t>29</t>
        </is>
      </c>
      <c r="C982" s="82" t="inlineStr">
        <is>
          <t>24.2</t>
        </is>
      </c>
      <c r="D982" s="83" t="inlineStr">
        <is>
          <t>25</t>
        </is>
      </c>
      <c r="E982" s="83" t="inlineStr">
        <is>
          <t>120</t>
        </is>
      </c>
      <c r="F982" s="84">
        <f>D982*E982</f>
        <v/>
      </c>
      <c r="G982" s="83" t="inlineStr">
        <is>
          <t>39</t>
        </is>
      </c>
      <c r="H982" s="83" t="inlineStr">
        <is>
          <t>5.6%</t>
        </is>
      </c>
      <c r="I982" s="87" t="inlineStr">
        <is>
          <t>x</t>
        </is>
      </c>
      <c r="J982" s="83" t="inlineStr">
        <is>
          <t>5.6%</t>
        </is>
      </c>
      <c r="K982" s="87" t="inlineStr">
        <is>
          <t>x</t>
        </is>
      </c>
      <c r="L982" s="83" t="inlineStr">
        <is>
          <t>6</t>
        </is>
      </c>
      <c r="M982" s="87" t="inlineStr">
        <is>
          <t>x</t>
        </is>
      </c>
      <c r="N982" s="83" t="inlineStr">
        <is>
          <t>10</t>
        </is>
      </c>
      <c r="O982" s="87" t="inlineStr">
        <is>
          <t>x</t>
        </is>
      </c>
      <c r="P982" s="83" t="inlineStr">
        <is>
          <t>46%</t>
        </is>
      </c>
      <c r="Q982" s="87" t="inlineStr">
        <is>
          <t>x</t>
        </is>
      </c>
      <c r="R982" s="87" t="inlineStr">
        <is>
          <t>x</t>
        </is>
      </c>
      <c r="S982" s="88" t="inlineStr">
        <is>
          <t>x</t>
        </is>
      </c>
    </row>
    <row r="983" ht="24" customHeight="1">
      <c r="A983" s="494" t="n"/>
      <c r="B983" s="236" t="inlineStr">
        <is>
          <t>30</t>
        </is>
      </c>
      <c r="C983" s="82" t="inlineStr">
        <is>
          <t>26.1</t>
        </is>
      </c>
      <c r="D983" s="83" t="inlineStr">
        <is>
          <t>25</t>
        </is>
      </c>
      <c r="E983" s="83" t="inlineStr">
        <is>
          <t>120</t>
        </is>
      </c>
      <c r="F983" s="84">
        <f>D983*E983</f>
        <v/>
      </c>
      <c r="G983" s="83" t="inlineStr">
        <is>
          <t>42</t>
        </is>
      </c>
      <c r="H983" s="83" t="inlineStr">
        <is>
          <t>6.1%</t>
        </is>
      </c>
      <c r="I983" s="87" t="inlineStr">
        <is>
          <t>x</t>
        </is>
      </c>
      <c r="J983" s="83" t="inlineStr">
        <is>
          <t>6.1%</t>
        </is>
      </c>
      <c r="K983" s="87" t="inlineStr">
        <is>
          <t>x</t>
        </is>
      </c>
      <c r="L983" s="83" t="inlineStr">
        <is>
          <t>6</t>
        </is>
      </c>
      <c r="M983" s="87" t="inlineStr">
        <is>
          <t>x</t>
        </is>
      </c>
      <c r="N983" s="83" t="inlineStr">
        <is>
          <t>11</t>
        </is>
      </c>
      <c r="O983" s="87" t="inlineStr">
        <is>
          <t>x</t>
        </is>
      </c>
      <c r="P983" s="83" t="inlineStr">
        <is>
          <t>50%</t>
        </is>
      </c>
      <c r="Q983" s="87" t="inlineStr">
        <is>
          <t>x</t>
        </is>
      </c>
      <c r="R983" s="87" t="inlineStr">
        <is>
          <t>x</t>
        </is>
      </c>
      <c r="S983" s="88" t="inlineStr">
        <is>
          <t>x</t>
        </is>
      </c>
    </row>
    <row r="984" ht="24" customHeight="1">
      <c r="A984" s="494" t="n"/>
      <c r="B984" s="236" t="inlineStr">
        <is>
          <t>31</t>
        </is>
      </c>
      <c r="C984" s="82" t="inlineStr">
        <is>
          <t>28.6</t>
        </is>
      </c>
      <c r="D984" s="83" t="inlineStr">
        <is>
          <t>30</t>
        </is>
      </c>
      <c r="E984" s="83" t="inlineStr">
        <is>
          <t>150</t>
        </is>
      </c>
      <c r="F984" s="84">
        <f>D984*E984</f>
        <v/>
      </c>
      <c r="G984" s="83" t="inlineStr">
        <is>
          <t>46</t>
        </is>
      </c>
      <c r="H984" s="83" t="inlineStr">
        <is>
          <t>6.6%</t>
        </is>
      </c>
      <c r="I984" s="87" t="inlineStr">
        <is>
          <t>x</t>
        </is>
      </c>
      <c r="J984" s="83" t="inlineStr">
        <is>
          <t>6.6%</t>
        </is>
      </c>
      <c r="K984" s="87" t="inlineStr">
        <is>
          <t>x</t>
        </is>
      </c>
      <c r="L984" s="83" t="inlineStr">
        <is>
          <t>7</t>
        </is>
      </c>
      <c r="M984" s="87" t="inlineStr">
        <is>
          <t>x</t>
        </is>
      </c>
      <c r="N984" s="83" t="inlineStr">
        <is>
          <t>12</t>
        </is>
      </c>
      <c r="O984" s="87" t="inlineStr">
        <is>
          <t>x</t>
        </is>
      </c>
      <c r="P984" s="83" t="inlineStr">
        <is>
          <t>54.5%</t>
        </is>
      </c>
      <c r="Q984" s="87" t="inlineStr">
        <is>
          <t>x</t>
        </is>
      </c>
      <c r="R984" s="87" t="inlineStr">
        <is>
          <t>x</t>
        </is>
      </c>
      <c r="S984" s="88" t="inlineStr">
        <is>
          <t>x</t>
        </is>
      </c>
    </row>
    <row r="985" ht="24" customHeight="1">
      <c r="A985" s="494" t="n"/>
      <c r="B985" s="236" t="inlineStr">
        <is>
          <t>32</t>
        </is>
      </c>
      <c r="C985" s="82" t="inlineStr">
        <is>
          <t>30.8</t>
        </is>
      </c>
      <c r="D985" s="83" t="inlineStr">
        <is>
          <t>30</t>
        </is>
      </c>
      <c r="E985" s="83" t="inlineStr">
        <is>
          <t>150</t>
        </is>
      </c>
      <c r="F985" s="84">
        <f>D985*E985</f>
        <v/>
      </c>
      <c r="G985" s="83" t="inlineStr">
        <is>
          <t>50</t>
        </is>
      </c>
      <c r="H985" s="83" t="inlineStr">
        <is>
          <t>7.2%</t>
        </is>
      </c>
      <c r="I985" s="87" t="inlineStr">
        <is>
          <t>x</t>
        </is>
      </c>
      <c r="J985" s="83" t="inlineStr">
        <is>
          <t>7.2%</t>
        </is>
      </c>
      <c r="K985" s="87" t="inlineStr">
        <is>
          <t>x</t>
        </is>
      </c>
      <c r="L985" s="83" t="inlineStr">
        <is>
          <t>7</t>
        </is>
      </c>
      <c r="M985" s="87" t="inlineStr">
        <is>
          <t>x</t>
        </is>
      </c>
      <c r="N985" s="83" t="inlineStr">
        <is>
          <t>13</t>
        </is>
      </c>
      <c r="O985" s="87" t="inlineStr">
        <is>
          <t>x</t>
        </is>
      </c>
      <c r="P985" s="83" t="inlineStr">
        <is>
          <t>59%</t>
        </is>
      </c>
      <c r="Q985" s="87" t="inlineStr">
        <is>
          <t>x</t>
        </is>
      </c>
      <c r="R985" s="87" t="inlineStr">
        <is>
          <t>x</t>
        </is>
      </c>
      <c r="S985" s="88" t="inlineStr">
        <is>
          <t>x</t>
        </is>
      </c>
    </row>
    <row r="986" ht="24" customHeight="1">
      <c r="A986" s="494" t="n"/>
      <c r="B986" s="236" t="inlineStr">
        <is>
          <t>33</t>
        </is>
      </c>
      <c r="C986" s="82" t="inlineStr">
        <is>
          <t>33.6</t>
        </is>
      </c>
      <c r="D986" s="83" t="inlineStr">
        <is>
          <t>30</t>
        </is>
      </c>
      <c r="E986" s="83" t="inlineStr">
        <is>
          <t>150</t>
        </is>
      </c>
      <c r="F986" s="84">
        <f>D986*E986</f>
        <v/>
      </c>
      <c r="G986" s="83" t="inlineStr">
        <is>
          <t>54</t>
        </is>
      </c>
      <c r="H986" s="83" t="inlineStr">
        <is>
          <t>7.8%</t>
        </is>
      </c>
      <c r="I986" s="87" t="inlineStr">
        <is>
          <t>x</t>
        </is>
      </c>
      <c r="J986" s="83" t="inlineStr">
        <is>
          <t>7.8%</t>
        </is>
      </c>
      <c r="K986" s="87" t="inlineStr">
        <is>
          <t>x</t>
        </is>
      </c>
      <c r="L986" s="83" t="inlineStr">
        <is>
          <t>8</t>
        </is>
      </c>
      <c r="M986" s="87" t="inlineStr">
        <is>
          <t>x</t>
        </is>
      </c>
      <c r="N986" s="83" t="inlineStr">
        <is>
          <t>14</t>
        </is>
      </c>
      <c r="O986" s="87" t="inlineStr">
        <is>
          <t>x</t>
        </is>
      </c>
      <c r="P986" s="83" t="inlineStr">
        <is>
          <t>64%</t>
        </is>
      </c>
      <c r="Q986" s="87" t="inlineStr">
        <is>
          <t>x</t>
        </is>
      </c>
      <c r="R986" s="87" t="inlineStr">
        <is>
          <t>x</t>
        </is>
      </c>
      <c r="S986" s="88" t="inlineStr">
        <is>
          <t>x</t>
        </is>
      </c>
    </row>
    <row r="987" ht="24" customHeight="1">
      <c r="A987" s="494" t="n"/>
      <c r="B987" s="236" t="inlineStr">
        <is>
          <t>34</t>
        </is>
      </c>
      <c r="C987" s="82" t="inlineStr">
        <is>
          <t>36.3</t>
        </is>
      </c>
      <c r="D987" s="83" t="inlineStr">
        <is>
          <t>30</t>
        </is>
      </c>
      <c r="E987" s="83" t="inlineStr">
        <is>
          <t>150</t>
        </is>
      </c>
      <c r="F987" s="84">
        <f>D987*E987</f>
        <v/>
      </c>
      <c r="G987" s="83" t="inlineStr">
        <is>
          <t>59</t>
        </is>
      </c>
      <c r="H987" s="83" t="inlineStr">
        <is>
          <t>8.5%</t>
        </is>
      </c>
      <c r="I987" s="87" t="inlineStr">
        <is>
          <t>x</t>
        </is>
      </c>
      <c r="J987" s="83" t="inlineStr">
        <is>
          <t>8.5%</t>
        </is>
      </c>
      <c r="K987" s="87" t="inlineStr">
        <is>
          <t>x</t>
        </is>
      </c>
      <c r="L987" s="83" t="inlineStr">
        <is>
          <t>8</t>
        </is>
      </c>
      <c r="M987" s="87" t="inlineStr">
        <is>
          <t>x</t>
        </is>
      </c>
      <c r="N987" s="83" t="inlineStr">
        <is>
          <t>15</t>
        </is>
      </c>
      <c r="O987" s="87" t="inlineStr">
        <is>
          <t>x</t>
        </is>
      </c>
      <c r="P987" s="83" t="inlineStr">
        <is>
          <t>70%</t>
        </is>
      </c>
      <c r="Q987" s="87" t="inlineStr">
        <is>
          <t>x</t>
        </is>
      </c>
      <c r="R987" s="87" t="inlineStr">
        <is>
          <t>x</t>
        </is>
      </c>
      <c r="S987" s="88" t="inlineStr">
        <is>
          <t>x</t>
        </is>
      </c>
    </row>
    <row r="988" ht="24" customHeight="1">
      <c r="A988" s="553" t="n"/>
      <c r="B988" s="290" t="inlineStr">
        <is>
          <t>35</t>
        </is>
      </c>
      <c r="C988" s="89" t="inlineStr">
        <is>
          <t>39.3</t>
        </is>
      </c>
      <c r="D988" s="90" t="inlineStr">
        <is>
          <t>30</t>
        </is>
      </c>
      <c r="E988" s="90" t="inlineStr">
        <is>
          <t>150</t>
        </is>
      </c>
      <c r="F988" s="224">
        <f>D988*E988</f>
        <v/>
      </c>
      <c r="G988" s="90" t="inlineStr">
        <is>
          <t>63</t>
        </is>
      </c>
      <c r="H988" s="90" t="inlineStr">
        <is>
          <t>9.2%</t>
        </is>
      </c>
      <c r="I988" s="91" t="inlineStr">
        <is>
          <t>x</t>
        </is>
      </c>
      <c r="J988" s="90" t="inlineStr">
        <is>
          <t>9.2%</t>
        </is>
      </c>
      <c r="K988" s="91" t="inlineStr">
        <is>
          <t>x</t>
        </is>
      </c>
      <c r="L988" s="90" t="inlineStr">
        <is>
          <t>9</t>
        </is>
      </c>
      <c r="M988" s="91" t="inlineStr">
        <is>
          <t>x</t>
        </is>
      </c>
      <c r="N988" s="90" t="inlineStr">
        <is>
          <t>17</t>
        </is>
      </c>
      <c r="O988" s="91" t="inlineStr">
        <is>
          <t>x</t>
        </is>
      </c>
      <c r="P988" s="90" t="inlineStr">
        <is>
          <t>75%</t>
        </is>
      </c>
      <c r="Q988" s="91" t="inlineStr">
        <is>
          <t>x</t>
        </is>
      </c>
      <c r="R988" s="91" t="inlineStr">
        <is>
          <t>x</t>
        </is>
      </c>
      <c r="S988" s="92" t="inlineStr">
        <is>
          <t>x</t>
        </is>
      </c>
    </row>
    <row r="989" ht="24" customHeight="1">
      <c r="A989" s="579" t="inlineStr">
        <is>
          <t>丐帮
基础心法
烟雨行</t>
        </is>
      </c>
      <c r="B989" s="75" t="inlineStr">
        <is>
          <t>1</t>
        </is>
      </c>
      <c r="C989" s="234" t="inlineStr">
        <is>
          <t>0.2</t>
        </is>
      </c>
      <c r="D989" s="340" t="inlineStr">
        <is>
          <t>10</t>
        </is>
      </c>
      <c r="E989" s="340" t="inlineStr">
        <is>
          <t>20</t>
        </is>
      </c>
      <c r="F989" s="207">
        <f>D989*E989</f>
        <v/>
      </c>
      <c r="G989" s="683" t="inlineStr">
        <is>
          <t>0</t>
        </is>
      </c>
      <c r="H989" s="666" t="inlineStr">
        <is>
          <t>x</t>
        </is>
      </c>
      <c r="I989" s="566" t="inlineStr">
        <is>
          <t>0.1%</t>
        </is>
      </c>
      <c r="J989" s="666" t="inlineStr">
        <is>
          <t>x</t>
        </is>
      </c>
      <c r="K989" s="566" t="inlineStr">
        <is>
          <t>0.1%</t>
        </is>
      </c>
      <c r="L989" s="666" t="inlineStr">
        <is>
          <t>x</t>
        </is>
      </c>
      <c r="M989" s="566" t="inlineStr">
        <is>
          <t>0</t>
        </is>
      </c>
      <c r="N989" s="666" t="inlineStr">
        <is>
          <t>x</t>
        </is>
      </c>
      <c r="O989" s="566" t="inlineStr">
        <is>
          <t>0</t>
        </is>
      </c>
      <c r="P989" s="666" t="inlineStr">
        <is>
          <t>x</t>
        </is>
      </c>
      <c r="Q989" s="566" t="inlineStr">
        <is>
          <t>0.5%</t>
        </is>
      </c>
      <c r="R989" s="666" t="inlineStr">
        <is>
          <t>x</t>
        </is>
      </c>
      <c r="S989" s="1056" t="inlineStr">
        <is>
          <t>x</t>
        </is>
      </c>
    </row>
    <row r="990" ht="24" customHeight="1">
      <c r="A990" s="494" t="n"/>
      <c r="B990" s="236" t="inlineStr">
        <is>
          <t>2</t>
        </is>
      </c>
      <c r="C990" s="82" t="inlineStr">
        <is>
          <t>0.5</t>
        </is>
      </c>
      <c r="D990" s="83" t="inlineStr">
        <is>
          <t>10</t>
        </is>
      </c>
      <c r="E990" s="83" t="inlineStr">
        <is>
          <t>20</t>
        </is>
      </c>
      <c r="F990" s="84">
        <f>D990*E990</f>
        <v/>
      </c>
      <c r="G990" s="239" t="inlineStr">
        <is>
          <t>1</t>
        </is>
      </c>
      <c r="H990" s="87" t="inlineStr">
        <is>
          <t>x</t>
        </is>
      </c>
      <c r="I990" s="83" t="inlineStr">
        <is>
          <t>0.2%</t>
        </is>
      </c>
      <c r="J990" s="87" t="inlineStr">
        <is>
          <t>x</t>
        </is>
      </c>
      <c r="K990" s="83" t="inlineStr">
        <is>
          <t>0.1%</t>
        </is>
      </c>
      <c r="L990" s="87" t="inlineStr">
        <is>
          <t>x</t>
        </is>
      </c>
      <c r="M990" s="83" t="inlineStr">
        <is>
          <t>0</t>
        </is>
      </c>
      <c r="N990" s="87" t="inlineStr">
        <is>
          <t>x</t>
        </is>
      </c>
      <c r="O990" s="83" t="inlineStr">
        <is>
          <t>0</t>
        </is>
      </c>
      <c r="P990" s="87" t="inlineStr">
        <is>
          <t>x</t>
        </is>
      </c>
      <c r="Q990" s="83" t="inlineStr">
        <is>
          <t>1%</t>
        </is>
      </c>
      <c r="R990" s="87" t="inlineStr">
        <is>
          <t>x</t>
        </is>
      </c>
      <c r="S990" s="88" t="inlineStr">
        <is>
          <t>x</t>
        </is>
      </c>
    </row>
    <row r="991" ht="24" customHeight="1">
      <c r="A991" s="494" t="n"/>
      <c r="B991" s="236" t="inlineStr">
        <is>
          <t>3</t>
        </is>
      </c>
      <c r="C991" s="82" t="inlineStr">
        <is>
          <t>1</t>
        </is>
      </c>
      <c r="D991" s="83" t="inlineStr">
        <is>
          <t>10</t>
        </is>
      </c>
      <c r="E991" s="83" t="inlineStr">
        <is>
          <t>20</t>
        </is>
      </c>
      <c r="F991" s="84">
        <f>D991*E991</f>
        <v/>
      </c>
      <c r="G991" s="239" t="inlineStr">
        <is>
          <t>1</t>
        </is>
      </c>
      <c r="H991" s="87" t="inlineStr">
        <is>
          <t>x</t>
        </is>
      </c>
      <c r="I991" s="83" t="inlineStr">
        <is>
          <t>0.4%</t>
        </is>
      </c>
      <c r="J991" s="87" t="inlineStr">
        <is>
          <t>x</t>
        </is>
      </c>
      <c r="K991" s="83" t="inlineStr">
        <is>
          <t>0.2%</t>
        </is>
      </c>
      <c r="L991" s="87" t="inlineStr">
        <is>
          <t>x</t>
        </is>
      </c>
      <c r="M991" s="83" t="inlineStr">
        <is>
          <t>0</t>
        </is>
      </c>
      <c r="N991" s="87" t="inlineStr">
        <is>
          <t>x</t>
        </is>
      </c>
      <c r="O991" s="83" t="inlineStr">
        <is>
          <t>1</t>
        </is>
      </c>
      <c r="P991" s="87" t="inlineStr">
        <is>
          <t>x</t>
        </is>
      </c>
      <c r="Q991" s="83" t="inlineStr">
        <is>
          <t>1.5%</t>
        </is>
      </c>
      <c r="R991" s="87" t="inlineStr">
        <is>
          <t>x</t>
        </is>
      </c>
      <c r="S991" s="88" t="inlineStr">
        <is>
          <t>x</t>
        </is>
      </c>
    </row>
    <row r="992" ht="24" customHeight="1">
      <c r="A992" s="494" t="n"/>
      <c r="B992" s="236" t="inlineStr">
        <is>
          <t>4</t>
        </is>
      </c>
      <c r="C992" s="82" t="inlineStr">
        <is>
          <t>1.2</t>
        </is>
      </c>
      <c r="D992" s="83" t="inlineStr">
        <is>
          <t>10</t>
        </is>
      </c>
      <c r="E992" s="83" t="inlineStr">
        <is>
          <t>20</t>
        </is>
      </c>
      <c r="F992" s="84">
        <f>D992*E992</f>
        <v/>
      </c>
      <c r="G992" s="239" t="inlineStr">
        <is>
          <t>2</t>
        </is>
      </c>
      <c r="H992" s="87" t="inlineStr">
        <is>
          <t>x</t>
        </is>
      </c>
      <c r="I992" s="83" t="inlineStr">
        <is>
          <t>0.5%</t>
        </is>
      </c>
      <c r="J992" s="87" t="inlineStr">
        <is>
          <t>x</t>
        </is>
      </c>
      <c r="K992" s="83" t="inlineStr">
        <is>
          <t>0.2%</t>
        </is>
      </c>
      <c r="L992" s="87" t="inlineStr">
        <is>
          <t>x</t>
        </is>
      </c>
      <c r="M992" s="83" t="inlineStr">
        <is>
          <t>0</t>
        </is>
      </c>
      <c r="N992" s="87" t="inlineStr">
        <is>
          <t>x</t>
        </is>
      </c>
      <c r="O992" s="83" t="inlineStr">
        <is>
          <t>1</t>
        </is>
      </c>
      <c r="P992" s="87" t="inlineStr">
        <is>
          <t>x</t>
        </is>
      </c>
      <c r="Q992" s="83" t="inlineStr">
        <is>
          <t>2%</t>
        </is>
      </c>
      <c r="R992" s="87" t="inlineStr">
        <is>
          <t>x</t>
        </is>
      </c>
      <c r="S992" s="88" t="inlineStr">
        <is>
          <t>x</t>
        </is>
      </c>
    </row>
    <row r="993" ht="24" customHeight="1">
      <c r="A993" s="494" t="n"/>
      <c r="B993" s="236" t="inlineStr">
        <is>
          <t>5</t>
        </is>
      </c>
      <c r="C993" s="82" t="inlineStr">
        <is>
          <t>1.8</t>
        </is>
      </c>
      <c r="D993" s="83" t="inlineStr">
        <is>
          <t>10</t>
        </is>
      </c>
      <c r="E993" s="83" t="inlineStr">
        <is>
          <t>20</t>
        </is>
      </c>
      <c r="F993" s="84">
        <f>D993*E993</f>
        <v/>
      </c>
      <c r="G993" s="239" t="inlineStr">
        <is>
          <t>2</t>
        </is>
      </c>
      <c r="H993" s="87" t="inlineStr">
        <is>
          <t>x</t>
        </is>
      </c>
      <c r="I993" s="83" t="inlineStr">
        <is>
          <t>0.6%</t>
        </is>
      </c>
      <c r="J993" s="87" t="inlineStr">
        <is>
          <t>x</t>
        </is>
      </c>
      <c r="K993" s="83" t="inlineStr">
        <is>
          <t>0.3%</t>
        </is>
      </c>
      <c r="L993" s="87" t="inlineStr">
        <is>
          <t>x</t>
        </is>
      </c>
      <c r="M993" s="83" t="inlineStr">
        <is>
          <t>1</t>
        </is>
      </c>
      <c r="N993" s="87" t="inlineStr">
        <is>
          <t>x</t>
        </is>
      </c>
      <c r="O993" s="83" t="inlineStr">
        <is>
          <t>1</t>
        </is>
      </c>
      <c r="P993" s="87" t="inlineStr">
        <is>
          <t>x</t>
        </is>
      </c>
      <c r="Q993" s="83" t="inlineStr">
        <is>
          <t>2.5%</t>
        </is>
      </c>
      <c r="R993" s="87" t="inlineStr">
        <is>
          <t>x</t>
        </is>
      </c>
      <c r="S993" s="88" t="inlineStr">
        <is>
          <t>x</t>
        </is>
      </c>
    </row>
    <row r="994" ht="24" customHeight="1">
      <c r="A994" s="494" t="n"/>
      <c r="B994" s="236" t="inlineStr">
        <is>
          <t>6</t>
        </is>
      </c>
      <c r="C994" s="82" t="inlineStr">
        <is>
          <t>2.3</t>
        </is>
      </c>
      <c r="D994" s="83" t="inlineStr">
        <is>
          <t>12</t>
        </is>
      </c>
      <c r="E994" s="83" t="inlineStr">
        <is>
          <t>30</t>
        </is>
      </c>
      <c r="F994" s="84">
        <f>D994*E994</f>
        <v/>
      </c>
      <c r="G994" s="239" t="inlineStr">
        <is>
          <t>3</t>
        </is>
      </c>
      <c r="H994" s="87" t="inlineStr">
        <is>
          <t>x</t>
        </is>
      </c>
      <c r="I994" s="83" t="inlineStr">
        <is>
          <t>0.8%</t>
        </is>
      </c>
      <c r="J994" s="87" t="inlineStr">
        <is>
          <t>x</t>
        </is>
      </c>
      <c r="K994" s="83" t="inlineStr">
        <is>
          <t>0.4%</t>
        </is>
      </c>
      <c r="L994" s="87" t="inlineStr">
        <is>
          <t>x</t>
        </is>
      </c>
      <c r="M994" s="83" t="inlineStr">
        <is>
          <t>1</t>
        </is>
      </c>
      <c r="N994" s="87" t="inlineStr">
        <is>
          <t>x</t>
        </is>
      </c>
      <c r="O994" s="83" t="inlineStr">
        <is>
          <t>1</t>
        </is>
      </c>
      <c r="P994" s="87" t="inlineStr">
        <is>
          <t>x</t>
        </is>
      </c>
      <c r="Q994" s="83" t="inlineStr">
        <is>
          <t>3.3%</t>
        </is>
      </c>
      <c r="R994" s="87" t="inlineStr">
        <is>
          <t>x</t>
        </is>
      </c>
      <c r="S994" s="88" t="inlineStr">
        <is>
          <t>x</t>
        </is>
      </c>
    </row>
    <row r="995" ht="24" customHeight="1">
      <c r="A995" s="494" t="n"/>
      <c r="B995" s="236" t="inlineStr">
        <is>
          <t>7</t>
        </is>
      </c>
      <c r="C995" s="82" t="inlineStr">
        <is>
          <t>2.6</t>
        </is>
      </c>
      <c r="D995" s="83" t="inlineStr">
        <is>
          <t>12</t>
        </is>
      </c>
      <c r="E995" s="83" t="inlineStr">
        <is>
          <t>30</t>
        </is>
      </c>
      <c r="F995" s="84">
        <f>D995*E995</f>
        <v/>
      </c>
      <c r="G995" s="239" t="inlineStr">
        <is>
          <t>3</t>
        </is>
      </c>
      <c r="H995" s="87" t="inlineStr">
        <is>
          <t>x</t>
        </is>
      </c>
      <c r="I995" s="83" t="inlineStr">
        <is>
          <t>1%</t>
        </is>
      </c>
      <c r="J995" s="87" t="inlineStr">
        <is>
          <t>x</t>
        </is>
      </c>
      <c r="K995" s="83" t="inlineStr">
        <is>
          <t>0.5%</t>
        </is>
      </c>
      <c r="L995" s="87" t="inlineStr">
        <is>
          <t>x</t>
        </is>
      </c>
      <c r="M995" s="83" t="inlineStr">
        <is>
          <t>1</t>
        </is>
      </c>
      <c r="N995" s="87" t="inlineStr">
        <is>
          <t>x</t>
        </is>
      </c>
      <c r="O995" s="83" t="inlineStr">
        <is>
          <t>1</t>
        </is>
      </c>
      <c r="P995" s="87" t="inlineStr">
        <is>
          <t>x</t>
        </is>
      </c>
      <c r="Q995" s="83" t="inlineStr">
        <is>
          <t>4%</t>
        </is>
      </c>
      <c r="R995" s="87" t="inlineStr">
        <is>
          <t>x</t>
        </is>
      </c>
      <c r="S995" s="88" t="inlineStr">
        <is>
          <t>x</t>
        </is>
      </c>
    </row>
    <row r="996" ht="24" customHeight="1">
      <c r="A996" s="494" t="n"/>
      <c r="B996" s="236" t="inlineStr">
        <is>
          <t>8</t>
        </is>
      </c>
      <c r="C996" s="82" t="inlineStr">
        <is>
          <t>3.2</t>
        </is>
      </c>
      <c r="D996" s="83" t="inlineStr">
        <is>
          <t>12</t>
        </is>
      </c>
      <c r="E996" s="83" t="inlineStr">
        <is>
          <t>30</t>
        </is>
      </c>
      <c r="F996" s="84">
        <f>D996*E996</f>
        <v/>
      </c>
      <c r="G996" s="239" t="inlineStr">
        <is>
          <t>4</t>
        </is>
      </c>
      <c r="H996" s="87" t="inlineStr">
        <is>
          <t>x</t>
        </is>
      </c>
      <c r="I996" s="83" t="inlineStr">
        <is>
          <t>1.2%</t>
        </is>
      </c>
      <c r="J996" s="87" t="inlineStr">
        <is>
          <t>x</t>
        </is>
      </c>
      <c r="K996" s="83" t="inlineStr">
        <is>
          <t>0.6%</t>
        </is>
      </c>
      <c r="L996" s="87" t="inlineStr">
        <is>
          <t>x</t>
        </is>
      </c>
      <c r="M996" s="83" t="inlineStr">
        <is>
          <t>1</t>
        </is>
      </c>
      <c r="N996" s="87" t="inlineStr">
        <is>
          <t>x</t>
        </is>
      </c>
      <c r="O996" s="83" t="inlineStr">
        <is>
          <t>2</t>
        </is>
      </c>
      <c r="P996" s="87" t="inlineStr">
        <is>
          <t>x</t>
        </is>
      </c>
      <c r="Q996" s="83" t="inlineStr">
        <is>
          <t>4.8%</t>
        </is>
      </c>
      <c r="R996" s="87" t="inlineStr">
        <is>
          <t>x</t>
        </is>
      </c>
      <c r="S996" s="88" t="inlineStr">
        <is>
          <t>x</t>
        </is>
      </c>
    </row>
    <row r="997" ht="24" customHeight="1">
      <c r="A997" s="494" t="n"/>
      <c r="B997" s="236" t="inlineStr">
        <is>
          <t>9</t>
        </is>
      </c>
      <c r="C997" s="82" t="inlineStr">
        <is>
          <t>3.6</t>
        </is>
      </c>
      <c r="D997" s="83" t="inlineStr">
        <is>
          <t>12</t>
        </is>
      </c>
      <c r="E997" s="83" t="inlineStr">
        <is>
          <t>30</t>
        </is>
      </c>
      <c r="F997" s="84">
        <f>D997*E997</f>
        <v/>
      </c>
      <c r="G997" s="239" t="inlineStr">
        <is>
          <t>5</t>
        </is>
      </c>
      <c r="H997" s="87" t="inlineStr">
        <is>
          <t>x</t>
        </is>
      </c>
      <c r="I997" s="83" t="inlineStr">
        <is>
          <t>1.3%</t>
        </is>
      </c>
      <c r="J997" s="87" t="inlineStr">
        <is>
          <t>x</t>
        </is>
      </c>
      <c r="K997" s="83" t="inlineStr">
        <is>
          <t>0.7%</t>
        </is>
      </c>
      <c r="L997" s="87" t="inlineStr">
        <is>
          <t>x</t>
        </is>
      </c>
      <c r="M997" s="83" t="inlineStr">
        <is>
          <t>1</t>
        </is>
      </c>
      <c r="N997" s="87" t="inlineStr">
        <is>
          <t>x</t>
        </is>
      </c>
      <c r="O997" s="83" t="inlineStr">
        <is>
          <t>2</t>
        </is>
      </c>
      <c r="P997" s="87" t="inlineStr">
        <is>
          <t>x</t>
        </is>
      </c>
      <c r="Q997" s="83" t="inlineStr">
        <is>
          <t>5.5%</t>
        </is>
      </c>
      <c r="R997" s="87" t="inlineStr">
        <is>
          <t>x</t>
        </is>
      </c>
      <c r="S997" s="88" t="inlineStr">
        <is>
          <t>x</t>
        </is>
      </c>
    </row>
    <row r="998" ht="24" customHeight="1">
      <c r="A998" s="494" t="n"/>
      <c r="B998" s="236" t="inlineStr">
        <is>
          <t>10</t>
        </is>
      </c>
      <c r="C998" s="82" t="inlineStr">
        <is>
          <t>3.9</t>
        </is>
      </c>
      <c r="D998" s="83" t="inlineStr">
        <is>
          <t>12</t>
        </is>
      </c>
      <c r="E998" s="83" t="inlineStr">
        <is>
          <t>30</t>
        </is>
      </c>
      <c r="F998" s="84">
        <f>D998*E998</f>
        <v/>
      </c>
      <c r="G998" s="239" t="inlineStr">
        <is>
          <t>5</t>
        </is>
      </c>
      <c r="H998" s="87" t="inlineStr">
        <is>
          <t>x</t>
        </is>
      </c>
      <c r="I998" s="83" t="inlineStr">
        <is>
          <t>1.5%</t>
        </is>
      </c>
      <c r="J998" s="87" t="inlineStr">
        <is>
          <t>x</t>
        </is>
      </c>
      <c r="K998" s="83" t="inlineStr">
        <is>
          <t>0.8%</t>
        </is>
      </c>
      <c r="L998" s="87" t="inlineStr">
        <is>
          <t>x</t>
        </is>
      </c>
      <c r="M998" s="83" t="inlineStr">
        <is>
          <t>1</t>
        </is>
      </c>
      <c r="N998" s="87" t="inlineStr">
        <is>
          <t>x</t>
        </is>
      </c>
      <c r="O998" s="83" t="inlineStr">
        <is>
          <t>2</t>
        </is>
      </c>
      <c r="P998" s="87" t="inlineStr">
        <is>
          <t>x</t>
        </is>
      </c>
      <c r="Q998" s="83" t="inlineStr">
        <is>
          <t>6.3%</t>
        </is>
      </c>
      <c r="R998" s="87" t="inlineStr">
        <is>
          <t>x</t>
        </is>
      </c>
      <c r="S998" s="88" t="inlineStr">
        <is>
          <t>x</t>
        </is>
      </c>
    </row>
    <row r="999" ht="24" customHeight="1">
      <c r="A999" s="494" t="n"/>
      <c r="B999" s="236" t="inlineStr">
        <is>
          <t>11</t>
        </is>
      </c>
      <c r="C999" s="82" t="inlineStr">
        <is>
          <t>4.5</t>
        </is>
      </c>
      <c r="D999" s="83" t="inlineStr">
        <is>
          <t>14</t>
        </is>
      </c>
      <c r="E999" s="83" t="inlineStr">
        <is>
          <t>50</t>
        </is>
      </c>
      <c r="F999" s="84">
        <f>D999*E999</f>
        <v/>
      </c>
      <c r="G999" s="239" t="inlineStr">
        <is>
          <t>6</t>
        </is>
      </c>
      <c r="H999" s="87" t="inlineStr">
        <is>
          <t>x</t>
        </is>
      </c>
      <c r="I999" s="83" t="inlineStr">
        <is>
          <t>1.8%</t>
        </is>
      </c>
      <c r="J999" s="87" t="inlineStr">
        <is>
          <t>x</t>
        </is>
      </c>
      <c r="K999" s="83" t="inlineStr">
        <is>
          <t>0.9%</t>
        </is>
      </c>
      <c r="L999" s="87" t="inlineStr">
        <is>
          <t>x</t>
        </is>
      </c>
      <c r="M999" s="83" t="inlineStr">
        <is>
          <t>1</t>
        </is>
      </c>
      <c r="N999" s="87" t="inlineStr">
        <is>
          <t>x</t>
        </is>
      </c>
      <c r="O999" s="83" t="inlineStr">
        <is>
          <t>2</t>
        </is>
      </c>
      <c r="P999" s="87" t="inlineStr">
        <is>
          <t>x</t>
        </is>
      </c>
      <c r="Q999" s="83" t="inlineStr">
        <is>
          <t>7.3%</t>
        </is>
      </c>
      <c r="R999" s="87" t="inlineStr">
        <is>
          <t>x</t>
        </is>
      </c>
      <c r="S999" s="88" t="inlineStr">
        <is>
          <t>x</t>
        </is>
      </c>
    </row>
    <row r="1000" ht="24" customHeight="1">
      <c r="A1000" s="494" t="n"/>
      <c r="B1000" s="236" t="inlineStr">
        <is>
          <t>12</t>
        </is>
      </c>
      <c r="C1000" s="82" t="inlineStr">
        <is>
          <t>5.6</t>
        </is>
      </c>
      <c r="D1000" s="83" t="inlineStr">
        <is>
          <t>14</t>
        </is>
      </c>
      <c r="E1000" s="83" t="inlineStr">
        <is>
          <t>50</t>
        </is>
      </c>
      <c r="F1000" s="84">
        <f>D1000*E1000</f>
        <v/>
      </c>
      <c r="G1000" s="239" t="inlineStr">
        <is>
          <t>7</t>
        </is>
      </c>
      <c r="H1000" s="87" t="inlineStr">
        <is>
          <t>x</t>
        </is>
      </c>
      <c r="I1000" s="83" t="inlineStr">
        <is>
          <t>2%</t>
        </is>
      </c>
      <c r="J1000" s="87" t="inlineStr">
        <is>
          <t>x</t>
        </is>
      </c>
      <c r="K1000" s="83" t="inlineStr">
        <is>
          <t>1%</t>
        </is>
      </c>
      <c r="L1000" s="87" t="inlineStr">
        <is>
          <t>x</t>
        </is>
      </c>
      <c r="M1000" s="83" t="inlineStr">
        <is>
          <t>2</t>
        </is>
      </c>
      <c r="N1000" s="87" t="inlineStr">
        <is>
          <t>x</t>
        </is>
      </c>
      <c r="O1000" s="83" t="inlineStr">
        <is>
          <t>3</t>
        </is>
      </c>
      <c r="P1000" s="87" t="inlineStr">
        <is>
          <t>x</t>
        </is>
      </c>
      <c r="Q1000" s="83" t="inlineStr">
        <is>
          <t>8.3%</t>
        </is>
      </c>
      <c r="R1000" s="87" t="inlineStr">
        <is>
          <t>x</t>
        </is>
      </c>
      <c r="S1000" s="88" t="inlineStr">
        <is>
          <t>x</t>
        </is>
      </c>
    </row>
    <row r="1001" ht="24" customHeight="1">
      <c r="A1001" s="494" t="n"/>
      <c r="B1001" s="236" t="inlineStr">
        <is>
          <t>13</t>
        </is>
      </c>
      <c r="C1001" s="82" t="inlineStr">
        <is>
          <t>6.1</t>
        </is>
      </c>
      <c r="D1001" s="83" t="inlineStr">
        <is>
          <t>14</t>
        </is>
      </c>
      <c r="E1001" s="83" t="inlineStr">
        <is>
          <t>50</t>
        </is>
      </c>
      <c r="F1001" s="84">
        <f>D1001*E1001</f>
        <v/>
      </c>
      <c r="G1001" s="239" t="inlineStr">
        <is>
          <t>8</t>
        </is>
      </c>
      <c r="H1001" s="87" t="inlineStr">
        <is>
          <t>x</t>
        </is>
      </c>
      <c r="I1001" s="83" t="inlineStr">
        <is>
          <t>2.3%</t>
        </is>
      </c>
      <c r="J1001" s="87" t="inlineStr">
        <is>
          <t>x</t>
        </is>
      </c>
      <c r="K1001" s="83" t="inlineStr">
        <is>
          <t>1.1%</t>
        </is>
      </c>
      <c r="L1001" s="87" t="inlineStr">
        <is>
          <t>x</t>
        </is>
      </c>
      <c r="M1001" s="83" t="inlineStr">
        <is>
          <t>2</t>
        </is>
      </c>
      <c r="N1001" s="87" t="inlineStr">
        <is>
          <t>x</t>
        </is>
      </c>
      <c r="O1001" s="83" t="inlineStr">
        <is>
          <t>3</t>
        </is>
      </c>
      <c r="P1001" s="87" t="inlineStr">
        <is>
          <t>x</t>
        </is>
      </c>
      <c r="Q1001" s="83" t="inlineStr">
        <is>
          <t>9.3%</t>
        </is>
      </c>
      <c r="R1001" s="87" t="inlineStr">
        <is>
          <t>x</t>
        </is>
      </c>
      <c r="S1001" s="88" t="inlineStr">
        <is>
          <t>x</t>
        </is>
      </c>
    </row>
    <row r="1002" ht="24" customHeight="1">
      <c r="A1002" s="494" t="n"/>
      <c r="B1002" s="236" t="inlineStr">
        <is>
          <t>14</t>
        </is>
      </c>
      <c r="C1002" s="82" t="inlineStr">
        <is>
          <t>6.6</t>
        </is>
      </c>
      <c r="D1002" s="83" t="inlineStr">
        <is>
          <t>14</t>
        </is>
      </c>
      <c r="E1002" s="83" t="inlineStr">
        <is>
          <t>50</t>
        </is>
      </c>
      <c r="F1002" s="84">
        <f>D1002*E1002</f>
        <v/>
      </c>
      <c r="G1002" s="239" t="inlineStr">
        <is>
          <t>9</t>
        </is>
      </c>
      <c r="H1002" s="87" t="inlineStr">
        <is>
          <t>x</t>
        </is>
      </c>
      <c r="I1002" s="83" t="inlineStr">
        <is>
          <t>2.5%</t>
        </is>
      </c>
      <c r="J1002" s="87" t="inlineStr">
        <is>
          <t>x</t>
        </is>
      </c>
      <c r="K1002" s="83" t="inlineStr">
        <is>
          <t>1.3%</t>
        </is>
      </c>
      <c r="L1002" s="87" t="inlineStr">
        <is>
          <t>x</t>
        </is>
      </c>
      <c r="M1002" s="83" t="inlineStr">
        <is>
          <t>2</t>
        </is>
      </c>
      <c r="N1002" s="87" t="inlineStr">
        <is>
          <t>x</t>
        </is>
      </c>
      <c r="O1002" s="83" t="inlineStr">
        <is>
          <t>3</t>
        </is>
      </c>
      <c r="P1002" s="87" t="inlineStr">
        <is>
          <t>x</t>
        </is>
      </c>
      <c r="Q1002" s="83" t="inlineStr">
        <is>
          <t>10.3%</t>
        </is>
      </c>
      <c r="R1002" s="87" t="inlineStr">
        <is>
          <t>x</t>
        </is>
      </c>
      <c r="S1002" s="88" t="inlineStr">
        <is>
          <t>x</t>
        </is>
      </c>
    </row>
    <row r="1003" ht="24" customHeight="1">
      <c r="A1003" s="494" t="n"/>
      <c r="B1003" s="236" t="inlineStr">
        <is>
          <t>15</t>
        </is>
      </c>
      <c r="C1003" s="82" t="inlineStr">
        <is>
          <t>7.2</t>
        </is>
      </c>
      <c r="D1003" s="83" t="inlineStr">
        <is>
          <t>14</t>
        </is>
      </c>
      <c r="E1003" s="83" t="inlineStr">
        <is>
          <t>50</t>
        </is>
      </c>
      <c r="F1003" s="84">
        <f>D1003*E1003</f>
        <v/>
      </c>
      <c r="G1003" s="239" t="inlineStr">
        <is>
          <t>9</t>
        </is>
      </c>
      <c r="H1003" s="87" t="inlineStr">
        <is>
          <t>x</t>
        </is>
      </c>
      <c r="I1003" s="83" t="inlineStr">
        <is>
          <t>2.7%</t>
        </is>
      </c>
      <c r="J1003" s="87" t="inlineStr">
        <is>
          <t>x</t>
        </is>
      </c>
      <c r="K1003" s="83" t="inlineStr">
        <is>
          <t>1.4%</t>
        </is>
      </c>
      <c r="L1003" s="87" t="inlineStr">
        <is>
          <t>x</t>
        </is>
      </c>
      <c r="M1003" s="83" t="inlineStr">
        <is>
          <t>2</t>
        </is>
      </c>
      <c r="N1003" s="87" t="inlineStr">
        <is>
          <t>x</t>
        </is>
      </c>
      <c r="O1003" s="83" t="inlineStr">
        <is>
          <t>4</t>
        </is>
      </c>
      <c r="P1003" s="87" t="inlineStr">
        <is>
          <t>x</t>
        </is>
      </c>
      <c r="Q1003" s="83" t="inlineStr">
        <is>
          <t>11.3%</t>
        </is>
      </c>
      <c r="R1003" s="87" t="inlineStr">
        <is>
          <t>x</t>
        </is>
      </c>
      <c r="S1003" s="88" t="inlineStr">
        <is>
          <t>x</t>
        </is>
      </c>
    </row>
    <row r="1004" ht="24" customHeight="1">
      <c r="A1004" s="494" t="n"/>
      <c r="B1004" s="236" t="inlineStr">
        <is>
          <t>16</t>
        </is>
      </c>
      <c r="C1004" s="82" t="inlineStr">
        <is>
          <t>8.5</t>
        </is>
      </c>
      <c r="D1004" s="83" t="inlineStr">
        <is>
          <t>17</t>
        </is>
      </c>
      <c r="E1004" s="83" t="inlineStr">
        <is>
          <t>70</t>
        </is>
      </c>
      <c r="F1004" s="84">
        <f>D1004*E1004</f>
        <v/>
      </c>
      <c r="G1004" s="239" t="inlineStr">
        <is>
          <t>11</t>
        </is>
      </c>
      <c r="H1004" s="87" t="inlineStr">
        <is>
          <t>x</t>
        </is>
      </c>
      <c r="I1004" s="83" t="inlineStr">
        <is>
          <t>3.1%</t>
        </is>
      </c>
      <c r="J1004" s="87" t="inlineStr">
        <is>
          <t>x</t>
        </is>
      </c>
      <c r="K1004" s="83" t="inlineStr">
        <is>
          <t>1.6%</t>
        </is>
      </c>
      <c r="L1004" s="87" t="inlineStr">
        <is>
          <t>x</t>
        </is>
      </c>
      <c r="M1004" s="83" t="inlineStr">
        <is>
          <t>3</t>
        </is>
      </c>
      <c r="N1004" s="87" t="inlineStr">
        <is>
          <t>x</t>
        </is>
      </c>
      <c r="O1004" s="83" t="inlineStr">
        <is>
          <t>4</t>
        </is>
      </c>
      <c r="P1004" s="87" t="inlineStr">
        <is>
          <t>x</t>
        </is>
      </c>
      <c r="Q1004" s="83" t="inlineStr">
        <is>
          <t>12.8%</t>
        </is>
      </c>
      <c r="R1004" s="87" t="inlineStr">
        <is>
          <t>x</t>
        </is>
      </c>
      <c r="S1004" s="88" t="inlineStr">
        <is>
          <t>x</t>
        </is>
      </c>
    </row>
    <row r="1005" ht="24" customHeight="1">
      <c r="A1005" s="494" t="n"/>
      <c r="B1005" s="236" t="inlineStr">
        <is>
          <t>17</t>
        </is>
      </c>
      <c r="C1005" s="82" t="inlineStr">
        <is>
          <t>9.4</t>
        </is>
      </c>
      <c r="D1005" s="83" t="inlineStr">
        <is>
          <t>17</t>
        </is>
      </c>
      <c r="E1005" s="83" t="inlineStr">
        <is>
          <t>70</t>
        </is>
      </c>
      <c r="F1005" s="84">
        <f>D1005*E1005</f>
        <v/>
      </c>
      <c r="G1005" s="239" t="inlineStr">
        <is>
          <t>12</t>
        </is>
      </c>
      <c r="H1005" s="87" t="inlineStr">
        <is>
          <t>x</t>
        </is>
      </c>
      <c r="I1005" s="83" t="inlineStr">
        <is>
          <t>3.5%</t>
        </is>
      </c>
      <c r="J1005" s="87" t="inlineStr">
        <is>
          <t>x</t>
        </is>
      </c>
      <c r="K1005" s="83" t="inlineStr">
        <is>
          <t>1.7%</t>
        </is>
      </c>
      <c r="L1005" s="87" t="inlineStr">
        <is>
          <t>x</t>
        </is>
      </c>
      <c r="M1005" s="83" t="inlineStr">
        <is>
          <t>3</t>
        </is>
      </c>
      <c r="N1005" s="87" t="inlineStr">
        <is>
          <t>x</t>
        </is>
      </c>
      <c r="O1005" s="83" t="inlineStr">
        <is>
          <t>5</t>
        </is>
      </c>
      <c r="P1005" s="87" t="inlineStr">
        <is>
          <t>x</t>
        </is>
      </c>
      <c r="Q1005" s="83" t="inlineStr">
        <is>
          <t>14.3%</t>
        </is>
      </c>
      <c r="R1005" s="87" t="inlineStr">
        <is>
          <t>x</t>
        </is>
      </c>
      <c r="S1005" s="88" t="inlineStr">
        <is>
          <t>x</t>
        </is>
      </c>
    </row>
    <row r="1006" ht="24" customHeight="1">
      <c r="A1006" s="494" t="n"/>
      <c r="B1006" s="236" t="inlineStr">
        <is>
          <t>18</t>
        </is>
      </c>
      <c r="C1006" s="82" t="inlineStr">
        <is>
          <t>10.1</t>
        </is>
      </c>
      <c r="D1006" s="83" t="inlineStr">
        <is>
          <t>17</t>
        </is>
      </c>
      <c r="E1006" s="83" t="inlineStr">
        <is>
          <t>70</t>
        </is>
      </c>
      <c r="F1006" s="84">
        <f>D1006*E1006</f>
        <v/>
      </c>
      <c r="G1006" s="239" t="inlineStr">
        <is>
          <t>13</t>
        </is>
      </c>
      <c r="H1006" s="87" t="inlineStr">
        <is>
          <t>x</t>
        </is>
      </c>
      <c r="I1006" s="83" t="inlineStr">
        <is>
          <t>3.8%</t>
        </is>
      </c>
      <c r="J1006" s="87" t="inlineStr">
        <is>
          <t>x</t>
        </is>
      </c>
      <c r="K1006" s="83" t="inlineStr">
        <is>
          <t>1.9%</t>
        </is>
      </c>
      <c r="L1006" s="87" t="inlineStr">
        <is>
          <t>x</t>
        </is>
      </c>
      <c r="M1006" s="83" t="inlineStr">
        <is>
          <t>3</t>
        </is>
      </c>
      <c r="N1006" s="87" t="inlineStr">
        <is>
          <t>x</t>
        </is>
      </c>
      <c r="O1006" s="83" t="inlineStr">
        <is>
          <t>5</t>
        </is>
      </c>
      <c r="P1006" s="87" t="inlineStr">
        <is>
          <t>x</t>
        </is>
      </c>
      <c r="Q1006" s="83" t="inlineStr">
        <is>
          <t>15.8%</t>
        </is>
      </c>
      <c r="R1006" s="87" t="inlineStr">
        <is>
          <t>x</t>
        </is>
      </c>
      <c r="S1006" s="88" t="inlineStr">
        <is>
          <t>x</t>
        </is>
      </c>
    </row>
    <row r="1007" ht="24" customHeight="1">
      <c r="A1007" s="494" t="n"/>
      <c r="B1007" s="236" t="inlineStr">
        <is>
          <t>19</t>
        </is>
      </c>
      <c r="C1007" s="82" t="inlineStr">
        <is>
          <t>11</t>
        </is>
      </c>
      <c r="D1007" s="83" t="inlineStr">
        <is>
          <t>17</t>
        </is>
      </c>
      <c r="E1007" s="83" t="inlineStr">
        <is>
          <t>70</t>
        </is>
      </c>
      <c r="F1007" s="84">
        <f>D1007*E1007</f>
        <v/>
      </c>
      <c r="G1007" s="239" t="inlineStr">
        <is>
          <t>14</t>
        </is>
      </c>
      <c r="H1007" s="87" t="inlineStr">
        <is>
          <t>x</t>
        </is>
      </c>
      <c r="I1007" s="83" t="inlineStr">
        <is>
          <t>4.2%</t>
        </is>
      </c>
      <c r="J1007" s="87" t="inlineStr">
        <is>
          <t>x</t>
        </is>
      </c>
      <c r="K1007" s="83" t="inlineStr">
        <is>
          <t>2.1%</t>
        </is>
      </c>
      <c r="L1007" s="87" t="inlineStr">
        <is>
          <t>x</t>
        </is>
      </c>
      <c r="M1007" s="83" t="inlineStr">
        <is>
          <t>3</t>
        </is>
      </c>
      <c r="N1007" s="87" t="inlineStr">
        <is>
          <t>x</t>
        </is>
      </c>
      <c r="O1007" s="83" t="inlineStr">
        <is>
          <t>6</t>
        </is>
      </c>
      <c r="P1007" s="87" t="inlineStr">
        <is>
          <t>x</t>
        </is>
      </c>
      <c r="Q1007" s="83" t="inlineStr">
        <is>
          <t>17.3%</t>
        </is>
      </c>
      <c r="R1007" s="87" t="inlineStr">
        <is>
          <t>x</t>
        </is>
      </c>
      <c r="S1007" s="88" t="inlineStr">
        <is>
          <t>x</t>
        </is>
      </c>
    </row>
    <row r="1008" ht="24" customHeight="1">
      <c r="A1008" s="494" t="n"/>
      <c r="B1008" s="236" t="inlineStr">
        <is>
          <t>20</t>
        </is>
      </c>
      <c r="C1008" s="82" t="inlineStr">
        <is>
          <t>12.3</t>
        </is>
      </c>
      <c r="D1008" s="83" t="inlineStr">
        <is>
          <t>17</t>
        </is>
      </c>
      <c r="E1008" s="83" t="inlineStr">
        <is>
          <t>70</t>
        </is>
      </c>
      <c r="F1008" s="84">
        <f>D1008*E1008</f>
        <v/>
      </c>
      <c r="G1008" s="239" t="inlineStr">
        <is>
          <t>16</t>
        </is>
      </c>
      <c r="H1008" s="87" t="inlineStr">
        <is>
          <t>x</t>
        </is>
      </c>
      <c r="I1008" s="83" t="inlineStr">
        <is>
          <t>4.6%</t>
        </is>
      </c>
      <c r="J1008" s="87" t="inlineStr">
        <is>
          <t>x</t>
        </is>
      </c>
      <c r="K1008" s="83" t="inlineStr">
        <is>
          <t>2.3%</t>
        </is>
      </c>
      <c r="L1008" s="87" t="inlineStr">
        <is>
          <t>x</t>
        </is>
      </c>
      <c r="M1008" s="83" t="inlineStr">
        <is>
          <t>4</t>
        </is>
      </c>
      <c r="N1008" s="87" t="inlineStr">
        <is>
          <t>x</t>
        </is>
      </c>
      <c r="O1008" s="83" t="inlineStr">
        <is>
          <t>6</t>
        </is>
      </c>
      <c r="P1008" s="87" t="inlineStr">
        <is>
          <t>x</t>
        </is>
      </c>
      <c r="Q1008" s="83" t="inlineStr">
        <is>
          <t>18.8%</t>
        </is>
      </c>
      <c r="R1008" s="87" t="inlineStr">
        <is>
          <t>x</t>
        </is>
      </c>
      <c r="S1008" s="88" t="inlineStr">
        <is>
          <t>x</t>
        </is>
      </c>
    </row>
    <row r="1009" ht="24" customHeight="1">
      <c r="A1009" s="494" t="n"/>
      <c r="B1009" s="236" t="inlineStr">
        <is>
          <t>21</t>
        </is>
      </c>
      <c r="C1009" s="82" t="inlineStr">
        <is>
          <t>13.6</t>
        </is>
      </c>
      <c r="D1009" s="83" t="inlineStr">
        <is>
          <t>21</t>
        </is>
      </c>
      <c r="E1009" s="83" t="inlineStr">
        <is>
          <t>90</t>
        </is>
      </c>
      <c r="F1009" s="84">
        <f>D1009*E1009</f>
        <v/>
      </c>
      <c r="G1009" s="239" t="inlineStr">
        <is>
          <t>18</t>
        </is>
      </c>
      <c r="H1009" s="87" t="inlineStr">
        <is>
          <t>x</t>
        </is>
      </c>
      <c r="I1009" s="83" t="inlineStr">
        <is>
          <t>5.1%</t>
        </is>
      </c>
      <c r="J1009" s="87" t="inlineStr">
        <is>
          <t>x</t>
        </is>
      </c>
      <c r="K1009" s="83" t="inlineStr">
        <is>
          <t>2.6%</t>
        </is>
      </c>
      <c r="L1009" s="87" t="inlineStr">
        <is>
          <t>x</t>
        </is>
      </c>
      <c r="M1009" s="83" t="inlineStr">
        <is>
          <t>4</t>
        </is>
      </c>
      <c r="N1009" s="87" t="inlineStr">
        <is>
          <t>x</t>
        </is>
      </c>
      <c r="O1009" s="83" t="inlineStr">
        <is>
          <t>7</t>
        </is>
      </c>
      <c r="P1009" s="87" t="inlineStr">
        <is>
          <t>x</t>
        </is>
      </c>
      <c r="Q1009" s="83" t="inlineStr">
        <is>
          <t>21%</t>
        </is>
      </c>
      <c r="R1009" s="87" t="inlineStr">
        <is>
          <t>x</t>
        </is>
      </c>
      <c r="S1009" s="88" t="inlineStr">
        <is>
          <t>x</t>
        </is>
      </c>
    </row>
    <row r="1010" ht="24" customHeight="1">
      <c r="A1010" s="494" t="n"/>
      <c r="B1010" s="236" t="inlineStr">
        <is>
          <t>22</t>
        </is>
      </c>
      <c r="C1010" s="82" t="inlineStr">
        <is>
          <t>15.4</t>
        </is>
      </c>
      <c r="D1010" s="83" t="inlineStr">
        <is>
          <t>21</t>
        </is>
      </c>
      <c r="E1010" s="83" t="inlineStr">
        <is>
          <t>90</t>
        </is>
      </c>
      <c r="F1010" s="84">
        <f>D1010*E1010</f>
        <v/>
      </c>
      <c r="G1010" s="239" t="inlineStr">
        <is>
          <t>20</t>
        </is>
      </c>
      <c r="H1010" s="87" t="inlineStr">
        <is>
          <t>x</t>
        </is>
      </c>
      <c r="I1010" s="83" t="inlineStr">
        <is>
          <t>5.7%</t>
        </is>
      </c>
      <c r="J1010" s="87" t="inlineStr">
        <is>
          <t>x</t>
        </is>
      </c>
      <c r="K1010" s="83" t="inlineStr">
        <is>
          <t>2.8%</t>
        </is>
      </c>
      <c r="L1010" s="87" t="inlineStr">
        <is>
          <t>x</t>
        </is>
      </c>
      <c r="M1010" s="83" t="inlineStr">
        <is>
          <t>5</t>
        </is>
      </c>
      <c r="N1010" s="87" t="inlineStr">
        <is>
          <t>x</t>
        </is>
      </c>
      <c r="O1010" s="83" t="inlineStr">
        <is>
          <t>8</t>
        </is>
      </c>
      <c r="P1010" s="87" t="inlineStr">
        <is>
          <t>x</t>
        </is>
      </c>
      <c r="Q1010" s="83" t="inlineStr">
        <is>
          <t>23.3%</t>
        </is>
      </c>
      <c r="R1010" s="87" t="inlineStr">
        <is>
          <t>x</t>
        </is>
      </c>
      <c r="S1010" s="88" t="inlineStr">
        <is>
          <t>x</t>
        </is>
      </c>
    </row>
    <row r="1011" ht="24" customHeight="1">
      <c r="A1011" s="494" t="n"/>
      <c r="B1011" s="236" t="inlineStr">
        <is>
          <t>23</t>
        </is>
      </c>
      <c r="C1011" s="82" t="inlineStr">
        <is>
          <t>16.6</t>
        </is>
      </c>
      <c r="D1011" s="83" t="inlineStr">
        <is>
          <t>21</t>
        </is>
      </c>
      <c r="E1011" s="83" t="inlineStr">
        <is>
          <t>90</t>
        </is>
      </c>
      <c r="F1011" s="84">
        <f>D1011*E1011</f>
        <v/>
      </c>
      <c r="G1011" s="239" t="inlineStr">
        <is>
          <t>21</t>
        </is>
      </c>
      <c r="H1011" s="87" t="inlineStr">
        <is>
          <t>x</t>
        </is>
      </c>
      <c r="I1011" s="83" t="inlineStr">
        <is>
          <t>6.2%</t>
        </is>
      </c>
      <c r="J1011" s="87" t="inlineStr">
        <is>
          <t>x</t>
        </is>
      </c>
      <c r="K1011" s="83" t="inlineStr">
        <is>
          <t>3.1%</t>
        </is>
      </c>
      <c r="L1011" s="87" t="inlineStr">
        <is>
          <t>x</t>
        </is>
      </c>
      <c r="M1011" s="83" t="inlineStr">
        <is>
          <t>5</t>
        </is>
      </c>
      <c r="N1011" s="87" t="inlineStr">
        <is>
          <t>x</t>
        </is>
      </c>
      <c r="O1011" s="83" t="inlineStr">
        <is>
          <t>9</t>
        </is>
      </c>
      <c r="P1011" s="87" t="inlineStr">
        <is>
          <t>x</t>
        </is>
      </c>
      <c r="Q1011" s="83" t="inlineStr">
        <is>
          <t>25.5%</t>
        </is>
      </c>
      <c r="R1011" s="87" t="inlineStr">
        <is>
          <t>x</t>
        </is>
      </c>
      <c r="S1011" s="88" t="inlineStr">
        <is>
          <t>x</t>
        </is>
      </c>
    </row>
    <row r="1012" ht="24" customHeight="1">
      <c r="A1012" s="494" t="n"/>
      <c r="B1012" s="236" t="inlineStr">
        <is>
          <t>24</t>
        </is>
      </c>
      <c r="C1012" s="82" t="inlineStr">
        <is>
          <t>18.2</t>
        </is>
      </c>
      <c r="D1012" s="83" t="inlineStr">
        <is>
          <t>21</t>
        </is>
      </c>
      <c r="E1012" s="83" t="inlineStr">
        <is>
          <t>90</t>
        </is>
      </c>
      <c r="F1012" s="84">
        <f>D1012*E1012</f>
        <v/>
      </c>
      <c r="G1012" s="239" t="inlineStr">
        <is>
          <t>23</t>
        </is>
      </c>
      <c r="H1012" s="87" t="inlineStr">
        <is>
          <t>x</t>
        </is>
      </c>
      <c r="I1012" s="83" t="inlineStr">
        <is>
          <t>6.8%</t>
        </is>
      </c>
      <c r="J1012" s="87" t="inlineStr">
        <is>
          <t>x</t>
        </is>
      </c>
      <c r="K1012" s="83" t="inlineStr">
        <is>
          <t>3.4%</t>
        </is>
      </c>
      <c r="L1012" s="87" t="inlineStr">
        <is>
          <t>x</t>
        </is>
      </c>
      <c r="M1012" s="83" t="inlineStr">
        <is>
          <t>6</t>
        </is>
      </c>
      <c r="N1012" s="87" t="inlineStr">
        <is>
          <t>x</t>
        </is>
      </c>
      <c r="O1012" s="83" t="inlineStr">
        <is>
          <t>9</t>
        </is>
      </c>
      <c r="P1012" s="87" t="inlineStr">
        <is>
          <t>x</t>
        </is>
      </c>
      <c r="Q1012" s="83" t="inlineStr">
        <is>
          <t>27.8%</t>
        </is>
      </c>
      <c r="R1012" s="87" t="inlineStr">
        <is>
          <t>x</t>
        </is>
      </c>
      <c r="S1012" s="88" t="inlineStr">
        <is>
          <t>x</t>
        </is>
      </c>
    </row>
    <row r="1013" ht="24" customHeight="1">
      <c r="A1013" s="494" t="n"/>
      <c r="B1013" s="236" t="inlineStr">
        <is>
          <t>25</t>
        </is>
      </c>
      <c r="C1013" s="82" t="inlineStr">
        <is>
          <t>19.5</t>
        </is>
      </c>
      <c r="D1013" s="83" t="inlineStr">
        <is>
          <t>21</t>
        </is>
      </c>
      <c r="E1013" s="83" t="inlineStr">
        <is>
          <t>90</t>
        </is>
      </c>
      <c r="F1013" s="84">
        <f>D1013*E1013</f>
        <v/>
      </c>
      <c r="G1013" s="239" t="inlineStr">
        <is>
          <t>25</t>
        </is>
      </c>
      <c r="H1013" s="87" t="inlineStr">
        <is>
          <t>x</t>
        </is>
      </c>
      <c r="I1013" s="83" t="inlineStr">
        <is>
          <t>7.3%</t>
        </is>
      </c>
      <c r="J1013" s="87" t="inlineStr">
        <is>
          <t>x</t>
        </is>
      </c>
      <c r="K1013" s="83" t="inlineStr">
        <is>
          <t>3.7%</t>
        </is>
      </c>
      <c r="L1013" s="87" t="inlineStr">
        <is>
          <t>x</t>
        </is>
      </c>
      <c r="M1013" s="83" t="inlineStr">
        <is>
          <t>6</t>
        </is>
      </c>
      <c r="N1013" s="87" t="inlineStr">
        <is>
          <t>x</t>
        </is>
      </c>
      <c r="O1013" s="83" t="inlineStr">
        <is>
          <t>10</t>
        </is>
      </c>
      <c r="P1013" s="87" t="inlineStr">
        <is>
          <t>x</t>
        </is>
      </c>
      <c r="Q1013" s="83" t="inlineStr">
        <is>
          <t>30%</t>
        </is>
      </c>
      <c r="R1013" s="87" t="inlineStr">
        <is>
          <t>x</t>
        </is>
      </c>
      <c r="S1013" s="88" t="inlineStr">
        <is>
          <t>x</t>
        </is>
      </c>
    </row>
    <row r="1014" ht="24" customHeight="1">
      <c r="A1014" s="494" t="n"/>
      <c r="B1014" s="236" t="inlineStr">
        <is>
          <t>26</t>
        </is>
      </c>
      <c r="C1014" s="82" t="inlineStr">
        <is>
          <t>22.3</t>
        </is>
      </c>
      <c r="D1014" s="83" t="inlineStr">
        <is>
          <t>25</t>
        </is>
      </c>
      <c r="E1014" s="83" t="inlineStr">
        <is>
          <t>120</t>
        </is>
      </c>
      <c r="F1014" s="84">
        <f>D1014*E1014</f>
        <v/>
      </c>
      <c r="G1014" s="239" t="inlineStr">
        <is>
          <t>29</t>
        </is>
      </c>
      <c r="H1014" s="87" t="inlineStr">
        <is>
          <t>x</t>
        </is>
      </c>
      <c r="I1014" s="83" t="inlineStr">
        <is>
          <t>8.3%</t>
        </is>
      </c>
      <c r="J1014" s="87" t="inlineStr">
        <is>
          <t>x</t>
        </is>
      </c>
      <c r="K1014" s="83" t="inlineStr">
        <is>
          <t>4.1%</t>
        </is>
      </c>
      <c r="L1014" s="87" t="inlineStr">
        <is>
          <t>x</t>
        </is>
      </c>
      <c r="M1014" s="83" t="inlineStr">
        <is>
          <t>7</t>
        </is>
      </c>
      <c r="N1014" s="87" t="inlineStr">
        <is>
          <t>x</t>
        </is>
      </c>
      <c r="O1014" s="83" t="inlineStr">
        <is>
          <t>12</t>
        </is>
      </c>
      <c r="P1014" s="87" t="inlineStr">
        <is>
          <t>x</t>
        </is>
      </c>
      <c r="Q1014" s="83" t="inlineStr">
        <is>
          <t>34%</t>
        </is>
      </c>
      <c r="R1014" s="87" t="inlineStr">
        <is>
          <t>x</t>
        </is>
      </c>
      <c r="S1014" s="88" t="inlineStr">
        <is>
          <t>x</t>
        </is>
      </c>
    </row>
    <row r="1015" ht="24" customHeight="1">
      <c r="A1015" s="494" t="n"/>
      <c r="B1015" s="236" t="inlineStr">
        <is>
          <t>27</t>
        </is>
      </c>
      <c r="C1015" s="82" t="inlineStr">
        <is>
          <t>24.9</t>
        </is>
      </c>
      <c r="D1015" s="83" t="inlineStr">
        <is>
          <t>25</t>
        </is>
      </c>
      <c r="E1015" s="83" t="inlineStr">
        <is>
          <t>120</t>
        </is>
      </c>
      <c r="F1015" s="84">
        <f>D1015*E1015</f>
        <v/>
      </c>
      <c r="G1015" s="239" t="inlineStr">
        <is>
          <t>32</t>
        </is>
      </c>
      <c r="H1015" s="87" t="inlineStr">
        <is>
          <t>x</t>
        </is>
      </c>
      <c r="I1015" s="83" t="inlineStr">
        <is>
          <t>9.3%</t>
        </is>
      </c>
      <c r="J1015" s="87" t="inlineStr">
        <is>
          <t>x</t>
        </is>
      </c>
      <c r="K1015" s="83" t="inlineStr">
        <is>
          <t>4.6%</t>
        </is>
      </c>
      <c r="L1015" s="87" t="inlineStr">
        <is>
          <t>x</t>
        </is>
      </c>
      <c r="M1015" s="83" t="inlineStr">
        <is>
          <t>8</t>
        </is>
      </c>
      <c r="N1015" s="87" t="inlineStr">
        <is>
          <t>x</t>
        </is>
      </c>
      <c r="O1015" s="83" t="inlineStr">
        <is>
          <t>13</t>
        </is>
      </c>
      <c r="P1015" s="87" t="inlineStr">
        <is>
          <t>x</t>
        </is>
      </c>
      <c r="Q1015" s="83" t="inlineStr">
        <is>
          <t>38%</t>
        </is>
      </c>
      <c r="R1015" s="87" t="inlineStr">
        <is>
          <t>x</t>
        </is>
      </c>
      <c r="S1015" s="88" t="inlineStr">
        <is>
          <t>x</t>
        </is>
      </c>
    </row>
    <row r="1016" ht="24" customHeight="1">
      <c r="A1016" s="494" t="n"/>
      <c r="B1016" s="236" t="inlineStr">
        <is>
          <t>28</t>
        </is>
      </c>
      <c r="C1016" s="82" t="inlineStr">
        <is>
          <t>27.1</t>
        </is>
      </c>
      <c r="D1016" s="83" t="inlineStr">
        <is>
          <t>25</t>
        </is>
      </c>
      <c r="E1016" s="83" t="inlineStr">
        <is>
          <t>120</t>
        </is>
      </c>
      <c r="F1016" s="84">
        <f>D1016*E1016</f>
        <v/>
      </c>
      <c r="G1016" s="239" t="inlineStr">
        <is>
          <t>35</t>
        </is>
      </c>
      <c r="H1016" s="87" t="inlineStr">
        <is>
          <t>x</t>
        </is>
      </c>
      <c r="I1016" s="83" t="inlineStr">
        <is>
          <t>10.2%</t>
        </is>
      </c>
      <c r="J1016" s="87" t="inlineStr">
        <is>
          <t>x</t>
        </is>
      </c>
      <c r="K1016" s="83" t="inlineStr">
        <is>
          <t>5.1%</t>
        </is>
      </c>
      <c r="L1016" s="87" t="inlineStr">
        <is>
          <t>x</t>
        </is>
      </c>
      <c r="M1016" s="83" t="inlineStr">
        <is>
          <t>8</t>
        </is>
      </c>
      <c r="N1016" s="87" t="inlineStr">
        <is>
          <t>x</t>
        </is>
      </c>
      <c r="O1016" s="83" t="inlineStr">
        <is>
          <t>14</t>
        </is>
      </c>
      <c r="P1016" s="87" t="inlineStr">
        <is>
          <t>x</t>
        </is>
      </c>
      <c r="Q1016" s="83" t="inlineStr">
        <is>
          <t>42%</t>
        </is>
      </c>
      <c r="R1016" s="87" t="inlineStr">
        <is>
          <t>x</t>
        </is>
      </c>
      <c r="S1016" s="88" t="inlineStr">
        <is>
          <t>x</t>
        </is>
      </c>
    </row>
    <row r="1017" ht="24" customHeight="1">
      <c r="A1017" s="494" t="n"/>
      <c r="B1017" s="236" t="inlineStr">
        <is>
          <t>29</t>
        </is>
      </c>
      <c r="C1017" s="82" t="inlineStr">
        <is>
          <t>30</t>
        </is>
      </c>
      <c r="D1017" s="83" t="inlineStr">
        <is>
          <t>25</t>
        </is>
      </c>
      <c r="E1017" s="83" t="inlineStr">
        <is>
          <t>120</t>
        </is>
      </c>
      <c r="F1017" s="84">
        <f>D1017*E1017</f>
        <v/>
      </c>
      <c r="G1017" s="239" t="inlineStr">
        <is>
          <t>39</t>
        </is>
      </c>
      <c r="H1017" s="87" t="inlineStr">
        <is>
          <t>x</t>
        </is>
      </c>
      <c r="I1017" s="83" t="inlineStr">
        <is>
          <t>11.2%</t>
        </is>
      </c>
      <c r="J1017" s="87" t="inlineStr">
        <is>
          <t>x</t>
        </is>
      </c>
      <c r="K1017" s="83" t="inlineStr">
        <is>
          <t>5.6%</t>
        </is>
      </c>
      <c r="L1017" s="87" t="inlineStr">
        <is>
          <t>x</t>
        </is>
      </c>
      <c r="M1017" s="83" t="inlineStr">
        <is>
          <t>9</t>
        </is>
      </c>
      <c r="N1017" s="87" t="inlineStr">
        <is>
          <t>x</t>
        </is>
      </c>
      <c r="O1017" s="83" t="inlineStr">
        <is>
          <t>16</t>
        </is>
      </c>
      <c r="P1017" s="87" t="inlineStr">
        <is>
          <t>x</t>
        </is>
      </c>
      <c r="Q1017" s="83" t="inlineStr">
        <is>
          <t>46%</t>
        </is>
      </c>
      <c r="R1017" s="87" t="inlineStr">
        <is>
          <t>x</t>
        </is>
      </c>
      <c r="S1017" s="88" t="inlineStr">
        <is>
          <t>x</t>
        </is>
      </c>
    </row>
    <row r="1018" ht="24" customHeight="1">
      <c r="A1018" s="494" t="n"/>
      <c r="B1018" s="236" t="inlineStr">
        <is>
          <t>30</t>
        </is>
      </c>
      <c r="C1018" s="82" t="inlineStr">
        <is>
          <t>32.6</t>
        </is>
      </c>
      <c r="D1018" s="83" t="inlineStr">
        <is>
          <t>25</t>
        </is>
      </c>
      <c r="E1018" s="83" t="inlineStr">
        <is>
          <t>120</t>
        </is>
      </c>
      <c r="F1018" s="84">
        <f>D1018*E1018</f>
        <v/>
      </c>
      <c r="G1018" s="239" t="inlineStr">
        <is>
          <t>42</t>
        </is>
      </c>
      <c r="H1018" s="87" t="inlineStr">
        <is>
          <t>x</t>
        </is>
      </c>
      <c r="I1018" s="83" t="inlineStr">
        <is>
          <t>12.2%</t>
        </is>
      </c>
      <c r="J1018" s="87" t="inlineStr">
        <is>
          <t>x</t>
        </is>
      </c>
      <c r="K1018" s="83" t="inlineStr">
        <is>
          <t>6.1%</t>
        </is>
      </c>
      <c r="L1018" s="87" t="inlineStr">
        <is>
          <t>x</t>
        </is>
      </c>
      <c r="M1018" s="83" t="inlineStr">
        <is>
          <t>10</t>
        </is>
      </c>
      <c r="N1018" s="87" t="inlineStr">
        <is>
          <t>x</t>
        </is>
      </c>
      <c r="O1018" s="83" t="inlineStr">
        <is>
          <t>17</t>
        </is>
      </c>
      <c r="P1018" s="87" t="inlineStr">
        <is>
          <t>x</t>
        </is>
      </c>
      <c r="Q1018" s="83" t="inlineStr">
        <is>
          <t>50%</t>
        </is>
      </c>
      <c r="R1018" s="87" t="inlineStr">
        <is>
          <t>x</t>
        </is>
      </c>
      <c r="S1018" s="88" t="inlineStr">
        <is>
          <t>x</t>
        </is>
      </c>
    </row>
    <row r="1019" ht="24" customHeight="1">
      <c r="A1019" s="494" t="n"/>
      <c r="B1019" s="236" t="inlineStr">
        <is>
          <t>31</t>
        </is>
      </c>
      <c r="C1019" s="82" t="inlineStr">
        <is>
          <t>35.6</t>
        </is>
      </c>
      <c r="D1019" s="83" t="inlineStr">
        <is>
          <t>30</t>
        </is>
      </c>
      <c r="E1019" s="83" t="inlineStr">
        <is>
          <t>150</t>
        </is>
      </c>
      <c r="F1019" s="84">
        <f>D1019*E1019</f>
        <v/>
      </c>
      <c r="G1019" s="239" t="inlineStr">
        <is>
          <t>46</t>
        </is>
      </c>
      <c r="H1019" s="87" t="inlineStr">
        <is>
          <t>x</t>
        </is>
      </c>
      <c r="I1019" s="83" t="inlineStr">
        <is>
          <t>13.3%</t>
        </is>
      </c>
      <c r="J1019" s="87" t="inlineStr">
        <is>
          <t>x</t>
        </is>
      </c>
      <c r="K1019" s="83" t="inlineStr">
        <is>
          <t>6.6%</t>
        </is>
      </c>
      <c r="L1019" s="87" t="inlineStr">
        <is>
          <t>x</t>
        </is>
      </c>
      <c r="M1019" s="83" t="inlineStr">
        <is>
          <t>11</t>
        </is>
      </c>
      <c r="N1019" s="87" t="inlineStr">
        <is>
          <t>x</t>
        </is>
      </c>
      <c r="O1019" s="83" t="inlineStr">
        <is>
          <t>19</t>
        </is>
      </c>
      <c r="P1019" s="87" t="inlineStr">
        <is>
          <t>x</t>
        </is>
      </c>
      <c r="Q1019" s="83" t="inlineStr">
        <is>
          <t>54.5%</t>
        </is>
      </c>
      <c r="R1019" s="87" t="inlineStr">
        <is>
          <t>x</t>
        </is>
      </c>
      <c r="S1019" s="88" t="inlineStr">
        <is>
          <t>x</t>
        </is>
      </c>
    </row>
    <row r="1020" ht="24" customHeight="1">
      <c r="A1020" s="494" t="n"/>
      <c r="B1020" s="236" t="inlineStr">
        <is>
          <t>32</t>
        </is>
      </c>
      <c r="C1020" s="82" t="inlineStr">
        <is>
          <t>38.6</t>
        </is>
      </c>
      <c r="D1020" s="83" t="inlineStr">
        <is>
          <t>30</t>
        </is>
      </c>
      <c r="E1020" s="83" t="inlineStr">
        <is>
          <t>150</t>
        </is>
      </c>
      <c r="F1020" s="84">
        <f>D1020*E1020</f>
        <v/>
      </c>
      <c r="G1020" s="239" t="inlineStr">
        <is>
          <t>50</t>
        </is>
      </c>
      <c r="H1020" s="87" t="inlineStr">
        <is>
          <t>x</t>
        </is>
      </c>
      <c r="I1020" s="83" t="inlineStr">
        <is>
          <t>14.4%</t>
        </is>
      </c>
      <c r="J1020" s="87" t="inlineStr">
        <is>
          <t>x</t>
        </is>
      </c>
      <c r="K1020" s="83" t="inlineStr">
        <is>
          <t>7.2%</t>
        </is>
      </c>
      <c r="L1020" s="87" t="inlineStr">
        <is>
          <t>x</t>
        </is>
      </c>
      <c r="M1020" s="83" t="inlineStr">
        <is>
          <t>12</t>
        </is>
      </c>
      <c r="N1020" s="87" t="inlineStr">
        <is>
          <t>x</t>
        </is>
      </c>
      <c r="O1020" s="83" t="inlineStr">
        <is>
          <t>20</t>
        </is>
      </c>
      <c r="P1020" s="87" t="inlineStr">
        <is>
          <t>x</t>
        </is>
      </c>
      <c r="Q1020" s="83" t="inlineStr">
        <is>
          <t>59%</t>
        </is>
      </c>
      <c r="R1020" s="87" t="inlineStr">
        <is>
          <t>x</t>
        </is>
      </c>
      <c r="S1020" s="88" t="inlineStr">
        <is>
          <t>x</t>
        </is>
      </c>
    </row>
    <row r="1021" ht="24" customHeight="1">
      <c r="A1021" s="494" t="n"/>
      <c r="B1021" s="236" t="inlineStr">
        <is>
          <t>33</t>
        </is>
      </c>
      <c r="C1021" s="82" t="inlineStr">
        <is>
          <t>41.8</t>
        </is>
      </c>
      <c r="D1021" s="83" t="inlineStr">
        <is>
          <t>30</t>
        </is>
      </c>
      <c r="E1021" s="83" t="inlineStr">
        <is>
          <t>150</t>
        </is>
      </c>
      <c r="F1021" s="84">
        <f>D1021*E1021</f>
        <v/>
      </c>
      <c r="G1021" s="239" t="inlineStr">
        <is>
          <t>54</t>
        </is>
      </c>
      <c r="H1021" s="87" t="inlineStr">
        <is>
          <t>x</t>
        </is>
      </c>
      <c r="I1021" s="83" t="inlineStr">
        <is>
          <t>15.6%</t>
        </is>
      </c>
      <c r="J1021" s="87" t="inlineStr">
        <is>
          <t>x</t>
        </is>
      </c>
      <c r="K1021" s="83" t="inlineStr">
        <is>
          <t>7.8%</t>
        </is>
      </c>
      <c r="L1021" s="87" t="inlineStr">
        <is>
          <t>x</t>
        </is>
      </c>
      <c r="M1021" s="83" t="inlineStr">
        <is>
          <t>13</t>
        </is>
      </c>
      <c r="N1021" s="87" t="inlineStr">
        <is>
          <t>x</t>
        </is>
      </c>
      <c r="O1021" s="83" t="inlineStr">
        <is>
          <t>22</t>
        </is>
      </c>
      <c r="P1021" s="87" t="inlineStr">
        <is>
          <t>x</t>
        </is>
      </c>
      <c r="Q1021" s="83" t="inlineStr">
        <is>
          <t>64%</t>
        </is>
      </c>
      <c r="R1021" s="87" t="inlineStr">
        <is>
          <t>x</t>
        </is>
      </c>
      <c r="S1021" s="88" t="inlineStr">
        <is>
          <t>x</t>
        </is>
      </c>
    </row>
    <row r="1022" ht="24" customHeight="1">
      <c r="A1022" s="494" t="n"/>
      <c r="B1022" s="236" t="inlineStr">
        <is>
          <t>34</t>
        </is>
      </c>
      <c r="C1022" s="82" t="inlineStr">
        <is>
          <t>45.7</t>
        </is>
      </c>
      <c r="D1022" s="83" t="inlineStr">
        <is>
          <t>30</t>
        </is>
      </c>
      <c r="E1022" s="83" t="inlineStr">
        <is>
          <t>150</t>
        </is>
      </c>
      <c r="F1022" s="84">
        <f>D1022*E1022</f>
        <v/>
      </c>
      <c r="G1022" s="239" t="inlineStr">
        <is>
          <t>59</t>
        </is>
      </c>
      <c r="H1022" s="87" t="inlineStr">
        <is>
          <t>x</t>
        </is>
      </c>
      <c r="I1022" s="83" t="inlineStr">
        <is>
          <t>17.1%</t>
        </is>
      </c>
      <c r="J1022" s="87" t="inlineStr">
        <is>
          <t>x</t>
        </is>
      </c>
      <c r="K1022" s="83" t="inlineStr">
        <is>
          <t>8.5%</t>
        </is>
      </c>
      <c r="L1022" s="87" t="inlineStr">
        <is>
          <t>x</t>
        </is>
      </c>
      <c r="M1022" s="83" t="inlineStr">
        <is>
          <t>14</t>
        </is>
      </c>
      <c r="N1022" s="87" t="inlineStr">
        <is>
          <t>x</t>
        </is>
      </c>
      <c r="O1022" s="83" t="inlineStr">
        <is>
          <t>24</t>
        </is>
      </c>
      <c r="P1022" s="87" t="inlineStr">
        <is>
          <t>x</t>
        </is>
      </c>
      <c r="Q1022" s="83" t="inlineStr">
        <is>
          <t>70%</t>
        </is>
      </c>
      <c r="R1022" s="87" t="inlineStr">
        <is>
          <t>x</t>
        </is>
      </c>
      <c r="S1022" s="88" t="inlineStr">
        <is>
          <t>x</t>
        </is>
      </c>
    </row>
    <row r="1023" ht="24" customHeight="1">
      <c r="A1023" s="553" t="n"/>
      <c r="B1023" s="290" t="inlineStr">
        <is>
          <t>35</t>
        </is>
      </c>
      <c r="C1023" s="89" t="inlineStr">
        <is>
          <t>49</t>
        </is>
      </c>
      <c r="D1023" s="90" t="inlineStr">
        <is>
          <t>30</t>
        </is>
      </c>
      <c r="E1023" s="90" t="inlineStr">
        <is>
          <t>150</t>
        </is>
      </c>
      <c r="F1023" s="224">
        <f>D1023*E1023</f>
        <v/>
      </c>
      <c r="G1023" s="268" t="inlineStr">
        <is>
          <t>63</t>
        </is>
      </c>
      <c r="H1023" s="91" t="inlineStr">
        <is>
          <t>x</t>
        </is>
      </c>
      <c r="I1023" s="90" t="inlineStr">
        <is>
          <t>18.3%</t>
        </is>
      </c>
      <c r="J1023" s="91" t="inlineStr">
        <is>
          <t>x</t>
        </is>
      </c>
      <c r="K1023" s="90" t="inlineStr">
        <is>
          <t>9.2%</t>
        </is>
      </c>
      <c r="L1023" s="91" t="inlineStr">
        <is>
          <t>x</t>
        </is>
      </c>
      <c r="M1023" s="90" t="inlineStr">
        <is>
          <t>15</t>
        </is>
      </c>
      <c r="N1023" s="91" t="inlineStr">
        <is>
          <t>x</t>
        </is>
      </c>
      <c r="O1023" s="90" t="inlineStr">
        <is>
          <t>26</t>
        </is>
      </c>
      <c r="P1023" s="91" t="inlineStr">
        <is>
          <t>x</t>
        </is>
      </c>
      <c r="Q1023" s="90" t="inlineStr">
        <is>
          <t>75%</t>
        </is>
      </c>
      <c r="R1023" s="91" t="inlineStr">
        <is>
          <t>x</t>
        </is>
      </c>
      <c r="S1023" s="92" t="inlineStr">
        <is>
          <t>x</t>
        </is>
      </c>
    </row>
    <row r="1024" ht="24" customHeight="1">
      <c r="A1024" s="579" t="inlineStr">
        <is>
          <t>丐帮
基础心法
笑尘决</t>
        </is>
      </c>
      <c r="B1024" s="75" t="inlineStr">
        <is>
          <t>1</t>
        </is>
      </c>
      <c r="C1024" s="234" t="inlineStr">
        <is>
          <t>0.1</t>
        </is>
      </c>
      <c r="D1024" s="340" t="inlineStr">
        <is>
          <t>10</t>
        </is>
      </c>
      <c r="E1024" s="340" t="inlineStr">
        <is>
          <t>20</t>
        </is>
      </c>
      <c r="F1024" s="207">
        <f>D1024*E1024</f>
        <v/>
      </c>
      <c r="G1024" s="672" t="inlineStr">
        <is>
          <t>x</t>
        </is>
      </c>
      <c r="H1024" s="253" t="inlineStr">
        <is>
          <t>x</t>
        </is>
      </c>
      <c r="I1024" s="253" t="inlineStr">
        <is>
          <t>x</t>
        </is>
      </c>
      <c r="J1024" s="253" t="inlineStr">
        <is>
          <t>x</t>
        </is>
      </c>
      <c r="K1024" s="253" t="inlineStr">
        <is>
          <t>x</t>
        </is>
      </c>
      <c r="L1024" s="340" t="inlineStr">
        <is>
          <t>0</t>
        </is>
      </c>
      <c r="M1024" s="340" t="inlineStr">
        <is>
          <t>0</t>
        </is>
      </c>
      <c r="N1024" s="340" t="inlineStr">
        <is>
          <t>0</t>
        </is>
      </c>
      <c r="O1024" s="340" t="inlineStr">
        <is>
          <t>0</t>
        </is>
      </c>
      <c r="P1024" s="253" t="inlineStr">
        <is>
          <t>x</t>
        </is>
      </c>
      <c r="Q1024" s="340" t="inlineStr">
        <is>
          <t>0.1%</t>
        </is>
      </c>
      <c r="R1024" s="253" t="inlineStr">
        <is>
          <t>x</t>
        </is>
      </c>
      <c r="S1024" s="662" t="inlineStr">
        <is>
          <t>x</t>
        </is>
      </c>
    </row>
    <row r="1025" ht="24" customHeight="1">
      <c r="A1025" s="494" t="n"/>
      <c r="B1025" s="236" t="inlineStr">
        <is>
          <t>2</t>
        </is>
      </c>
      <c r="C1025" s="82" t="inlineStr">
        <is>
          <t>0.2</t>
        </is>
      </c>
      <c r="D1025" s="83" t="inlineStr">
        <is>
          <t>10</t>
        </is>
      </c>
      <c r="E1025" s="83" t="inlineStr">
        <is>
          <t>20</t>
        </is>
      </c>
      <c r="F1025" s="84">
        <f>D1025*E1025</f>
        <v/>
      </c>
      <c r="G1025" s="285" t="inlineStr">
        <is>
          <t>x</t>
        </is>
      </c>
      <c r="H1025" s="87" t="inlineStr">
        <is>
          <t>x</t>
        </is>
      </c>
      <c r="I1025" s="87" t="inlineStr">
        <is>
          <t>x</t>
        </is>
      </c>
      <c r="J1025" s="87" t="inlineStr">
        <is>
          <t>x</t>
        </is>
      </c>
      <c r="K1025" s="87" t="inlineStr">
        <is>
          <t>x</t>
        </is>
      </c>
      <c r="L1025" s="83" t="inlineStr">
        <is>
          <t>0</t>
        </is>
      </c>
      <c r="M1025" s="83" t="inlineStr">
        <is>
          <t>0</t>
        </is>
      </c>
      <c r="N1025" s="83" t="inlineStr">
        <is>
          <t>0</t>
        </is>
      </c>
      <c r="O1025" s="83" t="inlineStr">
        <is>
          <t>0</t>
        </is>
      </c>
      <c r="P1025" s="87" t="inlineStr">
        <is>
          <t>x</t>
        </is>
      </c>
      <c r="Q1025" s="83" t="inlineStr">
        <is>
          <t>0.2%</t>
        </is>
      </c>
      <c r="R1025" s="87" t="inlineStr">
        <is>
          <t>x</t>
        </is>
      </c>
      <c r="S1025" s="88" t="inlineStr">
        <is>
          <t>x</t>
        </is>
      </c>
    </row>
    <row r="1026" ht="24" customHeight="1">
      <c r="A1026" s="494" t="n"/>
      <c r="B1026" s="236" t="inlineStr">
        <is>
          <t>3</t>
        </is>
      </c>
      <c r="C1026" s="82" t="inlineStr">
        <is>
          <t>0.3</t>
        </is>
      </c>
      <c r="D1026" s="83" t="inlineStr">
        <is>
          <t>10</t>
        </is>
      </c>
      <c r="E1026" s="83" t="inlineStr">
        <is>
          <t>20</t>
        </is>
      </c>
      <c r="F1026" s="84">
        <f>D1026*E1026</f>
        <v/>
      </c>
      <c r="G1026" s="285" t="inlineStr">
        <is>
          <t>x</t>
        </is>
      </c>
      <c r="H1026" s="87" t="inlineStr">
        <is>
          <t>x</t>
        </is>
      </c>
      <c r="I1026" s="87" t="inlineStr">
        <is>
          <t>x</t>
        </is>
      </c>
      <c r="J1026" s="87" t="inlineStr">
        <is>
          <t>x</t>
        </is>
      </c>
      <c r="K1026" s="87" t="inlineStr">
        <is>
          <t>x</t>
        </is>
      </c>
      <c r="L1026" s="83" t="inlineStr">
        <is>
          <t>0</t>
        </is>
      </c>
      <c r="M1026" s="83" t="inlineStr">
        <is>
          <t>0</t>
        </is>
      </c>
      <c r="N1026" s="83" t="inlineStr">
        <is>
          <t>0</t>
        </is>
      </c>
      <c r="O1026" s="83" t="inlineStr">
        <is>
          <t>1</t>
        </is>
      </c>
      <c r="P1026" s="87" t="inlineStr">
        <is>
          <t>x</t>
        </is>
      </c>
      <c r="Q1026" s="83" t="inlineStr">
        <is>
          <t>0.3%</t>
        </is>
      </c>
      <c r="R1026" s="87" t="inlineStr">
        <is>
          <t>x</t>
        </is>
      </c>
      <c r="S1026" s="88" t="inlineStr">
        <is>
          <t>x</t>
        </is>
      </c>
    </row>
    <row r="1027" ht="24" customHeight="1">
      <c r="A1027" s="494" t="n"/>
      <c r="B1027" s="236" t="inlineStr">
        <is>
          <t>4</t>
        </is>
      </c>
      <c r="C1027" s="82" t="inlineStr">
        <is>
          <t>0.5</t>
        </is>
      </c>
      <c r="D1027" s="83" t="inlineStr">
        <is>
          <t>10</t>
        </is>
      </c>
      <c r="E1027" s="83" t="inlineStr">
        <is>
          <t>20</t>
        </is>
      </c>
      <c r="F1027" s="84">
        <f>D1027*E1027</f>
        <v/>
      </c>
      <c r="G1027" s="285" t="inlineStr">
        <is>
          <t>x</t>
        </is>
      </c>
      <c r="H1027" s="87" t="inlineStr">
        <is>
          <t>x</t>
        </is>
      </c>
      <c r="I1027" s="87" t="inlineStr">
        <is>
          <t>x</t>
        </is>
      </c>
      <c r="J1027" s="87" t="inlineStr">
        <is>
          <t>x</t>
        </is>
      </c>
      <c r="K1027" s="87" t="inlineStr">
        <is>
          <t>x</t>
        </is>
      </c>
      <c r="L1027" s="83" t="inlineStr">
        <is>
          <t>0</t>
        </is>
      </c>
      <c r="M1027" s="83" t="inlineStr">
        <is>
          <t>0</t>
        </is>
      </c>
      <c r="N1027" s="83" t="inlineStr">
        <is>
          <t>0</t>
        </is>
      </c>
      <c r="O1027" s="83" t="inlineStr">
        <is>
          <t>1</t>
        </is>
      </c>
      <c r="P1027" s="87" t="inlineStr">
        <is>
          <t>x</t>
        </is>
      </c>
      <c r="Q1027" s="83" t="inlineStr">
        <is>
          <t>0.4%</t>
        </is>
      </c>
      <c r="R1027" s="87" t="inlineStr">
        <is>
          <t>x</t>
        </is>
      </c>
      <c r="S1027" s="88" t="inlineStr">
        <is>
          <t>x</t>
        </is>
      </c>
    </row>
    <row r="1028" ht="24" customHeight="1">
      <c r="A1028" s="494" t="n"/>
      <c r="B1028" s="236" t="inlineStr">
        <is>
          <t>5</t>
        </is>
      </c>
      <c r="C1028" s="82" t="inlineStr">
        <is>
          <t>0.7</t>
        </is>
      </c>
      <c r="D1028" s="83" t="inlineStr">
        <is>
          <t>10</t>
        </is>
      </c>
      <c r="E1028" s="83" t="inlineStr">
        <is>
          <t>20</t>
        </is>
      </c>
      <c r="F1028" s="84">
        <f>D1028*E1028</f>
        <v/>
      </c>
      <c r="G1028" s="285" t="inlineStr">
        <is>
          <t>x</t>
        </is>
      </c>
      <c r="H1028" s="87" t="inlineStr">
        <is>
          <t>x</t>
        </is>
      </c>
      <c r="I1028" s="87" t="inlineStr">
        <is>
          <t>x</t>
        </is>
      </c>
      <c r="J1028" s="87" t="inlineStr">
        <is>
          <t>x</t>
        </is>
      </c>
      <c r="K1028" s="87" t="inlineStr">
        <is>
          <t>x</t>
        </is>
      </c>
      <c r="L1028" s="83" t="inlineStr">
        <is>
          <t>0</t>
        </is>
      </c>
      <c r="M1028" s="83" t="inlineStr">
        <is>
          <t>1</t>
        </is>
      </c>
      <c r="N1028" s="83" t="inlineStr">
        <is>
          <t>1</t>
        </is>
      </c>
      <c r="O1028" s="83" t="inlineStr">
        <is>
          <t>1</t>
        </is>
      </c>
      <c r="P1028" s="87" t="inlineStr">
        <is>
          <t>x</t>
        </is>
      </c>
      <c r="Q1028" s="83" t="inlineStr">
        <is>
          <t>0.5%</t>
        </is>
      </c>
      <c r="R1028" s="87" t="inlineStr">
        <is>
          <t>x</t>
        </is>
      </c>
      <c r="S1028" s="88" t="inlineStr">
        <is>
          <t>x</t>
        </is>
      </c>
    </row>
    <row r="1029" ht="24" customHeight="1">
      <c r="A1029" s="494" t="n"/>
      <c r="B1029" s="236" t="inlineStr">
        <is>
          <t>6</t>
        </is>
      </c>
      <c r="C1029" s="82" t="inlineStr">
        <is>
          <t>0.9</t>
        </is>
      </c>
      <c r="D1029" s="83" t="inlineStr">
        <is>
          <t>12</t>
        </is>
      </c>
      <c r="E1029" s="83" t="inlineStr">
        <is>
          <t>30</t>
        </is>
      </c>
      <c r="F1029" s="84">
        <f>D1029*E1029</f>
        <v/>
      </c>
      <c r="G1029" s="285" t="inlineStr">
        <is>
          <t>x</t>
        </is>
      </c>
      <c r="H1029" s="87" t="inlineStr">
        <is>
          <t>x</t>
        </is>
      </c>
      <c r="I1029" s="87" t="inlineStr">
        <is>
          <t>x</t>
        </is>
      </c>
      <c r="J1029" s="87" t="inlineStr">
        <is>
          <t>x</t>
        </is>
      </c>
      <c r="K1029" s="87" t="inlineStr">
        <is>
          <t>x</t>
        </is>
      </c>
      <c r="L1029" s="83" t="inlineStr">
        <is>
          <t>0</t>
        </is>
      </c>
      <c r="M1029" s="83" t="inlineStr">
        <is>
          <t>1</t>
        </is>
      </c>
      <c r="N1029" s="83" t="inlineStr">
        <is>
          <t>1</t>
        </is>
      </c>
      <c r="O1029" s="83" t="inlineStr">
        <is>
          <t>1</t>
        </is>
      </c>
      <c r="P1029" s="87" t="inlineStr">
        <is>
          <t>x</t>
        </is>
      </c>
      <c r="Q1029" s="83" t="inlineStr">
        <is>
          <t>0.7%</t>
        </is>
      </c>
      <c r="R1029" s="87" t="inlineStr">
        <is>
          <t>x</t>
        </is>
      </c>
      <c r="S1029" s="88" t="inlineStr">
        <is>
          <t>x</t>
        </is>
      </c>
    </row>
    <row r="1030" ht="24" customHeight="1">
      <c r="A1030" s="494" t="n"/>
      <c r="B1030" s="236" t="inlineStr">
        <is>
          <t>7</t>
        </is>
      </c>
      <c r="C1030" s="82" t="inlineStr">
        <is>
          <t>1.1</t>
        </is>
      </c>
      <c r="D1030" s="83" t="inlineStr">
        <is>
          <t>12</t>
        </is>
      </c>
      <c r="E1030" s="83" t="inlineStr">
        <is>
          <t>30</t>
        </is>
      </c>
      <c r="F1030" s="84">
        <f>D1030*E1030</f>
        <v/>
      </c>
      <c r="G1030" s="285" t="inlineStr">
        <is>
          <t>x</t>
        </is>
      </c>
      <c r="H1030" s="87" t="inlineStr">
        <is>
          <t>x</t>
        </is>
      </c>
      <c r="I1030" s="87" t="inlineStr">
        <is>
          <t>x</t>
        </is>
      </c>
      <c r="J1030" s="87" t="inlineStr">
        <is>
          <t>x</t>
        </is>
      </c>
      <c r="K1030" s="87" t="inlineStr">
        <is>
          <t>x</t>
        </is>
      </c>
      <c r="L1030" s="83" t="inlineStr">
        <is>
          <t>0</t>
        </is>
      </c>
      <c r="M1030" s="83" t="inlineStr">
        <is>
          <t>1</t>
        </is>
      </c>
      <c r="N1030" s="83" t="inlineStr">
        <is>
          <t>1</t>
        </is>
      </c>
      <c r="O1030" s="83" t="inlineStr">
        <is>
          <t>1</t>
        </is>
      </c>
      <c r="P1030" s="87" t="inlineStr">
        <is>
          <t>x</t>
        </is>
      </c>
      <c r="Q1030" s="83" t="inlineStr">
        <is>
          <t>0.9%</t>
        </is>
      </c>
      <c r="R1030" s="87" t="inlineStr">
        <is>
          <t>x</t>
        </is>
      </c>
      <c r="S1030" s="88" t="inlineStr">
        <is>
          <t>x</t>
        </is>
      </c>
    </row>
    <row r="1031" ht="24" customHeight="1">
      <c r="A1031" s="494" t="n"/>
      <c r="B1031" s="236" t="inlineStr">
        <is>
          <t>8</t>
        </is>
      </c>
      <c r="C1031" s="82" t="inlineStr">
        <is>
          <t>1.3</t>
        </is>
      </c>
      <c r="D1031" s="83" t="inlineStr">
        <is>
          <t>12</t>
        </is>
      </c>
      <c r="E1031" s="83" t="inlineStr">
        <is>
          <t>30</t>
        </is>
      </c>
      <c r="F1031" s="84">
        <f>D1031*E1031</f>
        <v/>
      </c>
      <c r="G1031" s="285" t="inlineStr">
        <is>
          <t>x</t>
        </is>
      </c>
      <c r="H1031" s="87" t="inlineStr">
        <is>
          <t>x</t>
        </is>
      </c>
      <c r="I1031" s="87" t="inlineStr">
        <is>
          <t>x</t>
        </is>
      </c>
      <c r="J1031" s="87" t="inlineStr">
        <is>
          <t>x</t>
        </is>
      </c>
      <c r="K1031" s="87" t="inlineStr">
        <is>
          <t>x</t>
        </is>
      </c>
      <c r="L1031" s="83" t="inlineStr">
        <is>
          <t>1</t>
        </is>
      </c>
      <c r="M1031" s="83" t="inlineStr">
        <is>
          <t>1</t>
        </is>
      </c>
      <c r="N1031" s="83" t="inlineStr">
        <is>
          <t>1</t>
        </is>
      </c>
      <c r="O1031" s="83" t="inlineStr">
        <is>
          <t>2</t>
        </is>
      </c>
      <c r="P1031" s="87" t="inlineStr">
        <is>
          <t>x</t>
        </is>
      </c>
      <c r="Q1031" s="83" t="inlineStr">
        <is>
          <t>1%</t>
        </is>
      </c>
      <c r="R1031" s="87" t="inlineStr">
        <is>
          <t>x</t>
        </is>
      </c>
      <c r="S1031" s="88" t="inlineStr">
        <is>
          <t>x</t>
        </is>
      </c>
    </row>
    <row r="1032" ht="24" customHeight="1">
      <c r="A1032" s="494" t="n"/>
      <c r="B1032" s="236" t="inlineStr">
        <is>
          <t>9</t>
        </is>
      </c>
      <c r="C1032" s="82" t="inlineStr">
        <is>
          <t>1.6</t>
        </is>
      </c>
      <c r="D1032" s="83" t="inlineStr">
        <is>
          <t>12</t>
        </is>
      </c>
      <c r="E1032" s="83" t="inlineStr">
        <is>
          <t>30</t>
        </is>
      </c>
      <c r="F1032" s="84">
        <f>D1032*E1032</f>
        <v/>
      </c>
      <c r="G1032" s="285" t="inlineStr">
        <is>
          <t>x</t>
        </is>
      </c>
      <c r="H1032" s="87" t="inlineStr">
        <is>
          <t>x</t>
        </is>
      </c>
      <c r="I1032" s="87" t="inlineStr">
        <is>
          <t>x</t>
        </is>
      </c>
      <c r="J1032" s="87" t="inlineStr">
        <is>
          <t>x</t>
        </is>
      </c>
      <c r="K1032" s="87" t="inlineStr">
        <is>
          <t>x</t>
        </is>
      </c>
      <c r="L1032" s="83" t="inlineStr">
        <is>
          <t>1</t>
        </is>
      </c>
      <c r="M1032" s="83" t="inlineStr">
        <is>
          <t>1</t>
        </is>
      </c>
      <c r="N1032" s="83" t="inlineStr">
        <is>
          <t>1</t>
        </is>
      </c>
      <c r="O1032" s="83" t="inlineStr">
        <is>
          <t>2</t>
        </is>
      </c>
      <c r="P1032" s="87" t="inlineStr">
        <is>
          <t>x</t>
        </is>
      </c>
      <c r="Q1032" s="83" t="inlineStr">
        <is>
          <t>1.2%</t>
        </is>
      </c>
      <c r="R1032" s="87" t="inlineStr">
        <is>
          <t>x</t>
        </is>
      </c>
      <c r="S1032" s="88" t="inlineStr">
        <is>
          <t>x</t>
        </is>
      </c>
    </row>
    <row r="1033" ht="24" customHeight="1">
      <c r="A1033" s="494" t="n"/>
      <c r="B1033" s="236" t="inlineStr">
        <is>
          <t>10</t>
        </is>
      </c>
      <c r="C1033" s="82" t="inlineStr">
        <is>
          <t>1.7</t>
        </is>
      </c>
      <c r="D1033" s="83" t="inlineStr">
        <is>
          <t>12</t>
        </is>
      </c>
      <c r="E1033" s="83" t="inlineStr">
        <is>
          <t>30</t>
        </is>
      </c>
      <c r="F1033" s="84">
        <f>D1033*E1033</f>
        <v/>
      </c>
      <c r="G1033" s="285" t="inlineStr">
        <is>
          <t>x</t>
        </is>
      </c>
      <c r="H1033" s="87" t="inlineStr">
        <is>
          <t>x</t>
        </is>
      </c>
      <c r="I1033" s="87" t="inlineStr">
        <is>
          <t>x</t>
        </is>
      </c>
      <c r="J1033" s="87" t="inlineStr">
        <is>
          <t>x</t>
        </is>
      </c>
      <c r="K1033" s="87" t="inlineStr">
        <is>
          <t>x</t>
        </is>
      </c>
      <c r="L1033" s="83" t="inlineStr">
        <is>
          <t>1</t>
        </is>
      </c>
      <c r="M1033" s="83" t="inlineStr">
        <is>
          <t>1</t>
        </is>
      </c>
      <c r="N1033" s="83" t="inlineStr">
        <is>
          <t>1</t>
        </is>
      </c>
      <c r="O1033" s="83" t="inlineStr">
        <is>
          <t>2</t>
        </is>
      </c>
      <c r="P1033" s="87" t="inlineStr">
        <is>
          <t>x</t>
        </is>
      </c>
      <c r="Q1033" s="83" t="inlineStr">
        <is>
          <t>1.4%</t>
        </is>
      </c>
      <c r="R1033" s="87" t="inlineStr">
        <is>
          <t>x</t>
        </is>
      </c>
      <c r="S1033" s="88" t="inlineStr">
        <is>
          <t>x</t>
        </is>
      </c>
    </row>
    <row r="1034" ht="24" customHeight="1">
      <c r="A1034" s="494" t="n"/>
      <c r="B1034" s="236" t="inlineStr">
        <is>
          <t>11</t>
        </is>
      </c>
      <c r="C1034" s="82" t="inlineStr">
        <is>
          <t>1.9</t>
        </is>
      </c>
      <c r="D1034" s="83" t="inlineStr">
        <is>
          <t>14</t>
        </is>
      </c>
      <c r="E1034" s="83" t="inlineStr">
        <is>
          <t>50</t>
        </is>
      </c>
      <c r="F1034" s="84">
        <f>D1034*E1034</f>
        <v/>
      </c>
      <c r="G1034" s="285" t="inlineStr">
        <is>
          <t>x</t>
        </is>
      </c>
      <c r="H1034" s="87" t="inlineStr">
        <is>
          <t>x</t>
        </is>
      </c>
      <c r="I1034" s="87" t="inlineStr">
        <is>
          <t>x</t>
        </is>
      </c>
      <c r="J1034" s="87" t="inlineStr">
        <is>
          <t>x</t>
        </is>
      </c>
      <c r="K1034" s="87" t="inlineStr">
        <is>
          <t>x</t>
        </is>
      </c>
      <c r="L1034" s="83" t="inlineStr">
        <is>
          <t>1</t>
        </is>
      </c>
      <c r="M1034" s="83" t="inlineStr">
        <is>
          <t>1</t>
        </is>
      </c>
      <c r="N1034" s="83" t="inlineStr">
        <is>
          <t>2</t>
        </is>
      </c>
      <c r="O1034" s="83" t="inlineStr">
        <is>
          <t>2</t>
        </is>
      </c>
      <c r="P1034" s="87" t="inlineStr">
        <is>
          <t>x</t>
        </is>
      </c>
      <c r="Q1034" s="83" t="inlineStr">
        <is>
          <t>1.6%</t>
        </is>
      </c>
      <c r="R1034" s="87" t="inlineStr">
        <is>
          <t>x</t>
        </is>
      </c>
      <c r="S1034" s="88" t="inlineStr">
        <is>
          <t>x</t>
        </is>
      </c>
    </row>
    <row r="1035" ht="24" customHeight="1">
      <c r="A1035" s="494" t="n"/>
      <c r="B1035" s="236" t="inlineStr">
        <is>
          <t>12</t>
        </is>
      </c>
      <c r="C1035" s="82" t="inlineStr">
        <is>
          <t>2.1</t>
        </is>
      </c>
      <c r="D1035" s="83" t="inlineStr">
        <is>
          <t>14</t>
        </is>
      </c>
      <c r="E1035" s="83" t="inlineStr">
        <is>
          <t>50</t>
        </is>
      </c>
      <c r="F1035" s="84">
        <f>D1035*E1035</f>
        <v/>
      </c>
      <c r="G1035" s="285" t="inlineStr">
        <is>
          <t>x</t>
        </is>
      </c>
      <c r="H1035" s="87" t="inlineStr">
        <is>
          <t>x</t>
        </is>
      </c>
      <c r="I1035" s="87" t="inlineStr">
        <is>
          <t>x</t>
        </is>
      </c>
      <c r="J1035" s="87" t="inlineStr">
        <is>
          <t>x</t>
        </is>
      </c>
      <c r="K1035" s="87" t="inlineStr">
        <is>
          <t>x</t>
        </is>
      </c>
      <c r="L1035" s="83" t="inlineStr">
        <is>
          <t>1</t>
        </is>
      </c>
      <c r="M1035" s="83" t="inlineStr">
        <is>
          <t>2</t>
        </is>
      </c>
      <c r="N1035" s="83" t="inlineStr">
        <is>
          <t>2</t>
        </is>
      </c>
      <c r="O1035" s="83" t="inlineStr">
        <is>
          <t>3</t>
        </is>
      </c>
      <c r="P1035" s="87" t="inlineStr">
        <is>
          <t>x</t>
        </is>
      </c>
      <c r="Q1035" s="83" t="inlineStr">
        <is>
          <t>1.8%</t>
        </is>
      </c>
      <c r="R1035" s="87" t="inlineStr">
        <is>
          <t>x</t>
        </is>
      </c>
      <c r="S1035" s="88" t="inlineStr">
        <is>
          <t>x</t>
        </is>
      </c>
    </row>
    <row r="1036" ht="24" customHeight="1">
      <c r="A1036" s="494" t="n"/>
      <c r="B1036" s="236" t="inlineStr">
        <is>
          <t>13</t>
        </is>
      </c>
      <c r="C1036" s="82" t="inlineStr">
        <is>
          <t>2.3</t>
        </is>
      </c>
      <c r="D1036" s="83" t="inlineStr">
        <is>
          <t>14</t>
        </is>
      </c>
      <c r="E1036" s="83" t="inlineStr">
        <is>
          <t>50</t>
        </is>
      </c>
      <c r="F1036" s="84">
        <f>D1036*E1036</f>
        <v/>
      </c>
      <c r="G1036" s="285" t="inlineStr">
        <is>
          <t>x</t>
        </is>
      </c>
      <c r="H1036" s="87" t="inlineStr">
        <is>
          <t>x</t>
        </is>
      </c>
      <c r="I1036" s="87" t="inlineStr">
        <is>
          <t>x</t>
        </is>
      </c>
      <c r="J1036" s="87" t="inlineStr">
        <is>
          <t>x</t>
        </is>
      </c>
      <c r="K1036" s="87" t="inlineStr">
        <is>
          <t>x</t>
        </is>
      </c>
      <c r="L1036" s="83" t="inlineStr">
        <is>
          <t>1</t>
        </is>
      </c>
      <c r="M1036" s="83" t="inlineStr">
        <is>
          <t>2</t>
        </is>
      </c>
      <c r="N1036" s="83" t="inlineStr">
        <is>
          <t>2</t>
        </is>
      </c>
      <c r="O1036" s="83" t="inlineStr">
        <is>
          <t>3</t>
        </is>
      </c>
      <c r="P1036" s="87" t="inlineStr">
        <is>
          <t>x</t>
        </is>
      </c>
      <c r="Q1036" s="83" t="inlineStr">
        <is>
          <t>2%</t>
        </is>
      </c>
      <c r="R1036" s="87" t="inlineStr">
        <is>
          <t>x</t>
        </is>
      </c>
      <c r="S1036" s="88" t="inlineStr">
        <is>
          <t>x</t>
        </is>
      </c>
    </row>
    <row r="1037" ht="24" customHeight="1">
      <c r="A1037" s="494" t="n"/>
      <c r="B1037" s="236" t="inlineStr">
        <is>
          <t>14</t>
        </is>
      </c>
      <c r="C1037" s="82" t="inlineStr">
        <is>
          <t>2.6</t>
        </is>
      </c>
      <c r="D1037" s="83" t="inlineStr">
        <is>
          <t>14</t>
        </is>
      </c>
      <c r="E1037" s="83" t="inlineStr">
        <is>
          <t>50</t>
        </is>
      </c>
      <c r="F1037" s="84">
        <f>D1037*E1037</f>
        <v/>
      </c>
      <c r="G1037" s="285" t="inlineStr">
        <is>
          <t>x</t>
        </is>
      </c>
      <c r="H1037" s="87" t="inlineStr">
        <is>
          <t>x</t>
        </is>
      </c>
      <c r="I1037" s="87" t="inlineStr">
        <is>
          <t>x</t>
        </is>
      </c>
      <c r="J1037" s="87" t="inlineStr">
        <is>
          <t>x</t>
        </is>
      </c>
      <c r="K1037" s="87" t="inlineStr">
        <is>
          <t>x</t>
        </is>
      </c>
      <c r="L1037" s="83" t="inlineStr">
        <is>
          <t>1</t>
        </is>
      </c>
      <c r="M1037" s="83" t="inlineStr">
        <is>
          <t>2</t>
        </is>
      </c>
      <c r="N1037" s="83" t="inlineStr">
        <is>
          <t>2</t>
        </is>
      </c>
      <c r="O1037" s="83" t="inlineStr">
        <is>
          <t>3</t>
        </is>
      </c>
      <c r="P1037" s="87" t="inlineStr">
        <is>
          <t>x</t>
        </is>
      </c>
      <c r="Q1037" s="83" t="inlineStr">
        <is>
          <t>2.2%</t>
        </is>
      </c>
      <c r="R1037" s="87" t="inlineStr">
        <is>
          <t>x</t>
        </is>
      </c>
      <c r="S1037" s="88" t="inlineStr">
        <is>
          <t>x</t>
        </is>
      </c>
    </row>
    <row r="1038" ht="24" customHeight="1">
      <c r="A1038" s="494" t="n"/>
      <c r="B1038" s="236" t="inlineStr">
        <is>
          <t>15</t>
        </is>
      </c>
      <c r="C1038" s="82" t="inlineStr">
        <is>
          <t>2.9</t>
        </is>
      </c>
      <c r="D1038" s="83" t="inlineStr">
        <is>
          <t>14</t>
        </is>
      </c>
      <c r="E1038" s="83" t="inlineStr">
        <is>
          <t>50</t>
        </is>
      </c>
      <c r="F1038" s="84">
        <f>D1038*E1038</f>
        <v/>
      </c>
      <c r="G1038" s="285" t="inlineStr">
        <is>
          <t>x</t>
        </is>
      </c>
      <c r="H1038" s="87" t="inlineStr">
        <is>
          <t>x</t>
        </is>
      </c>
      <c r="I1038" s="87" t="inlineStr">
        <is>
          <t>x</t>
        </is>
      </c>
      <c r="J1038" s="87" t="inlineStr">
        <is>
          <t>x</t>
        </is>
      </c>
      <c r="K1038" s="87" t="inlineStr">
        <is>
          <t>x</t>
        </is>
      </c>
      <c r="L1038" s="83" t="inlineStr">
        <is>
          <t>1</t>
        </is>
      </c>
      <c r="M1038" s="83" t="inlineStr">
        <is>
          <t>2</t>
        </is>
      </c>
      <c r="N1038" s="83" t="inlineStr">
        <is>
          <t>2</t>
        </is>
      </c>
      <c r="O1038" s="83" t="inlineStr">
        <is>
          <t>4</t>
        </is>
      </c>
      <c r="P1038" s="87" t="inlineStr">
        <is>
          <t>x</t>
        </is>
      </c>
      <c r="Q1038" s="83" t="inlineStr">
        <is>
          <t>2.5%</t>
        </is>
      </c>
      <c r="R1038" s="87" t="inlineStr">
        <is>
          <t>x</t>
        </is>
      </c>
      <c r="S1038" s="88" t="inlineStr">
        <is>
          <t>x</t>
        </is>
      </c>
    </row>
    <row r="1039" ht="24" customHeight="1">
      <c r="A1039" s="494" t="n"/>
      <c r="B1039" s="236" t="inlineStr">
        <is>
          <t>16</t>
        </is>
      </c>
      <c r="C1039" s="82" t="inlineStr">
        <is>
          <t>4</t>
        </is>
      </c>
      <c r="D1039" s="83" t="inlineStr">
        <is>
          <t>17</t>
        </is>
      </c>
      <c r="E1039" s="83" t="inlineStr">
        <is>
          <t>70</t>
        </is>
      </c>
      <c r="F1039" s="84">
        <f>D1039*E1039</f>
        <v/>
      </c>
      <c r="G1039" s="285" t="inlineStr">
        <is>
          <t>x</t>
        </is>
      </c>
      <c r="H1039" s="87" t="inlineStr">
        <is>
          <t>x</t>
        </is>
      </c>
      <c r="I1039" s="87" t="inlineStr">
        <is>
          <t>x</t>
        </is>
      </c>
      <c r="J1039" s="87" t="inlineStr">
        <is>
          <t>x</t>
        </is>
      </c>
      <c r="K1039" s="87" t="inlineStr">
        <is>
          <t>x</t>
        </is>
      </c>
      <c r="L1039" s="83" t="inlineStr">
        <is>
          <t>2</t>
        </is>
      </c>
      <c r="M1039" s="83" t="inlineStr">
        <is>
          <t>3</t>
        </is>
      </c>
      <c r="N1039" s="83" t="inlineStr">
        <is>
          <t>3</t>
        </is>
      </c>
      <c r="O1039" s="83" t="inlineStr">
        <is>
          <t>4</t>
        </is>
      </c>
      <c r="P1039" s="87" t="inlineStr">
        <is>
          <t>x</t>
        </is>
      </c>
      <c r="Q1039" s="83" t="inlineStr">
        <is>
          <t>2.8%</t>
        </is>
      </c>
      <c r="R1039" s="87" t="inlineStr">
        <is>
          <t>x</t>
        </is>
      </c>
      <c r="S1039" s="88" t="inlineStr">
        <is>
          <t>x</t>
        </is>
      </c>
    </row>
    <row r="1040" ht="24" customHeight="1">
      <c r="A1040" s="494" t="n"/>
      <c r="B1040" s="236" t="inlineStr">
        <is>
          <t>17</t>
        </is>
      </c>
      <c r="C1040" s="82" t="inlineStr">
        <is>
          <t>4.2</t>
        </is>
      </c>
      <c r="D1040" s="83" t="inlineStr">
        <is>
          <t>17</t>
        </is>
      </c>
      <c r="E1040" s="83" t="inlineStr">
        <is>
          <t>70</t>
        </is>
      </c>
      <c r="F1040" s="84">
        <f>D1040*E1040</f>
        <v/>
      </c>
      <c r="G1040" s="285" t="inlineStr">
        <is>
          <t>x</t>
        </is>
      </c>
      <c r="H1040" s="87" t="inlineStr">
        <is>
          <t>x</t>
        </is>
      </c>
      <c r="I1040" s="87" t="inlineStr">
        <is>
          <t>x</t>
        </is>
      </c>
      <c r="J1040" s="87" t="inlineStr">
        <is>
          <t>x</t>
        </is>
      </c>
      <c r="K1040" s="87" t="inlineStr">
        <is>
          <t>x</t>
        </is>
      </c>
      <c r="L1040" s="83" t="inlineStr">
        <is>
          <t>2</t>
        </is>
      </c>
      <c r="M1040" s="83" t="inlineStr">
        <is>
          <t>3</t>
        </is>
      </c>
      <c r="N1040" s="83" t="inlineStr">
        <is>
          <t>3</t>
        </is>
      </c>
      <c r="O1040" s="83" t="inlineStr">
        <is>
          <t>5</t>
        </is>
      </c>
      <c r="P1040" s="87" t="inlineStr">
        <is>
          <t>x</t>
        </is>
      </c>
      <c r="Q1040" s="83" t="inlineStr">
        <is>
          <t>3.1%</t>
        </is>
      </c>
      <c r="R1040" s="87" t="inlineStr">
        <is>
          <t>x</t>
        </is>
      </c>
      <c r="S1040" s="88" t="inlineStr">
        <is>
          <t>x</t>
        </is>
      </c>
    </row>
    <row r="1041" ht="24" customHeight="1">
      <c r="A1041" s="494" t="n"/>
      <c r="B1041" s="236" t="inlineStr">
        <is>
          <t>18</t>
        </is>
      </c>
      <c r="C1041" s="82" t="inlineStr">
        <is>
          <t>4.3</t>
        </is>
      </c>
      <c r="D1041" s="83" t="inlineStr">
        <is>
          <t>17</t>
        </is>
      </c>
      <c r="E1041" s="83" t="inlineStr">
        <is>
          <t>70</t>
        </is>
      </c>
      <c r="F1041" s="84">
        <f>D1041*E1041</f>
        <v/>
      </c>
      <c r="G1041" s="285" t="inlineStr">
        <is>
          <t>x</t>
        </is>
      </c>
      <c r="H1041" s="87" t="inlineStr">
        <is>
          <t>x</t>
        </is>
      </c>
      <c r="I1041" s="87" t="inlineStr">
        <is>
          <t>x</t>
        </is>
      </c>
      <c r="J1041" s="87" t="inlineStr">
        <is>
          <t>x</t>
        </is>
      </c>
      <c r="K1041" s="87" t="inlineStr">
        <is>
          <t>x</t>
        </is>
      </c>
      <c r="L1041" s="83" t="inlineStr">
        <is>
          <t>2</t>
        </is>
      </c>
      <c r="M1041" s="83" t="inlineStr">
        <is>
          <t>3</t>
        </is>
      </c>
      <c r="N1041" s="83" t="inlineStr">
        <is>
          <t>3</t>
        </is>
      </c>
      <c r="O1041" s="83" t="inlineStr">
        <is>
          <t>5</t>
        </is>
      </c>
      <c r="P1041" s="87" t="inlineStr">
        <is>
          <t>x</t>
        </is>
      </c>
      <c r="Q1041" s="83" t="inlineStr">
        <is>
          <t>3.4%</t>
        </is>
      </c>
      <c r="R1041" s="87" t="inlineStr">
        <is>
          <t>x</t>
        </is>
      </c>
      <c r="S1041" s="88" t="inlineStr">
        <is>
          <t>x</t>
        </is>
      </c>
    </row>
    <row r="1042" ht="24" customHeight="1">
      <c r="A1042" s="494" t="n"/>
      <c r="B1042" s="236" t="inlineStr">
        <is>
          <t>19</t>
        </is>
      </c>
      <c r="C1042" s="82" t="inlineStr">
        <is>
          <t>4.9</t>
        </is>
      </c>
      <c r="D1042" s="83" t="inlineStr">
        <is>
          <t>17</t>
        </is>
      </c>
      <c r="E1042" s="83" t="inlineStr">
        <is>
          <t>70</t>
        </is>
      </c>
      <c r="F1042" s="84">
        <f>D1042*E1042</f>
        <v/>
      </c>
      <c r="G1042" s="285" t="inlineStr">
        <is>
          <t>x</t>
        </is>
      </c>
      <c r="H1042" s="87" t="inlineStr">
        <is>
          <t>x</t>
        </is>
      </c>
      <c r="I1042" s="87" t="inlineStr">
        <is>
          <t>x</t>
        </is>
      </c>
      <c r="J1042" s="87" t="inlineStr">
        <is>
          <t>x</t>
        </is>
      </c>
      <c r="K1042" s="87" t="inlineStr">
        <is>
          <t>x</t>
        </is>
      </c>
      <c r="L1042" s="83" t="inlineStr">
        <is>
          <t>2</t>
        </is>
      </c>
      <c r="M1042" s="83" t="inlineStr">
        <is>
          <t>3</t>
        </is>
      </c>
      <c r="N1042" s="83" t="inlineStr">
        <is>
          <t>4</t>
        </is>
      </c>
      <c r="O1042" s="83" t="inlineStr">
        <is>
          <t>6</t>
        </is>
      </c>
      <c r="P1042" s="87" t="inlineStr">
        <is>
          <t>x</t>
        </is>
      </c>
      <c r="Q1042" s="83" t="inlineStr">
        <is>
          <t>3.8%</t>
        </is>
      </c>
      <c r="R1042" s="87" t="inlineStr">
        <is>
          <t>x</t>
        </is>
      </c>
      <c r="S1042" s="88" t="inlineStr">
        <is>
          <t>x</t>
        </is>
      </c>
    </row>
    <row r="1043" ht="24" customHeight="1">
      <c r="A1043" s="494" t="n"/>
      <c r="B1043" s="236" t="inlineStr">
        <is>
          <t>20</t>
        </is>
      </c>
      <c r="C1043" s="82" t="inlineStr">
        <is>
          <t>5.2</t>
        </is>
      </c>
      <c r="D1043" s="83" t="inlineStr">
        <is>
          <t>17</t>
        </is>
      </c>
      <c r="E1043" s="83" t="inlineStr">
        <is>
          <t>70</t>
        </is>
      </c>
      <c r="F1043" s="84">
        <f>D1043*E1043</f>
        <v/>
      </c>
      <c r="G1043" s="285" t="inlineStr">
        <is>
          <t>x</t>
        </is>
      </c>
      <c r="H1043" s="87" t="inlineStr">
        <is>
          <t>x</t>
        </is>
      </c>
      <c r="I1043" s="87" t="inlineStr">
        <is>
          <t>x</t>
        </is>
      </c>
      <c r="J1043" s="87" t="inlineStr">
        <is>
          <t>x</t>
        </is>
      </c>
      <c r="K1043" s="87" t="inlineStr">
        <is>
          <t>x</t>
        </is>
      </c>
      <c r="L1043" s="83" t="inlineStr">
        <is>
          <t>2</t>
        </is>
      </c>
      <c r="M1043" s="83" t="inlineStr">
        <is>
          <t>4</t>
        </is>
      </c>
      <c r="N1043" s="83" t="inlineStr">
        <is>
          <t>4</t>
        </is>
      </c>
      <c r="O1043" s="83" t="inlineStr">
        <is>
          <t>6</t>
        </is>
      </c>
      <c r="P1043" s="87" t="inlineStr">
        <is>
          <t>x</t>
        </is>
      </c>
      <c r="Q1043" s="83" t="inlineStr">
        <is>
          <t>4.1%</t>
        </is>
      </c>
      <c r="R1043" s="87" t="inlineStr">
        <is>
          <t>x</t>
        </is>
      </c>
      <c r="S1043" s="88" t="inlineStr">
        <is>
          <t>x</t>
        </is>
      </c>
    </row>
    <row r="1044" ht="24" customHeight="1">
      <c r="A1044" s="494" t="n"/>
      <c r="B1044" s="236" t="inlineStr">
        <is>
          <t>21</t>
        </is>
      </c>
      <c r="C1044" s="82" t="inlineStr">
        <is>
          <t>6.1</t>
        </is>
      </c>
      <c r="D1044" s="83" t="inlineStr">
        <is>
          <t>21</t>
        </is>
      </c>
      <c r="E1044" s="83" t="inlineStr">
        <is>
          <t>90</t>
        </is>
      </c>
      <c r="F1044" s="84">
        <f>D1044*E1044</f>
        <v/>
      </c>
      <c r="G1044" s="285" t="inlineStr">
        <is>
          <t>x</t>
        </is>
      </c>
      <c r="H1044" s="87" t="inlineStr">
        <is>
          <t>x</t>
        </is>
      </c>
      <c r="I1044" s="87" t="inlineStr">
        <is>
          <t>x</t>
        </is>
      </c>
      <c r="J1044" s="87" t="inlineStr">
        <is>
          <t>x</t>
        </is>
      </c>
      <c r="K1044" s="87" t="inlineStr">
        <is>
          <t>x</t>
        </is>
      </c>
      <c r="L1044" s="83" t="inlineStr">
        <is>
          <t>3</t>
        </is>
      </c>
      <c r="M1044" s="83" t="inlineStr">
        <is>
          <t>4</t>
        </is>
      </c>
      <c r="N1044" s="83" t="inlineStr">
        <is>
          <t>5</t>
        </is>
      </c>
      <c r="O1044" s="83" t="inlineStr">
        <is>
          <t>7</t>
        </is>
      </c>
      <c r="P1044" s="87" t="inlineStr">
        <is>
          <t>x</t>
        </is>
      </c>
      <c r="Q1044" s="83" t="inlineStr">
        <is>
          <t>4.6%</t>
        </is>
      </c>
      <c r="R1044" s="87" t="inlineStr">
        <is>
          <t>x</t>
        </is>
      </c>
      <c r="S1044" s="88" t="inlineStr">
        <is>
          <t>x</t>
        </is>
      </c>
    </row>
    <row r="1045" ht="24" customHeight="1">
      <c r="A1045" s="494" t="n"/>
      <c r="B1045" s="236" t="inlineStr">
        <is>
          <t>22</t>
        </is>
      </c>
      <c r="C1045" s="82" t="inlineStr">
        <is>
          <t>6.8</t>
        </is>
      </c>
      <c r="D1045" s="83" t="inlineStr">
        <is>
          <t>21</t>
        </is>
      </c>
      <c r="E1045" s="83" t="inlineStr">
        <is>
          <t>90</t>
        </is>
      </c>
      <c r="F1045" s="84">
        <f>D1045*E1045</f>
        <v/>
      </c>
      <c r="G1045" s="285" t="inlineStr">
        <is>
          <t>x</t>
        </is>
      </c>
      <c r="H1045" s="87" t="inlineStr">
        <is>
          <t>x</t>
        </is>
      </c>
      <c r="I1045" s="87" t="inlineStr">
        <is>
          <t>x</t>
        </is>
      </c>
      <c r="J1045" s="87" t="inlineStr">
        <is>
          <t>x</t>
        </is>
      </c>
      <c r="K1045" s="87" t="inlineStr">
        <is>
          <t>x</t>
        </is>
      </c>
      <c r="L1045" s="83" t="inlineStr">
        <is>
          <t>3</t>
        </is>
      </c>
      <c r="M1045" s="83" t="inlineStr">
        <is>
          <t>5</t>
        </is>
      </c>
      <c r="N1045" s="83" t="inlineStr">
        <is>
          <t>5</t>
        </is>
      </c>
      <c r="O1045" s="83" t="inlineStr">
        <is>
          <t>8</t>
        </is>
      </c>
      <c r="P1045" s="87" t="inlineStr">
        <is>
          <t>x</t>
        </is>
      </c>
      <c r="Q1045" s="83" t="inlineStr">
        <is>
          <t>5.1%</t>
        </is>
      </c>
      <c r="R1045" s="87" t="inlineStr">
        <is>
          <t>x</t>
        </is>
      </c>
      <c r="S1045" s="88" t="inlineStr">
        <is>
          <t>x</t>
        </is>
      </c>
    </row>
    <row r="1046" ht="24" customHeight="1">
      <c r="A1046" s="494" t="n"/>
      <c r="B1046" s="236" t="inlineStr">
        <is>
          <t>23</t>
        </is>
      </c>
      <c r="C1046" s="82" t="inlineStr">
        <is>
          <t>7.3</t>
        </is>
      </c>
      <c r="D1046" s="83" t="inlineStr">
        <is>
          <t>21</t>
        </is>
      </c>
      <c r="E1046" s="83" t="inlineStr">
        <is>
          <t>90</t>
        </is>
      </c>
      <c r="F1046" s="84">
        <f>D1046*E1046</f>
        <v/>
      </c>
      <c r="G1046" s="285" t="inlineStr">
        <is>
          <t>x</t>
        </is>
      </c>
      <c r="H1046" s="87" t="inlineStr">
        <is>
          <t>x</t>
        </is>
      </c>
      <c r="I1046" s="87" t="inlineStr">
        <is>
          <t>x</t>
        </is>
      </c>
      <c r="J1046" s="87" t="inlineStr">
        <is>
          <t>x</t>
        </is>
      </c>
      <c r="K1046" s="87" t="inlineStr">
        <is>
          <t>x</t>
        </is>
      </c>
      <c r="L1046" s="83" t="inlineStr">
        <is>
          <t>3</t>
        </is>
      </c>
      <c r="M1046" s="83" t="inlineStr">
        <is>
          <t>5</t>
        </is>
      </c>
      <c r="N1046" s="83" t="inlineStr">
        <is>
          <t>6</t>
        </is>
      </c>
      <c r="O1046" s="83" t="inlineStr">
        <is>
          <t>9</t>
        </is>
      </c>
      <c r="P1046" s="87" t="inlineStr">
        <is>
          <t>x</t>
        </is>
      </c>
      <c r="Q1046" s="83" t="inlineStr">
        <is>
          <t>5.6%</t>
        </is>
      </c>
      <c r="R1046" s="87" t="inlineStr">
        <is>
          <t>x</t>
        </is>
      </c>
      <c r="S1046" s="88" t="inlineStr">
        <is>
          <t>x</t>
        </is>
      </c>
    </row>
    <row r="1047" ht="24" customHeight="1">
      <c r="A1047" s="494" t="n"/>
      <c r="B1047" s="236" t="inlineStr">
        <is>
          <t>24</t>
        </is>
      </c>
      <c r="C1047" s="82" t="inlineStr">
        <is>
          <t>7.8</t>
        </is>
      </c>
      <c r="D1047" s="83" t="inlineStr">
        <is>
          <t>21</t>
        </is>
      </c>
      <c r="E1047" s="83" t="inlineStr">
        <is>
          <t>90</t>
        </is>
      </c>
      <c r="F1047" s="84">
        <f>D1047*E1047</f>
        <v/>
      </c>
      <c r="G1047" s="285" t="inlineStr">
        <is>
          <t>x</t>
        </is>
      </c>
      <c r="H1047" s="87" t="inlineStr">
        <is>
          <t>x</t>
        </is>
      </c>
      <c r="I1047" s="87" t="inlineStr">
        <is>
          <t>x</t>
        </is>
      </c>
      <c r="J1047" s="87" t="inlineStr">
        <is>
          <t>x</t>
        </is>
      </c>
      <c r="K1047" s="87" t="inlineStr">
        <is>
          <t>x</t>
        </is>
      </c>
      <c r="L1047" s="83" t="inlineStr">
        <is>
          <t>3</t>
        </is>
      </c>
      <c r="M1047" s="83" t="inlineStr">
        <is>
          <t>6</t>
        </is>
      </c>
      <c r="N1047" s="83" t="inlineStr">
        <is>
          <t>6</t>
        </is>
      </c>
      <c r="O1047" s="83" t="inlineStr">
        <is>
          <t>9</t>
        </is>
      </c>
      <c r="P1047" s="87" t="inlineStr">
        <is>
          <t>x</t>
        </is>
      </c>
      <c r="Q1047" s="83" t="inlineStr">
        <is>
          <t>6%</t>
        </is>
      </c>
      <c r="R1047" s="87" t="inlineStr">
        <is>
          <t>x</t>
        </is>
      </c>
      <c r="S1047" s="88" t="inlineStr">
        <is>
          <t>x</t>
        </is>
      </c>
    </row>
    <row r="1048" ht="24" customHeight="1">
      <c r="A1048" s="494" t="n"/>
      <c r="B1048" s="236" t="inlineStr">
        <is>
          <t>25</t>
        </is>
      </c>
      <c r="C1048" s="82" t="inlineStr">
        <is>
          <t>8.7</t>
        </is>
      </c>
      <c r="D1048" s="83" t="inlineStr">
        <is>
          <t>21</t>
        </is>
      </c>
      <c r="E1048" s="83" t="inlineStr">
        <is>
          <t>90</t>
        </is>
      </c>
      <c r="F1048" s="84">
        <f>D1048*E1048</f>
        <v/>
      </c>
      <c r="G1048" s="285" t="inlineStr">
        <is>
          <t>x</t>
        </is>
      </c>
      <c r="H1048" s="87" t="inlineStr">
        <is>
          <t>x</t>
        </is>
      </c>
      <c r="I1048" s="87" t="inlineStr">
        <is>
          <t>x</t>
        </is>
      </c>
      <c r="J1048" s="87" t="inlineStr">
        <is>
          <t>x</t>
        </is>
      </c>
      <c r="K1048" s="87" t="inlineStr">
        <is>
          <t>x</t>
        </is>
      </c>
      <c r="L1048" s="83" t="inlineStr">
        <is>
          <t>4</t>
        </is>
      </c>
      <c r="M1048" s="83" t="inlineStr">
        <is>
          <t>6</t>
        </is>
      </c>
      <c r="N1048" s="83" t="inlineStr">
        <is>
          <t>7</t>
        </is>
      </c>
      <c r="O1048" s="83" t="inlineStr">
        <is>
          <t>10</t>
        </is>
      </c>
      <c r="P1048" s="87" t="inlineStr">
        <is>
          <t>x</t>
        </is>
      </c>
      <c r="Q1048" s="83" t="inlineStr">
        <is>
          <t>6.5%</t>
        </is>
      </c>
      <c r="R1048" s="87" t="inlineStr">
        <is>
          <t>x</t>
        </is>
      </c>
      <c r="S1048" s="88" t="inlineStr">
        <is>
          <t>x</t>
        </is>
      </c>
    </row>
    <row r="1049" ht="24" customHeight="1">
      <c r="A1049" s="494" t="n"/>
      <c r="B1049" s="236" t="inlineStr">
        <is>
          <t>26</t>
        </is>
      </c>
      <c r="C1049" s="82" t="inlineStr">
        <is>
          <t>9.7</t>
        </is>
      </c>
      <c r="D1049" s="83" t="inlineStr">
        <is>
          <t>25</t>
        </is>
      </c>
      <c r="E1049" s="83" t="inlineStr">
        <is>
          <t>120</t>
        </is>
      </c>
      <c r="F1049" s="84">
        <f>D1049*E1049</f>
        <v/>
      </c>
      <c r="G1049" s="285" t="inlineStr">
        <is>
          <t>x</t>
        </is>
      </c>
      <c r="H1049" s="87" t="inlineStr">
        <is>
          <t>x</t>
        </is>
      </c>
      <c r="I1049" s="87" t="inlineStr">
        <is>
          <t>x</t>
        </is>
      </c>
      <c r="J1049" s="87" t="inlineStr">
        <is>
          <t>x</t>
        </is>
      </c>
      <c r="K1049" s="87" t="inlineStr">
        <is>
          <t>x</t>
        </is>
      </c>
      <c r="L1049" s="83" t="inlineStr">
        <is>
          <t>4</t>
        </is>
      </c>
      <c r="M1049" s="83" t="inlineStr">
        <is>
          <t>7</t>
        </is>
      </c>
      <c r="N1049" s="83" t="inlineStr">
        <is>
          <t>7</t>
        </is>
      </c>
      <c r="O1049" s="83" t="inlineStr">
        <is>
          <t>12</t>
        </is>
      </c>
      <c r="P1049" s="87" t="inlineStr">
        <is>
          <t>x</t>
        </is>
      </c>
      <c r="Q1049" s="83" t="inlineStr">
        <is>
          <t>7.4%</t>
        </is>
      </c>
      <c r="R1049" s="87" t="inlineStr">
        <is>
          <t>x</t>
        </is>
      </c>
      <c r="S1049" s="88" t="inlineStr">
        <is>
          <t>x</t>
        </is>
      </c>
    </row>
    <row r="1050" ht="24" customHeight="1">
      <c r="A1050" s="494" t="n"/>
      <c r="B1050" s="236" t="inlineStr">
        <is>
          <t>27</t>
        </is>
      </c>
      <c r="C1050" s="82" t="inlineStr">
        <is>
          <t>11.1</t>
        </is>
      </c>
      <c r="D1050" s="83" t="inlineStr">
        <is>
          <t>25</t>
        </is>
      </c>
      <c r="E1050" s="83" t="inlineStr">
        <is>
          <t>120</t>
        </is>
      </c>
      <c r="F1050" s="84">
        <f>D1050*E1050</f>
        <v/>
      </c>
      <c r="G1050" s="285" t="inlineStr">
        <is>
          <t>x</t>
        </is>
      </c>
      <c r="H1050" s="87" t="inlineStr">
        <is>
          <t>x</t>
        </is>
      </c>
      <c r="I1050" s="87" t="inlineStr">
        <is>
          <t>x</t>
        </is>
      </c>
      <c r="J1050" s="87" t="inlineStr">
        <is>
          <t>x</t>
        </is>
      </c>
      <c r="K1050" s="87" t="inlineStr">
        <is>
          <t>x</t>
        </is>
      </c>
      <c r="L1050" s="83" t="inlineStr">
        <is>
          <t>5</t>
        </is>
      </c>
      <c r="M1050" s="83" t="inlineStr">
        <is>
          <t>8</t>
        </is>
      </c>
      <c r="N1050" s="83" t="inlineStr">
        <is>
          <t>8</t>
        </is>
      </c>
      <c r="O1050" s="83" t="inlineStr">
        <is>
          <t>13</t>
        </is>
      </c>
      <c r="P1050" s="87" t="inlineStr">
        <is>
          <t>x</t>
        </is>
      </c>
      <c r="Q1050" s="83" t="inlineStr">
        <is>
          <t>8.3%</t>
        </is>
      </c>
      <c r="R1050" s="87" t="inlineStr">
        <is>
          <t>x</t>
        </is>
      </c>
      <c r="S1050" s="88" t="inlineStr">
        <is>
          <t>x</t>
        </is>
      </c>
    </row>
    <row r="1051" ht="24" customHeight="1">
      <c r="A1051" s="494" t="n"/>
      <c r="B1051" s="236" t="inlineStr">
        <is>
          <t>28</t>
        </is>
      </c>
      <c r="C1051" s="82" t="inlineStr">
        <is>
          <t>11.6</t>
        </is>
      </c>
      <c r="D1051" s="83" t="inlineStr">
        <is>
          <t>25</t>
        </is>
      </c>
      <c r="E1051" s="83" t="inlineStr">
        <is>
          <t>120</t>
        </is>
      </c>
      <c r="F1051" s="84">
        <f>D1051*E1051</f>
        <v/>
      </c>
      <c r="G1051" s="285" t="inlineStr">
        <is>
          <t>x</t>
        </is>
      </c>
      <c r="H1051" s="87" t="inlineStr">
        <is>
          <t>x</t>
        </is>
      </c>
      <c r="I1051" s="87" t="inlineStr">
        <is>
          <t>x</t>
        </is>
      </c>
      <c r="J1051" s="87" t="inlineStr">
        <is>
          <t>x</t>
        </is>
      </c>
      <c r="K1051" s="87" t="inlineStr">
        <is>
          <t>x</t>
        </is>
      </c>
      <c r="L1051" s="83" t="inlineStr">
        <is>
          <t>5</t>
        </is>
      </c>
      <c r="M1051" s="83" t="inlineStr">
        <is>
          <t>8</t>
        </is>
      </c>
      <c r="N1051" s="83" t="inlineStr">
        <is>
          <t>9</t>
        </is>
      </c>
      <c r="O1051" s="83" t="inlineStr">
        <is>
          <t>14</t>
        </is>
      </c>
      <c r="P1051" s="87" t="inlineStr">
        <is>
          <t>x</t>
        </is>
      </c>
      <c r="Q1051" s="83" t="inlineStr">
        <is>
          <t>9.2%</t>
        </is>
      </c>
      <c r="R1051" s="87" t="inlineStr">
        <is>
          <t>x</t>
        </is>
      </c>
      <c r="S1051" s="88" t="inlineStr">
        <is>
          <t>x</t>
        </is>
      </c>
    </row>
    <row r="1052" ht="24" customHeight="1">
      <c r="A1052" s="494" t="n"/>
      <c r="B1052" s="236" t="inlineStr">
        <is>
          <t>29</t>
        </is>
      </c>
      <c r="C1052" s="82" t="inlineStr">
        <is>
          <t>13.2</t>
        </is>
      </c>
      <c r="D1052" s="83" t="inlineStr">
        <is>
          <t>25</t>
        </is>
      </c>
      <c r="E1052" s="83" t="inlineStr">
        <is>
          <t>120</t>
        </is>
      </c>
      <c r="F1052" s="84">
        <f>D1052*E1052</f>
        <v/>
      </c>
      <c r="G1052" s="285" t="inlineStr">
        <is>
          <t>x</t>
        </is>
      </c>
      <c r="H1052" s="87" t="inlineStr">
        <is>
          <t>x</t>
        </is>
      </c>
      <c r="I1052" s="87" t="inlineStr">
        <is>
          <t>x</t>
        </is>
      </c>
      <c r="J1052" s="87" t="inlineStr">
        <is>
          <t>x</t>
        </is>
      </c>
      <c r="K1052" s="87" t="inlineStr">
        <is>
          <t>x</t>
        </is>
      </c>
      <c r="L1052" s="83" t="inlineStr">
        <is>
          <t>6</t>
        </is>
      </c>
      <c r="M1052" s="83" t="inlineStr">
        <is>
          <t>9</t>
        </is>
      </c>
      <c r="N1052" s="83" t="inlineStr">
        <is>
          <t>10</t>
        </is>
      </c>
      <c r="O1052" s="83" t="inlineStr">
        <is>
          <t>16</t>
        </is>
      </c>
      <c r="P1052" s="87" t="inlineStr">
        <is>
          <t>x</t>
        </is>
      </c>
      <c r="Q1052" s="83" t="inlineStr">
        <is>
          <t>10%</t>
        </is>
      </c>
      <c r="R1052" s="87" t="inlineStr">
        <is>
          <t>x</t>
        </is>
      </c>
      <c r="S1052" s="88" t="inlineStr">
        <is>
          <t>x</t>
        </is>
      </c>
    </row>
    <row r="1053" ht="24" customHeight="1">
      <c r="A1053" s="494" t="n"/>
      <c r="B1053" s="236" t="inlineStr">
        <is>
          <t>30</t>
        </is>
      </c>
      <c r="C1053" s="82" t="inlineStr">
        <is>
          <t>14.2</t>
        </is>
      </c>
      <c r="D1053" s="83" t="inlineStr">
        <is>
          <t>25</t>
        </is>
      </c>
      <c r="E1053" s="83" t="inlineStr">
        <is>
          <t>120</t>
        </is>
      </c>
      <c r="F1053" s="84">
        <f>D1053*E1053</f>
        <v/>
      </c>
      <c r="G1053" s="285" t="inlineStr">
        <is>
          <t>x</t>
        </is>
      </c>
      <c r="H1053" s="87" t="inlineStr">
        <is>
          <t>x</t>
        </is>
      </c>
      <c r="I1053" s="87" t="inlineStr">
        <is>
          <t>x</t>
        </is>
      </c>
      <c r="J1053" s="87" t="inlineStr">
        <is>
          <t>x</t>
        </is>
      </c>
      <c r="K1053" s="87" t="inlineStr">
        <is>
          <t>x</t>
        </is>
      </c>
      <c r="L1053" s="83" t="inlineStr">
        <is>
          <t>6</t>
        </is>
      </c>
      <c r="M1053" s="83" t="inlineStr">
        <is>
          <t>10</t>
        </is>
      </c>
      <c r="N1053" s="83" t="inlineStr">
        <is>
          <t>11</t>
        </is>
      </c>
      <c r="O1053" s="83" t="inlineStr">
        <is>
          <t>17</t>
        </is>
      </c>
      <c r="P1053" s="87" t="inlineStr">
        <is>
          <t>x</t>
        </is>
      </c>
      <c r="Q1053" s="83" t="inlineStr">
        <is>
          <t>10.9%</t>
        </is>
      </c>
      <c r="R1053" s="87" t="inlineStr">
        <is>
          <t>x</t>
        </is>
      </c>
      <c r="S1053" s="88" t="inlineStr">
        <is>
          <t>x</t>
        </is>
      </c>
    </row>
    <row r="1054" ht="24" customHeight="1">
      <c r="A1054" s="494" t="n"/>
      <c r="B1054" s="236" t="inlineStr">
        <is>
          <t>31</t>
        </is>
      </c>
      <c r="C1054" s="82" t="inlineStr">
        <is>
          <t>15.8</t>
        </is>
      </c>
      <c r="D1054" s="83" t="inlineStr">
        <is>
          <t>30</t>
        </is>
      </c>
      <c r="E1054" s="83" t="inlineStr">
        <is>
          <t>150</t>
        </is>
      </c>
      <c r="F1054" s="84">
        <f>D1054*E1054</f>
        <v/>
      </c>
      <c r="G1054" s="285" t="inlineStr">
        <is>
          <t>x</t>
        </is>
      </c>
      <c r="H1054" s="87" t="inlineStr">
        <is>
          <t>x</t>
        </is>
      </c>
      <c r="I1054" s="87" t="inlineStr">
        <is>
          <t>x</t>
        </is>
      </c>
      <c r="J1054" s="87" t="inlineStr">
        <is>
          <t>x</t>
        </is>
      </c>
      <c r="K1054" s="87" t="inlineStr">
        <is>
          <t>x</t>
        </is>
      </c>
      <c r="L1054" s="83" t="inlineStr">
        <is>
          <t>7</t>
        </is>
      </c>
      <c r="M1054" s="83" t="inlineStr">
        <is>
          <t>11</t>
        </is>
      </c>
      <c r="N1054" s="83" t="inlineStr">
        <is>
          <t>12</t>
        </is>
      </c>
      <c r="O1054" s="83" t="inlineStr">
        <is>
          <t>19</t>
        </is>
      </c>
      <c r="P1054" s="87" t="inlineStr">
        <is>
          <t>x</t>
        </is>
      </c>
      <c r="Q1054" s="83" t="inlineStr">
        <is>
          <t>11.9%</t>
        </is>
      </c>
      <c r="R1054" s="87" t="inlineStr">
        <is>
          <t>x</t>
        </is>
      </c>
      <c r="S1054" s="88" t="inlineStr">
        <is>
          <t>x</t>
        </is>
      </c>
    </row>
    <row r="1055" ht="24" customHeight="1">
      <c r="A1055" s="494" t="n"/>
      <c r="B1055" s="236" t="inlineStr">
        <is>
          <t>32</t>
        </is>
      </c>
      <c r="C1055" s="82" t="inlineStr">
        <is>
          <t>16.8</t>
        </is>
      </c>
      <c r="D1055" s="83" t="inlineStr">
        <is>
          <t>30</t>
        </is>
      </c>
      <c r="E1055" s="83" t="inlineStr">
        <is>
          <t>150</t>
        </is>
      </c>
      <c r="F1055" s="84">
        <f>D1055*E1055</f>
        <v/>
      </c>
      <c r="G1055" s="285" t="inlineStr">
        <is>
          <t>x</t>
        </is>
      </c>
      <c r="H1055" s="87" t="inlineStr">
        <is>
          <t>x</t>
        </is>
      </c>
      <c r="I1055" s="87" t="inlineStr">
        <is>
          <t>x</t>
        </is>
      </c>
      <c r="J1055" s="87" t="inlineStr">
        <is>
          <t>x</t>
        </is>
      </c>
      <c r="K1055" s="87" t="inlineStr">
        <is>
          <t>x</t>
        </is>
      </c>
      <c r="L1055" s="83" t="inlineStr">
        <is>
          <t>7</t>
        </is>
      </c>
      <c r="M1055" s="83" t="inlineStr">
        <is>
          <t>12</t>
        </is>
      </c>
      <c r="N1055" s="83" t="inlineStr">
        <is>
          <t>13</t>
        </is>
      </c>
      <c r="O1055" s="83" t="inlineStr">
        <is>
          <t>20</t>
        </is>
      </c>
      <c r="P1055" s="87" t="inlineStr">
        <is>
          <t>x</t>
        </is>
      </c>
      <c r="Q1055" s="83" t="inlineStr">
        <is>
          <t>12.9%</t>
        </is>
      </c>
      <c r="R1055" s="87" t="inlineStr">
        <is>
          <t>x</t>
        </is>
      </c>
      <c r="S1055" s="88" t="inlineStr">
        <is>
          <t>x</t>
        </is>
      </c>
    </row>
    <row r="1056" ht="24" customHeight="1">
      <c r="A1056" s="494" t="n"/>
      <c r="B1056" s="236" t="inlineStr">
        <is>
          <t>33</t>
        </is>
      </c>
      <c r="C1056" s="82" t="inlineStr">
        <is>
          <t>18.4</t>
        </is>
      </c>
      <c r="D1056" s="83" t="inlineStr">
        <is>
          <t>30</t>
        </is>
      </c>
      <c r="E1056" s="83" t="inlineStr">
        <is>
          <t>150</t>
        </is>
      </c>
      <c r="F1056" s="84">
        <f>D1056*E1056</f>
        <v/>
      </c>
      <c r="G1056" s="285" t="inlineStr">
        <is>
          <t>x</t>
        </is>
      </c>
      <c r="H1056" s="87" t="inlineStr">
        <is>
          <t>x</t>
        </is>
      </c>
      <c r="I1056" s="87" t="inlineStr">
        <is>
          <t>x</t>
        </is>
      </c>
      <c r="J1056" s="87" t="inlineStr">
        <is>
          <t>x</t>
        </is>
      </c>
      <c r="K1056" s="87" t="inlineStr">
        <is>
          <t>x</t>
        </is>
      </c>
      <c r="L1056" s="83" t="inlineStr">
        <is>
          <t>8</t>
        </is>
      </c>
      <c r="M1056" s="83" t="inlineStr">
        <is>
          <t>13</t>
        </is>
      </c>
      <c r="N1056" s="83" t="inlineStr">
        <is>
          <t>14</t>
        </is>
      </c>
      <c r="O1056" s="83" t="inlineStr">
        <is>
          <t>22</t>
        </is>
      </c>
      <c r="P1056" s="87" t="inlineStr">
        <is>
          <t>x</t>
        </is>
      </c>
      <c r="Q1056" s="83" t="inlineStr">
        <is>
          <t>14%</t>
        </is>
      </c>
      <c r="R1056" s="87" t="inlineStr">
        <is>
          <t>x</t>
        </is>
      </c>
      <c r="S1056" s="88" t="inlineStr">
        <is>
          <t>x</t>
        </is>
      </c>
    </row>
    <row r="1057" ht="24" customHeight="1">
      <c r="A1057" s="494" t="n"/>
      <c r="B1057" s="236" t="inlineStr">
        <is>
          <t>34</t>
        </is>
      </c>
      <c r="C1057" s="82" t="inlineStr">
        <is>
          <t>19.7</t>
        </is>
      </c>
      <c r="D1057" s="83" t="inlineStr">
        <is>
          <t>30</t>
        </is>
      </c>
      <c r="E1057" s="83" t="inlineStr">
        <is>
          <t>150</t>
        </is>
      </c>
      <c r="F1057" s="84">
        <f>D1057*E1057</f>
        <v/>
      </c>
      <c r="G1057" s="285" t="inlineStr">
        <is>
          <t>x</t>
        </is>
      </c>
      <c r="H1057" s="87" t="inlineStr">
        <is>
          <t>x</t>
        </is>
      </c>
      <c r="I1057" s="87" t="inlineStr">
        <is>
          <t>x</t>
        </is>
      </c>
      <c r="J1057" s="87" t="inlineStr">
        <is>
          <t>x</t>
        </is>
      </c>
      <c r="K1057" s="87" t="inlineStr">
        <is>
          <t>x</t>
        </is>
      </c>
      <c r="L1057" s="83" t="inlineStr">
        <is>
          <t>8</t>
        </is>
      </c>
      <c r="M1057" s="83" t="inlineStr">
        <is>
          <t>14</t>
        </is>
      </c>
      <c r="N1057" s="83" t="inlineStr">
        <is>
          <t>15</t>
        </is>
      </c>
      <c r="O1057" s="83" t="inlineStr">
        <is>
          <t>24</t>
        </is>
      </c>
      <c r="P1057" s="87" t="inlineStr">
        <is>
          <t>x</t>
        </is>
      </c>
      <c r="Q1057" s="83" t="inlineStr">
        <is>
          <t>15.3%</t>
        </is>
      </c>
      <c r="R1057" s="87" t="inlineStr">
        <is>
          <t>x</t>
        </is>
      </c>
      <c r="S1057" s="88" t="inlineStr">
        <is>
          <t>x</t>
        </is>
      </c>
    </row>
    <row r="1058" ht="24" customHeight="1">
      <c r="A1058" s="553" t="n"/>
      <c r="B1058" s="290" t="inlineStr">
        <is>
          <t>35</t>
        </is>
      </c>
      <c r="C1058" s="89" t="inlineStr">
        <is>
          <t>21.5</t>
        </is>
      </c>
      <c r="D1058" s="90" t="inlineStr">
        <is>
          <t>30</t>
        </is>
      </c>
      <c r="E1058" s="90" t="inlineStr">
        <is>
          <t>150</t>
        </is>
      </c>
      <c r="F1058" s="344">
        <f>D1058*E1058</f>
        <v/>
      </c>
      <c r="G1058" s="679" t="inlineStr">
        <is>
          <t>x</t>
        </is>
      </c>
      <c r="H1058" s="66" t="inlineStr">
        <is>
          <t>x</t>
        </is>
      </c>
      <c r="I1058" s="66" t="inlineStr">
        <is>
          <t>x</t>
        </is>
      </c>
      <c r="J1058" s="66" t="inlineStr">
        <is>
          <t>x</t>
        </is>
      </c>
      <c r="K1058" s="66" t="inlineStr">
        <is>
          <t>x</t>
        </is>
      </c>
      <c r="L1058" s="343" t="inlineStr">
        <is>
          <t>9</t>
        </is>
      </c>
      <c r="M1058" s="343" t="inlineStr">
        <is>
          <t>15</t>
        </is>
      </c>
      <c r="N1058" s="343" t="inlineStr">
        <is>
          <t>17</t>
        </is>
      </c>
      <c r="O1058" s="343" t="inlineStr">
        <is>
          <t>26</t>
        </is>
      </c>
      <c r="P1058" s="66" t="inlineStr">
        <is>
          <t>x</t>
        </is>
      </c>
      <c r="Q1058" s="343" t="inlineStr">
        <is>
          <t>16.4%</t>
        </is>
      </c>
      <c r="R1058" s="66" t="inlineStr">
        <is>
          <t>x</t>
        </is>
      </c>
      <c r="S1058" s="67" t="inlineStr">
        <is>
          <t>x</t>
        </is>
      </c>
    </row>
    <row r="1059" ht="24" customHeight="1">
      <c r="A1059" s="579" t="inlineStr">
        <is>
          <t>丐帮
上层心法
打狗棒法</t>
        </is>
      </c>
      <c r="B1059" s="75" t="inlineStr">
        <is>
          <t>1</t>
        </is>
      </c>
      <c r="C1059" s="234" t="inlineStr">
        <is>
          <t>0.5</t>
        </is>
      </c>
      <c r="D1059" s="340" t="inlineStr">
        <is>
          <t>5</t>
        </is>
      </c>
      <c r="E1059" s="340" t="inlineStr">
        <is>
          <t>1</t>
        </is>
      </c>
      <c r="F1059" s="207">
        <f>D1059/$T$1*E1059</f>
        <v/>
      </c>
      <c r="G1059" s="340" t="inlineStr">
        <is>
          <t>1</t>
        </is>
      </c>
      <c r="H1059" s="340" t="inlineStr">
        <is>
          <t>0.2%</t>
        </is>
      </c>
      <c r="I1059" s="253" t="inlineStr">
        <is>
          <t>x</t>
        </is>
      </c>
      <c r="J1059" s="340" t="inlineStr">
        <is>
          <t>0.2%</t>
        </is>
      </c>
      <c r="K1059" s="253" t="inlineStr">
        <is>
          <t>x</t>
        </is>
      </c>
      <c r="L1059" s="340" t="inlineStr">
        <is>
          <t>0</t>
        </is>
      </c>
      <c r="M1059" s="253" t="inlineStr">
        <is>
          <t>x</t>
        </is>
      </c>
      <c r="N1059" s="340" t="inlineStr">
        <is>
          <t>0</t>
        </is>
      </c>
      <c r="O1059" s="253" t="inlineStr">
        <is>
          <t>x</t>
        </is>
      </c>
      <c r="P1059" s="340" t="inlineStr">
        <is>
          <t>1%</t>
        </is>
      </c>
      <c r="Q1059" s="253" t="inlineStr">
        <is>
          <t>x</t>
        </is>
      </c>
      <c r="R1059" s="253" t="inlineStr">
        <is>
          <t>x</t>
        </is>
      </c>
      <c r="S1059" s="662" t="inlineStr">
        <is>
          <t>x</t>
        </is>
      </c>
    </row>
    <row r="1060" ht="24" customHeight="1">
      <c r="A1060" s="494" t="n"/>
      <c r="B1060" s="236" t="inlineStr">
        <is>
          <t>2</t>
        </is>
      </c>
      <c r="C1060" s="82" t="inlineStr">
        <is>
          <t>1.1</t>
        </is>
      </c>
      <c r="D1060" s="83" t="inlineStr">
        <is>
          <t>5</t>
        </is>
      </c>
      <c r="E1060" s="83" t="inlineStr">
        <is>
          <t>1</t>
        </is>
      </c>
      <c r="F1060" s="84">
        <f>D1060/$T$1*E1060</f>
        <v/>
      </c>
      <c r="G1060" s="83" t="inlineStr">
        <is>
          <t>2</t>
        </is>
      </c>
      <c r="H1060" s="83" t="inlineStr">
        <is>
          <t>0.4%</t>
        </is>
      </c>
      <c r="I1060" s="87" t="inlineStr">
        <is>
          <t>x</t>
        </is>
      </c>
      <c r="J1060" s="83" t="inlineStr">
        <is>
          <t>0.4%</t>
        </is>
      </c>
      <c r="K1060" s="87" t="inlineStr">
        <is>
          <t>x</t>
        </is>
      </c>
      <c r="L1060" s="83" t="inlineStr">
        <is>
          <t>0</t>
        </is>
      </c>
      <c r="M1060" s="87" t="inlineStr">
        <is>
          <t>x</t>
        </is>
      </c>
      <c r="N1060" s="83" t="inlineStr">
        <is>
          <t>0</t>
        </is>
      </c>
      <c r="O1060" s="87" t="inlineStr">
        <is>
          <t>x</t>
        </is>
      </c>
      <c r="P1060" s="83" t="inlineStr">
        <is>
          <t>2%</t>
        </is>
      </c>
      <c r="Q1060" s="87" t="inlineStr">
        <is>
          <t>x</t>
        </is>
      </c>
      <c r="R1060" s="87" t="inlineStr">
        <is>
          <t>x</t>
        </is>
      </c>
      <c r="S1060" s="88" t="inlineStr">
        <is>
          <t>x</t>
        </is>
      </c>
    </row>
    <row r="1061" ht="24" customHeight="1">
      <c r="A1061" s="494" t="n"/>
      <c r="B1061" s="236" t="inlineStr">
        <is>
          <t>3</t>
        </is>
      </c>
      <c r="C1061" s="82" t="inlineStr">
        <is>
          <t>1.6</t>
        </is>
      </c>
      <c r="D1061" s="83" t="inlineStr">
        <is>
          <t>5</t>
        </is>
      </c>
      <c r="E1061" s="83" t="inlineStr">
        <is>
          <t>1</t>
        </is>
      </c>
      <c r="F1061" s="84">
        <f>D1061/$T$1*E1061</f>
        <v/>
      </c>
      <c r="G1061" s="83" t="inlineStr">
        <is>
          <t>2</t>
        </is>
      </c>
      <c r="H1061" s="83" t="inlineStr">
        <is>
          <t>0.5%</t>
        </is>
      </c>
      <c r="I1061" s="87" t="inlineStr">
        <is>
          <t>x</t>
        </is>
      </c>
      <c r="J1061" s="83" t="inlineStr">
        <is>
          <t>0.5%</t>
        </is>
      </c>
      <c r="K1061" s="87" t="inlineStr">
        <is>
          <t>x</t>
        </is>
      </c>
      <c r="L1061" s="83" t="inlineStr">
        <is>
          <t>0</t>
        </is>
      </c>
      <c r="M1061" s="87" t="inlineStr">
        <is>
          <t>x</t>
        </is>
      </c>
      <c r="N1061" s="83" t="inlineStr">
        <is>
          <t>1</t>
        </is>
      </c>
      <c r="O1061" s="87" t="inlineStr">
        <is>
          <t>x</t>
        </is>
      </c>
      <c r="P1061" s="83" t="inlineStr">
        <is>
          <t>3%</t>
        </is>
      </c>
      <c r="Q1061" s="87" t="inlineStr">
        <is>
          <t>x</t>
        </is>
      </c>
      <c r="R1061" s="87" t="inlineStr">
        <is>
          <t>x</t>
        </is>
      </c>
      <c r="S1061" s="88" t="inlineStr">
        <is>
          <t>x</t>
        </is>
      </c>
    </row>
    <row r="1062" ht="24" customHeight="1">
      <c r="A1062" s="494" t="n"/>
      <c r="B1062" s="236" t="inlineStr">
        <is>
          <t>4</t>
        </is>
      </c>
      <c r="C1062" s="82" t="inlineStr">
        <is>
          <t>2.1</t>
        </is>
      </c>
      <c r="D1062" s="83" t="inlineStr">
        <is>
          <t>5</t>
        </is>
      </c>
      <c r="E1062" s="83" t="inlineStr">
        <is>
          <t>1</t>
        </is>
      </c>
      <c r="F1062" s="84">
        <f>D1062/$T$1*E1062</f>
        <v/>
      </c>
      <c r="G1062" s="83" t="inlineStr">
        <is>
          <t>3</t>
        </is>
      </c>
      <c r="H1062" s="83" t="inlineStr">
        <is>
          <t>0.7%</t>
        </is>
      </c>
      <c r="I1062" s="87" t="inlineStr">
        <is>
          <t>x</t>
        </is>
      </c>
      <c r="J1062" s="83" t="inlineStr">
        <is>
          <t>0.7%</t>
        </is>
      </c>
      <c r="K1062" s="87" t="inlineStr">
        <is>
          <t>x</t>
        </is>
      </c>
      <c r="L1062" s="83" t="inlineStr">
        <is>
          <t>0</t>
        </is>
      </c>
      <c r="M1062" s="87" t="inlineStr">
        <is>
          <t>x</t>
        </is>
      </c>
      <c r="N1062" s="83" t="inlineStr">
        <is>
          <t>1</t>
        </is>
      </c>
      <c r="O1062" s="87" t="inlineStr">
        <is>
          <t>x</t>
        </is>
      </c>
      <c r="P1062" s="83" t="inlineStr">
        <is>
          <t>4%</t>
        </is>
      </c>
      <c r="Q1062" s="87" t="inlineStr">
        <is>
          <t>x</t>
        </is>
      </c>
      <c r="R1062" s="87" t="inlineStr">
        <is>
          <t>x</t>
        </is>
      </c>
      <c r="S1062" s="88" t="inlineStr">
        <is>
          <t>x</t>
        </is>
      </c>
    </row>
    <row r="1063" ht="24" customHeight="1">
      <c r="A1063" s="494" t="n"/>
      <c r="B1063" s="236" t="inlineStr">
        <is>
          <t>5</t>
        </is>
      </c>
      <c r="C1063" s="82" t="inlineStr">
        <is>
          <t>3.1</t>
        </is>
      </c>
      <c r="D1063" s="83" t="inlineStr">
        <is>
          <t>5</t>
        </is>
      </c>
      <c r="E1063" s="83" t="inlineStr">
        <is>
          <t>1</t>
        </is>
      </c>
      <c r="F1063" s="84">
        <f>D1063/$T$1*E1063</f>
        <v/>
      </c>
      <c r="G1063" s="83" t="inlineStr">
        <is>
          <t>4</t>
        </is>
      </c>
      <c r="H1063" s="83" t="inlineStr">
        <is>
          <t>0.9%</t>
        </is>
      </c>
      <c r="I1063" s="87" t="inlineStr">
        <is>
          <t>x</t>
        </is>
      </c>
      <c r="J1063" s="83" t="inlineStr">
        <is>
          <t>0.9%</t>
        </is>
      </c>
      <c r="K1063" s="87" t="inlineStr">
        <is>
          <t>x</t>
        </is>
      </c>
      <c r="L1063" s="83" t="inlineStr">
        <is>
          <t>1</t>
        </is>
      </c>
      <c r="M1063" s="87" t="inlineStr">
        <is>
          <t>x</t>
        </is>
      </c>
      <c r="N1063" s="83" t="inlineStr">
        <is>
          <t>1</t>
        </is>
      </c>
      <c r="O1063" s="87" t="inlineStr">
        <is>
          <t>x</t>
        </is>
      </c>
      <c r="P1063" s="83" t="inlineStr">
        <is>
          <t>5%</t>
        </is>
      </c>
      <c r="Q1063" s="87" t="inlineStr">
        <is>
          <t>x</t>
        </is>
      </c>
      <c r="R1063" s="87" t="inlineStr">
        <is>
          <t>x</t>
        </is>
      </c>
      <c r="S1063" s="88" t="inlineStr">
        <is>
          <t>x</t>
        </is>
      </c>
    </row>
    <row r="1064" ht="24" customHeight="1">
      <c r="A1064" s="494" t="n"/>
      <c r="B1064" s="236" t="inlineStr">
        <is>
          <t>6</t>
        </is>
      </c>
      <c r="C1064" s="82" t="inlineStr">
        <is>
          <t>3.8</t>
        </is>
      </c>
      <c r="D1064" s="83" t="inlineStr">
        <is>
          <t>10</t>
        </is>
      </c>
      <c r="E1064" s="83" t="inlineStr">
        <is>
          <t>2</t>
        </is>
      </c>
      <c r="F1064" s="84">
        <f>D1064/$T$1*E1064</f>
        <v/>
      </c>
      <c r="G1064" s="83" t="inlineStr">
        <is>
          <t>5</t>
        </is>
      </c>
      <c r="H1064" s="83" t="inlineStr">
        <is>
          <t>1.2%</t>
        </is>
      </c>
      <c r="I1064" s="87" t="inlineStr">
        <is>
          <t>x</t>
        </is>
      </c>
      <c r="J1064" s="83" t="inlineStr">
        <is>
          <t>1.2%</t>
        </is>
      </c>
      <c r="K1064" s="87" t="inlineStr">
        <is>
          <t>x</t>
        </is>
      </c>
      <c r="L1064" s="83" t="inlineStr">
        <is>
          <t>1</t>
        </is>
      </c>
      <c r="M1064" s="87" t="inlineStr">
        <is>
          <t>x</t>
        </is>
      </c>
      <c r="N1064" s="83" t="inlineStr">
        <is>
          <t>1</t>
        </is>
      </c>
      <c r="O1064" s="87" t="inlineStr">
        <is>
          <t>x</t>
        </is>
      </c>
      <c r="P1064" s="83" t="inlineStr">
        <is>
          <t>6.5%</t>
        </is>
      </c>
      <c r="Q1064" s="87" t="inlineStr">
        <is>
          <t>x</t>
        </is>
      </c>
      <c r="R1064" s="87" t="inlineStr">
        <is>
          <t>x</t>
        </is>
      </c>
      <c r="S1064" s="88" t="inlineStr">
        <is>
          <t>x</t>
        </is>
      </c>
    </row>
    <row r="1065" ht="24" customHeight="1">
      <c r="A1065" s="494" t="n"/>
      <c r="B1065" s="236" t="inlineStr">
        <is>
          <t>7</t>
        </is>
      </c>
      <c r="C1065" s="82" t="inlineStr">
        <is>
          <t>4.9</t>
        </is>
      </c>
      <c r="D1065" s="83" t="inlineStr">
        <is>
          <t>10</t>
        </is>
      </c>
      <c r="E1065" s="83" t="inlineStr">
        <is>
          <t>2</t>
        </is>
      </c>
      <c r="F1065" s="84">
        <f>D1065/$T$1*E1065</f>
        <v/>
      </c>
      <c r="G1065" s="83" t="inlineStr">
        <is>
          <t>7</t>
        </is>
      </c>
      <c r="H1065" s="83" t="inlineStr">
        <is>
          <t>1.5%</t>
        </is>
      </c>
      <c r="I1065" s="87" t="inlineStr">
        <is>
          <t>x</t>
        </is>
      </c>
      <c r="J1065" s="83" t="inlineStr">
        <is>
          <t>1.5%</t>
        </is>
      </c>
      <c r="K1065" s="87" t="inlineStr">
        <is>
          <t>x</t>
        </is>
      </c>
      <c r="L1065" s="83" t="inlineStr">
        <is>
          <t>1</t>
        </is>
      </c>
      <c r="M1065" s="87" t="inlineStr">
        <is>
          <t>x</t>
        </is>
      </c>
      <c r="N1065" s="83" t="inlineStr">
        <is>
          <t>2</t>
        </is>
      </c>
      <c r="O1065" s="87" t="inlineStr">
        <is>
          <t>x</t>
        </is>
      </c>
      <c r="P1065" s="83" t="inlineStr">
        <is>
          <t>8%</t>
        </is>
      </c>
      <c r="Q1065" s="87" t="inlineStr">
        <is>
          <t>x</t>
        </is>
      </c>
      <c r="R1065" s="87" t="inlineStr">
        <is>
          <t>x</t>
        </is>
      </c>
      <c r="S1065" s="88" t="inlineStr">
        <is>
          <t>x</t>
        </is>
      </c>
    </row>
    <row r="1066" ht="24" customHeight="1">
      <c r="A1066" s="494" t="n"/>
      <c r="B1066" s="236" t="inlineStr">
        <is>
          <t>8</t>
        </is>
      </c>
      <c r="C1066" s="82" t="inlineStr">
        <is>
          <t>5.5</t>
        </is>
      </c>
      <c r="D1066" s="83" t="inlineStr">
        <is>
          <t>10</t>
        </is>
      </c>
      <c r="E1066" s="83" t="inlineStr">
        <is>
          <t>2</t>
        </is>
      </c>
      <c r="F1066" s="84">
        <f>D1066/$T$1*E1066</f>
        <v/>
      </c>
      <c r="G1066" s="83" t="inlineStr">
        <is>
          <t>8</t>
        </is>
      </c>
      <c r="H1066" s="83" t="inlineStr">
        <is>
          <t>1.7%</t>
        </is>
      </c>
      <c r="I1066" s="87" t="inlineStr">
        <is>
          <t>x</t>
        </is>
      </c>
      <c r="J1066" s="83" t="inlineStr">
        <is>
          <t>1.7%</t>
        </is>
      </c>
      <c r="K1066" s="87" t="inlineStr">
        <is>
          <t>x</t>
        </is>
      </c>
      <c r="L1066" s="83" t="inlineStr">
        <is>
          <t>1</t>
        </is>
      </c>
      <c r="M1066" s="87" t="inlineStr">
        <is>
          <t>x</t>
        </is>
      </c>
      <c r="N1066" s="83" t="inlineStr">
        <is>
          <t>2</t>
        </is>
      </c>
      <c r="O1066" s="87" t="inlineStr">
        <is>
          <t>x</t>
        </is>
      </c>
      <c r="P1066" s="83" t="inlineStr">
        <is>
          <t>9.5%</t>
        </is>
      </c>
      <c r="Q1066" s="87" t="inlineStr">
        <is>
          <t>x</t>
        </is>
      </c>
      <c r="R1066" s="87" t="inlineStr">
        <is>
          <t>x</t>
        </is>
      </c>
      <c r="S1066" s="88" t="inlineStr">
        <is>
          <t>x</t>
        </is>
      </c>
    </row>
    <row r="1067" ht="24" customHeight="1">
      <c r="A1067" s="494" t="n"/>
      <c r="B1067" s="236" t="inlineStr">
        <is>
          <t>9</t>
        </is>
      </c>
      <c r="C1067" s="82" t="inlineStr">
        <is>
          <t>6.3</t>
        </is>
      </c>
      <c r="D1067" s="83" t="inlineStr">
        <is>
          <t>10</t>
        </is>
      </c>
      <c r="E1067" s="83" t="inlineStr">
        <is>
          <t>2</t>
        </is>
      </c>
      <c r="F1067" s="84">
        <f>D1067/$T$1*E1067</f>
        <v/>
      </c>
      <c r="G1067" s="83" t="inlineStr">
        <is>
          <t>9</t>
        </is>
      </c>
      <c r="H1067" s="83" t="inlineStr">
        <is>
          <t>2%</t>
        </is>
      </c>
      <c r="I1067" s="87" t="inlineStr">
        <is>
          <t>x</t>
        </is>
      </c>
      <c r="J1067" s="83" t="inlineStr">
        <is>
          <t>2%</t>
        </is>
      </c>
      <c r="K1067" s="87" t="inlineStr">
        <is>
          <t>x</t>
        </is>
      </c>
      <c r="L1067" s="83" t="inlineStr">
        <is>
          <t>1</t>
        </is>
      </c>
      <c r="M1067" s="87" t="inlineStr">
        <is>
          <t>x</t>
        </is>
      </c>
      <c r="N1067" s="83" t="inlineStr">
        <is>
          <t>2</t>
        </is>
      </c>
      <c r="O1067" s="87" t="inlineStr">
        <is>
          <t>x</t>
        </is>
      </c>
      <c r="P1067" s="83" t="inlineStr">
        <is>
          <t>11%</t>
        </is>
      </c>
      <c r="Q1067" s="87" t="inlineStr">
        <is>
          <t>x</t>
        </is>
      </c>
      <c r="R1067" s="87" t="inlineStr">
        <is>
          <t>x</t>
        </is>
      </c>
      <c r="S1067" s="88" t="inlineStr">
        <is>
          <t>x</t>
        </is>
      </c>
    </row>
    <row r="1068" ht="24" customHeight="1">
      <c r="A1068" s="494" t="n"/>
      <c r="B1068" s="236" t="inlineStr">
        <is>
          <t>10</t>
        </is>
      </c>
      <c r="C1068" s="82" t="inlineStr">
        <is>
          <t>7.7</t>
        </is>
      </c>
      <c r="D1068" s="83" t="inlineStr">
        <is>
          <t>10</t>
        </is>
      </c>
      <c r="E1068" s="83" t="inlineStr">
        <is>
          <t>2</t>
        </is>
      </c>
      <c r="F1068" s="84">
        <f>D1068/$T$1*E1068</f>
        <v/>
      </c>
      <c r="G1068" s="83" t="inlineStr">
        <is>
          <t>10</t>
        </is>
      </c>
      <c r="H1068" s="83" t="inlineStr">
        <is>
          <t>2.3%</t>
        </is>
      </c>
      <c r="I1068" s="87" t="inlineStr">
        <is>
          <t>x</t>
        </is>
      </c>
      <c r="J1068" s="83" t="inlineStr">
        <is>
          <t>2.3%</t>
        </is>
      </c>
      <c r="K1068" s="87" t="inlineStr">
        <is>
          <t>x</t>
        </is>
      </c>
      <c r="L1068" s="83" t="inlineStr">
        <is>
          <t>2</t>
        </is>
      </c>
      <c r="M1068" s="87" t="inlineStr">
        <is>
          <t>x</t>
        </is>
      </c>
      <c r="N1068" s="83" t="inlineStr">
        <is>
          <t>3</t>
        </is>
      </c>
      <c r="O1068" s="87" t="inlineStr">
        <is>
          <t>x</t>
        </is>
      </c>
      <c r="P1068" s="83" t="inlineStr">
        <is>
          <t>12.5%</t>
        </is>
      </c>
      <c r="Q1068" s="87" t="inlineStr">
        <is>
          <t>x</t>
        </is>
      </c>
      <c r="R1068" s="87" t="inlineStr">
        <is>
          <t>x</t>
        </is>
      </c>
      <c r="S1068" s="88" t="inlineStr">
        <is>
          <t>x</t>
        </is>
      </c>
    </row>
    <row r="1069" ht="24" customHeight="1">
      <c r="A1069" s="494" t="n"/>
      <c r="B1069" s="236" t="inlineStr">
        <is>
          <t>11</t>
        </is>
      </c>
      <c r="C1069" s="82" t="inlineStr">
        <is>
          <t>8.6</t>
        </is>
      </c>
      <c r="D1069" s="83" t="inlineStr">
        <is>
          <t>15</t>
        </is>
      </c>
      <c r="E1069" s="83" t="inlineStr">
        <is>
          <t>5</t>
        </is>
      </c>
      <c r="F1069" s="84">
        <f>D1069/$T$1*E1069</f>
        <v/>
      </c>
      <c r="G1069" s="83" t="inlineStr">
        <is>
          <t>12</t>
        </is>
      </c>
      <c r="H1069" s="83" t="inlineStr">
        <is>
          <t>2.6%</t>
        </is>
      </c>
      <c r="I1069" s="87" t="inlineStr">
        <is>
          <t>x</t>
        </is>
      </c>
      <c r="J1069" s="83" t="inlineStr">
        <is>
          <t>2.6%</t>
        </is>
      </c>
      <c r="K1069" s="87" t="inlineStr">
        <is>
          <t>x</t>
        </is>
      </c>
      <c r="L1069" s="83" t="inlineStr">
        <is>
          <t>2</t>
        </is>
      </c>
      <c r="M1069" s="87" t="inlineStr">
        <is>
          <t>x</t>
        </is>
      </c>
      <c r="N1069" s="83" t="inlineStr">
        <is>
          <t>3</t>
        </is>
      </c>
      <c r="O1069" s="87" t="inlineStr">
        <is>
          <t>x</t>
        </is>
      </c>
      <c r="P1069" s="83" t="inlineStr">
        <is>
          <t>14.5%</t>
        </is>
      </c>
      <c r="Q1069" s="87" t="inlineStr">
        <is>
          <t>x</t>
        </is>
      </c>
      <c r="R1069" s="87" t="inlineStr">
        <is>
          <t>x</t>
        </is>
      </c>
      <c r="S1069" s="88" t="inlineStr">
        <is>
          <t>x</t>
        </is>
      </c>
    </row>
    <row r="1070" ht="24" customHeight="1">
      <c r="A1070" s="494" t="n"/>
      <c r="B1070" s="236" t="inlineStr">
        <is>
          <t>12</t>
        </is>
      </c>
      <c r="C1070" s="82" t="inlineStr">
        <is>
          <t>9.7</t>
        </is>
      </c>
      <c r="D1070" s="83" t="inlineStr">
        <is>
          <t>15</t>
        </is>
      </c>
      <c r="E1070" s="83" t="inlineStr">
        <is>
          <t>5</t>
        </is>
      </c>
      <c r="F1070" s="84">
        <f>D1070/$T$1*E1070</f>
        <v/>
      </c>
      <c r="G1070" s="83" t="inlineStr">
        <is>
          <t>14</t>
        </is>
      </c>
      <c r="H1070" s="83" t="inlineStr">
        <is>
          <t>3%</t>
        </is>
      </c>
      <c r="I1070" s="87" t="inlineStr">
        <is>
          <t>x</t>
        </is>
      </c>
      <c r="J1070" s="83" t="inlineStr">
        <is>
          <t>3%</t>
        </is>
      </c>
      <c r="K1070" s="87" t="inlineStr">
        <is>
          <t>x</t>
        </is>
      </c>
      <c r="L1070" s="83" t="inlineStr">
        <is>
          <t>2</t>
        </is>
      </c>
      <c r="M1070" s="87" t="inlineStr">
        <is>
          <t>x</t>
        </is>
      </c>
      <c r="N1070" s="83" t="inlineStr">
        <is>
          <t>3</t>
        </is>
      </c>
      <c r="O1070" s="87" t="inlineStr">
        <is>
          <t>x</t>
        </is>
      </c>
      <c r="P1070" s="83" t="inlineStr">
        <is>
          <t>16.5%</t>
        </is>
      </c>
      <c r="Q1070" s="87" t="inlineStr">
        <is>
          <t>x</t>
        </is>
      </c>
      <c r="R1070" s="87" t="inlineStr">
        <is>
          <t>x</t>
        </is>
      </c>
      <c r="S1070" s="88" t="inlineStr">
        <is>
          <t>x</t>
        </is>
      </c>
    </row>
    <row r="1071" ht="24" customHeight="1">
      <c r="A1071" s="494" t="n"/>
      <c r="B1071" s="236" t="inlineStr">
        <is>
          <t>13</t>
        </is>
      </c>
      <c r="C1071" s="82" t="inlineStr">
        <is>
          <t>10.9</t>
        </is>
      </c>
      <c r="D1071" s="83" t="inlineStr">
        <is>
          <t>15</t>
        </is>
      </c>
      <c r="E1071" s="83" t="inlineStr">
        <is>
          <t>5</t>
        </is>
      </c>
      <c r="F1071" s="84">
        <f>D1071/$T$1*E1071</f>
        <v/>
      </c>
      <c r="G1071" s="83" t="inlineStr">
        <is>
          <t>15</t>
        </is>
      </c>
      <c r="H1071" s="83" t="inlineStr">
        <is>
          <t>3.4%</t>
        </is>
      </c>
      <c r="I1071" s="87" t="inlineStr">
        <is>
          <t>x</t>
        </is>
      </c>
      <c r="J1071" s="83" t="inlineStr">
        <is>
          <t>3.4%</t>
        </is>
      </c>
      <c r="K1071" s="87" t="inlineStr">
        <is>
          <t>x</t>
        </is>
      </c>
      <c r="L1071" s="83" t="inlineStr">
        <is>
          <t>2</t>
        </is>
      </c>
      <c r="M1071" s="87" t="inlineStr">
        <is>
          <t>x</t>
        </is>
      </c>
      <c r="N1071" s="83" t="inlineStr">
        <is>
          <t>4</t>
        </is>
      </c>
      <c r="O1071" s="87" t="inlineStr">
        <is>
          <t>x</t>
        </is>
      </c>
      <c r="P1071" s="83" t="inlineStr">
        <is>
          <t>18.5%</t>
        </is>
      </c>
      <c r="Q1071" s="87" t="inlineStr">
        <is>
          <t>x</t>
        </is>
      </c>
      <c r="R1071" s="87" t="inlineStr">
        <is>
          <t>x</t>
        </is>
      </c>
      <c r="S1071" s="88" t="inlineStr">
        <is>
          <t>x</t>
        </is>
      </c>
    </row>
    <row r="1072" ht="24" customHeight="1">
      <c r="A1072" s="494" t="n"/>
      <c r="B1072" s="236" t="inlineStr">
        <is>
          <t>14</t>
        </is>
      </c>
      <c r="C1072" s="82" t="inlineStr">
        <is>
          <t>11.8</t>
        </is>
      </c>
      <c r="D1072" s="83" t="inlineStr">
        <is>
          <t>15</t>
        </is>
      </c>
      <c r="E1072" s="83" t="inlineStr">
        <is>
          <t>5</t>
        </is>
      </c>
      <c r="F1072" s="84">
        <f>D1072/$T$1*E1072</f>
        <v/>
      </c>
      <c r="G1072" s="83" t="inlineStr">
        <is>
          <t>17</t>
        </is>
      </c>
      <c r="H1072" s="83" t="inlineStr">
        <is>
          <t>3.7%</t>
        </is>
      </c>
      <c r="I1072" s="87" t="inlineStr">
        <is>
          <t>x</t>
        </is>
      </c>
      <c r="J1072" s="83" t="inlineStr">
        <is>
          <t>3.7%</t>
        </is>
      </c>
      <c r="K1072" s="87" t="inlineStr">
        <is>
          <t>x</t>
        </is>
      </c>
      <c r="L1072" s="83" t="inlineStr">
        <is>
          <t>2</t>
        </is>
      </c>
      <c r="M1072" s="87" t="inlineStr">
        <is>
          <t>x</t>
        </is>
      </c>
      <c r="N1072" s="83" t="inlineStr">
        <is>
          <t>4</t>
        </is>
      </c>
      <c r="O1072" s="87" t="inlineStr">
        <is>
          <t>x</t>
        </is>
      </c>
      <c r="P1072" s="83" t="inlineStr">
        <is>
          <t>20.5%</t>
        </is>
      </c>
      <c r="Q1072" s="87" t="inlineStr">
        <is>
          <t>x</t>
        </is>
      </c>
      <c r="R1072" s="87" t="inlineStr">
        <is>
          <t>x</t>
        </is>
      </c>
      <c r="S1072" s="88" t="inlineStr">
        <is>
          <t>x</t>
        </is>
      </c>
    </row>
    <row r="1073" ht="24" customHeight="1">
      <c r="A1073" s="494" t="n"/>
      <c r="B1073" s="236" t="inlineStr">
        <is>
          <t>15</t>
        </is>
      </c>
      <c r="C1073" s="82" t="inlineStr">
        <is>
          <t>13.5</t>
        </is>
      </c>
      <c r="D1073" s="83" t="inlineStr">
        <is>
          <t>15</t>
        </is>
      </c>
      <c r="E1073" s="83" t="inlineStr">
        <is>
          <t>5</t>
        </is>
      </c>
      <c r="F1073" s="84">
        <f>D1073/$T$1*E1073</f>
        <v/>
      </c>
      <c r="G1073" s="83" t="inlineStr">
        <is>
          <t>19</t>
        </is>
      </c>
      <c r="H1073" s="83" t="inlineStr">
        <is>
          <t>4.1%</t>
        </is>
      </c>
      <c r="I1073" s="87" t="inlineStr">
        <is>
          <t>x</t>
        </is>
      </c>
      <c r="J1073" s="83" t="inlineStr">
        <is>
          <t>4.1%</t>
        </is>
      </c>
      <c r="K1073" s="87" t="inlineStr">
        <is>
          <t>x</t>
        </is>
      </c>
      <c r="L1073" s="83" t="inlineStr">
        <is>
          <t>3</t>
        </is>
      </c>
      <c r="M1073" s="87" t="inlineStr">
        <is>
          <t>x</t>
        </is>
      </c>
      <c r="N1073" s="83" t="inlineStr">
        <is>
          <t>5</t>
        </is>
      </c>
      <c r="O1073" s="87" t="inlineStr">
        <is>
          <t>x</t>
        </is>
      </c>
      <c r="P1073" s="83" t="inlineStr">
        <is>
          <t>22.5%</t>
        </is>
      </c>
      <c r="Q1073" s="87" t="inlineStr">
        <is>
          <t>x</t>
        </is>
      </c>
      <c r="R1073" s="87" t="inlineStr">
        <is>
          <t>x</t>
        </is>
      </c>
      <c r="S1073" s="88" t="inlineStr">
        <is>
          <t>x</t>
        </is>
      </c>
    </row>
    <row r="1074" ht="24" customHeight="1">
      <c r="A1074" s="494" t="n"/>
      <c r="B1074" s="236" t="inlineStr">
        <is>
          <t>16</t>
        </is>
      </c>
      <c r="C1074" s="82" t="inlineStr">
        <is>
          <t>14.9</t>
        </is>
      </c>
      <c r="D1074" s="83" t="inlineStr">
        <is>
          <t>20</t>
        </is>
      </c>
      <c r="E1074" s="83" t="inlineStr">
        <is>
          <t>8</t>
        </is>
      </c>
      <c r="F1074" s="84">
        <f>D1074/$T$1*E1074</f>
        <v/>
      </c>
      <c r="G1074" s="83" t="inlineStr">
        <is>
          <t>21</t>
        </is>
      </c>
      <c r="H1074" s="83" t="inlineStr">
        <is>
          <t>4.6%</t>
        </is>
      </c>
      <c r="I1074" s="87" t="inlineStr">
        <is>
          <t>x</t>
        </is>
      </c>
      <c r="J1074" s="83" t="inlineStr">
        <is>
          <t>4.6%</t>
        </is>
      </c>
      <c r="K1074" s="87" t="inlineStr">
        <is>
          <t>x</t>
        </is>
      </c>
      <c r="L1074" s="83" t="inlineStr">
        <is>
          <t>3</t>
        </is>
      </c>
      <c r="M1074" s="87" t="inlineStr">
        <is>
          <t>x</t>
        </is>
      </c>
      <c r="N1074" s="83" t="inlineStr">
        <is>
          <t>5</t>
        </is>
      </c>
      <c r="O1074" s="87" t="inlineStr">
        <is>
          <t>x</t>
        </is>
      </c>
      <c r="P1074" s="83" t="inlineStr">
        <is>
          <t>25.5%</t>
        </is>
      </c>
      <c r="Q1074" s="87" t="inlineStr">
        <is>
          <t>x</t>
        </is>
      </c>
      <c r="R1074" s="87" t="inlineStr">
        <is>
          <t>x</t>
        </is>
      </c>
      <c r="S1074" s="88" t="inlineStr">
        <is>
          <t>x</t>
        </is>
      </c>
    </row>
    <row r="1075" ht="24" customHeight="1">
      <c r="A1075" s="494" t="n"/>
      <c r="B1075" s="236" t="inlineStr">
        <is>
          <t>17</t>
        </is>
      </c>
      <c r="C1075" s="82" t="inlineStr">
        <is>
          <t>16.7</t>
        </is>
      </c>
      <c r="D1075" s="83" t="inlineStr">
        <is>
          <t>20</t>
        </is>
      </c>
      <c r="E1075" s="83" t="inlineStr">
        <is>
          <t>8</t>
        </is>
      </c>
      <c r="F1075" s="84">
        <f>D1075/$T$1*E1075</f>
        <v/>
      </c>
      <c r="G1075" s="83" t="inlineStr">
        <is>
          <t>24</t>
        </is>
      </c>
      <c r="H1075" s="83" t="inlineStr">
        <is>
          <t>5.2%</t>
        </is>
      </c>
      <c r="I1075" s="87" t="inlineStr">
        <is>
          <t>x</t>
        </is>
      </c>
      <c r="J1075" s="83" t="inlineStr">
        <is>
          <t>5.2%</t>
        </is>
      </c>
      <c r="K1075" s="87" t="inlineStr">
        <is>
          <t>x</t>
        </is>
      </c>
      <c r="L1075" s="83" t="inlineStr">
        <is>
          <t>3</t>
        </is>
      </c>
      <c r="M1075" s="87" t="inlineStr">
        <is>
          <t>x</t>
        </is>
      </c>
      <c r="N1075" s="83" t="inlineStr">
        <is>
          <t>6</t>
        </is>
      </c>
      <c r="O1075" s="87" t="inlineStr">
        <is>
          <t>x</t>
        </is>
      </c>
      <c r="P1075" s="83" t="inlineStr">
        <is>
          <t>28.5%</t>
        </is>
      </c>
      <c r="Q1075" s="87" t="inlineStr">
        <is>
          <t>x</t>
        </is>
      </c>
      <c r="R1075" s="87" t="inlineStr">
        <is>
          <t>x</t>
        </is>
      </c>
      <c r="S1075" s="88" t="inlineStr">
        <is>
          <t>x</t>
        </is>
      </c>
    </row>
    <row r="1076" ht="24" customHeight="1">
      <c r="A1076" s="494" t="n"/>
      <c r="B1076" s="236" t="inlineStr">
        <is>
          <t>18</t>
        </is>
      </c>
      <c r="C1076" s="82" t="inlineStr">
        <is>
          <t>18.7</t>
        </is>
      </c>
      <c r="D1076" s="83" t="inlineStr">
        <is>
          <t>20</t>
        </is>
      </c>
      <c r="E1076" s="83" t="inlineStr">
        <is>
          <t>8</t>
        </is>
      </c>
      <c r="F1076" s="84">
        <f>D1076/$T$1*E1076</f>
        <v/>
      </c>
      <c r="G1076" s="83" t="inlineStr">
        <is>
          <t>26</t>
        </is>
      </c>
      <c r="H1076" s="83" t="inlineStr">
        <is>
          <t>5.7%</t>
        </is>
      </c>
      <c r="I1076" s="87" t="inlineStr">
        <is>
          <t>x</t>
        </is>
      </c>
      <c r="J1076" s="83" t="inlineStr">
        <is>
          <t>5.7%</t>
        </is>
      </c>
      <c r="K1076" s="87" t="inlineStr">
        <is>
          <t>x</t>
        </is>
      </c>
      <c r="L1076" s="83" t="inlineStr">
        <is>
          <t>4</t>
        </is>
      </c>
      <c r="M1076" s="87" t="inlineStr">
        <is>
          <t>x</t>
        </is>
      </c>
      <c r="N1076" s="83" t="inlineStr">
        <is>
          <t>7</t>
        </is>
      </c>
      <c r="O1076" s="87" t="inlineStr">
        <is>
          <t>x</t>
        </is>
      </c>
      <c r="P1076" s="83" t="inlineStr">
        <is>
          <t>31.5%</t>
        </is>
      </c>
      <c r="Q1076" s="87" t="inlineStr">
        <is>
          <t>x</t>
        </is>
      </c>
      <c r="R1076" s="87" t="inlineStr">
        <is>
          <t>x</t>
        </is>
      </c>
      <c r="S1076" s="88" t="inlineStr">
        <is>
          <t>x</t>
        </is>
      </c>
    </row>
    <row r="1077" ht="24" customHeight="1">
      <c r="A1077" s="494" t="n"/>
      <c r="B1077" s="236" t="inlineStr">
        <is>
          <t>19</t>
        </is>
      </c>
      <c r="C1077" s="82" t="inlineStr">
        <is>
          <t>20.4</t>
        </is>
      </c>
      <c r="D1077" s="83" t="inlineStr">
        <is>
          <t>20</t>
        </is>
      </c>
      <c r="E1077" s="83" t="inlineStr">
        <is>
          <t>8</t>
        </is>
      </c>
      <c r="F1077" s="84">
        <f>D1077/$T$1*E1077</f>
        <v/>
      </c>
      <c r="G1077" s="83" t="inlineStr">
        <is>
          <t>29</t>
        </is>
      </c>
      <c r="H1077" s="83" t="inlineStr">
        <is>
          <t>6.3%</t>
        </is>
      </c>
      <c r="I1077" s="87" t="inlineStr">
        <is>
          <t>x</t>
        </is>
      </c>
      <c r="J1077" s="83" t="inlineStr">
        <is>
          <t>6.3%</t>
        </is>
      </c>
      <c r="K1077" s="87" t="inlineStr">
        <is>
          <t>x</t>
        </is>
      </c>
      <c r="L1077" s="83" t="inlineStr">
        <is>
          <t>4</t>
        </is>
      </c>
      <c r="M1077" s="87" t="inlineStr">
        <is>
          <t>x</t>
        </is>
      </c>
      <c r="N1077" s="83" t="inlineStr">
        <is>
          <t>7</t>
        </is>
      </c>
      <c r="O1077" s="87" t="inlineStr">
        <is>
          <t>x</t>
        </is>
      </c>
      <c r="P1077" s="83" t="inlineStr">
        <is>
          <t>34.5%</t>
        </is>
      </c>
      <c r="Q1077" s="87" t="inlineStr">
        <is>
          <t>x</t>
        </is>
      </c>
      <c r="R1077" s="87" t="inlineStr">
        <is>
          <t>x</t>
        </is>
      </c>
      <c r="S1077" s="88" t="inlineStr">
        <is>
          <t>x</t>
        </is>
      </c>
    </row>
    <row r="1078" ht="24" customHeight="1">
      <c r="A1078" s="494" t="n"/>
      <c r="B1078" s="236" t="inlineStr">
        <is>
          <t>20</t>
        </is>
      </c>
      <c r="C1078" s="82" t="inlineStr">
        <is>
          <t>22.4</t>
        </is>
      </c>
      <c r="D1078" s="83" t="inlineStr">
        <is>
          <t>20</t>
        </is>
      </c>
      <c r="E1078" s="83" t="inlineStr">
        <is>
          <t>8</t>
        </is>
      </c>
      <c r="F1078" s="84">
        <f>D1078/$T$1*E1078</f>
        <v/>
      </c>
      <c r="G1078" s="83" t="inlineStr">
        <is>
          <t>31</t>
        </is>
      </c>
      <c r="H1078" s="83" t="inlineStr">
        <is>
          <t>6.8%</t>
        </is>
      </c>
      <c r="I1078" s="87" t="inlineStr">
        <is>
          <t>x</t>
        </is>
      </c>
      <c r="J1078" s="83" t="inlineStr">
        <is>
          <t>6.8%</t>
        </is>
      </c>
      <c r="K1078" s="87" t="inlineStr">
        <is>
          <t>x</t>
        </is>
      </c>
      <c r="L1078" s="83" t="inlineStr">
        <is>
          <t>5</t>
        </is>
      </c>
      <c r="M1078" s="87" t="inlineStr">
        <is>
          <t>x</t>
        </is>
      </c>
      <c r="N1078" s="83" t="inlineStr">
        <is>
          <t>8</t>
        </is>
      </c>
      <c r="O1078" s="87" t="inlineStr">
        <is>
          <t>x</t>
        </is>
      </c>
      <c r="P1078" s="83" t="inlineStr">
        <is>
          <t>37.5%</t>
        </is>
      </c>
      <c r="Q1078" s="87" t="inlineStr">
        <is>
          <t>x</t>
        </is>
      </c>
      <c r="R1078" s="87" t="inlineStr">
        <is>
          <t>x</t>
        </is>
      </c>
      <c r="S1078" s="88" t="inlineStr">
        <is>
          <t>x</t>
        </is>
      </c>
    </row>
    <row r="1079" ht="24" customHeight="1">
      <c r="A1079" s="494" t="n"/>
      <c r="B1079" s="236" t="inlineStr">
        <is>
          <t>21</t>
        </is>
      </c>
      <c r="C1079" s="82" t="inlineStr">
        <is>
          <t>24.8</t>
        </is>
      </c>
      <c r="D1079" s="83" t="inlineStr">
        <is>
          <t>25</t>
        </is>
      </c>
      <c r="E1079" s="83" t="inlineStr">
        <is>
          <t>12</t>
        </is>
      </c>
      <c r="F1079" s="84">
        <f>D1079/$T$1*E1079</f>
        <v/>
      </c>
      <c r="G1079" s="83" t="inlineStr">
        <is>
          <t>35</t>
        </is>
      </c>
      <c r="H1079" s="83" t="inlineStr">
        <is>
          <t>7.6%</t>
        </is>
      </c>
      <c r="I1079" s="87" t="inlineStr">
        <is>
          <t>x</t>
        </is>
      </c>
      <c r="J1079" s="83" t="inlineStr">
        <is>
          <t>7.6%</t>
        </is>
      </c>
      <c r="K1079" s="87" t="inlineStr">
        <is>
          <t>x</t>
        </is>
      </c>
      <c r="L1079" s="83" t="inlineStr">
        <is>
          <t>5</t>
        </is>
      </c>
      <c r="M1079" s="87" t="inlineStr">
        <is>
          <t>x</t>
        </is>
      </c>
      <c r="N1079" s="83" t="inlineStr">
        <is>
          <t>9</t>
        </is>
      </c>
      <c r="O1079" s="87" t="inlineStr">
        <is>
          <t>x</t>
        </is>
      </c>
      <c r="P1079" s="83" t="inlineStr">
        <is>
          <t>42%</t>
        </is>
      </c>
      <c r="Q1079" s="87" t="inlineStr">
        <is>
          <t>x</t>
        </is>
      </c>
      <c r="R1079" s="87" t="inlineStr">
        <is>
          <t>x</t>
        </is>
      </c>
      <c r="S1079" s="88" t="inlineStr">
        <is>
          <t>x</t>
        </is>
      </c>
    </row>
    <row r="1080" ht="24" customHeight="1">
      <c r="A1080" s="494" t="n"/>
      <c r="B1080" s="236" t="inlineStr">
        <is>
          <t>22</t>
        </is>
      </c>
      <c r="C1080" s="82" t="inlineStr">
        <is>
          <t>27.8</t>
        </is>
      </c>
      <c r="D1080" s="83" t="inlineStr">
        <is>
          <t>25</t>
        </is>
      </c>
      <c r="E1080" s="83" t="inlineStr">
        <is>
          <t>12</t>
        </is>
      </c>
      <c r="F1080" s="84">
        <f>D1080/$T$1*E1080</f>
        <v/>
      </c>
      <c r="G1080" s="83" t="inlineStr">
        <is>
          <t>39</t>
        </is>
      </c>
      <c r="H1080" s="83" t="inlineStr">
        <is>
          <t>8.5%</t>
        </is>
      </c>
      <c r="I1080" s="87" t="inlineStr">
        <is>
          <t>x</t>
        </is>
      </c>
      <c r="J1080" s="83" t="inlineStr">
        <is>
          <t>8.5%</t>
        </is>
      </c>
      <c r="K1080" s="87" t="inlineStr">
        <is>
          <t>x</t>
        </is>
      </c>
      <c r="L1080" s="83" t="inlineStr">
        <is>
          <t>6</t>
        </is>
      </c>
      <c r="M1080" s="87" t="inlineStr">
        <is>
          <t>x</t>
        </is>
      </c>
      <c r="N1080" s="83" t="inlineStr">
        <is>
          <t>10</t>
        </is>
      </c>
      <c r="O1080" s="87" t="inlineStr">
        <is>
          <t>x</t>
        </is>
      </c>
      <c r="P1080" s="83" t="inlineStr">
        <is>
          <t>46.5%</t>
        </is>
      </c>
      <c r="Q1080" s="87" t="inlineStr">
        <is>
          <t>x</t>
        </is>
      </c>
      <c r="R1080" s="87" t="inlineStr">
        <is>
          <t>x</t>
        </is>
      </c>
      <c r="S1080" s="88" t="inlineStr">
        <is>
          <t>x</t>
        </is>
      </c>
    </row>
    <row r="1081" ht="24" customHeight="1">
      <c r="A1081" s="494" t="n"/>
      <c r="B1081" s="236" t="inlineStr">
        <is>
          <t>23</t>
        </is>
      </c>
      <c r="C1081" s="82" t="inlineStr">
        <is>
          <t>30.2</t>
        </is>
      </c>
      <c r="D1081" s="83" t="inlineStr">
        <is>
          <t>25</t>
        </is>
      </c>
      <c r="E1081" s="83" t="inlineStr">
        <is>
          <t>12</t>
        </is>
      </c>
      <c r="F1081" s="84">
        <f>D1081/$T$1*E1081</f>
        <v/>
      </c>
      <c r="G1081" s="83" t="inlineStr">
        <is>
          <t>42</t>
        </is>
      </c>
      <c r="H1081" s="83" t="inlineStr">
        <is>
          <t>9.3%</t>
        </is>
      </c>
      <c r="I1081" s="87" t="inlineStr">
        <is>
          <t>x</t>
        </is>
      </c>
      <c r="J1081" s="83" t="inlineStr">
        <is>
          <t>9.3%</t>
        </is>
      </c>
      <c r="K1081" s="87" t="inlineStr">
        <is>
          <t>x</t>
        </is>
      </c>
      <c r="L1081" s="83" t="inlineStr">
        <is>
          <t>6</t>
        </is>
      </c>
      <c r="M1081" s="87" t="inlineStr">
        <is>
          <t>x</t>
        </is>
      </c>
      <c r="N1081" s="83" t="inlineStr">
        <is>
          <t>11</t>
        </is>
      </c>
      <c r="O1081" s="87" t="inlineStr">
        <is>
          <t>x</t>
        </is>
      </c>
      <c r="P1081" s="83" t="inlineStr">
        <is>
          <t>51%</t>
        </is>
      </c>
      <c r="Q1081" s="87" t="inlineStr">
        <is>
          <t>x</t>
        </is>
      </c>
      <c r="R1081" s="87" t="inlineStr">
        <is>
          <t>x</t>
        </is>
      </c>
      <c r="S1081" s="88" t="inlineStr">
        <is>
          <t>x</t>
        </is>
      </c>
    </row>
    <row r="1082" ht="24" customHeight="1">
      <c r="A1082" s="494" t="n"/>
      <c r="B1082" s="236" t="inlineStr">
        <is>
          <t>24</t>
        </is>
      </c>
      <c r="C1082" s="82" t="inlineStr">
        <is>
          <t>33</t>
        </is>
      </c>
      <c r="D1082" s="83" t="inlineStr">
        <is>
          <t>25</t>
        </is>
      </c>
      <c r="E1082" s="83" t="inlineStr">
        <is>
          <t>12</t>
        </is>
      </c>
      <c r="F1082" s="84">
        <f>D1082/$T$1*E1082</f>
        <v/>
      </c>
      <c r="G1082" s="83" t="inlineStr">
        <is>
          <t>46</t>
        </is>
      </c>
      <c r="H1082" s="83" t="inlineStr">
        <is>
          <t>10.1%</t>
        </is>
      </c>
      <c r="I1082" s="87" t="inlineStr">
        <is>
          <t>x</t>
        </is>
      </c>
      <c r="J1082" s="83" t="inlineStr">
        <is>
          <t>10.1%</t>
        </is>
      </c>
      <c r="K1082" s="87" t="inlineStr">
        <is>
          <t>x</t>
        </is>
      </c>
      <c r="L1082" s="83" t="inlineStr">
        <is>
          <t>7</t>
        </is>
      </c>
      <c r="M1082" s="87" t="inlineStr">
        <is>
          <t>x</t>
        </is>
      </c>
      <c r="N1082" s="83" t="inlineStr">
        <is>
          <t>12</t>
        </is>
      </c>
      <c r="O1082" s="87" t="inlineStr">
        <is>
          <t>x</t>
        </is>
      </c>
      <c r="P1082" s="83" t="inlineStr">
        <is>
          <t>55.5%</t>
        </is>
      </c>
      <c r="Q1082" s="87" t="inlineStr">
        <is>
          <t>x</t>
        </is>
      </c>
      <c r="R1082" s="87" t="inlineStr">
        <is>
          <t>x</t>
        </is>
      </c>
      <c r="S1082" s="88" t="inlineStr">
        <is>
          <t>x</t>
        </is>
      </c>
    </row>
    <row r="1083" ht="24" customHeight="1">
      <c r="A1083" s="494" t="n"/>
      <c r="B1083" s="236" t="inlineStr">
        <is>
          <t>25</t>
        </is>
      </c>
      <c r="C1083" s="82" t="inlineStr">
        <is>
          <t>35.5</t>
        </is>
      </c>
      <c r="D1083" s="83" t="inlineStr">
        <is>
          <t>25</t>
        </is>
      </c>
      <c r="E1083" s="83" t="inlineStr">
        <is>
          <t>12</t>
        </is>
      </c>
      <c r="F1083" s="84">
        <f>D1083/$T$1*E1083</f>
        <v/>
      </c>
      <c r="G1083" s="83" t="inlineStr">
        <is>
          <t>50</t>
        </is>
      </c>
      <c r="H1083" s="83" t="inlineStr">
        <is>
          <t>10.9%</t>
        </is>
      </c>
      <c r="I1083" s="87" t="inlineStr">
        <is>
          <t>x</t>
        </is>
      </c>
      <c r="J1083" s="83" t="inlineStr">
        <is>
          <t>10.9%</t>
        </is>
      </c>
      <c r="K1083" s="87" t="inlineStr">
        <is>
          <t>x</t>
        </is>
      </c>
      <c r="L1083" s="83" t="inlineStr">
        <is>
          <t>7</t>
        </is>
      </c>
      <c r="M1083" s="87" t="inlineStr">
        <is>
          <t>x</t>
        </is>
      </c>
      <c r="N1083" s="83" t="inlineStr">
        <is>
          <t>13</t>
        </is>
      </c>
      <c r="O1083" s="87" t="inlineStr">
        <is>
          <t>x</t>
        </is>
      </c>
      <c r="P1083" s="83" t="inlineStr">
        <is>
          <t>60%</t>
        </is>
      </c>
      <c r="Q1083" s="87" t="inlineStr">
        <is>
          <t>x</t>
        </is>
      </c>
      <c r="R1083" s="87" t="inlineStr">
        <is>
          <t>x</t>
        </is>
      </c>
      <c r="S1083" s="88" t="inlineStr">
        <is>
          <t>x</t>
        </is>
      </c>
    </row>
    <row r="1084" ht="24" customHeight="1">
      <c r="A1084" s="494" t="n"/>
      <c r="B1084" s="236" t="inlineStr">
        <is>
          <t>26</t>
        </is>
      </c>
      <c r="C1084" s="82" t="inlineStr">
        <is>
          <t>40.1</t>
        </is>
      </c>
      <c r="D1084" s="83" t="inlineStr">
        <is>
          <t>30</t>
        </is>
      </c>
      <c r="E1084" s="83" t="inlineStr">
        <is>
          <t>18</t>
        </is>
      </c>
      <c r="F1084" s="84">
        <f>D1084/$T$1*E1084</f>
        <v/>
      </c>
      <c r="G1084" s="83" t="inlineStr">
        <is>
          <t>56</t>
        </is>
      </c>
      <c r="H1084" s="83" t="inlineStr">
        <is>
          <t>12.4%</t>
        </is>
      </c>
      <c r="I1084" s="87" t="inlineStr">
        <is>
          <t>x</t>
        </is>
      </c>
      <c r="J1084" s="83" t="inlineStr">
        <is>
          <t>12.4%</t>
        </is>
      </c>
      <c r="K1084" s="87" t="inlineStr">
        <is>
          <t>x</t>
        </is>
      </c>
      <c r="L1084" s="83" t="inlineStr">
        <is>
          <t>8</t>
        </is>
      </c>
      <c r="M1084" s="87" t="inlineStr">
        <is>
          <t>x</t>
        </is>
      </c>
      <c r="N1084" s="83" t="inlineStr">
        <is>
          <t>14</t>
        </is>
      </c>
      <c r="O1084" s="87" t="inlineStr">
        <is>
          <t>x</t>
        </is>
      </c>
      <c r="P1084" s="83" t="inlineStr">
        <is>
          <t>68%</t>
        </is>
      </c>
      <c r="Q1084" s="87" t="inlineStr">
        <is>
          <t>x</t>
        </is>
      </c>
      <c r="R1084" s="87" t="inlineStr">
        <is>
          <t>x</t>
        </is>
      </c>
      <c r="S1084" s="88" t="inlineStr">
        <is>
          <t>x</t>
        </is>
      </c>
    </row>
    <row r="1085" ht="24" customHeight="1">
      <c r="A1085" s="494" t="n"/>
      <c r="B1085" s="236" t="inlineStr">
        <is>
          <t>27</t>
        </is>
      </c>
      <c r="C1085" s="82" t="inlineStr">
        <is>
          <t>44.9</t>
        </is>
      </c>
      <c r="D1085" s="83" t="inlineStr">
        <is>
          <t>30</t>
        </is>
      </c>
      <c r="E1085" s="83" t="inlineStr">
        <is>
          <t>18</t>
        </is>
      </c>
      <c r="F1085" s="84">
        <f>@IF(OR($S$1="春节祝福",$S$1="周年祝福",$S$1="中秋祝福"),D1085/$T$1*E1085,D1085*E1085)</f>
        <v/>
      </c>
      <c r="G1085" s="83" t="inlineStr">
        <is>
          <t>63</t>
        </is>
      </c>
      <c r="H1085" s="83" t="inlineStr">
        <is>
          <t>13.8%</t>
        </is>
      </c>
      <c r="I1085" s="87" t="inlineStr">
        <is>
          <t>x</t>
        </is>
      </c>
      <c r="J1085" s="83" t="inlineStr">
        <is>
          <t>13.8%</t>
        </is>
      </c>
      <c r="K1085" s="87" t="inlineStr">
        <is>
          <t>x</t>
        </is>
      </c>
      <c r="L1085" s="83" t="inlineStr">
        <is>
          <t>9</t>
        </is>
      </c>
      <c r="M1085" s="87" t="inlineStr">
        <is>
          <t>x</t>
        </is>
      </c>
      <c r="N1085" s="83" t="inlineStr">
        <is>
          <t>16</t>
        </is>
      </c>
      <c r="O1085" s="87" t="inlineStr">
        <is>
          <t>x</t>
        </is>
      </c>
      <c r="P1085" s="83" t="inlineStr">
        <is>
          <t>76%</t>
        </is>
      </c>
      <c r="Q1085" s="87" t="inlineStr">
        <is>
          <t>x</t>
        </is>
      </c>
      <c r="R1085" s="87" t="inlineStr">
        <is>
          <t>x</t>
        </is>
      </c>
      <c r="S1085" s="88" t="inlineStr">
        <is>
          <t>x</t>
        </is>
      </c>
    </row>
    <row r="1086" ht="24" customHeight="1">
      <c r="A1086" s="494" t="n"/>
      <c r="B1086" s="236" t="inlineStr">
        <is>
          <t>28</t>
        </is>
      </c>
      <c r="C1086" s="82" t="inlineStr">
        <is>
          <t>49.8</t>
        </is>
      </c>
      <c r="D1086" s="83" t="inlineStr">
        <is>
          <t>30</t>
        </is>
      </c>
      <c r="E1086" s="83" t="inlineStr">
        <is>
          <t>18</t>
        </is>
      </c>
      <c r="F1086" s="84">
        <f>@IF(OR($S$1="春节祝福",$S$1="周年祝福",$S$1="中秋祝福"),D1086/$T$1*E1086,D1086*E1086)</f>
        <v/>
      </c>
      <c r="G1086" s="83" t="inlineStr">
        <is>
          <t>70</t>
        </is>
      </c>
      <c r="H1086" s="83" t="inlineStr">
        <is>
          <t>15.3%</t>
        </is>
      </c>
      <c r="I1086" s="87" t="inlineStr">
        <is>
          <t>x</t>
        </is>
      </c>
      <c r="J1086" s="83" t="inlineStr">
        <is>
          <t>15.3%</t>
        </is>
      </c>
      <c r="K1086" s="87" t="inlineStr">
        <is>
          <t>x</t>
        </is>
      </c>
      <c r="L1086" s="83" t="inlineStr">
        <is>
          <t>10</t>
        </is>
      </c>
      <c r="M1086" s="87" t="inlineStr">
        <is>
          <t>x</t>
        </is>
      </c>
      <c r="N1086" s="83" t="inlineStr">
        <is>
          <t>18</t>
        </is>
      </c>
      <c r="O1086" s="87" t="inlineStr">
        <is>
          <t>x</t>
        </is>
      </c>
      <c r="P1086" s="83" t="inlineStr">
        <is>
          <t>84%</t>
        </is>
      </c>
      <c r="Q1086" s="87" t="inlineStr">
        <is>
          <t>x</t>
        </is>
      </c>
      <c r="R1086" s="87" t="inlineStr">
        <is>
          <t>x</t>
        </is>
      </c>
      <c r="S1086" s="88" t="inlineStr">
        <is>
          <t>x</t>
        </is>
      </c>
    </row>
    <row r="1087" ht="24" customHeight="1">
      <c r="A1087" s="494" t="n"/>
      <c r="B1087" s="236" t="inlineStr">
        <is>
          <t>29</t>
        </is>
      </c>
      <c r="C1087" s="82" t="inlineStr">
        <is>
          <t>54.2</t>
        </is>
      </c>
      <c r="D1087" s="83" t="inlineStr">
        <is>
          <t>30</t>
        </is>
      </c>
      <c r="E1087" s="83" t="inlineStr">
        <is>
          <t>18</t>
        </is>
      </c>
      <c r="F1087" s="84">
        <f>@IF(OR($S$1="春节祝福",$S$1="周年祝福",$S$1="中秋祝福"),D1087/$T$1*E1087,D1087*E1087)</f>
        <v/>
      </c>
      <c r="G1087" s="83" t="inlineStr">
        <is>
          <t>76</t>
        </is>
      </c>
      <c r="H1087" s="83" t="inlineStr">
        <is>
          <t>16.7%</t>
        </is>
      </c>
      <c r="I1087" s="87" t="inlineStr">
        <is>
          <t>x</t>
        </is>
      </c>
      <c r="J1087" s="83" t="inlineStr">
        <is>
          <t>16.7%</t>
        </is>
      </c>
      <c r="K1087" s="87" t="inlineStr">
        <is>
          <t>x</t>
        </is>
      </c>
      <c r="L1087" s="83" t="inlineStr">
        <is>
          <t>11</t>
        </is>
      </c>
      <c r="M1087" s="87" t="inlineStr">
        <is>
          <t>x</t>
        </is>
      </c>
      <c r="N1087" s="83" t="inlineStr">
        <is>
          <t>19</t>
        </is>
      </c>
      <c r="O1087" s="87" t="inlineStr">
        <is>
          <t>x</t>
        </is>
      </c>
      <c r="P1087" s="83" t="inlineStr">
        <is>
          <t>92%</t>
        </is>
      </c>
      <c r="Q1087" s="87" t="inlineStr">
        <is>
          <t>x</t>
        </is>
      </c>
      <c r="R1087" s="87" t="inlineStr">
        <is>
          <t>x</t>
        </is>
      </c>
      <c r="S1087" s="88" t="inlineStr">
        <is>
          <t>x</t>
        </is>
      </c>
    </row>
    <row r="1088" ht="24" customHeight="1">
      <c r="A1088" s="494" t="n"/>
      <c r="B1088" s="236" t="inlineStr">
        <is>
          <t>30</t>
        </is>
      </c>
      <c r="C1088" s="82" t="inlineStr">
        <is>
          <t>59.1</t>
        </is>
      </c>
      <c r="D1088" s="83" t="inlineStr">
        <is>
          <t>30</t>
        </is>
      </c>
      <c r="E1088" s="83" t="inlineStr">
        <is>
          <t>18</t>
        </is>
      </c>
      <c r="F1088" s="84">
        <f>@IF(OR($S$1="周年祝福",$S$1="中秋祝福"),D1088/$T$1*E1088,D1088*E1088)</f>
        <v/>
      </c>
      <c r="G1088" s="83" t="inlineStr">
        <is>
          <t>83</t>
        </is>
      </c>
      <c r="H1088" s="83" t="inlineStr">
        <is>
          <t>18.2%</t>
        </is>
      </c>
      <c r="I1088" s="87" t="inlineStr">
        <is>
          <t>x</t>
        </is>
      </c>
      <c r="J1088" s="83" t="inlineStr">
        <is>
          <t>18.2%</t>
        </is>
      </c>
      <c r="K1088" s="87" t="inlineStr">
        <is>
          <t>x</t>
        </is>
      </c>
      <c r="L1088" s="83" t="inlineStr">
        <is>
          <t>12</t>
        </is>
      </c>
      <c r="M1088" s="87" t="inlineStr">
        <is>
          <t>x</t>
        </is>
      </c>
      <c r="N1088" s="83" t="inlineStr">
        <is>
          <t>21</t>
        </is>
      </c>
      <c r="O1088" s="87" t="inlineStr">
        <is>
          <t>x</t>
        </is>
      </c>
      <c r="P1088" s="83" t="inlineStr">
        <is>
          <t>100%</t>
        </is>
      </c>
      <c r="Q1088" s="87" t="inlineStr">
        <is>
          <t>x</t>
        </is>
      </c>
      <c r="R1088" s="87" t="inlineStr">
        <is>
          <t>x</t>
        </is>
      </c>
      <c r="S1088" s="88" t="inlineStr">
        <is>
          <t>x</t>
        </is>
      </c>
    </row>
    <row r="1089" ht="24" customHeight="1">
      <c r="A1089" s="494" t="n"/>
      <c r="B1089" s="236" t="inlineStr">
        <is>
          <t>31</t>
        </is>
      </c>
      <c r="C1089" s="82" t="inlineStr">
        <is>
          <t>64.4</t>
        </is>
      </c>
      <c r="D1089" s="83" t="inlineStr">
        <is>
          <t>35</t>
        </is>
      </c>
      <c r="E1089" s="83" t="inlineStr">
        <is>
          <t>20</t>
        </is>
      </c>
      <c r="F1089" s="84">
        <f>@IF(OR($S$1="周年祝福",$S$1="中秋祝福"),D1089/$T$1*E1089,D1089*E1089)</f>
        <v/>
      </c>
      <c r="G1089" s="132" t="inlineStr">
        <is>
          <t>90</t>
        </is>
      </c>
      <c r="H1089" s="132" t="inlineStr">
        <is>
          <t>19.8%</t>
        </is>
      </c>
      <c r="I1089" s="285" t="inlineStr">
        <is>
          <t>x</t>
        </is>
      </c>
      <c r="J1089" s="132" t="inlineStr">
        <is>
          <t>19.8%</t>
        </is>
      </c>
      <c r="K1089" s="285" t="inlineStr">
        <is>
          <t>x</t>
        </is>
      </c>
      <c r="L1089" s="132" t="inlineStr">
        <is>
          <t>13</t>
        </is>
      </c>
      <c r="M1089" s="285" t="inlineStr">
        <is>
          <t>x</t>
        </is>
      </c>
      <c r="N1089" s="132" t="inlineStr">
        <is>
          <t>23</t>
        </is>
      </c>
      <c r="O1089" s="285" t="inlineStr">
        <is>
          <t>x</t>
        </is>
      </c>
      <c r="P1089" s="132" t="inlineStr">
        <is>
          <t>109%</t>
        </is>
      </c>
      <c r="Q1089" s="87" t="inlineStr">
        <is>
          <t>x</t>
        </is>
      </c>
      <c r="R1089" s="87" t="inlineStr">
        <is>
          <t>x</t>
        </is>
      </c>
      <c r="S1089" s="88" t="inlineStr">
        <is>
          <t>x</t>
        </is>
      </c>
    </row>
    <row r="1090" ht="24" customHeight="1">
      <c r="A1090" s="494" t="n"/>
      <c r="B1090" s="236" t="inlineStr">
        <is>
          <t>32</t>
        </is>
      </c>
      <c r="C1090" s="82" t="inlineStr">
        <is>
          <t>69.8</t>
        </is>
      </c>
      <c r="D1090" s="83" t="inlineStr">
        <is>
          <t>35</t>
        </is>
      </c>
      <c r="E1090" s="83" t="inlineStr">
        <is>
          <t>20</t>
        </is>
      </c>
      <c r="F1090" s="84">
        <f>D1090*E1090</f>
        <v/>
      </c>
      <c r="G1090" s="73" t="inlineStr">
        <is>
          <t>98</t>
        </is>
      </c>
      <c r="H1090" s="73" t="inlineStr">
        <is>
          <t>21.5%</t>
        </is>
      </c>
      <c r="I1090" s="665" t="inlineStr">
        <is>
          <t>x</t>
        </is>
      </c>
      <c r="J1090" s="73" t="inlineStr">
        <is>
          <t>21.5%</t>
        </is>
      </c>
      <c r="K1090" s="665" t="inlineStr">
        <is>
          <t>x</t>
        </is>
      </c>
      <c r="L1090" s="73" t="inlineStr">
        <is>
          <t>14</t>
        </is>
      </c>
      <c r="M1090" s="665" t="inlineStr">
        <is>
          <t>x</t>
        </is>
      </c>
      <c r="N1090" s="73" t="inlineStr">
        <is>
          <t>25</t>
        </is>
      </c>
      <c r="O1090" s="665" t="inlineStr">
        <is>
          <t>x</t>
        </is>
      </c>
      <c r="P1090" s="73" t="inlineStr">
        <is>
          <t>118%</t>
        </is>
      </c>
      <c r="Q1090" s="87" t="inlineStr">
        <is>
          <t>x</t>
        </is>
      </c>
      <c r="R1090" s="87" t="inlineStr">
        <is>
          <t>x</t>
        </is>
      </c>
      <c r="S1090" s="88" t="inlineStr">
        <is>
          <t>x</t>
        </is>
      </c>
    </row>
    <row r="1091" ht="24" customHeight="1">
      <c r="A1091" s="494" t="n"/>
      <c r="B1091" s="236" t="inlineStr">
        <is>
          <t>33</t>
        </is>
      </c>
      <c r="C1091" s="82" t="inlineStr">
        <is>
          <t>75.6</t>
        </is>
      </c>
      <c r="D1091" s="83" t="inlineStr">
        <is>
          <t>35</t>
        </is>
      </c>
      <c r="E1091" s="83" t="inlineStr">
        <is>
          <t>20</t>
        </is>
      </c>
      <c r="F1091" s="84">
        <f>D1091*E1091</f>
        <v/>
      </c>
      <c r="G1091" s="73" t="inlineStr">
        <is>
          <t>106</t>
        </is>
      </c>
      <c r="H1091" s="73" t="inlineStr">
        <is>
          <t>23.3%</t>
        </is>
      </c>
      <c r="I1091" s="665" t="inlineStr">
        <is>
          <t>x</t>
        </is>
      </c>
      <c r="J1091" s="73" t="inlineStr">
        <is>
          <t>23.3%</t>
        </is>
      </c>
      <c r="K1091" s="665" t="inlineStr">
        <is>
          <t>x</t>
        </is>
      </c>
      <c r="L1091" s="73" t="inlineStr">
        <is>
          <t>15</t>
        </is>
      </c>
      <c r="M1091" s="665" t="inlineStr">
        <is>
          <t>x</t>
        </is>
      </c>
      <c r="N1091" s="73" t="inlineStr">
        <is>
          <t>27</t>
        </is>
      </c>
      <c r="O1091" s="665" t="inlineStr">
        <is>
          <t>x</t>
        </is>
      </c>
      <c r="P1091" s="73" t="inlineStr">
        <is>
          <t>128%</t>
        </is>
      </c>
      <c r="Q1091" s="87" t="inlineStr">
        <is>
          <t>x</t>
        </is>
      </c>
      <c r="R1091" s="87" t="inlineStr">
        <is>
          <t>x</t>
        </is>
      </c>
      <c r="S1091" s="88" t="inlineStr">
        <is>
          <t>x</t>
        </is>
      </c>
    </row>
    <row r="1092" ht="24" customHeight="1">
      <c r="A1092" s="494" t="n"/>
      <c r="B1092" s="236" t="inlineStr">
        <is>
          <t>34</t>
        </is>
      </c>
      <c r="C1092" s="82" t="inlineStr">
        <is>
          <t>82.8</t>
        </is>
      </c>
      <c r="D1092" s="83" t="inlineStr">
        <is>
          <t>35</t>
        </is>
      </c>
      <c r="E1092" s="83" t="inlineStr">
        <is>
          <t>20</t>
        </is>
      </c>
      <c r="F1092" s="84">
        <f>D1092*E1092</f>
        <v/>
      </c>
      <c r="G1092" s="73" t="inlineStr">
        <is>
          <t>116</t>
        </is>
      </c>
      <c r="H1092" s="73" t="inlineStr">
        <is>
          <t>25.5%</t>
        </is>
      </c>
      <c r="I1092" s="665" t="inlineStr">
        <is>
          <t>x</t>
        </is>
      </c>
      <c r="J1092" s="73" t="inlineStr">
        <is>
          <t>25.5%</t>
        </is>
      </c>
      <c r="K1092" s="665" t="inlineStr">
        <is>
          <t>x</t>
        </is>
      </c>
      <c r="L1092" s="73" t="inlineStr">
        <is>
          <t>16</t>
        </is>
      </c>
      <c r="M1092" s="665" t="inlineStr">
        <is>
          <t>x</t>
        </is>
      </c>
      <c r="N1092" s="73" t="inlineStr">
        <is>
          <t>29</t>
        </is>
      </c>
      <c r="O1092" s="665" t="inlineStr">
        <is>
          <t>x</t>
        </is>
      </c>
      <c r="P1092" s="73" t="inlineStr">
        <is>
          <t>140%</t>
        </is>
      </c>
      <c r="Q1092" s="87" t="inlineStr">
        <is>
          <t>x</t>
        </is>
      </c>
      <c r="R1092" s="87" t="inlineStr">
        <is>
          <t>x</t>
        </is>
      </c>
      <c r="S1092" s="88" t="inlineStr">
        <is>
          <t>x</t>
        </is>
      </c>
    </row>
    <row r="1093" ht="24" customHeight="1">
      <c r="A1093" s="553" t="n"/>
      <c r="B1093" s="290" t="inlineStr">
        <is>
          <t>35</t>
        </is>
      </c>
      <c r="C1093" s="89" t="inlineStr">
        <is>
          <t>88.9</t>
        </is>
      </c>
      <c r="D1093" s="90" t="inlineStr">
        <is>
          <t>35</t>
        </is>
      </c>
      <c r="E1093" s="90" t="inlineStr">
        <is>
          <t>20</t>
        </is>
      </c>
      <c r="F1093" s="224">
        <f>D1093*E1093</f>
        <v/>
      </c>
      <c r="G1093" s="1060" t="inlineStr">
        <is>
          <t>125</t>
        </is>
      </c>
      <c r="H1093" s="1060" t="inlineStr">
        <is>
          <t>27.3%</t>
        </is>
      </c>
      <c r="I1093" s="1061" t="inlineStr">
        <is>
          <t>x</t>
        </is>
      </c>
      <c r="J1093" s="1060" t="inlineStr">
        <is>
          <t>27.3%</t>
        </is>
      </c>
      <c r="K1093" s="1061" t="inlineStr">
        <is>
          <t>x</t>
        </is>
      </c>
      <c r="L1093" s="1060" t="inlineStr">
        <is>
          <t>18</t>
        </is>
      </c>
      <c r="M1093" s="1061" t="inlineStr">
        <is>
          <t>x</t>
        </is>
      </c>
      <c r="N1093" s="1060" t="inlineStr">
        <is>
          <t>32</t>
        </is>
      </c>
      <c r="O1093" s="1061" t="inlineStr">
        <is>
          <t>x</t>
        </is>
      </c>
      <c r="P1093" s="1060" t="inlineStr">
        <is>
          <t>150%</t>
        </is>
      </c>
      <c r="Q1093" s="66" t="inlineStr">
        <is>
          <t>x</t>
        </is>
      </c>
      <c r="R1093" s="66" t="inlineStr">
        <is>
          <t>x</t>
        </is>
      </c>
      <c r="S1093" s="67" t="inlineStr">
        <is>
          <t>x</t>
        </is>
      </c>
    </row>
    <row r="1094" ht="24" customHeight="1">
      <c r="A1094" s="579" t="inlineStr">
        <is>
          <t>丐帮
上层心法
空冥决</t>
        </is>
      </c>
      <c r="B1094" s="75" t="inlineStr">
        <is>
          <t>1</t>
        </is>
      </c>
      <c r="C1094" s="234" t="inlineStr">
        <is>
          <t>0.7</t>
        </is>
      </c>
      <c r="D1094" s="340" t="inlineStr">
        <is>
          <t>5</t>
        </is>
      </c>
      <c r="E1094" s="340" t="inlineStr">
        <is>
          <t>1</t>
        </is>
      </c>
      <c r="F1094" s="207">
        <f>D1094/$T$1*E1094</f>
        <v/>
      </c>
      <c r="G1094" s="340" t="inlineStr">
        <is>
          <t>1</t>
        </is>
      </c>
      <c r="H1094" s="253" t="inlineStr">
        <is>
          <t>x</t>
        </is>
      </c>
      <c r="I1094" s="340" t="inlineStr">
        <is>
          <t>0.4%</t>
        </is>
      </c>
      <c r="J1094" s="253" t="inlineStr">
        <is>
          <t>x</t>
        </is>
      </c>
      <c r="K1094" s="340" t="inlineStr">
        <is>
          <t>0.2%</t>
        </is>
      </c>
      <c r="L1094" s="253" t="inlineStr">
        <is>
          <t>x</t>
        </is>
      </c>
      <c r="M1094" s="340" t="inlineStr">
        <is>
          <t>0</t>
        </is>
      </c>
      <c r="N1094" s="253" t="inlineStr">
        <is>
          <t>x</t>
        </is>
      </c>
      <c r="O1094" s="340" t="inlineStr">
        <is>
          <t>0</t>
        </is>
      </c>
      <c r="P1094" s="253" t="inlineStr">
        <is>
          <t>x</t>
        </is>
      </c>
      <c r="Q1094" s="340" t="inlineStr">
        <is>
          <t>1%</t>
        </is>
      </c>
      <c r="R1094" s="253" t="inlineStr">
        <is>
          <t>x</t>
        </is>
      </c>
      <c r="S1094" s="662" t="inlineStr">
        <is>
          <t>x</t>
        </is>
      </c>
    </row>
    <row r="1095" ht="24" customHeight="1">
      <c r="A1095" s="494" t="n"/>
      <c r="B1095" s="236" t="inlineStr">
        <is>
          <t>2</t>
        </is>
      </c>
      <c r="C1095" s="82" t="inlineStr">
        <is>
          <t>1.5</t>
        </is>
      </c>
      <c r="D1095" s="83" t="inlineStr">
        <is>
          <t>5</t>
        </is>
      </c>
      <c r="E1095" s="83" t="inlineStr">
        <is>
          <t>1</t>
        </is>
      </c>
      <c r="F1095" s="84">
        <f>D1095/$T$1*E1095</f>
        <v/>
      </c>
      <c r="G1095" s="83" t="inlineStr">
        <is>
          <t>2</t>
        </is>
      </c>
      <c r="H1095" s="87" t="inlineStr">
        <is>
          <t>x</t>
        </is>
      </c>
      <c r="I1095" s="83" t="inlineStr">
        <is>
          <t>0.7%</t>
        </is>
      </c>
      <c r="J1095" s="87" t="inlineStr">
        <is>
          <t>x</t>
        </is>
      </c>
      <c r="K1095" s="83" t="inlineStr">
        <is>
          <t>0.4%</t>
        </is>
      </c>
      <c r="L1095" s="87" t="inlineStr">
        <is>
          <t>x</t>
        </is>
      </c>
      <c r="M1095" s="83" t="inlineStr">
        <is>
          <t>0</t>
        </is>
      </c>
      <c r="N1095" s="87" t="inlineStr">
        <is>
          <t>x</t>
        </is>
      </c>
      <c r="O1095" s="83" t="inlineStr">
        <is>
          <t>1</t>
        </is>
      </c>
      <c r="P1095" s="87" t="inlineStr">
        <is>
          <t>x</t>
        </is>
      </c>
      <c r="Q1095" s="83" t="inlineStr">
        <is>
          <t>2%</t>
        </is>
      </c>
      <c r="R1095" s="87" t="inlineStr">
        <is>
          <t>x</t>
        </is>
      </c>
      <c r="S1095" s="88" t="inlineStr">
        <is>
          <t>x</t>
        </is>
      </c>
    </row>
    <row r="1096" ht="24" customHeight="1">
      <c r="A1096" s="494" t="n"/>
      <c r="B1096" s="236" t="inlineStr">
        <is>
          <t>3</t>
        </is>
      </c>
      <c r="C1096" s="82" t="inlineStr">
        <is>
          <t>2.4</t>
        </is>
      </c>
      <c r="D1096" s="83" t="inlineStr">
        <is>
          <t>5</t>
        </is>
      </c>
      <c r="E1096" s="83" t="inlineStr">
        <is>
          <t>1</t>
        </is>
      </c>
      <c r="F1096" s="84">
        <f>D1096/$T$1*E1096</f>
        <v/>
      </c>
      <c r="G1096" s="83" t="inlineStr">
        <is>
          <t>2</t>
        </is>
      </c>
      <c r="H1096" s="87" t="inlineStr">
        <is>
          <t>x</t>
        </is>
      </c>
      <c r="I1096" s="83" t="inlineStr">
        <is>
          <t>1.1%</t>
        </is>
      </c>
      <c r="J1096" s="87" t="inlineStr">
        <is>
          <t>x</t>
        </is>
      </c>
      <c r="K1096" s="83" t="inlineStr">
        <is>
          <t>0.6%</t>
        </is>
      </c>
      <c r="L1096" s="87" t="inlineStr">
        <is>
          <t>x</t>
        </is>
      </c>
      <c r="M1096" s="83" t="inlineStr">
        <is>
          <t>1</t>
        </is>
      </c>
      <c r="N1096" s="87" t="inlineStr">
        <is>
          <t>x</t>
        </is>
      </c>
      <c r="O1096" s="83" t="inlineStr">
        <is>
          <t>1</t>
        </is>
      </c>
      <c r="P1096" s="87" t="inlineStr">
        <is>
          <t>x</t>
        </is>
      </c>
      <c r="Q1096" s="83" t="inlineStr">
        <is>
          <t>3%</t>
        </is>
      </c>
      <c r="R1096" s="87" t="inlineStr">
        <is>
          <t>x</t>
        </is>
      </c>
      <c r="S1096" s="88" t="inlineStr">
        <is>
          <t>x</t>
        </is>
      </c>
    </row>
    <row r="1097" ht="24" customHeight="1">
      <c r="A1097" s="494" t="n"/>
      <c r="B1097" s="236" t="inlineStr">
        <is>
          <t>4</t>
        </is>
      </c>
      <c r="C1097" s="82" t="inlineStr">
        <is>
          <t>3</t>
        </is>
      </c>
      <c r="D1097" s="83" t="inlineStr">
        <is>
          <t>5</t>
        </is>
      </c>
      <c r="E1097" s="83" t="inlineStr">
        <is>
          <t>1</t>
        </is>
      </c>
      <c r="F1097" s="84">
        <f>D1097/$T$1*E1097</f>
        <v/>
      </c>
      <c r="G1097" s="83" t="inlineStr">
        <is>
          <t>3</t>
        </is>
      </c>
      <c r="H1097" s="87" t="inlineStr">
        <is>
          <t>x</t>
        </is>
      </c>
      <c r="I1097" s="83" t="inlineStr">
        <is>
          <t>1.5%</t>
        </is>
      </c>
      <c r="J1097" s="87" t="inlineStr">
        <is>
          <t>x</t>
        </is>
      </c>
      <c r="K1097" s="83" t="inlineStr">
        <is>
          <t>0.7%</t>
        </is>
      </c>
      <c r="L1097" s="87" t="inlineStr">
        <is>
          <t>x</t>
        </is>
      </c>
      <c r="M1097" s="83" t="inlineStr">
        <is>
          <t>1</t>
        </is>
      </c>
      <c r="N1097" s="87" t="inlineStr">
        <is>
          <t>x</t>
        </is>
      </c>
      <c r="O1097" s="83" t="inlineStr">
        <is>
          <t>1</t>
        </is>
      </c>
      <c r="P1097" s="87" t="inlineStr">
        <is>
          <t>x</t>
        </is>
      </c>
      <c r="Q1097" s="83" t="inlineStr">
        <is>
          <t>4%</t>
        </is>
      </c>
      <c r="R1097" s="87" t="inlineStr">
        <is>
          <t>x</t>
        </is>
      </c>
      <c r="S1097" s="88" t="inlineStr">
        <is>
          <t>x</t>
        </is>
      </c>
    </row>
    <row r="1098" ht="24" customHeight="1">
      <c r="A1098" s="494" t="n"/>
      <c r="B1098" s="236" t="inlineStr">
        <is>
          <t>5</t>
        </is>
      </c>
      <c r="C1098" s="82" t="inlineStr">
        <is>
          <t>3.8</t>
        </is>
      </c>
      <c r="D1098" s="83" t="inlineStr">
        <is>
          <t>5</t>
        </is>
      </c>
      <c r="E1098" s="83" t="inlineStr">
        <is>
          <t>1</t>
        </is>
      </c>
      <c r="F1098" s="84">
        <f>D1098/$T$1*E1098</f>
        <v/>
      </c>
      <c r="G1098" s="83" t="inlineStr">
        <is>
          <t>4</t>
        </is>
      </c>
      <c r="H1098" s="87" t="inlineStr">
        <is>
          <t>x</t>
        </is>
      </c>
      <c r="I1098" s="83" t="inlineStr">
        <is>
          <t>1.8%</t>
        </is>
      </c>
      <c r="J1098" s="87" t="inlineStr">
        <is>
          <t>x</t>
        </is>
      </c>
      <c r="K1098" s="83" t="inlineStr">
        <is>
          <t>0.9%</t>
        </is>
      </c>
      <c r="L1098" s="87" t="inlineStr">
        <is>
          <t>x</t>
        </is>
      </c>
      <c r="M1098" s="83" t="inlineStr">
        <is>
          <t>1</t>
        </is>
      </c>
      <c r="N1098" s="87" t="inlineStr">
        <is>
          <t>x</t>
        </is>
      </c>
      <c r="O1098" s="83" t="inlineStr">
        <is>
          <t>2</t>
        </is>
      </c>
      <c r="P1098" s="87" t="inlineStr">
        <is>
          <t>x</t>
        </is>
      </c>
      <c r="Q1098" s="83" t="inlineStr">
        <is>
          <t>5%</t>
        </is>
      </c>
      <c r="R1098" s="87" t="inlineStr">
        <is>
          <t>x</t>
        </is>
      </c>
      <c r="S1098" s="88" t="inlineStr">
        <is>
          <t>x</t>
        </is>
      </c>
    </row>
    <row r="1099" ht="24" customHeight="1">
      <c r="A1099" s="494" t="n"/>
      <c r="B1099" s="236" t="inlineStr">
        <is>
          <t>6</t>
        </is>
      </c>
      <c r="C1099" s="82" t="inlineStr">
        <is>
          <t>4.8</t>
        </is>
      </c>
      <c r="D1099" s="83" t="inlineStr">
        <is>
          <t>10</t>
        </is>
      </c>
      <c r="E1099" s="83" t="inlineStr">
        <is>
          <t>2</t>
        </is>
      </c>
      <c r="F1099" s="84">
        <f>D1099/$T$1*E1099</f>
        <v/>
      </c>
      <c r="G1099" s="83" t="inlineStr">
        <is>
          <t>5</t>
        </is>
      </c>
      <c r="H1099" s="87" t="inlineStr">
        <is>
          <t>x</t>
        </is>
      </c>
      <c r="I1099" s="83" t="inlineStr">
        <is>
          <t>2.4%</t>
        </is>
      </c>
      <c r="J1099" s="87" t="inlineStr">
        <is>
          <t>x</t>
        </is>
      </c>
      <c r="K1099" s="83" t="inlineStr">
        <is>
          <t>1.2%</t>
        </is>
      </c>
      <c r="L1099" s="87" t="inlineStr">
        <is>
          <t>x</t>
        </is>
      </c>
      <c r="M1099" s="83" t="inlineStr">
        <is>
          <t>1</t>
        </is>
      </c>
      <c r="N1099" s="87" t="inlineStr">
        <is>
          <t>x</t>
        </is>
      </c>
      <c r="O1099" s="83" t="inlineStr">
        <is>
          <t>2</t>
        </is>
      </c>
      <c r="P1099" s="87" t="inlineStr">
        <is>
          <t>x</t>
        </is>
      </c>
      <c r="Q1099" s="83" t="inlineStr">
        <is>
          <t>6.5%</t>
        </is>
      </c>
      <c r="R1099" s="87" t="inlineStr">
        <is>
          <t>x</t>
        </is>
      </c>
      <c r="S1099" s="88" t="inlineStr">
        <is>
          <t>x</t>
        </is>
      </c>
    </row>
    <row r="1100" ht="24" customHeight="1">
      <c r="A1100" s="494" t="n"/>
      <c r="B1100" s="236" t="inlineStr">
        <is>
          <t>7</t>
        </is>
      </c>
      <c r="C1100" s="82" t="inlineStr">
        <is>
          <t>6.3</t>
        </is>
      </c>
      <c r="D1100" s="83" t="inlineStr">
        <is>
          <t>10</t>
        </is>
      </c>
      <c r="E1100" s="83" t="inlineStr">
        <is>
          <t>2</t>
        </is>
      </c>
      <c r="F1100" s="84">
        <f>D1100/$T$1*E1100</f>
        <v/>
      </c>
      <c r="G1100" s="83" t="inlineStr">
        <is>
          <t>7</t>
        </is>
      </c>
      <c r="H1100" s="87" t="inlineStr">
        <is>
          <t>x</t>
        </is>
      </c>
      <c r="I1100" s="83" t="inlineStr">
        <is>
          <t>2.9%</t>
        </is>
      </c>
      <c r="J1100" s="87" t="inlineStr">
        <is>
          <t>x</t>
        </is>
      </c>
      <c r="K1100" s="83" t="inlineStr">
        <is>
          <t>1.5%</t>
        </is>
      </c>
      <c r="L1100" s="87" t="inlineStr">
        <is>
          <t>x</t>
        </is>
      </c>
      <c r="M1100" s="83" t="inlineStr">
        <is>
          <t>2</t>
        </is>
      </c>
      <c r="N1100" s="87" t="inlineStr">
        <is>
          <t>x</t>
        </is>
      </c>
      <c r="O1100" s="83" t="inlineStr">
        <is>
          <t>3</t>
        </is>
      </c>
      <c r="P1100" s="87" t="inlineStr">
        <is>
          <t>x</t>
        </is>
      </c>
      <c r="Q1100" s="83" t="inlineStr">
        <is>
          <t>8%</t>
        </is>
      </c>
      <c r="R1100" s="87" t="inlineStr">
        <is>
          <t>x</t>
        </is>
      </c>
      <c r="S1100" s="88" t="inlineStr">
        <is>
          <t>x</t>
        </is>
      </c>
    </row>
    <row r="1101" ht="24" customHeight="1">
      <c r="A1101" s="494" t="n"/>
      <c r="B1101" s="236" t="inlineStr">
        <is>
          <t>8</t>
        </is>
      </c>
      <c r="C1101" s="82" t="inlineStr">
        <is>
          <t>7.2</t>
        </is>
      </c>
      <c r="D1101" s="83" t="inlineStr">
        <is>
          <t>10</t>
        </is>
      </c>
      <c r="E1101" s="83" t="inlineStr">
        <is>
          <t>2</t>
        </is>
      </c>
      <c r="F1101" s="84">
        <f>D1101/$T$1*E1101</f>
        <v/>
      </c>
      <c r="G1101" s="83" t="inlineStr">
        <is>
          <t>8</t>
        </is>
      </c>
      <c r="H1101" s="87" t="inlineStr">
        <is>
          <t>x</t>
        </is>
      </c>
      <c r="I1101" s="83" t="inlineStr">
        <is>
          <t>3.5%</t>
        </is>
      </c>
      <c r="J1101" s="87" t="inlineStr">
        <is>
          <t>x</t>
        </is>
      </c>
      <c r="K1101" s="83" t="inlineStr">
        <is>
          <t>1.7%</t>
        </is>
      </c>
      <c r="L1101" s="87" t="inlineStr">
        <is>
          <t>x</t>
        </is>
      </c>
      <c r="M1101" s="83" t="inlineStr">
        <is>
          <t>2</t>
        </is>
      </c>
      <c r="N1101" s="87" t="inlineStr">
        <is>
          <t>x</t>
        </is>
      </c>
      <c r="O1101" s="83" t="inlineStr">
        <is>
          <t>3</t>
        </is>
      </c>
      <c r="P1101" s="87" t="inlineStr">
        <is>
          <t>x</t>
        </is>
      </c>
      <c r="Q1101" s="83" t="inlineStr">
        <is>
          <t>9.5%</t>
        </is>
      </c>
      <c r="R1101" s="87" t="inlineStr">
        <is>
          <t>x</t>
        </is>
      </c>
      <c r="S1101" s="88" t="inlineStr">
        <is>
          <t>x</t>
        </is>
      </c>
    </row>
    <row r="1102" ht="24" customHeight="1">
      <c r="A1102" s="494" t="n"/>
      <c r="B1102" s="236" t="inlineStr">
        <is>
          <t>9</t>
        </is>
      </c>
      <c r="C1102" s="82" t="inlineStr">
        <is>
          <t>8.3</t>
        </is>
      </c>
      <c r="D1102" s="83" t="inlineStr">
        <is>
          <t>10</t>
        </is>
      </c>
      <c r="E1102" s="83" t="inlineStr">
        <is>
          <t>2</t>
        </is>
      </c>
      <c r="F1102" s="84">
        <f>D1102/$T$1*E1102</f>
        <v/>
      </c>
      <c r="G1102" s="83" t="inlineStr">
        <is>
          <t>9</t>
        </is>
      </c>
      <c r="H1102" s="87" t="inlineStr">
        <is>
          <t>x</t>
        </is>
      </c>
      <c r="I1102" s="83" t="inlineStr">
        <is>
          <t>4%</t>
        </is>
      </c>
      <c r="J1102" s="87" t="inlineStr">
        <is>
          <t>x</t>
        </is>
      </c>
      <c r="K1102" s="83" t="inlineStr">
        <is>
          <t>2%</t>
        </is>
      </c>
      <c r="L1102" s="87" t="inlineStr">
        <is>
          <t>x</t>
        </is>
      </c>
      <c r="M1102" s="83" t="inlineStr">
        <is>
          <t>2</t>
        </is>
      </c>
      <c r="N1102" s="87" t="inlineStr">
        <is>
          <t>x</t>
        </is>
      </c>
      <c r="O1102" s="83" t="inlineStr">
        <is>
          <t>4</t>
        </is>
      </c>
      <c r="P1102" s="87" t="inlineStr">
        <is>
          <t>x</t>
        </is>
      </c>
      <c r="Q1102" s="83" t="inlineStr">
        <is>
          <t>11%</t>
        </is>
      </c>
      <c r="R1102" s="87" t="inlineStr">
        <is>
          <t>x</t>
        </is>
      </c>
      <c r="S1102" s="88" t="inlineStr">
        <is>
          <t>x</t>
        </is>
      </c>
    </row>
    <row r="1103" ht="24" customHeight="1">
      <c r="A1103" s="494" t="n"/>
      <c r="B1103" s="236" t="inlineStr">
        <is>
          <t>10</t>
        </is>
      </c>
      <c r="C1103" s="82" t="inlineStr">
        <is>
          <t>9.6</t>
        </is>
      </c>
      <c r="D1103" s="83" t="inlineStr">
        <is>
          <t>10</t>
        </is>
      </c>
      <c r="E1103" s="83" t="inlineStr">
        <is>
          <t>2</t>
        </is>
      </c>
      <c r="F1103" s="84">
        <f>D1103/$T$1*E1103</f>
        <v/>
      </c>
      <c r="G1103" s="83" t="inlineStr">
        <is>
          <t>10</t>
        </is>
      </c>
      <c r="H1103" s="87" t="inlineStr">
        <is>
          <t>x</t>
        </is>
      </c>
      <c r="I1103" s="83" t="inlineStr">
        <is>
          <t>4.6%</t>
        </is>
      </c>
      <c r="J1103" s="87" t="inlineStr">
        <is>
          <t>x</t>
        </is>
      </c>
      <c r="K1103" s="83" t="inlineStr">
        <is>
          <t>2.3%</t>
        </is>
      </c>
      <c r="L1103" s="87" t="inlineStr">
        <is>
          <t>x</t>
        </is>
      </c>
      <c r="M1103" s="83" t="inlineStr">
        <is>
          <t>3</t>
        </is>
      </c>
      <c r="N1103" s="87" t="inlineStr">
        <is>
          <t>x</t>
        </is>
      </c>
      <c r="O1103" s="83" t="inlineStr">
        <is>
          <t>4</t>
        </is>
      </c>
      <c r="P1103" s="87" t="inlineStr">
        <is>
          <t>x</t>
        </is>
      </c>
      <c r="Q1103" s="83" t="inlineStr">
        <is>
          <t>12.5%</t>
        </is>
      </c>
      <c r="R1103" s="87" t="inlineStr">
        <is>
          <t>x</t>
        </is>
      </c>
      <c r="S1103" s="88" t="inlineStr">
        <is>
          <t>x</t>
        </is>
      </c>
    </row>
    <row r="1104" ht="24" customHeight="1">
      <c r="A1104" s="494" t="n"/>
      <c r="B1104" s="236" t="inlineStr">
        <is>
          <t>11</t>
        </is>
      </c>
      <c r="C1104" s="82" t="inlineStr">
        <is>
          <t>11.1</t>
        </is>
      </c>
      <c r="D1104" s="83" t="inlineStr">
        <is>
          <t>15</t>
        </is>
      </c>
      <c r="E1104" s="83" t="inlineStr">
        <is>
          <t>5</t>
        </is>
      </c>
      <c r="F1104" s="84">
        <f>D1104/$T$1*E1104</f>
        <v/>
      </c>
      <c r="G1104" s="83" t="inlineStr">
        <is>
          <t>12</t>
        </is>
      </c>
      <c r="H1104" s="87" t="inlineStr">
        <is>
          <t>x</t>
        </is>
      </c>
      <c r="I1104" s="83" t="inlineStr">
        <is>
          <t>5.3%</t>
        </is>
      </c>
      <c r="J1104" s="87" t="inlineStr">
        <is>
          <t>x</t>
        </is>
      </c>
      <c r="K1104" s="83" t="inlineStr">
        <is>
          <t>2.7%</t>
        </is>
      </c>
      <c r="L1104" s="87" t="inlineStr">
        <is>
          <t>x</t>
        </is>
      </c>
      <c r="M1104" s="83" t="inlineStr">
        <is>
          <t>3</t>
        </is>
      </c>
      <c r="N1104" s="87" t="inlineStr">
        <is>
          <t>x</t>
        </is>
      </c>
      <c r="O1104" s="83" t="inlineStr">
        <is>
          <t>5</t>
        </is>
      </c>
      <c r="P1104" s="87" t="inlineStr">
        <is>
          <t>x</t>
        </is>
      </c>
      <c r="Q1104" s="83" t="inlineStr">
        <is>
          <t>14.5%</t>
        </is>
      </c>
      <c r="R1104" s="87" t="inlineStr">
        <is>
          <t>x</t>
        </is>
      </c>
      <c r="S1104" s="88" t="inlineStr">
        <is>
          <t>x</t>
        </is>
      </c>
    </row>
    <row r="1105" ht="24" customHeight="1">
      <c r="A1105" s="494" t="n"/>
      <c r="B1105" s="236" t="inlineStr">
        <is>
          <t>12</t>
        </is>
      </c>
      <c r="C1105" s="82" t="inlineStr">
        <is>
          <t>12.3</t>
        </is>
      </c>
      <c r="D1105" s="83" t="inlineStr">
        <is>
          <t>15</t>
        </is>
      </c>
      <c r="E1105" s="83" t="inlineStr">
        <is>
          <t>5</t>
        </is>
      </c>
      <c r="F1105" s="84">
        <f>D1105/$T$1*E1105</f>
        <v/>
      </c>
      <c r="G1105" s="83" t="inlineStr">
        <is>
          <t>14</t>
        </is>
      </c>
      <c r="H1105" s="87" t="inlineStr">
        <is>
          <t>x</t>
        </is>
      </c>
      <c r="I1105" s="83" t="inlineStr">
        <is>
          <t>6%</t>
        </is>
      </c>
      <c r="J1105" s="87" t="inlineStr">
        <is>
          <t>x</t>
        </is>
      </c>
      <c r="K1105" s="83" t="inlineStr">
        <is>
          <t>3%</t>
        </is>
      </c>
      <c r="L1105" s="87" t="inlineStr">
        <is>
          <t>x</t>
        </is>
      </c>
      <c r="M1105" s="83" t="inlineStr">
        <is>
          <t>3</t>
        </is>
      </c>
      <c r="N1105" s="87" t="inlineStr">
        <is>
          <t>x</t>
        </is>
      </c>
      <c r="O1105" s="83" t="inlineStr">
        <is>
          <t>5</t>
        </is>
      </c>
      <c r="P1105" s="87" t="inlineStr">
        <is>
          <t>x</t>
        </is>
      </c>
      <c r="Q1105" s="83" t="inlineStr">
        <is>
          <t>16.5%</t>
        </is>
      </c>
      <c r="R1105" s="87" t="inlineStr">
        <is>
          <t>x</t>
        </is>
      </c>
      <c r="S1105" s="88" t="inlineStr">
        <is>
          <t>x</t>
        </is>
      </c>
    </row>
    <row r="1106" ht="24" customHeight="1">
      <c r="A1106" s="494" t="n"/>
      <c r="B1106" s="236" t="inlineStr">
        <is>
          <t>13</t>
        </is>
      </c>
      <c r="C1106" s="82" t="inlineStr">
        <is>
          <t>14.1</t>
        </is>
      </c>
      <c r="D1106" s="83" t="inlineStr">
        <is>
          <t>15</t>
        </is>
      </c>
      <c r="E1106" s="83" t="inlineStr">
        <is>
          <t>5</t>
        </is>
      </c>
      <c r="F1106" s="84">
        <f>D1106/$T$1*E1106</f>
        <v/>
      </c>
      <c r="G1106" s="83" t="inlineStr">
        <is>
          <t>15</t>
        </is>
      </c>
      <c r="H1106" s="87" t="inlineStr">
        <is>
          <t>x</t>
        </is>
      </c>
      <c r="I1106" s="83" t="inlineStr">
        <is>
          <t>6.8%</t>
        </is>
      </c>
      <c r="J1106" s="87" t="inlineStr">
        <is>
          <t>x</t>
        </is>
      </c>
      <c r="K1106" s="83" t="inlineStr">
        <is>
          <t>3.4%</t>
        </is>
      </c>
      <c r="L1106" s="87" t="inlineStr">
        <is>
          <t>x</t>
        </is>
      </c>
      <c r="M1106" s="83" t="inlineStr">
        <is>
          <t>4</t>
        </is>
      </c>
      <c r="N1106" s="87" t="inlineStr">
        <is>
          <t>x</t>
        </is>
      </c>
      <c r="O1106" s="83" t="inlineStr">
        <is>
          <t>6</t>
        </is>
      </c>
      <c r="P1106" s="87" t="inlineStr">
        <is>
          <t>x</t>
        </is>
      </c>
      <c r="Q1106" s="83" t="inlineStr">
        <is>
          <t>18.5%</t>
        </is>
      </c>
      <c r="R1106" s="87" t="inlineStr">
        <is>
          <t>x</t>
        </is>
      </c>
      <c r="S1106" s="88" t="inlineStr">
        <is>
          <t>x</t>
        </is>
      </c>
    </row>
    <row r="1107" ht="24" customHeight="1">
      <c r="A1107" s="494" t="n"/>
      <c r="B1107" s="236" t="inlineStr">
        <is>
          <t>14</t>
        </is>
      </c>
      <c r="C1107" s="82" t="inlineStr">
        <is>
          <t>15.6</t>
        </is>
      </c>
      <c r="D1107" s="83" t="inlineStr">
        <is>
          <t>15</t>
        </is>
      </c>
      <c r="E1107" s="83" t="inlineStr">
        <is>
          <t>5</t>
        </is>
      </c>
      <c r="F1107" s="84">
        <f>D1107/$T$1*E1107</f>
        <v/>
      </c>
      <c r="G1107" s="83" t="inlineStr">
        <is>
          <t>17</t>
        </is>
      </c>
      <c r="H1107" s="87" t="inlineStr">
        <is>
          <t>x</t>
        </is>
      </c>
      <c r="I1107" s="83" t="inlineStr">
        <is>
          <t>7.5%</t>
        </is>
      </c>
      <c r="J1107" s="87" t="inlineStr">
        <is>
          <t>x</t>
        </is>
      </c>
      <c r="K1107" s="83" t="inlineStr">
        <is>
          <t>3.8%</t>
        </is>
      </c>
      <c r="L1107" s="87" t="inlineStr">
        <is>
          <t>x</t>
        </is>
      </c>
      <c r="M1107" s="83" t="inlineStr">
        <is>
          <t>4</t>
        </is>
      </c>
      <c r="N1107" s="87" t="inlineStr">
        <is>
          <t>x</t>
        </is>
      </c>
      <c r="O1107" s="83" t="inlineStr">
        <is>
          <t>7</t>
        </is>
      </c>
      <c r="P1107" s="87" t="inlineStr">
        <is>
          <t>x</t>
        </is>
      </c>
      <c r="Q1107" s="83" t="inlineStr">
        <is>
          <t>20.5%</t>
        </is>
      </c>
      <c r="R1107" s="87" t="inlineStr">
        <is>
          <t>x</t>
        </is>
      </c>
      <c r="S1107" s="88" t="inlineStr">
        <is>
          <t>x</t>
        </is>
      </c>
    </row>
    <row r="1108" ht="24" customHeight="1">
      <c r="A1108" s="494" t="n"/>
      <c r="B1108" s="236" t="inlineStr">
        <is>
          <t>15</t>
        </is>
      </c>
      <c r="C1108" s="82" t="inlineStr">
        <is>
          <t>17.2</t>
        </is>
      </c>
      <c r="D1108" s="83" t="inlineStr">
        <is>
          <t>15</t>
        </is>
      </c>
      <c r="E1108" s="83" t="inlineStr">
        <is>
          <t>5</t>
        </is>
      </c>
      <c r="F1108" s="84">
        <f>D1108/$T$1*E1108</f>
        <v/>
      </c>
      <c r="G1108" s="83" t="inlineStr">
        <is>
          <t>19</t>
        </is>
      </c>
      <c r="H1108" s="87" t="inlineStr">
        <is>
          <t>x</t>
        </is>
      </c>
      <c r="I1108" s="83" t="inlineStr">
        <is>
          <t>8.2%</t>
        </is>
      </c>
      <c r="J1108" s="87" t="inlineStr">
        <is>
          <t>x</t>
        </is>
      </c>
      <c r="K1108" s="83" t="inlineStr">
        <is>
          <t>4.1%</t>
        </is>
      </c>
      <c r="L1108" s="87" t="inlineStr">
        <is>
          <t>x</t>
        </is>
      </c>
      <c r="M1108" s="83" t="inlineStr">
        <is>
          <t>5</t>
        </is>
      </c>
      <c r="N1108" s="87" t="inlineStr">
        <is>
          <t>x</t>
        </is>
      </c>
      <c r="O1108" s="83" t="inlineStr">
        <is>
          <t>7</t>
        </is>
      </c>
      <c r="P1108" s="87" t="inlineStr">
        <is>
          <t>x</t>
        </is>
      </c>
      <c r="Q1108" s="83" t="inlineStr">
        <is>
          <t>22.5%</t>
        </is>
      </c>
      <c r="R1108" s="87" t="inlineStr">
        <is>
          <t>x</t>
        </is>
      </c>
      <c r="S1108" s="88" t="inlineStr">
        <is>
          <t>x</t>
        </is>
      </c>
    </row>
    <row r="1109" ht="24" customHeight="1">
      <c r="A1109" s="494" t="n"/>
      <c r="B1109" s="236" t="inlineStr">
        <is>
          <t>16</t>
        </is>
      </c>
      <c r="C1109" s="82" t="inlineStr">
        <is>
          <t>19.2</t>
        </is>
      </c>
      <c r="D1109" s="83" t="inlineStr">
        <is>
          <t>20</t>
        </is>
      </c>
      <c r="E1109" s="83" t="inlineStr">
        <is>
          <t>8</t>
        </is>
      </c>
      <c r="F1109" s="84">
        <f>D1109/$T$1*E1109</f>
        <v/>
      </c>
      <c r="G1109" s="83" t="inlineStr">
        <is>
          <t>21</t>
        </is>
      </c>
      <c r="H1109" s="87" t="inlineStr">
        <is>
          <t>x</t>
        </is>
      </c>
      <c r="I1109" s="83" t="inlineStr">
        <is>
          <t>9.3%</t>
        </is>
      </c>
      <c r="J1109" s="87" t="inlineStr">
        <is>
          <t>x</t>
        </is>
      </c>
      <c r="K1109" s="83" t="inlineStr">
        <is>
          <t>4.7%</t>
        </is>
      </c>
      <c r="L1109" s="87" t="inlineStr">
        <is>
          <t>x</t>
        </is>
      </c>
      <c r="M1109" s="83" t="inlineStr">
        <is>
          <t>5</t>
        </is>
      </c>
      <c r="N1109" s="87" t="inlineStr">
        <is>
          <t>x</t>
        </is>
      </c>
      <c r="O1109" s="83" t="inlineStr">
        <is>
          <t>8</t>
        </is>
      </c>
      <c r="P1109" s="87" t="inlineStr">
        <is>
          <t>x</t>
        </is>
      </c>
      <c r="Q1109" s="83" t="inlineStr">
        <is>
          <t>25.5%</t>
        </is>
      </c>
      <c r="R1109" s="87" t="inlineStr">
        <is>
          <t>x</t>
        </is>
      </c>
      <c r="S1109" s="88" t="inlineStr">
        <is>
          <t>x</t>
        </is>
      </c>
    </row>
    <row r="1110" ht="24" customHeight="1">
      <c r="A1110" s="494" t="n"/>
      <c r="B1110" s="236" t="inlineStr">
        <is>
          <t>17</t>
        </is>
      </c>
      <c r="C1110" s="82" t="inlineStr">
        <is>
          <t>21.7</t>
        </is>
      </c>
      <c r="D1110" s="83" t="inlineStr">
        <is>
          <t>20</t>
        </is>
      </c>
      <c r="E1110" s="83" t="inlineStr">
        <is>
          <t>8</t>
        </is>
      </c>
      <c r="F1110" s="84">
        <f>D1110/$T$1*E1110</f>
        <v/>
      </c>
      <c r="G1110" s="83" t="inlineStr">
        <is>
          <t>24</t>
        </is>
      </c>
      <c r="H1110" s="87" t="inlineStr">
        <is>
          <t>x</t>
        </is>
      </c>
      <c r="I1110" s="83" t="inlineStr">
        <is>
          <t>10.4%</t>
        </is>
      </c>
      <c r="J1110" s="87" t="inlineStr">
        <is>
          <t>x</t>
        </is>
      </c>
      <c r="K1110" s="83" t="inlineStr">
        <is>
          <t>5.2%</t>
        </is>
      </c>
      <c r="L1110" s="87" t="inlineStr">
        <is>
          <t>x</t>
        </is>
      </c>
      <c r="M1110" s="83" t="inlineStr">
        <is>
          <t>6</t>
        </is>
      </c>
      <c r="N1110" s="87" t="inlineStr">
        <is>
          <t>x</t>
        </is>
      </c>
      <c r="O1110" s="83" t="inlineStr">
        <is>
          <t>9</t>
        </is>
      </c>
      <c r="P1110" s="87" t="inlineStr">
        <is>
          <t>x</t>
        </is>
      </c>
      <c r="Q1110" s="83" t="inlineStr">
        <is>
          <t>28.5%</t>
        </is>
      </c>
      <c r="R1110" s="87" t="inlineStr">
        <is>
          <t>x</t>
        </is>
      </c>
      <c r="S1110" s="88" t="inlineStr">
        <is>
          <t>x</t>
        </is>
      </c>
    </row>
    <row r="1111" ht="24" customHeight="1">
      <c r="A1111" s="494" t="n"/>
      <c r="B1111" s="236" t="inlineStr">
        <is>
          <t>18</t>
        </is>
      </c>
      <c r="C1111" s="82" t="inlineStr">
        <is>
          <t>24.1</t>
        </is>
      </c>
      <c r="D1111" s="83" t="inlineStr">
        <is>
          <t>20</t>
        </is>
      </c>
      <c r="E1111" s="83" t="inlineStr">
        <is>
          <t>8</t>
        </is>
      </c>
      <c r="F1111" s="84">
        <f>D1111/$T$1*E1111</f>
        <v/>
      </c>
      <c r="G1111" s="83" t="inlineStr">
        <is>
          <t>26</t>
        </is>
      </c>
      <c r="H1111" s="87" t="inlineStr">
        <is>
          <t>x</t>
        </is>
      </c>
      <c r="I1111" s="83" t="inlineStr">
        <is>
          <t>11.5%</t>
        </is>
      </c>
      <c r="J1111" s="87" t="inlineStr">
        <is>
          <t>x</t>
        </is>
      </c>
      <c r="K1111" s="83" t="inlineStr">
        <is>
          <t>5.8%</t>
        </is>
      </c>
      <c r="L1111" s="87" t="inlineStr">
        <is>
          <t>x</t>
        </is>
      </c>
      <c r="M1111" s="83" t="inlineStr">
        <is>
          <t>7</t>
        </is>
      </c>
      <c r="N1111" s="87" t="inlineStr">
        <is>
          <t>x</t>
        </is>
      </c>
      <c r="O1111" s="83" t="inlineStr">
        <is>
          <t>10</t>
        </is>
      </c>
      <c r="P1111" s="87" t="inlineStr">
        <is>
          <t>x</t>
        </is>
      </c>
      <c r="Q1111" s="83" t="inlineStr">
        <is>
          <t>31.5%</t>
        </is>
      </c>
      <c r="R1111" s="87" t="inlineStr">
        <is>
          <t>x</t>
        </is>
      </c>
      <c r="S1111" s="88" t="inlineStr">
        <is>
          <t>x</t>
        </is>
      </c>
    </row>
    <row r="1112" ht="24" customHeight="1">
      <c r="A1112" s="494" t="n"/>
      <c r="B1112" s="236" t="inlineStr">
        <is>
          <t>19</t>
        </is>
      </c>
      <c r="C1112" s="82" t="inlineStr">
        <is>
          <t>26.1</t>
        </is>
      </c>
      <c r="D1112" s="83" t="inlineStr">
        <is>
          <t>20</t>
        </is>
      </c>
      <c r="E1112" s="83" t="inlineStr">
        <is>
          <t>8</t>
        </is>
      </c>
      <c r="F1112" s="84">
        <f>D1112/$T$1*E1112</f>
        <v/>
      </c>
      <c r="G1112" s="83" t="inlineStr">
        <is>
          <t>29</t>
        </is>
      </c>
      <c r="H1112" s="87" t="inlineStr">
        <is>
          <t>x</t>
        </is>
      </c>
      <c r="I1112" s="83" t="inlineStr">
        <is>
          <t>12.6%</t>
        </is>
      </c>
      <c r="J1112" s="87" t="inlineStr">
        <is>
          <t>x</t>
        </is>
      </c>
      <c r="K1112" s="83" t="inlineStr">
        <is>
          <t>6.3%</t>
        </is>
      </c>
      <c r="L1112" s="87" t="inlineStr">
        <is>
          <t>x</t>
        </is>
      </c>
      <c r="M1112" s="83" t="inlineStr">
        <is>
          <t>7</t>
        </is>
      </c>
      <c r="N1112" s="87" t="inlineStr">
        <is>
          <t>x</t>
        </is>
      </c>
      <c r="O1112" s="83" t="inlineStr">
        <is>
          <t>11</t>
        </is>
      </c>
      <c r="P1112" s="87" t="inlineStr">
        <is>
          <t>x</t>
        </is>
      </c>
      <c r="Q1112" s="83" t="inlineStr">
        <is>
          <t>34.5%</t>
        </is>
      </c>
      <c r="R1112" s="87" t="inlineStr">
        <is>
          <t>x</t>
        </is>
      </c>
      <c r="S1112" s="88" t="inlineStr">
        <is>
          <t>x</t>
        </is>
      </c>
    </row>
    <row r="1113" ht="24" customHeight="1">
      <c r="A1113" s="494" t="n"/>
      <c r="B1113" s="236" t="inlineStr">
        <is>
          <t>20</t>
        </is>
      </c>
      <c r="C1113" s="82" t="inlineStr">
        <is>
          <t>28.6</t>
        </is>
      </c>
      <c r="D1113" s="83" t="inlineStr">
        <is>
          <t>20</t>
        </is>
      </c>
      <c r="E1113" s="83" t="inlineStr">
        <is>
          <t>8</t>
        </is>
      </c>
      <c r="F1113" s="84">
        <f>D1113/$T$1*E1113</f>
        <v/>
      </c>
      <c r="G1113" s="83" t="inlineStr">
        <is>
          <t>31</t>
        </is>
      </c>
      <c r="H1113" s="87" t="inlineStr">
        <is>
          <t>x</t>
        </is>
      </c>
      <c r="I1113" s="83" t="inlineStr">
        <is>
          <t>13.7%</t>
        </is>
      </c>
      <c r="J1113" s="87" t="inlineStr">
        <is>
          <t>x</t>
        </is>
      </c>
      <c r="K1113" s="83" t="inlineStr">
        <is>
          <t>6.9%</t>
        </is>
      </c>
      <c r="L1113" s="87" t="inlineStr">
        <is>
          <t>x</t>
        </is>
      </c>
      <c r="M1113" s="83" t="inlineStr">
        <is>
          <t>8</t>
        </is>
      </c>
      <c r="N1113" s="87" t="inlineStr">
        <is>
          <t>x</t>
        </is>
      </c>
      <c r="O1113" s="83" t="inlineStr">
        <is>
          <t>12</t>
        </is>
      </c>
      <c r="P1113" s="87" t="inlineStr">
        <is>
          <t>x</t>
        </is>
      </c>
      <c r="Q1113" s="83" t="inlineStr">
        <is>
          <t>37.5%</t>
        </is>
      </c>
      <c r="R1113" s="87" t="inlineStr">
        <is>
          <t>x</t>
        </is>
      </c>
      <c r="S1113" s="88" t="inlineStr">
        <is>
          <t>x</t>
        </is>
      </c>
    </row>
    <row r="1114" ht="24" customHeight="1">
      <c r="A1114" s="494" t="n"/>
      <c r="B1114" s="236" t="inlineStr">
        <is>
          <t>21</t>
        </is>
      </c>
      <c r="C1114" s="82" t="inlineStr">
        <is>
          <t>32.1</t>
        </is>
      </c>
      <c r="D1114" s="83" t="inlineStr">
        <is>
          <t>25</t>
        </is>
      </c>
      <c r="E1114" s="83" t="inlineStr">
        <is>
          <t>12</t>
        </is>
      </c>
      <c r="F1114" s="84">
        <f>D1114/$T$1*E1114</f>
        <v/>
      </c>
      <c r="G1114" s="83" t="inlineStr">
        <is>
          <t>35</t>
        </is>
      </c>
      <c r="H1114" s="87" t="inlineStr">
        <is>
          <t>x</t>
        </is>
      </c>
      <c r="I1114" s="83" t="inlineStr">
        <is>
          <t>15.3%</t>
        </is>
      </c>
      <c r="J1114" s="87" t="inlineStr">
        <is>
          <t>x</t>
        </is>
      </c>
      <c r="K1114" s="83" t="inlineStr">
        <is>
          <t>7.7%</t>
        </is>
      </c>
      <c r="L1114" s="87" t="inlineStr">
        <is>
          <t>x</t>
        </is>
      </c>
      <c r="M1114" s="83" t="inlineStr">
        <is>
          <t>9</t>
        </is>
      </c>
      <c r="N1114" s="87" t="inlineStr">
        <is>
          <t>x</t>
        </is>
      </c>
      <c r="O1114" s="83" t="inlineStr">
        <is>
          <t>14</t>
        </is>
      </c>
      <c r="P1114" s="87" t="inlineStr">
        <is>
          <t>x</t>
        </is>
      </c>
      <c r="Q1114" s="83" t="inlineStr">
        <is>
          <t>42%</t>
        </is>
      </c>
      <c r="R1114" s="87" t="inlineStr">
        <is>
          <t>x</t>
        </is>
      </c>
      <c r="S1114" s="88" t="inlineStr">
        <is>
          <t>x</t>
        </is>
      </c>
    </row>
    <row r="1115" ht="24" customHeight="1">
      <c r="A1115" s="494" t="n"/>
      <c r="B1115" s="236" t="inlineStr">
        <is>
          <t>22</t>
        </is>
      </c>
      <c r="C1115" s="82" t="inlineStr">
        <is>
          <t>35.6</t>
        </is>
      </c>
      <c r="D1115" s="83" t="inlineStr">
        <is>
          <t>25</t>
        </is>
      </c>
      <c r="E1115" s="83" t="inlineStr">
        <is>
          <t>12</t>
        </is>
      </c>
      <c r="F1115" s="84">
        <f>D1115/$T$1*E1115</f>
        <v/>
      </c>
      <c r="G1115" s="83" t="inlineStr">
        <is>
          <t>39</t>
        </is>
      </c>
      <c r="H1115" s="87" t="inlineStr">
        <is>
          <t>x</t>
        </is>
      </c>
      <c r="I1115" s="83" t="inlineStr">
        <is>
          <t>17%</t>
        </is>
      </c>
      <c r="J1115" s="87" t="inlineStr">
        <is>
          <t>x</t>
        </is>
      </c>
      <c r="K1115" s="83" t="inlineStr">
        <is>
          <t>8.6%</t>
        </is>
      </c>
      <c r="L1115" s="87" t="inlineStr">
        <is>
          <t>x</t>
        </is>
      </c>
      <c r="M1115" s="83" t="inlineStr">
        <is>
          <t>10</t>
        </is>
      </c>
      <c r="N1115" s="87" t="inlineStr">
        <is>
          <t>x</t>
        </is>
      </c>
      <c r="O1115" s="83" t="inlineStr">
        <is>
          <t>15</t>
        </is>
      </c>
      <c r="P1115" s="87" t="inlineStr">
        <is>
          <t>x</t>
        </is>
      </c>
      <c r="Q1115" s="83" t="inlineStr">
        <is>
          <t>46.5%</t>
        </is>
      </c>
      <c r="R1115" s="87" t="inlineStr">
        <is>
          <t>x</t>
        </is>
      </c>
      <c r="S1115" s="88" t="inlineStr">
        <is>
          <t>x</t>
        </is>
      </c>
    </row>
    <row r="1116" ht="24" customHeight="1">
      <c r="A1116" s="494" t="n"/>
      <c r="B1116" s="236" t="inlineStr">
        <is>
          <t>23</t>
        </is>
      </c>
      <c r="C1116" s="82" t="inlineStr">
        <is>
          <t>39</t>
        </is>
      </c>
      <c r="D1116" s="83" t="inlineStr">
        <is>
          <t>25</t>
        </is>
      </c>
      <c r="E1116" s="83" t="inlineStr">
        <is>
          <t>12</t>
        </is>
      </c>
      <c r="F1116" s="84">
        <f>D1116/$T$1*E1116</f>
        <v/>
      </c>
      <c r="G1116" s="83" t="inlineStr">
        <is>
          <t>42</t>
        </is>
      </c>
      <c r="H1116" s="87" t="inlineStr">
        <is>
          <t>x</t>
        </is>
      </c>
      <c r="I1116" s="83" t="inlineStr">
        <is>
          <t>18.6%</t>
        </is>
      </c>
      <c r="J1116" s="87" t="inlineStr">
        <is>
          <t>x</t>
        </is>
      </c>
      <c r="K1116" s="83" t="inlineStr">
        <is>
          <t>9.4%</t>
        </is>
      </c>
      <c r="L1116" s="87" t="inlineStr">
        <is>
          <t>x</t>
        </is>
      </c>
      <c r="M1116" s="83" t="inlineStr">
        <is>
          <t>11</t>
        </is>
      </c>
      <c r="N1116" s="87" t="inlineStr">
        <is>
          <t>x</t>
        </is>
      </c>
      <c r="O1116" s="83" t="inlineStr">
        <is>
          <t>17</t>
        </is>
      </c>
      <c r="P1116" s="87" t="inlineStr">
        <is>
          <t>x</t>
        </is>
      </c>
      <c r="Q1116" s="83" t="inlineStr">
        <is>
          <t>51%</t>
        </is>
      </c>
      <c r="R1116" s="87" t="inlineStr">
        <is>
          <t>x</t>
        </is>
      </c>
      <c r="S1116" s="88" t="inlineStr">
        <is>
          <t>x</t>
        </is>
      </c>
    </row>
    <row r="1117" ht="24" customHeight="1">
      <c r="A1117" s="494" t="n"/>
      <c r="B1117" s="236" t="inlineStr">
        <is>
          <t>24</t>
        </is>
      </c>
      <c r="C1117" s="82" t="inlineStr">
        <is>
          <t>42.4</t>
        </is>
      </c>
      <c r="D1117" s="83" t="inlineStr">
        <is>
          <t>25</t>
        </is>
      </c>
      <c r="E1117" s="83" t="inlineStr">
        <is>
          <t>12</t>
        </is>
      </c>
      <c r="F1117" s="84">
        <f>D1117/$T$1*E1117</f>
        <v/>
      </c>
      <c r="G1117" s="83" t="inlineStr">
        <is>
          <t>46</t>
        </is>
      </c>
      <c r="H1117" s="87" t="inlineStr">
        <is>
          <t>x</t>
        </is>
      </c>
      <c r="I1117" s="83" t="inlineStr">
        <is>
          <t>20.3%</t>
        </is>
      </c>
      <c r="J1117" s="87" t="inlineStr">
        <is>
          <t>x</t>
        </is>
      </c>
      <c r="K1117" s="83" t="inlineStr">
        <is>
          <t>10.2%</t>
        </is>
      </c>
      <c r="L1117" s="87" t="inlineStr">
        <is>
          <t>x</t>
        </is>
      </c>
      <c r="M1117" s="83" t="inlineStr">
        <is>
          <t>12</t>
        </is>
      </c>
      <c r="N1117" s="87" t="inlineStr">
        <is>
          <t>x</t>
        </is>
      </c>
      <c r="O1117" s="83" t="inlineStr">
        <is>
          <t>18</t>
        </is>
      </c>
      <c r="P1117" s="87" t="inlineStr">
        <is>
          <t>x</t>
        </is>
      </c>
      <c r="Q1117" s="83" t="inlineStr">
        <is>
          <t>55.5%</t>
        </is>
      </c>
      <c r="R1117" s="87" t="inlineStr">
        <is>
          <t>x</t>
        </is>
      </c>
      <c r="S1117" s="88" t="inlineStr">
        <is>
          <t>x</t>
        </is>
      </c>
    </row>
    <row r="1118" ht="24" customHeight="1">
      <c r="A1118" s="494" t="n"/>
      <c r="B1118" s="236" t="inlineStr">
        <is>
          <t>25</t>
        </is>
      </c>
      <c r="C1118" s="82" t="inlineStr">
        <is>
          <t>45.9</t>
        </is>
      </c>
      <c r="D1118" s="83" t="inlineStr">
        <is>
          <t>25</t>
        </is>
      </c>
      <c r="E1118" s="83" t="inlineStr">
        <is>
          <t>12</t>
        </is>
      </c>
      <c r="F1118" s="84">
        <f>D1118/$T$1*E1118</f>
        <v/>
      </c>
      <c r="G1118" s="83" t="inlineStr">
        <is>
          <t>50</t>
        </is>
      </c>
      <c r="H1118" s="87" t="inlineStr">
        <is>
          <t>x</t>
        </is>
      </c>
      <c r="I1118" s="83" t="inlineStr">
        <is>
          <t>21.9%</t>
        </is>
      </c>
      <c r="J1118" s="87" t="inlineStr">
        <is>
          <t>x</t>
        </is>
      </c>
      <c r="K1118" s="83" t="inlineStr">
        <is>
          <t>11%</t>
        </is>
      </c>
      <c r="L1118" s="87" t="inlineStr">
        <is>
          <t>x</t>
        </is>
      </c>
      <c r="M1118" s="83" t="inlineStr">
        <is>
          <t>13</t>
        </is>
      </c>
      <c r="N1118" s="87" t="inlineStr">
        <is>
          <t>x</t>
        </is>
      </c>
      <c r="O1118" s="83" t="inlineStr">
        <is>
          <t>20</t>
        </is>
      </c>
      <c r="P1118" s="87" t="inlineStr">
        <is>
          <t>x</t>
        </is>
      </c>
      <c r="Q1118" s="83" t="inlineStr">
        <is>
          <t>60%</t>
        </is>
      </c>
      <c r="R1118" s="87" t="inlineStr">
        <is>
          <t>x</t>
        </is>
      </c>
      <c r="S1118" s="88" t="inlineStr">
        <is>
          <t>x</t>
        </is>
      </c>
    </row>
    <row r="1119" ht="24" customHeight="1">
      <c r="A1119" s="494" t="n"/>
      <c r="B1119" s="236" t="inlineStr">
        <is>
          <t>26</t>
        </is>
      </c>
      <c r="C1119" s="82" t="inlineStr">
        <is>
          <t>51.6</t>
        </is>
      </c>
      <c r="D1119" s="83" t="inlineStr">
        <is>
          <t>30</t>
        </is>
      </c>
      <c r="E1119" s="83" t="inlineStr">
        <is>
          <t>18</t>
        </is>
      </c>
      <c r="F1119" s="84">
        <f>D1119/$T$1*E1119</f>
        <v/>
      </c>
      <c r="G1119" s="83" t="inlineStr">
        <is>
          <t>56</t>
        </is>
      </c>
      <c r="H1119" s="87" t="inlineStr">
        <is>
          <t>x</t>
        </is>
      </c>
      <c r="I1119" s="83" t="inlineStr">
        <is>
          <t>24.8%</t>
        </is>
      </c>
      <c r="J1119" s="87" t="inlineStr">
        <is>
          <t>x</t>
        </is>
      </c>
      <c r="K1119" s="83" t="inlineStr">
        <is>
          <t>12.5%</t>
        </is>
      </c>
      <c r="L1119" s="87" t="inlineStr">
        <is>
          <t>x</t>
        </is>
      </c>
      <c r="M1119" s="83" t="inlineStr">
        <is>
          <t>14</t>
        </is>
      </c>
      <c r="N1119" s="87" t="inlineStr">
        <is>
          <t>x</t>
        </is>
      </c>
      <c r="O1119" s="83" t="inlineStr">
        <is>
          <t>22</t>
        </is>
      </c>
      <c r="P1119" s="87" t="inlineStr">
        <is>
          <t>x</t>
        </is>
      </c>
      <c r="Q1119" s="83" t="inlineStr">
        <is>
          <t>68%</t>
        </is>
      </c>
      <c r="R1119" s="87" t="inlineStr">
        <is>
          <t>x</t>
        </is>
      </c>
      <c r="S1119" s="88" t="inlineStr">
        <is>
          <t>x</t>
        </is>
      </c>
    </row>
    <row r="1120" ht="24" customHeight="1">
      <c r="A1120" s="494" t="n"/>
      <c r="B1120" s="236" t="inlineStr">
        <is>
          <t>27</t>
        </is>
      </c>
      <c r="C1120" s="82" t="inlineStr">
        <is>
          <t>57.9</t>
        </is>
      </c>
      <c r="D1120" s="83" t="inlineStr">
        <is>
          <t>30</t>
        </is>
      </c>
      <c r="E1120" s="83" t="inlineStr">
        <is>
          <t>18</t>
        </is>
      </c>
      <c r="F1120" s="84">
        <f>@IF(OR($S$1="春节祝福",$S$1="周年祝福",$S$1="中秋祝福"),D1120/$T$1*E1120,D1120*E1120)</f>
        <v/>
      </c>
      <c r="G1120" s="83" t="inlineStr">
        <is>
          <t>63</t>
        </is>
      </c>
      <c r="H1120" s="87" t="inlineStr">
        <is>
          <t>x</t>
        </is>
      </c>
      <c r="I1120" s="83" t="inlineStr">
        <is>
          <t>27.7%</t>
        </is>
      </c>
      <c r="J1120" s="87" t="inlineStr">
        <is>
          <t>x</t>
        </is>
      </c>
      <c r="K1120" s="83" t="inlineStr">
        <is>
          <t>14%</t>
        </is>
      </c>
      <c r="L1120" s="87" t="inlineStr">
        <is>
          <t>x</t>
        </is>
      </c>
      <c r="M1120" s="83" t="inlineStr">
        <is>
          <t>16</t>
        </is>
      </c>
      <c r="N1120" s="87" t="inlineStr">
        <is>
          <t>x</t>
        </is>
      </c>
      <c r="O1120" s="83" t="inlineStr">
        <is>
          <t>25</t>
        </is>
      </c>
      <c r="P1120" s="87" t="inlineStr">
        <is>
          <t>x</t>
        </is>
      </c>
      <c r="Q1120" s="83" t="inlineStr">
        <is>
          <t>76%</t>
        </is>
      </c>
      <c r="R1120" s="87" t="inlineStr">
        <is>
          <t>x</t>
        </is>
      </c>
      <c r="S1120" s="88" t="inlineStr">
        <is>
          <t>x</t>
        </is>
      </c>
    </row>
    <row r="1121" ht="24" customHeight="1">
      <c r="A1121" s="494" t="n"/>
      <c r="B1121" s="236" t="inlineStr">
        <is>
          <t>28</t>
        </is>
      </c>
      <c r="C1121" s="82" t="inlineStr">
        <is>
          <t>64.3</t>
        </is>
      </c>
      <c r="D1121" s="83" t="inlineStr">
        <is>
          <t>30</t>
        </is>
      </c>
      <c r="E1121" s="83" t="inlineStr">
        <is>
          <t>18</t>
        </is>
      </c>
      <c r="F1121" s="84">
        <f>@IF(OR($S$1="春节祝福",$S$1="周年祝福",$S$1="中秋祝福"),D1121/$T$1*E1121,D1121*E1121)</f>
        <v/>
      </c>
      <c r="G1121" s="83" t="inlineStr">
        <is>
          <t>70</t>
        </is>
      </c>
      <c r="H1121" s="87" t="inlineStr">
        <is>
          <t>x</t>
        </is>
      </c>
      <c r="I1121" s="83" t="inlineStr">
        <is>
          <t>30.7%</t>
        </is>
      </c>
      <c r="J1121" s="87" t="inlineStr">
        <is>
          <t>x</t>
        </is>
      </c>
      <c r="K1121" s="83" t="inlineStr">
        <is>
          <t>15.5%</t>
        </is>
      </c>
      <c r="L1121" s="87" t="inlineStr">
        <is>
          <t>x</t>
        </is>
      </c>
      <c r="M1121" s="83" t="inlineStr">
        <is>
          <t>18</t>
        </is>
      </c>
      <c r="N1121" s="87" t="inlineStr">
        <is>
          <t>x</t>
        </is>
      </c>
      <c r="O1121" s="83" t="inlineStr">
        <is>
          <t>28</t>
        </is>
      </c>
      <c r="P1121" s="87" t="inlineStr">
        <is>
          <t>x</t>
        </is>
      </c>
      <c r="Q1121" s="83" t="inlineStr">
        <is>
          <t>84%</t>
        </is>
      </c>
      <c r="R1121" s="87" t="inlineStr">
        <is>
          <t>x</t>
        </is>
      </c>
      <c r="S1121" s="88" t="inlineStr">
        <is>
          <t>x</t>
        </is>
      </c>
    </row>
    <row r="1122" ht="24" customHeight="1">
      <c r="A1122" s="494" t="n"/>
      <c r="B1122" s="236" t="inlineStr">
        <is>
          <t>29</t>
        </is>
      </c>
      <c r="C1122" s="82" t="inlineStr">
        <is>
          <t>69.9</t>
        </is>
      </c>
      <c r="D1122" s="83" t="inlineStr">
        <is>
          <t>30</t>
        </is>
      </c>
      <c r="E1122" s="83" t="inlineStr">
        <is>
          <t>18</t>
        </is>
      </c>
      <c r="F1122" s="84">
        <f>@IF(OR($S$1="春节祝福",$S$1="周年祝福",$S$1="中秋祝福"),D1122/$T$1*E1122,D1122*E1122)</f>
        <v/>
      </c>
      <c r="G1122" s="83" t="inlineStr">
        <is>
          <t>76</t>
        </is>
      </c>
      <c r="H1122" s="87" t="inlineStr">
        <is>
          <t>x</t>
        </is>
      </c>
      <c r="I1122" s="83" t="inlineStr">
        <is>
          <t>33.6%</t>
        </is>
      </c>
      <c r="J1122" s="87" t="inlineStr">
        <is>
          <t>x</t>
        </is>
      </c>
      <c r="K1122" s="83" t="inlineStr">
        <is>
          <t>16.9%</t>
        </is>
      </c>
      <c r="L1122" s="87" t="inlineStr">
        <is>
          <t>x</t>
        </is>
      </c>
      <c r="M1122" s="83" t="inlineStr">
        <is>
          <t>19</t>
        </is>
      </c>
      <c r="N1122" s="87" t="inlineStr">
        <is>
          <t>x</t>
        </is>
      </c>
      <c r="O1122" s="83" t="inlineStr">
        <is>
          <t>30</t>
        </is>
      </c>
      <c r="P1122" s="87" t="inlineStr">
        <is>
          <t>x</t>
        </is>
      </c>
      <c r="Q1122" s="83" t="inlineStr">
        <is>
          <t>92%</t>
        </is>
      </c>
      <c r="R1122" s="87" t="inlineStr">
        <is>
          <t>x</t>
        </is>
      </c>
      <c r="S1122" s="88" t="inlineStr">
        <is>
          <t>x</t>
        </is>
      </c>
    </row>
    <row r="1123" ht="24" customHeight="1">
      <c r="A1123" s="494" t="n"/>
      <c r="B1123" s="236" t="inlineStr">
        <is>
          <t>30</t>
        </is>
      </c>
      <c r="C1123" s="82" t="inlineStr">
        <is>
          <t>76.2</t>
        </is>
      </c>
      <c r="D1123" s="83" t="inlineStr">
        <is>
          <t>30</t>
        </is>
      </c>
      <c r="E1123" s="83" t="inlineStr">
        <is>
          <t>18</t>
        </is>
      </c>
      <c r="F1123" s="84">
        <f>@IF(OR($S$1="周年祝福",$S$1="中秋祝福"),D1123/$T$1*E1123,D1123*E1123)</f>
        <v/>
      </c>
      <c r="G1123" s="83" t="inlineStr">
        <is>
          <t>83</t>
        </is>
      </c>
      <c r="H1123" s="87" t="inlineStr">
        <is>
          <t>x</t>
        </is>
      </c>
      <c r="I1123" s="83" t="inlineStr">
        <is>
          <t>36.5%</t>
        </is>
      </c>
      <c r="J1123" s="87" t="inlineStr">
        <is>
          <t>x</t>
        </is>
      </c>
      <c r="K1123" s="83" t="inlineStr">
        <is>
          <t>18.4%</t>
        </is>
      </c>
      <c r="L1123" s="87" t="inlineStr">
        <is>
          <t>x</t>
        </is>
      </c>
      <c r="M1123" s="83" t="inlineStr">
        <is>
          <t>21</t>
        </is>
      </c>
      <c r="N1123" s="87" t="inlineStr">
        <is>
          <t>x</t>
        </is>
      </c>
      <c r="O1123" s="83" t="inlineStr">
        <is>
          <t>33</t>
        </is>
      </c>
      <c r="P1123" s="87" t="inlineStr">
        <is>
          <t>x</t>
        </is>
      </c>
      <c r="Q1123" s="83" t="inlineStr">
        <is>
          <t>100%</t>
        </is>
      </c>
      <c r="R1123" s="87" t="inlineStr">
        <is>
          <t>x</t>
        </is>
      </c>
      <c r="S1123" s="88" t="inlineStr">
        <is>
          <t>x</t>
        </is>
      </c>
    </row>
    <row r="1124" ht="24" customHeight="1">
      <c r="A1124" s="494" t="n"/>
      <c r="B1124" s="236" t="inlineStr">
        <is>
          <t>31</t>
        </is>
      </c>
      <c r="C1124" s="82" t="inlineStr">
        <is>
          <t>83.1</t>
        </is>
      </c>
      <c r="D1124" s="83" t="inlineStr">
        <is>
          <t>35</t>
        </is>
      </c>
      <c r="E1124" s="83" t="inlineStr">
        <is>
          <t>20</t>
        </is>
      </c>
      <c r="F1124" s="84">
        <f>@IF(OR($S$1="周年祝福",$S$1="中秋祝福"),D1124/$T$1*E1124,D1124*E1124)</f>
        <v/>
      </c>
      <c r="G1124" s="132" t="inlineStr">
        <is>
          <t>90</t>
        </is>
      </c>
      <c r="H1124" s="285" t="inlineStr">
        <is>
          <t>x</t>
        </is>
      </c>
      <c r="I1124" s="132" t="inlineStr">
        <is>
          <t>39.8%</t>
        </is>
      </c>
      <c r="J1124" s="285" t="inlineStr">
        <is>
          <t>x</t>
        </is>
      </c>
      <c r="K1124" s="132" t="inlineStr">
        <is>
          <t>19.8%</t>
        </is>
      </c>
      <c r="L1124" s="285" t="inlineStr">
        <is>
          <t>x</t>
        </is>
      </c>
      <c r="M1124" s="132" t="inlineStr">
        <is>
          <t>23</t>
        </is>
      </c>
      <c r="N1124" s="285" t="inlineStr">
        <is>
          <t>x</t>
        </is>
      </c>
      <c r="O1124" s="132" t="inlineStr">
        <is>
          <t>36</t>
        </is>
      </c>
      <c r="P1124" s="285" t="inlineStr">
        <is>
          <t>x</t>
        </is>
      </c>
      <c r="Q1124" s="132" t="inlineStr">
        <is>
          <t>109%</t>
        </is>
      </c>
      <c r="R1124" s="87" t="inlineStr">
        <is>
          <t>x</t>
        </is>
      </c>
      <c r="S1124" s="88" t="inlineStr">
        <is>
          <t>x</t>
        </is>
      </c>
    </row>
    <row r="1125" ht="24" customHeight="1">
      <c r="A1125" s="494" t="n"/>
      <c r="B1125" s="236" t="inlineStr">
        <is>
          <t>32</t>
        </is>
      </c>
      <c r="C1125" s="82" t="inlineStr">
        <is>
          <t>90.1</t>
        </is>
      </c>
      <c r="D1125" s="83" t="inlineStr">
        <is>
          <t>35</t>
        </is>
      </c>
      <c r="E1125" s="83" t="inlineStr">
        <is>
          <t>20</t>
        </is>
      </c>
      <c r="F1125" s="84">
        <f>D1125*E1125</f>
        <v/>
      </c>
      <c r="G1125" s="73" t="inlineStr">
        <is>
          <t>98</t>
        </is>
      </c>
      <c r="H1125" s="665" t="inlineStr">
        <is>
          <t>x</t>
        </is>
      </c>
      <c r="I1125" s="73" t="inlineStr">
        <is>
          <t>43.1%</t>
        </is>
      </c>
      <c r="J1125" s="665" t="inlineStr">
        <is>
          <t>x</t>
        </is>
      </c>
      <c r="K1125" s="73" t="inlineStr">
        <is>
          <t>21.5%</t>
        </is>
      </c>
      <c r="L1125" s="665" t="inlineStr">
        <is>
          <t>x</t>
        </is>
      </c>
      <c r="M1125" s="73" t="inlineStr">
        <is>
          <t>25</t>
        </is>
      </c>
      <c r="N1125" s="665" t="inlineStr">
        <is>
          <t>x</t>
        </is>
      </c>
      <c r="O1125" s="73" t="inlineStr">
        <is>
          <t>39</t>
        </is>
      </c>
      <c r="P1125" s="665" t="inlineStr">
        <is>
          <t>x</t>
        </is>
      </c>
      <c r="Q1125" s="73" t="inlineStr">
        <is>
          <t>118%</t>
        </is>
      </c>
      <c r="R1125" s="87" t="inlineStr">
        <is>
          <t>x</t>
        </is>
      </c>
      <c r="S1125" s="88" t="inlineStr">
        <is>
          <t>x</t>
        </is>
      </c>
    </row>
    <row r="1126" ht="24" customHeight="1">
      <c r="A1126" s="494" t="n"/>
      <c r="B1126" s="236" t="inlineStr">
        <is>
          <t>33</t>
        </is>
      </c>
      <c r="C1126" s="82" t="inlineStr">
        <is>
          <t>97.6</t>
        </is>
      </c>
      <c r="D1126" s="83" t="inlineStr">
        <is>
          <t>35</t>
        </is>
      </c>
      <c r="E1126" s="83" t="inlineStr">
        <is>
          <t>20</t>
        </is>
      </c>
      <c r="F1126" s="84">
        <f>D1126*E1126</f>
        <v/>
      </c>
      <c r="G1126" s="73" t="inlineStr">
        <is>
          <t>106</t>
        </is>
      </c>
      <c r="H1126" s="665" t="inlineStr">
        <is>
          <t>x</t>
        </is>
      </c>
      <c r="I1126" s="73" t="inlineStr">
        <is>
          <t>46.7%</t>
        </is>
      </c>
      <c r="J1126" s="665" t="inlineStr">
        <is>
          <t>x</t>
        </is>
      </c>
      <c r="K1126" s="73" t="inlineStr">
        <is>
          <t>23.3%</t>
        </is>
      </c>
      <c r="L1126" s="665" t="inlineStr">
        <is>
          <t>x</t>
        </is>
      </c>
      <c r="M1126" s="73" t="inlineStr">
        <is>
          <t>27</t>
        </is>
      </c>
      <c r="N1126" s="665" t="inlineStr">
        <is>
          <t>x</t>
        </is>
      </c>
      <c r="O1126" s="73" t="inlineStr">
        <is>
          <t>42</t>
        </is>
      </c>
      <c r="P1126" s="665" t="inlineStr">
        <is>
          <t>x</t>
        </is>
      </c>
      <c r="Q1126" s="73" t="inlineStr">
        <is>
          <t>128%</t>
        </is>
      </c>
      <c r="R1126" s="87" t="inlineStr">
        <is>
          <t>x</t>
        </is>
      </c>
      <c r="S1126" s="88" t="inlineStr">
        <is>
          <t>x</t>
        </is>
      </c>
    </row>
    <row r="1127" ht="24" customHeight="1">
      <c r="A1127" s="494" t="n"/>
      <c r="B1127" s="236" t="inlineStr">
        <is>
          <t>34</t>
        </is>
      </c>
      <c r="C1127" s="82" t="inlineStr">
        <is>
          <t>106.5</t>
        </is>
      </c>
      <c r="D1127" s="83" t="inlineStr">
        <is>
          <t>35</t>
        </is>
      </c>
      <c r="E1127" s="83" t="inlineStr">
        <is>
          <t>20</t>
        </is>
      </c>
      <c r="F1127" s="84">
        <f>D1127*E1127</f>
        <v/>
      </c>
      <c r="G1127" s="73" t="inlineStr">
        <is>
          <t>116</t>
        </is>
      </c>
      <c r="H1127" s="665" t="inlineStr">
        <is>
          <t>x</t>
        </is>
      </c>
      <c r="I1127" s="73" t="inlineStr">
        <is>
          <t>51.1%</t>
        </is>
      </c>
      <c r="J1127" s="665" t="inlineStr">
        <is>
          <t>x</t>
        </is>
      </c>
      <c r="K1127" s="73" t="inlineStr">
        <is>
          <t>25.5%</t>
        </is>
      </c>
      <c r="L1127" s="665" t="inlineStr">
        <is>
          <t>x</t>
        </is>
      </c>
      <c r="M1127" s="73" t="inlineStr">
        <is>
          <t>29</t>
        </is>
      </c>
      <c r="N1127" s="665" t="inlineStr">
        <is>
          <t>x</t>
        </is>
      </c>
      <c r="O1127" s="73" t="inlineStr">
        <is>
          <t>46</t>
        </is>
      </c>
      <c r="P1127" s="665" t="inlineStr">
        <is>
          <t>x</t>
        </is>
      </c>
      <c r="Q1127" s="73" t="inlineStr">
        <is>
          <t>140%</t>
        </is>
      </c>
      <c r="R1127" s="87" t="inlineStr">
        <is>
          <t>x</t>
        </is>
      </c>
      <c r="S1127" s="88" t="inlineStr">
        <is>
          <t>x</t>
        </is>
      </c>
    </row>
    <row r="1128" ht="24" customHeight="1">
      <c r="A1128" s="553" t="n"/>
      <c r="B1128" s="78" t="inlineStr">
        <is>
          <t>35</t>
        </is>
      </c>
      <c r="C1128" s="89" t="inlineStr">
        <is>
          <t>114.7</t>
        </is>
      </c>
      <c r="D1128" s="90" t="inlineStr">
        <is>
          <t>35</t>
        </is>
      </c>
      <c r="E1128" s="90" t="inlineStr">
        <is>
          <t>20</t>
        </is>
      </c>
      <c r="F1128" s="224">
        <f>D1128*E1128</f>
        <v/>
      </c>
      <c r="G1128" s="1060" t="inlineStr">
        <is>
          <t>125</t>
        </is>
      </c>
      <c r="H1128" s="1061" t="inlineStr">
        <is>
          <t>x</t>
        </is>
      </c>
      <c r="I1128" s="1060" t="inlineStr">
        <is>
          <t>54.8%</t>
        </is>
      </c>
      <c r="J1128" s="1061" t="inlineStr">
        <is>
          <t>x</t>
        </is>
      </c>
      <c r="K1128" s="1060" t="inlineStr">
        <is>
          <t>27.6%</t>
        </is>
      </c>
      <c r="L1128" s="1061" t="inlineStr">
        <is>
          <t>x</t>
        </is>
      </c>
      <c r="M1128" s="1060" t="inlineStr">
        <is>
          <t>32</t>
        </is>
      </c>
      <c r="N1128" s="1061" t="inlineStr">
        <is>
          <t>x</t>
        </is>
      </c>
      <c r="O1128" s="1060" t="inlineStr">
        <is>
          <t>50</t>
        </is>
      </c>
      <c r="P1128" s="1061" t="inlineStr">
        <is>
          <t>x</t>
        </is>
      </c>
      <c r="Q1128" s="1060" t="inlineStr">
        <is>
          <t>150%</t>
        </is>
      </c>
      <c r="R1128" s="66" t="inlineStr">
        <is>
          <t>x</t>
        </is>
      </c>
      <c r="S1128" s="67" t="inlineStr">
        <is>
          <t>x</t>
        </is>
      </c>
    </row>
    <row r="1129" ht="24" customHeight="1">
      <c r="A1129" s="605" t="inlineStr">
        <is>
          <t>丐帮
上层心法
逍遥游</t>
        </is>
      </c>
      <c r="B1129" s="63" t="inlineStr">
        <is>
          <t>1</t>
        </is>
      </c>
      <c r="C1129" s="234" t="inlineStr">
        <is>
          <t>0.4</t>
        </is>
      </c>
      <c r="D1129" s="340" t="inlineStr">
        <is>
          <t>5</t>
        </is>
      </c>
      <c r="E1129" s="340" t="inlineStr">
        <is>
          <t>1</t>
        </is>
      </c>
      <c r="F1129" s="207">
        <f>D1129/$T$1*E1129</f>
        <v/>
      </c>
      <c r="G1129" s="253" t="inlineStr">
        <is>
          <t>x</t>
        </is>
      </c>
      <c r="H1129" s="340" t="inlineStr">
        <is>
          <t>0.2%</t>
        </is>
      </c>
      <c r="I1129" s="340" t="inlineStr">
        <is>
          <t>0.4%</t>
        </is>
      </c>
      <c r="J1129" s="253" t="inlineStr">
        <is>
          <t>x</t>
        </is>
      </c>
      <c r="K1129" s="253" t="inlineStr">
        <is>
          <t>x</t>
        </is>
      </c>
      <c r="L1129" s="340" t="inlineStr">
        <is>
          <t>0</t>
        </is>
      </c>
      <c r="M1129" s="340" t="inlineStr">
        <is>
          <t>0</t>
        </is>
      </c>
      <c r="N1129" s="340" t="inlineStr">
        <is>
          <t>0</t>
        </is>
      </c>
      <c r="O1129" s="340" t="inlineStr">
        <is>
          <t>0</t>
        </is>
      </c>
      <c r="P1129" s="253" t="inlineStr">
        <is>
          <t>x</t>
        </is>
      </c>
      <c r="Q1129" s="253" t="inlineStr">
        <is>
          <t>x</t>
        </is>
      </c>
      <c r="R1129" s="253" t="inlineStr">
        <is>
          <t>x</t>
        </is>
      </c>
      <c r="S1129" s="662" t="inlineStr">
        <is>
          <t>x</t>
        </is>
      </c>
    </row>
    <row r="1130" ht="24" customHeight="1">
      <c r="A1130" s="494" t="n"/>
      <c r="B1130" s="236" t="inlineStr">
        <is>
          <t>2</t>
        </is>
      </c>
      <c r="C1130" s="82" t="inlineStr">
        <is>
          <t>0.9</t>
        </is>
      </c>
      <c r="D1130" s="83" t="inlineStr">
        <is>
          <t>5</t>
        </is>
      </c>
      <c r="E1130" s="83" t="inlineStr">
        <is>
          <t>1</t>
        </is>
      </c>
      <c r="F1130" s="84">
        <f>D1130/$T$1*E1130</f>
        <v/>
      </c>
      <c r="G1130" s="87" t="inlineStr">
        <is>
          <t>x</t>
        </is>
      </c>
      <c r="H1130" s="83" t="inlineStr">
        <is>
          <t>0.4%</t>
        </is>
      </c>
      <c r="I1130" s="83" t="inlineStr">
        <is>
          <t>0.7%</t>
        </is>
      </c>
      <c r="J1130" s="87" t="inlineStr">
        <is>
          <t>x</t>
        </is>
      </c>
      <c r="K1130" s="87" t="inlineStr">
        <is>
          <t>x</t>
        </is>
      </c>
      <c r="L1130" s="83" t="inlineStr">
        <is>
          <t>0</t>
        </is>
      </c>
      <c r="M1130" s="83" t="inlineStr">
        <is>
          <t>0</t>
        </is>
      </c>
      <c r="N1130" s="83" t="inlineStr">
        <is>
          <t>0</t>
        </is>
      </c>
      <c r="O1130" s="83" t="inlineStr">
        <is>
          <t>1</t>
        </is>
      </c>
      <c r="P1130" s="87" t="inlineStr">
        <is>
          <t>x</t>
        </is>
      </c>
      <c r="Q1130" s="87" t="inlineStr">
        <is>
          <t>x</t>
        </is>
      </c>
      <c r="R1130" s="87" t="inlineStr">
        <is>
          <t>x</t>
        </is>
      </c>
      <c r="S1130" s="88" t="inlineStr">
        <is>
          <t>x</t>
        </is>
      </c>
    </row>
    <row r="1131" ht="24" customHeight="1">
      <c r="A1131" s="494" t="n"/>
      <c r="B1131" s="236" t="inlineStr">
        <is>
          <t>3</t>
        </is>
      </c>
      <c r="C1131" s="82" t="inlineStr">
        <is>
          <t>1.8</t>
        </is>
      </c>
      <c r="D1131" s="83" t="inlineStr">
        <is>
          <t>5</t>
        </is>
      </c>
      <c r="E1131" s="83" t="inlineStr">
        <is>
          <t>1</t>
        </is>
      </c>
      <c r="F1131" s="84">
        <f>D1131/$T$1*E1131</f>
        <v/>
      </c>
      <c r="G1131" s="87" t="inlineStr">
        <is>
          <t>x</t>
        </is>
      </c>
      <c r="H1131" s="83" t="inlineStr">
        <is>
          <t>0.5%</t>
        </is>
      </c>
      <c r="I1131" s="83" t="inlineStr">
        <is>
          <t>1.1%</t>
        </is>
      </c>
      <c r="J1131" s="87" t="inlineStr">
        <is>
          <t>x</t>
        </is>
      </c>
      <c r="K1131" s="87" t="inlineStr">
        <is>
          <t>x</t>
        </is>
      </c>
      <c r="L1131" s="83" t="inlineStr">
        <is>
          <t>0</t>
        </is>
      </c>
      <c r="M1131" s="83" t="inlineStr">
        <is>
          <t>1</t>
        </is>
      </c>
      <c r="N1131" s="83" t="inlineStr">
        <is>
          <t>1</t>
        </is>
      </c>
      <c r="O1131" s="83" t="inlineStr">
        <is>
          <t>1</t>
        </is>
      </c>
      <c r="P1131" s="87" t="inlineStr">
        <is>
          <t>x</t>
        </is>
      </c>
      <c r="Q1131" s="87" t="inlineStr">
        <is>
          <t>x</t>
        </is>
      </c>
      <c r="R1131" s="87" t="inlineStr">
        <is>
          <t>x</t>
        </is>
      </c>
      <c r="S1131" s="88" t="inlineStr">
        <is>
          <t>x</t>
        </is>
      </c>
    </row>
    <row r="1132" ht="24" customHeight="1">
      <c r="A1132" s="494" t="n"/>
      <c r="B1132" s="236" t="inlineStr">
        <is>
          <t>4</t>
        </is>
      </c>
      <c r="C1132" s="82" t="inlineStr">
        <is>
          <t>2.1</t>
        </is>
      </c>
      <c r="D1132" s="83" t="inlineStr">
        <is>
          <t>5</t>
        </is>
      </c>
      <c r="E1132" s="83" t="inlineStr">
        <is>
          <t>1</t>
        </is>
      </c>
      <c r="F1132" s="84">
        <f>D1132/$T$1*E1132</f>
        <v/>
      </c>
      <c r="G1132" s="87" t="inlineStr">
        <is>
          <t>x</t>
        </is>
      </c>
      <c r="H1132" s="83" t="inlineStr">
        <is>
          <t>0.7%</t>
        </is>
      </c>
      <c r="I1132" s="83" t="inlineStr">
        <is>
          <t>1.5%</t>
        </is>
      </c>
      <c r="J1132" s="87" t="inlineStr">
        <is>
          <t>x</t>
        </is>
      </c>
      <c r="K1132" s="87" t="inlineStr">
        <is>
          <t>x</t>
        </is>
      </c>
      <c r="L1132" s="83" t="inlineStr">
        <is>
          <t>0</t>
        </is>
      </c>
      <c r="M1132" s="83" t="inlineStr">
        <is>
          <t>1</t>
        </is>
      </c>
      <c r="N1132" s="83" t="inlineStr">
        <is>
          <t>1</t>
        </is>
      </c>
      <c r="O1132" s="83" t="inlineStr">
        <is>
          <t>1</t>
        </is>
      </c>
      <c r="P1132" s="87" t="inlineStr">
        <is>
          <t>x</t>
        </is>
      </c>
      <c r="Q1132" s="87" t="inlineStr">
        <is>
          <t>x</t>
        </is>
      </c>
      <c r="R1132" s="87" t="inlineStr">
        <is>
          <t>x</t>
        </is>
      </c>
      <c r="S1132" s="88" t="inlineStr">
        <is>
          <t>x</t>
        </is>
      </c>
    </row>
    <row r="1133" ht="24" customHeight="1">
      <c r="A1133" s="494" t="n"/>
      <c r="B1133" s="236" t="inlineStr">
        <is>
          <t>5</t>
        </is>
      </c>
      <c r="C1133" s="82" t="inlineStr">
        <is>
          <t>3</t>
        </is>
      </c>
      <c r="D1133" s="83" t="inlineStr">
        <is>
          <t>5</t>
        </is>
      </c>
      <c r="E1133" s="83" t="inlineStr">
        <is>
          <t>1</t>
        </is>
      </c>
      <c r="F1133" s="84">
        <f>D1133/$T$1*E1133</f>
        <v/>
      </c>
      <c r="G1133" s="87" t="inlineStr">
        <is>
          <t>x</t>
        </is>
      </c>
      <c r="H1133" s="83" t="inlineStr">
        <is>
          <t>0.9%</t>
        </is>
      </c>
      <c r="I1133" s="83" t="inlineStr">
        <is>
          <t>1.8%</t>
        </is>
      </c>
      <c r="J1133" s="87" t="inlineStr">
        <is>
          <t>x</t>
        </is>
      </c>
      <c r="K1133" s="87" t="inlineStr">
        <is>
          <t>x</t>
        </is>
      </c>
      <c r="L1133" s="83" t="inlineStr">
        <is>
          <t>1</t>
        </is>
      </c>
      <c r="M1133" s="83" t="inlineStr">
        <is>
          <t>1</t>
        </is>
      </c>
      <c r="N1133" s="83" t="inlineStr">
        <is>
          <t>1</t>
        </is>
      </c>
      <c r="O1133" s="83" t="inlineStr">
        <is>
          <t>2</t>
        </is>
      </c>
      <c r="P1133" s="87" t="inlineStr">
        <is>
          <t>x</t>
        </is>
      </c>
      <c r="Q1133" s="87" t="inlineStr">
        <is>
          <t>x</t>
        </is>
      </c>
      <c r="R1133" s="87" t="inlineStr">
        <is>
          <t>x</t>
        </is>
      </c>
      <c r="S1133" s="88" t="inlineStr">
        <is>
          <t>x</t>
        </is>
      </c>
    </row>
    <row r="1134" ht="24" customHeight="1">
      <c r="A1134" s="494" t="n"/>
      <c r="B1134" s="236" t="inlineStr">
        <is>
          <t>6</t>
        </is>
      </c>
      <c r="C1134" s="82" t="inlineStr">
        <is>
          <t>3.6</t>
        </is>
      </c>
      <c r="D1134" s="83" t="inlineStr">
        <is>
          <t>10</t>
        </is>
      </c>
      <c r="E1134" s="83" t="inlineStr">
        <is>
          <t>2</t>
        </is>
      </c>
      <c r="F1134" s="84">
        <f>D1134/$T$1*E1134</f>
        <v/>
      </c>
      <c r="G1134" s="87" t="inlineStr">
        <is>
          <t>x</t>
        </is>
      </c>
      <c r="H1134" s="83" t="inlineStr">
        <is>
          <t>1.2%</t>
        </is>
      </c>
      <c r="I1134" s="83" t="inlineStr">
        <is>
          <t>2.4%</t>
        </is>
      </c>
      <c r="J1134" s="87" t="inlineStr">
        <is>
          <t>x</t>
        </is>
      </c>
      <c r="K1134" s="87" t="inlineStr">
        <is>
          <t>x</t>
        </is>
      </c>
      <c r="L1134" s="83" t="inlineStr">
        <is>
          <t>1</t>
        </is>
      </c>
      <c r="M1134" s="83" t="inlineStr">
        <is>
          <t>1</t>
        </is>
      </c>
      <c r="N1134" s="83" t="inlineStr">
        <is>
          <t>1</t>
        </is>
      </c>
      <c r="O1134" s="83" t="inlineStr">
        <is>
          <t>2</t>
        </is>
      </c>
      <c r="P1134" s="87" t="inlineStr">
        <is>
          <t>x</t>
        </is>
      </c>
      <c r="Q1134" s="87" t="inlineStr">
        <is>
          <t>x</t>
        </is>
      </c>
      <c r="R1134" s="87" t="inlineStr">
        <is>
          <t>x</t>
        </is>
      </c>
      <c r="S1134" s="88" t="inlineStr">
        <is>
          <t>x</t>
        </is>
      </c>
    </row>
    <row r="1135" ht="24" customHeight="1">
      <c r="A1135" s="494" t="n"/>
      <c r="B1135" s="236" t="inlineStr">
        <is>
          <t>7</t>
        </is>
      </c>
      <c r="C1135" s="82" t="inlineStr">
        <is>
          <t>4.8</t>
        </is>
      </c>
      <c r="D1135" s="83" t="inlineStr">
        <is>
          <t>10</t>
        </is>
      </c>
      <c r="E1135" s="83" t="inlineStr">
        <is>
          <t>2</t>
        </is>
      </c>
      <c r="F1135" s="84">
        <f>D1135/$T$1*E1135</f>
        <v/>
      </c>
      <c r="G1135" s="87" t="inlineStr">
        <is>
          <t>x</t>
        </is>
      </c>
      <c r="H1135" s="83" t="inlineStr">
        <is>
          <t>1.5%</t>
        </is>
      </c>
      <c r="I1135" s="83" t="inlineStr">
        <is>
          <t>2.9%</t>
        </is>
      </c>
      <c r="J1135" s="87" t="inlineStr">
        <is>
          <t>x</t>
        </is>
      </c>
      <c r="K1135" s="87" t="inlineStr">
        <is>
          <t>x</t>
        </is>
      </c>
      <c r="L1135" s="83" t="inlineStr">
        <is>
          <t>1</t>
        </is>
      </c>
      <c r="M1135" s="83" t="inlineStr">
        <is>
          <t>2</t>
        </is>
      </c>
      <c r="N1135" s="83" t="inlineStr">
        <is>
          <t>2</t>
        </is>
      </c>
      <c r="O1135" s="83" t="inlineStr">
        <is>
          <t>3</t>
        </is>
      </c>
      <c r="P1135" s="87" t="inlineStr">
        <is>
          <t>x</t>
        </is>
      </c>
      <c r="Q1135" s="87" t="inlineStr">
        <is>
          <t>x</t>
        </is>
      </c>
      <c r="R1135" s="87" t="inlineStr">
        <is>
          <t>x</t>
        </is>
      </c>
      <c r="S1135" s="88" t="inlineStr">
        <is>
          <t>x</t>
        </is>
      </c>
    </row>
    <row r="1136" ht="24" customHeight="1">
      <c r="A1136" s="494" t="n"/>
      <c r="B1136" s="236" t="inlineStr">
        <is>
          <t>8</t>
        </is>
      </c>
      <c r="C1136" s="82" t="inlineStr">
        <is>
          <t>5.3</t>
        </is>
      </c>
      <c r="D1136" s="83" t="inlineStr">
        <is>
          <t>10</t>
        </is>
      </c>
      <c r="E1136" s="83" t="inlineStr">
        <is>
          <t>2</t>
        </is>
      </c>
      <c r="F1136" s="84">
        <f>D1136/$T$1*E1136</f>
        <v/>
      </c>
      <c r="G1136" s="87" t="inlineStr">
        <is>
          <t>x</t>
        </is>
      </c>
      <c r="H1136" s="83" t="inlineStr">
        <is>
          <t>1.7%</t>
        </is>
      </c>
      <c r="I1136" s="83" t="inlineStr">
        <is>
          <t>3.5%</t>
        </is>
      </c>
      <c r="J1136" s="87" t="inlineStr">
        <is>
          <t>x</t>
        </is>
      </c>
      <c r="K1136" s="87" t="inlineStr">
        <is>
          <t>x</t>
        </is>
      </c>
      <c r="L1136" s="83" t="inlineStr">
        <is>
          <t>1</t>
        </is>
      </c>
      <c r="M1136" s="83" t="inlineStr">
        <is>
          <t>2</t>
        </is>
      </c>
      <c r="N1136" s="83" t="inlineStr">
        <is>
          <t>2</t>
        </is>
      </c>
      <c r="O1136" s="83" t="inlineStr">
        <is>
          <t>3</t>
        </is>
      </c>
      <c r="P1136" s="87" t="inlineStr">
        <is>
          <t>x</t>
        </is>
      </c>
      <c r="Q1136" s="87" t="inlineStr">
        <is>
          <t>x</t>
        </is>
      </c>
      <c r="R1136" s="87" t="inlineStr">
        <is>
          <t>x</t>
        </is>
      </c>
      <c r="S1136" s="88" t="inlineStr">
        <is>
          <t>x</t>
        </is>
      </c>
    </row>
    <row r="1137" ht="24" customHeight="1">
      <c r="A1137" s="494" t="n"/>
      <c r="B1137" s="236" t="inlineStr">
        <is>
          <t>9</t>
        </is>
      </c>
      <c r="C1137" s="82" t="inlineStr">
        <is>
          <t>6</t>
        </is>
      </c>
      <c r="D1137" s="83" t="inlineStr">
        <is>
          <t>10</t>
        </is>
      </c>
      <c r="E1137" s="83" t="inlineStr">
        <is>
          <t>2</t>
        </is>
      </c>
      <c r="F1137" s="84">
        <f>D1137/$T$1*E1137</f>
        <v/>
      </c>
      <c r="G1137" s="87" t="inlineStr">
        <is>
          <t>x</t>
        </is>
      </c>
      <c r="H1137" s="83" t="inlineStr">
        <is>
          <t>2%</t>
        </is>
      </c>
      <c r="I1137" s="83" t="inlineStr">
        <is>
          <t>4%</t>
        </is>
      </c>
      <c r="J1137" s="87" t="inlineStr">
        <is>
          <t>x</t>
        </is>
      </c>
      <c r="K1137" s="87" t="inlineStr">
        <is>
          <t>x</t>
        </is>
      </c>
      <c r="L1137" s="83" t="inlineStr">
        <is>
          <t>1</t>
        </is>
      </c>
      <c r="M1137" s="83" t="inlineStr">
        <is>
          <t>2</t>
        </is>
      </c>
      <c r="N1137" s="83" t="inlineStr">
        <is>
          <t>2</t>
        </is>
      </c>
      <c r="O1137" s="83" t="inlineStr">
        <is>
          <t>4</t>
        </is>
      </c>
      <c r="P1137" s="87" t="inlineStr">
        <is>
          <t>x</t>
        </is>
      </c>
      <c r="Q1137" s="87" t="inlineStr">
        <is>
          <t>x</t>
        </is>
      </c>
      <c r="R1137" s="87" t="inlineStr">
        <is>
          <t>x</t>
        </is>
      </c>
      <c r="S1137" s="88" t="inlineStr">
        <is>
          <t>x</t>
        </is>
      </c>
    </row>
    <row r="1138" ht="24" customHeight="1">
      <c r="A1138" s="494" t="n"/>
      <c r="B1138" s="236" t="inlineStr">
        <is>
          <t>10</t>
        </is>
      </c>
      <c r="C1138" s="82" t="inlineStr">
        <is>
          <t>7.5</t>
        </is>
      </c>
      <c r="D1138" s="83" t="inlineStr">
        <is>
          <t>10</t>
        </is>
      </c>
      <c r="E1138" s="83" t="inlineStr">
        <is>
          <t>2</t>
        </is>
      </c>
      <c r="F1138" s="84">
        <f>D1138/$T$1*E1138</f>
        <v/>
      </c>
      <c r="G1138" s="87" t="inlineStr">
        <is>
          <t>x</t>
        </is>
      </c>
      <c r="H1138" s="83" t="inlineStr">
        <is>
          <t>2.3%</t>
        </is>
      </c>
      <c r="I1138" s="83" t="inlineStr">
        <is>
          <t>4.6%</t>
        </is>
      </c>
      <c r="J1138" s="87" t="inlineStr">
        <is>
          <t>x</t>
        </is>
      </c>
      <c r="K1138" s="87" t="inlineStr">
        <is>
          <t>x</t>
        </is>
      </c>
      <c r="L1138" s="83" t="inlineStr">
        <is>
          <t>2</t>
        </is>
      </c>
      <c r="M1138" s="83" t="inlineStr">
        <is>
          <t>3</t>
        </is>
      </c>
      <c r="N1138" s="83" t="inlineStr">
        <is>
          <t>3</t>
        </is>
      </c>
      <c r="O1138" s="83" t="inlineStr">
        <is>
          <t>4</t>
        </is>
      </c>
      <c r="P1138" s="87" t="inlineStr">
        <is>
          <t>x</t>
        </is>
      </c>
      <c r="Q1138" s="87" t="inlineStr">
        <is>
          <t>x</t>
        </is>
      </c>
      <c r="R1138" s="87" t="inlineStr">
        <is>
          <t>x</t>
        </is>
      </c>
      <c r="S1138" s="88" t="inlineStr">
        <is>
          <t>x</t>
        </is>
      </c>
    </row>
    <row r="1139" ht="24" customHeight="1">
      <c r="A1139" s="494" t="n"/>
      <c r="B1139" s="236" t="inlineStr">
        <is>
          <t>11</t>
        </is>
      </c>
      <c r="C1139" s="82" t="inlineStr">
        <is>
          <t>8.3</t>
        </is>
      </c>
      <c r="D1139" s="83" t="inlineStr">
        <is>
          <t>15</t>
        </is>
      </c>
      <c r="E1139" s="83" t="inlineStr">
        <is>
          <t>5</t>
        </is>
      </c>
      <c r="F1139" s="84">
        <f>D1139/$T$1*E1139</f>
        <v/>
      </c>
      <c r="G1139" s="87" t="inlineStr">
        <is>
          <t>x</t>
        </is>
      </c>
      <c r="H1139" s="83" t="inlineStr">
        <is>
          <t>2.6%</t>
        </is>
      </c>
      <c r="I1139" s="83" t="inlineStr">
        <is>
          <t>5.3%</t>
        </is>
      </c>
      <c r="J1139" s="87" t="inlineStr">
        <is>
          <t>x</t>
        </is>
      </c>
      <c r="K1139" s="87" t="inlineStr">
        <is>
          <t>x</t>
        </is>
      </c>
      <c r="L1139" s="83" t="inlineStr">
        <is>
          <t>2</t>
        </is>
      </c>
      <c r="M1139" s="83" t="inlineStr">
        <is>
          <t>3</t>
        </is>
      </c>
      <c r="N1139" s="83" t="inlineStr">
        <is>
          <t>3</t>
        </is>
      </c>
      <c r="O1139" s="83" t="inlineStr">
        <is>
          <t>5</t>
        </is>
      </c>
      <c r="P1139" s="87" t="inlineStr">
        <is>
          <t>x</t>
        </is>
      </c>
      <c r="Q1139" s="87" t="inlineStr">
        <is>
          <t>x</t>
        </is>
      </c>
      <c r="R1139" s="87" t="inlineStr">
        <is>
          <t>x</t>
        </is>
      </c>
      <c r="S1139" s="88" t="inlineStr">
        <is>
          <t>x</t>
        </is>
      </c>
    </row>
    <row r="1140" ht="24" customHeight="1">
      <c r="A1140" s="494" t="n"/>
      <c r="B1140" s="236" t="inlineStr">
        <is>
          <t>12</t>
        </is>
      </c>
      <c r="C1140" s="82" t="inlineStr">
        <is>
          <t>9</t>
        </is>
      </c>
      <c r="D1140" s="83" t="inlineStr">
        <is>
          <t>15</t>
        </is>
      </c>
      <c r="E1140" s="83" t="inlineStr">
        <is>
          <t>5</t>
        </is>
      </c>
      <c r="F1140" s="84">
        <f>D1140/$T$1*E1140</f>
        <v/>
      </c>
      <c r="G1140" s="87" t="inlineStr">
        <is>
          <t>x</t>
        </is>
      </c>
      <c r="H1140" s="83" t="inlineStr">
        <is>
          <t>3%</t>
        </is>
      </c>
      <c r="I1140" s="83" t="inlineStr">
        <is>
          <t>6%</t>
        </is>
      </c>
      <c r="J1140" s="87" t="inlineStr">
        <is>
          <t>x</t>
        </is>
      </c>
      <c r="K1140" s="87" t="inlineStr">
        <is>
          <t>x</t>
        </is>
      </c>
      <c r="L1140" s="83" t="inlineStr">
        <is>
          <t>2</t>
        </is>
      </c>
      <c r="M1140" s="83" t="inlineStr">
        <is>
          <t>3</t>
        </is>
      </c>
      <c r="N1140" s="83" t="inlineStr">
        <is>
          <t>3</t>
        </is>
      </c>
      <c r="O1140" s="83" t="inlineStr">
        <is>
          <t>5</t>
        </is>
      </c>
      <c r="P1140" s="87" t="inlineStr">
        <is>
          <t>x</t>
        </is>
      </c>
      <c r="Q1140" s="87" t="inlineStr">
        <is>
          <t>x</t>
        </is>
      </c>
      <c r="R1140" s="87" t="inlineStr">
        <is>
          <t>x</t>
        </is>
      </c>
      <c r="S1140" s="88" t="inlineStr">
        <is>
          <t>x</t>
        </is>
      </c>
    </row>
    <row r="1141" ht="24" customHeight="1">
      <c r="A1141" s="494" t="n"/>
      <c r="B1141" s="236" t="inlineStr">
        <is>
          <t>13</t>
        </is>
      </c>
      <c r="C1141" s="82" t="inlineStr">
        <is>
          <t>10.5</t>
        </is>
      </c>
      <c r="D1141" s="83" t="inlineStr">
        <is>
          <t>15</t>
        </is>
      </c>
      <c r="E1141" s="83" t="inlineStr">
        <is>
          <t>5</t>
        </is>
      </c>
      <c r="F1141" s="84">
        <f>D1141/$T$1*E1141</f>
        <v/>
      </c>
      <c r="G1141" s="87" t="inlineStr">
        <is>
          <t>x</t>
        </is>
      </c>
      <c r="H1141" s="83" t="inlineStr">
        <is>
          <t>3.4%</t>
        </is>
      </c>
      <c r="I1141" s="83" t="inlineStr">
        <is>
          <t>6.8%</t>
        </is>
      </c>
      <c r="J1141" s="87" t="inlineStr">
        <is>
          <t>x</t>
        </is>
      </c>
      <c r="K1141" s="87" t="inlineStr">
        <is>
          <t>x</t>
        </is>
      </c>
      <c r="L1141" s="83" t="inlineStr">
        <is>
          <t>2</t>
        </is>
      </c>
      <c r="M1141" s="83" t="inlineStr">
        <is>
          <t>4</t>
        </is>
      </c>
      <c r="N1141" s="83" t="inlineStr">
        <is>
          <t>4</t>
        </is>
      </c>
      <c r="O1141" s="83" t="inlineStr">
        <is>
          <t>6</t>
        </is>
      </c>
      <c r="P1141" s="87" t="inlineStr">
        <is>
          <t>x</t>
        </is>
      </c>
      <c r="Q1141" s="87" t="inlineStr">
        <is>
          <t>x</t>
        </is>
      </c>
      <c r="R1141" s="87" t="inlineStr">
        <is>
          <t>x</t>
        </is>
      </c>
      <c r="S1141" s="88" t="inlineStr">
        <is>
          <t>x</t>
        </is>
      </c>
    </row>
    <row r="1142" ht="24" customHeight="1">
      <c r="A1142" s="494" t="n"/>
      <c r="B1142" s="236" t="inlineStr">
        <is>
          <t>14</t>
        </is>
      </c>
      <c r="C1142" s="82" t="inlineStr">
        <is>
          <t>11.3</t>
        </is>
      </c>
      <c r="D1142" s="83" t="inlineStr">
        <is>
          <t>15</t>
        </is>
      </c>
      <c r="E1142" s="83" t="inlineStr">
        <is>
          <t>5</t>
        </is>
      </c>
      <c r="F1142" s="84">
        <f>D1142/$T$1*E1142</f>
        <v/>
      </c>
      <c r="G1142" s="87" t="inlineStr">
        <is>
          <t>x</t>
        </is>
      </c>
      <c r="H1142" s="83" t="inlineStr">
        <is>
          <t>3.7%</t>
        </is>
      </c>
      <c r="I1142" s="83" t="inlineStr">
        <is>
          <t>7.5%</t>
        </is>
      </c>
      <c r="J1142" s="87" t="inlineStr">
        <is>
          <t>x</t>
        </is>
      </c>
      <c r="K1142" s="87" t="inlineStr">
        <is>
          <t>x</t>
        </is>
      </c>
      <c r="L1142" s="83" t="inlineStr">
        <is>
          <t>2</t>
        </is>
      </c>
      <c r="M1142" s="83" t="inlineStr">
        <is>
          <t>4</t>
        </is>
      </c>
      <c r="N1142" s="83" t="inlineStr">
        <is>
          <t>4</t>
        </is>
      </c>
      <c r="O1142" s="83" t="inlineStr">
        <is>
          <t>7</t>
        </is>
      </c>
      <c r="P1142" s="87" t="inlineStr">
        <is>
          <t>x</t>
        </is>
      </c>
      <c r="Q1142" s="87" t="inlineStr">
        <is>
          <t>x</t>
        </is>
      </c>
      <c r="R1142" s="87" t="inlineStr">
        <is>
          <t>x</t>
        </is>
      </c>
      <c r="S1142" s="88" t="inlineStr">
        <is>
          <t>x</t>
        </is>
      </c>
    </row>
    <row r="1143" ht="24" customHeight="1">
      <c r="A1143" s="494" t="n"/>
      <c r="B1143" s="236" t="inlineStr">
        <is>
          <t>15</t>
        </is>
      </c>
      <c r="C1143" s="82" t="inlineStr">
        <is>
          <t>13</t>
        </is>
      </c>
      <c r="D1143" s="83" t="inlineStr">
        <is>
          <t>15</t>
        </is>
      </c>
      <c r="E1143" s="83" t="inlineStr">
        <is>
          <t>5</t>
        </is>
      </c>
      <c r="F1143" s="84">
        <f>D1143/$T$1*E1143</f>
        <v/>
      </c>
      <c r="G1143" s="87" t="inlineStr">
        <is>
          <t>x</t>
        </is>
      </c>
      <c r="H1143" s="83" t="inlineStr">
        <is>
          <t>4.1%</t>
        </is>
      </c>
      <c r="I1143" s="83" t="inlineStr">
        <is>
          <t>8.2%</t>
        </is>
      </c>
      <c r="J1143" s="87" t="inlineStr">
        <is>
          <t>x</t>
        </is>
      </c>
      <c r="K1143" s="87" t="inlineStr">
        <is>
          <t>x</t>
        </is>
      </c>
      <c r="L1143" s="83" t="inlineStr">
        <is>
          <t>3</t>
        </is>
      </c>
      <c r="M1143" s="83" t="inlineStr">
        <is>
          <t>5</t>
        </is>
      </c>
      <c r="N1143" s="83" t="inlineStr">
        <is>
          <t>5</t>
        </is>
      </c>
      <c r="O1143" s="83" t="inlineStr">
        <is>
          <t>7</t>
        </is>
      </c>
      <c r="P1143" s="87" t="inlineStr">
        <is>
          <t>x</t>
        </is>
      </c>
      <c r="Q1143" s="87" t="inlineStr">
        <is>
          <t>x</t>
        </is>
      </c>
      <c r="R1143" s="87" t="inlineStr">
        <is>
          <t>x</t>
        </is>
      </c>
      <c r="S1143" s="88" t="inlineStr">
        <is>
          <t>x</t>
        </is>
      </c>
    </row>
    <row r="1144" ht="24" customHeight="1">
      <c r="A1144" s="494" t="n"/>
      <c r="B1144" s="236" t="inlineStr">
        <is>
          <t>16</t>
        </is>
      </c>
      <c r="C1144" s="82" t="inlineStr">
        <is>
          <t>14.1</t>
        </is>
      </c>
      <c r="D1144" s="83" t="inlineStr">
        <is>
          <t>20</t>
        </is>
      </c>
      <c r="E1144" s="83" t="inlineStr">
        <is>
          <t>8</t>
        </is>
      </c>
      <c r="F1144" s="84">
        <f>D1144/$T$1*E1144</f>
        <v/>
      </c>
      <c r="G1144" s="87" t="inlineStr">
        <is>
          <t>x</t>
        </is>
      </c>
      <c r="H1144" s="83" t="inlineStr">
        <is>
          <t>4.6%</t>
        </is>
      </c>
      <c r="I1144" s="83" t="inlineStr">
        <is>
          <t>9.3%</t>
        </is>
      </c>
      <c r="J1144" s="87" t="inlineStr">
        <is>
          <t>x</t>
        </is>
      </c>
      <c r="K1144" s="87" t="inlineStr">
        <is>
          <t>x</t>
        </is>
      </c>
      <c r="L1144" s="83" t="inlineStr">
        <is>
          <t>3</t>
        </is>
      </c>
      <c r="M1144" s="83" t="inlineStr">
        <is>
          <t>5</t>
        </is>
      </c>
      <c r="N1144" s="83" t="inlineStr">
        <is>
          <t>5</t>
        </is>
      </c>
      <c r="O1144" s="83" t="inlineStr">
        <is>
          <t>8</t>
        </is>
      </c>
      <c r="P1144" s="87" t="inlineStr">
        <is>
          <t>x</t>
        </is>
      </c>
      <c r="Q1144" s="87" t="inlineStr">
        <is>
          <t>x</t>
        </is>
      </c>
      <c r="R1144" s="87" t="inlineStr">
        <is>
          <t>x</t>
        </is>
      </c>
      <c r="S1144" s="88" t="inlineStr">
        <is>
          <t>x</t>
        </is>
      </c>
    </row>
    <row r="1145" ht="24" customHeight="1">
      <c r="A1145" s="494" t="n"/>
      <c r="B1145" s="236" t="inlineStr">
        <is>
          <t>17</t>
        </is>
      </c>
      <c r="C1145" s="82" t="inlineStr">
        <is>
          <t>16</t>
        </is>
      </c>
      <c r="D1145" s="83" t="inlineStr">
        <is>
          <t>20</t>
        </is>
      </c>
      <c r="E1145" s="83" t="inlineStr">
        <is>
          <t>8</t>
        </is>
      </c>
      <c r="F1145" s="84">
        <f>D1145/$T$1*E1145</f>
        <v/>
      </c>
      <c r="G1145" s="87" t="inlineStr">
        <is>
          <t>x</t>
        </is>
      </c>
      <c r="H1145" s="83" t="inlineStr">
        <is>
          <t>5.2%</t>
        </is>
      </c>
      <c r="I1145" s="83" t="inlineStr">
        <is>
          <t>10.4%</t>
        </is>
      </c>
      <c r="J1145" s="87" t="inlineStr">
        <is>
          <t>x</t>
        </is>
      </c>
      <c r="K1145" s="87" t="inlineStr">
        <is>
          <t>x</t>
        </is>
      </c>
      <c r="L1145" s="83" t="inlineStr">
        <is>
          <t>3</t>
        </is>
      </c>
      <c r="M1145" s="83" t="inlineStr">
        <is>
          <t>6</t>
        </is>
      </c>
      <c r="N1145" s="83" t="inlineStr">
        <is>
          <t>6</t>
        </is>
      </c>
      <c r="O1145" s="83" t="inlineStr">
        <is>
          <t>9</t>
        </is>
      </c>
      <c r="P1145" s="87" t="inlineStr">
        <is>
          <t>x</t>
        </is>
      </c>
      <c r="Q1145" s="87" t="inlineStr">
        <is>
          <t>x</t>
        </is>
      </c>
      <c r="R1145" s="87" t="inlineStr">
        <is>
          <t>x</t>
        </is>
      </c>
      <c r="S1145" s="88" t="inlineStr">
        <is>
          <t>x</t>
        </is>
      </c>
    </row>
    <row r="1146" ht="24" customHeight="1">
      <c r="A1146" s="494" t="n"/>
      <c r="B1146" s="236" t="inlineStr">
        <is>
          <t>18</t>
        </is>
      </c>
      <c r="C1146" s="82" t="inlineStr">
        <is>
          <t>18.1</t>
        </is>
      </c>
      <c r="D1146" s="83" t="inlineStr">
        <is>
          <t>20</t>
        </is>
      </c>
      <c r="E1146" s="83" t="inlineStr">
        <is>
          <t>8</t>
        </is>
      </c>
      <c r="F1146" s="84">
        <f>D1146/$T$1*E1146</f>
        <v/>
      </c>
      <c r="G1146" s="87" t="inlineStr">
        <is>
          <t>x</t>
        </is>
      </c>
      <c r="H1146" s="83" t="inlineStr">
        <is>
          <t>5.7%</t>
        </is>
      </c>
      <c r="I1146" s="83" t="inlineStr">
        <is>
          <t>11.5%</t>
        </is>
      </c>
      <c r="J1146" s="87" t="inlineStr">
        <is>
          <t>x</t>
        </is>
      </c>
      <c r="K1146" s="87" t="inlineStr">
        <is>
          <t>x</t>
        </is>
      </c>
      <c r="L1146" s="83" t="inlineStr">
        <is>
          <t>4</t>
        </is>
      </c>
      <c r="M1146" s="83" t="inlineStr">
        <is>
          <t>7</t>
        </is>
      </c>
      <c r="N1146" s="83" t="inlineStr">
        <is>
          <t>7</t>
        </is>
      </c>
      <c r="O1146" s="83" t="inlineStr">
        <is>
          <t>10</t>
        </is>
      </c>
      <c r="P1146" s="87" t="inlineStr">
        <is>
          <t>x</t>
        </is>
      </c>
      <c r="Q1146" s="87" t="inlineStr">
        <is>
          <t>x</t>
        </is>
      </c>
      <c r="R1146" s="87" t="inlineStr">
        <is>
          <t>x</t>
        </is>
      </c>
      <c r="S1146" s="88" t="inlineStr">
        <is>
          <t>x</t>
        </is>
      </c>
    </row>
    <row r="1147" ht="24" customHeight="1">
      <c r="A1147" s="494" t="n"/>
      <c r="B1147" s="236" t="inlineStr">
        <is>
          <t>19</t>
        </is>
      </c>
      <c r="C1147" s="82" t="inlineStr">
        <is>
          <t>19.3</t>
        </is>
      </c>
      <c r="D1147" s="83" t="inlineStr">
        <is>
          <t>20</t>
        </is>
      </c>
      <c r="E1147" s="83" t="inlineStr">
        <is>
          <t>8</t>
        </is>
      </c>
      <c r="F1147" s="84">
        <f>D1147/$T$1*E1147</f>
        <v/>
      </c>
      <c r="G1147" s="87" t="inlineStr">
        <is>
          <t>x</t>
        </is>
      </c>
      <c r="H1147" s="83" t="inlineStr">
        <is>
          <t>6.3%</t>
        </is>
      </c>
      <c r="I1147" s="83" t="inlineStr">
        <is>
          <t>12.6%</t>
        </is>
      </c>
      <c r="J1147" s="87" t="inlineStr">
        <is>
          <t>x</t>
        </is>
      </c>
      <c r="K1147" s="87" t="inlineStr">
        <is>
          <t>x</t>
        </is>
      </c>
      <c r="L1147" s="83" t="inlineStr">
        <is>
          <t>4</t>
        </is>
      </c>
      <c r="M1147" s="83" t="inlineStr">
        <is>
          <t>7</t>
        </is>
      </c>
      <c r="N1147" s="83" t="inlineStr">
        <is>
          <t>7</t>
        </is>
      </c>
      <c r="O1147" s="83" t="inlineStr">
        <is>
          <t>11</t>
        </is>
      </c>
      <c r="P1147" s="87" t="inlineStr">
        <is>
          <t>x</t>
        </is>
      </c>
      <c r="Q1147" s="87" t="inlineStr">
        <is>
          <t>x</t>
        </is>
      </c>
      <c r="R1147" s="87" t="inlineStr">
        <is>
          <t>x</t>
        </is>
      </c>
      <c r="S1147" s="88" t="inlineStr">
        <is>
          <t>x</t>
        </is>
      </c>
    </row>
    <row r="1148" ht="24" customHeight="1">
      <c r="A1148" s="494" t="n"/>
      <c r="B1148" s="236" t="inlineStr">
        <is>
          <t>20</t>
        </is>
      </c>
      <c r="C1148" s="82" t="inlineStr">
        <is>
          <t>21.5</t>
        </is>
      </c>
      <c r="D1148" s="83" t="inlineStr">
        <is>
          <t>20</t>
        </is>
      </c>
      <c r="E1148" s="83" t="inlineStr">
        <is>
          <t>8</t>
        </is>
      </c>
      <c r="F1148" s="84">
        <f>D1148/$T$1*E1148</f>
        <v/>
      </c>
      <c r="G1148" s="87" t="inlineStr">
        <is>
          <t>x</t>
        </is>
      </c>
      <c r="H1148" s="83" t="inlineStr">
        <is>
          <t>6.8%</t>
        </is>
      </c>
      <c r="I1148" s="83" t="inlineStr">
        <is>
          <t>13.7%</t>
        </is>
      </c>
      <c r="J1148" s="87" t="inlineStr">
        <is>
          <t>x</t>
        </is>
      </c>
      <c r="K1148" s="87" t="inlineStr">
        <is>
          <t>x</t>
        </is>
      </c>
      <c r="L1148" s="83" t="inlineStr">
        <is>
          <t>5</t>
        </is>
      </c>
      <c r="M1148" s="83" t="inlineStr">
        <is>
          <t>8</t>
        </is>
      </c>
      <c r="N1148" s="83" t="inlineStr">
        <is>
          <t>8</t>
        </is>
      </c>
      <c r="O1148" s="83" t="inlineStr">
        <is>
          <t>12</t>
        </is>
      </c>
      <c r="P1148" s="87" t="inlineStr">
        <is>
          <t>x</t>
        </is>
      </c>
      <c r="Q1148" s="87" t="inlineStr">
        <is>
          <t>x</t>
        </is>
      </c>
      <c r="R1148" s="87" t="inlineStr">
        <is>
          <t>x</t>
        </is>
      </c>
      <c r="S1148" s="88" t="inlineStr">
        <is>
          <t>x</t>
        </is>
      </c>
    </row>
    <row r="1149" ht="24" customHeight="1">
      <c r="A1149" s="494" t="n"/>
      <c r="B1149" s="236" t="inlineStr">
        <is>
          <t>21</t>
        </is>
      </c>
      <c r="C1149" s="82" t="inlineStr">
        <is>
          <t>23.9</t>
        </is>
      </c>
      <c r="D1149" s="83" t="inlineStr">
        <is>
          <t>25</t>
        </is>
      </c>
      <c r="E1149" s="83" t="inlineStr">
        <is>
          <t>12</t>
        </is>
      </c>
      <c r="F1149" s="84">
        <f>D1149/$T$1*E1149</f>
        <v/>
      </c>
      <c r="G1149" s="87" t="inlineStr">
        <is>
          <t>x</t>
        </is>
      </c>
      <c r="H1149" s="83" t="inlineStr">
        <is>
          <t>7.6%</t>
        </is>
      </c>
      <c r="I1149" s="83" t="inlineStr">
        <is>
          <t>15.3%</t>
        </is>
      </c>
      <c r="J1149" s="87" t="inlineStr">
        <is>
          <t>x</t>
        </is>
      </c>
      <c r="K1149" s="87" t="inlineStr">
        <is>
          <t>x</t>
        </is>
      </c>
      <c r="L1149" s="83" t="inlineStr">
        <is>
          <t>5</t>
        </is>
      </c>
      <c r="M1149" s="83" t="inlineStr">
        <is>
          <t>9</t>
        </is>
      </c>
      <c r="N1149" s="83" t="inlineStr">
        <is>
          <t>9</t>
        </is>
      </c>
      <c r="O1149" s="83" t="inlineStr">
        <is>
          <t>14</t>
        </is>
      </c>
      <c r="P1149" s="87" t="inlineStr">
        <is>
          <t>x</t>
        </is>
      </c>
      <c r="Q1149" s="87" t="inlineStr">
        <is>
          <t>x</t>
        </is>
      </c>
      <c r="R1149" s="87" t="inlineStr">
        <is>
          <t>x</t>
        </is>
      </c>
      <c r="S1149" s="88" t="inlineStr">
        <is>
          <t>x</t>
        </is>
      </c>
    </row>
    <row r="1150" ht="24" customHeight="1">
      <c r="A1150" s="494" t="n"/>
      <c r="B1150" s="236" t="inlineStr">
        <is>
          <t>22</t>
        </is>
      </c>
      <c r="C1150" s="82" t="inlineStr">
        <is>
          <t>26.7</t>
        </is>
      </c>
      <c r="D1150" s="83" t="inlineStr">
        <is>
          <t>25</t>
        </is>
      </c>
      <c r="E1150" s="83" t="inlineStr">
        <is>
          <t>12</t>
        </is>
      </c>
      <c r="F1150" s="84">
        <f>D1150/$T$1*E1150</f>
        <v/>
      </c>
      <c r="G1150" s="87" t="inlineStr">
        <is>
          <t>x</t>
        </is>
      </c>
      <c r="H1150" s="83" t="inlineStr">
        <is>
          <t>8.5%</t>
        </is>
      </c>
      <c r="I1150" s="83" t="inlineStr">
        <is>
          <t>17%</t>
        </is>
      </c>
      <c r="J1150" s="87" t="inlineStr">
        <is>
          <t>x</t>
        </is>
      </c>
      <c r="K1150" s="87" t="inlineStr">
        <is>
          <t>x</t>
        </is>
      </c>
      <c r="L1150" s="83" t="inlineStr">
        <is>
          <t>6</t>
        </is>
      </c>
      <c r="M1150" s="83" t="inlineStr">
        <is>
          <t>10</t>
        </is>
      </c>
      <c r="N1150" s="83" t="inlineStr">
        <is>
          <t>10</t>
        </is>
      </c>
      <c r="O1150" s="83" t="inlineStr">
        <is>
          <t>15</t>
        </is>
      </c>
      <c r="P1150" s="87" t="inlineStr">
        <is>
          <t>x</t>
        </is>
      </c>
      <c r="Q1150" s="87" t="inlineStr">
        <is>
          <t>x</t>
        </is>
      </c>
      <c r="R1150" s="87" t="inlineStr">
        <is>
          <t>x</t>
        </is>
      </c>
      <c r="S1150" s="88" t="inlineStr">
        <is>
          <t>x</t>
        </is>
      </c>
    </row>
    <row r="1151" ht="24" customHeight="1">
      <c r="A1151" s="494" t="n"/>
      <c r="B1151" s="236" t="inlineStr">
        <is>
          <t>23</t>
        </is>
      </c>
      <c r="C1151" s="82" t="inlineStr">
        <is>
          <t>29.1</t>
        </is>
      </c>
      <c r="D1151" s="83" t="inlineStr">
        <is>
          <t>25</t>
        </is>
      </c>
      <c r="E1151" s="83" t="inlineStr">
        <is>
          <t>12</t>
        </is>
      </c>
      <c r="F1151" s="84">
        <f>D1151/$T$1*E1151</f>
        <v/>
      </c>
      <c r="G1151" s="87" t="inlineStr">
        <is>
          <t>x</t>
        </is>
      </c>
      <c r="H1151" s="83" t="inlineStr">
        <is>
          <t>9.3%</t>
        </is>
      </c>
      <c r="I1151" s="83" t="inlineStr">
        <is>
          <t>18.6%</t>
        </is>
      </c>
      <c r="J1151" s="87" t="inlineStr">
        <is>
          <t>x</t>
        </is>
      </c>
      <c r="K1151" s="87" t="inlineStr">
        <is>
          <t>x</t>
        </is>
      </c>
      <c r="L1151" s="83" t="inlineStr">
        <is>
          <t>6</t>
        </is>
      </c>
      <c r="M1151" s="83" t="inlineStr">
        <is>
          <t>11</t>
        </is>
      </c>
      <c r="N1151" s="83" t="inlineStr">
        <is>
          <t>11</t>
        </is>
      </c>
      <c r="O1151" s="83" t="inlineStr">
        <is>
          <t>17</t>
        </is>
      </c>
      <c r="P1151" s="87" t="inlineStr">
        <is>
          <t>x</t>
        </is>
      </c>
      <c r="Q1151" s="87" t="inlineStr">
        <is>
          <t>x</t>
        </is>
      </c>
      <c r="R1151" s="87" t="inlineStr">
        <is>
          <t>x</t>
        </is>
      </c>
      <c r="S1151" s="88" t="inlineStr">
        <is>
          <t>x</t>
        </is>
      </c>
    </row>
    <row r="1152" ht="24" customHeight="1">
      <c r="A1152" s="494" t="n"/>
      <c r="B1152" s="236" t="inlineStr">
        <is>
          <t>24</t>
        </is>
      </c>
      <c r="C1152" s="82" t="inlineStr">
        <is>
          <t>31.8</t>
        </is>
      </c>
      <c r="D1152" s="83" t="inlineStr">
        <is>
          <t>25</t>
        </is>
      </c>
      <c r="E1152" s="83" t="inlineStr">
        <is>
          <t>12</t>
        </is>
      </c>
      <c r="F1152" s="84">
        <f>D1152/$T$1*E1152</f>
        <v/>
      </c>
      <c r="G1152" s="87" t="inlineStr">
        <is>
          <t>x</t>
        </is>
      </c>
      <c r="H1152" s="83" t="inlineStr">
        <is>
          <t>10.1%</t>
        </is>
      </c>
      <c r="I1152" s="83" t="inlineStr">
        <is>
          <t>20.3%</t>
        </is>
      </c>
      <c r="J1152" s="87" t="inlineStr">
        <is>
          <t>x</t>
        </is>
      </c>
      <c r="K1152" s="87" t="inlineStr">
        <is>
          <t>x</t>
        </is>
      </c>
      <c r="L1152" s="83" t="inlineStr">
        <is>
          <t>7</t>
        </is>
      </c>
      <c r="M1152" s="83" t="inlineStr">
        <is>
          <t>12</t>
        </is>
      </c>
      <c r="N1152" s="83" t="inlineStr">
        <is>
          <t>12</t>
        </is>
      </c>
      <c r="O1152" s="83" t="inlineStr">
        <is>
          <t>18</t>
        </is>
      </c>
      <c r="P1152" s="87" t="inlineStr">
        <is>
          <t>x</t>
        </is>
      </c>
      <c r="Q1152" s="87" t="inlineStr">
        <is>
          <t>x</t>
        </is>
      </c>
      <c r="R1152" s="87" t="inlineStr">
        <is>
          <t>x</t>
        </is>
      </c>
      <c r="S1152" s="88" t="inlineStr">
        <is>
          <t>x</t>
        </is>
      </c>
    </row>
    <row r="1153" ht="24" customHeight="1">
      <c r="A1153" s="494" t="n"/>
      <c r="B1153" s="236" t="inlineStr">
        <is>
          <t>25</t>
        </is>
      </c>
      <c r="C1153" s="82" t="inlineStr">
        <is>
          <t>34.3</t>
        </is>
      </c>
      <c r="D1153" s="83" t="inlineStr">
        <is>
          <t>25</t>
        </is>
      </c>
      <c r="E1153" s="83" t="inlineStr">
        <is>
          <t>12</t>
        </is>
      </c>
      <c r="F1153" s="84">
        <f>D1153/$T$1*E1153</f>
        <v/>
      </c>
      <c r="G1153" s="87" t="inlineStr">
        <is>
          <t>x</t>
        </is>
      </c>
      <c r="H1153" s="83" t="inlineStr">
        <is>
          <t>10.9%</t>
        </is>
      </c>
      <c r="I1153" s="83" t="inlineStr">
        <is>
          <t>21.9%</t>
        </is>
      </c>
      <c r="J1153" s="87" t="inlineStr">
        <is>
          <t>x</t>
        </is>
      </c>
      <c r="K1153" s="87" t="inlineStr">
        <is>
          <t>x</t>
        </is>
      </c>
      <c r="L1153" s="83" t="inlineStr">
        <is>
          <t>7</t>
        </is>
      </c>
      <c r="M1153" s="83" t="inlineStr">
        <is>
          <t>13</t>
        </is>
      </c>
      <c r="N1153" s="83" t="inlineStr">
        <is>
          <t>13</t>
        </is>
      </c>
      <c r="O1153" s="83" t="inlineStr">
        <is>
          <t>20</t>
        </is>
      </c>
      <c r="P1153" s="87" t="inlineStr">
        <is>
          <t>x</t>
        </is>
      </c>
      <c r="Q1153" s="87" t="inlineStr">
        <is>
          <t>x</t>
        </is>
      </c>
      <c r="R1153" s="87" t="inlineStr">
        <is>
          <t>x</t>
        </is>
      </c>
      <c r="S1153" s="88" t="inlineStr">
        <is>
          <t>x</t>
        </is>
      </c>
    </row>
    <row r="1154" ht="24" customHeight="1">
      <c r="A1154" s="494" t="n"/>
      <c r="B1154" s="236" t="inlineStr">
        <is>
          <t>26</t>
        </is>
      </c>
      <c r="C1154" s="82" t="inlineStr">
        <is>
          <t>38.3</t>
        </is>
      </c>
      <c r="D1154" s="83" t="inlineStr">
        <is>
          <t>30</t>
        </is>
      </c>
      <c r="E1154" s="83" t="inlineStr">
        <is>
          <t>18</t>
        </is>
      </c>
      <c r="F1154" s="84">
        <f>D1154/$T$1*E1154</f>
        <v/>
      </c>
      <c r="G1154" s="87" t="inlineStr">
        <is>
          <t>x</t>
        </is>
      </c>
      <c r="H1154" s="83" t="inlineStr">
        <is>
          <t>12.4%</t>
        </is>
      </c>
      <c r="I1154" s="83" t="inlineStr">
        <is>
          <t>24.8%</t>
        </is>
      </c>
      <c r="J1154" s="87" t="inlineStr">
        <is>
          <t>x</t>
        </is>
      </c>
      <c r="K1154" s="87" t="inlineStr">
        <is>
          <t>x</t>
        </is>
      </c>
      <c r="L1154" s="83" t="inlineStr">
        <is>
          <t>8</t>
        </is>
      </c>
      <c r="M1154" s="83" t="inlineStr">
        <is>
          <t>14</t>
        </is>
      </c>
      <c r="N1154" s="83" t="inlineStr">
        <is>
          <t>14</t>
        </is>
      </c>
      <c r="O1154" s="83" t="inlineStr">
        <is>
          <t>22</t>
        </is>
      </c>
      <c r="P1154" s="87" t="inlineStr">
        <is>
          <t>x</t>
        </is>
      </c>
      <c r="Q1154" s="87" t="inlineStr">
        <is>
          <t>x</t>
        </is>
      </c>
      <c r="R1154" s="87" t="inlineStr">
        <is>
          <t>x</t>
        </is>
      </c>
      <c r="S1154" s="88" t="inlineStr">
        <is>
          <t>x</t>
        </is>
      </c>
    </row>
    <row r="1155" ht="24" customHeight="1">
      <c r="A1155" s="494" t="n"/>
      <c r="B1155" s="236" t="inlineStr">
        <is>
          <t>27</t>
        </is>
      </c>
      <c r="C1155" s="82" t="inlineStr">
        <is>
          <t>43.1</t>
        </is>
      </c>
      <c r="D1155" s="83" t="inlineStr">
        <is>
          <t>30</t>
        </is>
      </c>
      <c r="E1155" s="83" t="inlineStr">
        <is>
          <t>18</t>
        </is>
      </c>
      <c r="F1155" s="84">
        <f>@IF(OR($S$1="春节祝福",$S$1="周年祝福",$S$1="中秋祝福"),D1155/$T$1*E1155,D1155*E1155)</f>
        <v/>
      </c>
      <c r="G1155" s="87" t="inlineStr">
        <is>
          <t>x</t>
        </is>
      </c>
      <c r="H1155" s="83" t="inlineStr">
        <is>
          <t>13.8%</t>
        </is>
      </c>
      <c r="I1155" s="83" t="inlineStr">
        <is>
          <t>27.7%</t>
        </is>
      </c>
      <c r="J1155" s="87" t="inlineStr">
        <is>
          <t>x</t>
        </is>
      </c>
      <c r="K1155" s="87" t="inlineStr">
        <is>
          <t>x</t>
        </is>
      </c>
      <c r="L1155" s="83" t="inlineStr">
        <is>
          <t>9</t>
        </is>
      </c>
      <c r="M1155" s="83" t="inlineStr">
        <is>
          <t>16</t>
        </is>
      </c>
      <c r="N1155" s="83" t="inlineStr">
        <is>
          <t>16</t>
        </is>
      </c>
      <c r="O1155" s="83" t="inlineStr">
        <is>
          <t>25</t>
        </is>
      </c>
      <c r="P1155" s="87" t="inlineStr">
        <is>
          <t>x</t>
        </is>
      </c>
      <c r="Q1155" s="87" t="inlineStr">
        <is>
          <t>x</t>
        </is>
      </c>
      <c r="R1155" s="87" t="inlineStr">
        <is>
          <t>x</t>
        </is>
      </c>
      <c r="S1155" s="88" t="inlineStr">
        <is>
          <t>x</t>
        </is>
      </c>
    </row>
    <row r="1156" ht="24" customHeight="1">
      <c r="A1156" s="494" t="n"/>
      <c r="B1156" s="236" t="inlineStr">
        <is>
          <t>28</t>
        </is>
      </c>
      <c r="C1156" s="82" t="inlineStr">
        <is>
          <t>48</t>
        </is>
      </c>
      <c r="D1156" s="83" t="inlineStr">
        <is>
          <t>30</t>
        </is>
      </c>
      <c r="E1156" s="83" t="inlineStr">
        <is>
          <t>18</t>
        </is>
      </c>
      <c r="F1156" s="84">
        <f>@IF(OR($S$1="春节祝福",$S$1="周年祝福",$S$1="中秋祝福"),D1156/$T$1*E1156,D1156*E1156)</f>
        <v/>
      </c>
      <c r="G1156" s="87" t="inlineStr">
        <is>
          <t>x</t>
        </is>
      </c>
      <c r="H1156" s="83" t="inlineStr">
        <is>
          <t>15.3%</t>
        </is>
      </c>
      <c r="I1156" s="83" t="inlineStr">
        <is>
          <t>30.7%</t>
        </is>
      </c>
      <c r="J1156" s="87" t="inlineStr">
        <is>
          <t>x</t>
        </is>
      </c>
      <c r="K1156" s="87" t="inlineStr">
        <is>
          <t>x</t>
        </is>
      </c>
      <c r="L1156" s="83" t="inlineStr">
        <is>
          <t>10</t>
        </is>
      </c>
      <c r="M1156" s="83" t="inlineStr">
        <is>
          <t>18</t>
        </is>
      </c>
      <c r="N1156" s="83" t="inlineStr">
        <is>
          <t>18</t>
        </is>
      </c>
      <c r="O1156" s="83" t="inlineStr">
        <is>
          <t>28</t>
        </is>
      </c>
      <c r="P1156" s="87" t="inlineStr">
        <is>
          <t>x</t>
        </is>
      </c>
      <c r="Q1156" s="87" t="inlineStr">
        <is>
          <t>x</t>
        </is>
      </c>
      <c r="R1156" s="87" t="inlineStr">
        <is>
          <t>x</t>
        </is>
      </c>
      <c r="S1156" s="88" t="inlineStr">
        <is>
          <t>x</t>
        </is>
      </c>
    </row>
    <row r="1157" ht="24" customHeight="1">
      <c r="A1157" s="494" t="n"/>
      <c r="B1157" s="236" t="inlineStr">
        <is>
          <t>29</t>
        </is>
      </c>
      <c r="C1157" s="82" t="inlineStr">
        <is>
          <t>52</t>
        </is>
      </c>
      <c r="D1157" s="83" t="inlineStr">
        <is>
          <t>30</t>
        </is>
      </c>
      <c r="E1157" s="83" t="inlineStr">
        <is>
          <t>18</t>
        </is>
      </c>
      <c r="F1157" s="84">
        <f>@IF(OR($S$1="春节祝福",$S$1="周年祝福",$S$1="中秋祝福"),D1157/$T$1*E1157,D1157*E1157)</f>
        <v/>
      </c>
      <c r="G1157" s="87" t="inlineStr">
        <is>
          <t>x</t>
        </is>
      </c>
      <c r="H1157" s="83" t="inlineStr">
        <is>
          <t>16.7%</t>
        </is>
      </c>
      <c r="I1157" s="83" t="inlineStr">
        <is>
          <t>33.6%</t>
        </is>
      </c>
      <c r="J1157" s="87" t="inlineStr">
        <is>
          <t>x</t>
        </is>
      </c>
      <c r="K1157" s="87" t="inlineStr">
        <is>
          <t>x</t>
        </is>
      </c>
      <c r="L1157" s="83" t="inlineStr">
        <is>
          <t>11</t>
        </is>
      </c>
      <c r="M1157" s="83" t="inlineStr">
        <is>
          <t>19</t>
        </is>
      </c>
      <c r="N1157" s="83" t="inlineStr">
        <is>
          <t>19</t>
        </is>
      </c>
      <c r="O1157" s="83" t="inlineStr">
        <is>
          <t>30</t>
        </is>
      </c>
      <c r="P1157" s="87" t="inlineStr">
        <is>
          <t>x</t>
        </is>
      </c>
      <c r="Q1157" s="87" t="inlineStr">
        <is>
          <t>x</t>
        </is>
      </c>
      <c r="R1157" s="87" t="inlineStr">
        <is>
          <t>x</t>
        </is>
      </c>
      <c r="S1157" s="88" t="inlineStr">
        <is>
          <t>x</t>
        </is>
      </c>
    </row>
    <row r="1158" ht="24" customHeight="1">
      <c r="A1158" s="494" t="n"/>
      <c r="B1158" s="236" t="inlineStr">
        <is>
          <t>30</t>
        </is>
      </c>
      <c r="C1158" s="82" t="inlineStr">
        <is>
          <t>56.8</t>
        </is>
      </c>
      <c r="D1158" s="83" t="inlineStr">
        <is>
          <t>30</t>
        </is>
      </c>
      <c r="E1158" s="83" t="inlineStr">
        <is>
          <t>18</t>
        </is>
      </c>
      <c r="F1158" s="84">
        <f>@IF(OR($S$1="周年祝福",$S$1="中秋祝福"),D1158/$T$1*E1158,D1158*E1158)</f>
        <v/>
      </c>
      <c r="G1158" s="87" t="inlineStr">
        <is>
          <t>x</t>
        </is>
      </c>
      <c r="H1158" s="83" t="inlineStr">
        <is>
          <t>18.2%</t>
        </is>
      </c>
      <c r="I1158" s="83" t="inlineStr">
        <is>
          <t>36.5%</t>
        </is>
      </c>
      <c r="J1158" s="87" t="inlineStr">
        <is>
          <t>x</t>
        </is>
      </c>
      <c r="K1158" s="87" t="inlineStr">
        <is>
          <t>x</t>
        </is>
      </c>
      <c r="L1158" s="83" t="inlineStr">
        <is>
          <t>12</t>
        </is>
      </c>
      <c r="M1158" s="83" t="inlineStr">
        <is>
          <t>21</t>
        </is>
      </c>
      <c r="N1158" s="83" t="inlineStr">
        <is>
          <t>21</t>
        </is>
      </c>
      <c r="O1158" s="83" t="inlineStr">
        <is>
          <t>33</t>
        </is>
      </c>
      <c r="P1158" s="87" t="inlineStr">
        <is>
          <t>x</t>
        </is>
      </c>
      <c r="Q1158" s="87" t="inlineStr">
        <is>
          <t>x</t>
        </is>
      </c>
      <c r="R1158" s="87" t="inlineStr">
        <is>
          <t>x</t>
        </is>
      </c>
      <c r="S1158" s="88" t="inlineStr">
        <is>
          <t>x</t>
        </is>
      </c>
    </row>
    <row r="1159" ht="24" customHeight="1">
      <c r="A1159" s="494" t="n"/>
      <c r="B1159" s="236" t="inlineStr">
        <is>
          <t>31</t>
        </is>
      </c>
      <c r="C1159" s="82" t="inlineStr">
        <is>
          <t>62</t>
        </is>
      </c>
      <c r="D1159" s="83" t="inlineStr">
        <is>
          <t>35</t>
        </is>
      </c>
      <c r="E1159" s="83" t="inlineStr">
        <is>
          <t>20</t>
        </is>
      </c>
      <c r="F1159" s="84">
        <f>@IF(OR($S$1="周年祝福",$S$1="中秋祝福"),D1159/$T$1*E1159,D1159*E1159)</f>
        <v/>
      </c>
      <c r="G1159" s="285" t="inlineStr">
        <is>
          <t>x</t>
        </is>
      </c>
      <c r="H1159" s="132" t="inlineStr">
        <is>
          <t>19.8%</t>
        </is>
      </c>
      <c r="I1159" s="132" t="inlineStr">
        <is>
          <t>39.8%</t>
        </is>
      </c>
      <c r="J1159" s="285" t="inlineStr">
        <is>
          <t>x</t>
        </is>
      </c>
      <c r="K1159" s="285" t="inlineStr">
        <is>
          <t>x</t>
        </is>
      </c>
      <c r="L1159" s="132" t="inlineStr">
        <is>
          <t>13</t>
        </is>
      </c>
      <c r="M1159" s="132" t="inlineStr">
        <is>
          <t>23</t>
        </is>
      </c>
      <c r="N1159" s="132" t="inlineStr">
        <is>
          <t>23</t>
        </is>
      </c>
      <c r="O1159" s="132" t="inlineStr">
        <is>
          <t>36</t>
        </is>
      </c>
      <c r="P1159" s="87" t="inlineStr">
        <is>
          <t>x</t>
        </is>
      </c>
      <c r="Q1159" s="87" t="inlineStr">
        <is>
          <t>x</t>
        </is>
      </c>
      <c r="R1159" s="87" t="inlineStr">
        <is>
          <t>x</t>
        </is>
      </c>
      <c r="S1159" s="88" t="inlineStr">
        <is>
          <t>x</t>
        </is>
      </c>
    </row>
    <row r="1160" ht="24" customHeight="1">
      <c r="A1160" s="494" t="n"/>
      <c r="B1160" s="236" t="inlineStr">
        <is>
          <t>32</t>
        </is>
      </c>
      <c r="C1160" s="82" t="inlineStr">
        <is>
          <t>67.2</t>
        </is>
      </c>
      <c r="D1160" s="83" t="inlineStr">
        <is>
          <t>35</t>
        </is>
      </c>
      <c r="E1160" s="83" t="inlineStr">
        <is>
          <t>20</t>
        </is>
      </c>
      <c r="F1160" s="84">
        <f>D1160*E1160</f>
        <v/>
      </c>
      <c r="G1160" s="665" t="inlineStr">
        <is>
          <t>x</t>
        </is>
      </c>
      <c r="H1160" s="73" t="inlineStr">
        <is>
          <t>21.5%</t>
        </is>
      </c>
      <c r="I1160" s="73" t="inlineStr">
        <is>
          <t>43.1%</t>
        </is>
      </c>
      <c r="J1160" s="665" t="inlineStr">
        <is>
          <t>x</t>
        </is>
      </c>
      <c r="K1160" s="665" t="inlineStr">
        <is>
          <t>x</t>
        </is>
      </c>
      <c r="L1160" s="73" t="inlineStr">
        <is>
          <t>14</t>
        </is>
      </c>
      <c r="M1160" s="73" t="inlineStr">
        <is>
          <t>25</t>
        </is>
      </c>
      <c r="N1160" s="73" t="inlineStr">
        <is>
          <t>25</t>
        </is>
      </c>
      <c r="O1160" s="73" t="inlineStr">
        <is>
          <t>39</t>
        </is>
      </c>
      <c r="P1160" s="87" t="inlineStr">
        <is>
          <t>x</t>
        </is>
      </c>
      <c r="Q1160" s="87" t="inlineStr">
        <is>
          <t>x</t>
        </is>
      </c>
      <c r="R1160" s="87" t="inlineStr">
        <is>
          <t>x</t>
        </is>
      </c>
      <c r="S1160" s="88" t="inlineStr">
        <is>
          <t>x</t>
        </is>
      </c>
    </row>
    <row r="1161" ht="24" customHeight="1">
      <c r="A1161" s="494" t="n"/>
      <c r="B1161" s="236" t="inlineStr">
        <is>
          <t>33</t>
        </is>
      </c>
      <c r="C1161" s="82" t="inlineStr">
        <is>
          <t>72.6</t>
        </is>
      </c>
      <c r="D1161" s="83" t="inlineStr">
        <is>
          <t>35</t>
        </is>
      </c>
      <c r="E1161" s="83" t="inlineStr">
        <is>
          <t>20</t>
        </is>
      </c>
      <c r="F1161" s="84">
        <f>D1161*E1161</f>
        <v/>
      </c>
      <c r="G1161" s="665" t="inlineStr">
        <is>
          <t>x</t>
        </is>
      </c>
      <c r="H1161" s="73" t="inlineStr">
        <is>
          <t>23.3%</t>
        </is>
      </c>
      <c r="I1161" s="73" t="inlineStr">
        <is>
          <t>46.7%</t>
        </is>
      </c>
      <c r="J1161" s="665" t="inlineStr">
        <is>
          <t>x</t>
        </is>
      </c>
      <c r="K1161" s="665" t="inlineStr">
        <is>
          <t>x</t>
        </is>
      </c>
      <c r="L1161" s="73" t="inlineStr">
        <is>
          <t>15</t>
        </is>
      </c>
      <c r="M1161" s="73" t="inlineStr">
        <is>
          <t>27</t>
        </is>
      </c>
      <c r="N1161" s="73" t="inlineStr">
        <is>
          <t>27</t>
        </is>
      </c>
      <c r="O1161" s="73" t="inlineStr">
        <is>
          <t>42</t>
        </is>
      </c>
      <c r="P1161" s="87" t="inlineStr">
        <is>
          <t>x</t>
        </is>
      </c>
      <c r="Q1161" s="87" t="inlineStr">
        <is>
          <t>x</t>
        </is>
      </c>
      <c r="R1161" s="87" t="inlineStr">
        <is>
          <t>x</t>
        </is>
      </c>
      <c r="S1161" s="88" t="inlineStr">
        <is>
          <t>x</t>
        </is>
      </c>
    </row>
    <row r="1162" ht="24" customHeight="1">
      <c r="A1162" s="494" t="n"/>
      <c r="B1162" s="236" t="inlineStr">
        <is>
          <t>34</t>
        </is>
      </c>
      <c r="C1162" s="82" t="inlineStr">
        <is>
          <t>79.4</t>
        </is>
      </c>
      <c r="D1162" s="83" t="inlineStr">
        <is>
          <t>35</t>
        </is>
      </c>
      <c r="E1162" s="83" t="inlineStr">
        <is>
          <t>20</t>
        </is>
      </c>
      <c r="F1162" s="84">
        <f>D1162*E1162</f>
        <v/>
      </c>
      <c r="G1162" s="665" t="inlineStr">
        <is>
          <t>x</t>
        </is>
      </c>
      <c r="H1162" s="73" t="inlineStr">
        <is>
          <t>25.5%</t>
        </is>
      </c>
      <c r="I1162" s="73" t="inlineStr">
        <is>
          <t>51.1%</t>
        </is>
      </c>
      <c r="J1162" s="665" t="inlineStr">
        <is>
          <t>x</t>
        </is>
      </c>
      <c r="K1162" s="665" t="inlineStr">
        <is>
          <t>x</t>
        </is>
      </c>
      <c r="L1162" s="73" t="inlineStr">
        <is>
          <t>16</t>
        </is>
      </c>
      <c r="M1162" s="73" t="inlineStr">
        <is>
          <t>29</t>
        </is>
      </c>
      <c r="N1162" s="73" t="inlineStr">
        <is>
          <t>29</t>
        </is>
      </c>
      <c r="O1162" s="73" t="inlineStr">
        <is>
          <t>46</t>
        </is>
      </c>
      <c r="P1162" s="87" t="inlineStr">
        <is>
          <t>x</t>
        </is>
      </c>
      <c r="Q1162" s="87" t="inlineStr">
        <is>
          <t>x</t>
        </is>
      </c>
      <c r="R1162" s="87" t="inlineStr">
        <is>
          <t>x</t>
        </is>
      </c>
      <c r="S1162" s="88" t="inlineStr">
        <is>
          <t>x</t>
        </is>
      </c>
    </row>
    <row r="1163" ht="24" customHeight="1">
      <c r="A1163" s="553" t="n"/>
      <c r="B1163" s="78" t="inlineStr">
        <is>
          <t>35</t>
        </is>
      </c>
      <c r="C1163" s="89" t="inlineStr">
        <is>
          <t>85.7</t>
        </is>
      </c>
      <c r="D1163" s="90" t="inlineStr">
        <is>
          <t>35</t>
        </is>
      </c>
      <c r="E1163" s="90" t="inlineStr">
        <is>
          <t>20</t>
        </is>
      </c>
      <c r="F1163" s="224">
        <f>D1163*E1163</f>
        <v/>
      </c>
      <c r="G1163" s="1061" t="inlineStr">
        <is>
          <t>x</t>
        </is>
      </c>
      <c r="H1163" s="1060" t="inlineStr">
        <is>
          <t>27.3%</t>
        </is>
      </c>
      <c r="I1163" s="1060" t="inlineStr">
        <is>
          <t>54.8%</t>
        </is>
      </c>
      <c r="J1163" s="1061" t="inlineStr">
        <is>
          <t>x</t>
        </is>
      </c>
      <c r="K1163" s="1061" t="inlineStr">
        <is>
          <t>x</t>
        </is>
      </c>
      <c r="L1163" s="1060" t="inlineStr">
        <is>
          <t>18</t>
        </is>
      </c>
      <c r="M1163" s="1060" t="inlineStr">
        <is>
          <t>32</t>
        </is>
      </c>
      <c r="N1163" s="1060" t="inlineStr">
        <is>
          <t>32</t>
        </is>
      </c>
      <c r="O1163" s="1060" t="inlineStr">
        <is>
          <t>50</t>
        </is>
      </c>
      <c r="P1163" s="66" t="inlineStr">
        <is>
          <t>x</t>
        </is>
      </c>
      <c r="Q1163" s="66" t="inlineStr">
        <is>
          <t>x</t>
        </is>
      </c>
      <c r="R1163" s="66" t="inlineStr">
        <is>
          <t>x</t>
        </is>
      </c>
      <c r="S1163" s="67" t="inlineStr">
        <is>
          <t>x</t>
        </is>
      </c>
    </row>
    <row r="1164" ht="24" customHeight="1">
      <c r="A1164" s="605" t="inlineStr">
        <is>
          <t>丐帮
上层心法
降龙掌法</t>
        </is>
      </c>
      <c r="B1164" s="63" t="inlineStr">
        <is>
          <t>1</t>
        </is>
      </c>
      <c r="C1164" s="234" t="inlineStr">
        <is>
          <t>0.5</t>
        </is>
      </c>
      <c r="D1164" s="340" t="inlineStr">
        <is>
          <t>5</t>
        </is>
      </c>
      <c r="E1164" s="340" t="inlineStr">
        <is>
          <t>1</t>
        </is>
      </c>
      <c r="F1164" s="207">
        <f>D1164/$T$1*E1164</f>
        <v/>
      </c>
      <c r="G1164" s="340" t="inlineStr">
        <is>
          <t>1</t>
        </is>
      </c>
      <c r="H1164" s="340" t="inlineStr">
        <is>
          <t>0.2%</t>
        </is>
      </c>
      <c r="I1164" s="253" t="inlineStr">
        <is>
          <t>x</t>
        </is>
      </c>
      <c r="J1164" s="340" t="inlineStr">
        <is>
          <t>0.2%</t>
        </is>
      </c>
      <c r="K1164" s="253" t="inlineStr">
        <is>
          <t>x</t>
        </is>
      </c>
      <c r="L1164" s="340" t="inlineStr">
        <is>
          <t>0</t>
        </is>
      </c>
      <c r="M1164" s="253" t="inlineStr">
        <is>
          <t>x</t>
        </is>
      </c>
      <c r="N1164" s="340" t="inlineStr">
        <is>
          <t>0</t>
        </is>
      </c>
      <c r="O1164" s="253" t="inlineStr">
        <is>
          <t>x</t>
        </is>
      </c>
      <c r="P1164" s="253" t="inlineStr">
        <is>
          <t>x</t>
        </is>
      </c>
      <c r="Q1164" s="253" t="inlineStr">
        <is>
          <t>x</t>
        </is>
      </c>
      <c r="R1164" s="340" t="inlineStr">
        <is>
          <t>1%</t>
        </is>
      </c>
      <c r="S1164" s="662" t="inlineStr">
        <is>
          <t>x</t>
        </is>
      </c>
    </row>
    <row r="1165" ht="24" customHeight="1">
      <c r="A1165" s="494" t="n"/>
      <c r="B1165" s="236" t="inlineStr">
        <is>
          <t>2</t>
        </is>
      </c>
      <c r="C1165" s="82" t="inlineStr">
        <is>
          <t>1.1</t>
        </is>
      </c>
      <c r="D1165" s="83" t="inlineStr">
        <is>
          <t>5</t>
        </is>
      </c>
      <c r="E1165" s="83" t="inlineStr">
        <is>
          <t>1</t>
        </is>
      </c>
      <c r="F1165" s="84">
        <f>D1165/$T$1*E1165</f>
        <v/>
      </c>
      <c r="G1165" s="83" t="inlineStr">
        <is>
          <t>2</t>
        </is>
      </c>
      <c r="H1165" s="83" t="inlineStr">
        <is>
          <t>0.4%</t>
        </is>
      </c>
      <c r="I1165" s="87" t="inlineStr">
        <is>
          <t>x</t>
        </is>
      </c>
      <c r="J1165" s="83" t="inlineStr">
        <is>
          <t>0.4%</t>
        </is>
      </c>
      <c r="K1165" s="87" t="inlineStr">
        <is>
          <t>x</t>
        </is>
      </c>
      <c r="L1165" s="83" t="inlineStr">
        <is>
          <t>0</t>
        </is>
      </c>
      <c r="M1165" s="87" t="inlineStr">
        <is>
          <t>x</t>
        </is>
      </c>
      <c r="N1165" s="83" t="inlineStr">
        <is>
          <t>0</t>
        </is>
      </c>
      <c r="O1165" s="87" t="inlineStr">
        <is>
          <t>x</t>
        </is>
      </c>
      <c r="P1165" s="87" t="inlineStr">
        <is>
          <t>x</t>
        </is>
      </c>
      <c r="Q1165" s="87" t="inlineStr">
        <is>
          <t>x</t>
        </is>
      </c>
      <c r="R1165" s="83" t="inlineStr">
        <is>
          <t>2%</t>
        </is>
      </c>
      <c r="S1165" s="88" t="inlineStr">
        <is>
          <t>x</t>
        </is>
      </c>
    </row>
    <row r="1166" ht="24" customHeight="1">
      <c r="A1166" s="494" t="n"/>
      <c r="B1166" s="236" t="inlineStr">
        <is>
          <t>3</t>
        </is>
      </c>
      <c r="C1166" s="82" t="inlineStr">
        <is>
          <t>1.6</t>
        </is>
      </c>
      <c r="D1166" s="83" t="inlineStr">
        <is>
          <t>5</t>
        </is>
      </c>
      <c r="E1166" s="83" t="inlineStr">
        <is>
          <t>1</t>
        </is>
      </c>
      <c r="F1166" s="84">
        <f>D1166/$T$1*E1166</f>
        <v/>
      </c>
      <c r="G1166" s="83" t="inlineStr">
        <is>
          <t>2</t>
        </is>
      </c>
      <c r="H1166" s="83" t="inlineStr">
        <is>
          <t>0.5%</t>
        </is>
      </c>
      <c r="I1166" s="87" t="inlineStr">
        <is>
          <t>x</t>
        </is>
      </c>
      <c r="J1166" s="83" t="inlineStr">
        <is>
          <t>0.5%</t>
        </is>
      </c>
      <c r="K1166" s="87" t="inlineStr">
        <is>
          <t>x</t>
        </is>
      </c>
      <c r="L1166" s="83" t="inlineStr">
        <is>
          <t>0</t>
        </is>
      </c>
      <c r="M1166" s="87" t="inlineStr">
        <is>
          <t>x</t>
        </is>
      </c>
      <c r="N1166" s="83" t="inlineStr">
        <is>
          <t>1</t>
        </is>
      </c>
      <c r="O1166" s="87" t="inlineStr">
        <is>
          <t>x</t>
        </is>
      </c>
      <c r="P1166" s="87" t="inlineStr">
        <is>
          <t>x</t>
        </is>
      </c>
      <c r="Q1166" s="87" t="inlineStr">
        <is>
          <t>x</t>
        </is>
      </c>
      <c r="R1166" s="83" t="inlineStr">
        <is>
          <t>3%</t>
        </is>
      </c>
      <c r="S1166" s="88" t="inlineStr">
        <is>
          <t>x</t>
        </is>
      </c>
    </row>
    <row r="1167" ht="24" customHeight="1">
      <c r="A1167" s="494" t="n"/>
      <c r="B1167" s="236" t="inlineStr">
        <is>
          <t>4</t>
        </is>
      </c>
      <c r="C1167" s="82" t="inlineStr">
        <is>
          <t>2.1</t>
        </is>
      </c>
      <c r="D1167" s="83" t="inlineStr">
        <is>
          <t>5</t>
        </is>
      </c>
      <c r="E1167" s="83" t="inlineStr">
        <is>
          <t>1</t>
        </is>
      </c>
      <c r="F1167" s="84">
        <f>D1167/$T$1*E1167</f>
        <v/>
      </c>
      <c r="G1167" s="83" t="inlineStr">
        <is>
          <t>3</t>
        </is>
      </c>
      <c r="H1167" s="83" t="inlineStr">
        <is>
          <t>0.7%</t>
        </is>
      </c>
      <c r="I1167" s="87" t="inlineStr">
        <is>
          <t>x</t>
        </is>
      </c>
      <c r="J1167" s="83" t="inlineStr">
        <is>
          <t>0.7%</t>
        </is>
      </c>
      <c r="K1167" s="87" t="inlineStr">
        <is>
          <t>x</t>
        </is>
      </c>
      <c r="L1167" s="83" t="inlineStr">
        <is>
          <t>0</t>
        </is>
      </c>
      <c r="M1167" s="87" t="inlineStr">
        <is>
          <t>x</t>
        </is>
      </c>
      <c r="N1167" s="83" t="inlineStr">
        <is>
          <t>1</t>
        </is>
      </c>
      <c r="O1167" s="87" t="inlineStr">
        <is>
          <t>x</t>
        </is>
      </c>
      <c r="P1167" s="87" t="inlineStr">
        <is>
          <t>x</t>
        </is>
      </c>
      <c r="Q1167" s="87" t="inlineStr">
        <is>
          <t>x</t>
        </is>
      </c>
      <c r="R1167" s="83" t="inlineStr">
        <is>
          <t>4%</t>
        </is>
      </c>
      <c r="S1167" s="88" t="inlineStr">
        <is>
          <t>x</t>
        </is>
      </c>
    </row>
    <row r="1168" ht="24" customHeight="1">
      <c r="A1168" s="494" t="n"/>
      <c r="B1168" s="236" t="inlineStr">
        <is>
          <t>5</t>
        </is>
      </c>
      <c r="C1168" s="82" t="inlineStr">
        <is>
          <t>3.1</t>
        </is>
      </c>
      <c r="D1168" s="83" t="inlineStr">
        <is>
          <t>5</t>
        </is>
      </c>
      <c r="E1168" s="83" t="inlineStr">
        <is>
          <t>1</t>
        </is>
      </c>
      <c r="F1168" s="84">
        <f>D1168/$T$1*E1168</f>
        <v/>
      </c>
      <c r="G1168" s="83" t="inlineStr">
        <is>
          <t>4</t>
        </is>
      </c>
      <c r="H1168" s="83" t="inlineStr">
        <is>
          <t>0.9%</t>
        </is>
      </c>
      <c r="I1168" s="87" t="inlineStr">
        <is>
          <t>x</t>
        </is>
      </c>
      <c r="J1168" s="83" t="inlineStr">
        <is>
          <t>0.9%</t>
        </is>
      </c>
      <c r="K1168" s="87" t="inlineStr">
        <is>
          <t>x</t>
        </is>
      </c>
      <c r="L1168" s="83" t="inlineStr">
        <is>
          <t>1</t>
        </is>
      </c>
      <c r="M1168" s="87" t="inlineStr">
        <is>
          <t>x</t>
        </is>
      </c>
      <c r="N1168" s="83" t="inlineStr">
        <is>
          <t>1</t>
        </is>
      </c>
      <c r="O1168" s="87" t="inlineStr">
        <is>
          <t>x</t>
        </is>
      </c>
      <c r="P1168" s="87" t="inlineStr">
        <is>
          <t>x</t>
        </is>
      </c>
      <c r="Q1168" s="87" t="inlineStr">
        <is>
          <t>x</t>
        </is>
      </c>
      <c r="R1168" s="83" t="inlineStr">
        <is>
          <t>5%</t>
        </is>
      </c>
      <c r="S1168" s="88" t="inlineStr">
        <is>
          <t>x</t>
        </is>
      </c>
    </row>
    <row r="1169" ht="24" customHeight="1">
      <c r="A1169" s="494" t="n"/>
      <c r="B1169" s="236" t="inlineStr">
        <is>
          <t>6</t>
        </is>
      </c>
      <c r="C1169" s="82" t="inlineStr">
        <is>
          <t>3.8</t>
        </is>
      </c>
      <c r="D1169" s="83" t="inlineStr">
        <is>
          <t>10</t>
        </is>
      </c>
      <c r="E1169" s="83" t="inlineStr">
        <is>
          <t>2</t>
        </is>
      </c>
      <c r="F1169" s="84">
        <f>D1169/$T$1*E1169</f>
        <v/>
      </c>
      <c r="G1169" s="83" t="inlineStr">
        <is>
          <t>5</t>
        </is>
      </c>
      <c r="H1169" s="83" t="inlineStr">
        <is>
          <t>1.2%</t>
        </is>
      </c>
      <c r="I1169" s="87" t="inlineStr">
        <is>
          <t>x</t>
        </is>
      </c>
      <c r="J1169" s="83" t="inlineStr">
        <is>
          <t>1.2%</t>
        </is>
      </c>
      <c r="K1169" s="87" t="inlineStr">
        <is>
          <t>x</t>
        </is>
      </c>
      <c r="L1169" s="83" t="inlineStr">
        <is>
          <t>1</t>
        </is>
      </c>
      <c r="M1169" s="87" t="inlineStr">
        <is>
          <t>x</t>
        </is>
      </c>
      <c r="N1169" s="83" t="inlineStr">
        <is>
          <t>1</t>
        </is>
      </c>
      <c r="O1169" s="87" t="inlineStr">
        <is>
          <t>x</t>
        </is>
      </c>
      <c r="P1169" s="87" t="inlineStr">
        <is>
          <t>x</t>
        </is>
      </c>
      <c r="Q1169" s="87" t="inlineStr">
        <is>
          <t>x</t>
        </is>
      </c>
      <c r="R1169" s="83" t="inlineStr">
        <is>
          <t>6.5%</t>
        </is>
      </c>
      <c r="S1169" s="88" t="inlineStr">
        <is>
          <t>x</t>
        </is>
      </c>
    </row>
    <row r="1170" ht="24" customHeight="1">
      <c r="A1170" s="494" t="n"/>
      <c r="B1170" s="236" t="inlineStr">
        <is>
          <t>7</t>
        </is>
      </c>
      <c r="C1170" s="82" t="inlineStr">
        <is>
          <t>4.9</t>
        </is>
      </c>
      <c r="D1170" s="83" t="inlineStr">
        <is>
          <t>10</t>
        </is>
      </c>
      <c r="E1170" s="83" t="inlineStr">
        <is>
          <t>2</t>
        </is>
      </c>
      <c r="F1170" s="84">
        <f>D1170/$T$1*E1170</f>
        <v/>
      </c>
      <c r="G1170" s="83" t="inlineStr">
        <is>
          <t>7</t>
        </is>
      </c>
      <c r="H1170" s="83" t="inlineStr">
        <is>
          <t>1.5%</t>
        </is>
      </c>
      <c r="I1170" s="87" t="inlineStr">
        <is>
          <t>x</t>
        </is>
      </c>
      <c r="J1170" s="83" t="inlineStr">
        <is>
          <t>1.5%</t>
        </is>
      </c>
      <c r="K1170" s="87" t="inlineStr">
        <is>
          <t>x</t>
        </is>
      </c>
      <c r="L1170" s="83" t="inlineStr">
        <is>
          <t>1</t>
        </is>
      </c>
      <c r="M1170" s="87" t="inlineStr">
        <is>
          <t>x</t>
        </is>
      </c>
      <c r="N1170" s="83" t="inlineStr">
        <is>
          <t>2</t>
        </is>
      </c>
      <c r="O1170" s="87" t="inlineStr">
        <is>
          <t>x</t>
        </is>
      </c>
      <c r="P1170" s="87" t="inlineStr">
        <is>
          <t>x</t>
        </is>
      </c>
      <c r="Q1170" s="87" t="inlineStr">
        <is>
          <t>x</t>
        </is>
      </c>
      <c r="R1170" s="83" t="inlineStr">
        <is>
          <t>8%</t>
        </is>
      </c>
      <c r="S1170" s="88" t="inlineStr">
        <is>
          <t>x</t>
        </is>
      </c>
    </row>
    <row r="1171" ht="24" customHeight="1">
      <c r="A1171" s="494" t="n"/>
      <c r="B1171" s="236" t="inlineStr">
        <is>
          <t>8</t>
        </is>
      </c>
      <c r="C1171" s="82" t="inlineStr">
        <is>
          <t>5.5</t>
        </is>
      </c>
      <c r="D1171" s="83" t="inlineStr">
        <is>
          <t>10</t>
        </is>
      </c>
      <c r="E1171" s="83" t="inlineStr">
        <is>
          <t>2</t>
        </is>
      </c>
      <c r="F1171" s="84">
        <f>D1171/$T$1*E1171</f>
        <v/>
      </c>
      <c r="G1171" s="83" t="inlineStr">
        <is>
          <t>8</t>
        </is>
      </c>
      <c r="H1171" s="83" t="inlineStr">
        <is>
          <t>1.7%</t>
        </is>
      </c>
      <c r="I1171" s="87" t="inlineStr">
        <is>
          <t>x</t>
        </is>
      </c>
      <c r="J1171" s="83" t="inlineStr">
        <is>
          <t>1.7%</t>
        </is>
      </c>
      <c r="K1171" s="87" t="inlineStr">
        <is>
          <t>x</t>
        </is>
      </c>
      <c r="L1171" s="83" t="inlineStr">
        <is>
          <t>1</t>
        </is>
      </c>
      <c r="M1171" s="87" t="inlineStr">
        <is>
          <t>x</t>
        </is>
      </c>
      <c r="N1171" s="83" t="inlineStr">
        <is>
          <t>2</t>
        </is>
      </c>
      <c r="O1171" s="87" t="inlineStr">
        <is>
          <t>x</t>
        </is>
      </c>
      <c r="P1171" s="87" t="inlineStr">
        <is>
          <t>x</t>
        </is>
      </c>
      <c r="Q1171" s="87" t="inlineStr">
        <is>
          <t>x</t>
        </is>
      </c>
      <c r="R1171" s="83" t="inlineStr">
        <is>
          <t>9.5%</t>
        </is>
      </c>
      <c r="S1171" s="88" t="inlineStr">
        <is>
          <t>x</t>
        </is>
      </c>
    </row>
    <row r="1172" ht="24" customHeight="1">
      <c r="A1172" s="494" t="n"/>
      <c r="B1172" s="236" t="inlineStr">
        <is>
          <t>9</t>
        </is>
      </c>
      <c r="C1172" s="82" t="inlineStr">
        <is>
          <t>6.3</t>
        </is>
      </c>
      <c r="D1172" s="83" t="inlineStr">
        <is>
          <t>10</t>
        </is>
      </c>
      <c r="E1172" s="83" t="inlineStr">
        <is>
          <t>2</t>
        </is>
      </c>
      <c r="F1172" s="84">
        <f>D1172/$T$1*E1172</f>
        <v/>
      </c>
      <c r="G1172" s="83" t="inlineStr">
        <is>
          <t>9</t>
        </is>
      </c>
      <c r="H1172" s="83" t="inlineStr">
        <is>
          <t>2%</t>
        </is>
      </c>
      <c r="I1172" s="87" t="inlineStr">
        <is>
          <t>x</t>
        </is>
      </c>
      <c r="J1172" s="83" t="inlineStr">
        <is>
          <t>2%</t>
        </is>
      </c>
      <c r="K1172" s="87" t="inlineStr">
        <is>
          <t>x</t>
        </is>
      </c>
      <c r="L1172" s="83" t="inlineStr">
        <is>
          <t>1</t>
        </is>
      </c>
      <c r="M1172" s="87" t="inlineStr">
        <is>
          <t>x</t>
        </is>
      </c>
      <c r="N1172" s="83" t="inlineStr">
        <is>
          <t>2</t>
        </is>
      </c>
      <c r="O1172" s="87" t="inlineStr">
        <is>
          <t>x</t>
        </is>
      </c>
      <c r="P1172" s="87" t="inlineStr">
        <is>
          <t>x</t>
        </is>
      </c>
      <c r="Q1172" s="87" t="inlineStr">
        <is>
          <t>x</t>
        </is>
      </c>
      <c r="R1172" s="83" t="inlineStr">
        <is>
          <t>11%</t>
        </is>
      </c>
      <c r="S1172" s="88" t="inlineStr">
        <is>
          <t>x</t>
        </is>
      </c>
    </row>
    <row r="1173" ht="24" customHeight="1">
      <c r="A1173" s="494" t="n"/>
      <c r="B1173" s="236" t="inlineStr">
        <is>
          <t>10</t>
        </is>
      </c>
      <c r="C1173" s="82" t="inlineStr">
        <is>
          <t>7.7</t>
        </is>
      </c>
      <c r="D1173" s="83" t="inlineStr">
        <is>
          <t>10</t>
        </is>
      </c>
      <c r="E1173" s="83" t="inlineStr">
        <is>
          <t>2</t>
        </is>
      </c>
      <c r="F1173" s="84">
        <f>D1173/$T$1*E1173</f>
        <v/>
      </c>
      <c r="G1173" s="83" t="inlineStr">
        <is>
          <t>10</t>
        </is>
      </c>
      <c r="H1173" s="83" t="inlineStr">
        <is>
          <t>2.3%</t>
        </is>
      </c>
      <c r="I1173" s="87" t="inlineStr">
        <is>
          <t>x</t>
        </is>
      </c>
      <c r="J1173" s="83" t="inlineStr">
        <is>
          <t>2.3%</t>
        </is>
      </c>
      <c r="K1173" s="87" t="inlineStr">
        <is>
          <t>x</t>
        </is>
      </c>
      <c r="L1173" s="83" t="inlineStr">
        <is>
          <t>2</t>
        </is>
      </c>
      <c r="M1173" s="87" t="inlineStr">
        <is>
          <t>x</t>
        </is>
      </c>
      <c r="N1173" s="83" t="inlineStr">
        <is>
          <t>3</t>
        </is>
      </c>
      <c r="O1173" s="87" t="inlineStr">
        <is>
          <t>x</t>
        </is>
      </c>
      <c r="P1173" s="87" t="inlineStr">
        <is>
          <t>x</t>
        </is>
      </c>
      <c r="Q1173" s="87" t="inlineStr">
        <is>
          <t>x</t>
        </is>
      </c>
      <c r="R1173" s="83" t="inlineStr">
        <is>
          <t>12.5%</t>
        </is>
      </c>
      <c r="S1173" s="88" t="inlineStr">
        <is>
          <t>x</t>
        </is>
      </c>
    </row>
    <row r="1174" ht="24" customHeight="1">
      <c r="A1174" s="494" t="n"/>
      <c r="B1174" s="236" t="inlineStr">
        <is>
          <t>11</t>
        </is>
      </c>
      <c r="C1174" s="82" t="inlineStr">
        <is>
          <t>8.6</t>
        </is>
      </c>
      <c r="D1174" s="83" t="inlineStr">
        <is>
          <t>15</t>
        </is>
      </c>
      <c r="E1174" s="83" t="inlineStr">
        <is>
          <t>5</t>
        </is>
      </c>
      <c r="F1174" s="84">
        <f>D1174/$T$1*E1174</f>
        <v/>
      </c>
      <c r="G1174" s="83" t="inlineStr">
        <is>
          <t>12</t>
        </is>
      </c>
      <c r="H1174" s="83" t="inlineStr">
        <is>
          <t>2.6%</t>
        </is>
      </c>
      <c r="I1174" s="87" t="inlineStr">
        <is>
          <t>x</t>
        </is>
      </c>
      <c r="J1174" s="83" t="inlineStr">
        <is>
          <t>2.6%</t>
        </is>
      </c>
      <c r="K1174" s="87" t="inlineStr">
        <is>
          <t>x</t>
        </is>
      </c>
      <c r="L1174" s="83" t="inlineStr">
        <is>
          <t>2</t>
        </is>
      </c>
      <c r="M1174" s="87" t="inlineStr">
        <is>
          <t>x</t>
        </is>
      </c>
      <c r="N1174" s="83" t="inlineStr">
        <is>
          <t>3</t>
        </is>
      </c>
      <c r="O1174" s="87" t="inlineStr">
        <is>
          <t>x</t>
        </is>
      </c>
      <c r="P1174" s="87" t="inlineStr">
        <is>
          <t>x</t>
        </is>
      </c>
      <c r="Q1174" s="87" t="inlineStr">
        <is>
          <t>x</t>
        </is>
      </c>
      <c r="R1174" s="83" t="inlineStr">
        <is>
          <t>14.5%</t>
        </is>
      </c>
      <c r="S1174" s="88" t="inlineStr">
        <is>
          <t>x</t>
        </is>
      </c>
    </row>
    <row r="1175" ht="24" customHeight="1">
      <c r="A1175" s="494" t="n"/>
      <c r="B1175" s="236" t="inlineStr">
        <is>
          <t>12</t>
        </is>
      </c>
      <c r="C1175" s="82" t="inlineStr">
        <is>
          <t>9.7</t>
        </is>
      </c>
      <c r="D1175" s="83" t="inlineStr">
        <is>
          <t>15</t>
        </is>
      </c>
      <c r="E1175" s="83" t="inlineStr">
        <is>
          <t>5</t>
        </is>
      </c>
      <c r="F1175" s="84">
        <f>D1175/$T$1*E1175</f>
        <v/>
      </c>
      <c r="G1175" s="83" t="inlineStr">
        <is>
          <t>14</t>
        </is>
      </c>
      <c r="H1175" s="83" t="inlineStr">
        <is>
          <t>3%</t>
        </is>
      </c>
      <c r="I1175" s="87" t="inlineStr">
        <is>
          <t>x</t>
        </is>
      </c>
      <c r="J1175" s="83" t="inlineStr">
        <is>
          <t>3%</t>
        </is>
      </c>
      <c r="K1175" s="87" t="inlineStr">
        <is>
          <t>x</t>
        </is>
      </c>
      <c r="L1175" s="83" t="inlineStr">
        <is>
          <t>2</t>
        </is>
      </c>
      <c r="M1175" s="87" t="inlineStr">
        <is>
          <t>x</t>
        </is>
      </c>
      <c r="N1175" s="83" t="inlineStr">
        <is>
          <t>3</t>
        </is>
      </c>
      <c r="O1175" s="87" t="inlineStr">
        <is>
          <t>x</t>
        </is>
      </c>
      <c r="P1175" s="87" t="inlineStr">
        <is>
          <t>x</t>
        </is>
      </c>
      <c r="Q1175" s="87" t="inlineStr">
        <is>
          <t>x</t>
        </is>
      </c>
      <c r="R1175" s="83" t="inlineStr">
        <is>
          <t>16.5%</t>
        </is>
      </c>
      <c r="S1175" s="88" t="inlineStr">
        <is>
          <t>x</t>
        </is>
      </c>
    </row>
    <row r="1176" ht="24" customHeight="1">
      <c r="A1176" s="494" t="n"/>
      <c r="B1176" s="236" t="inlineStr">
        <is>
          <t>13</t>
        </is>
      </c>
      <c r="C1176" s="82" t="inlineStr">
        <is>
          <t>10.9</t>
        </is>
      </c>
      <c r="D1176" s="83" t="inlineStr">
        <is>
          <t>15</t>
        </is>
      </c>
      <c r="E1176" s="83" t="inlineStr">
        <is>
          <t>5</t>
        </is>
      </c>
      <c r="F1176" s="84">
        <f>D1176/$T$1*E1176</f>
        <v/>
      </c>
      <c r="G1176" s="83" t="inlineStr">
        <is>
          <t>15</t>
        </is>
      </c>
      <c r="H1176" s="83" t="inlineStr">
        <is>
          <t>3.4%</t>
        </is>
      </c>
      <c r="I1176" s="87" t="inlineStr">
        <is>
          <t>x</t>
        </is>
      </c>
      <c r="J1176" s="83" t="inlineStr">
        <is>
          <t>3.4%</t>
        </is>
      </c>
      <c r="K1176" s="87" t="inlineStr">
        <is>
          <t>x</t>
        </is>
      </c>
      <c r="L1176" s="83" t="inlineStr">
        <is>
          <t>2</t>
        </is>
      </c>
      <c r="M1176" s="87" t="inlineStr">
        <is>
          <t>x</t>
        </is>
      </c>
      <c r="N1176" s="83" t="inlineStr">
        <is>
          <t>4</t>
        </is>
      </c>
      <c r="O1176" s="87" t="inlineStr">
        <is>
          <t>x</t>
        </is>
      </c>
      <c r="P1176" s="87" t="inlineStr">
        <is>
          <t>x</t>
        </is>
      </c>
      <c r="Q1176" s="87" t="inlineStr">
        <is>
          <t>x</t>
        </is>
      </c>
      <c r="R1176" s="83" t="inlineStr">
        <is>
          <t>18.5%</t>
        </is>
      </c>
      <c r="S1176" s="88" t="inlineStr">
        <is>
          <t>x</t>
        </is>
      </c>
    </row>
    <row r="1177" ht="24" customHeight="1">
      <c r="A1177" s="494" t="n"/>
      <c r="B1177" s="236" t="inlineStr">
        <is>
          <t>14</t>
        </is>
      </c>
      <c r="C1177" s="82" t="inlineStr">
        <is>
          <t>11.8</t>
        </is>
      </c>
      <c r="D1177" s="83" t="inlineStr">
        <is>
          <t>15</t>
        </is>
      </c>
      <c r="E1177" s="83" t="inlineStr">
        <is>
          <t>5</t>
        </is>
      </c>
      <c r="F1177" s="84">
        <f>D1177/$T$1*E1177</f>
        <v/>
      </c>
      <c r="G1177" s="83" t="inlineStr">
        <is>
          <t>17</t>
        </is>
      </c>
      <c r="H1177" s="83" t="inlineStr">
        <is>
          <t>3.7%</t>
        </is>
      </c>
      <c r="I1177" s="87" t="inlineStr">
        <is>
          <t>x</t>
        </is>
      </c>
      <c r="J1177" s="83" t="inlineStr">
        <is>
          <t>3.7%</t>
        </is>
      </c>
      <c r="K1177" s="87" t="inlineStr">
        <is>
          <t>x</t>
        </is>
      </c>
      <c r="L1177" s="83" t="inlineStr">
        <is>
          <t>2</t>
        </is>
      </c>
      <c r="M1177" s="87" t="inlineStr">
        <is>
          <t>x</t>
        </is>
      </c>
      <c r="N1177" s="83" t="inlineStr">
        <is>
          <t>4</t>
        </is>
      </c>
      <c r="O1177" s="87" t="inlineStr">
        <is>
          <t>x</t>
        </is>
      </c>
      <c r="P1177" s="87" t="inlineStr">
        <is>
          <t>x</t>
        </is>
      </c>
      <c r="Q1177" s="87" t="inlineStr">
        <is>
          <t>x</t>
        </is>
      </c>
      <c r="R1177" s="83" t="inlineStr">
        <is>
          <t>20.5%</t>
        </is>
      </c>
      <c r="S1177" s="88" t="inlineStr">
        <is>
          <t>x</t>
        </is>
      </c>
    </row>
    <row r="1178" ht="24" customHeight="1">
      <c r="A1178" s="494" t="n"/>
      <c r="B1178" s="236" t="inlineStr">
        <is>
          <t>15</t>
        </is>
      </c>
      <c r="C1178" s="82" t="inlineStr">
        <is>
          <t>13.5</t>
        </is>
      </c>
      <c r="D1178" s="83" t="inlineStr">
        <is>
          <t>15</t>
        </is>
      </c>
      <c r="E1178" s="83" t="inlineStr">
        <is>
          <t>5</t>
        </is>
      </c>
      <c r="F1178" s="84">
        <f>D1178/$T$1*E1178</f>
        <v/>
      </c>
      <c r="G1178" s="83" t="inlineStr">
        <is>
          <t>19</t>
        </is>
      </c>
      <c r="H1178" s="83" t="inlineStr">
        <is>
          <t>4.1%</t>
        </is>
      </c>
      <c r="I1178" s="87" t="inlineStr">
        <is>
          <t>x</t>
        </is>
      </c>
      <c r="J1178" s="83" t="inlineStr">
        <is>
          <t>4.1%</t>
        </is>
      </c>
      <c r="K1178" s="87" t="inlineStr">
        <is>
          <t>x</t>
        </is>
      </c>
      <c r="L1178" s="83" t="inlineStr">
        <is>
          <t>3</t>
        </is>
      </c>
      <c r="M1178" s="87" t="inlineStr">
        <is>
          <t>x</t>
        </is>
      </c>
      <c r="N1178" s="83" t="inlineStr">
        <is>
          <t>5</t>
        </is>
      </c>
      <c r="O1178" s="87" t="inlineStr">
        <is>
          <t>x</t>
        </is>
      </c>
      <c r="P1178" s="87" t="inlineStr">
        <is>
          <t>x</t>
        </is>
      </c>
      <c r="Q1178" s="87" t="inlineStr">
        <is>
          <t>x</t>
        </is>
      </c>
      <c r="R1178" s="83" t="inlineStr">
        <is>
          <t>22.5%</t>
        </is>
      </c>
      <c r="S1178" s="88" t="inlineStr">
        <is>
          <t>x</t>
        </is>
      </c>
    </row>
    <row r="1179" ht="24" customHeight="1">
      <c r="A1179" s="494" t="n"/>
      <c r="B1179" s="236" t="inlineStr">
        <is>
          <t>16</t>
        </is>
      </c>
      <c r="C1179" s="82" t="inlineStr">
        <is>
          <t>14.9</t>
        </is>
      </c>
      <c r="D1179" s="83" t="inlineStr">
        <is>
          <t>20</t>
        </is>
      </c>
      <c r="E1179" s="83" t="inlineStr">
        <is>
          <t>8</t>
        </is>
      </c>
      <c r="F1179" s="84">
        <f>D1179/$T$1*E1179</f>
        <v/>
      </c>
      <c r="G1179" s="83" t="inlineStr">
        <is>
          <t>21</t>
        </is>
      </c>
      <c r="H1179" s="83" t="inlineStr">
        <is>
          <t>4.6%</t>
        </is>
      </c>
      <c r="I1179" s="87" t="inlineStr">
        <is>
          <t>x</t>
        </is>
      </c>
      <c r="J1179" s="83" t="inlineStr">
        <is>
          <t>4.6%</t>
        </is>
      </c>
      <c r="K1179" s="87" t="inlineStr">
        <is>
          <t>x</t>
        </is>
      </c>
      <c r="L1179" s="83" t="inlineStr">
        <is>
          <t>3</t>
        </is>
      </c>
      <c r="M1179" s="87" t="inlineStr">
        <is>
          <t>x</t>
        </is>
      </c>
      <c r="N1179" s="83" t="inlineStr">
        <is>
          <t>5</t>
        </is>
      </c>
      <c r="O1179" s="87" t="inlineStr">
        <is>
          <t>x</t>
        </is>
      </c>
      <c r="P1179" s="87" t="inlineStr">
        <is>
          <t>x</t>
        </is>
      </c>
      <c r="Q1179" s="87" t="inlineStr">
        <is>
          <t>x</t>
        </is>
      </c>
      <c r="R1179" s="83" t="inlineStr">
        <is>
          <t>25.5%</t>
        </is>
      </c>
      <c r="S1179" s="88" t="inlineStr">
        <is>
          <t>x</t>
        </is>
      </c>
    </row>
    <row r="1180" ht="24" customHeight="1">
      <c r="A1180" s="494" t="n"/>
      <c r="B1180" s="236" t="inlineStr">
        <is>
          <t>17</t>
        </is>
      </c>
      <c r="C1180" s="82" t="inlineStr">
        <is>
          <t>16.7</t>
        </is>
      </c>
      <c r="D1180" s="83" t="inlineStr">
        <is>
          <t>20</t>
        </is>
      </c>
      <c r="E1180" s="83" t="inlineStr">
        <is>
          <t>8</t>
        </is>
      </c>
      <c r="F1180" s="84">
        <f>D1180/$T$1*E1180</f>
        <v/>
      </c>
      <c r="G1180" s="83" t="inlineStr">
        <is>
          <t>24</t>
        </is>
      </c>
      <c r="H1180" s="83" t="inlineStr">
        <is>
          <t>5.2%</t>
        </is>
      </c>
      <c r="I1180" s="87" t="inlineStr">
        <is>
          <t>x</t>
        </is>
      </c>
      <c r="J1180" s="83" t="inlineStr">
        <is>
          <t>5.2%</t>
        </is>
      </c>
      <c r="K1180" s="87" t="inlineStr">
        <is>
          <t>x</t>
        </is>
      </c>
      <c r="L1180" s="83" t="inlineStr">
        <is>
          <t>3</t>
        </is>
      </c>
      <c r="M1180" s="87" t="inlineStr">
        <is>
          <t>x</t>
        </is>
      </c>
      <c r="N1180" s="83" t="inlineStr">
        <is>
          <t>6</t>
        </is>
      </c>
      <c r="O1180" s="87" t="inlineStr">
        <is>
          <t>x</t>
        </is>
      </c>
      <c r="P1180" s="87" t="inlineStr">
        <is>
          <t>x</t>
        </is>
      </c>
      <c r="Q1180" s="87" t="inlineStr">
        <is>
          <t>x</t>
        </is>
      </c>
      <c r="R1180" s="83" t="inlineStr">
        <is>
          <t>28.5%</t>
        </is>
      </c>
      <c r="S1180" s="88" t="inlineStr">
        <is>
          <t>x</t>
        </is>
      </c>
    </row>
    <row r="1181" ht="24" customHeight="1">
      <c r="A1181" s="494" t="n"/>
      <c r="B1181" s="236" t="inlineStr">
        <is>
          <t>18</t>
        </is>
      </c>
      <c r="C1181" s="82" t="inlineStr">
        <is>
          <t>18.7</t>
        </is>
      </c>
      <c r="D1181" s="83" t="inlineStr">
        <is>
          <t>20</t>
        </is>
      </c>
      <c r="E1181" s="83" t="inlineStr">
        <is>
          <t>8</t>
        </is>
      </c>
      <c r="F1181" s="84">
        <f>D1181/$T$1*E1181</f>
        <v/>
      </c>
      <c r="G1181" s="83" t="inlineStr">
        <is>
          <t>26</t>
        </is>
      </c>
      <c r="H1181" s="83" t="inlineStr">
        <is>
          <t>5.7%</t>
        </is>
      </c>
      <c r="I1181" s="87" t="inlineStr">
        <is>
          <t>x</t>
        </is>
      </c>
      <c r="J1181" s="83" t="inlineStr">
        <is>
          <t>5.7%</t>
        </is>
      </c>
      <c r="K1181" s="87" t="inlineStr">
        <is>
          <t>x</t>
        </is>
      </c>
      <c r="L1181" s="83" t="inlineStr">
        <is>
          <t>4</t>
        </is>
      </c>
      <c r="M1181" s="87" t="inlineStr">
        <is>
          <t>x</t>
        </is>
      </c>
      <c r="N1181" s="83" t="inlineStr">
        <is>
          <t>7</t>
        </is>
      </c>
      <c r="O1181" s="87" t="inlineStr">
        <is>
          <t>x</t>
        </is>
      </c>
      <c r="P1181" s="87" t="inlineStr">
        <is>
          <t>x</t>
        </is>
      </c>
      <c r="Q1181" s="87" t="inlineStr">
        <is>
          <t>x</t>
        </is>
      </c>
      <c r="R1181" s="83" t="inlineStr">
        <is>
          <t>31.5%</t>
        </is>
      </c>
      <c r="S1181" s="88" t="inlineStr">
        <is>
          <t>x</t>
        </is>
      </c>
    </row>
    <row r="1182" ht="24" customHeight="1">
      <c r="A1182" s="494" t="n"/>
      <c r="B1182" s="236" t="inlineStr">
        <is>
          <t>19</t>
        </is>
      </c>
      <c r="C1182" s="82" t="inlineStr">
        <is>
          <t>20.4</t>
        </is>
      </c>
      <c r="D1182" s="83" t="inlineStr">
        <is>
          <t>20</t>
        </is>
      </c>
      <c r="E1182" s="83" t="inlineStr">
        <is>
          <t>8</t>
        </is>
      </c>
      <c r="F1182" s="84">
        <f>D1182/$T$1*E1182</f>
        <v/>
      </c>
      <c r="G1182" s="83" t="inlineStr">
        <is>
          <t>29</t>
        </is>
      </c>
      <c r="H1182" s="83" t="inlineStr">
        <is>
          <t>6.3%</t>
        </is>
      </c>
      <c r="I1182" s="87" t="inlineStr">
        <is>
          <t>x</t>
        </is>
      </c>
      <c r="J1182" s="83" t="inlineStr">
        <is>
          <t>6.3%</t>
        </is>
      </c>
      <c r="K1182" s="87" t="inlineStr">
        <is>
          <t>x</t>
        </is>
      </c>
      <c r="L1182" s="83" t="inlineStr">
        <is>
          <t>4</t>
        </is>
      </c>
      <c r="M1182" s="87" t="inlineStr">
        <is>
          <t>x</t>
        </is>
      </c>
      <c r="N1182" s="83" t="inlineStr">
        <is>
          <t>7</t>
        </is>
      </c>
      <c r="O1182" s="87" t="inlineStr">
        <is>
          <t>x</t>
        </is>
      </c>
      <c r="P1182" s="87" t="inlineStr">
        <is>
          <t>x</t>
        </is>
      </c>
      <c r="Q1182" s="87" t="inlineStr">
        <is>
          <t>x</t>
        </is>
      </c>
      <c r="R1182" s="83" t="inlineStr">
        <is>
          <t>34.5%</t>
        </is>
      </c>
      <c r="S1182" s="88" t="inlineStr">
        <is>
          <t>x</t>
        </is>
      </c>
    </row>
    <row r="1183" ht="24" customHeight="1">
      <c r="A1183" s="494" t="n"/>
      <c r="B1183" s="236" t="inlineStr">
        <is>
          <t>20</t>
        </is>
      </c>
      <c r="C1183" s="82" t="inlineStr">
        <is>
          <t>22.4</t>
        </is>
      </c>
      <c r="D1183" s="83" t="inlineStr">
        <is>
          <t>20</t>
        </is>
      </c>
      <c r="E1183" s="83" t="inlineStr">
        <is>
          <t>8</t>
        </is>
      </c>
      <c r="F1183" s="84">
        <f>D1183/$T$1*E1183</f>
        <v/>
      </c>
      <c r="G1183" s="83" t="inlineStr">
        <is>
          <t>31</t>
        </is>
      </c>
      <c r="H1183" s="83" t="inlineStr">
        <is>
          <t>6.8%</t>
        </is>
      </c>
      <c r="I1183" s="87" t="inlineStr">
        <is>
          <t>x</t>
        </is>
      </c>
      <c r="J1183" s="83" t="inlineStr">
        <is>
          <t>6.8%</t>
        </is>
      </c>
      <c r="K1183" s="87" t="inlineStr">
        <is>
          <t>x</t>
        </is>
      </c>
      <c r="L1183" s="83" t="inlineStr">
        <is>
          <t>5</t>
        </is>
      </c>
      <c r="M1183" s="87" t="inlineStr">
        <is>
          <t>x</t>
        </is>
      </c>
      <c r="N1183" s="83" t="inlineStr">
        <is>
          <t>8</t>
        </is>
      </c>
      <c r="O1183" s="87" t="inlineStr">
        <is>
          <t>x</t>
        </is>
      </c>
      <c r="P1183" s="87" t="inlineStr">
        <is>
          <t>x</t>
        </is>
      </c>
      <c r="Q1183" s="87" t="inlineStr">
        <is>
          <t>x</t>
        </is>
      </c>
      <c r="R1183" s="83" t="inlineStr">
        <is>
          <t>37.5%</t>
        </is>
      </c>
      <c r="S1183" s="88" t="inlineStr">
        <is>
          <t>x</t>
        </is>
      </c>
    </row>
    <row r="1184" ht="24" customHeight="1">
      <c r="A1184" s="494" t="n"/>
      <c r="B1184" s="236" t="inlineStr">
        <is>
          <t>21</t>
        </is>
      </c>
      <c r="C1184" s="82" t="inlineStr">
        <is>
          <t>24.8</t>
        </is>
      </c>
      <c r="D1184" s="83" t="inlineStr">
        <is>
          <t>25</t>
        </is>
      </c>
      <c r="E1184" s="83" t="inlineStr">
        <is>
          <t>12</t>
        </is>
      </c>
      <c r="F1184" s="84">
        <f>D1184/$T$1*E1184</f>
        <v/>
      </c>
      <c r="G1184" s="83" t="inlineStr">
        <is>
          <t>35</t>
        </is>
      </c>
      <c r="H1184" s="83" t="inlineStr">
        <is>
          <t>7.6%</t>
        </is>
      </c>
      <c r="I1184" s="87" t="inlineStr">
        <is>
          <t>x</t>
        </is>
      </c>
      <c r="J1184" s="83" t="inlineStr">
        <is>
          <t>7.6%</t>
        </is>
      </c>
      <c r="K1184" s="87" t="inlineStr">
        <is>
          <t>x</t>
        </is>
      </c>
      <c r="L1184" s="83" t="inlineStr">
        <is>
          <t>5</t>
        </is>
      </c>
      <c r="M1184" s="87" t="inlineStr">
        <is>
          <t>x</t>
        </is>
      </c>
      <c r="N1184" s="83" t="inlineStr">
        <is>
          <t>9</t>
        </is>
      </c>
      <c r="O1184" s="87" t="inlineStr">
        <is>
          <t>x</t>
        </is>
      </c>
      <c r="P1184" s="87" t="inlineStr">
        <is>
          <t>x</t>
        </is>
      </c>
      <c r="Q1184" s="87" t="inlineStr">
        <is>
          <t>x</t>
        </is>
      </c>
      <c r="R1184" s="83" t="inlineStr">
        <is>
          <t>42%</t>
        </is>
      </c>
      <c r="S1184" s="88" t="inlineStr">
        <is>
          <t>x</t>
        </is>
      </c>
    </row>
    <row r="1185" ht="24" customHeight="1">
      <c r="A1185" s="494" t="n"/>
      <c r="B1185" s="236" t="inlineStr">
        <is>
          <t>22</t>
        </is>
      </c>
      <c r="C1185" s="82" t="inlineStr">
        <is>
          <t>27.8</t>
        </is>
      </c>
      <c r="D1185" s="83" t="inlineStr">
        <is>
          <t>25</t>
        </is>
      </c>
      <c r="E1185" s="83" t="inlineStr">
        <is>
          <t>12</t>
        </is>
      </c>
      <c r="F1185" s="84">
        <f>D1185/$T$1*E1185</f>
        <v/>
      </c>
      <c r="G1185" s="83" t="inlineStr">
        <is>
          <t>39</t>
        </is>
      </c>
      <c r="H1185" s="83" t="inlineStr">
        <is>
          <t>8.5%</t>
        </is>
      </c>
      <c r="I1185" s="87" t="inlineStr">
        <is>
          <t>x</t>
        </is>
      </c>
      <c r="J1185" s="83" t="inlineStr">
        <is>
          <t>8.5%</t>
        </is>
      </c>
      <c r="K1185" s="87" t="inlineStr">
        <is>
          <t>x</t>
        </is>
      </c>
      <c r="L1185" s="83" t="inlineStr">
        <is>
          <t>6</t>
        </is>
      </c>
      <c r="M1185" s="87" t="inlineStr">
        <is>
          <t>x</t>
        </is>
      </c>
      <c r="N1185" s="83" t="inlineStr">
        <is>
          <t>10</t>
        </is>
      </c>
      <c r="O1185" s="87" t="inlineStr">
        <is>
          <t>x</t>
        </is>
      </c>
      <c r="P1185" s="87" t="inlineStr">
        <is>
          <t>x</t>
        </is>
      </c>
      <c r="Q1185" s="87" t="inlineStr">
        <is>
          <t>x</t>
        </is>
      </c>
      <c r="R1185" s="83" t="inlineStr">
        <is>
          <t>46.5%</t>
        </is>
      </c>
      <c r="S1185" s="88" t="inlineStr">
        <is>
          <t>x</t>
        </is>
      </c>
    </row>
    <row r="1186" ht="24" customHeight="1">
      <c r="A1186" s="494" t="n"/>
      <c r="B1186" s="236" t="inlineStr">
        <is>
          <t>23</t>
        </is>
      </c>
      <c r="C1186" s="82" t="inlineStr">
        <is>
          <t>30.2</t>
        </is>
      </c>
      <c r="D1186" s="83" t="inlineStr">
        <is>
          <t>25</t>
        </is>
      </c>
      <c r="E1186" s="83" t="inlineStr">
        <is>
          <t>12</t>
        </is>
      </c>
      <c r="F1186" s="84">
        <f>D1186/$T$1*E1186</f>
        <v/>
      </c>
      <c r="G1186" s="83" t="inlineStr">
        <is>
          <t>42</t>
        </is>
      </c>
      <c r="H1186" s="83" t="inlineStr">
        <is>
          <t>9.3%</t>
        </is>
      </c>
      <c r="I1186" s="87" t="inlineStr">
        <is>
          <t>x</t>
        </is>
      </c>
      <c r="J1186" s="83" t="inlineStr">
        <is>
          <t>9.3%</t>
        </is>
      </c>
      <c r="K1186" s="87" t="inlineStr">
        <is>
          <t>x</t>
        </is>
      </c>
      <c r="L1186" s="83" t="inlineStr">
        <is>
          <t>6</t>
        </is>
      </c>
      <c r="M1186" s="87" t="inlineStr">
        <is>
          <t>x</t>
        </is>
      </c>
      <c r="N1186" s="83" t="inlineStr">
        <is>
          <t>11</t>
        </is>
      </c>
      <c r="O1186" s="87" t="inlineStr">
        <is>
          <t>x</t>
        </is>
      </c>
      <c r="P1186" s="87" t="inlineStr">
        <is>
          <t>x</t>
        </is>
      </c>
      <c r="Q1186" s="87" t="inlineStr">
        <is>
          <t>x</t>
        </is>
      </c>
      <c r="R1186" s="83" t="inlineStr">
        <is>
          <t>51%</t>
        </is>
      </c>
      <c r="S1186" s="88" t="inlineStr">
        <is>
          <t>x</t>
        </is>
      </c>
    </row>
    <row r="1187" ht="24" customHeight="1">
      <c r="A1187" s="494" t="n"/>
      <c r="B1187" s="236" t="inlineStr">
        <is>
          <t>24</t>
        </is>
      </c>
      <c r="C1187" s="82" t="inlineStr">
        <is>
          <t>33</t>
        </is>
      </c>
      <c r="D1187" s="83" t="inlineStr">
        <is>
          <t>25</t>
        </is>
      </c>
      <c r="E1187" s="83" t="inlineStr">
        <is>
          <t>12</t>
        </is>
      </c>
      <c r="F1187" s="84">
        <f>D1187/$T$1*E1187</f>
        <v/>
      </c>
      <c r="G1187" s="83" t="inlineStr">
        <is>
          <t>46</t>
        </is>
      </c>
      <c r="H1187" s="83" t="inlineStr">
        <is>
          <t>10.1%</t>
        </is>
      </c>
      <c r="I1187" s="87" t="inlineStr">
        <is>
          <t>x</t>
        </is>
      </c>
      <c r="J1187" s="83" t="inlineStr">
        <is>
          <t>10.1%</t>
        </is>
      </c>
      <c r="K1187" s="87" t="inlineStr">
        <is>
          <t>x</t>
        </is>
      </c>
      <c r="L1187" s="83" t="inlineStr">
        <is>
          <t>7</t>
        </is>
      </c>
      <c r="M1187" s="87" t="inlineStr">
        <is>
          <t>x</t>
        </is>
      </c>
      <c r="N1187" s="83" t="inlineStr">
        <is>
          <t>12</t>
        </is>
      </c>
      <c r="O1187" s="87" t="inlineStr">
        <is>
          <t>x</t>
        </is>
      </c>
      <c r="P1187" s="87" t="inlineStr">
        <is>
          <t>x</t>
        </is>
      </c>
      <c r="Q1187" s="87" t="inlineStr">
        <is>
          <t>x</t>
        </is>
      </c>
      <c r="R1187" s="83" t="inlineStr">
        <is>
          <t>55.5%</t>
        </is>
      </c>
      <c r="S1187" s="88" t="inlineStr">
        <is>
          <t>x</t>
        </is>
      </c>
    </row>
    <row r="1188" ht="24" customHeight="1">
      <c r="A1188" s="494" t="n"/>
      <c r="B1188" s="236" t="inlineStr">
        <is>
          <t>25</t>
        </is>
      </c>
      <c r="C1188" s="82" t="inlineStr">
        <is>
          <t>35.5</t>
        </is>
      </c>
      <c r="D1188" s="83" t="inlineStr">
        <is>
          <t>25</t>
        </is>
      </c>
      <c r="E1188" s="83" t="inlineStr">
        <is>
          <t>12</t>
        </is>
      </c>
      <c r="F1188" s="84">
        <f>D1188/$T$1*E1188</f>
        <v/>
      </c>
      <c r="G1188" s="83" t="inlineStr">
        <is>
          <t>50</t>
        </is>
      </c>
      <c r="H1188" s="83" t="inlineStr">
        <is>
          <t>10.9%</t>
        </is>
      </c>
      <c r="I1188" s="87" t="inlineStr">
        <is>
          <t>x</t>
        </is>
      </c>
      <c r="J1188" s="83" t="inlineStr">
        <is>
          <t>10.9%</t>
        </is>
      </c>
      <c r="K1188" s="87" t="inlineStr">
        <is>
          <t>x</t>
        </is>
      </c>
      <c r="L1188" s="83" t="inlineStr">
        <is>
          <t>7</t>
        </is>
      </c>
      <c r="M1188" s="87" t="inlineStr">
        <is>
          <t>x</t>
        </is>
      </c>
      <c r="N1188" s="83" t="inlineStr">
        <is>
          <t>13</t>
        </is>
      </c>
      <c r="O1188" s="87" t="inlineStr">
        <is>
          <t>x</t>
        </is>
      </c>
      <c r="P1188" s="87" t="inlineStr">
        <is>
          <t>x</t>
        </is>
      </c>
      <c r="Q1188" s="87" t="inlineStr">
        <is>
          <t>x</t>
        </is>
      </c>
      <c r="R1188" s="83" t="inlineStr">
        <is>
          <t>60%</t>
        </is>
      </c>
      <c r="S1188" s="88" t="inlineStr">
        <is>
          <t>x</t>
        </is>
      </c>
    </row>
    <row r="1189" ht="24" customHeight="1">
      <c r="A1189" s="494" t="n"/>
      <c r="B1189" s="236" t="inlineStr">
        <is>
          <t>26</t>
        </is>
      </c>
      <c r="C1189" s="82" t="inlineStr">
        <is>
          <t>40.1</t>
        </is>
      </c>
      <c r="D1189" s="83" t="inlineStr">
        <is>
          <t>30</t>
        </is>
      </c>
      <c r="E1189" s="83" t="inlineStr">
        <is>
          <t>18</t>
        </is>
      </c>
      <c r="F1189" s="84">
        <f>D1189/$T$1*E1189</f>
        <v/>
      </c>
      <c r="G1189" s="83" t="inlineStr">
        <is>
          <t>56</t>
        </is>
      </c>
      <c r="H1189" s="83" t="inlineStr">
        <is>
          <t>12.4%</t>
        </is>
      </c>
      <c r="I1189" s="87" t="inlineStr">
        <is>
          <t>x</t>
        </is>
      </c>
      <c r="J1189" s="83" t="inlineStr">
        <is>
          <t>12.4%</t>
        </is>
      </c>
      <c r="K1189" s="87" t="inlineStr">
        <is>
          <t>x</t>
        </is>
      </c>
      <c r="L1189" s="83" t="inlineStr">
        <is>
          <t>8</t>
        </is>
      </c>
      <c r="M1189" s="87" t="inlineStr">
        <is>
          <t>x</t>
        </is>
      </c>
      <c r="N1189" s="83" t="inlineStr">
        <is>
          <t>14</t>
        </is>
      </c>
      <c r="O1189" s="87" t="inlineStr">
        <is>
          <t>x</t>
        </is>
      </c>
      <c r="P1189" s="87" t="inlineStr">
        <is>
          <t>x</t>
        </is>
      </c>
      <c r="Q1189" s="87" t="inlineStr">
        <is>
          <t>x</t>
        </is>
      </c>
      <c r="R1189" s="83" t="inlineStr">
        <is>
          <t>68%</t>
        </is>
      </c>
      <c r="S1189" s="88" t="inlineStr">
        <is>
          <t>x</t>
        </is>
      </c>
    </row>
    <row r="1190" ht="24" customHeight="1">
      <c r="A1190" s="494" t="n"/>
      <c r="B1190" s="236" t="inlineStr">
        <is>
          <t>27</t>
        </is>
      </c>
      <c r="C1190" s="82" t="inlineStr">
        <is>
          <t>44.9</t>
        </is>
      </c>
      <c r="D1190" s="83" t="inlineStr">
        <is>
          <t>30</t>
        </is>
      </c>
      <c r="E1190" s="83" t="inlineStr">
        <is>
          <t>18</t>
        </is>
      </c>
      <c r="F1190" s="84">
        <f>@IF(OR($S$1="春节祝福",$S$1="周年祝福",$S$1="中秋祝福"),D1190/$T$1*E1190,D1190*E1190)</f>
        <v/>
      </c>
      <c r="G1190" s="83" t="inlineStr">
        <is>
          <t>63</t>
        </is>
      </c>
      <c r="H1190" s="83" t="inlineStr">
        <is>
          <t>13.8%</t>
        </is>
      </c>
      <c r="I1190" s="87" t="inlineStr">
        <is>
          <t>x</t>
        </is>
      </c>
      <c r="J1190" s="83" t="inlineStr">
        <is>
          <t>13.8%</t>
        </is>
      </c>
      <c r="K1190" s="87" t="inlineStr">
        <is>
          <t>x</t>
        </is>
      </c>
      <c r="L1190" s="83" t="inlineStr">
        <is>
          <t>9</t>
        </is>
      </c>
      <c r="M1190" s="87" t="inlineStr">
        <is>
          <t>x</t>
        </is>
      </c>
      <c r="N1190" s="83" t="inlineStr">
        <is>
          <t>16</t>
        </is>
      </c>
      <c r="O1190" s="87" t="inlineStr">
        <is>
          <t>x</t>
        </is>
      </c>
      <c r="P1190" s="87" t="inlineStr">
        <is>
          <t>x</t>
        </is>
      </c>
      <c r="Q1190" s="87" t="inlineStr">
        <is>
          <t>x</t>
        </is>
      </c>
      <c r="R1190" s="83" t="inlineStr">
        <is>
          <t>76%</t>
        </is>
      </c>
      <c r="S1190" s="88" t="inlineStr">
        <is>
          <t>x</t>
        </is>
      </c>
    </row>
    <row r="1191" ht="24" customHeight="1">
      <c r="A1191" s="494" t="n"/>
      <c r="B1191" s="236" t="inlineStr">
        <is>
          <t>28</t>
        </is>
      </c>
      <c r="C1191" s="82" t="inlineStr">
        <is>
          <t>49.8</t>
        </is>
      </c>
      <c r="D1191" s="83" t="inlineStr">
        <is>
          <t>30</t>
        </is>
      </c>
      <c r="E1191" s="83" t="inlineStr">
        <is>
          <t>18</t>
        </is>
      </c>
      <c r="F1191" s="84">
        <f>@IF(OR($S$1="春节祝福",$S$1="周年祝福",$S$1="中秋祝福"),D1191/$T$1*E1191,D1191*E1191)</f>
        <v/>
      </c>
      <c r="G1191" s="83" t="inlineStr">
        <is>
          <t>70</t>
        </is>
      </c>
      <c r="H1191" s="83" t="inlineStr">
        <is>
          <t>15.3%</t>
        </is>
      </c>
      <c r="I1191" s="87" t="inlineStr">
        <is>
          <t>x</t>
        </is>
      </c>
      <c r="J1191" s="83" t="inlineStr">
        <is>
          <t>15.3%</t>
        </is>
      </c>
      <c r="K1191" s="87" t="inlineStr">
        <is>
          <t>x</t>
        </is>
      </c>
      <c r="L1191" s="83" t="inlineStr">
        <is>
          <t>10</t>
        </is>
      </c>
      <c r="M1191" s="87" t="inlineStr">
        <is>
          <t>x</t>
        </is>
      </c>
      <c r="N1191" s="83" t="inlineStr">
        <is>
          <t>18</t>
        </is>
      </c>
      <c r="O1191" s="87" t="inlineStr">
        <is>
          <t>x</t>
        </is>
      </c>
      <c r="P1191" s="87" t="inlineStr">
        <is>
          <t>x</t>
        </is>
      </c>
      <c r="Q1191" s="87" t="inlineStr">
        <is>
          <t>x</t>
        </is>
      </c>
      <c r="R1191" s="83" t="inlineStr">
        <is>
          <t>84%</t>
        </is>
      </c>
      <c r="S1191" s="88" t="inlineStr">
        <is>
          <t>x</t>
        </is>
      </c>
    </row>
    <row r="1192" ht="24" customHeight="1">
      <c r="A1192" s="494" t="n"/>
      <c r="B1192" s="236" t="inlineStr">
        <is>
          <t>29</t>
        </is>
      </c>
      <c r="C1192" s="82" t="inlineStr">
        <is>
          <t>54.2</t>
        </is>
      </c>
      <c r="D1192" s="83" t="inlineStr">
        <is>
          <t>30</t>
        </is>
      </c>
      <c r="E1192" s="83" t="inlineStr">
        <is>
          <t>18</t>
        </is>
      </c>
      <c r="F1192" s="84">
        <f>@IF(OR($S$1="春节祝福",$S$1="周年祝福",$S$1="中秋祝福"),D1192/$T$1*E1192,D1192*E1192)</f>
        <v/>
      </c>
      <c r="G1192" s="83" t="inlineStr">
        <is>
          <t>76</t>
        </is>
      </c>
      <c r="H1192" s="83" t="inlineStr">
        <is>
          <t>16.7%</t>
        </is>
      </c>
      <c r="I1192" s="87" t="inlineStr">
        <is>
          <t>x</t>
        </is>
      </c>
      <c r="J1192" s="83" t="inlineStr">
        <is>
          <t>16.7%</t>
        </is>
      </c>
      <c r="K1192" s="87" t="inlineStr">
        <is>
          <t>x</t>
        </is>
      </c>
      <c r="L1192" s="83" t="inlineStr">
        <is>
          <t>11</t>
        </is>
      </c>
      <c r="M1192" s="87" t="inlineStr">
        <is>
          <t>x</t>
        </is>
      </c>
      <c r="N1192" s="83" t="inlineStr">
        <is>
          <t>19</t>
        </is>
      </c>
      <c r="O1192" s="87" t="inlineStr">
        <is>
          <t>x</t>
        </is>
      </c>
      <c r="P1192" s="87" t="inlineStr">
        <is>
          <t>x</t>
        </is>
      </c>
      <c r="Q1192" s="87" t="inlineStr">
        <is>
          <t>x</t>
        </is>
      </c>
      <c r="R1192" s="83" t="inlineStr">
        <is>
          <t>92%</t>
        </is>
      </c>
      <c r="S1192" s="88" t="inlineStr">
        <is>
          <t>x</t>
        </is>
      </c>
    </row>
    <row r="1193" ht="24" customHeight="1">
      <c r="A1193" s="494" t="n"/>
      <c r="B1193" s="236" t="inlineStr">
        <is>
          <t>30</t>
        </is>
      </c>
      <c r="C1193" s="82" t="inlineStr">
        <is>
          <t>59.1</t>
        </is>
      </c>
      <c r="D1193" s="83" t="inlineStr">
        <is>
          <t>30</t>
        </is>
      </c>
      <c r="E1193" s="83" t="inlineStr">
        <is>
          <t>18</t>
        </is>
      </c>
      <c r="F1193" s="84">
        <f>@IF(OR($S$1="周年祝福",$S$1="中秋祝福"),D1193/$T$1*E1193,D1193*E1193)</f>
        <v/>
      </c>
      <c r="G1193" s="83" t="inlineStr">
        <is>
          <t>83</t>
        </is>
      </c>
      <c r="H1193" s="83" t="inlineStr">
        <is>
          <t>18.2%</t>
        </is>
      </c>
      <c r="I1193" s="87" t="inlineStr">
        <is>
          <t>x</t>
        </is>
      </c>
      <c r="J1193" s="83" t="inlineStr">
        <is>
          <t>18.2%</t>
        </is>
      </c>
      <c r="K1193" s="87" t="inlineStr">
        <is>
          <t>x</t>
        </is>
      </c>
      <c r="L1193" s="83" t="inlineStr">
        <is>
          <t>12</t>
        </is>
      </c>
      <c r="M1193" s="87" t="inlineStr">
        <is>
          <t>x</t>
        </is>
      </c>
      <c r="N1193" s="83" t="inlineStr">
        <is>
          <t>21</t>
        </is>
      </c>
      <c r="O1193" s="87" t="inlineStr">
        <is>
          <t>x</t>
        </is>
      </c>
      <c r="P1193" s="87" t="inlineStr">
        <is>
          <t>x</t>
        </is>
      </c>
      <c r="Q1193" s="87" t="inlineStr">
        <is>
          <t>x</t>
        </is>
      </c>
      <c r="R1193" s="83" t="inlineStr">
        <is>
          <t>100%</t>
        </is>
      </c>
      <c r="S1193" s="88" t="inlineStr">
        <is>
          <t>x</t>
        </is>
      </c>
    </row>
    <row r="1194" ht="24" customHeight="1">
      <c r="A1194" s="494" t="n"/>
      <c r="B1194" s="236" t="inlineStr">
        <is>
          <t>31</t>
        </is>
      </c>
      <c r="C1194" s="82" t="inlineStr">
        <is>
          <t>64.4</t>
        </is>
      </c>
      <c r="D1194" s="83" t="inlineStr">
        <is>
          <t>35</t>
        </is>
      </c>
      <c r="E1194" s="83" t="inlineStr">
        <is>
          <t>20</t>
        </is>
      </c>
      <c r="F1194" s="84">
        <f>@IF(OR($S$1="周年祝福",$S$1="中秋祝福"),D1194/$T$1*E1194,D1194*E1194)</f>
        <v/>
      </c>
      <c r="G1194" s="132" t="inlineStr">
        <is>
          <t>90</t>
        </is>
      </c>
      <c r="H1194" s="132" t="inlineStr">
        <is>
          <t>19.8%</t>
        </is>
      </c>
      <c r="I1194" s="285" t="inlineStr">
        <is>
          <t>x</t>
        </is>
      </c>
      <c r="J1194" s="132" t="inlineStr">
        <is>
          <t>19.8%</t>
        </is>
      </c>
      <c r="K1194" s="285" t="inlineStr">
        <is>
          <t>x</t>
        </is>
      </c>
      <c r="L1194" s="132" t="inlineStr">
        <is>
          <t>13</t>
        </is>
      </c>
      <c r="M1194" s="285" t="inlineStr">
        <is>
          <t>x</t>
        </is>
      </c>
      <c r="N1194" s="132" t="inlineStr">
        <is>
          <t>23</t>
        </is>
      </c>
      <c r="O1194" s="285" t="inlineStr">
        <is>
          <t>x</t>
        </is>
      </c>
      <c r="P1194" s="285" t="inlineStr">
        <is>
          <t>x</t>
        </is>
      </c>
      <c r="Q1194" s="285" t="inlineStr">
        <is>
          <t>x</t>
        </is>
      </c>
      <c r="R1194" s="132" t="inlineStr">
        <is>
          <t>109%</t>
        </is>
      </c>
      <c r="S1194" s="88" t="inlineStr">
        <is>
          <t>x</t>
        </is>
      </c>
    </row>
    <row r="1195" ht="24" customHeight="1">
      <c r="A1195" s="494" t="n"/>
      <c r="B1195" s="236" t="inlineStr">
        <is>
          <t>32</t>
        </is>
      </c>
      <c r="C1195" s="82" t="inlineStr">
        <is>
          <t>69.8</t>
        </is>
      </c>
      <c r="D1195" s="83" t="inlineStr">
        <is>
          <t>35</t>
        </is>
      </c>
      <c r="E1195" s="83" t="inlineStr">
        <is>
          <t>20</t>
        </is>
      </c>
      <c r="F1195" s="84">
        <f>D1195*E1195</f>
        <v/>
      </c>
      <c r="G1195" s="73" t="inlineStr">
        <is>
          <t>98</t>
        </is>
      </c>
      <c r="H1195" s="73" t="inlineStr">
        <is>
          <t>21.5%</t>
        </is>
      </c>
      <c r="I1195" s="665" t="inlineStr">
        <is>
          <t>x</t>
        </is>
      </c>
      <c r="J1195" s="73" t="inlineStr">
        <is>
          <t>21.5%</t>
        </is>
      </c>
      <c r="K1195" s="665" t="inlineStr">
        <is>
          <t>x</t>
        </is>
      </c>
      <c r="L1195" s="73" t="inlineStr">
        <is>
          <t>14</t>
        </is>
      </c>
      <c r="M1195" s="665" t="inlineStr">
        <is>
          <t>x</t>
        </is>
      </c>
      <c r="N1195" s="73" t="inlineStr">
        <is>
          <t>25</t>
        </is>
      </c>
      <c r="O1195" s="665" t="inlineStr">
        <is>
          <t>x</t>
        </is>
      </c>
      <c r="P1195" s="665" t="inlineStr">
        <is>
          <t>x</t>
        </is>
      </c>
      <c r="Q1195" s="665" t="inlineStr">
        <is>
          <t>x</t>
        </is>
      </c>
      <c r="R1195" s="73" t="inlineStr">
        <is>
          <t>118%</t>
        </is>
      </c>
      <c r="S1195" s="88" t="inlineStr">
        <is>
          <t>x</t>
        </is>
      </c>
    </row>
    <row r="1196" ht="24" customHeight="1">
      <c r="A1196" s="494" t="n"/>
      <c r="B1196" s="236" t="inlineStr">
        <is>
          <t>33</t>
        </is>
      </c>
      <c r="C1196" s="82" t="inlineStr">
        <is>
          <t>75.6</t>
        </is>
      </c>
      <c r="D1196" s="83" t="inlineStr">
        <is>
          <t>35</t>
        </is>
      </c>
      <c r="E1196" s="83" t="inlineStr">
        <is>
          <t>20</t>
        </is>
      </c>
      <c r="F1196" s="84">
        <f>D1196*E1196</f>
        <v/>
      </c>
      <c r="G1196" s="73" t="inlineStr">
        <is>
          <t>106</t>
        </is>
      </c>
      <c r="H1196" s="73" t="inlineStr">
        <is>
          <t>23.3%</t>
        </is>
      </c>
      <c r="I1196" s="665" t="inlineStr">
        <is>
          <t>x</t>
        </is>
      </c>
      <c r="J1196" s="73" t="inlineStr">
        <is>
          <t>23.3%</t>
        </is>
      </c>
      <c r="K1196" s="665" t="inlineStr">
        <is>
          <t>x</t>
        </is>
      </c>
      <c r="L1196" s="73" t="inlineStr">
        <is>
          <t>15</t>
        </is>
      </c>
      <c r="M1196" s="665" t="inlineStr">
        <is>
          <t>x</t>
        </is>
      </c>
      <c r="N1196" s="73" t="inlineStr">
        <is>
          <t>27</t>
        </is>
      </c>
      <c r="O1196" s="665" t="inlineStr">
        <is>
          <t>x</t>
        </is>
      </c>
      <c r="P1196" s="665" t="inlineStr">
        <is>
          <t>x</t>
        </is>
      </c>
      <c r="Q1196" s="665" t="inlineStr">
        <is>
          <t>x</t>
        </is>
      </c>
      <c r="R1196" s="73" t="inlineStr">
        <is>
          <t>128%</t>
        </is>
      </c>
      <c r="S1196" s="88" t="inlineStr">
        <is>
          <t>x</t>
        </is>
      </c>
    </row>
    <row r="1197" ht="24" customHeight="1">
      <c r="A1197" s="494" t="n"/>
      <c r="B1197" s="236" t="inlineStr">
        <is>
          <t>34</t>
        </is>
      </c>
      <c r="C1197" s="82" t="inlineStr">
        <is>
          <t>82.8</t>
        </is>
      </c>
      <c r="D1197" s="83" t="inlineStr">
        <is>
          <t>35</t>
        </is>
      </c>
      <c r="E1197" s="83" t="inlineStr">
        <is>
          <t>20</t>
        </is>
      </c>
      <c r="F1197" s="84">
        <f>D1197*E1197</f>
        <v/>
      </c>
      <c r="G1197" s="73" t="inlineStr">
        <is>
          <t>116</t>
        </is>
      </c>
      <c r="H1197" s="73" t="inlineStr">
        <is>
          <t>25.5%</t>
        </is>
      </c>
      <c r="I1197" s="665" t="inlineStr">
        <is>
          <t>x</t>
        </is>
      </c>
      <c r="J1197" s="73" t="inlineStr">
        <is>
          <t>25.5%</t>
        </is>
      </c>
      <c r="K1197" s="665" t="inlineStr">
        <is>
          <t>x</t>
        </is>
      </c>
      <c r="L1197" s="73" t="inlineStr">
        <is>
          <t>16</t>
        </is>
      </c>
      <c r="M1197" s="665" t="inlineStr">
        <is>
          <t>x</t>
        </is>
      </c>
      <c r="N1197" s="73" t="inlineStr">
        <is>
          <t>29</t>
        </is>
      </c>
      <c r="O1197" s="665" t="inlineStr">
        <is>
          <t>x</t>
        </is>
      </c>
      <c r="P1197" s="665" t="inlineStr">
        <is>
          <t>x</t>
        </is>
      </c>
      <c r="Q1197" s="665" t="inlineStr">
        <is>
          <t>x</t>
        </is>
      </c>
      <c r="R1197" s="73" t="inlineStr">
        <is>
          <t>140%</t>
        </is>
      </c>
      <c r="S1197" s="88" t="inlineStr">
        <is>
          <t>x</t>
        </is>
      </c>
    </row>
    <row r="1198" ht="24" customHeight="1">
      <c r="A1198" s="553" t="n"/>
      <c r="B1198" s="78" t="inlineStr">
        <is>
          <t>35</t>
        </is>
      </c>
      <c r="C1198" s="89" t="inlineStr">
        <is>
          <t>88.9</t>
        </is>
      </c>
      <c r="D1198" s="90" t="inlineStr">
        <is>
          <t>35</t>
        </is>
      </c>
      <c r="E1198" s="90" t="inlineStr">
        <is>
          <t>20</t>
        </is>
      </c>
      <c r="F1198" s="224">
        <f>D1198*E1198</f>
        <v/>
      </c>
      <c r="G1198" s="1060" t="inlineStr">
        <is>
          <t>125</t>
        </is>
      </c>
      <c r="H1198" s="1060" t="inlineStr">
        <is>
          <t>27.3%</t>
        </is>
      </c>
      <c r="I1198" s="1061" t="inlineStr">
        <is>
          <t>x</t>
        </is>
      </c>
      <c r="J1198" s="1060" t="inlineStr">
        <is>
          <t>27.3%</t>
        </is>
      </c>
      <c r="K1198" s="1061" t="inlineStr">
        <is>
          <t>x</t>
        </is>
      </c>
      <c r="L1198" s="1060" t="inlineStr">
        <is>
          <t>18</t>
        </is>
      </c>
      <c r="M1198" s="1061" t="inlineStr">
        <is>
          <t>x</t>
        </is>
      </c>
      <c r="N1198" s="1060" t="inlineStr">
        <is>
          <t>32</t>
        </is>
      </c>
      <c r="O1198" s="1061" t="inlineStr">
        <is>
          <t>x</t>
        </is>
      </c>
      <c r="P1198" s="1061" t="inlineStr">
        <is>
          <t>x</t>
        </is>
      </c>
      <c r="Q1198" s="1061" t="inlineStr">
        <is>
          <t>x</t>
        </is>
      </c>
      <c r="R1198" s="1060" t="inlineStr">
        <is>
          <t>150%</t>
        </is>
      </c>
      <c r="S1198" s="67" t="inlineStr">
        <is>
          <t>x</t>
        </is>
      </c>
    </row>
    <row r="1199" ht="24" customHeight="1">
      <c r="A1199" s="605" t="inlineStr">
        <is>
          <t>丐帮
上层心法
擒龙功</t>
        </is>
      </c>
      <c r="B1199" s="63" t="inlineStr">
        <is>
          <t>1</t>
        </is>
      </c>
      <c r="C1199" s="234" t="inlineStr">
        <is>
          <t>0.7</t>
        </is>
      </c>
      <c r="D1199" s="340" t="inlineStr">
        <is>
          <t>5</t>
        </is>
      </c>
      <c r="E1199" s="340" t="inlineStr">
        <is>
          <t>1</t>
        </is>
      </c>
      <c r="F1199" s="207">
        <f>D1199/$T$1*E1199</f>
        <v/>
      </c>
      <c r="G1199" s="340" t="inlineStr">
        <is>
          <t>1</t>
        </is>
      </c>
      <c r="H1199" s="253" t="inlineStr">
        <is>
          <t>x</t>
        </is>
      </c>
      <c r="I1199" s="340" t="inlineStr">
        <is>
          <t>0.4%</t>
        </is>
      </c>
      <c r="J1199" s="253" t="inlineStr">
        <is>
          <t>x</t>
        </is>
      </c>
      <c r="K1199" s="340" t="inlineStr">
        <is>
          <t>0.2%</t>
        </is>
      </c>
      <c r="L1199" s="253" t="inlineStr">
        <is>
          <t>x</t>
        </is>
      </c>
      <c r="M1199" s="340" t="inlineStr">
        <is>
          <t>0</t>
        </is>
      </c>
      <c r="N1199" s="253" t="inlineStr">
        <is>
          <t>x</t>
        </is>
      </c>
      <c r="O1199" s="340" t="inlineStr">
        <is>
          <t>0</t>
        </is>
      </c>
      <c r="P1199" s="253" t="inlineStr">
        <is>
          <t>x</t>
        </is>
      </c>
      <c r="Q1199" s="253" t="inlineStr">
        <is>
          <t>x</t>
        </is>
      </c>
      <c r="R1199" s="253" t="inlineStr">
        <is>
          <t>x</t>
        </is>
      </c>
      <c r="S1199" s="207" t="inlineStr">
        <is>
          <t>1%</t>
        </is>
      </c>
    </row>
    <row r="1200" ht="24" customHeight="1">
      <c r="A1200" s="494" t="n"/>
      <c r="B1200" s="236" t="inlineStr">
        <is>
          <t>2</t>
        </is>
      </c>
      <c r="C1200" s="82" t="inlineStr">
        <is>
          <t>1.5</t>
        </is>
      </c>
      <c r="D1200" s="83" t="inlineStr">
        <is>
          <t>5</t>
        </is>
      </c>
      <c r="E1200" s="83" t="inlineStr">
        <is>
          <t>1</t>
        </is>
      </c>
      <c r="F1200" s="84">
        <f>D1200/$T$1*E1200</f>
        <v/>
      </c>
      <c r="G1200" s="83" t="inlineStr">
        <is>
          <t>2</t>
        </is>
      </c>
      <c r="H1200" s="87" t="inlineStr">
        <is>
          <t>x</t>
        </is>
      </c>
      <c r="I1200" s="83" t="inlineStr">
        <is>
          <t>0.7%</t>
        </is>
      </c>
      <c r="J1200" s="87" t="inlineStr">
        <is>
          <t>x</t>
        </is>
      </c>
      <c r="K1200" s="83" t="inlineStr">
        <is>
          <t>0.4%</t>
        </is>
      </c>
      <c r="L1200" s="87" t="inlineStr">
        <is>
          <t>x</t>
        </is>
      </c>
      <c r="M1200" s="83" t="inlineStr">
        <is>
          <t>0</t>
        </is>
      </c>
      <c r="N1200" s="87" t="inlineStr">
        <is>
          <t>x</t>
        </is>
      </c>
      <c r="O1200" s="83" t="inlineStr">
        <is>
          <t>1</t>
        </is>
      </c>
      <c r="P1200" s="87" t="inlineStr">
        <is>
          <t>x</t>
        </is>
      </c>
      <c r="Q1200" s="87" t="inlineStr">
        <is>
          <t>x</t>
        </is>
      </c>
      <c r="R1200" s="87" t="inlineStr">
        <is>
          <t>x</t>
        </is>
      </c>
      <c r="S1200" s="84" t="inlineStr">
        <is>
          <t>2%</t>
        </is>
      </c>
    </row>
    <row r="1201" ht="24" customHeight="1">
      <c r="A1201" s="494" t="n"/>
      <c r="B1201" s="236" t="inlineStr">
        <is>
          <t>3</t>
        </is>
      </c>
      <c r="C1201" s="82" t="inlineStr">
        <is>
          <t>2.4</t>
        </is>
      </c>
      <c r="D1201" s="83" t="inlineStr">
        <is>
          <t>5</t>
        </is>
      </c>
      <c r="E1201" s="83" t="inlineStr">
        <is>
          <t>1</t>
        </is>
      </c>
      <c r="F1201" s="84">
        <f>D1201/$T$1*E1201</f>
        <v/>
      </c>
      <c r="G1201" s="83" t="inlineStr">
        <is>
          <t>2</t>
        </is>
      </c>
      <c r="H1201" s="87" t="inlineStr">
        <is>
          <t>x</t>
        </is>
      </c>
      <c r="I1201" s="83" t="inlineStr">
        <is>
          <t>1.1%</t>
        </is>
      </c>
      <c r="J1201" s="87" t="inlineStr">
        <is>
          <t>x</t>
        </is>
      </c>
      <c r="K1201" s="83" t="inlineStr">
        <is>
          <t>0.6%</t>
        </is>
      </c>
      <c r="L1201" s="87" t="inlineStr">
        <is>
          <t>x</t>
        </is>
      </c>
      <c r="M1201" s="83" t="inlineStr">
        <is>
          <t>1</t>
        </is>
      </c>
      <c r="N1201" s="87" t="inlineStr">
        <is>
          <t>x</t>
        </is>
      </c>
      <c r="O1201" s="83" t="inlineStr">
        <is>
          <t>1</t>
        </is>
      </c>
      <c r="P1201" s="87" t="inlineStr">
        <is>
          <t>x</t>
        </is>
      </c>
      <c r="Q1201" s="87" t="inlineStr">
        <is>
          <t>x</t>
        </is>
      </c>
      <c r="R1201" s="87" t="inlineStr">
        <is>
          <t>x</t>
        </is>
      </c>
      <c r="S1201" s="84" t="inlineStr">
        <is>
          <t>3%</t>
        </is>
      </c>
    </row>
    <row r="1202" ht="24" customHeight="1">
      <c r="A1202" s="494" t="n"/>
      <c r="B1202" s="236" t="inlineStr">
        <is>
          <t>4</t>
        </is>
      </c>
      <c r="C1202" s="82" t="inlineStr">
        <is>
          <t>3</t>
        </is>
      </c>
      <c r="D1202" s="83" t="inlineStr">
        <is>
          <t>5</t>
        </is>
      </c>
      <c r="E1202" s="83" t="inlineStr">
        <is>
          <t>1</t>
        </is>
      </c>
      <c r="F1202" s="84">
        <f>D1202/$T$1*E1202</f>
        <v/>
      </c>
      <c r="G1202" s="83" t="inlineStr">
        <is>
          <t>3</t>
        </is>
      </c>
      <c r="H1202" s="87" t="inlineStr">
        <is>
          <t>x</t>
        </is>
      </c>
      <c r="I1202" s="83" t="inlineStr">
        <is>
          <t>1.5%</t>
        </is>
      </c>
      <c r="J1202" s="87" t="inlineStr">
        <is>
          <t>x</t>
        </is>
      </c>
      <c r="K1202" s="83" t="inlineStr">
        <is>
          <t>0.7%</t>
        </is>
      </c>
      <c r="L1202" s="87" t="inlineStr">
        <is>
          <t>x</t>
        </is>
      </c>
      <c r="M1202" s="83" t="inlineStr">
        <is>
          <t>1</t>
        </is>
      </c>
      <c r="N1202" s="87" t="inlineStr">
        <is>
          <t>x</t>
        </is>
      </c>
      <c r="O1202" s="83" t="inlineStr">
        <is>
          <t>1</t>
        </is>
      </c>
      <c r="P1202" s="87" t="inlineStr">
        <is>
          <t>x</t>
        </is>
      </c>
      <c r="Q1202" s="87" t="inlineStr">
        <is>
          <t>x</t>
        </is>
      </c>
      <c r="R1202" s="87" t="inlineStr">
        <is>
          <t>x</t>
        </is>
      </c>
      <c r="S1202" s="84" t="inlineStr">
        <is>
          <t>4%</t>
        </is>
      </c>
    </row>
    <row r="1203" ht="24" customHeight="1">
      <c r="A1203" s="494" t="n"/>
      <c r="B1203" s="236" t="inlineStr">
        <is>
          <t>5</t>
        </is>
      </c>
      <c r="C1203" s="82" t="inlineStr">
        <is>
          <t>3.8</t>
        </is>
      </c>
      <c r="D1203" s="83" t="inlineStr">
        <is>
          <t>5</t>
        </is>
      </c>
      <c r="E1203" s="83" t="inlineStr">
        <is>
          <t>1</t>
        </is>
      </c>
      <c r="F1203" s="84">
        <f>D1203/$T$1*E1203</f>
        <v/>
      </c>
      <c r="G1203" s="83" t="inlineStr">
        <is>
          <t>4</t>
        </is>
      </c>
      <c r="H1203" s="87" t="inlineStr">
        <is>
          <t>x</t>
        </is>
      </c>
      <c r="I1203" s="83" t="inlineStr">
        <is>
          <t>1.8%</t>
        </is>
      </c>
      <c r="J1203" s="87" t="inlineStr">
        <is>
          <t>x</t>
        </is>
      </c>
      <c r="K1203" s="83" t="inlineStr">
        <is>
          <t>0.9%</t>
        </is>
      </c>
      <c r="L1203" s="87" t="inlineStr">
        <is>
          <t>x</t>
        </is>
      </c>
      <c r="M1203" s="83" t="inlineStr">
        <is>
          <t>1</t>
        </is>
      </c>
      <c r="N1203" s="87" t="inlineStr">
        <is>
          <t>x</t>
        </is>
      </c>
      <c r="O1203" s="83" t="inlineStr">
        <is>
          <t>2</t>
        </is>
      </c>
      <c r="P1203" s="87" t="inlineStr">
        <is>
          <t>x</t>
        </is>
      </c>
      <c r="Q1203" s="87" t="inlineStr">
        <is>
          <t>x</t>
        </is>
      </c>
      <c r="R1203" s="87" t="inlineStr">
        <is>
          <t>x</t>
        </is>
      </c>
      <c r="S1203" s="84" t="inlineStr">
        <is>
          <t>5%</t>
        </is>
      </c>
    </row>
    <row r="1204" ht="24" customHeight="1">
      <c r="A1204" s="494" t="n"/>
      <c r="B1204" s="236" t="inlineStr">
        <is>
          <t>6</t>
        </is>
      </c>
      <c r="C1204" s="82" t="inlineStr">
        <is>
          <t>4.8</t>
        </is>
      </c>
      <c r="D1204" s="83" t="inlineStr">
        <is>
          <t>10</t>
        </is>
      </c>
      <c r="E1204" s="83" t="inlineStr">
        <is>
          <t>2</t>
        </is>
      </c>
      <c r="F1204" s="84">
        <f>D1204/$T$1*E1204</f>
        <v/>
      </c>
      <c r="G1204" s="83" t="inlineStr">
        <is>
          <t>5</t>
        </is>
      </c>
      <c r="H1204" s="87" t="inlineStr">
        <is>
          <t>x</t>
        </is>
      </c>
      <c r="I1204" s="83" t="inlineStr">
        <is>
          <t>2.4%</t>
        </is>
      </c>
      <c r="J1204" s="87" t="inlineStr">
        <is>
          <t>x</t>
        </is>
      </c>
      <c r="K1204" s="83" t="inlineStr">
        <is>
          <t>1.2%</t>
        </is>
      </c>
      <c r="L1204" s="87" t="inlineStr">
        <is>
          <t>x</t>
        </is>
      </c>
      <c r="M1204" s="83" t="inlineStr">
        <is>
          <t>1</t>
        </is>
      </c>
      <c r="N1204" s="87" t="inlineStr">
        <is>
          <t>x</t>
        </is>
      </c>
      <c r="O1204" s="83" t="inlineStr">
        <is>
          <t>2</t>
        </is>
      </c>
      <c r="P1204" s="87" t="inlineStr">
        <is>
          <t>x</t>
        </is>
      </c>
      <c r="Q1204" s="87" t="inlineStr">
        <is>
          <t>x</t>
        </is>
      </c>
      <c r="R1204" s="87" t="inlineStr">
        <is>
          <t>x</t>
        </is>
      </c>
      <c r="S1204" s="84" t="inlineStr">
        <is>
          <t>6.5%</t>
        </is>
      </c>
    </row>
    <row r="1205" ht="24" customHeight="1">
      <c r="A1205" s="494" t="n"/>
      <c r="B1205" s="236" t="inlineStr">
        <is>
          <t>7</t>
        </is>
      </c>
      <c r="C1205" s="82" t="inlineStr">
        <is>
          <t>6.3</t>
        </is>
      </c>
      <c r="D1205" s="83" t="inlineStr">
        <is>
          <t>10</t>
        </is>
      </c>
      <c r="E1205" s="83" t="inlineStr">
        <is>
          <t>2</t>
        </is>
      </c>
      <c r="F1205" s="84">
        <f>D1205/$T$1*E1205</f>
        <v/>
      </c>
      <c r="G1205" s="83" t="inlineStr">
        <is>
          <t>7</t>
        </is>
      </c>
      <c r="H1205" s="87" t="inlineStr">
        <is>
          <t>x</t>
        </is>
      </c>
      <c r="I1205" s="83" t="inlineStr">
        <is>
          <t>2.9%</t>
        </is>
      </c>
      <c r="J1205" s="87" t="inlineStr">
        <is>
          <t>x</t>
        </is>
      </c>
      <c r="K1205" s="83" t="inlineStr">
        <is>
          <t>1.5%</t>
        </is>
      </c>
      <c r="L1205" s="87" t="inlineStr">
        <is>
          <t>x</t>
        </is>
      </c>
      <c r="M1205" s="83" t="inlineStr">
        <is>
          <t>2</t>
        </is>
      </c>
      <c r="N1205" s="87" t="inlineStr">
        <is>
          <t>x</t>
        </is>
      </c>
      <c r="O1205" s="83" t="inlineStr">
        <is>
          <t>3</t>
        </is>
      </c>
      <c r="P1205" s="87" t="inlineStr">
        <is>
          <t>x</t>
        </is>
      </c>
      <c r="Q1205" s="87" t="inlineStr">
        <is>
          <t>x</t>
        </is>
      </c>
      <c r="R1205" s="87" t="inlineStr">
        <is>
          <t>x</t>
        </is>
      </c>
      <c r="S1205" s="84" t="inlineStr">
        <is>
          <t>8%</t>
        </is>
      </c>
    </row>
    <row r="1206" ht="24" customHeight="1">
      <c r="A1206" s="494" t="n"/>
      <c r="B1206" s="236" t="inlineStr">
        <is>
          <t>8</t>
        </is>
      </c>
      <c r="C1206" s="82" t="inlineStr">
        <is>
          <t>7.2</t>
        </is>
      </c>
      <c r="D1206" s="83" t="inlineStr">
        <is>
          <t>10</t>
        </is>
      </c>
      <c r="E1206" s="83" t="inlineStr">
        <is>
          <t>2</t>
        </is>
      </c>
      <c r="F1206" s="84">
        <f>D1206/$T$1*E1206</f>
        <v/>
      </c>
      <c r="G1206" s="83" t="inlineStr">
        <is>
          <t>8</t>
        </is>
      </c>
      <c r="H1206" s="87" t="inlineStr">
        <is>
          <t>x</t>
        </is>
      </c>
      <c r="I1206" s="83" t="inlineStr">
        <is>
          <t>3.5%</t>
        </is>
      </c>
      <c r="J1206" s="87" t="inlineStr">
        <is>
          <t>x</t>
        </is>
      </c>
      <c r="K1206" s="83" t="inlineStr">
        <is>
          <t>1.7%</t>
        </is>
      </c>
      <c r="L1206" s="87" t="inlineStr">
        <is>
          <t>x</t>
        </is>
      </c>
      <c r="M1206" s="83" t="inlineStr">
        <is>
          <t>2</t>
        </is>
      </c>
      <c r="N1206" s="87" t="inlineStr">
        <is>
          <t>x</t>
        </is>
      </c>
      <c r="O1206" s="83" t="inlineStr">
        <is>
          <t>3</t>
        </is>
      </c>
      <c r="P1206" s="87" t="inlineStr">
        <is>
          <t>x</t>
        </is>
      </c>
      <c r="Q1206" s="87" t="inlineStr">
        <is>
          <t>x</t>
        </is>
      </c>
      <c r="R1206" s="87" t="inlineStr">
        <is>
          <t>x</t>
        </is>
      </c>
      <c r="S1206" s="84" t="inlineStr">
        <is>
          <t>9.5%</t>
        </is>
      </c>
    </row>
    <row r="1207" ht="24" customHeight="1">
      <c r="A1207" s="494" t="n"/>
      <c r="B1207" s="236" t="inlineStr">
        <is>
          <t>9</t>
        </is>
      </c>
      <c r="C1207" s="82" t="inlineStr">
        <is>
          <t>8.3</t>
        </is>
      </c>
      <c r="D1207" s="83" t="inlineStr">
        <is>
          <t>10</t>
        </is>
      </c>
      <c r="E1207" s="83" t="inlineStr">
        <is>
          <t>2</t>
        </is>
      </c>
      <c r="F1207" s="84">
        <f>D1207/$T$1*E1207</f>
        <v/>
      </c>
      <c r="G1207" s="83" t="inlineStr">
        <is>
          <t>9</t>
        </is>
      </c>
      <c r="H1207" s="87" t="inlineStr">
        <is>
          <t>x</t>
        </is>
      </c>
      <c r="I1207" s="83" t="inlineStr">
        <is>
          <t>4%</t>
        </is>
      </c>
      <c r="J1207" s="87" t="inlineStr">
        <is>
          <t>x</t>
        </is>
      </c>
      <c r="K1207" s="83" t="inlineStr">
        <is>
          <t>2%</t>
        </is>
      </c>
      <c r="L1207" s="87" t="inlineStr">
        <is>
          <t>x</t>
        </is>
      </c>
      <c r="M1207" s="83" t="inlineStr">
        <is>
          <t>2</t>
        </is>
      </c>
      <c r="N1207" s="87" t="inlineStr">
        <is>
          <t>x</t>
        </is>
      </c>
      <c r="O1207" s="83" t="inlineStr">
        <is>
          <t>4</t>
        </is>
      </c>
      <c r="P1207" s="87" t="inlineStr">
        <is>
          <t>x</t>
        </is>
      </c>
      <c r="Q1207" s="87" t="inlineStr">
        <is>
          <t>x</t>
        </is>
      </c>
      <c r="R1207" s="87" t="inlineStr">
        <is>
          <t>x</t>
        </is>
      </c>
      <c r="S1207" s="84" t="inlineStr">
        <is>
          <t>11%</t>
        </is>
      </c>
    </row>
    <row r="1208" ht="24" customHeight="1">
      <c r="A1208" s="494" t="n"/>
      <c r="B1208" s="236" t="inlineStr">
        <is>
          <t>10</t>
        </is>
      </c>
      <c r="C1208" s="82" t="inlineStr">
        <is>
          <t>9.6</t>
        </is>
      </c>
      <c r="D1208" s="83" t="inlineStr">
        <is>
          <t>10</t>
        </is>
      </c>
      <c r="E1208" s="83" t="inlineStr">
        <is>
          <t>2</t>
        </is>
      </c>
      <c r="F1208" s="84">
        <f>D1208/$T$1*E1208</f>
        <v/>
      </c>
      <c r="G1208" s="83" t="inlineStr">
        <is>
          <t>10</t>
        </is>
      </c>
      <c r="H1208" s="87" t="inlineStr">
        <is>
          <t>x</t>
        </is>
      </c>
      <c r="I1208" s="83" t="inlineStr">
        <is>
          <t>4.6%</t>
        </is>
      </c>
      <c r="J1208" s="87" t="inlineStr">
        <is>
          <t>x</t>
        </is>
      </c>
      <c r="K1208" s="83" t="inlineStr">
        <is>
          <t>2.3%</t>
        </is>
      </c>
      <c r="L1208" s="87" t="inlineStr">
        <is>
          <t>x</t>
        </is>
      </c>
      <c r="M1208" s="83" t="inlineStr">
        <is>
          <t>3</t>
        </is>
      </c>
      <c r="N1208" s="87" t="inlineStr">
        <is>
          <t>x</t>
        </is>
      </c>
      <c r="O1208" s="83" t="inlineStr">
        <is>
          <t>4</t>
        </is>
      </c>
      <c r="P1208" s="87" t="inlineStr">
        <is>
          <t>x</t>
        </is>
      </c>
      <c r="Q1208" s="87" t="inlineStr">
        <is>
          <t>x</t>
        </is>
      </c>
      <c r="R1208" s="87" t="inlineStr">
        <is>
          <t>x</t>
        </is>
      </c>
      <c r="S1208" s="84" t="inlineStr">
        <is>
          <t>12.5%</t>
        </is>
      </c>
    </row>
    <row r="1209" ht="24" customHeight="1">
      <c r="A1209" s="494" t="n"/>
      <c r="B1209" s="236" t="inlineStr">
        <is>
          <t>11</t>
        </is>
      </c>
      <c r="C1209" s="82" t="inlineStr">
        <is>
          <t>11.1</t>
        </is>
      </c>
      <c r="D1209" s="83" t="inlineStr">
        <is>
          <t>15</t>
        </is>
      </c>
      <c r="E1209" s="83" t="inlineStr">
        <is>
          <t>5</t>
        </is>
      </c>
      <c r="F1209" s="84">
        <f>D1209/$T$1*E1209</f>
        <v/>
      </c>
      <c r="G1209" s="83" t="inlineStr">
        <is>
          <t>12</t>
        </is>
      </c>
      <c r="H1209" s="87" t="inlineStr">
        <is>
          <t>x</t>
        </is>
      </c>
      <c r="I1209" s="83" t="inlineStr">
        <is>
          <t>5.3%</t>
        </is>
      </c>
      <c r="J1209" s="87" t="inlineStr">
        <is>
          <t>x</t>
        </is>
      </c>
      <c r="K1209" s="83" t="inlineStr">
        <is>
          <t>2.7%</t>
        </is>
      </c>
      <c r="L1209" s="87" t="inlineStr">
        <is>
          <t>x</t>
        </is>
      </c>
      <c r="M1209" s="83" t="inlineStr">
        <is>
          <t>3</t>
        </is>
      </c>
      <c r="N1209" s="87" t="inlineStr">
        <is>
          <t>x</t>
        </is>
      </c>
      <c r="O1209" s="83" t="inlineStr">
        <is>
          <t>5</t>
        </is>
      </c>
      <c r="P1209" s="87" t="inlineStr">
        <is>
          <t>x</t>
        </is>
      </c>
      <c r="Q1209" s="87" t="inlineStr">
        <is>
          <t>x</t>
        </is>
      </c>
      <c r="R1209" s="87" t="inlineStr">
        <is>
          <t>x</t>
        </is>
      </c>
      <c r="S1209" s="84" t="inlineStr">
        <is>
          <t>14.5%</t>
        </is>
      </c>
    </row>
    <row r="1210" ht="24" customHeight="1">
      <c r="A1210" s="494" t="n"/>
      <c r="B1210" s="236" t="inlineStr">
        <is>
          <t>12</t>
        </is>
      </c>
      <c r="C1210" s="82" t="inlineStr">
        <is>
          <t>12.3</t>
        </is>
      </c>
      <c r="D1210" s="83" t="inlineStr">
        <is>
          <t>15</t>
        </is>
      </c>
      <c r="E1210" s="83" t="inlineStr">
        <is>
          <t>5</t>
        </is>
      </c>
      <c r="F1210" s="84">
        <f>D1210/$T$1*E1210</f>
        <v/>
      </c>
      <c r="G1210" s="83" t="inlineStr">
        <is>
          <t>14</t>
        </is>
      </c>
      <c r="H1210" s="87" t="inlineStr">
        <is>
          <t>x</t>
        </is>
      </c>
      <c r="I1210" s="83" t="inlineStr">
        <is>
          <t>6%</t>
        </is>
      </c>
      <c r="J1210" s="87" t="inlineStr">
        <is>
          <t>x</t>
        </is>
      </c>
      <c r="K1210" s="83" t="inlineStr">
        <is>
          <t>3%</t>
        </is>
      </c>
      <c r="L1210" s="87" t="inlineStr">
        <is>
          <t>x</t>
        </is>
      </c>
      <c r="M1210" s="83" t="inlineStr">
        <is>
          <t>3</t>
        </is>
      </c>
      <c r="N1210" s="87" t="inlineStr">
        <is>
          <t>x</t>
        </is>
      </c>
      <c r="O1210" s="83" t="inlineStr">
        <is>
          <t>5</t>
        </is>
      </c>
      <c r="P1210" s="87" t="inlineStr">
        <is>
          <t>x</t>
        </is>
      </c>
      <c r="Q1210" s="87" t="inlineStr">
        <is>
          <t>x</t>
        </is>
      </c>
      <c r="R1210" s="87" t="inlineStr">
        <is>
          <t>x</t>
        </is>
      </c>
      <c r="S1210" s="84" t="inlineStr">
        <is>
          <t>16.5%</t>
        </is>
      </c>
    </row>
    <row r="1211" ht="24" customHeight="1">
      <c r="A1211" s="494" t="n"/>
      <c r="B1211" s="236" t="inlineStr">
        <is>
          <t>13</t>
        </is>
      </c>
      <c r="C1211" s="82" t="inlineStr">
        <is>
          <t>14.1</t>
        </is>
      </c>
      <c r="D1211" s="83" t="inlineStr">
        <is>
          <t>15</t>
        </is>
      </c>
      <c r="E1211" s="83" t="inlineStr">
        <is>
          <t>5</t>
        </is>
      </c>
      <c r="F1211" s="84">
        <f>D1211/$T$1*E1211</f>
        <v/>
      </c>
      <c r="G1211" s="83" t="inlineStr">
        <is>
          <t>15</t>
        </is>
      </c>
      <c r="H1211" s="87" t="inlineStr">
        <is>
          <t>x</t>
        </is>
      </c>
      <c r="I1211" s="83" t="inlineStr">
        <is>
          <t>6.8%</t>
        </is>
      </c>
      <c r="J1211" s="87" t="inlineStr">
        <is>
          <t>x</t>
        </is>
      </c>
      <c r="K1211" s="83" t="inlineStr">
        <is>
          <t>3.4%</t>
        </is>
      </c>
      <c r="L1211" s="87" t="inlineStr">
        <is>
          <t>x</t>
        </is>
      </c>
      <c r="M1211" s="83" t="inlineStr">
        <is>
          <t>4</t>
        </is>
      </c>
      <c r="N1211" s="87" t="inlineStr">
        <is>
          <t>x</t>
        </is>
      </c>
      <c r="O1211" s="83" t="inlineStr">
        <is>
          <t>6</t>
        </is>
      </c>
      <c r="P1211" s="87" t="inlineStr">
        <is>
          <t>x</t>
        </is>
      </c>
      <c r="Q1211" s="87" t="inlineStr">
        <is>
          <t>x</t>
        </is>
      </c>
      <c r="R1211" s="87" t="inlineStr">
        <is>
          <t>x</t>
        </is>
      </c>
      <c r="S1211" s="84" t="inlineStr">
        <is>
          <t>18.5%</t>
        </is>
      </c>
    </row>
    <row r="1212" ht="24" customHeight="1">
      <c r="A1212" s="494" t="n"/>
      <c r="B1212" s="236" t="inlineStr">
        <is>
          <t>14</t>
        </is>
      </c>
      <c r="C1212" s="82" t="inlineStr">
        <is>
          <t>15.6</t>
        </is>
      </c>
      <c r="D1212" s="83" t="inlineStr">
        <is>
          <t>15</t>
        </is>
      </c>
      <c r="E1212" s="83" t="inlineStr">
        <is>
          <t>5</t>
        </is>
      </c>
      <c r="F1212" s="84">
        <f>D1212/$T$1*E1212</f>
        <v/>
      </c>
      <c r="G1212" s="83" t="inlineStr">
        <is>
          <t>17</t>
        </is>
      </c>
      <c r="H1212" s="87" t="inlineStr">
        <is>
          <t>x</t>
        </is>
      </c>
      <c r="I1212" s="83" t="inlineStr">
        <is>
          <t>7.5%</t>
        </is>
      </c>
      <c r="J1212" s="87" t="inlineStr">
        <is>
          <t>x</t>
        </is>
      </c>
      <c r="K1212" s="83" t="inlineStr">
        <is>
          <t>3.8%</t>
        </is>
      </c>
      <c r="L1212" s="87" t="inlineStr">
        <is>
          <t>x</t>
        </is>
      </c>
      <c r="M1212" s="83" t="inlineStr">
        <is>
          <t>4</t>
        </is>
      </c>
      <c r="N1212" s="87" t="inlineStr">
        <is>
          <t>x</t>
        </is>
      </c>
      <c r="O1212" s="83" t="inlineStr">
        <is>
          <t>7</t>
        </is>
      </c>
      <c r="P1212" s="87" t="inlineStr">
        <is>
          <t>x</t>
        </is>
      </c>
      <c r="Q1212" s="87" t="inlineStr">
        <is>
          <t>x</t>
        </is>
      </c>
      <c r="R1212" s="87" t="inlineStr">
        <is>
          <t>x</t>
        </is>
      </c>
      <c r="S1212" s="84" t="inlineStr">
        <is>
          <t>20.5%</t>
        </is>
      </c>
    </row>
    <row r="1213" ht="24" customHeight="1">
      <c r="A1213" s="494" t="n"/>
      <c r="B1213" s="236" t="inlineStr">
        <is>
          <t>15</t>
        </is>
      </c>
      <c r="C1213" s="82" t="inlineStr">
        <is>
          <t>17.2</t>
        </is>
      </c>
      <c r="D1213" s="83" t="inlineStr">
        <is>
          <t>15</t>
        </is>
      </c>
      <c r="E1213" s="83" t="inlineStr">
        <is>
          <t>5</t>
        </is>
      </c>
      <c r="F1213" s="84">
        <f>D1213/$T$1*E1213</f>
        <v/>
      </c>
      <c r="G1213" s="83" t="inlineStr">
        <is>
          <t>19</t>
        </is>
      </c>
      <c r="H1213" s="87" t="inlineStr">
        <is>
          <t>x</t>
        </is>
      </c>
      <c r="I1213" s="83" t="inlineStr">
        <is>
          <t>8.2%</t>
        </is>
      </c>
      <c r="J1213" s="87" t="inlineStr">
        <is>
          <t>x</t>
        </is>
      </c>
      <c r="K1213" s="83" t="inlineStr">
        <is>
          <t>4.1%</t>
        </is>
      </c>
      <c r="L1213" s="87" t="inlineStr">
        <is>
          <t>x</t>
        </is>
      </c>
      <c r="M1213" s="83" t="inlineStr">
        <is>
          <t>5</t>
        </is>
      </c>
      <c r="N1213" s="87" t="inlineStr">
        <is>
          <t>x</t>
        </is>
      </c>
      <c r="O1213" s="83" t="inlineStr">
        <is>
          <t>7</t>
        </is>
      </c>
      <c r="P1213" s="87" t="inlineStr">
        <is>
          <t>x</t>
        </is>
      </c>
      <c r="Q1213" s="87" t="inlineStr">
        <is>
          <t>x</t>
        </is>
      </c>
      <c r="R1213" s="87" t="inlineStr">
        <is>
          <t>x</t>
        </is>
      </c>
      <c r="S1213" s="84" t="inlineStr">
        <is>
          <t>22.5%</t>
        </is>
      </c>
    </row>
    <row r="1214" ht="24" customHeight="1">
      <c r="A1214" s="494" t="n"/>
      <c r="B1214" s="236" t="inlineStr">
        <is>
          <t>16</t>
        </is>
      </c>
      <c r="C1214" s="82" t="inlineStr">
        <is>
          <t>19.2</t>
        </is>
      </c>
      <c r="D1214" s="83" t="inlineStr">
        <is>
          <t>20</t>
        </is>
      </c>
      <c r="E1214" s="83" t="inlineStr">
        <is>
          <t>8</t>
        </is>
      </c>
      <c r="F1214" s="84">
        <f>D1214/$T$1*E1214</f>
        <v/>
      </c>
      <c r="G1214" s="83" t="inlineStr">
        <is>
          <t>21</t>
        </is>
      </c>
      <c r="H1214" s="87" t="inlineStr">
        <is>
          <t>x</t>
        </is>
      </c>
      <c r="I1214" s="83" t="inlineStr">
        <is>
          <t>9.3%</t>
        </is>
      </c>
      <c r="J1214" s="87" t="inlineStr">
        <is>
          <t>x</t>
        </is>
      </c>
      <c r="K1214" s="83" t="inlineStr">
        <is>
          <t>4.7%</t>
        </is>
      </c>
      <c r="L1214" s="87" t="inlineStr">
        <is>
          <t>x</t>
        </is>
      </c>
      <c r="M1214" s="83" t="inlineStr">
        <is>
          <t>5</t>
        </is>
      </c>
      <c r="N1214" s="87" t="inlineStr">
        <is>
          <t>x</t>
        </is>
      </c>
      <c r="O1214" s="83" t="inlineStr">
        <is>
          <t>8</t>
        </is>
      </c>
      <c r="P1214" s="87" t="inlineStr">
        <is>
          <t>x</t>
        </is>
      </c>
      <c r="Q1214" s="87" t="inlineStr">
        <is>
          <t>x</t>
        </is>
      </c>
      <c r="R1214" s="87" t="inlineStr">
        <is>
          <t>x</t>
        </is>
      </c>
      <c r="S1214" s="84" t="inlineStr">
        <is>
          <t>25.5%</t>
        </is>
      </c>
    </row>
    <row r="1215" ht="24" customHeight="1">
      <c r="A1215" s="494" t="n"/>
      <c r="B1215" s="236" t="inlineStr">
        <is>
          <t>17</t>
        </is>
      </c>
      <c r="C1215" s="82" t="inlineStr">
        <is>
          <t>21.7</t>
        </is>
      </c>
      <c r="D1215" s="83" t="inlineStr">
        <is>
          <t>20</t>
        </is>
      </c>
      <c r="E1215" s="83" t="inlineStr">
        <is>
          <t>8</t>
        </is>
      </c>
      <c r="F1215" s="84">
        <f>D1215/$T$1*E1215</f>
        <v/>
      </c>
      <c r="G1215" s="83" t="inlineStr">
        <is>
          <t>24</t>
        </is>
      </c>
      <c r="H1215" s="87" t="inlineStr">
        <is>
          <t>x</t>
        </is>
      </c>
      <c r="I1215" s="83" t="inlineStr">
        <is>
          <t>10.4%</t>
        </is>
      </c>
      <c r="J1215" s="87" t="inlineStr">
        <is>
          <t>x</t>
        </is>
      </c>
      <c r="K1215" s="83" t="inlineStr">
        <is>
          <t>5.2%</t>
        </is>
      </c>
      <c r="L1215" s="87" t="inlineStr">
        <is>
          <t>x</t>
        </is>
      </c>
      <c r="M1215" s="83" t="inlineStr">
        <is>
          <t>6</t>
        </is>
      </c>
      <c r="N1215" s="87" t="inlineStr">
        <is>
          <t>x</t>
        </is>
      </c>
      <c r="O1215" s="83" t="inlineStr">
        <is>
          <t>9</t>
        </is>
      </c>
      <c r="P1215" s="87" t="inlineStr">
        <is>
          <t>x</t>
        </is>
      </c>
      <c r="Q1215" s="87" t="inlineStr">
        <is>
          <t>x</t>
        </is>
      </c>
      <c r="R1215" s="87" t="inlineStr">
        <is>
          <t>x</t>
        </is>
      </c>
      <c r="S1215" s="84" t="inlineStr">
        <is>
          <t>28.5%</t>
        </is>
      </c>
    </row>
    <row r="1216" ht="24" customHeight="1">
      <c r="A1216" s="494" t="n"/>
      <c r="B1216" s="236" t="inlineStr">
        <is>
          <t>18</t>
        </is>
      </c>
      <c r="C1216" s="82" t="inlineStr">
        <is>
          <t>24.1</t>
        </is>
      </c>
      <c r="D1216" s="83" t="inlineStr">
        <is>
          <t>20</t>
        </is>
      </c>
      <c r="E1216" s="83" t="inlineStr">
        <is>
          <t>8</t>
        </is>
      </c>
      <c r="F1216" s="84">
        <f>D1216/$T$1*E1216</f>
        <v/>
      </c>
      <c r="G1216" s="83" t="inlineStr">
        <is>
          <t>26</t>
        </is>
      </c>
      <c r="H1216" s="87" t="inlineStr">
        <is>
          <t>x</t>
        </is>
      </c>
      <c r="I1216" s="83" t="inlineStr">
        <is>
          <t>11.5%</t>
        </is>
      </c>
      <c r="J1216" s="87" t="inlineStr">
        <is>
          <t>x</t>
        </is>
      </c>
      <c r="K1216" s="83" t="inlineStr">
        <is>
          <t>5.8%</t>
        </is>
      </c>
      <c r="L1216" s="87" t="inlineStr">
        <is>
          <t>x</t>
        </is>
      </c>
      <c r="M1216" s="83" t="inlineStr">
        <is>
          <t>7</t>
        </is>
      </c>
      <c r="N1216" s="87" t="inlineStr">
        <is>
          <t>x</t>
        </is>
      </c>
      <c r="O1216" s="83" t="inlineStr">
        <is>
          <t>10</t>
        </is>
      </c>
      <c r="P1216" s="87" t="inlineStr">
        <is>
          <t>x</t>
        </is>
      </c>
      <c r="Q1216" s="87" t="inlineStr">
        <is>
          <t>x</t>
        </is>
      </c>
      <c r="R1216" s="87" t="inlineStr">
        <is>
          <t>x</t>
        </is>
      </c>
      <c r="S1216" s="84" t="inlineStr">
        <is>
          <t>31.5%</t>
        </is>
      </c>
    </row>
    <row r="1217" ht="24" customHeight="1">
      <c r="A1217" s="494" t="n"/>
      <c r="B1217" s="236" t="inlineStr">
        <is>
          <t>19</t>
        </is>
      </c>
      <c r="C1217" s="82" t="inlineStr">
        <is>
          <t>26.1</t>
        </is>
      </c>
      <c r="D1217" s="83" t="inlineStr">
        <is>
          <t>20</t>
        </is>
      </c>
      <c r="E1217" s="83" t="inlineStr">
        <is>
          <t>8</t>
        </is>
      </c>
      <c r="F1217" s="84">
        <f>D1217/$T$1*E1217</f>
        <v/>
      </c>
      <c r="G1217" s="83" t="inlineStr">
        <is>
          <t>29</t>
        </is>
      </c>
      <c r="H1217" s="87" t="inlineStr">
        <is>
          <t>x</t>
        </is>
      </c>
      <c r="I1217" s="83" t="inlineStr">
        <is>
          <t>12.6%</t>
        </is>
      </c>
      <c r="J1217" s="87" t="inlineStr">
        <is>
          <t>x</t>
        </is>
      </c>
      <c r="K1217" s="83" t="inlineStr">
        <is>
          <t>6.3%</t>
        </is>
      </c>
      <c r="L1217" s="87" t="inlineStr">
        <is>
          <t>x</t>
        </is>
      </c>
      <c r="M1217" s="83" t="inlineStr">
        <is>
          <t>7</t>
        </is>
      </c>
      <c r="N1217" s="87" t="inlineStr">
        <is>
          <t>x</t>
        </is>
      </c>
      <c r="O1217" s="83" t="inlineStr">
        <is>
          <t>11</t>
        </is>
      </c>
      <c r="P1217" s="87" t="inlineStr">
        <is>
          <t>x</t>
        </is>
      </c>
      <c r="Q1217" s="87" t="inlineStr">
        <is>
          <t>x</t>
        </is>
      </c>
      <c r="R1217" s="87" t="inlineStr">
        <is>
          <t>x</t>
        </is>
      </c>
      <c r="S1217" s="84" t="inlineStr">
        <is>
          <t>34.5%</t>
        </is>
      </c>
    </row>
    <row r="1218" ht="24" customHeight="1">
      <c r="A1218" s="494" t="n"/>
      <c r="B1218" s="236" t="inlineStr">
        <is>
          <t>20</t>
        </is>
      </c>
      <c r="C1218" s="82" t="inlineStr">
        <is>
          <t>28.6</t>
        </is>
      </c>
      <c r="D1218" s="83" t="inlineStr">
        <is>
          <t>20</t>
        </is>
      </c>
      <c r="E1218" s="83" t="inlineStr">
        <is>
          <t>8</t>
        </is>
      </c>
      <c r="F1218" s="84">
        <f>D1218/$T$1*E1218</f>
        <v/>
      </c>
      <c r="G1218" s="83" t="inlineStr">
        <is>
          <t>31</t>
        </is>
      </c>
      <c r="H1218" s="87" t="inlineStr">
        <is>
          <t>x</t>
        </is>
      </c>
      <c r="I1218" s="83" t="inlineStr">
        <is>
          <t>13.7%</t>
        </is>
      </c>
      <c r="J1218" s="87" t="inlineStr">
        <is>
          <t>x</t>
        </is>
      </c>
      <c r="K1218" s="83" t="inlineStr">
        <is>
          <t>6.9%</t>
        </is>
      </c>
      <c r="L1218" s="87" t="inlineStr">
        <is>
          <t>x</t>
        </is>
      </c>
      <c r="M1218" s="83" t="inlineStr">
        <is>
          <t>8</t>
        </is>
      </c>
      <c r="N1218" s="87" t="inlineStr">
        <is>
          <t>x</t>
        </is>
      </c>
      <c r="O1218" s="83" t="inlineStr">
        <is>
          <t>12</t>
        </is>
      </c>
      <c r="P1218" s="87" t="inlineStr">
        <is>
          <t>x</t>
        </is>
      </c>
      <c r="Q1218" s="87" t="inlineStr">
        <is>
          <t>x</t>
        </is>
      </c>
      <c r="R1218" s="87" t="inlineStr">
        <is>
          <t>x</t>
        </is>
      </c>
      <c r="S1218" s="84" t="inlineStr">
        <is>
          <t>37.5%</t>
        </is>
      </c>
    </row>
    <row r="1219" ht="24" customHeight="1">
      <c r="A1219" s="494" t="n"/>
      <c r="B1219" s="236" t="inlineStr">
        <is>
          <t>21</t>
        </is>
      </c>
      <c r="C1219" s="82" t="inlineStr">
        <is>
          <t>32.1</t>
        </is>
      </c>
      <c r="D1219" s="83" t="inlineStr">
        <is>
          <t>25</t>
        </is>
      </c>
      <c r="E1219" s="83" t="inlineStr">
        <is>
          <t>12</t>
        </is>
      </c>
      <c r="F1219" s="84">
        <f>D1219/$T$1*E1219</f>
        <v/>
      </c>
      <c r="G1219" s="83" t="inlineStr">
        <is>
          <t>35</t>
        </is>
      </c>
      <c r="H1219" s="87" t="inlineStr">
        <is>
          <t>x</t>
        </is>
      </c>
      <c r="I1219" s="83" t="inlineStr">
        <is>
          <t>15.3%</t>
        </is>
      </c>
      <c r="J1219" s="87" t="inlineStr">
        <is>
          <t>x</t>
        </is>
      </c>
      <c r="K1219" s="83" t="inlineStr">
        <is>
          <t>7.7%</t>
        </is>
      </c>
      <c r="L1219" s="87" t="inlineStr">
        <is>
          <t>x</t>
        </is>
      </c>
      <c r="M1219" s="83" t="inlineStr">
        <is>
          <t>9</t>
        </is>
      </c>
      <c r="N1219" s="87" t="inlineStr">
        <is>
          <t>x</t>
        </is>
      </c>
      <c r="O1219" s="83" t="inlineStr">
        <is>
          <t>14</t>
        </is>
      </c>
      <c r="P1219" s="87" t="inlineStr">
        <is>
          <t>x</t>
        </is>
      </c>
      <c r="Q1219" s="87" t="inlineStr">
        <is>
          <t>x</t>
        </is>
      </c>
      <c r="R1219" s="87" t="inlineStr">
        <is>
          <t>x</t>
        </is>
      </c>
      <c r="S1219" s="84" t="inlineStr">
        <is>
          <t>42%</t>
        </is>
      </c>
    </row>
    <row r="1220" ht="24" customHeight="1">
      <c r="A1220" s="494" t="n"/>
      <c r="B1220" s="236" t="inlineStr">
        <is>
          <t>22</t>
        </is>
      </c>
      <c r="C1220" s="82" t="inlineStr">
        <is>
          <t>35.6</t>
        </is>
      </c>
      <c r="D1220" s="83" t="inlineStr">
        <is>
          <t>25</t>
        </is>
      </c>
      <c r="E1220" s="83" t="inlineStr">
        <is>
          <t>12</t>
        </is>
      </c>
      <c r="F1220" s="84">
        <f>D1220/$T$1*E1220</f>
        <v/>
      </c>
      <c r="G1220" s="83" t="inlineStr">
        <is>
          <t>39</t>
        </is>
      </c>
      <c r="H1220" s="87" t="inlineStr">
        <is>
          <t>x</t>
        </is>
      </c>
      <c r="I1220" s="83" t="inlineStr">
        <is>
          <t>17%</t>
        </is>
      </c>
      <c r="J1220" s="87" t="inlineStr">
        <is>
          <t>x</t>
        </is>
      </c>
      <c r="K1220" s="83" t="inlineStr">
        <is>
          <t>8.6%</t>
        </is>
      </c>
      <c r="L1220" s="87" t="inlineStr">
        <is>
          <t>x</t>
        </is>
      </c>
      <c r="M1220" s="83" t="inlineStr">
        <is>
          <t>10</t>
        </is>
      </c>
      <c r="N1220" s="87" t="inlineStr">
        <is>
          <t>x</t>
        </is>
      </c>
      <c r="O1220" s="83" t="inlineStr">
        <is>
          <t>15</t>
        </is>
      </c>
      <c r="P1220" s="87" t="inlineStr">
        <is>
          <t>x</t>
        </is>
      </c>
      <c r="Q1220" s="87" t="inlineStr">
        <is>
          <t>x</t>
        </is>
      </c>
      <c r="R1220" s="87" t="inlineStr">
        <is>
          <t>x</t>
        </is>
      </c>
      <c r="S1220" s="84" t="inlineStr">
        <is>
          <t>46.5%</t>
        </is>
      </c>
    </row>
    <row r="1221" ht="24" customHeight="1">
      <c r="A1221" s="494" t="n"/>
      <c r="B1221" s="236" t="inlineStr">
        <is>
          <t>23</t>
        </is>
      </c>
      <c r="C1221" s="82" t="inlineStr">
        <is>
          <t>39</t>
        </is>
      </c>
      <c r="D1221" s="83" t="inlineStr">
        <is>
          <t>25</t>
        </is>
      </c>
      <c r="E1221" s="83" t="inlineStr">
        <is>
          <t>12</t>
        </is>
      </c>
      <c r="F1221" s="84">
        <f>D1221/$T$1*E1221</f>
        <v/>
      </c>
      <c r="G1221" s="83" t="inlineStr">
        <is>
          <t>42</t>
        </is>
      </c>
      <c r="H1221" s="87" t="inlineStr">
        <is>
          <t>x</t>
        </is>
      </c>
      <c r="I1221" s="83" t="inlineStr">
        <is>
          <t>18.6%</t>
        </is>
      </c>
      <c r="J1221" s="87" t="inlineStr">
        <is>
          <t>x</t>
        </is>
      </c>
      <c r="K1221" s="83" t="inlineStr">
        <is>
          <t>9.4%</t>
        </is>
      </c>
      <c r="L1221" s="87" t="inlineStr">
        <is>
          <t>x</t>
        </is>
      </c>
      <c r="M1221" s="83" t="inlineStr">
        <is>
          <t>11</t>
        </is>
      </c>
      <c r="N1221" s="87" t="inlineStr">
        <is>
          <t>x</t>
        </is>
      </c>
      <c r="O1221" s="83" t="inlineStr">
        <is>
          <t>17</t>
        </is>
      </c>
      <c r="P1221" s="87" t="inlineStr">
        <is>
          <t>x</t>
        </is>
      </c>
      <c r="Q1221" s="87" t="inlineStr">
        <is>
          <t>x</t>
        </is>
      </c>
      <c r="R1221" s="87" t="inlineStr">
        <is>
          <t>x</t>
        </is>
      </c>
      <c r="S1221" s="84" t="inlineStr">
        <is>
          <t>51%</t>
        </is>
      </c>
    </row>
    <row r="1222" ht="24" customHeight="1">
      <c r="A1222" s="494" t="n"/>
      <c r="B1222" s="236" t="inlineStr">
        <is>
          <t>24</t>
        </is>
      </c>
      <c r="C1222" s="82" t="inlineStr">
        <is>
          <t>42.4</t>
        </is>
      </c>
      <c r="D1222" s="83" t="inlineStr">
        <is>
          <t>25</t>
        </is>
      </c>
      <c r="E1222" s="83" t="inlineStr">
        <is>
          <t>12</t>
        </is>
      </c>
      <c r="F1222" s="84">
        <f>D1222/$T$1*E1222</f>
        <v/>
      </c>
      <c r="G1222" s="83" t="inlineStr">
        <is>
          <t>46</t>
        </is>
      </c>
      <c r="H1222" s="87" t="inlineStr">
        <is>
          <t>x</t>
        </is>
      </c>
      <c r="I1222" s="83" t="inlineStr">
        <is>
          <t>20.3%</t>
        </is>
      </c>
      <c r="J1222" s="87" t="inlineStr">
        <is>
          <t>x</t>
        </is>
      </c>
      <c r="K1222" s="83" t="inlineStr">
        <is>
          <t>10.2%</t>
        </is>
      </c>
      <c r="L1222" s="87" t="inlineStr">
        <is>
          <t>x</t>
        </is>
      </c>
      <c r="M1222" s="83" t="inlineStr">
        <is>
          <t>12</t>
        </is>
      </c>
      <c r="N1222" s="87" t="inlineStr">
        <is>
          <t>x</t>
        </is>
      </c>
      <c r="O1222" s="83" t="inlineStr">
        <is>
          <t>18</t>
        </is>
      </c>
      <c r="P1222" s="87" t="inlineStr">
        <is>
          <t>x</t>
        </is>
      </c>
      <c r="Q1222" s="87" t="inlineStr">
        <is>
          <t>x</t>
        </is>
      </c>
      <c r="R1222" s="87" t="inlineStr">
        <is>
          <t>x</t>
        </is>
      </c>
      <c r="S1222" s="84" t="inlineStr">
        <is>
          <t>55.5%</t>
        </is>
      </c>
    </row>
    <row r="1223" ht="24" customHeight="1">
      <c r="A1223" s="494" t="n"/>
      <c r="B1223" s="236" t="inlineStr">
        <is>
          <t>25</t>
        </is>
      </c>
      <c r="C1223" s="82" t="inlineStr">
        <is>
          <t>45.9</t>
        </is>
      </c>
      <c r="D1223" s="83" t="inlineStr">
        <is>
          <t>25</t>
        </is>
      </c>
      <c r="E1223" s="83" t="inlineStr">
        <is>
          <t>12</t>
        </is>
      </c>
      <c r="F1223" s="84">
        <f>D1223/$T$1*E1223</f>
        <v/>
      </c>
      <c r="G1223" s="83" t="inlineStr">
        <is>
          <t>50</t>
        </is>
      </c>
      <c r="H1223" s="87" t="inlineStr">
        <is>
          <t>x</t>
        </is>
      </c>
      <c r="I1223" s="83" t="inlineStr">
        <is>
          <t>21.9%</t>
        </is>
      </c>
      <c r="J1223" s="87" t="inlineStr">
        <is>
          <t>x</t>
        </is>
      </c>
      <c r="K1223" s="83" t="inlineStr">
        <is>
          <t>11%</t>
        </is>
      </c>
      <c r="L1223" s="87" t="inlineStr">
        <is>
          <t>x</t>
        </is>
      </c>
      <c r="M1223" s="83" t="inlineStr">
        <is>
          <t>13</t>
        </is>
      </c>
      <c r="N1223" s="87" t="inlineStr">
        <is>
          <t>x</t>
        </is>
      </c>
      <c r="O1223" s="83" t="inlineStr">
        <is>
          <t>20</t>
        </is>
      </c>
      <c r="P1223" s="87" t="inlineStr">
        <is>
          <t>x</t>
        </is>
      </c>
      <c r="Q1223" s="87" t="inlineStr">
        <is>
          <t>x</t>
        </is>
      </c>
      <c r="R1223" s="87" t="inlineStr">
        <is>
          <t>x</t>
        </is>
      </c>
      <c r="S1223" s="84" t="inlineStr">
        <is>
          <t>60%</t>
        </is>
      </c>
    </row>
    <row r="1224" ht="24" customHeight="1">
      <c r="A1224" s="494" t="n"/>
      <c r="B1224" s="236" t="inlineStr">
        <is>
          <t>26</t>
        </is>
      </c>
      <c r="C1224" s="82" t="inlineStr">
        <is>
          <t>51.6</t>
        </is>
      </c>
      <c r="D1224" s="83" t="inlineStr">
        <is>
          <t>30</t>
        </is>
      </c>
      <c r="E1224" s="83" t="inlineStr">
        <is>
          <t>18</t>
        </is>
      </c>
      <c r="F1224" s="84">
        <f>D1224/$T$1*E1224</f>
        <v/>
      </c>
      <c r="G1224" s="83" t="inlineStr">
        <is>
          <t>56</t>
        </is>
      </c>
      <c r="H1224" s="87" t="inlineStr">
        <is>
          <t>x</t>
        </is>
      </c>
      <c r="I1224" s="83" t="inlineStr">
        <is>
          <t>24.8%</t>
        </is>
      </c>
      <c r="J1224" s="87" t="inlineStr">
        <is>
          <t>x</t>
        </is>
      </c>
      <c r="K1224" s="83" t="inlineStr">
        <is>
          <t>12.5%</t>
        </is>
      </c>
      <c r="L1224" s="87" t="inlineStr">
        <is>
          <t>x</t>
        </is>
      </c>
      <c r="M1224" s="83" t="inlineStr">
        <is>
          <t>14</t>
        </is>
      </c>
      <c r="N1224" s="87" t="inlineStr">
        <is>
          <t>x</t>
        </is>
      </c>
      <c r="O1224" s="83" t="inlineStr">
        <is>
          <t>22</t>
        </is>
      </c>
      <c r="P1224" s="87" t="inlineStr">
        <is>
          <t>x</t>
        </is>
      </c>
      <c r="Q1224" s="87" t="inlineStr">
        <is>
          <t>x</t>
        </is>
      </c>
      <c r="R1224" s="87" t="inlineStr">
        <is>
          <t>x</t>
        </is>
      </c>
      <c r="S1224" s="84" t="inlineStr">
        <is>
          <t>68%</t>
        </is>
      </c>
    </row>
    <row r="1225" ht="24" customHeight="1">
      <c r="A1225" s="494" t="n"/>
      <c r="B1225" s="236" t="inlineStr">
        <is>
          <t>27</t>
        </is>
      </c>
      <c r="C1225" s="82" t="inlineStr">
        <is>
          <t>57.9</t>
        </is>
      </c>
      <c r="D1225" s="83" t="inlineStr">
        <is>
          <t>30</t>
        </is>
      </c>
      <c r="E1225" s="83" t="inlineStr">
        <is>
          <t>18</t>
        </is>
      </c>
      <c r="F1225" s="84">
        <f>@IF(OR($S$1="春节祝福",$S$1="周年祝福",$S$1="中秋祝福"),D1225/$T$1*E1225,D1225*E1225)</f>
        <v/>
      </c>
      <c r="G1225" s="83" t="inlineStr">
        <is>
          <t>63</t>
        </is>
      </c>
      <c r="H1225" s="87" t="inlineStr">
        <is>
          <t>x</t>
        </is>
      </c>
      <c r="I1225" s="83" t="inlineStr">
        <is>
          <t>27.7%</t>
        </is>
      </c>
      <c r="J1225" s="87" t="inlineStr">
        <is>
          <t>x</t>
        </is>
      </c>
      <c r="K1225" s="83" t="inlineStr">
        <is>
          <t>14%</t>
        </is>
      </c>
      <c r="L1225" s="87" t="inlineStr">
        <is>
          <t>x</t>
        </is>
      </c>
      <c r="M1225" s="83" t="inlineStr">
        <is>
          <t>16</t>
        </is>
      </c>
      <c r="N1225" s="87" t="inlineStr">
        <is>
          <t>x</t>
        </is>
      </c>
      <c r="O1225" s="83" t="inlineStr">
        <is>
          <t>25</t>
        </is>
      </c>
      <c r="P1225" s="87" t="inlineStr">
        <is>
          <t>x</t>
        </is>
      </c>
      <c r="Q1225" s="87" t="inlineStr">
        <is>
          <t>x</t>
        </is>
      </c>
      <c r="R1225" s="87" t="inlineStr">
        <is>
          <t>x</t>
        </is>
      </c>
      <c r="S1225" s="84" t="inlineStr">
        <is>
          <t>76%</t>
        </is>
      </c>
    </row>
    <row r="1226" ht="24" customHeight="1">
      <c r="A1226" s="494" t="n"/>
      <c r="B1226" s="236" t="inlineStr">
        <is>
          <t>28</t>
        </is>
      </c>
      <c r="C1226" s="82" t="inlineStr">
        <is>
          <t>64.3</t>
        </is>
      </c>
      <c r="D1226" s="83" t="inlineStr">
        <is>
          <t>30</t>
        </is>
      </c>
      <c r="E1226" s="83" t="inlineStr">
        <is>
          <t>18</t>
        </is>
      </c>
      <c r="F1226" s="84">
        <f>@IF(OR($S$1="春节祝福",$S$1="周年祝福",$S$1="中秋祝福"),D1226/$T$1*E1226,D1226*E1226)</f>
        <v/>
      </c>
      <c r="G1226" s="83" t="inlineStr">
        <is>
          <t>70</t>
        </is>
      </c>
      <c r="H1226" s="87" t="inlineStr">
        <is>
          <t>x</t>
        </is>
      </c>
      <c r="I1226" s="83" t="inlineStr">
        <is>
          <t>30.7%</t>
        </is>
      </c>
      <c r="J1226" s="87" t="inlineStr">
        <is>
          <t>x</t>
        </is>
      </c>
      <c r="K1226" s="83" t="inlineStr">
        <is>
          <t>15.5%</t>
        </is>
      </c>
      <c r="L1226" s="87" t="inlineStr">
        <is>
          <t>x</t>
        </is>
      </c>
      <c r="M1226" s="83" t="inlineStr">
        <is>
          <t>18</t>
        </is>
      </c>
      <c r="N1226" s="87" t="inlineStr">
        <is>
          <t>x</t>
        </is>
      </c>
      <c r="O1226" s="83" t="inlineStr">
        <is>
          <t>28</t>
        </is>
      </c>
      <c r="P1226" s="87" t="inlineStr">
        <is>
          <t>x</t>
        </is>
      </c>
      <c r="Q1226" s="87" t="inlineStr">
        <is>
          <t>x</t>
        </is>
      </c>
      <c r="R1226" s="87" t="inlineStr">
        <is>
          <t>x</t>
        </is>
      </c>
      <c r="S1226" s="84" t="inlineStr">
        <is>
          <t>84%</t>
        </is>
      </c>
    </row>
    <row r="1227" ht="24" customHeight="1">
      <c r="A1227" s="494" t="n"/>
      <c r="B1227" s="236" t="inlineStr">
        <is>
          <t>29</t>
        </is>
      </c>
      <c r="C1227" s="82" t="inlineStr">
        <is>
          <t>69.9</t>
        </is>
      </c>
      <c r="D1227" s="83" t="inlineStr">
        <is>
          <t>30</t>
        </is>
      </c>
      <c r="E1227" s="83" t="inlineStr">
        <is>
          <t>18</t>
        </is>
      </c>
      <c r="F1227" s="84">
        <f>@IF(OR($S$1="春节祝福",$S$1="周年祝福",$S$1="中秋祝福"),D1227/$T$1*E1227,D1227*E1227)</f>
        <v/>
      </c>
      <c r="G1227" s="83" t="inlineStr">
        <is>
          <t>76</t>
        </is>
      </c>
      <c r="H1227" s="87" t="inlineStr">
        <is>
          <t>x</t>
        </is>
      </c>
      <c r="I1227" s="83" t="inlineStr">
        <is>
          <t>33.6%</t>
        </is>
      </c>
      <c r="J1227" s="87" t="inlineStr">
        <is>
          <t>x</t>
        </is>
      </c>
      <c r="K1227" s="83" t="inlineStr">
        <is>
          <t>16.9%</t>
        </is>
      </c>
      <c r="L1227" s="87" t="inlineStr">
        <is>
          <t>x</t>
        </is>
      </c>
      <c r="M1227" s="83" t="inlineStr">
        <is>
          <t>19</t>
        </is>
      </c>
      <c r="N1227" s="87" t="inlineStr">
        <is>
          <t>x</t>
        </is>
      </c>
      <c r="O1227" s="83" t="inlineStr">
        <is>
          <t>30</t>
        </is>
      </c>
      <c r="P1227" s="87" t="inlineStr">
        <is>
          <t>x</t>
        </is>
      </c>
      <c r="Q1227" s="87" t="inlineStr">
        <is>
          <t>x</t>
        </is>
      </c>
      <c r="R1227" s="87" t="inlineStr">
        <is>
          <t>x</t>
        </is>
      </c>
      <c r="S1227" s="84" t="inlineStr">
        <is>
          <t>92%</t>
        </is>
      </c>
    </row>
    <row r="1228" ht="24" customHeight="1">
      <c r="A1228" s="494" t="n"/>
      <c r="B1228" s="236" t="inlineStr">
        <is>
          <t>30</t>
        </is>
      </c>
      <c r="C1228" s="82" t="inlineStr">
        <is>
          <t>76.2</t>
        </is>
      </c>
      <c r="D1228" s="83" t="inlineStr">
        <is>
          <t>30</t>
        </is>
      </c>
      <c r="E1228" s="83" t="inlineStr">
        <is>
          <t>18</t>
        </is>
      </c>
      <c r="F1228" s="84">
        <f>@IF(OR($S$1="周年祝福",$S$1="中秋祝福"),D1228/$T$1*E1228,D1228*E1228)</f>
        <v/>
      </c>
      <c r="G1228" s="83" t="inlineStr">
        <is>
          <t>83</t>
        </is>
      </c>
      <c r="H1228" s="87" t="inlineStr">
        <is>
          <t>x</t>
        </is>
      </c>
      <c r="I1228" s="83" t="inlineStr">
        <is>
          <t>36.5%</t>
        </is>
      </c>
      <c r="J1228" s="87" t="inlineStr">
        <is>
          <t>x</t>
        </is>
      </c>
      <c r="K1228" s="83" t="inlineStr">
        <is>
          <t>18.4%</t>
        </is>
      </c>
      <c r="L1228" s="87" t="inlineStr">
        <is>
          <t>x</t>
        </is>
      </c>
      <c r="M1228" s="83" t="inlineStr">
        <is>
          <t>21</t>
        </is>
      </c>
      <c r="N1228" s="87" t="inlineStr">
        <is>
          <t>x</t>
        </is>
      </c>
      <c r="O1228" s="83" t="inlineStr">
        <is>
          <t>33</t>
        </is>
      </c>
      <c r="P1228" s="87" t="inlineStr">
        <is>
          <t>x</t>
        </is>
      </c>
      <c r="Q1228" s="87" t="inlineStr">
        <is>
          <t>x</t>
        </is>
      </c>
      <c r="R1228" s="87" t="inlineStr">
        <is>
          <t>x</t>
        </is>
      </c>
      <c r="S1228" s="84" t="inlineStr">
        <is>
          <t>100%</t>
        </is>
      </c>
    </row>
    <row r="1229" ht="24" customHeight="1">
      <c r="A1229" s="494" t="n"/>
      <c r="B1229" s="236" t="inlineStr">
        <is>
          <t>31</t>
        </is>
      </c>
      <c r="C1229" s="82" t="inlineStr">
        <is>
          <t>83.1</t>
        </is>
      </c>
      <c r="D1229" s="83" t="inlineStr">
        <is>
          <t>35</t>
        </is>
      </c>
      <c r="E1229" s="83" t="inlineStr">
        <is>
          <t>20</t>
        </is>
      </c>
      <c r="F1229" s="84">
        <f>@IF(OR($S$1="周年祝福",$S$1="中秋祝福"),D1229/$T$1*E1229,D1229*E1229)</f>
        <v/>
      </c>
      <c r="G1229" s="132" t="inlineStr">
        <is>
          <t>90</t>
        </is>
      </c>
      <c r="H1229" s="285" t="inlineStr">
        <is>
          <t>x</t>
        </is>
      </c>
      <c r="I1229" s="132" t="inlineStr">
        <is>
          <t>39.8%</t>
        </is>
      </c>
      <c r="J1229" s="285" t="inlineStr">
        <is>
          <t>x</t>
        </is>
      </c>
      <c r="K1229" s="132" t="inlineStr">
        <is>
          <t>20.1%</t>
        </is>
      </c>
      <c r="L1229" s="285" t="inlineStr">
        <is>
          <t>x</t>
        </is>
      </c>
      <c r="M1229" s="132" t="inlineStr">
        <is>
          <t>23</t>
        </is>
      </c>
      <c r="N1229" s="285" t="inlineStr">
        <is>
          <t>x</t>
        </is>
      </c>
      <c r="O1229" s="132" t="inlineStr">
        <is>
          <t>36</t>
        </is>
      </c>
      <c r="P1229" s="285" t="inlineStr">
        <is>
          <t>x</t>
        </is>
      </c>
      <c r="Q1229" s="285" t="inlineStr">
        <is>
          <t>x</t>
        </is>
      </c>
      <c r="R1229" s="285" t="inlineStr">
        <is>
          <t>x</t>
        </is>
      </c>
      <c r="S1229" s="1058" t="inlineStr">
        <is>
          <t>109%</t>
        </is>
      </c>
    </row>
    <row r="1230" ht="24" customHeight="1">
      <c r="A1230" s="494" t="n"/>
      <c r="B1230" s="236" t="inlineStr">
        <is>
          <t>32</t>
        </is>
      </c>
      <c r="C1230" s="82" t="inlineStr">
        <is>
          <t>90.1</t>
        </is>
      </c>
      <c r="D1230" s="83" t="inlineStr">
        <is>
          <t>35</t>
        </is>
      </c>
      <c r="E1230" s="83" t="inlineStr">
        <is>
          <t>20</t>
        </is>
      </c>
      <c r="F1230" s="84">
        <f>D1230*E1230</f>
        <v/>
      </c>
      <c r="G1230" s="73" t="inlineStr">
        <is>
          <t>98</t>
        </is>
      </c>
      <c r="H1230" s="665" t="inlineStr">
        <is>
          <t>x</t>
        </is>
      </c>
      <c r="I1230" s="73" t="inlineStr">
        <is>
          <t>43.1%</t>
        </is>
      </c>
      <c r="J1230" s="665" t="inlineStr">
        <is>
          <t>x</t>
        </is>
      </c>
      <c r="K1230" s="73" t="inlineStr">
        <is>
          <t>21.7%</t>
        </is>
      </c>
      <c r="L1230" s="665" t="inlineStr">
        <is>
          <t>x</t>
        </is>
      </c>
      <c r="M1230" s="73" t="inlineStr">
        <is>
          <t>25</t>
        </is>
      </c>
      <c r="N1230" s="665" t="inlineStr">
        <is>
          <t>x</t>
        </is>
      </c>
      <c r="O1230" s="73" t="inlineStr">
        <is>
          <t>39</t>
        </is>
      </c>
      <c r="P1230" s="665" t="inlineStr">
        <is>
          <t>x</t>
        </is>
      </c>
      <c r="Q1230" s="665" t="inlineStr">
        <is>
          <t>x</t>
        </is>
      </c>
      <c r="R1230" s="665" t="inlineStr">
        <is>
          <t>x</t>
        </is>
      </c>
      <c r="S1230" s="1065" t="inlineStr">
        <is>
          <t>118%</t>
        </is>
      </c>
    </row>
    <row r="1231" ht="24" customHeight="1">
      <c r="A1231" s="494" t="n"/>
      <c r="B1231" s="236" t="inlineStr">
        <is>
          <t>33</t>
        </is>
      </c>
      <c r="C1231" s="82" t="inlineStr">
        <is>
          <t>97.6</t>
        </is>
      </c>
      <c r="D1231" s="83" t="inlineStr">
        <is>
          <t>35</t>
        </is>
      </c>
      <c r="E1231" s="83" t="inlineStr">
        <is>
          <t>20</t>
        </is>
      </c>
      <c r="F1231" s="84">
        <f>D1231*E1231</f>
        <v/>
      </c>
      <c r="G1231" s="73" t="inlineStr">
        <is>
          <t>106</t>
        </is>
      </c>
      <c r="H1231" s="665" t="inlineStr">
        <is>
          <t>x</t>
        </is>
      </c>
      <c r="I1231" s="73" t="inlineStr">
        <is>
          <t>46.7%</t>
        </is>
      </c>
      <c r="J1231" s="665" t="inlineStr">
        <is>
          <t>x</t>
        </is>
      </c>
      <c r="K1231" s="73" t="inlineStr">
        <is>
          <t>23.6%</t>
        </is>
      </c>
      <c r="L1231" s="665" t="inlineStr">
        <is>
          <t>x</t>
        </is>
      </c>
      <c r="M1231" s="73" t="inlineStr">
        <is>
          <t>27</t>
        </is>
      </c>
      <c r="N1231" s="665" t="inlineStr">
        <is>
          <t>x</t>
        </is>
      </c>
      <c r="O1231" s="73" t="inlineStr">
        <is>
          <t>42</t>
        </is>
      </c>
      <c r="P1231" s="665" t="inlineStr">
        <is>
          <t>x</t>
        </is>
      </c>
      <c r="Q1231" s="665" t="inlineStr">
        <is>
          <t>x</t>
        </is>
      </c>
      <c r="R1231" s="665" t="inlineStr">
        <is>
          <t>x</t>
        </is>
      </c>
      <c r="S1231" s="1065" t="inlineStr">
        <is>
          <t>128%</t>
        </is>
      </c>
    </row>
    <row r="1232" ht="24" customHeight="1">
      <c r="A1232" s="494" t="n"/>
      <c r="B1232" s="236" t="inlineStr">
        <is>
          <t>34</t>
        </is>
      </c>
      <c r="C1232" s="82" t="inlineStr">
        <is>
          <t>106.5</t>
        </is>
      </c>
      <c r="D1232" s="83" t="inlineStr">
        <is>
          <t>35</t>
        </is>
      </c>
      <c r="E1232" s="83" t="inlineStr">
        <is>
          <t>20</t>
        </is>
      </c>
      <c r="F1232" s="84">
        <f>D1232*E1232</f>
        <v/>
      </c>
      <c r="G1232" s="73" t="inlineStr">
        <is>
          <t>116</t>
        </is>
      </c>
      <c r="H1232" s="665" t="inlineStr">
        <is>
          <t>x</t>
        </is>
      </c>
      <c r="I1232" s="73" t="inlineStr">
        <is>
          <t>51.1%</t>
        </is>
      </c>
      <c r="J1232" s="665" t="inlineStr">
        <is>
          <t>x</t>
        </is>
      </c>
      <c r="K1232" s="73" t="inlineStr">
        <is>
          <t>25.8%</t>
        </is>
      </c>
      <c r="L1232" s="665" t="inlineStr">
        <is>
          <t>x</t>
        </is>
      </c>
      <c r="M1232" s="73" t="inlineStr">
        <is>
          <t>29</t>
        </is>
      </c>
      <c r="N1232" s="665" t="inlineStr">
        <is>
          <t>x</t>
        </is>
      </c>
      <c r="O1232" s="73" t="inlineStr">
        <is>
          <t>46</t>
        </is>
      </c>
      <c r="P1232" s="665" t="inlineStr">
        <is>
          <t>x</t>
        </is>
      </c>
      <c r="Q1232" s="665" t="inlineStr">
        <is>
          <t>x</t>
        </is>
      </c>
      <c r="R1232" s="665" t="inlineStr">
        <is>
          <t>x</t>
        </is>
      </c>
      <c r="S1232" s="1065" t="inlineStr">
        <is>
          <t>140%</t>
        </is>
      </c>
    </row>
    <row r="1233" ht="24" customHeight="1">
      <c r="A1233" s="553" t="n"/>
      <c r="B1233" s="78" t="inlineStr">
        <is>
          <t>35</t>
        </is>
      </c>
      <c r="C1233" s="89" t="inlineStr">
        <is>
          <t>114.7</t>
        </is>
      </c>
      <c r="D1233" s="90" t="inlineStr">
        <is>
          <t>35</t>
        </is>
      </c>
      <c r="E1233" s="90" t="inlineStr">
        <is>
          <t>20</t>
        </is>
      </c>
      <c r="F1233" s="224">
        <f>D1233*E1233</f>
        <v/>
      </c>
      <c r="G1233" s="1060" t="inlineStr">
        <is>
          <t>125</t>
        </is>
      </c>
      <c r="H1233" s="1061" t="inlineStr">
        <is>
          <t>x</t>
        </is>
      </c>
      <c r="I1233" s="1060" t="inlineStr">
        <is>
          <t>54.8%</t>
        </is>
      </c>
      <c r="J1233" s="1061" t="inlineStr">
        <is>
          <t>x</t>
        </is>
      </c>
      <c r="K1233" s="1060" t="inlineStr">
        <is>
          <t>27.6%</t>
        </is>
      </c>
      <c r="L1233" s="1061" t="inlineStr">
        <is>
          <t>x</t>
        </is>
      </c>
      <c r="M1233" s="1060" t="inlineStr">
        <is>
          <t>32</t>
        </is>
      </c>
      <c r="N1233" s="1061" t="inlineStr">
        <is>
          <t>x</t>
        </is>
      </c>
      <c r="O1233" s="1060" t="inlineStr">
        <is>
          <t>50</t>
        </is>
      </c>
      <c r="P1233" s="1061" t="inlineStr">
        <is>
          <t>x</t>
        </is>
      </c>
      <c r="Q1233" s="1061" t="inlineStr">
        <is>
          <t>x</t>
        </is>
      </c>
      <c r="R1233" s="1061" t="inlineStr">
        <is>
          <t>x</t>
        </is>
      </c>
      <c r="S1233" s="824" t="inlineStr">
        <is>
          <t>150%</t>
        </is>
      </c>
    </row>
    <row r="1234" ht="24" customHeight="1">
      <c r="A1234" s="605" t="inlineStr">
        <is>
          <t>丐帮
上层心法
玉阳神功</t>
        </is>
      </c>
      <c r="B1234" s="63" t="inlineStr">
        <is>
          <t>1</t>
        </is>
      </c>
      <c r="C1234" s="234" t="inlineStr">
        <is>
          <t>0.2</t>
        </is>
      </c>
      <c r="D1234" s="340" t="inlineStr">
        <is>
          <t>5</t>
        </is>
      </c>
      <c r="E1234" s="340" t="inlineStr">
        <is>
          <t>1</t>
        </is>
      </c>
      <c r="F1234" s="207">
        <f>D1234/$T$1*E1234</f>
        <v/>
      </c>
      <c r="G1234" s="253" t="inlineStr">
        <is>
          <t>x</t>
        </is>
      </c>
      <c r="H1234" s="253" t="inlineStr">
        <is>
          <t>x</t>
        </is>
      </c>
      <c r="I1234" s="253" t="inlineStr">
        <is>
          <t>x</t>
        </is>
      </c>
      <c r="J1234" s="340" t="inlineStr">
        <is>
          <t>0.2%</t>
        </is>
      </c>
      <c r="K1234" s="340" t="inlineStr">
        <is>
          <t>0.2%</t>
        </is>
      </c>
      <c r="L1234" s="340" t="inlineStr">
        <is>
          <t>0</t>
        </is>
      </c>
      <c r="M1234" s="340" t="inlineStr">
        <is>
          <t>0</t>
        </is>
      </c>
      <c r="N1234" s="340" t="inlineStr">
        <is>
          <t>0</t>
        </is>
      </c>
      <c r="O1234" s="340" t="inlineStr">
        <is>
          <t>0</t>
        </is>
      </c>
      <c r="P1234" s="253" t="inlineStr">
        <is>
          <t>x</t>
        </is>
      </c>
      <c r="Q1234" s="253" t="inlineStr">
        <is>
          <t>x</t>
        </is>
      </c>
      <c r="R1234" s="253" t="inlineStr">
        <is>
          <t>x</t>
        </is>
      </c>
      <c r="S1234" s="662" t="inlineStr">
        <is>
          <t>x</t>
        </is>
      </c>
    </row>
    <row r="1235" ht="24" customHeight="1">
      <c r="A1235" s="494" t="n"/>
      <c r="B1235" s="236" t="inlineStr">
        <is>
          <t>2</t>
        </is>
      </c>
      <c r="C1235" s="82" t="inlineStr">
        <is>
          <t>0.7</t>
        </is>
      </c>
      <c r="D1235" s="83" t="inlineStr">
        <is>
          <t>5</t>
        </is>
      </c>
      <c r="E1235" s="83" t="inlineStr">
        <is>
          <t>1</t>
        </is>
      </c>
      <c r="F1235" s="84">
        <f>D1235/$T$1*E1235</f>
        <v/>
      </c>
      <c r="G1235" s="87" t="inlineStr">
        <is>
          <t>x</t>
        </is>
      </c>
      <c r="H1235" s="87" t="inlineStr">
        <is>
          <t>x</t>
        </is>
      </c>
      <c r="I1235" s="87" t="inlineStr">
        <is>
          <t>x</t>
        </is>
      </c>
      <c r="J1235" s="83" t="inlineStr">
        <is>
          <t>0.4%</t>
        </is>
      </c>
      <c r="K1235" s="83" t="inlineStr">
        <is>
          <t>0.4%</t>
        </is>
      </c>
      <c r="L1235" s="83" t="inlineStr">
        <is>
          <t>0</t>
        </is>
      </c>
      <c r="M1235" s="83" t="inlineStr">
        <is>
          <t>0</t>
        </is>
      </c>
      <c r="N1235" s="83" t="inlineStr">
        <is>
          <t>0</t>
        </is>
      </c>
      <c r="O1235" s="83" t="inlineStr">
        <is>
          <t>1</t>
        </is>
      </c>
      <c r="P1235" s="87" t="inlineStr">
        <is>
          <t>x</t>
        </is>
      </c>
      <c r="Q1235" s="87" t="inlineStr">
        <is>
          <t>x</t>
        </is>
      </c>
      <c r="R1235" s="87" t="inlineStr">
        <is>
          <t>x</t>
        </is>
      </c>
      <c r="S1235" s="88" t="inlineStr">
        <is>
          <t>x</t>
        </is>
      </c>
    </row>
    <row r="1236" ht="24" customHeight="1">
      <c r="A1236" s="494" t="n"/>
      <c r="B1236" s="236" t="inlineStr">
        <is>
          <t>3</t>
        </is>
      </c>
      <c r="C1236" s="82" t="inlineStr">
        <is>
          <t>1.5</t>
        </is>
      </c>
      <c r="D1236" s="83" t="inlineStr">
        <is>
          <t>5</t>
        </is>
      </c>
      <c r="E1236" s="83" t="inlineStr">
        <is>
          <t>1</t>
        </is>
      </c>
      <c r="F1236" s="84">
        <f>D1236/$T$1*E1236</f>
        <v/>
      </c>
      <c r="G1236" s="87" t="inlineStr">
        <is>
          <t>x</t>
        </is>
      </c>
      <c r="H1236" s="87" t="inlineStr">
        <is>
          <t>x</t>
        </is>
      </c>
      <c r="I1236" s="87" t="inlineStr">
        <is>
          <t>x</t>
        </is>
      </c>
      <c r="J1236" s="83" t="inlineStr">
        <is>
          <t>0.5%</t>
        </is>
      </c>
      <c r="K1236" s="83" t="inlineStr">
        <is>
          <t>0.6%</t>
        </is>
      </c>
      <c r="L1236" s="83" t="inlineStr">
        <is>
          <t>0</t>
        </is>
      </c>
      <c r="M1236" s="83" t="inlineStr">
        <is>
          <t>1</t>
        </is>
      </c>
      <c r="N1236" s="83" t="inlineStr">
        <is>
          <t>1</t>
        </is>
      </c>
      <c r="O1236" s="83" t="inlineStr">
        <is>
          <t>1</t>
        </is>
      </c>
      <c r="P1236" s="87" t="inlineStr">
        <is>
          <t>x</t>
        </is>
      </c>
      <c r="Q1236" s="87" t="inlineStr">
        <is>
          <t>x</t>
        </is>
      </c>
      <c r="R1236" s="87" t="inlineStr">
        <is>
          <t>x</t>
        </is>
      </c>
      <c r="S1236" s="88" t="inlineStr">
        <is>
          <t>x</t>
        </is>
      </c>
    </row>
    <row r="1237" ht="24" customHeight="1">
      <c r="A1237" s="494" t="n"/>
      <c r="B1237" s="236" t="inlineStr">
        <is>
          <t>4</t>
        </is>
      </c>
      <c r="C1237" s="82" t="inlineStr">
        <is>
          <t>1.6</t>
        </is>
      </c>
      <c r="D1237" s="83" t="inlineStr">
        <is>
          <t>5</t>
        </is>
      </c>
      <c r="E1237" s="83" t="inlineStr">
        <is>
          <t>1</t>
        </is>
      </c>
      <c r="F1237" s="84">
        <f>D1237/$T$1*E1237</f>
        <v/>
      </c>
      <c r="G1237" s="87" t="inlineStr">
        <is>
          <t>x</t>
        </is>
      </c>
      <c r="H1237" s="87" t="inlineStr">
        <is>
          <t>x</t>
        </is>
      </c>
      <c r="I1237" s="87" t="inlineStr">
        <is>
          <t>x</t>
        </is>
      </c>
      <c r="J1237" s="83" t="inlineStr">
        <is>
          <t>0.7%</t>
        </is>
      </c>
      <c r="K1237" s="83" t="inlineStr">
        <is>
          <t>0.7%</t>
        </is>
      </c>
      <c r="L1237" s="83" t="inlineStr">
        <is>
          <t>0</t>
        </is>
      </c>
      <c r="M1237" s="83" t="inlineStr">
        <is>
          <t>1</t>
        </is>
      </c>
      <c r="N1237" s="83" t="inlineStr">
        <is>
          <t>1</t>
        </is>
      </c>
      <c r="O1237" s="83" t="inlineStr">
        <is>
          <t>1</t>
        </is>
      </c>
      <c r="P1237" s="87" t="inlineStr">
        <is>
          <t>x</t>
        </is>
      </c>
      <c r="Q1237" s="87" t="inlineStr">
        <is>
          <t>x</t>
        </is>
      </c>
      <c r="R1237" s="87" t="inlineStr">
        <is>
          <t>x</t>
        </is>
      </c>
      <c r="S1237" s="88" t="inlineStr">
        <is>
          <t>x</t>
        </is>
      </c>
    </row>
    <row r="1238" ht="24" customHeight="1">
      <c r="A1238" s="494" t="n"/>
      <c r="B1238" s="236" t="inlineStr">
        <is>
          <t>5</t>
        </is>
      </c>
      <c r="C1238" s="82" t="inlineStr">
        <is>
          <t>2.5</t>
        </is>
      </c>
      <c r="D1238" s="83" t="inlineStr">
        <is>
          <t>5</t>
        </is>
      </c>
      <c r="E1238" s="83" t="inlineStr">
        <is>
          <t>1</t>
        </is>
      </c>
      <c r="F1238" s="84">
        <f>D1238/$T$1*E1238</f>
        <v/>
      </c>
      <c r="G1238" s="87" t="inlineStr">
        <is>
          <t>x</t>
        </is>
      </c>
      <c r="H1238" s="87" t="inlineStr">
        <is>
          <t>x</t>
        </is>
      </c>
      <c r="I1238" s="87" t="inlineStr">
        <is>
          <t>x</t>
        </is>
      </c>
      <c r="J1238" s="83" t="inlineStr">
        <is>
          <t>0.9%</t>
        </is>
      </c>
      <c r="K1238" s="83" t="inlineStr">
        <is>
          <t>0.9%</t>
        </is>
      </c>
      <c r="L1238" s="83" t="inlineStr">
        <is>
          <t>1</t>
        </is>
      </c>
      <c r="M1238" s="83" t="inlineStr">
        <is>
          <t>1</t>
        </is>
      </c>
      <c r="N1238" s="83" t="inlineStr">
        <is>
          <t>1</t>
        </is>
      </c>
      <c r="O1238" s="83" t="inlineStr">
        <is>
          <t>2</t>
        </is>
      </c>
      <c r="P1238" s="87" t="inlineStr">
        <is>
          <t>x</t>
        </is>
      </c>
      <c r="Q1238" s="87" t="inlineStr">
        <is>
          <t>x</t>
        </is>
      </c>
      <c r="R1238" s="87" t="inlineStr">
        <is>
          <t>x</t>
        </is>
      </c>
      <c r="S1238" s="88" t="inlineStr">
        <is>
          <t>x</t>
        </is>
      </c>
    </row>
    <row r="1239" ht="24" customHeight="1">
      <c r="A1239" s="494" t="n"/>
      <c r="B1239" s="236" t="inlineStr">
        <is>
          <t>6</t>
        </is>
      </c>
      <c r="C1239" s="82" t="inlineStr">
        <is>
          <t>2.8</t>
        </is>
      </c>
      <c r="D1239" s="83" t="inlineStr">
        <is>
          <t>10</t>
        </is>
      </c>
      <c r="E1239" s="83" t="inlineStr">
        <is>
          <t>2</t>
        </is>
      </c>
      <c r="F1239" s="84">
        <f>D1239/$T$1*E1239</f>
        <v/>
      </c>
      <c r="G1239" s="87" t="inlineStr">
        <is>
          <t>x</t>
        </is>
      </c>
      <c r="H1239" s="87" t="inlineStr">
        <is>
          <t>x</t>
        </is>
      </c>
      <c r="I1239" s="87" t="inlineStr">
        <is>
          <t>x</t>
        </is>
      </c>
      <c r="J1239" s="83" t="inlineStr">
        <is>
          <t>1.2%</t>
        </is>
      </c>
      <c r="K1239" s="83" t="inlineStr">
        <is>
          <t>1.2%</t>
        </is>
      </c>
      <c r="L1239" s="83" t="inlineStr">
        <is>
          <t>1</t>
        </is>
      </c>
      <c r="M1239" s="83" t="inlineStr">
        <is>
          <t>1</t>
        </is>
      </c>
      <c r="N1239" s="83" t="inlineStr">
        <is>
          <t>1</t>
        </is>
      </c>
      <c r="O1239" s="83" t="inlineStr">
        <is>
          <t>2</t>
        </is>
      </c>
      <c r="P1239" s="87" t="inlineStr">
        <is>
          <t>x</t>
        </is>
      </c>
      <c r="Q1239" s="87" t="inlineStr">
        <is>
          <t>x</t>
        </is>
      </c>
      <c r="R1239" s="87" t="inlineStr">
        <is>
          <t>x</t>
        </is>
      </c>
      <c r="S1239" s="88" t="inlineStr">
        <is>
          <t>x</t>
        </is>
      </c>
    </row>
    <row r="1240" ht="24" customHeight="1">
      <c r="A1240" s="494" t="n"/>
      <c r="B1240" s="236" t="inlineStr">
        <is>
          <t>7</t>
        </is>
      </c>
      <c r="C1240" s="82" t="inlineStr">
        <is>
          <t>4</t>
        </is>
      </c>
      <c r="D1240" s="83" t="inlineStr">
        <is>
          <t>10</t>
        </is>
      </c>
      <c r="E1240" s="83" t="inlineStr">
        <is>
          <t>2</t>
        </is>
      </c>
      <c r="F1240" s="84">
        <f>D1240/$T$1*E1240</f>
        <v/>
      </c>
      <c r="G1240" s="87" t="inlineStr">
        <is>
          <t>x</t>
        </is>
      </c>
      <c r="H1240" s="87" t="inlineStr">
        <is>
          <t>x</t>
        </is>
      </c>
      <c r="I1240" s="87" t="inlineStr">
        <is>
          <t>x</t>
        </is>
      </c>
      <c r="J1240" s="83" t="inlineStr">
        <is>
          <t>1.5%</t>
        </is>
      </c>
      <c r="K1240" s="83" t="inlineStr">
        <is>
          <t>1.5%</t>
        </is>
      </c>
      <c r="L1240" s="83" t="inlineStr">
        <is>
          <t>1</t>
        </is>
      </c>
      <c r="M1240" s="83" t="inlineStr">
        <is>
          <t>2</t>
        </is>
      </c>
      <c r="N1240" s="83" t="inlineStr">
        <is>
          <t>2</t>
        </is>
      </c>
      <c r="O1240" s="83" t="inlineStr">
        <is>
          <t>3</t>
        </is>
      </c>
      <c r="P1240" s="87" t="inlineStr">
        <is>
          <t>x</t>
        </is>
      </c>
      <c r="Q1240" s="87" t="inlineStr">
        <is>
          <t>x</t>
        </is>
      </c>
      <c r="R1240" s="87" t="inlineStr">
        <is>
          <t>x</t>
        </is>
      </c>
      <c r="S1240" s="88" t="inlineStr">
        <is>
          <t>x</t>
        </is>
      </c>
    </row>
    <row r="1241" ht="24" customHeight="1">
      <c r="A1241" s="494" t="n"/>
      <c r="B1241" s="236" t="inlineStr">
        <is>
          <t>8</t>
        </is>
      </c>
      <c r="C1241" s="82" t="inlineStr">
        <is>
          <t>4.2</t>
        </is>
      </c>
      <c r="D1241" s="83" t="inlineStr">
        <is>
          <t>10</t>
        </is>
      </c>
      <c r="E1241" s="83" t="inlineStr">
        <is>
          <t>2</t>
        </is>
      </c>
      <c r="F1241" s="84">
        <f>D1241/$T$1*E1241</f>
        <v/>
      </c>
      <c r="G1241" s="87" t="inlineStr">
        <is>
          <t>x</t>
        </is>
      </c>
      <c r="H1241" s="87" t="inlineStr">
        <is>
          <t>x</t>
        </is>
      </c>
      <c r="I1241" s="87" t="inlineStr">
        <is>
          <t>x</t>
        </is>
      </c>
      <c r="J1241" s="83" t="inlineStr">
        <is>
          <t>1.7%</t>
        </is>
      </c>
      <c r="K1241" s="83" t="inlineStr">
        <is>
          <t>1.7%</t>
        </is>
      </c>
      <c r="L1241" s="83" t="inlineStr">
        <is>
          <t>1</t>
        </is>
      </c>
      <c r="M1241" s="83" t="inlineStr">
        <is>
          <t>2</t>
        </is>
      </c>
      <c r="N1241" s="83" t="inlineStr">
        <is>
          <t>2</t>
        </is>
      </c>
      <c r="O1241" s="83" t="inlineStr">
        <is>
          <t>3</t>
        </is>
      </c>
      <c r="P1241" s="87" t="inlineStr">
        <is>
          <t>x</t>
        </is>
      </c>
      <c r="Q1241" s="87" t="inlineStr">
        <is>
          <t>x</t>
        </is>
      </c>
      <c r="R1241" s="87" t="inlineStr">
        <is>
          <t>x</t>
        </is>
      </c>
      <c r="S1241" s="88" t="inlineStr">
        <is>
          <t>x</t>
        </is>
      </c>
    </row>
    <row r="1242" ht="24" customHeight="1">
      <c r="A1242" s="494" t="n"/>
      <c r="B1242" s="236" t="inlineStr">
        <is>
          <t>9</t>
        </is>
      </c>
      <c r="C1242" s="82" t="inlineStr">
        <is>
          <t>4.8</t>
        </is>
      </c>
      <c r="D1242" s="83" t="inlineStr">
        <is>
          <t>10</t>
        </is>
      </c>
      <c r="E1242" s="83" t="inlineStr">
        <is>
          <t>2</t>
        </is>
      </c>
      <c r="F1242" s="84">
        <f>D1242/$T$1*E1242</f>
        <v/>
      </c>
      <c r="G1242" s="87" t="inlineStr">
        <is>
          <t>x</t>
        </is>
      </c>
      <c r="H1242" s="87" t="inlineStr">
        <is>
          <t>x</t>
        </is>
      </c>
      <c r="I1242" s="87" t="inlineStr">
        <is>
          <t>x</t>
        </is>
      </c>
      <c r="J1242" s="83" t="inlineStr">
        <is>
          <t>2%</t>
        </is>
      </c>
      <c r="K1242" s="83" t="inlineStr">
        <is>
          <t>2%</t>
        </is>
      </c>
      <c r="L1242" s="83" t="inlineStr">
        <is>
          <t>1</t>
        </is>
      </c>
      <c r="M1242" s="83" t="inlineStr">
        <is>
          <t>2</t>
        </is>
      </c>
      <c r="N1242" s="83" t="inlineStr">
        <is>
          <t>2</t>
        </is>
      </c>
      <c r="O1242" s="83" t="inlineStr">
        <is>
          <t>4</t>
        </is>
      </c>
      <c r="P1242" s="87" t="inlineStr">
        <is>
          <t>x</t>
        </is>
      </c>
      <c r="Q1242" s="87" t="inlineStr">
        <is>
          <t>x</t>
        </is>
      </c>
      <c r="R1242" s="87" t="inlineStr">
        <is>
          <t>x</t>
        </is>
      </c>
      <c r="S1242" s="88" t="inlineStr">
        <is>
          <t>x</t>
        </is>
      </c>
    </row>
    <row r="1243" ht="24" customHeight="1">
      <c r="A1243" s="494" t="n"/>
      <c r="B1243" s="236" t="inlineStr">
        <is>
          <t>10</t>
        </is>
      </c>
      <c r="C1243" s="82" t="inlineStr">
        <is>
          <t>6.2</t>
        </is>
      </c>
      <c r="D1243" s="83" t="inlineStr">
        <is>
          <t>10</t>
        </is>
      </c>
      <c r="E1243" s="83" t="inlineStr">
        <is>
          <t>2</t>
        </is>
      </c>
      <c r="F1243" s="84">
        <f>D1243/$T$1*E1243</f>
        <v/>
      </c>
      <c r="G1243" s="87" t="inlineStr">
        <is>
          <t>x</t>
        </is>
      </c>
      <c r="H1243" s="87" t="inlineStr">
        <is>
          <t>x</t>
        </is>
      </c>
      <c r="I1243" s="87" t="inlineStr">
        <is>
          <t>x</t>
        </is>
      </c>
      <c r="J1243" s="83" t="inlineStr">
        <is>
          <t>2.3%</t>
        </is>
      </c>
      <c r="K1243" s="83" t="inlineStr">
        <is>
          <t>2.3%</t>
        </is>
      </c>
      <c r="L1243" s="83" t="inlineStr">
        <is>
          <t>2</t>
        </is>
      </c>
      <c r="M1243" s="83" t="inlineStr">
        <is>
          <t>3</t>
        </is>
      </c>
      <c r="N1243" s="83" t="inlineStr">
        <is>
          <t>3</t>
        </is>
      </c>
      <c r="O1243" s="83" t="inlineStr">
        <is>
          <t>4</t>
        </is>
      </c>
      <c r="P1243" s="87" t="inlineStr">
        <is>
          <t>x</t>
        </is>
      </c>
      <c r="Q1243" s="87" t="inlineStr">
        <is>
          <t>x</t>
        </is>
      </c>
      <c r="R1243" s="87" t="inlineStr">
        <is>
          <t>x</t>
        </is>
      </c>
      <c r="S1243" s="88" t="inlineStr">
        <is>
          <t>x</t>
        </is>
      </c>
    </row>
    <row r="1244" ht="24" customHeight="1">
      <c r="A1244" s="494" t="n"/>
      <c r="B1244" s="236" t="inlineStr">
        <is>
          <t>11</t>
        </is>
      </c>
      <c r="C1244" s="82" t="inlineStr">
        <is>
          <t>6.8</t>
        </is>
      </c>
      <c r="D1244" s="83" t="inlineStr">
        <is>
          <t>15</t>
        </is>
      </c>
      <c r="E1244" s="83" t="inlineStr">
        <is>
          <t>5</t>
        </is>
      </c>
      <c r="F1244" s="84">
        <f>D1244/$T$1*E1244</f>
        <v/>
      </c>
      <c r="G1244" s="87" t="inlineStr">
        <is>
          <t>x</t>
        </is>
      </c>
      <c r="H1244" s="87" t="inlineStr">
        <is>
          <t>x</t>
        </is>
      </c>
      <c r="I1244" s="87" t="inlineStr">
        <is>
          <t>x</t>
        </is>
      </c>
      <c r="J1244" s="83" t="inlineStr">
        <is>
          <t>2.6%</t>
        </is>
      </c>
      <c r="K1244" s="83" t="inlineStr">
        <is>
          <t>2.7%</t>
        </is>
      </c>
      <c r="L1244" s="83" t="inlineStr">
        <is>
          <t>2</t>
        </is>
      </c>
      <c r="M1244" s="83" t="inlineStr">
        <is>
          <t>3</t>
        </is>
      </c>
      <c r="N1244" s="83" t="inlineStr">
        <is>
          <t>3</t>
        </is>
      </c>
      <c r="O1244" s="83" t="inlineStr">
        <is>
          <t>5</t>
        </is>
      </c>
      <c r="P1244" s="87" t="inlineStr">
        <is>
          <t>x</t>
        </is>
      </c>
      <c r="Q1244" s="87" t="inlineStr">
        <is>
          <t>x</t>
        </is>
      </c>
      <c r="R1244" s="87" t="inlineStr">
        <is>
          <t>x</t>
        </is>
      </c>
      <c r="S1244" s="88" t="inlineStr">
        <is>
          <t>x</t>
        </is>
      </c>
    </row>
    <row r="1245" ht="24" customHeight="1">
      <c r="A1245" s="494" t="n"/>
      <c r="B1245" s="236" t="inlineStr">
        <is>
          <t>12</t>
        </is>
      </c>
      <c r="C1245" s="82" t="inlineStr">
        <is>
          <t>7.2</t>
        </is>
      </c>
      <c r="D1245" s="83" t="inlineStr">
        <is>
          <t>15</t>
        </is>
      </c>
      <c r="E1245" s="83" t="inlineStr">
        <is>
          <t>5</t>
        </is>
      </c>
      <c r="F1245" s="84">
        <f>D1245/$T$1*E1245</f>
        <v/>
      </c>
      <c r="G1245" s="87" t="inlineStr">
        <is>
          <t>x</t>
        </is>
      </c>
      <c r="H1245" s="87" t="inlineStr">
        <is>
          <t>x</t>
        </is>
      </c>
      <c r="I1245" s="87" t="inlineStr">
        <is>
          <t>x</t>
        </is>
      </c>
      <c r="J1245" s="83" t="inlineStr">
        <is>
          <t>3%</t>
        </is>
      </c>
      <c r="K1245" s="83" t="inlineStr">
        <is>
          <t>3%</t>
        </is>
      </c>
      <c r="L1245" s="83" t="inlineStr">
        <is>
          <t>2</t>
        </is>
      </c>
      <c r="M1245" s="83" t="inlineStr">
        <is>
          <t>3</t>
        </is>
      </c>
      <c r="N1245" s="83" t="inlineStr">
        <is>
          <t>3</t>
        </is>
      </c>
      <c r="O1245" s="83" t="inlineStr">
        <is>
          <t>5</t>
        </is>
      </c>
      <c r="P1245" s="87" t="inlineStr">
        <is>
          <t>x</t>
        </is>
      </c>
      <c r="Q1245" s="87" t="inlineStr">
        <is>
          <t>x</t>
        </is>
      </c>
      <c r="R1245" s="87" t="inlineStr">
        <is>
          <t>x</t>
        </is>
      </c>
      <c r="S1245" s="88" t="inlineStr">
        <is>
          <t>x</t>
        </is>
      </c>
    </row>
    <row r="1246" ht="24" customHeight="1">
      <c r="A1246" s="494" t="n"/>
      <c r="B1246" s="236" t="inlineStr">
        <is>
          <t>13</t>
        </is>
      </c>
      <c r="C1246" s="82" t="inlineStr">
        <is>
          <t>8.5</t>
        </is>
      </c>
      <c r="D1246" s="83" t="inlineStr">
        <is>
          <t>15</t>
        </is>
      </c>
      <c r="E1246" s="83" t="inlineStr">
        <is>
          <t>5</t>
        </is>
      </c>
      <c r="F1246" s="84">
        <f>D1246/$T$1*E1246</f>
        <v/>
      </c>
      <c r="G1246" s="87" t="inlineStr">
        <is>
          <t>x</t>
        </is>
      </c>
      <c r="H1246" s="87" t="inlineStr">
        <is>
          <t>x</t>
        </is>
      </c>
      <c r="I1246" s="87" t="inlineStr">
        <is>
          <t>x</t>
        </is>
      </c>
      <c r="J1246" s="83" t="inlineStr">
        <is>
          <t>3.4%</t>
        </is>
      </c>
      <c r="K1246" s="83" t="inlineStr">
        <is>
          <t>3.4%</t>
        </is>
      </c>
      <c r="L1246" s="83" t="inlineStr">
        <is>
          <t>2</t>
        </is>
      </c>
      <c r="M1246" s="83" t="inlineStr">
        <is>
          <t>4</t>
        </is>
      </c>
      <c r="N1246" s="83" t="inlineStr">
        <is>
          <t>4</t>
        </is>
      </c>
      <c r="O1246" s="83" t="inlineStr">
        <is>
          <t>6</t>
        </is>
      </c>
      <c r="P1246" s="87" t="inlineStr">
        <is>
          <t>x</t>
        </is>
      </c>
      <c r="Q1246" s="87" t="inlineStr">
        <is>
          <t>x</t>
        </is>
      </c>
      <c r="R1246" s="87" t="inlineStr">
        <is>
          <t>x</t>
        </is>
      </c>
      <c r="S1246" s="88" t="inlineStr">
        <is>
          <t>x</t>
        </is>
      </c>
    </row>
    <row r="1247" ht="24" customHeight="1">
      <c r="A1247" s="494" t="n"/>
      <c r="B1247" s="236" t="inlineStr">
        <is>
          <t>14</t>
        </is>
      </c>
      <c r="C1247" s="82" t="inlineStr">
        <is>
          <t>9.1</t>
        </is>
      </c>
      <c r="D1247" s="83" t="inlineStr">
        <is>
          <t>15</t>
        </is>
      </c>
      <c r="E1247" s="83" t="inlineStr">
        <is>
          <t>5</t>
        </is>
      </c>
      <c r="F1247" s="84">
        <f>D1247/$T$1*E1247</f>
        <v/>
      </c>
      <c r="G1247" s="87" t="inlineStr">
        <is>
          <t>x</t>
        </is>
      </c>
      <c r="H1247" s="87" t="inlineStr">
        <is>
          <t>x</t>
        </is>
      </c>
      <c r="I1247" s="87" t="inlineStr">
        <is>
          <t>x</t>
        </is>
      </c>
      <c r="J1247" s="83" t="inlineStr">
        <is>
          <t>3.7%</t>
        </is>
      </c>
      <c r="K1247" s="83" t="inlineStr">
        <is>
          <t>3.8%</t>
        </is>
      </c>
      <c r="L1247" s="83" t="inlineStr">
        <is>
          <t>2</t>
        </is>
      </c>
      <c r="M1247" s="83" t="inlineStr">
        <is>
          <t>4</t>
        </is>
      </c>
      <c r="N1247" s="83" t="inlineStr">
        <is>
          <t>4</t>
        </is>
      </c>
      <c r="O1247" s="83" t="inlineStr">
        <is>
          <t>7</t>
        </is>
      </c>
      <c r="P1247" s="87" t="inlineStr">
        <is>
          <t>x</t>
        </is>
      </c>
      <c r="Q1247" s="87" t="inlineStr">
        <is>
          <t>x</t>
        </is>
      </c>
      <c r="R1247" s="87" t="inlineStr">
        <is>
          <t>x</t>
        </is>
      </c>
      <c r="S1247" s="88" t="inlineStr">
        <is>
          <t>x</t>
        </is>
      </c>
    </row>
    <row r="1248" ht="24" customHeight="1">
      <c r="A1248" s="494" t="n"/>
      <c r="B1248" s="236" t="inlineStr">
        <is>
          <t>15</t>
        </is>
      </c>
      <c r="C1248" s="82" t="inlineStr">
        <is>
          <t>10.5</t>
        </is>
      </c>
      <c r="D1248" s="83" t="inlineStr">
        <is>
          <t>15</t>
        </is>
      </c>
      <c r="E1248" s="83" t="inlineStr">
        <is>
          <t>5</t>
        </is>
      </c>
      <c r="F1248" s="84">
        <f>D1248/$T$1*E1248</f>
        <v/>
      </c>
      <c r="G1248" s="87" t="inlineStr">
        <is>
          <t>x</t>
        </is>
      </c>
      <c r="H1248" s="87" t="inlineStr">
        <is>
          <t>x</t>
        </is>
      </c>
      <c r="I1248" s="87" t="inlineStr">
        <is>
          <t>x</t>
        </is>
      </c>
      <c r="J1248" s="83" t="inlineStr">
        <is>
          <t>4.1%</t>
        </is>
      </c>
      <c r="K1248" s="83" t="inlineStr">
        <is>
          <t>4.1%</t>
        </is>
      </c>
      <c r="L1248" s="83" t="inlineStr">
        <is>
          <t>3</t>
        </is>
      </c>
      <c r="M1248" s="83" t="inlineStr">
        <is>
          <t>5</t>
        </is>
      </c>
      <c r="N1248" s="83" t="inlineStr">
        <is>
          <t>5</t>
        </is>
      </c>
      <c r="O1248" s="83" t="inlineStr">
        <is>
          <t>7</t>
        </is>
      </c>
      <c r="P1248" s="87" t="inlineStr">
        <is>
          <t>x</t>
        </is>
      </c>
      <c r="Q1248" s="87" t="inlineStr">
        <is>
          <t>x</t>
        </is>
      </c>
      <c r="R1248" s="87" t="inlineStr">
        <is>
          <t>x</t>
        </is>
      </c>
      <c r="S1248" s="88" t="inlineStr">
        <is>
          <t>x</t>
        </is>
      </c>
    </row>
    <row r="1249" ht="24" customHeight="1">
      <c r="A1249" s="494" t="n"/>
      <c r="B1249" s="236" t="inlineStr">
        <is>
          <t>16</t>
        </is>
      </c>
      <c r="C1249" s="82" t="inlineStr">
        <is>
          <t>11.4</t>
        </is>
      </c>
      <c r="D1249" s="83" t="inlineStr">
        <is>
          <t>20</t>
        </is>
      </c>
      <c r="E1249" s="83" t="inlineStr">
        <is>
          <t>8</t>
        </is>
      </c>
      <c r="F1249" s="84">
        <f>D1249/$T$1*E1249</f>
        <v/>
      </c>
      <c r="G1249" s="87" t="inlineStr">
        <is>
          <t>x</t>
        </is>
      </c>
      <c r="H1249" s="87" t="inlineStr">
        <is>
          <t>x</t>
        </is>
      </c>
      <c r="I1249" s="87" t="inlineStr">
        <is>
          <t>x</t>
        </is>
      </c>
      <c r="J1249" s="83" t="inlineStr">
        <is>
          <t>4.6%</t>
        </is>
      </c>
      <c r="K1249" s="83" t="inlineStr">
        <is>
          <t>4.7%</t>
        </is>
      </c>
      <c r="L1249" s="83" t="inlineStr">
        <is>
          <t>3</t>
        </is>
      </c>
      <c r="M1249" s="83" t="inlineStr">
        <is>
          <t>5</t>
        </is>
      </c>
      <c r="N1249" s="83" t="inlineStr">
        <is>
          <t>5</t>
        </is>
      </c>
      <c r="O1249" s="83" t="inlineStr">
        <is>
          <t>8</t>
        </is>
      </c>
      <c r="P1249" s="87" t="inlineStr">
        <is>
          <t>x</t>
        </is>
      </c>
      <c r="Q1249" s="87" t="inlineStr">
        <is>
          <t>x</t>
        </is>
      </c>
      <c r="R1249" s="87" t="inlineStr">
        <is>
          <t>x</t>
        </is>
      </c>
      <c r="S1249" s="88" t="inlineStr">
        <is>
          <t>x</t>
        </is>
      </c>
    </row>
    <row r="1250" ht="24" customHeight="1">
      <c r="A1250" s="494" t="n"/>
      <c r="B1250" s="236" t="inlineStr">
        <is>
          <t>17</t>
        </is>
      </c>
      <c r="C1250" s="82" t="inlineStr">
        <is>
          <t>12.8</t>
        </is>
      </c>
      <c r="D1250" s="83" t="inlineStr">
        <is>
          <t>20</t>
        </is>
      </c>
      <c r="E1250" s="83" t="inlineStr">
        <is>
          <t>8</t>
        </is>
      </c>
      <c r="F1250" s="84">
        <f>D1250/$T$1*E1250</f>
        <v/>
      </c>
      <c r="G1250" s="87" t="inlineStr">
        <is>
          <t>x</t>
        </is>
      </c>
      <c r="H1250" s="87" t="inlineStr">
        <is>
          <t>x</t>
        </is>
      </c>
      <c r="I1250" s="87" t="inlineStr">
        <is>
          <t>x</t>
        </is>
      </c>
      <c r="J1250" s="83" t="inlineStr">
        <is>
          <t>5.2%</t>
        </is>
      </c>
      <c r="K1250" s="83" t="inlineStr">
        <is>
          <t>5.2%</t>
        </is>
      </c>
      <c r="L1250" s="83" t="inlineStr">
        <is>
          <t>3</t>
        </is>
      </c>
      <c r="M1250" s="83" t="inlineStr">
        <is>
          <t>6</t>
        </is>
      </c>
      <c r="N1250" s="83" t="inlineStr">
        <is>
          <t>6</t>
        </is>
      </c>
      <c r="O1250" s="83" t="inlineStr">
        <is>
          <t>9</t>
        </is>
      </c>
      <c r="P1250" s="87" t="inlineStr">
        <is>
          <t>x</t>
        </is>
      </c>
      <c r="Q1250" s="87" t="inlineStr">
        <is>
          <t>x</t>
        </is>
      </c>
      <c r="R1250" s="87" t="inlineStr">
        <is>
          <t>x</t>
        </is>
      </c>
      <c r="S1250" s="88" t="inlineStr">
        <is>
          <t>x</t>
        </is>
      </c>
    </row>
    <row r="1251" ht="24" customHeight="1">
      <c r="A1251" s="494" t="n"/>
      <c r="B1251" s="236" t="inlineStr">
        <is>
          <t>18</t>
        </is>
      </c>
      <c r="C1251" s="82" t="inlineStr">
        <is>
          <t>14.7</t>
        </is>
      </c>
      <c r="D1251" s="83" t="inlineStr">
        <is>
          <t>20</t>
        </is>
      </c>
      <c r="E1251" s="83" t="inlineStr">
        <is>
          <t>8</t>
        </is>
      </c>
      <c r="F1251" s="84">
        <f>D1251/$T$1*E1251</f>
        <v/>
      </c>
      <c r="G1251" s="87" t="inlineStr">
        <is>
          <t>x</t>
        </is>
      </c>
      <c r="H1251" s="87" t="inlineStr">
        <is>
          <t>x</t>
        </is>
      </c>
      <c r="I1251" s="87" t="inlineStr">
        <is>
          <t>x</t>
        </is>
      </c>
      <c r="J1251" s="83" t="inlineStr">
        <is>
          <t>5.7%</t>
        </is>
      </c>
      <c r="K1251" s="83" t="inlineStr">
        <is>
          <t>5.8%</t>
        </is>
      </c>
      <c r="L1251" s="83" t="inlineStr">
        <is>
          <t>4</t>
        </is>
      </c>
      <c r="M1251" s="83" t="inlineStr">
        <is>
          <t>7</t>
        </is>
      </c>
      <c r="N1251" s="83" t="inlineStr">
        <is>
          <t>7</t>
        </is>
      </c>
      <c r="O1251" s="83" t="inlineStr">
        <is>
          <t>10</t>
        </is>
      </c>
      <c r="P1251" s="87" t="inlineStr">
        <is>
          <t>x</t>
        </is>
      </c>
      <c r="Q1251" s="87" t="inlineStr">
        <is>
          <t>x</t>
        </is>
      </c>
      <c r="R1251" s="87" t="inlineStr">
        <is>
          <t>x</t>
        </is>
      </c>
      <c r="S1251" s="88" t="inlineStr">
        <is>
          <t>x</t>
        </is>
      </c>
    </row>
    <row r="1252" ht="24" customHeight="1">
      <c r="A1252" s="494" t="n"/>
      <c r="B1252" s="236" t="inlineStr">
        <is>
          <t>19</t>
        </is>
      </c>
      <c r="C1252" s="82" t="inlineStr">
        <is>
          <t>15.6</t>
        </is>
      </c>
      <c r="D1252" s="83" t="inlineStr">
        <is>
          <t>20</t>
        </is>
      </c>
      <c r="E1252" s="83" t="inlineStr">
        <is>
          <t>8</t>
        </is>
      </c>
      <c r="F1252" s="84">
        <f>D1252/$T$1*E1252</f>
        <v/>
      </c>
      <c r="G1252" s="87" t="inlineStr">
        <is>
          <t>x</t>
        </is>
      </c>
      <c r="H1252" s="87" t="inlineStr">
        <is>
          <t>x</t>
        </is>
      </c>
      <c r="I1252" s="87" t="inlineStr">
        <is>
          <t>x</t>
        </is>
      </c>
      <c r="J1252" s="83" t="inlineStr">
        <is>
          <t>6.3%</t>
        </is>
      </c>
      <c r="K1252" s="83" t="inlineStr">
        <is>
          <t>6.3%</t>
        </is>
      </c>
      <c r="L1252" s="83" t="inlineStr">
        <is>
          <t>4</t>
        </is>
      </c>
      <c r="M1252" s="83" t="inlineStr">
        <is>
          <t>7</t>
        </is>
      </c>
      <c r="N1252" s="83" t="inlineStr">
        <is>
          <t>7</t>
        </is>
      </c>
      <c r="O1252" s="83" t="inlineStr">
        <is>
          <t>11</t>
        </is>
      </c>
      <c r="P1252" s="87" t="inlineStr">
        <is>
          <t>x</t>
        </is>
      </c>
      <c r="Q1252" s="87" t="inlineStr">
        <is>
          <t>x</t>
        </is>
      </c>
      <c r="R1252" s="87" t="inlineStr">
        <is>
          <t>x</t>
        </is>
      </c>
      <c r="S1252" s="88" t="inlineStr">
        <is>
          <t>x</t>
        </is>
      </c>
    </row>
    <row r="1253" ht="24" customHeight="1">
      <c r="A1253" s="494" t="n"/>
      <c r="B1253" s="236" t="inlineStr">
        <is>
          <t>20</t>
        </is>
      </c>
      <c r="C1253" s="82" t="inlineStr">
        <is>
          <t>17.4</t>
        </is>
      </c>
      <c r="D1253" s="83" t="inlineStr">
        <is>
          <t>20</t>
        </is>
      </c>
      <c r="E1253" s="83" t="inlineStr">
        <is>
          <t>8</t>
        </is>
      </c>
      <c r="F1253" s="84">
        <f>D1253/$T$1*E1253</f>
        <v/>
      </c>
      <c r="G1253" s="87" t="inlineStr">
        <is>
          <t>x</t>
        </is>
      </c>
      <c r="H1253" s="87" t="inlineStr">
        <is>
          <t>x</t>
        </is>
      </c>
      <c r="I1253" s="87" t="inlineStr">
        <is>
          <t>x</t>
        </is>
      </c>
      <c r="J1253" s="83" t="inlineStr">
        <is>
          <t>6.8%</t>
        </is>
      </c>
      <c r="K1253" s="83" t="inlineStr">
        <is>
          <t>6.9%</t>
        </is>
      </c>
      <c r="L1253" s="83" t="inlineStr">
        <is>
          <t>5</t>
        </is>
      </c>
      <c r="M1253" s="83" t="inlineStr">
        <is>
          <t>8</t>
        </is>
      </c>
      <c r="N1253" s="83" t="inlineStr">
        <is>
          <t>8</t>
        </is>
      </c>
      <c r="O1253" s="83" t="inlineStr">
        <is>
          <t>12</t>
        </is>
      </c>
      <c r="P1253" s="87" t="inlineStr">
        <is>
          <t>x</t>
        </is>
      </c>
      <c r="Q1253" s="87" t="inlineStr">
        <is>
          <t>x</t>
        </is>
      </c>
      <c r="R1253" s="87" t="inlineStr">
        <is>
          <t>x</t>
        </is>
      </c>
      <c r="S1253" s="88" t="inlineStr">
        <is>
          <t>x</t>
        </is>
      </c>
    </row>
    <row r="1254" ht="24" customHeight="1">
      <c r="A1254" s="494" t="n"/>
      <c r="B1254" s="236" t="inlineStr">
        <is>
          <t>21</t>
        </is>
      </c>
      <c r="C1254" s="82" t="inlineStr">
        <is>
          <t>19.4</t>
        </is>
      </c>
      <c r="D1254" s="83" t="inlineStr">
        <is>
          <t>25</t>
        </is>
      </c>
      <c r="E1254" s="83" t="inlineStr">
        <is>
          <t>12</t>
        </is>
      </c>
      <c r="F1254" s="84">
        <f>D1254/$T$1*E1254</f>
        <v/>
      </c>
      <c r="G1254" s="87" t="inlineStr">
        <is>
          <t>x</t>
        </is>
      </c>
      <c r="H1254" s="87" t="inlineStr">
        <is>
          <t>x</t>
        </is>
      </c>
      <c r="I1254" s="87" t="inlineStr">
        <is>
          <t>x</t>
        </is>
      </c>
      <c r="J1254" s="83" t="inlineStr">
        <is>
          <t>7.6%</t>
        </is>
      </c>
      <c r="K1254" s="83" t="inlineStr">
        <is>
          <t>7.7%</t>
        </is>
      </c>
      <c r="L1254" s="83" t="inlineStr">
        <is>
          <t>5</t>
        </is>
      </c>
      <c r="M1254" s="83" t="inlineStr">
        <is>
          <t>9</t>
        </is>
      </c>
      <c r="N1254" s="83" t="inlineStr">
        <is>
          <t>9</t>
        </is>
      </c>
      <c r="O1254" s="83" t="inlineStr">
        <is>
          <t>14</t>
        </is>
      </c>
      <c r="P1254" s="87" t="inlineStr">
        <is>
          <t>x</t>
        </is>
      </c>
      <c r="Q1254" s="87" t="inlineStr">
        <is>
          <t>x</t>
        </is>
      </c>
      <c r="R1254" s="87" t="inlineStr">
        <is>
          <t>x</t>
        </is>
      </c>
      <c r="S1254" s="88" t="inlineStr">
        <is>
          <t>x</t>
        </is>
      </c>
    </row>
    <row r="1255" ht="24" customHeight="1">
      <c r="A1255" s="494" t="n"/>
      <c r="B1255" s="236" t="inlineStr">
        <is>
          <t>22</t>
        </is>
      </c>
      <c r="C1255" s="82" t="inlineStr">
        <is>
          <t>21.7</t>
        </is>
      </c>
      <c r="D1255" s="83" t="inlineStr">
        <is>
          <t>25</t>
        </is>
      </c>
      <c r="E1255" s="83" t="inlineStr">
        <is>
          <t>12</t>
        </is>
      </c>
      <c r="F1255" s="84">
        <f>D1255/$T$1*E1255</f>
        <v/>
      </c>
      <c r="G1255" s="87" t="inlineStr">
        <is>
          <t>x</t>
        </is>
      </c>
      <c r="H1255" s="87" t="inlineStr">
        <is>
          <t>x</t>
        </is>
      </c>
      <c r="I1255" s="87" t="inlineStr">
        <is>
          <t>x</t>
        </is>
      </c>
      <c r="J1255" s="83" t="inlineStr">
        <is>
          <t>8.5%</t>
        </is>
      </c>
      <c r="K1255" s="83" t="inlineStr">
        <is>
          <t>8.6%</t>
        </is>
      </c>
      <c r="L1255" s="83" t="inlineStr">
        <is>
          <t>6</t>
        </is>
      </c>
      <c r="M1255" s="83" t="inlineStr">
        <is>
          <t>10</t>
        </is>
      </c>
      <c r="N1255" s="83" t="inlineStr">
        <is>
          <t>10</t>
        </is>
      </c>
      <c r="O1255" s="83" t="inlineStr">
        <is>
          <t>15</t>
        </is>
      </c>
      <c r="P1255" s="87" t="inlineStr">
        <is>
          <t>x</t>
        </is>
      </c>
      <c r="Q1255" s="87" t="inlineStr">
        <is>
          <t>x</t>
        </is>
      </c>
      <c r="R1255" s="87" t="inlineStr">
        <is>
          <t>x</t>
        </is>
      </c>
      <c r="S1255" s="88" t="inlineStr">
        <is>
          <t>x</t>
        </is>
      </c>
    </row>
    <row r="1256" ht="24" customHeight="1">
      <c r="A1256" s="494" t="n"/>
      <c r="B1256" s="236" t="inlineStr">
        <is>
          <t>23</t>
        </is>
      </c>
      <c r="C1256" s="82" t="inlineStr">
        <is>
          <t>23.6</t>
        </is>
      </c>
      <c r="D1256" s="83" t="inlineStr">
        <is>
          <t>25</t>
        </is>
      </c>
      <c r="E1256" s="83" t="inlineStr">
        <is>
          <t>12</t>
        </is>
      </c>
      <c r="F1256" s="84">
        <f>D1256/$T$1*E1256</f>
        <v/>
      </c>
      <c r="G1256" s="87" t="inlineStr">
        <is>
          <t>x</t>
        </is>
      </c>
      <c r="H1256" s="87" t="inlineStr">
        <is>
          <t>x</t>
        </is>
      </c>
      <c r="I1256" s="87" t="inlineStr">
        <is>
          <t>x</t>
        </is>
      </c>
      <c r="J1256" s="83" t="inlineStr">
        <is>
          <t>9.3%</t>
        </is>
      </c>
      <c r="K1256" s="83" t="inlineStr">
        <is>
          <t>9.4%</t>
        </is>
      </c>
      <c r="L1256" s="83" t="inlineStr">
        <is>
          <t>6</t>
        </is>
      </c>
      <c r="M1256" s="83" t="inlineStr">
        <is>
          <t>11</t>
        </is>
      </c>
      <c r="N1256" s="83" t="inlineStr">
        <is>
          <t>11</t>
        </is>
      </c>
      <c r="O1256" s="83" t="inlineStr">
        <is>
          <t>17</t>
        </is>
      </c>
      <c r="P1256" s="87" t="inlineStr">
        <is>
          <t>x</t>
        </is>
      </c>
      <c r="Q1256" s="87" t="inlineStr">
        <is>
          <t>x</t>
        </is>
      </c>
      <c r="R1256" s="87" t="inlineStr">
        <is>
          <t>x</t>
        </is>
      </c>
      <c r="S1256" s="88" t="inlineStr">
        <is>
          <t>x</t>
        </is>
      </c>
    </row>
    <row r="1257" ht="24" customHeight="1">
      <c r="A1257" s="494" t="n"/>
      <c r="B1257" s="236" t="inlineStr">
        <is>
          <t>24</t>
        </is>
      </c>
      <c r="C1257" s="82" t="inlineStr">
        <is>
          <t>25.8</t>
        </is>
      </c>
      <c r="D1257" s="83" t="inlineStr">
        <is>
          <t>25</t>
        </is>
      </c>
      <c r="E1257" s="83" t="inlineStr">
        <is>
          <t>12</t>
        </is>
      </c>
      <c r="F1257" s="84">
        <f>D1257/$T$1*E1257</f>
        <v/>
      </c>
      <c r="G1257" s="87" t="inlineStr">
        <is>
          <t>x</t>
        </is>
      </c>
      <c r="H1257" s="87" t="inlineStr">
        <is>
          <t>x</t>
        </is>
      </c>
      <c r="I1257" s="87" t="inlineStr">
        <is>
          <t>x</t>
        </is>
      </c>
      <c r="J1257" s="83" t="inlineStr">
        <is>
          <t>10.1%</t>
        </is>
      </c>
      <c r="K1257" s="83" t="inlineStr">
        <is>
          <t>10.2%</t>
        </is>
      </c>
      <c r="L1257" s="83" t="inlineStr">
        <is>
          <t>7</t>
        </is>
      </c>
      <c r="M1257" s="83" t="inlineStr">
        <is>
          <t>12</t>
        </is>
      </c>
      <c r="N1257" s="83" t="inlineStr">
        <is>
          <t>12</t>
        </is>
      </c>
      <c r="O1257" s="83" t="inlineStr">
        <is>
          <t>18</t>
        </is>
      </c>
      <c r="P1257" s="87" t="inlineStr">
        <is>
          <t>x</t>
        </is>
      </c>
      <c r="Q1257" s="87" t="inlineStr">
        <is>
          <t>x</t>
        </is>
      </c>
      <c r="R1257" s="87" t="inlineStr">
        <is>
          <t>x</t>
        </is>
      </c>
      <c r="S1257" s="88" t="inlineStr">
        <is>
          <t>x</t>
        </is>
      </c>
    </row>
    <row r="1258" ht="24" customHeight="1">
      <c r="A1258" s="494" t="n"/>
      <c r="B1258" s="236" t="inlineStr">
        <is>
          <t>25</t>
        </is>
      </c>
      <c r="C1258" s="82" t="inlineStr">
        <is>
          <t>27.7</t>
        </is>
      </c>
      <c r="D1258" s="83" t="inlineStr">
        <is>
          <t>25</t>
        </is>
      </c>
      <c r="E1258" s="83" t="inlineStr">
        <is>
          <t>12</t>
        </is>
      </c>
      <c r="F1258" s="84">
        <f>D1258/$T$1*E1258</f>
        <v/>
      </c>
      <c r="G1258" s="87" t="inlineStr">
        <is>
          <t>x</t>
        </is>
      </c>
      <c r="H1258" s="87" t="inlineStr">
        <is>
          <t>x</t>
        </is>
      </c>
      <c r="I1258" s="87" t="inlineStr">
        <is>
          <t>x</t>
        </is>
      </c>
      <c r="J1258" s="83" t="inlineStr">
        <is>
          <t>10.9%</t>
        </is>
      </c>
      <c r="K1258" s="83" t="inlineStr">
        <is>
          <t>11%</t>
        </is>
      </c>
      <c r="L1258" s="83" t="inlineStr">
        <is>
          <t>7</t>
        </is>
      </c>
      <c r="M1258" s="83" t="inlineStr">
        <is>
          <t>13</t>
        </is>
      </c>
      <c r="N1258" s="83" t="inlineStr">
        <is>
          <t>13</t>
        </is>
      </c>
      <c r="O1258" s="83" t="inlineStr">
        <is>
          <t>20</t>
        </is>
      </c>
      <c r="P1258" s="87" t="inlineStr">
        <is>
          <t>x</t>
        </is>
      </c>
      <c r="Q1258" s="87" t="inlineStr">
        <is>
          <t>x</t>
        </is>
      </c>
      <c r="R1258" s="87" t="inlineStr">
        <is>
          <t>x</t>
        </is>
      </c>
      <c r="S1258" s="88" t="inlineStr">
        <is>
          <t>x</t>
        </is>
      </c>
    </row>
    <row r="1259" ht="24" customHeight="1">
      <c r="A1259" s="494" t="n"/>
      <c r="B1259" s="236" t="inlineStr">
        <is>
          <t>26</t>
        </is>
      </c>
      <c r="C1259" s="82" t="inlineStr">
        <is>
          <t>30.9</t>
        </is>
      </c>
      <c r="D1259" s="83" t="inlineStr">
        <is>
          <t>30</t>
        </is>
      </c>
      <c r="E1259" s="83" t="inlineStr">
        <is>
          <t>18</t>
        </is>
      </c>
      <c r="F1259" s="84">
        <f>D1259/$T$1*E1259</f>
        <v/>
      </c>
      <c r="G1259" s="87" t="inlineStr">
        <is>
          <t>x</t>
        </is>
      </c>
      <c r="H1259" s="87" t="inlineStr">
        <is>
          <t>x</t>
        </is>
      </c>
      <c r="I1259" s="87" t="inlineStr">
        <is>
          <t>x</t>
        </is>
      </c>
      <c r="J1259" s="83" t="inlineStr">
        <is>
          <t>12.4%</t>
        </is>
      </c>
      <c r="K1259" s="83" t="inlineStr">
        <is>
          <t>12.5%</t>
        </is>
      </c>
      <c r="L1259" s="83" t="inlineStr">
        <is>
          <t>8</t>
        </is>
      </c>
      <c r="M1259" s="83" t="inlineStr">
        <is>
          <t>14</t>
        </is>
      </c>
      <c r="N1259" s="83" t="inlineStr">
        <is>
          <t>14</t>
        </is>
      </c>
      <c r="O1259" s="83" t="inlineStr">
        <is>
          <t>22</t>
        </is>
      </c>
      <c r="P1259" s="87" t="inlineStr">
        <is>
          <t>x</t>
        </is>
      </c>
      <c r="Q1259" s="87" t="inlineStr">
        <is>
          <t>x</t>
        </is>
      </c>
      <c r="R1259" s="87" t="inlineStr">
        <is>
          <t>x</t>
        </is>
      </c>
      <c r="S1259" s="88" t="inlineStr">
        <is>
          <t>x</t>
        </is>
      </c>
    </row>
    <row r="1260" ht="24" customHeight="1">
      <c r="A1260" s="494" t="n"/>
      <c r="B1260" s="236" t="inlineStr">
        <is>
          <t>27</t>
        </is>
      </c>
      <c r="C1260" s="82" t="inlineStr">
        <is>
          <t>34.9</t>
        </is>
      </c>
      <c r="D1260" s="83" t="inlineStr">
        <is>
          <t>30</t>
        </is>
      </c>
      <c r="E1260" s="83" t="inlineStr">
        <is>
          <t>18</t>
        </is>
      </c>
      <c r="F1260" s="84">
        <f>@IF(OR($S$1="春节祝福",$S$1="周年祝福",$S$1="中秋祝福"),D1260/$T$1*E1260,D1260*E1260)</f>
        <v/>
      </c>
      <c r="G1260" s="87" t="inlineStr">
        <is>
          <t>x</t>
        </is>
      </c>
      <c r="H1260" s="87" t="inlineStr">
        <is>
          <t>x</t>
        </is>
      </c>
      <c r="I1260" s="87" t="inlineStr">
        <is>
          <t>x</t>
        </is>
      </c>
      <c r="J1260" s="83" t="inlineStr">
        <is>
          <t>13.8%</t>
        </is>
      </c>
      <c r="K1260" s="83" t="inlineStr">
        <is>
          <t>14%</t>
        </is>
      </c>
      <c r="L1260" s="83" t="inlineStr">
        <is>
          <t>9</t>
        </is>
      </c>
      <c r="M1260" s="83" t="inlineStr">
        <is>
          <t>16</t>
        </is>
      </c>
      <c r="N1260" s="83" t="inlineStr">
        <is>
          <t>16</t>
        </is>
      </c>
      <c r="O1260" s="83" t="inlineStr">
        <is>
          <t>25</t>
        </is>
      </c>
      <c r="P1260" s="87" t="inlineStr">
        <is>
          <t>x</t>
        </is>
      </c>
      <c r="Q1260" s="87" t="inlineStr">
        <is>
          <t>x</t>
        </is>
      </c>
      <c r="R1260" s="87" t="inlineStr">
        <is>
          <t>x</t>
        </is>
      </c>
      <c r="S1260" s="88" t="inlineStr">
        <is>
          <t>x</t>
        </is>
      </c>
    </row>
    <row r="1261" ht="24" customHeight="1">
      <c r="A1261" s="494" t="n"/>
      <c r="B1261" s="236" t="inlineStr">
        <is>
          <t>28</t>
        </is>
      </c>
      <c r="C1261" s="82" t="inlineStr">
        <is>
          <t>38.9</t>
        </is>
      </c>
      <c r="D1261" s="83" t="inlineStr">
        <is>
          <t>30</t>
        </is>
      </c>
      <c r="E1261" s="83" t="inlineStr">
        <is>
          <t>18</t>
        </is>
      </c>
      <c r="F1261" s="84">
        <f>@IF(OR($S$1="春节祝福",$S$1="周年祝福",$S$1="中秋祝福"),D1261/$T$1*E1261,D1261*E1261)</f>
        <v/>
      </c>
      <c r="G1261" s="87" t="inlineStr">
        <is>
          <t>x</t>
        </is>
      </c>
      <c r="H1261" s="87" t="inlineStr">
        <is>
          <t>x</t>
        </is>
      </c>
      <c r="I1261" s="87" t="inlineStr">
        <is>
          <t>x</t>
        </is>
      </c>
      <c r="J1261" s="83" t="inlineStr">
        <is>
          <t>15.3%</t>
        </is>
      </c>
      <c r="K1261" s="83" t="inlineStr">
        <is>
          <t>15.5%</t>
        </is>
      </c>
      <c r="L1261" s="83" t="inlineStr">
        <is>
          <t>10</t>
        </is>
      </c>
      <c r="M1261" s="83" t="inlineStr">
        <is>
          <t>18</t>
        </is>
      </c>
      <c r="N1261" s="83" t="inlineStr">
        <is>
          <t>18</t>
        </is>
      </c>
      <c r="O1261" s="83" t="inlineStr">
        <is>
          <t>28</t>
        </is>
      </c>
      <c r="P1261" s="87" t="inlineStr">
        <is>
          <t>x</t>
        </is>
      </c>
      <c r="Q1261" s="87" t="inlineStr">
        <is>
          <t>x</t>
        </is>
      </c>
      <c r="R1261" s="87" t="inlineStr">
        <is>
          <t>x</t>
        </is>
      </c>
      <c r="S1261" s="88" t="inlineStr">
        <is>
          <t>x</t>
        </is>
      </c>
    </row>
    <row r="1262" ht="24" customHeight="1">
      <c r="A1262" s="494" t="n"/>
      <c r="B1262" s="236" t="inlineStr">
        <is>
          <t>29</t>
        </is>
      </c>
      <c r="C1262" s="82" t="inlineStr">
        <is>
          <t>42</t>
        </is>
      </c>
      <c r="D1262" s="83" t="inlineStr">
        <is>
          <t>30</t>
        </is>
      </c>
      <c r="E1262" s="83" t="inlineStr">
        <is>
          <t>18</t>
        </is>
      </c>
      <c r="F1262" s="84">
        <f>@IF(OR($S$1="春节祝福",$S$1="周年祝福",$S$1="中秋祝福"),D1262/$T$1*E1262,D1262*E1262)</f>
        <v/>
      </c>
      <c r="G1262" s="87" t="inlineStr">
        <is>
          <t>x</t>
        </is>
      </c>
      <c r="H1262" s="87" t="inlineStr">
        <is>
          <t>x</t>
        </is>
      </c>
      <c r="I1262" s="87" t="inlineStr">
        <is>
          <t>x</t>
        </is>
      </c>
      <c r="J1262" s="83" t="inlineStr">
        <is>
          <t>16.7%</t>
        </is>
      </c>
      <c r="K1262" s="83" t="inlineStr">
        <is>
          <t>16.9%</t>
        </is>
      </c>
      <c r="L1262" s="83" t="inlineStr">
        <is>
          <t>11</t>
        </is>
      </c>
      <c r="M1262" s="83" t="inlineStr">
        <is>
          <t>19</t>
        </is>
      </c>
      <c r="N1262" s="83" t="inlineStr">
        <is>
          <t>19</t>
        </is>
      </c>
      <c r="O1262" s="83" t="inlineStr">
        <is>
          <t>30</t>
        </is>
      </c>
      <c r="P1262" s="87" t="inlineStr">
        <is>
          <t>x</t>
        </is>
      </c>
      <c r="Q1262" s="87" t="inlineStr">
        <is>
          <t>x</t>
        </is>
      </c>
      <c r="R1262" s="87" t="inlineStr">
        <is>
          <t>x</t>
        </is>
      </c>
      <c r="S1262" s="88" t="inlineStr">
        <is>
          <t>x</t>
        </is>
      </c>
    </row>
    <row r="1263" ht="24" customHeight="1">
      <c r="A1263" s="494" t="n"/>
      <c r="B1263" s="236" t="inlineStr">
        <is>
          <t>30</t>
        </is>
      </c>
      <c r="C1263" s="82" t="inlineStr">
        <is>
          <t>46</t>
        </is>
      </c>
      <c r="D1263" s="83" t="inlineStr">
        <is>
          <t>30</t>
        </is>
      </c>
      <c r="E1263" s="83" t="inlineStr">
        <is>
          <t>18</t>
        </is>
      </c>
      <c r="F1263" s="84">
        <f>@IF(OR($S$1="周年祝福",$S$1="中秋祝福"),D1263/$T$1*E1263,D1263*E1263)</f>
        <v/>
      </c>
      <c r="G1263" s="87" t="inlineStr">
        <is>
          <t>x</t>
        </is>
      </c>
      <c r="H1263" s="87" t="inlineStr">
        <is>
          <t>x</t>
        </is>
      </c>
      <c r="I1263" s="87" t="inlineStr">
        <is>
          <t>x</t>
        </is>
      </c>
      <c r="J1263" s="83" t="inlineStr">
        <is>
          <t>18.2%</t>
        </is>
      </c>
      <c r="K1263" s="83" t="inlineStr">
        <is>
          <t>18.4%</t>
        </is>
      </c>
      <c r="L1263" s="83" t="inlineStr">
        <is>
          <t>12</t>
        </is>
      </c>
      <c r="M1263" s="83" t="inlineStr">
        <is>
          <t>21</t>
        </is>
      </c>
      <c r="N1263" s="83" t="inlineStr">
        <is>
          <t>21</t>
        </is>
      </c>
      <c r="O1263" s="83" t="inlineStr">
        <is>
          <t>33</t>
        </is>
      </c>
      <c r="P1263" s="87" t="inlineStr">
        <is>
          <t>x</t>
        </is>
      </c>
      <c r="Q1263" s="87" t="inlineStr">
        <is>
          <t>x</t>
        </is>
      </c>
      <c r="R1263" s="87" t="inlineStr">
        <is>
          <t>x</t>
        </is>
      </c>
      <c r="S1263" s="88" t="inlineStr">
        <is>
          <t>x</t>
        </is>
      </c>
    </row>
    <row r="1264" ht="24" customHeight="1">
      <c r="A1264" s="494" t="n"/>
      <c r="B1264" s="236" t="inlineStr">
        <is>
          <t>31</t>
        </is>
      </c>
      <c r="C1264" s="82" t="inlineStr">
        <is>
          <t>50.1</t>
        </is>
      </c>
      <c r="D1264" s="83" t="inlineStr">
        <is>
          <t>35</t>
        </is>
      </c>
      <c r="E1264" s="83" t="inlineStr">
        <is>
          <t>20</t>
        </is>
      </c>
      <c r="F1264" s="84">
        <f>@IF(OR($S$1="周年祝福",$S$1="中秋祝福"),D1264/$T$1*E1264,D1264*E1264)</f>
        <v/>
      </c>
      <c r="G1264" s="285" t="inlineStr">
        <is>
          <t>x</t>
        </is>
      </c>
      <c r="H1264" s="285" t="inlineStr">
        <is>
          <t>x</t>
        </is>
      </c>
      <c r="I1264" s="285" t="inlineStr">
        <is>
          <t>x</t>
        </is>
      </c>
      <c r="J1264" s="132" t="inlineStr">
        <is>
          <t>19.8%</t>
        </is>
      </c>
      <c r="K1264" s="132" t="inlineStr">
        <is>
          <t>20.1%</t>
        </is>
      </c>
      <c r="L1264" s="132" t="inlineStr">
        <is>
          <t>13</t>
        </is>
      </c>
      <c r="M1264" s="132" t="inlineStr">
        <is>
          <t>23</t>
        </is>
      </c>
      <c r="N1264" s="132" t="inlineStr">
        <is>
          <t>23</t>
        </is>
      </c>
      <c r="O1264" s="132" t="inlineStr">
        <is>
          <t>36</t>
        </is>
      </c>
      <c r="P1264" s="87" t="inlineStr">
        <is>
          <t>x</t>
        </is>
      </c>
      <c r="Q1264" s="87" t="inlineStr">
        <is>
          <t>x</t>
        </is>
      </c>
      <c r="R1264" s="87" t="inlineStr">
        <is>
          <t>x</t>
        </is>
      </c>
      <c r="S1264" s="88" t="inlineStr">
        <is>
          <t>x</t>
        </is>
      </c>
    </row>
    <row r="1265" ht="24" customHeight="1">
      <c r="A1265" s="494" t="n"/>
      <c r="B1265" s="236" t="inlineStr">
        <is>
          <t>32</t>
        </is>
      </c>
      <c r="C1265" s="82" t="inlineStr">
        <is>
          <t>54.3</t>
        </is>
      </c>
      <c r="D1265" s="83" t="inlineStr">
        <is>
          <t>35</t>
        </is>
      </c>
      <c r="E1265" s="83" t="inlineStr">
        <is>
          <t>20</t>
        </is>
      </c>
      <c r="F1265" s="84">
        <f>D1265*E1265</f>
        <v/>
      </c>
      <c r="G1265" s="665" t="inlineStr">
        <is>
          <t>x</t>
        </is>
      </c>
      <c r="H1265" s="665" t="inlineStr">
        <is>
          <t>x</t>
        </is>
      </c>
      <c r="I1265" s="665" t="inlineStr">
        <is>
          <t>x</t>
        </is>
      </c>
      <c r="J1265" s="73" t="inlineStr">
        <is>
          <t>21.5%</t>
        </is>
      </c>
      <c r="K1265" s="73" t="inlineStr">
        <is>
          <t>21.7%</t>
        </is>
      </c>
      <c r="L1265" s="73" t="inlineStr">
        <is>
          <t>14</t>
        </is>
      </c>
      <c r="M1265" s="73" t="inlineStr">
        <is>
          <t>25</t>
        </is>
      </c>
      <c r="N1265" s="73" t="inlineStr">
        <is>
          <t>25</t>
        </is>
      </c>
      <c r="O1265" s="73" t="inlineStr">
        <is>
          <t>39</t>
        </is>
      </c>
      <c r="P1265" s="87" t="inlineStr">
        <is>
          <t>x</t>
        </is>
      </c>
      <c r="Q1265" s="87" t="inlineStr">
        <is>
          <t>x</t>
        </is>
      </c>
      <c r="R1265" s="87" t="inlineStr">
        <is>
          <t>x</t>
        </is>
      </c>
      <c r="S1265" s="88" t="inlineStr">
        <is>
          <t>x</t>
        </is>
      </c>
    </row>
    <row r="1266" ht="24" customHeight="1">
      <c r="A1266" s="494" t="n"/>
      <c r="B1266" s="236" t="inlineStr">
        <is>
          <t>33</t>
        </is>
      </c>
      <c r="C1266" s="82" t="inlineStr">
        <is>
          <t>58.7</t>
        </is>
      </c>
      <c r="D1266" s="83" t="inlineStr">
        <is>
          <t>35</t>
        </is>
      </c>
      <c r="E1266" s="83" t="inlineStr">
        <is>
          <t>20</t>
        </is>
      </c>
      <c r="F1266" s="84">
        <f>D1266*E1266</f>
        <v/>
      </c>
      <c r="G1266" s="665" t="inlineStr">
        <is>
          <t>x</t>
        </is>
      </c>
      <c r="H1266" s="665" t="inlineStr">
        <is>
          <t>x</t>
        </is>
      </c>
      <c r="I1266" s="665" t="inlineStr">
        <is>
          <t>x</t>
        </is>
      </c>
      <c r="J1266" s="73" t="inlineStr">
        <is>
          <t>23.3%</t>
        </is>
      </c>
      <c r="K1266" s="73" t="inlineStr">
        <is>
          <t>23.6%</t>
        </is>
      </c>
      <c r="L1266" s="73" t="inlineStr">
        <is>
          <t>15</t>
        </is>
      </c>
      <c r="M1266" s="73" t="inlineStr">
        <is>
          <t>27</t>
        </is>
      </c>
      <c r="N1266" s="73" t="inlineStr">
        <is>
          <t>27</t>
        </is>
      </c>
      <c r="O1266" s="73" t="inlineStr">
        <is>
          <t>42</t>
        </is>
      </c>
      <c r="P1266" s="87" t="inlineStr">
        <is>
          <t>x</t>
        </is>
      </c>
      <c r="Q1266" s="87" t="inlineStr">
        <is>
          <t>x</t>
        </is>
      </c>
      <c r="R1266" s="87" t="inlineStr">
        <is>
          <t>x</t>
        </is>
      </c>
      <c r="S1266" s="88" t="inlineStr">
        <is>
          <t>x</t>
        </is>
      </c>
    </row>
    <row r="1267" ht="24" customHeight="1">
      <c r="A1267" s="494" t="n"/>
      <c r="B1267" s="236" t="inlineStr">
        <is>
          <t>34</t>
        </is>
      </c>
      <c r="C1267" s="82" t="inlineStr">
        <is>
          <t>64.2</t>
        </is>
      </c>
      <c r="D1267" s="83" t="inlineStr">
        <is>
          <t>35</t>
        </is>
      </c>
      <c r="E1267" s="83" t="inlineStr">
        <is>
          <t>20</t>
        </is>
      </c>
      <c r="F1267" s="84">
        <f>D1267*E1267</f>
        <v/>
      </c>
      <c r="G1267" s="665" t="inlineStr">
        <is>
          <t>x</t>
        </is>
      </c>
      <c r="H1267" s="665" t="inlineStr">
        <is>
          <t>x</t>
        </is>
      </c>
      <c r="I1267" s="665" t="inlineStr">
        <is>
          <t>x</t>
        </is>
      </c>
      <c r="J1267" s="73" t="inlineStr">
        <is>
          <t>25.5%</t>
        </is>
      </c>
      <c r="K1267" s="73" t="inlineStr">
        <is>
          <t>25.8%</t>
        </is>
      </c>
      <c r="L1267" s="73" t="inlineStr">
        <is>
          <t>16</t>
        </is>
      </c>
      <c r="M1267" s="73" t="inlineStr">
        <is>
          <t>29</t>
        </is>
      </c>
      <c r="N1267" s="73" t="inlineStr">
        <is>
          <t>29</t>
        </is>
      </c>
      <c r="O1267" s="73" t="inlineStr">
        <is>
          <t>46</t>
        </is>
      </c>
      <c r="P1267" s="87" t="inlineStr">
        <is>
          <t>x</t>
        </is>
      </c>
      <c r="Q1267" s="87" t="inlineStr">
        <is>
          <t>x</t>
        </is>
      </c>
      <c r="R1267" s="87" t="inlineStr">
        <is>
          <t>x</t>
        </is>
      </c>
      <c r="S1267" s="88" t="inlineStr">
        <is>
          <t>x</t>
        </is>
      </c>
    </row>
    <row r="1268" ht="24" customHeight="1">
      <c r="A1268" s="553" t="n"/>
      <c r="B1268" s="78" t="inlineStr">
        <is>
          <t>35</t>
        </is>
      </c>
      <c r="C1268" s="89" t="inlineStr">
        <is>
          <t>69.3</t>
        </is>
      </c>
      <c r="D1268" s="90" t="inlineStr">
        <is>
          <t>35</t>
        </is>
      </c>
      <c r="E1268" s="90" t="inlineStr">
        <is>
          <t>20</t>
        </is>
      </c>
      <c r="F1268" s="224">
        <f>D1268*E1268</f>
        <v/>
      </c>
      <c r="G1268" s="1061" t="inlineStr">
        <is>
          <t>x</t>
        </is>
      </c>
      <c r="H1268" s="1061" t="inlineStr">
        <is>
          <t>x</t>
        </is>
      </c>
      <c r="I1268" s="1061" t="inlineStr">
        <is>
          <t>x</t>
        </is>
      </c>
      <c r="J1268" s="1060" t="inlineStr">
        <is>
          <t>27.3%</t>
        </is>
      </c>
      <c r="K1268" s="1060" t="inlineStr">
        <is>
          <t>27.6%</t>
        </is>
      </c>
      <c r="L1268" s="1060" t="inlineStr">
        <is>
          <t>18</t>
        </is>
      </c>
      <c r="M1268" s="1060" t="inlineStr">
        <is>
          <t>32</t>
        </is>
      </c>
      <c r="N1268" s="1060" t="inlineStr">
        <is>
          <t>32</t>
        </is>
      </c>
      <c r="O1268" s="1060" t="inlineStr">
        <is>
          <t>50</t>
        </is>
      </c>
      <c r="P1268" s="66" t="inlineStr">
        <is>
          <t>x</t>
        </is>
      </c>
      <c r="Q1268" s="66" t="inlineStr">
        <is>
          <t>x</t>
        </is>
      </c>
      <c r="R1268" s="66" t="inlineStr">
        <is>
          <t>x</t>
        </is>
      </c>
      <c r="S1268" s="67" t="inlineStr">
        <is>
          <t>x</t>
        </is>
      </c>
    </row>
    <row r="1269" ht="24" customHeight="1">
      <c r="A1269" s="605" t="inlineStr">
        <is>
          <t>武当
基础心法
太极内力</t>
        </is>
      </c>
      <c r="B1269" s="63" t="inlineStr">
        <is>
          <t>1</t>
        </is>
      </c>
      <c r="C1269" s="234" t="inlineStr">
        <is>
          <t>0.2</t>
        </is>
      </c>
      <c r="D1269" s="340" t="inlineStr">
        <is>
          <t>10</t>
        </is>
      </c>
      <c r="E1269" s="340" t="inlineStr">
        <is>
          <t>20</t>
        </is>
      </c>
      <c r="F1269" s="207">
        <f>D1269*E1269</f>
        <v/>
      </c>
      <c r="G1269" s="340" t="inlineStr">
        <is>
          <t>0</t>
        </is>
      </c>
      <c r="H1269" s="340" t="inlineStr">
        <is>
          <t>0.1%</t>
        </is>
      </c>
      <c r="I1269" s="253" t="inlineStr">
        <is>
          <t>x</t>
        </is>
      </c>
      <c r="J1269" s="340" t="inlineStr">
        <is>
          <t>0.1%</t>
        </is>
      </c>
      <c r="K1269" s="253" t="inlineStr">
        <is>
          <t>x</t>
        </is>
      </c>
      <c r="L1269" s="340" t="inlineStr">
        <is>
          <t>0</t>
        </is>
      </c>
      <c r="M1269" s="253" t="inlineStr">
        <is>
          <t>x</t>
        </is>
      </c>
      <c r="N1269" s="1067" t="inlineStr">
        <is>
          <t>0</t>
        </is>
      </c>
      <c r="O1269" s="253" t="inlineStr">
        <is>
          <t>x</t>
        </is>
      </c>
      <c r="P1269" s="340" t="inlineStr">
        <is>
          <t>0.5%</t>
        </is>
      </c>
      <c r="Q1269" s="253" t="inlineStr">
        <is>
          <t>x</t>
        </is>
      </c>
      <c r="R1269" s="253" t="inlineStr">
        <is>
          <t>x</t>
        </is>
      </c>
      <c r="S1269" s="662" t="inlineStr">
        <is>
          <t>x</t>
        </is>
      </c>
    </row>
    <row r="1270" ht="24" customHeight="1">
      <c r="A1270" s="494" t="n"/>
      <c r="B1270" s="236" t="inlineStr">
        <is>
          <t>2</t>
        </is>
      </c>
      <c r="C1270" s="82" t="inlineStr">
        <is>
          <t>0.4</t>
        </is>
      </c>
      <c r="D1270" s="83" t="inlineStr">
        <is>
          <t>10</t>
        </is>
      </c>
      <c r="E1270" s="83" t="inlineStr">
        <is>
          <t>20</t>
        </is>
      </c>
      <c r="F1270" s="84">
        <f>D1270*E1270</f>
        <v/>
      </c>
      <c r="G1270" s="83" t="inlineStr">
        <is>
          <t>0</t>
        </is>
      </c>
      <c r="H1270" s="83" t="inlineStr">
        <is>
          <t>0.2%</t>
        </is>
      </c>
      <c r="I1270" s="87" t="inlineStr">
        <is>
          <t>x</t>
        </is>
      </c>
      <c r="J1270" s="83" t="inlineStr">
        <is>
          <t>0.2%</t>
        </is>
      </c>
      <c r="K1270" s="87" t="inlineStr">
        <is>
          <t>x</t>
        </is>
      </c>
      <c r="L1270" s="83" t="inlineStr">
        <is>
          <t>0</t>
        </is>
      </c>
      <c r="M1270" s="87" t="inlineStr">
        <is>
          <t>x</t>
        </is>
      </c>
      <c r="N1270" s="1068" t="inlineStr">
        <is>
          <t>0</t>
        </is>
      </c>
      <c r="O1270" s="87" t="inlineStr">
        <is>
          <t>x</t>
        </is>
      </c>
      <c r="P1270" s="83" t="inlineStr">
        <is>
          <t>1%</t>
        </is>
      </c>
      <c r="Q1270" s="87" t="inlineStr">
        <is>
          <t>x</t>
        </is>
      </c>
      <c r="R1270" s="87" t="inlineStr">
        <is>
          <t>x</t>
        </is>
      </c>
      <c r="S1270" s="88" t="inlineStr">
        <is>
          <t>x</t>
        </is>
      </c>
    </row>
    <row r="1271" ht="24" customHeight="1">
      <c r="A1271" s="494" t="n"/>
      <c r="B1271" s="236" t="inlineStr">
        <is>
          <t>3</t>
        </is>
      </c>
      <c r="C1271" s="82" t="inlineStr">
        <is>
          <t>1.3</t>
        </is>
      </c>
      <c r="D1271" s="83" t="inlineStr">
        <is>
          <t>10</t>
        </is>
      </c>
      <c r="E1271" s="83" t="inlineStr">
        <is>
          <t>20</t>
        </is>
      </c>
      <c r="F1271" s="84">
        <f>D1271*E1271</f>
        <v/>
      </c>
      <c r="G1271" s="83" t="inlineStr">
        <is>
          <t>0</t>
        </is>
      </c>
      <c r="H1271" s="83" t="inlineStr">
        <is>
          <t>0.3%</t>
        </is>
      </c>
      <c r="I1271" s="87" t="inlineStr">
        <is>
          <t>x</t>
        </is>
      </c>
      <c r="J1271" s="83" t="inlineStr">
        <is>
          <t>0.4%</t>
        </is>
      </c>
      <c r="K1271" s="87" t="inlineStr">
        <is>
          <t>x</t>
        </is>
      </c>
      <c r="L1271" s="83" t="inlineStr">
        <is>
          <t>1</t>
        </is>
      </c>
      <c r="M1271" s="87" t="inlineStr">
        <is>
          <t>x</t>
        </is>
      </c>
      <c r="N1271" s="1068" t="inlineStr">
        <is>
          <t>1</t>
        </is>
      </c>
      <c r="O1271" s="87" t="inlineStr">
        <is>
          <t>x</t>
        </is>
      </c>
      <c r="P1271" s="83" t="inlineStr">
        <is>
          <t>1.5%</t>
        </is>
      </c>
      <c r="Q1271" s="87" t="inlineStr">
        <is>
          <t>x</t>
        </is>
      </c>
      <c r="R1271" s="87" t="inlineStr">
        <is>
          <t>x</t>
        </is>
      </c>
      <c r="S1271" s="88" t="inlineStr">
        <is>
          <t>x</t>
        </is>
      </c>
    </row>
    <row r="1272" ht="24" customHeight="1">
      <c r="A1272" s="494" t="n"/>
      <c r="B1272" s="236" t="inlineStr">
        <is>
          <t>4</t>
        </is>
      </c>
      <c r="C1272" s="82" t="inlineStr">
        <is>
          <t>1.6</t>
        </is>
      </c>
      <c r="D1272" s="83" t="inlineStr">
        <is>
          <t>10</t>
        </is>
      </c>
      <c r="E1272" s="83" t="inlineStr">
        <is>
          <t>20</t>
        </is>
      </c>
      <c r="F1272" s="84">
        <f>D1272*E1272</f>
        <v/>
      </c>
      <c r="G1272" s="83" t="inlineStr">
        <is>
          <t>1</t>
        </is>
      </c>
      <c r="H1272" s="83" t="inlineStr">
        <is>
          <t>0.4%</t>
        </is>
      </c>
      <c r="I1272" s="87" t="inlineStr">
        <is>
          <t>x</t>
        </is>
      </c>
      <c r="J1272" s="83" t="inlineStr">
        <is>
          <t>0.5%</t>
        </is>
      </c>
      <c r="K1272" s="87" t="inlineStr">
        <is>
          <t>x</t>
        </is>
      </c>
      <c r="L1272" s="83" t="inlineStr">
        <is>
          <t>1</t>
        </is>
      </c>
      <c r="M1272" s="87" t="inlineStr">
        <is>
          <t>x</t>
        </is>
      </c>
      <c r="N1272" s="1068" t="inlineStr">
        <is>
          <t>1</t>
        </is>
      </c>
      <c r="O1272" s="87" t="inlineStr">
        <is>
          <t>x</t>
        </is>
      </c>
      <c r="P1272" s="83" t="inlineStr">
        <is>
          <t>2%</t>
        </is>
      </c>
      <c r="Q1272" s="87" t="inlineStr">
        <is>
          <t>x</t>
        </is>
      </c>
      <c r="R1272" s="87" t="inlineStr">
        <is>
          <t>x</t>
        </is>
      </c>
      <c r="S1272" s="88" t="inlineStr">
        <is>
          <t>x</t>
        </is>
      </c>
    </row>
    <row r="1273" ht="24" customHeight="1">
      <c r="A1273" s="494" t="n"/>
      <c r="B1273" s="236" t="inlineStr">
        <is>
          <t>5</t>
        </is>
      </c>
      <c r="C1273" s="82" t="inlineStr">
        <is>
          <t>1.9</t>
        </is>
      </c>
      <c r="D1273" s="83" t="inlineStr">
        <is>
          <t>10</t>
        </is>
      </c>
      <c r="E1273" s="83" t="inlineStr">
        <is>
          <t>20</t>
        </is>
      </c>
      <c r="F1273" s="84">
        <f>D1273*E1273</f>
        <v/>
      </c>
      <c r="G1273" s="83" t="inlineStr">
        <is>
          <t>1</t>
        </is>
      </c>
      <c r="H1273" s="83" t="inlineStr">
        <is>
          <t>0.5%</t>
        </is>
      </c>
      <c r="I1273" s="87" t="inlineStr">
        <is>
          <t>x</t>
        </is>
      </c>
      <c r="J1273" s="83" t="inlineStr">
        <is>
          <t>0.6%</t>
        </is>
      </c>
      <c r="K1273" s="87" t="inlineStr">
        <is>
          <t>x</t>
        </is>
      </c>
      <c r="L1273" s="83" t="inlineStr">
        <is>
          <t>1</t>
        </is>
      </c>
      <c r="M1273" s="87" t="inlineStr">
        <is>
          <t>x</t>
        </is>
      </c>
      <c r="N1273" s="1068" t="inlineStr">
        <is>
          <t>1</t>
        </is>
      </c>
      <c r="O1273" s="87" t="inlineStr">
        <is>
          <t>x</t>
        </is>
      </c>
      <c r="P1273" s="83" t="inlineStr">
        <is>
          <t>2.5%</t>
        </is>
      </c>
      <c r="Q1273" s="87" t="inlineStr">
        <is>
          <t>x</t>
        </is>
      </c>
      <c r="R1273" s="87" t="inlineStr">
        <is>
          <t>x</t>
        </is>
      </c>
      <c r="S1273" s="88" t="inlineStr">
        <is>
          <t>x</t>
        </is>
      </c>
    </row>
    <row r="1274" ht="24" customHeight="1">
      <c r="A1274" s="494" t="n"/>
      <c r="B1274" s="236" t="inlineStr">
        <is>
          <t>6</t>
        </is>
      </c>
      <c r="C1274" s="82" t="inlineStr">
        <is>
          <t>2.2</t>
        </is>
      </c>
      <c r="D1274" s="83" t="inlineStr">
        <is>
          <t>12</t>
        </is>
      </c>
      <c r="E1274" s="83" t="inlineStr">
        <is>
          <t>30</t>
        </is>
      </c>
      <c r="F1274" s="84">
        <f>D1274*E1274</f>
        <v/>
      </c>
      <c r="G1274" s="83" t="inlineStr">
        <is>
          <t>1</t>
        </is>
      </c>
      <c r="H1274" s="83" t="inlineStr">
        <is>
          <t>0.6%</t>
        </is>
      </c>
      <c r="I1274" s="87" t="inlineStr">
        <is>
          <t>x</t>
        </is>
      </c>
      <c r="J1274" s="83" t="inlineStr">
        <is>
          <t>0.8%</t>
        </is>
      </c>
      <c r="K1274" s="87" t="inlineStr">
        <is>
          <t>x</t>
        </is>
      </c>
      <c r="L1274" s="83" t="inlineStr">
        <is>
          <t>1</t>
        </is>
      </c>
      <c r="M1274" s="87" t="inlineStr">
        <is>
          <t>x</t>
        </is>
      </c>
      <c r="N1274" s="1068" t="inlineStr">
        <is>
          <t>1</t>
        </is>
      </c>
      <c r="O1274" s="87" t="inlineStr">
        <is>
          <t>x</t>
        </is>
      </c>
      <c r="P1274" s="83" t="inlineStr">
        <is>
          <t>3.3%</t>
        </is>
      </c>
      <c r="Q1274" s="87" t="inlineStr">
        <is>
          <t>x</t>
        </is>
      </c>
      <c r="R1274" s="87" t="inlineStr">
        <is>
          <t>x</t>
        </is>
      </c>
      <c r="S1274" s="88" t="inlineStr">
        <is>
          <t>x</t>
        </is>
      </c>
    </row>
    <row r="1275" ht="24" customHeight="1">
      <c r="A1275" s="494" t="n"/>
      <c r="B1275" s="236" t="inlineStr">
        <is>
          <t>7</t>
        </is>
      </c>
      <c r="C1275" s="82" t="inlineStr">
        <is>
          <t>2.8</t>
        </is>
      </c>
      <c r="D1275" s="83" t="inlineStr">
        <is>
          <t>12</t>
        </is>
      </c>
      <c r="E1275" s="83" t="inlineStr">
        <is>
          <t>30</t>
        </is>
      </c>
      <c r="F1275" s="84">
        <f>D1275*E1275</f>
        <v/>
      </c>
      <c r="G1275" s="83" t="inlineStr">
        <is>
          <t>1</t>
        </is>
      </c>
      <c r="H1275" s="83" t="inlineStr">
        <is>
          <t>0.8%</t>
        </is>
      </c>
      <c r="I1275" s="87" t="inlineStr">
        <is>
          <t>x</t>
        </is>
      </c>
      <c r="J1275" s="83" t="inlineStr">
        <is>
          <t>1%</t>
        </is>
      </c>
      <c r="K1275" s="87" t="inlineStr">
        <is>
          <t>x</t>
        </is>
      </c>
      <c r="L1275" s="83" t="inlineStr">
        <is>
          <t>1</t>
        </is>
      </c>
      <c r="M1275" s="87" t="inlineStr">
        <is>
          <t>x</t>
        </is>
      </c>
      <c r="N1275" s="1068" t="inlineStr">
        <is>
          <t>2</t>
        </is>
      </c>
      <c r="O1275" s="87" t="inlineStr">
        <is>
          <t>x</t>
        </is>
      </c>
      <c r="P1275" s="83" t="inlineStr">
        <is>
          <t>4%</t>
        </is>
      </c>
      <c r="Q1275" s="87" t="inlineStr">
        <is>
          <t>x</t>
        </is>
      </c>
      <c r="R1275" s="87" t="inlineStr">
        <is>
          <t>x</t>
        </is>
      </c>
      <c r="S1275" s="88" t="inlineStr">
        <is>
          <t>x</t>
        </is>
      </c>
    </row>
    <row r="1276" ht="24" customHeight="1">
      <c r="A1276" s="494" t="n"/>
      <c r="B1276" s="236" t="inlineStr">
        <is>
          <t>8</t>
        </is>
      </c>
      <c r="C1276" s="82" t="inlineStr">
        <is>
          <t>3.6</t>
        </is>
      </c>
      <c r="D1276" s="83" t="inlineStr">
        <is>
          <t>12</t>
        </is>
      </c>
      <c r="E1276" s="83" t="inlineStr">
        <is>
          <t>30</t>
        </is>
      </c>
      <c r="F1276" s="84">
        <f>D1276*E1276</f>
        <v/>
      </c>
      <c r="G1276" s="83" t="inlineStr">
        <is>
          <t>2</t>
        </is>
      </c>
      <c r="H1276" s="83" t="inlineStr">
        <is>
          <t>0.9%</t>
        </is>
      </c>
      <c r="I1276" s="87" t="inlineStr">
        <is>
          <t>x</t>
        </is>
      </c>
      <c r="J1276" s="83" t="inlineStr">
        <is>
          <t>1.2%</t>
        </is>
      </c>
      <c r="K1276" s="87" t="inlineStr">
        <is>
          <t>x</t>
        </is>
      </c>
      <c r="L1276" s="83" t="inlineStr">
        <is>
          <t>2</t>
        </is>
      </c>
      <c r="M1276" s="87" t="inlineStr">
        <is>
          <t>x</t>
        </is>
      </c>
      <c r="N1276" s="1068" t="inlineStr">
        <is>
          <t>2</t>
        </is>
      </c>
      <c r="O1276" s="87" t="inlineStr">
        <is>
          <t>x</t>
        </is>
      </c>
      <c r="P1276" s="83" t="inlineStr">
        <is>
          <t>4.8%</t>
        </is>
      </c>
      <c r="Q1276" s="87" t="inlineStr">
        <is>
          <t>x</t>
        </is>
      </c>
      <c r="R1276" s="87" t="inlineStr">
        <is>
          <t>x</t>
        </is>
      </c>
      <c r="S1276" s="88" t="inlineStr">
        <is>
          <t>x</t>
        </is>
      </c>
    </row>
    <row r="1277" ht="24" customHeight="1">
      <c r="A1277" s="494" t="n"/>
      <c r="B1277" s="236" t="inlineStr">
        <is>
          <t>9</t>
        </is>
      </c>
      <c r="C1277" s="82" t="inlineStr">
        <is>
          <t>3.9</t>
        </is>
      </c>
      <c r="D1277" s="83" t="inlineStr">
        <is>
          <t>12</t>
        </is>
      </c>
      <c r="E1277" s="83" t="inlineStr">
        <is>
          <t>30</t>
        </is>
      </c>
      <c r="F1277" s="84">
        <f>D1277*E1277</f>
        <v/>
      </c>
      <c r="G1277" s="83" t="inlineStr">
        <is>
          <t>2</t>
        </is>
      </c>
      <c r="H1277" s="83" t="inlineStr">
        <is>
          <t>1.1%</t>
        </is>
      </c>
      <c r="I1277" s="87" t="inlineStr">
        <is>
          <t>x</t>
        </is>
      </c>
      <c r="J1277" s="83" t="inlineStr">
        <is>
          <t>1.3%</t>
        </is>
      </c>
      <c r="K1277" s="87" t="inlineStr">
        <is>
          <t>x</t>
        </is>
      </c>
      <c r="L1277" s="83" t="inlineStr">
        <is>
          <t>2</t>
        </is>
      </c>
      <c r="M1277" s="87" t="inlineStr">
        <is>
          <t>x</t>
        </is>
      </c>
      <c r="N1277" s="1068" t="inlineStr">
        <is>
          <t>2</t>
        </is>
      </c>
      <c r="O1277" s="87" t="inlineStr">
        <is>
          <t>x</t>
        </is>
      </c>
      <c r="P1277" s="83" t="inlineStr">
        <is>
          <t>5.5%</t>
        </is>
      </c>
      <c r="Q1277" s="87" t="inlineStr">
        <is>
          <t>x</t>
        </is>
      </c>
      <c r="R1277" s="87" t="inlineStr">
        <is>
          <t>x</t>
        </is>
      </c>
      <c r="S1277" s="88" t="inlineStr">
        <is>
          <t>x</t>
        </is>
      </c>
    </row>
    <row r="1278" ht="24" customHeight="1">
      <c r="A1278" s="494" t="n"/>
      <c r="B1278" s="236" t="inlineStr">
        <is>
          <t>10</t>
        </is>
      </c>
      <c r="C1278" s="82" t="inlineStr">
        <is>
          <t>4.5</t>
        </is>
      </c>
      <c r="D1278" s="83" t="inlineStr">
        <is>
          <t>12</t>
        </is>
      </c>
      <c r="E1278" s="83" t="inlineStr">
        <is>
          <t>30</t>
        </is>
      </c>
      <c r="F1278" s="84">
        <f>D1278*E1278</f>
        <v/>
      </c>
      <c r="G1278" s="83" t="inlineStr">
        <is>
          <t>2</t>
        </is>
      </c>
      <c r="H1278" s="83" t="inlineStr">
        <is>
          <t>1.2%</t>
        </is>
      </c>
      <c r="I1278" s="87" t="inlineStr">
        <is>
          <t>x</t>
        </is>
      </c>
      <c r="J1278" s="83" t="inlineStr">
        <is>
          <t>1.5%</t>
        </is>
      </c>
      <c r="K1278" s="87" t="inlineStr">
        <is>
          <t>x</t>
        </is>
      </c>
      <c r="L1278" s="83" t="inlineStr">
        <is>
          <t>2</t>
        </is>
      </c>
      <c r="M1278" s="87" t="inlineStr">
        <is>
          <t>x</t>
        </is>
      </c>
      <c r="N1278" s="1068" t="inlineStr">
        <is>
          <t>3</t>
        </is>
      </c>
      <c r="O1278" s="87" t="inlineStr">
        <is>
          <t>x</t>
        </is>
      </c>
      <c r="P1278" s="83" t="inlineStr">
        <is>
          <t>6.3%</t>
        </is>
      </c>
      <c r="Q1278" s="87" t="inlineStr">
        <is>
          <t>x</t>
        </is>
      </c>
      <c r="R1278" s="87" t="inlineStr">
        <is>
          <t>x</t>
        </is>
      </c>
      <c r="S1278" s="88" t="inlineStr">
        <is>
          <t>x</t>
        </is>
      </c>
    </row>
    <row r="1279" ht="24" customHeight="1">
      <c r="A1279" s="494" t="n"/>
      <c r="B1279" s="236" t="inlineStr">
        <is>
          <t>11</t>
        </is>
      </c>
      <c r="C1279" s="82" t="inlineStr">
        <is>
          <t>5</t>
        </is>
      </c>
      <c r="D1279" s="83" t="inlineStr">
        <is>
          <t>14</t>
        </is>
      </c>
      <c r="E1279" s="83" t="inlineStr">
        <is>
          <t>50</t>
        </is>
      </c>
      <c r="F1279" s="84">
        <f>D1279*E1279</f>
        <v/>
      </c>
      <c r="G1279" s="83" t="inlineStr">
        <is>
          <t>2</t>
        </is>
      </c>
      <c r="H1279" s="83" t="inlineStr">
        <is>
          <t>1.4%</t>
        </is>
      </c>
      <c r="I1279" s="87" t="inlineStr">
        <is>
          <t>x</t>
        </is>
      </c>
      <c r="J1279" s="83" t="inlineStr">
        <is>
          <t>1.8%</t>
        </is>
      </c>
      <c r="K1279" s="87" t="inlineStr">
        <is>
          <t>x</t>
        </is>
      </c>
      <c r="L1279" s="83" t="inlineStr">
        <is>
          <t>2</t>
        </is>
      </c>
      <c r="M1279" s="87" t="inlineStr">
        <is>
          <t>x</t>
        </is>
      </c>
      <c r="N1279" s="1068" t="inlineStr">
        <is>
          <t>3</t>
        </is>
      </c>
      <c r="O1279" s="87" t="inlineStr">
        <is>
          <t>x</t>
        </is>
      </c>
      <c r="P1279" s="83" t="inlineStr">
        <is>
          <t>7.3%</t>
        </is>
      </c>
      <c r="Q1279" s="87" t="inlineStr">
        <is>
          <t>x</t>
        </is>
      </c>
      <c r="R1279" s="87" t="inlineStr">
        <is>
          <t>x</t>
        </is>
      </c>
      <c r="S1279" s="88" t="inlineStr">
        <is>
          <t>x</t>
        </is>
      </c>
    </row>
    <row r="1280" ht="24" customHeight="1">
      <c r="A1280" s="494" t="n"/>
      <c r="B1280" s="236" t="inlineStr">
        <is>
          <t>12</t>
        </is>
      </c>
      <c r="C1280" s="82" t="inlineStr">
        <is>
          <t>5.9</t>
        </is>
      </c>
      <c r="D1280" s="83" t="inlineStr">
        <is>
          <t>14</t>
        </is>
      </c>
      <c r="E1280" s="83" t="inlineStr">
        <is>
          <t>50</t>
        </is>
      </c>
      <c r="F1280" s="84">
        <f>D1280*E1280</f>
        <v/>
      </c>
      <c r="G1280" s="83" t="inlineStr">
        <is>
          <t>3</t>
        </is>
      </c>
      <c r="H1280" s="83" t="inlineStr">
        <is>
          <t>1.6%</t>
        </is>
      </c>
      <c r="I1280" s="87" t="inlineStr">
        <is>
          <t>x</t>
        </is>
      </c>
      <c r="J1280" s="83" t="inlineStr">
        <is>
          <t>2%</t>
        </is>
      </c>
      <c r="K1280" s="87" t="inlineStr">
        <is>
          <t>x</t>
        </is>
      </c>
      <c r="L1280" s="83" t="inlineStr">
        <is>
          <t>3</t>
        </is>
      </c>
      <c r="M1280" s="87" t="inlineStr">
        <is>
          <t>x</t>
        </is>
      </c>
      <c r="N1280" s="1068" t="inlineStr">
        <is>
          <t>3</t>
        </is>
      </c>
      <c r="O1280" s="87" t="inlineStr">
        <is>
          <t>x</t>
        </is>
      </c>
      <c r="P1280" s="83" t="inlineStr">
        <is>
          <t>8.3%</t>
        </is>
      </c>
      <c r="Q1280" s="87" t="inlineStr">
        <is>
          <t>x</t>
        </is>
      </c>
      <c r="R1280" s="87" t="inlineStr">
        <is>
          <t>x</t>
        </is>
      </c>
      <c r="S1280" s="88" t="inlineStr">
        <is>
          <t>x</t>
        </is>
      </c>
    </row>
    <row r="1281" ht="24" customHeight="1">
      <c r="A1281" s="494" t="n"/>
      <c r="B1281" s="236" t="inlineStr">
        <is>
          <t>13</t>
        </is>
      </c>
      <c r="C1281" s="82" t="inlineStr">
        <is>
          <t>6.6</t>
        </is>
      </c>
      <c r="D1281" s="83" t="inlineStr">
        <is>
          <t>14</t>
        </is>
      </c>
      <c r="E1281" s="83" t="inlineStr">
        <is>
          <t>50</t>
        </is>
      </c>
      <c r="F1281" s="84">
        <f>D1281*E1281</f>
        <v/>
      </c>
      <c r="G1281" s="83" t="inlineStr">
        <is>
          <t>3</t>
        </is>
      </c>
      <c r="H1281" s="83" t="inlineStr">
        <is>
          <t>1.8%</t>
        </is>
      </c>
      <c r="I1281" s="87" t="inlineStr">
        <is>
          <t>x</t>
        </is>
      </c>
      <c r="J1281" s="83" t="inlineStr">
        <is>
          <t>2.3%</t>
        </is>
      </c>
      <c r="K1281" s="87" t="inlineStr">
        <is>
          <t>x</t>
        </is>
      </c>
      <c r="L1281" s="83" t="inlineStr">
        <is>
          <t>3</t>
        </is>
      </c>
      <c r="M1281" s="87" t="inlineStr">
        <is>
          <t>x</t>
        </is>
      </c>
      <c r="N1281" s="1068" t="inlineStr">
        <is>
          <t>4</t>
        </is>
      </c>
      <c r="O1281" s="87" t="inlineStr">
        <is>
          <t>x</t>
        </is>
      </c>
      <c r="P1281" s="83" t="inlineStr">
        <is>
          <t>9.3%</t>
        </is>
      </c>
      <c r="Q1281" s="87" t="inlineStr">
        <is>
          <t>x</t>
        </is>
      </c>
      <c r="R1281" s="87" t="inlineStr">
        <is>
          <t>x</t>
        </is>
      </c>
      <c r="S1281" s="88" t="inlineStr">
        <is>
          <t>x</t>
        </is>
      </c>
    </row>
    <row r="1282" ht="24" customHeight="1">
      <c r="A1282" s="494" t="n"/>
      <c r="B1282" s="236" t="inlineStr">
        <is>
          <t>14</t>
        </is>
      </c>
      <c r="C1282" s="82" t="inlineStr">
        <is>
          <t>7.1</t>
        </is>
      </c>
      <c r="D1282" s="83" t="inlineStr">
        <is>
          <t>14</t>
        </is>
      </c>
      <c r="E1282" s="83" t="inlineStr">
        <is>
          <t>50</t>
        </is>
      </c>
      <c r="F1282" s="84">
        <f>D1282*E1282</f>
        <v/>
      </c>
      <c r="G1282" s="83" t="inlineStr">
        <is>
          <t>3</t>
        </is>
      </c>
      <c r="H1282" s="83" t="inlineStr">
        <is>
          <t>2%</t>
        </is>
      </c>
      <c r="I1282" s="87" t="inlineStr">
        <is>
          <t>x</t>
        </is>
      </c>
      <c r="J1282" s="83" t="inlineStr">
        <is>
          <t>2.5%</t>
        </is>
      </c>
      <c r="K1282" s="87" t="inlineStr">
        <is>
          <t>x</t>
        </is>
      </c>
      <c r="L1282" s="83" t="inlineStr">
        <is>
          <t>3</t>
        </is>
      </c>
      <c r="M1282" s="87" t="inlineStr">
        <is>
          <t>x</t>
        </is>
      </c>
      <c r="N1282" s="1068" t="inlineStr">
        <is>
          <t>4</t>
        </is>
      </c>
      <c r="O1282" s="87" t="inlineStr">
        <is>
          <t>x</t>
        </is>
      </c>
      <c r="P1282" s="83" t="inlineStr">
        <is>
          <t>10.3%</t>
        </is>
      </c>
      <c r="Q1282" s="87" t="inlineStr">
        <is>
          <t>x</t>
        </is>
      </c>
      <c r="R1282" s="87" t="inlineStr">
        <is>
          <t>x</t>
        </is>
      </c>
      <c r="S1282" s="88" t="inlineStr">
        <is>
          <t>x</t>
        </is>
      </c>
    </row>
    <row r="1283" ht="24" customHeight="1">
      <c r="A1283" s="494" t="n"/>
      <c r="B1283" s="236" t="inlineStr">
        <is>
          <t>15</t>
        </is>
      </c>
      <c r="C1283" s="82" t="inlineStr">
        <is>
          <t>8.2</t>
        </is>
      </c>
      <c r="D1283" s="83" t="inlineStr">
        <is>
          <t>14</t>
        </is>
      </c>
      <c r="E1283" s="83" t="inlineStr">
        <is>
          <t>50</t>
        </is>
      </c>
      <c r="F1283" s="84">
        <f>D1283*E1283</f>
        <v/>
      </c>
      <c r="G1283" s="83" t="inlineStr">
        <is>
          <t>4</t>
        </is>
      </c>
      <c r="H1283" s="83" t="inlineStr">
        <is>
          <t>2.2%</t>
        </is>
      </c>
      <c r="I1283" s="87" t="inlineStr">
        <is>
          <t>x</t>
        </is>
      </c>
      <c r="J1283" s="83" t="inlineStr">
        <is>
          <t>2.7%</t>
        </is>
      </c>
      <c r="K1283" s="87" t="inlineStr">
        <is>
          <t>x</t>
        </is>
      </c>
      <c r="L1283" s="83" t="inlineStr">
        <is>
          <t>4</t>
        </is>
      </c>
      <c r="M1283" s="87" t="inlineStr">
        <is>
          <t>x</t>
        </is>
      </c>
      <c r="N1283" s="1068" t="inlineStr">
        <is>
          <t>5</t>
        </is>
      </c>
      <c r="O1283" s="87" t="inlineStr">
        <is>
          <t>x</t>
        </is>
      </c>
      <c r="P1283" s="83" t="inlineStr">
        <is>
          <t>11.3%</t>
        </is>
      </c>
      <c r="Q1283" s="87" t="inlineStr">
        <is>
          <t>x</t>
        </is>
      </c>
      <c r="R1283" s="87" t="inlineStr">
        <is>
          <t>x</t>
        </is>
      </c>
      <c r="S1283" s="88" t="inlineStr">
        <is>
          <t>x</t>
        </is>
      </c>
    </row>
    <row r="1284" ht="24" customHeight="1">
      <c r="A1284" s="494" t="n"/>
      <c r="B1284" s="236" t="inlineStr">
        <is>
          <t>16</t>
        </is>
      </c>
      <c r="C1284" s="82" t="inlineStr">
        <is>
          <t>8.9</t>
        </is>
      </c>
      <c r="D1284" s="83" t="inlineStr">
        <is>
          <t>17</t>
        </is>
      </c>
      <c r="E1284" s="83" t="inlineStr">
        <is>
          <t>70</t>
        </is>
      </c>
      <c r="F1284" s="84">
        <f>D1284*E1284</f>
        <v/>
      </c>
      <c r="G1284" s="83" t="inlineStr">
        <is>
          <t>4</t>
        </is>
      </c>
      <c r="H1284" s="83" t="inlineStr">
        <is>
          <t>2.5%</t>
        </is>
      </c>
      <c r="I1284" s="87" t="inlineStr">
        <is>
          <t>x</t>
        </is>
      </c>
      <c r="J1284" s="83" t="inlineStr">
        <is>
          <t>3.1%</t>
        </is>
      </c>
      <c r="K1284" s="87" t="inlineStr">
        <is>
          <t>x</t>
        </is>
      </c>
      <c r="L1284" s="83" t="inlineStr">
        <is>
          <t>4</t>
        </is>
      </c>
      <c r="M1284" s="87" t="inlineStr">
        <is>
          <t>x</t>
        </is>
      </c>
      <c r="N1284" s="1068" t="inlineStr">
        <is>
          <t>5</t>
        </is>
      </c>
      <c r="O1284" s="87" t="inlineStr">
        <is>
          <t>x</t>
        </is>
      </c>
      <c r="P1284" s="83" t="inlineStr">
        <is>
          <t>12.8%</t>
        </is>
      </c>
      <c r="Q1284" s="87" t="inlineStr">
        <is>
          <t>x</t>
        </is>
      </c>
      <c r="R1284" s="87" t="inlineStr">
        <is>
          <t>x</t>
        </is>
      </c>
      <c r="S1284" s="88" t="inlineStr">
        <is>
          <t>x</t>
        </is>
      </c>
    </row>
    <row r="1285" ht="24" customHeight="1">
      <c r="A1285" s="494" t="n"/>
      <c r="B1285" s="236" t="inlineStr">
        <is>
          <t>17</t>
        </is>
      </c>
      <c r="C1285" s="82" t="inlineStr">
        <is>
          <t>10.3</t>
        </is>
      </c>
      <c r="D1285" s="83" t="inlineStr">
        <is>
          <t>17</t>
        </is>
      </c>
      <c r="E1285" s="83" t="inlineStr">
        <is>
          <t>70</t>
        </is>
      </c>
      <c r="F1285" s="84">
        <f>D1285*E1285</f>
        <v/>
      </c>
      <c r="G1285" s="83" t="inlineStr">
        <is>
          <t>5</t>
        </is>
      </c>
      <c r="H1285" s="83" t="inlineStr">
        <is>
          <t>2.8%</t>
        </is>
      </c>
      <c r="I1285" s="87" t="inlineStr">
        <is>
          <t>x</t>
        </is>
      </c>
      <c r="J1285" s="83" t="inlineStr">
        <is>
          <t>3.5%</t>
        </is>
      </c>
      <c r="K1285" s="87" t="inlineStr">
        <is>
          <t>x</t>
        </is>
      </c>
      <c r="L1285" s="83" t="inlineStr">
        <is>
          <t>5</t>
        </is>
      </c>
      <c r="M1285" s="87" t="inlineStr">
        <is>
          <t>x</t>
        </is>
      </c>
      <c r="N1285" s="1068" t="inlineStr">
        <is>
          <t>6</t>
        </is>
      </c>
      <c r="O1285" s="87" t="inlineStr">
        <is>
          <t>x</t>
        </is>
      </c>
      <c r="P1285" s="83" t="inlineStr">
        <is>
          <t>14.3%</t>
        </is>
      </c>
      <c r="Q1285" s="87" t="inlineStr">
        <is>
          <t>x</t>
        </is>
      </c>
      <c r="R1285" s="87" t="inlineStr">
        <is>
          <t>x</t>
        </is>
      </c>
      <c r="S1285" s="88" t="inlineStr">
        <is>
          <t>x</t>
        </is>
      </c>
    </row>
    <row r="1286" ht="24" customHeight="1">
      <c r="A1286" s="494" t="n"/>
      <c r="B1286" s="236" t="inlineStr">
        <is>
          <t>18</t>
        </is>
      </c>
      <c r="C1286" s="82" t="inlineStr">
        <is>
          <t>11.2</t>
        </is>
      </c>
      <c r="D1286" s="83" t="inlineStr">
        <is>
          <t>17</t>
        </is>
      </c>
      <c r="E1286" s="83" t="inlineStr">
        <is>
          <t>70</t>
        </is>
      </c>
      <c r="F1286" s="84">
        <f>D1286*E1286</f>
        <v/>
      </c>
      <c r="G1286" s="83" t="inlineStr">
        <is>
          <t>5</t>
        </is>
      </c>
      <c r="H1286" s="83" t="inlineStr">
        <is>
          <t>3.1%</t>
        </is>
      </c>
      <c r="I1286" s="87" t="inlineStr">
        <is>
          <t>x</t>
        </is>
      </c>
      <c r="J1286" s="83" t="inlineStr">
        <is>
          <t>3.8%</t>
        </is>
      </c>
      <c r="K1286" s="87" t="inlineStr">
        <is>
          <t>x</t>
        </is>
      </c>
      <c r="L1286" s="83" t="inlineStr">
        <is>
          <t>5</t>
        </is>
      </c>
      <c r="M1286" s="87" t="inlineStr">
        <is>
          <t>x</t>
        </is>
      </c>
      <c r="N1286" s="1068" t="inlineStr">
        <is>
          <t>7</t>
        </is>
      </c>
      <c r="O1286" s="87" t="inlineStr">
        <is>
          <t>x</t>
        </is>
      </c>
      <c r="P1286" s="83" t="inlineStr">
        <is>
          <t>15.8%</t>
        </is>
      </c>
      <c r="Q1286" s="87" t="inlineStr">
        <is>
          <t>x</t>
        </is>
      </c>
      <c r="R1286" s="87" t="inlineStr">
        <is>
          <t>x</t>
        </is>
      </c>
      <c r="S1286" s="88" t="inlineStr">
        <is>
          <t>x</t>
        </is>
      </c>
    </row>
    <row r="1287" ht="24" customHeight="1">
      <c r="A1287" s="494" t="n"/>
      <c r="B1287" s="236" t="inlineStr">
        <is>
          <t>19</t>
        </is>
      </c>
      <c r="C1287" s="82" t="inlineStr">
        <is>
          <t>12.4</t>
        </is>
      </c>
      <c r="D1287" s="83" t="inlineStr">
        <is>
          <t>17</t>
        </is>
      </c>
      <c r="E1287" s="83" t="inlineStr">
        <is>
          <t>70</t>
        </is>
      </c>
      <c r="F1287" s="84">
        <f>D1287*E1287</f>
        <v/>
      </c>
      <c r="G1287" s="83" t="inlineStr">
        <is>
          <t>6</t>
        </is>
      </c>
      <c r="H1287" s="83" t="inlineStr">
        <is>
          <t>3.3%</t>
        </is>
      </c>
      <c r="I1287" s="87" t="inlineStr">
        <is>
          <t>x</t>
        </is>
      </c>
      <c r="J1287" s="83" t="inlineStr">
        <is>
          <t>4.2%</t>
        </is>
      </c>
      <c r="K1287" s="87" t="inlineStr">
        <is>
          <t>x</t>
        </is>
      </c>
      <c r="L1287" s="83" t="inlineStr">
        <is>
          <t>6</t>
        </is>
      </c>
      <c r="M1287" s="87" t="inlineStr">
        <is>
          <t>x</t>
        </is>
      </c>
      <c r="N1287" s="1068" t="inlineStr">
        <is>
          <t>7</t>
        </is>
      </c>
      <c r="O1287" s="87" t="inlineStr">
        <is>
          <t>x</t>
        </is>
      </c>
      <c r="P1287" s="83" t="inlineStr">
        <is>
          <t>17.3%</t>
        </is>
      </c>
      <c r="Q1287" s="87" t="inlineStr">
        <is>
          <t>x</t>
        </is>
      </c>
      <c r="R1287" s="87" t="inlineStr">
        <is>
          <t>x</t>
        </is>
      </c>
      <c r="S1287" s="88" t="inlineStr">
        <is>
          <t>x</t>
        </is>
      </c>
    </row>
    <row r="1288" ht="24" customHeight="1">
      <c r="A1288" s="494" t="n"/>
      <c r="B1288" s="236" t="inlineStr">
        <is>
          <t>20</t>
        </is>
      </c>
      <c r="C1288" s="82" t="inlineStr">
        <is>
          <t>13.3</t>
        </is>
      </c>
      <c r="D1288" s="83" t="inlineStr">
        <is>
          <t>17</t>
        </is>
      </c>
      <c r="E1288" s="83" t="inlineStr">
        <is>
          <t>70</t>
        </is>
      </c>
      <c r="F1288" s="84">
        <f>D1288*E1288</f>
        <v/>
      </c>
      <c r="G1288" s="83" t="inlineStr">
        <is>
          <t>6</t>
        </is>
      </c>
      <c r="H1288" s="83" t="inlineStr">
        <is>
          <t>3.6%</t>
        </is>
      </c>
      <c r="I1288" s="87" t="inlineStr">
        <is>
          <t>x</t>
        </is>
      </c>
      <c r="J1288" s="83" t="inlineStr">
        <is>
          <t>4.6%</t>
        </is>
      </c>
      <c r="K1288" s="87" t="inlineStr">
        <is>
          <t>x</t>
        </is>
      </c>
      <c r="L1288" s="83" t="inlineStr">
        <is>
          <t>6</t>
        </is>
      </c>
      <c r="M1288" s="87" t="inlineStr">
        <is>
          <t>x</t>
        </is>
      </c>
      <c r="N1288" s="1068" t="inlineStr">
        <is>
          <t>8</t>
        </is>
      </c>
      <c r="O1288" s="87" t="inlineStr">
        <is>
          <t>x</t>
        </is>
      </c>
      <c r="P1288" s="83" t="inlineStr">
        <is>
          <t>18.8%</t>
        </is>
      </c>
      <c r="Q1288" s="87" t="inlineStr">
        <is>
          <t>x</t>
        </is>
      </c>
      <c r="R1288" s="87" t="inlineStr">
        <is>
          <t>x</t>
        </is>
      </c>
      <c r="S1288" s="88" t="inlineStr">
        <is>
          <t>x</t>
        </is>
      </c>
    </row>
    <row r="1289" ht="24" customHeight="1">
      <c r="A1289" s="494" t="n"/>
      <c r="B1289" s="236" t="inlineStr">
        <is>
          <t>21</t>
        </is>
      </c>
      <c r="C1289" s="82" t="inlineStr">
        <is>
          <t>15</t>
        </is>
      </c>
      <c r="D1289" s="83" t="inlineStr">
        <is>
          <t>21</t>
        </is>
      </c>
      <c r="E1289" s="83" t="inlineStr">
        <is>
          <t>90</t>
        </is>
      </c>
      <c r="F1289" s="84">
        <f>D1289*E1289</f>
        <v/>
      </c>
      <c r="G1289" s="83" t="inlineStr">
        <is>
          <t>7</t>
        </is>
      </c>
      <c r="H1289" s="83" t="inlineStr">
        <is>
          <t>4.1%</t>
        </is>
      </c>
      <c r="I1289" s="87" t="inlineStr">
        <is>
          <t>x</t>
        </is>
      </c>
      <c r="J1289" s="83" t="inlineStr">
        <is>
          <t>5.1%</t>
        </is>
      </c>
      <c r="K1289" s="87" t="inlineStr">
        <is>
          <t>x</t>
        </is>
      </c>
      <c r="L1289" s="83" t="inlineStr">
        <is>
          <t>7</t>
        </is>
      </c>
      <c r="M1289" s="87" t="inlineStr">
        <is>
          <t>x</t>
        </is>
      </c>
      <c r="N1289" s="1068" t="inlineStr">
        <is>
          <t>9</t>
        </is>
      </c>
      <c r="O1289" s="87" t="inlineStr">
        <is>
          <t>x</t>
        </is>
      </c>
      <c r="P1289" s="83" t="inlineStr">
        <is>
          <t>21%</t>
        </is>
      </c>
      <c r="Q1289" s="87" t="inlineStr">
        <is>
          <t>x</t>
        </is>
      </c>
      <c r="R1289" s="87" t="inlineStr">
        <is>
          <t>x</t>
        </is>
      </c>
      <c r="S1289" s="88" t="inlineStr">
        <is>
          <t>x</t>
        </is>
      </c>
    </row>
    <row r="1290" ht="24" customHeight="1">
      <c r="A1290" s="494" t="n"/>
      <c r="B1290" s="236" t="inlineStr">
        <is>
          <t>22</t>
        </is>
      </c>
      <c r="C1290" s="82" t="inlineStr">
        <is>
          <t>16.7</t>
        </is>
      </c>
      <c r="D1290" s="83" t="inlineStr">
        <is>
          <t>21</t>
        </is>
      </c>
      <c r="E1290" s="83" t="inlineStr">
        <is>
          <t>90</t>
        </is>
      </c>
      <c r="F1290" s="84">
        <f>D1290*E1290</f>
        <v/>
      </c>
      <c r="G1290" s="83" t="inlineStr">
        <is>
          <t>7</t>
        </is>
      </c>
      <c r="H1290" s="83" t="inlineStr">
        <is>
          <t>4.5%</t>
        </is>
      </c>
      <c r="I1290" s="87" t="inlineStr">
        <is>
          <t>x</t>
        </is>
      </c>
      <c r="J1290" s="83" t="inlineStr">
        <is>
          <t>5.7%</t>
        </is>
      </c>
      <c r="K1290" s="87" t="inlineStr">
        <is>
          <t>x</t>
        </is>
      </c>
      <c r="L1290" s="83" t="inlineStr">
        <is>
          <t>8</t>
        </is>
      </c>
      <c r="M1290" s="87" t="inlineStr">
        <is>
          <t>x</t>
        </is>
      </c>
      <c r="N1290" s="1068" t="inlineStr">
        <is>
          <t>10</t>
        </is>
      </c>
      <c r="O1290" s="87" t="inlineStr">
        <is>
          <t>x</t>
        </is>
      </c>
      <c r="P1290" s="83" t="inlineStr">
        <is>
          <t>23.3%</t>
        </is>
      </c>
      <c r="Q1290" s="87" t="inlineStr">
        <is>
          <t>x</t>
        </is>
      </c>
      <c r="R1290" s="87" t="inlineStr">
        <is>
          <t>x</t>
        </is>
      </c>
      <c r="S1290" s="88" t="inlineStr">
        <is>
          <t>x</t>
        </is>
      </c>
    </row>
    <row r="1291" ht="24" customHeight="1">
      <c r="A1291" s="494" t="n"/>
      <c r="B1291" s="236" t="inlineStr">
        <is>
          <t>23</t>
        </is>
      </c>
      <c r="C1291" s="82" t="inlineStr">
        <is>
          <t>18.4</t>
        </is>
      </c>
      <c r="D1291" s="83" t="inlineStr">
        <is>
          <t>21</t>
        </is>
      </c>
      <c r="E1291" s="83" t="inlineStr">
        <is>
          <t>90</t>
        </is>
      </c>
      <c r="F1291" s="84">
        <f>D1291*E1291</f>
        <v/>
      </c>
      <c r="G1291" s="83" t="inlineStr">
        <is>
          <t>8</t>
        </is>
      </c>
      <c r="H1291" s="83" t="inlineStr">
        <is>
          <t>4.9%</t>
        </is>
      </c>
      <c r="I1291" s="87" t="inlineStr">
        <is>
          <t>x</t>
        </is>
      </c>
      <c r="J1291" s="83" t="inlineStr">
        <is>
          <t>6.2%</t>
        </is>
      </c>
      <c r="K1291" s="87" t="inlineStr">
        <is>
          <t>x</t>
        </is>
      </c>
      <c r="L1291" s="83" t="inlineStr">
        <is>
          <t>9</t>
        </is>
      </c>
      <c r="M1291" s="87" t="inlineStr">
        <is>
          <t>x</t>
        </is>
      </c>
      <c r="N1291" s="1068" t="inlineStr">
        <is>
          <t>11</t>
        </is>
      </c>
      <c r="O1291" s="87" t="inlineStr">
        <is>
          <t>x</t>
        </is>
      </c>
      <c r="P1291" s="83" t="inlineStr">
        <is>
          <t>25.5%</t>
        </is>
      </c>
      <c r="Q1291" s="87" t="inlineStr">
        <is>
          <t>x</t>
        </is>
      </c>
      <c r="R1291" s="87" t="inlineStr">
        <is>
          <t>x</t>
        </is>
      </c>
      <c r="S1291" s="88" t="inlineStr">
        <is>
          <t>x</t>
        </is>
      </c>
    </row>
    <row r="1292" ht="24" customHeight="1">
      <c r="A1292" s="494" t="n"/>
      <c r="B1292" s="236" t="inlineStr">
        <is>
          <t>24</t>
        </is>
      </c>
      <c r="C1292" s="82" t="inlineStr">
        <is>
          <t>19.8</t>
        </is>
      </c>
      <c r="D1292" s="83" t="inlineStr">
        <is>
          <t>21</t>
        </is>
      </c>
      <c r="E1292" s="83" t="inlineStr">
        <is>
          <t>90</t>
        </is>
      </c>
      <c r="F1292" s="84">
        <f>D1292*E1292</f>
        <v/>
      </c>
      <c r="G1292" s="83" t="inlineStr">
        <is>
          <t>9</t>
        </is>
      </c>
      <c r="H1292" s="83" t="inlineStr">
        <is>
          <t>5.4%</t>
        </is>
      </c>
      <c r="I1292" s="87" t="inlineStr">
        <is>
          <t>x</t>
        </is>
      </c>
      <c r="J1292" s="83" t="inlineStr">
        <is>
          <t>6.8%</t>
        </is>
      </c>
      <c r="K1292" s="87" t="inlineStr">
        <is>
          <t>x</t>
        </is>
      </c>
      <c r="L1292" s="83" t="inlineStr">
        <is>
          <t>9</t>
        </is>
      </c>
      <c r="M1292" s="87" t="inlineStr">
        <is>
          <t>x</t>
        </is>
      </c>
      <c r="N1292" s="1068" t="inlineStr">
        <is>
          <t>12</t>
        </is>
      </c>
      <c r="O1292" s="87" t="inlineStr">
        <is>
          <t>x</t>
        </is>
      </c>
      <c r="P1292" s="83" t="inlineStr">
        <is>
          <t>27.8%</t>
        </is>
      </c>
      <c r="Q1292" s="87" t="inlineStr">
        <is>
          <t>x</t>
        </is>
      </c>
      <c r="R1292" s="87" t="inlineStr">
        <is>
          <t>x</t>
        </is>
      </c>
      <c r="S1292" s="88" t="inlineStr">
        <is>
          <t>x</t>
        </is>
      </c>
    </row>
    <row r="1293" ht="24" customHeight="1">
      <c r="A1293" s="494" t="n"/>
      <c r="B1293" s="236" t="inlineStr">
        <is>
          <t>25</t>
        </is>
      </c>
      <c r="C1293" s="82" t="inlineStr">
        <is>
          <t>21.5</t>
        </is>
      </c>
      <c r="D1293" s="83" t="inlineStr">
        <is>
          <t>21</t>
        </is>
      </c>
      <c r="E1293" s="83" t="inlineStr">
        <is>
          <t>90</t>
        </is>
      </c>
      <c r="F1293" s="84">
        <f>D1293*E1293</f>
        <v/>
      </c>
      <c r="G1293" s="83" t="inlineStr">
        <is>
          <t>10</t>
        </is>
      </c>
      <c r="H1293" s="83" t="inlineStr">
        <is>
          <t>5.8%</t>
        </is>
      </c>
      <c r="I1293" s="87" t="inlineStr">
        <is>
          <t>x</t>
        </is>
      </c>
      <c r="J1293" s="83" t="inlineStr">
        <is>
          <t>7.3%</t>
        </is>
      </c>
      <c r="K1293" s="87" t="inlineStr">
        <is>
          <t>x</t>
        </is>
      </c>
      <c r="L1293" s="83" t="inlineStr">
        <is>
          <t>10</t>
        </is>
      </c>
      <c r="M1293" s="87" t="inlineStr">
        <is>
          <t>x</t>
        </is>
      </c>
      <c r="N1293" s="1068" t="inlineStr">
        <is>
          <t>13</t>
        </is>
      </c>
      <c r="O1293" s="87" t="inlineStr">
        <is>
          <t>x</t>
        </is>
      </c>
      <c r="P1293" s="83" t="inlineStr">
        <is>
          <t>30%</t>
        </is>
      </c>
      <c r="Q1293" s="87" t="inlineStr">
        <is>
          <t>x</t>
        </is>
      </c>
      <c r="R1293" s="87" t="inlineStr">
        <is>
          <t>x</t>
        </is>
      </c>
      <c r="S1293" s="88" t="inlineStr">
        <is>
          <t>x</t>
        </is>
      </c>
    </row>
    <row r="1294" ht="24" customHeight="1">
      <c r="A1294" s="494" t="n"/>
      <c r="B1294" s="236" t="inlineStr">
        <is>
          <t>26</t>
        </is>
      </c>
      <c r="C1294" s="82" t="inlineStr">
        <is>
          <t>24.4</t>
        </is>
      </c>
      <c r="D1294" s="83" t="inlineStr">
        <is>
          <t>25</t>
        </is>
      </c>
      <c r="E1294" s="83" t="inlineStr">
        <is>
          <t>120</t>
        </is>
      </c>
      <c r="F1294" s="84">
        <f>D1294*E1294</f>
        <v/>
      </c>
      <c r="G1294" s="83" t="inlineStr">
        <is>
          <t>11</t>
        </is>
      </c>
      <c r="H1294" s="83" t="inlineStr">
        <is>
          <t>6.6%</t>
        </is>
      </c>
      <c r="I1294" s="87" t="inlineStr">
        <is>
          <t>x</t>
        </is>
      </c>
      <c r="J1294" s="83" t="inlineStr">
        <is>
          <t>8.3%</t>
        </is>
      </c>
      <c r="K1294" s="87" t="inlineStr">
        <is>
          <t>x</t>
        </is>
      </c>
      <c r="L1294" s="83" t="inlineStr">
        <is>
          <t>12</t>
        </is>
      </c>
      <c r="M1294" s="87" t="inlineStr">
        <is>
          <t>x</t>
        </is>
      </c>
      <c r="N1294" s="1068" t="inlineStr">
        <is>
          <t>14</t>
        </is>
      </c>
      <c r="O1294" s="87" t="inlineStr">
        <is>
          <t>x</t>
        </is>
      </c>
      <c r="P1294" s="83" t="inlineStr">
        <is>
          <t>34%</t>
        </is>
      </c>
      <c r="Q1294" s="87" t="inlineStr">
        <is>
          <t>x</t>
        </is>
      </c>
      <c r="R1294" s="87" t="inlineStr">
        <is>
          <t>x</t>
        </is>
      </c>
      <c r="S1294" s="88" t="inlineStr">
        <is>
          <t>x</t>
        </is>
      </c>
    </row>
    <row r="1295" ht="24" customHeight="1">
      <c r="A1295" s="494" t="n"/>
      <c r="B1295" s="236" t="inlineStr">
        <is>
          <t>27</t>
        </is>
      </c>
      <c r="C1295" s="82" t="inlineStr">
        <is>
          <t>27.2</t>
        </is>
      </c>
      <c r="D1295" s="83" t="inlineStr">
        <is>
          <t>25</t>
        </is>
      </c>
      <c r="E1295" s="83" t="inlineStr">
        <is>
          <t>120</t>
        </is>
      </c>
      <c r="F1295" s="84">
        <f>D1295*E1295</f>
        <v/>
      </c>
      <c r="G1295" s="83" t="inlineStr">
        <is>
          <t>12</t>
        </is>
      </c>
      <c r="H1295" s="83" t="inlineStr">
        <is>
          <t>7.4%</t>
        </is>
      </c>
      <c r="I1295" s="87" t="inlineStr">
        <is>
          <t>x</t>
        </is>
      </c>
      <c r="J1295" s="83" t="inlineStr">
        <is>
          <t>9.3%</t>
        </is>
      </c>
      <c r="K1295" s="87" t="inlineStr">
        <is>
          <t>x</t>
        </is>
      </c>
      <c r="L1295" s="83" t="inlineStr">
        <is>
          <t>13</t>
        </is>
      </c>
      <c r="M1295" s="87" t="inlineStr">
        <is>
          <t>x</t>
        </is>
      </c>
      <c r="N1295" s="1068" t="inlineStr">
        <is>
          <t>16</t>
        </is>
      </c>
      <c r="O1295" s="87" t="inlineStr">
        <is>
          <t>x</t>
        </is>
      </c>
      <c r="P1295" s="83" t="inlineStr">
        <is>
          <t>38%</t>
        </is>
      </c>
      <c r="Q1295" s="87" t="inlineStr">
        <is>
          <t>x</t>
        </is>
      </c>
      <c r="R1295" s="87" t="inlineStr">
        <is>
          <t>x</t>
        </is>
      </c>
      <c r="S1295" s="88" t="inlineStr">
        <is>
          <t>x</t>
        </is>
      </c>
    </row>
    <row r="1296" ht="24" customHeight="1">
      <c r="A1296" s="494" t="n"/>
      <c r="B1296" s="236" t="inlineStr">
        <is>
          <t>28</t>
        </is>
      </c>
      <c r="C1296" s="82" t="inlineStr">
        <is>
          <t>29.9</t>
        </is>
      </c>
      <c r="D1296" s="83" t="inlineStr">
        <is>
          <t>25</t>
        </is>
      </c>
      <c r="E1296" s="83" t="inlineStr">
        <is>
          <t>120</t>
        </is>
      </c>
      <c r="F1296" s="84">
        <f>D1296*E1296</f>
        <v/>
      </c>
      <c r="G1296" s="83" t="inlineStr">
        <is>
          <t>13</t>
        </is>
      </c>
      <c r="H1296" s="83" t="inlineStr">
        <is>
          <t>8.1%</t>
        </is>
      </c>
      <c r="I1296" s="87" t="inlineStr">
        <is>
          <t>x</t>
        </is>
      </c>
      <c r="J1296" s="83" t="inlineStr">
        <is>
          <t>10.2%</t>
        </is>
      </c>
      <c r="K1296" s="87" t="inlineStr">
        <is>
          <t>x</t>
        </is>
      </c>
      <c r="L1296" s="83" t="inlineStr">
        <is>
          <t>14</t>
        </is>
      </c>
      <c r="M1296" s="87" t="inlineStr">
        <is>
          <t>x</t>
        </is>
      </c>
      <c r="N1296" s="1068" t="inlineStr">
        <is>
          <t>18</t>
        </is>
      </c>
      <c r="O1296" s="87" t="inlineStr">
        <is>
          <t>x</t>
        </is>
      </c>
      <c r="P1296" s="83" t="inlineStr">
        <is>
          <t>42%</t>
        </is>
      </c>
      <c r="Q1296" s="87" t="inlineStr">
        <is>
          <t>x</t>
        </is>
      </c>
      <c r="R1296" s="87" t="inlineStr">
        <is>
          <t>x</t>
        </is>
      </c>
      <c r="S1296" s="88" t="inlineStr">
        <is>
          <t>x</t>
        </is>
      </c>
    </row>
    <row r="1297" ht="24" customHeight="1">
      <c r="A1297" s="494" t="n"/>
      <c r="B1297" s="236" t="inlineStr">
        <is>
          <t>29</t>
        </is>
      </c>
      <c r="C1297" s="82" t="inlineStr">
        <is>
          <t>33</t>
        </is>
      </c>
      <c r="D1297" s="83" t="inlineStr">
        <is>
          <t>25</t>
        </is>
      </c>
      <c r="E1297" s="83" t="inlineStr">
        <is>
          <t>120</t>
        </is>
      </c>
      <c r="F1297" s="84">
        <f>D1297*E1297</f>
        <v/>
      </c>
      <c r="G1297" s="83" t="inlineStr">
        <is>
          <t>15</t>
        </is>
      </c>
      <c r="H1297" s="83" t="inlineStr">
        <is>
          <t>8.9%</t>
        </is>
      </c>
      <c r="I1297" s="87" t="inlineStr">
        <is>
          <t>x</t>
        </is>
      </c>
      <c r="J1297" s="83" t="inlineStr">
        <is>
          <t>11.2%</t>
        </is>
      </c>
      <c r="K1297" s="87" t="inlineStr">
        <is>
          <t>x</t>
        </is>
      </c>
      <c r="L1297" s="83" t="inlineStr">
        <is>
          <t>16</t>
        </is>
      </c>
      <c r="M1297" s="87" t="inlineStr">
        <is>
          <t>x</t>
        </is>
      </c>
      <c r="N1297" s="1068" t="inlineStr">
        <is>
          <t>19</t>
        </is>
      </c>
      <c r="O1297" s="87" t="inlineStr">
        <is>
          <t>x</t>
        </is>
      </c>
      <c r="P1297" s="83" t="inlineStr">
        <is>
          <t>46%</t>
        </is>
      </c>
      <c r="Q1297" s="87" t="inlineStr">
        <is>
          <t>x</t>
        </is>
      </c>
      <c r="R1297" s="87" t="inlineStr">
        <is>
          <t>x</t>
        </is>
      </c>
      <c r="S1297" s="88" t="inlineStr">
        <is>
          <t>x</t>
        </is>
      </c>
    </row>
    <row r="1298" ht="24" customHeight="1">
      <c r="A1298" s="494" t="n"/>
      <c r="B1298" s="236" t="inlineStr">
        <is>
          <t>30</t>
        </is>
      </c>
      <c r="C1298" s="82" t="inlineStr">
        <is>
          <t>35.7</t>
        </is>
      </c>
      <c r="D1298" s="83" t="inlineStr">
        <is>
          <t>25</t>
        </is>
      </c>
      <c r="E1298" s="83" t="inlineStr">
        <is>
          <t>120</t>
        </is>
      </c>
      <c r="F1298" s="84">
        <f>D1298*E1298</f>
        <v/>
      </c>
      <c r="G1298" s="83" t="inlineStr">
        <is>
          <t>16</t>
        </is>
      </c>
      <c r="H1298" s="83" t="inlineStr">
        <is>
          <t>9.7%</t>
        </is>
      </c>
      <c r="I1298" s="87" t="inlineStr">
        <is>
          <t>x</t>
        </is>
      </c>
      <c r="J1298" s="83" t="inlineStr">
        <is>
          <t>12.2%</t>
        </is>
      </c>
      <c r="K1298" s="87" t="inlineStr">
        <is>
          <t>x</t>
        </is>
      </c>
      <c r="L1298" s="83" t="inlineStr">
        <is>
          <t>17</t>
        </is>
      </c>
      <c r="M1298" s="87" t="inlineStr">
        <is>
          <t>x</t>
        </is>
      </c>
      <c r="N1298" s="1068" t="inlineStr">
        <is>
          <t>21</t>
        </is>
      </c>
      <c r="O1298" s="87" t="inlineStr">
        <is>
          <t>x</t>
        </is>
      </c>
      <c r="P1298" s="83" t="inlineStr">
        <is>
          <t>50%</t>
        </is>
      </c>
      <c r="Q1298" s="87" t="inlineStr">
        <is>
          <t>x</t>
        </is>
      </c>
      <c r="R1298" s="87" t="inlineStr">
        <is>
          <t>x</t>
        </is>
      </c>
      <c r="S1298" s="88" t="inlineStr">
        <is>
          <t>x</t>
        </is>
      </c>
    </row>
    <row r="1299" ht="24" customHeight="1">
      <c r="A1299" s="494" t="n"/>
      <c r="B1299" s="236" t="inlineStr">
        <is>
          <t>31</t>
        </is>
      </c>
      <c r="C1299" s="82" t="inlineStr">
        <is>
          <t>39.1</t>
        </is>
      </c>
      <c r="D1299" s="83" t="inlineStr">
        <is>
          <t>30</t>
        </is>
      </c>
      <c r="E1299" s="83" t="inlineStr">
        <is>
          <t>150</t>
        </is>
      </c>
      <c r="F1299" s="84">
        <f>D1299*E1299</f>
        <v/>
      </c>
      <c r="G1299" s="83" t="inlineStr">
        <is>
          <t>17</t>
        </is>
      </c>
      <c r="H1299" s="83" t="inlineStr">
        <is>
          <t>10.6%</t>
        </is>
      </c>
      <c r="I1299" s="87" t="inlineStr">
        <is>
          <t>x</t>
        </is>
      </c>
      <c r="J1299" s="83" t="inlineStr">
        <is>
          <t>13.3%</t>
        </is>
      </c>
      <c r="K1299" s="87" t="inlineStr">
        <is>
          <t>x</t>
        </is>
      </c>
      <c r="L1299" s="83" t="inlineStr">
        <is>
          <t>19</t>
        </is>
      </c>
      <c r="M1299" s="87" t="inlineStr">
        <is>
          <t>x</t>
        </is>
      </c>
      <c r="N1299" s="83" t="inlineStr">
        <is>
          <t>23</t>
        </is>
      </c>
      <c r="O1299" s="87" t="inlineStr">
        <is>
          <t>x</t>
        </is>
      </c>
      <c r="P1299" s="83" t="inlineStr">
        <is>
          <t>54.5%</t>
        </is>
      </c>
      <c r="Q1299" s="87" t="inlineStr">
        <is>
          <t>x</t>
        </is>
      </c>
      <c r="R1299" s="87" t="inlineStr">
        <is>
          <t>x</t>
        </is>
      </c>
      <c r="S1299" s="88" t="inlineStr">
        <is>
          <t>x</t>
        </is>
      </c>
    </row>
    <row r="1300" ht="24" customHeight="1">
      <c r="A1300" s="494" t="n"/>
      <c r="B1300" s="236" t="inlineStr">
        <is>
          <t>32</t>
        </is>
      </c>
      <c r="C1300" s="82" t="inlineStr">
        <is>
          <t>42.2</t>
        </is>
      </c>
      <c r="D1300" s="83" t="inlineStr">
        <is>
          <t>30</t>
        </is>
      </c>
      <c r="E1300" s="83" t="inlineStr">
        <is>
          <t>150</t>
        </is>
      </c>
      <c r="F1300" s="84">
        <f>D1300*E1300</f>
        <v/>
      </c>
      <c r="G1300" s="83" t="inlineStr">
        <is>
          <t>19</t>
        </is>
      </c>
      <c r="H1300" s="83" t="inlineStr">
        <is>
          <t>11.4%</t>
        </is>
      </c>
      <c r="I1300" s="87" t="inlineStr">
        <is>
          <t>x</t>
        </is>
      </c>
      <c r="J1300" s="83" t="inlineStr">
        <is>
          <t>14.4%</t>
        </is>
      </c>
      <c r="K1300" s="87" t="inlineStr">
        <is>
          <t>x</t>
        </is>
      </c>
      <c r="L1300" s="83" t="inlineStr">
        <is>
          <t>20</t>
        </is>
      </c>
      <c r="M1300" s="87" t="inlineStr">
        <is>
          <t>x</t>
        </is>
      </c>
      <c r="N1300" s="83" t="inlineStr">
        <is>
          <t>25</t>
        </is>
      </c>
      <c r="O1300" s="87" t="inlineStr">
        <is>
          <t>x</t>
        </is>
      </c>
      <c r="P1300" s="83" t="inlineStr">
        <is>
          <t>59%</t>
        </is>
      </c>
      <c r="Q1300" s="87" t="inlineStr">
        <is>
          <t>x</t>
        </is>
      </c>
      <c r="R1300" s="87" t="inlineStr">
        <is>
          <t>x</t>
        </is>
      </c>
      <c r="S1300" s="88" t="inlineStr">
        <is>
          <t>x</t>
        </is>
      </c>
    </row>
    <row r="1301" ht="24" customHeight="1">
      <c r="A1301" s="494" t="n"/>
      <c r="B1301" s="236" t="inlineStr">
        <is>
          <t>33</t>
        </is>
      </c>
      <c r="C1301" s="82" t="inlineStr">
        <is>
          <t>45.8</t>
        </is>
      </c>
      <c r="D1301" s="83" t="inlineStr">
        <is>
          <t>30</t>
        </is>
      </c>
      <c r="E1301" s="83" t="inlineStr">
        <is>
          <t>150</t>
        </is>
      </c>
      <c r="F1301" s="84">
        <f>D1301*E1301</f>
        <v/>
      </c>
      <c r="G1301" s="83" t="inlineStr">
        <is>
          <t>20</t>
        </is>
      </c>
      <c r="H1301" s="83" t="inlineStr">
        <is>
          <t>12.4%</t>
        </is>
      </c>
      <c r="I1301" s="87" t="inlineStr">
        <is>
          <t>x</t>
        </is>
      </c>
      <c r="J1301" s="83" t="inlineStr">
        <is>
          <t>15.6%</t>
        </is>
      </c>
      <c r="K1301" s="87" t="inlineStr">
        <is>
          <t>x</t>
        </is>
      </c>
      <c r="L1301" s="83" t="inlineStr">
        <is>
          <t>22</t>
        </is>
      </c>
      <c r="M1301" s="87" t="inlineStr">
        <is>
          <t>x</t>
        </is>
      </c>
      <c r="N1301" s="83" t="inlineStr">
        <is>
          <t>27</t>
        </is>
      </c>
      <c r="O1301" s="87" t="inlineStr">
        <is>
          <t>x</t>
        </is>
      </c>
      <c r="P1301" s="83" t="inlineStr">
        <is>
          <t>64%</t>
        </is>
      </c>
      <c r="Q1301" s="87" t="inlineStr">
        <is>
          <t>x</t>
        </is>
      </c>
      <c r="R1301" s="87" t="inlineStr">
        <is>
          <t>x</t>
        </is>
      </c>
      <c r="S1301" s="88" t="inlineStr">
        <is>
          <t>x</t>
        </is>
      </c>
    </row>
    <row r="1302" ht="24" customHeight="1">
      <c r="A1302" s="494" t="n"/>
      <c r="B1302" s="236" t="inlineStr">
        <is>
          <t>34</t>
        </is>
      </c>
      <c r="C1302" s="82" t="inlineStr">
        <is>
          <t>50</t>
        </is>
      </c>
      <c r="D1302" s="83" t="inlineStr">
        <is>
          <t>30</t>
        </is>
      </c>
      <c r="E1302" s="83" t="inlineStr">
        <is>
          <t>150</t>
        </is>
      </c>
      <c r="F1302" s="84">
        <f>D1302*E1302</f>
        <v/>
      </c>
      <c r="G1302" s="83" t="inlineStr">
        <is>
          <t>22</t>
        </is>
      </c>
      <c r="H1302" s="83" t="inlineStr">
        <is>
          <t>13.6%</t>
        </is>
      </c>
      <c r="I1302" s="87" t="inlineStr">
        <is>
          <t>x</t>
        </is>
      </c>
      <c r="J1302" s="83" t="inlineStr">
        <is>
          <t>17.1%</t>
        </is>
      </c>
      <c r="K1302" s="87" t="inlineStr">
        <is>
          <t>x</t>
        </is>
      </c>
      <c r="L1302" s="83" t="inlineStr">
        <is>
          <t>24</t>
        </is>
      </c>
      <c r="M1302" s="87" t="inlineStr">
        <is>
          <t>x</t>
        </is>
      </c>
      <c r="N1302" s="83" t="inlineStr">
        <is>
          <t>29</t>
        </is>
      </c>
      <c r="O1302" s="87" t="inlineStr">
        <is>
          <t>x</t>
        </is>
      </c>
      <c r="P1302" s="83" t="inlineStr">
        <is>
          <t>70%</t>
        </is>
      </c>
      <c r="Q1302" s="87" t="inlineStr">
        <is>
          <t>x</t>
        </is>
      </c>
      <c r="R1302" s="87" t="inlineStr">
        <is>
          <t>x</t>
        </is>
      </c>
      <c r="S1302" s="88" t="inlineStr">
        <is>
          <t>x</t>
        </is>
      </c>
    </row>
    <row r="1303" ht="24" customHeight="1">
      <c r="A1303" s="553" t="n"/>
      <c r="B1303" s="78" t="inlineStr">
        <is>
          <t>35</t>
        </is>
      </c>
      <c r="C1303" s="89" t="inlineStr">
        <is>
          <t>53.9</t>
        </is>
      </c>
      <c r="D1303" s="90" t="inlineStr">
        <is>
          <t>30</t>
        </is>
      </c>
      <c r="E1303" s="90" t="inlineStr">
        <is>
          <t>150</t>
        </is>
      </c>
      <c r="F1303" s="224">
        <f>D1303*E1303</f>
        <v/>
      </c>
      <c r="G1303" s="343" t="inlineStr">
        <is>
          <t>24</t>
        </is>
      </c>
      <c r="H1303" s="343" t="inlineStr">
        <is>
          <t>14.6%</t>
        </is>
      </c>
      <c r="I1303" s="66" t="inlineStr">
        <is>
          <t>x</t>
        </is>
      </c>
      <c r="J1303" s="343" t="inlineStr">
        <is>
          <t>18.3%</t>
        </is>
      </c>
      <c r="K1303" s="66" t="inlineStr">
        <is>
          <t>x</t>
        </is>
      </c>
      <c r="L1303" s="343" t="inlineStr">
        <is>
          <t>26</t>
        </is>
      </c>
      <c r="M1303" s="66" t="inlineStr">
        <is>
          <t>x</t>
        </is>
      </c>
      <c r="N1303" s="343" t="inlineStr">
        <is>
          <t>32</t>
        </is>
      </c>
      <c r="O1303" s="66" t="inlineStr">
        <is>
          <t>x</t>
        </is>
      </c>
      <c r="P1303" s="343" t="inlineStr">
        <is>
          <t>75%</t>
        </is>
      </c>
      <c r="Q1303" s="66" t="inlineStr">
        <is>
          <t>x</t>
        </is>
      </c>
      <c r="R1303" s="66" t="inlineStr">
        <is>
          <t>x</t>
        </is>
      </c>
      <c r="S1303" s="67" t="inlineStr">
        <is>
          <t>x</t>
        </is>
      </c>
    </row>
    <row r="1304" ht="24" customHeight="1">
      <c r="A1304" s="605" t="inlineStr">
        <is>
          <t>武当
基础心法
绕指柔剑</t>
        </is>
      </c>
      <c r="B1304" s="63" t="inlineStr">
        <is>
          <t>1</t>
        </is>
      </c>
      <c r="C1304" s="234" t="inlineStr">
        <is>
          <t>0.2</t>
        </is>
      </c>
      <c r="D1304" s="340" t="inlineStr">
        <is>
          <t>10</t>
        </is>
      </c>
      <c r="E1304" s="340" t="inlineStr">
        <is>
          <t>20</t>
        </is>
      </c>
      <c r="F1304" s="207">
        <f>D1304*E1304</f>
        <v/>
      </c>
      <c r="G1304" s="340" t="inlineStr">
        <is>
          <t>0</t>
        </is>
      </c>
      <c r="H1304" s="253" t="inlineStr">
        <is>
          <t>x</t>
        </is>
      </c>
      <c r="I1304" s="340" t="inlineStr">
        <is>
          <t>0.1%</t>
        </is>
      </c>
      <c r="J1304" s="253" t="inlineStr">
        <is>
          <t>x</t>
        </is>
      </c>
      <c r="K1304" s="340" t="inlineStr">
        <is>
          <t>0%</t>
        </is>
      </c>
      <c r="L1304" s="253" t="inlineStr">
        <is>
          <t>x</t>
        </is>
      </c>
      <c r="M1304" s="340" t="inlineStr">
        <is>
          <t>0</t>
        </is>
      </c>
      <c r="N1304" s="253" t="inlineStr">
        <is>
          <t>x</t>
        </is>
      </c>
      <c r="O1304" s="340" t="inlineStr">
        <is>
          <t>0</t>
        </is>
      </c>
      <c r="P1304" s="253" t="inlineStr">
        <is>
          <t>x</t>
        </is>
      </c>
      <c r="Q1304" s="340" t="inlineStr">
        <is>
          <t>0.5%</t>
        </is>
      </c>
      <c r="R1304" s="253" t="inlineStr">
        <is>
          <t>x</t>
        </is>
      </c>
      <c r="S1304" s="662" t="inlineStr">
        <is>
          <t>x</t>
        </is>
      </c>
    </row>
    <row r="1305" ht="24" customHeight="1">
      <c r="A1305" s="494" t="n"/>
      <c r="B1305" s="236" t="inlineStr">
        <is>
          <t>2</t>
        </is>
      </c>
      <c r="C1305" s="82" t="inlineStr">
        <is>
          <t>0.3</t>
        </is>
      </c>
      <c r="D1305" s="83" t="inlineStr">
        <is>
          <t>10</t>
        </is>
      </c>
      <c r="E1305" s="83" t="inlineStr">
        <is>
          <t>20</t>
        </is>
      </c>
      <c r="F1305" s="84">
        <f>D1305*E1305</f>
        <v/>
      </c>
      <c r="G1305" s="83" t="inlineStr">
        <is>
          <t>0</t>
        </is>
      </c>
      <c r="H1305" s="87" t="inlineStr">
        <is>
          <t>x</t>
        </is>
      </c>
      <c r="I1305" s="83" t="inlineStr">
        <is>
          <t>0.1%</t>
        </is>
      </c>
      <c r="J1305" s="87" t="inlineStr">
        <is>
          <t>x</t>
        </is>
      </c>
      <c r="K1305" s="83" t="inlineStr">
        <is>
          <t>0.1%</t>
        </is>
      </c>
      <c r="L1305" s="87" t="inlineStr">
        <is>
          <t>x</t>
        </is>
      </c>
      <c r="M1305" s="83" t="inlineStr">
        <is>
          <t>0</t>
        </is>
      </c>
      <c r="N1305" s="87" t="inlineStr">
        <is>
          <t>x</t>
        </is>
      </c>
      <c r="O1305" s="83" t="inlineStr">
        <is>
          <t>0</t>
        </is>
      </c>
      <c r="P1305" s="87" t="inlineStr">
        <is>
          <t>x</t>
        </is>
      </c>
      <c r="Q1305" s="83" t="inlineStr">
        <is>
          <t>1%</t>
        </is>
      </c>
      <c r="R1305" s="87" t="inlineStr">
        <is>
          <t>x</t>
        </is>
      </c>
      <c r="S1305" s="88" t="inlineStr">
        <is>
          <t>x</t>
        </is>
      </c>
    </row>
    <row r="1306" ht="24" customHeight="1">
      <c r="A1306" s="494" t="n"/>
      <c r="B1306" s="236" t="inlineStr">
        <is>
          <t>3</t>
        </is>
      </c>
      <c r="C1306" s="82" t="inlineStr">
        <is>
          <t>0.5</t>
        </is>
      </c>
      <c r="D1306" s="83" t="inlineStr">
        <is>
          <t>10</t>
        </is>
      </c>
      <c r="E1306" s="83" t="inlineStr">
        <is>
          <t>20</t>
        </is>
      </c>
      <c r="F1306" s="84">
        <f>D1306*E1306</f>
        <v/>
      </c>
      <c r="G1306" s="83" t="inlineStr">
        <is>
          <t>0</t>
        </is>
      </c>
      <c r="H1306" s="87" t="inlineStr">
        <is>
          <t>x</t>
        </is>
      </c>
      <c r="I1306" s="83" t="inlineStr">
        <is>
          <t>0.2%</t>
        </is>
      </c>
      <c r="J1306" s="87" t="inlineStr">
        <is>
          <t>x</t>
        </is>
      </c>
      <c r="K1306" s="83" t="inlineStr">
        <is>
          <t>0.1%</t>
        </is>
      </c>
      <c r="L1306" s="87" t="inlineStr">
        <is>
          <t>x</t>
        </is>
      </c>
      <c r="M1306" s="83" t="inlineStr">
        <is>
          <t>0</t>
        </is>
      </c>
      <c r="N1306" s="87" t="inlineStr">
        <is>
          <t>x</t>
        </is>
      </c>
      <c r="O1306" s="83" t="inlineStr">
        <is>
          <t>0</t>
        </is>
      </c>
      <c r="P1306" s="87" t="inlineStr">
        <is>
          <t>x</t>
        </is>
      </c>
      <c r="Q1306" s="83" t="inlineStr">
        <is>
          <t>1.5%</t>
        </is>
      </c>
      <c r="R1306" s="87" t="inlineStr">
        <is>
          <t>x</t>
        </is>
      </c>
      <c r="S1306" s="88" t="inlineStr">
        <is>
          <t>x</t>
        </is>
      </c>
    </row>
    <row r="1307" ht="24" customHeight="1">
      <c r="A1307" s="494" t="n"/>
      <c r="B1307" s="236" t="inlineStr">
        <is>
          <t>4</t>
        </is>
      </c>
      <c r="C1307" s="82" t="inlineStr">
        <is>
          <t>0.7</t>
        </is>
      </c>
      <c r="D1307" s="83" t="inlineStr">
        <is>
          <t>10</t>
        </is>
      </c>
      <c r="E1307" s="83" t="inlineStr">
        <is>
          <t>20</t>
        </is>
      </c>
      <c r="F1307" s="84">
        <f>D1307*E1307</f>
        <v/>
      </c>
      <c r="G1307" s="83" t="inlineStr">
        <is>
          <t>1</t>
        </is>
      </c>
      <c r="H1307" s="87" t="inlineStr">
        <is>
          <t>x</t>
        </is>
      </c>
      <c r="I1307" s="83" t="inlineStr">
        <is>
          <t>0.2%</t>
        </is>
      </c>
      <c r="J1307" s="87" t="inlineStr">
        <is>
          <t>x</t>
        </is>
      </c>
      <c r="K1307" s="83" t="inlineStr">
        <is>
          <t>0.1%</t>
        </is>
      </c>
      <c r="L1307" s="87" t="inlineStr">
        <is>
          <t>x</t>
        </is>
      </c>
      <c r="M1307" s="83" t="inlineStr">
        <is>
          <t>0</t>
        </is>
      </c>
      <c r="N1307" s="87" t="inlineStr">
        <is>
          <t>x</t>
        </is>
      </c>
      <c r="O1307" s="83" t="inlineStr">
        <is>
          <t>0</t>
        </is>
      </c>
      <c r="P1307" s="87" t="inlineStr">
        <is>
          <t>x</t>
        </is>
      </c>
      <c r="Q1307" s="83" t="inlineStr">
        <is>
          <t>2%</t>
        </is>
      </c>
      <c r="R1307" s="87" t="inlineStr">
        <is>
          <t>x</t>
        </is>
      </c>
      <c r="S1307" s="88" t="inlineStr">
        <is>
          <t>x</t>
        </is>
      </c>
    </row>
    <row r="1308" ht="24" customHeight="1">
      <c r="A1308" s="494" t="n"/>
      <c r="B1308" s="236" t="inlineStr">
        <is>
          <t>5</t>
        </is>
      </c>
      <c r="C1308" s="82" t="inlineStr">
        <is>
          <t>1.1</t>
        </is>
      </c>
      <c r="D1308" s="83" t="inlineStr">
        <is>
          <t>10</t>
        </is>
      </c>
      <c r="E1308" s="83" t="inlineStr">
        <is>
          <t>20</t>
        </is>
      </c>
      <c r="F1308" s="84">
        <f>D1308*E1308</f>
        <v/>
      </c>
      <c r="G1308" s="83" t="inlineStr">
        <is>
          <t>1</t>
        </is>
      </c>
      <c r="H1308" s="87" t="inlineStr">
        <is>
          <t>x</t>
        </is>
      </c>
      <c r="I1308" s="83" t="inlineStr">
        <is>
          <t>0.3%</t>
        </is>
      </c>
      <c r="J1308" s="87" t="inlineStr">
        <is>
          <t>x</t>
        </is>
      </c>
      <c r="K1308" s="83" t="inlineStr">
        <is>
          <t>0.2%</t>
        </is>
      </c>
      <c r="L1308" s="87" t="inlineStr">
        <is>
          <t>x</t>
        </is>
      </c>
      <c r="M1308" s="83" t="inlineStr">
        <is>
          <t>0</t>
        </is>
      </c>
      <c r="N1308" s="87" t="inlineStr">
        <is>
          <t>x</t>
        </is>
      </c>
      <c r="O1308" s="83" t="inlineStr">
        <is>
          <t>1</t>
        </is>
      </c>
      <c r="P1308" s="87" t="inlineStr">
        <is>
          <t>x</t>
        </is>
      </c>
      <c r="Q1308" s="83" t="inlineStr">
        <is>
          <t>2.5%</t>
        </is>
      </c>
      <c r="R1308" s="87" t="inlineStr">
        <is>
          <t>x</t>
        </is>
      </c>
      <c r="S1308" s="88" t="inlineStr">
        <is>
          <t>x</t>
        </is>
      </c>
    </row>
    <row r="1309" ht="24" customHeight="1">
      <c r="A1309" s="494" t="n"/>
      <c r="B1309" s="236" t="inlineStr">
        <is>
          <t>6</t>
        </is>
      </c>
      <c r="C1309" s="82" t="inlineStr">
        <is>
          <t>1.3</t>
        </is>
      </c>
      <c r="D1309" s="83" t="inlineStr">
        <is>
          <t>12</t>
        </is>
      </c>
      <c r="E1309" s="83" t="inlineStr">
        <is>
          <t>30</t>
        </is>
      </c>
      <c r="F1309" s="84">
        <f>D1309*E1309</f>
        <v/>
      </c>
      <c r="G1309" s="83" t="inlineStr">
        <is>
          <t>1</t>
        </is>
      </c>
      <c r="H1309" s="87" t="inlineStr">
        <is>
          <t>x</t>
        </is>
      </c>
      <c r="I1309" s="83" t="inlineStr">
        <is>
          <t>0.4%</t>
        </is>
      </c>
      <c r="J1309" s="87" t="inlineStr">
        <is>
          <t>x</t>
        </is>
      </c>
      <c r="K1309" s="83" t="inlineStr">
        <is>
          <t>0.2%</t>
        </is>
      </c>
      <c r="L1309" s="87" t="inlineStr">
        <is>
          <t>x</t>
        </is>
      </c>
      <c r="M1309" s="83" t="inlineStr">
        <is>
          <t>0</t>
        </is>
      </c>
      <c r="N1309" s="87" t="inlineStr">
        <is>
          <t>x</t>
        </is>
      </c>
      <c r="O1309" s="83" t="inlineStr">
        <is>
          <t>1</t>
        </is>
      </c>
      <c r="P1309" s="87" t="inlineStr">
        <is>
          <t>x</t>
        </is>
      </c>
      <c r="Q1309" s="83" t="inlineStr">
        <is>
          <t>3.3%</t>
        </is>
      </c>
      <c r="R1309" s="87" t="inlineStr">
        <is>
          <t>x</t>
        </is>
      </c>
      <c r="S1309" s="88" t="inlineStr">
        <is>
          <t>x</t>
        </is>
      </c>
    </row>
    <row r="1310" ht="24" customHeight="1">
      <c r="A1310" s="494" t="n"/>
      <c r="B1310" s="236" t="inlineStr">
        <is>
          <t>7</t>
        </is>
      </c>
      <c r="C1310" s="82" t="inlineStr">
        <is>
          <t>1.6</t>
        </is>
      </c>
      <c r="D1310" s="83" t="inlineStr">
        <is>
          <t>12</t>
        </is>
      </c>
      <c r="E1310" s="83" t="inlineStr">
        <is>
          <t>30</t>
        </is>
      </c>
      <c r="F1310" s="84">
        <f>D1310*E1310</f>
        <v/>
      </c>
      <c r="G1310" s="83" t="inlineStr">
        <is>
          <t>1</t>
        </is>
      </c>
      <c r="H1310" s="87" t="inlineStr">
        <is>
          <t>x</t>
        </is>
      </c>
      <c r="I1310" s="83" t="inlineStr">
        <is>
          <t>0.5%</t>
        </is>
      </c>
      <c r="J1310" s="87" t="inlineStr">
        <is>
          <t>x</t>
        </is>
      </c>
      <c r="K1310" s="83" t="inlineStr">
        <is>
          <t>0.3%</t>
        </is>
      </c>
      <c r="L1310" s="87" t="inlineStr">
        <is>
          <t>x</t>
        </is>
      </c>
      <c r="M1310" s="83" t="inlineStr">
        <is>
          <t>0</t>
        </is>
      </c>
      <c r="N1310" s="87" t="inlineStr">
        <is>
          <t>x</t>
        </is>
      </c>
      <c r="O1310" s="83" t="inlineStr">
        <is>
          <t>1</t>
        </is>
      </c>
      <c r="P1310" s="87" t="inlineStr">
        <is>
          <t>x</t>
        </is>
      </c>
      <c r="Q1310" s="83" t="inlineStr">
        <is>
          <t>4%</t>
        </is>
      </c>
      <c r="R1310" s="87" t="inlineStr">
        <is>
          <t>x</t>
        </is>
      </c>
      <c r="S1310" s="88" t="inlineStr">
        <is>
          <t>x</t>
        </is>
      </c>
    </row>
    <row r="1311" ht="24" customHeight="1">
      <c r="A1311" s="494" t="n"/>
      <c r="B1311" s="236" t="inlineStr">
        <is>
          <t>8</t>
        </is>
      </c>
      <c r="C1311" s="82" t="inlineStr">
        <is>
          <t>2.3</t>
        </is>
      </c>
      <c r="D1311" s="83" t="inlineStr">
        <is>
          <t>12</t>
        </is>
      </c>
      <c r="E1311" s="83" t="inlineStr">
        <is>
          <t>30</t>
        </is>
      </c>
      <c r="F1311" s="84">
        <f>D1311*E1311</f>
        <v/>
      </c>
      <c r="G1311" s="83" t="inlineStr">
        <is>
          <t>2</t>
        </is>
      </c>
      <c r="H1311" s="87" t="inlineStr">
        <is>
          <t>x</t>
        </is>
      </c>
      <c r="I1311" s="83" t="inlineStr">
        <is>
          <t>0.6%</t>
        </is>
      </c>
      <c r="J1311" s="87" t="inlineStr">
        <is>
          <t>x</t>
        </is>
      </c>
      <c r="K1311" s="83" t="inlineStr">
        <is>
          <t>0.3%</t>
        </is>
      </c>
      <c r="L1311" s="87" t="inlineStr">
        <is>
          <t>x</t>
        </is>
      </c>
      <c r="M1311" s="83" t="inlineStr">
        <is>
          <t>1</t>
        </is>
      </c>
      <c r="N1311" s="87" t="inlineStr">
        <is>
          <t>x</t>
        </is>
      </c>
      <c r="O1311" s="83" t="inlineStr">
        <is>
          <t>1</t>
        </is>
      </c>
      <c r="P1311" s="87" t="inlineStr">
        <is>
          <t>x</t>
        </is>
      </c>
      <c r="Q1311" s="83" t="inlineStr">
        <is>
          <t>4.8%</t>
        </is>
      </c>
      <c r="R1311" s="87" t="inlineStr">
        <is>
          <t>x</t>
        </is>
      </c>
      <c r="S1311" s="88" t="inlineStr">
        <is>
          <t>x</t>
        </is>
      </c>
    </row>
    <row r="1312" ht="24" customHeight="1">
      <c r="A1312" s="494" t="n"/>
      <c r="B1312" s="236" t="inlineStr">
        <is>
          <t>9</t>
        </is>
      </c>
      <c r="C1312" s="82" t="inlineStr">
        <is>
          <t>2.6</t>
        </is>
      </c>
      <c r="D1312" s="83" t="inlineStr">
        <is>
          <t>12</t>
        </is>
      </c>
      <c r="E1312" s="83" t="inlineStr">
        <is>
          <t>30</t>
        </is>
      </c>
      <c r="F1312" s="84">
        <f>D1312*E1312</f>
        <v/>
      </c>
      <c r="G1312" s="83" t="inlineStr">
        <is>
          <t>2</t>
        </is>
      </c>
      <c r="H1312" s="87" t="inlineStr">
        <is>
          <t>x</t>
        </is>
      </c>
      <c r="I1312" s="83" t="inlineStr">
        <is>
          <t>0.7%</t>
        </is>
      </c>
      <c r="J1312" s="87" t="inlineStr">
        <is>
          <t>x</t>
        </is>
      </c>
      <c r="K1312" s="83" t="inlineStr">
        <is>
          <t>0.4%</t>
        </is>
      </c>
      <c r="L1312" s="87" t="inlineStr">
        <is>
          <t>x</t>
        </is>
      </c>
      <c r="M1312" s="83" t="inlineStr">
        <is>
          <t>1</t>
        </is>
      </c>
      <c r="N1312" s="87" t="inlineStr">
        <is>
          <t>x</t>
        </is>
      </c>
      <c r="O1312" s="83" t="inlineStr">
        <is>
          <t>1</t>
        </is>
      </c>
      <c r="P1312" s="87" t="inlineStr">
        <is>
          <t>x</t>
        </is>
      </c>
      <c r="Q1312" s="83" t="inlineStr">
        <is>
          <t>5.5%</t>
        </is>
      </c>
      <c r="R1312" s="87" t="inlineStr">
        <is>
          <t>x</t>
        </is>
      </c>
      <c r="S1312" s="88" t="inlineStr">
        <is>
          <t>x</t>
        </is>
      </c>
    </row>
    <row r="1313" ht="24" customHeight="1">
      <c r="A1313" s="494" t="n"/>
      <c r="B1313" s="236" t="inlineStr">
        <is>
          <t>10</t>
        </is>
      </c>
      <c r="C1313" s="82" t="inlineStr">
        <is>
          <t>2.8</t>
        </is>
      </c>
      <c r="D1313" s="83" t="inlineStr">
        <is>
          <t>12</t>
        </is>
      </c>
      <c r="E1313" s="83" t="inlineStr">
        <is>
          <t>30</t>
        </is>
      </c>
      <c r="F1313" s="84">
        <f>D1313*E1313</f>
        <v/>
      </c>
      <c r="G1313" s="83" t="inlineStr">
        <is>
          <t>2</t>
        </is>
      </c>
      <c r="H1313" s="87" t="inlineStr">
        <is>
          <t>x</t>
        </is>
      </c>
      <c r="I1313" s="83" t="inlineStr">
        <is>
          <t>0.8%</t>
        </is>
      </c>
      <c r="J1313" s="87" t="inlineStr">
        <is>
          <t>x</t>
        </is>
      </c>
      <c r="K1313" s="83" t="inlineStr">
        <is>
          <t>0.5%</t>
        </is>
      </c>
      <c r="L1313" s="87" t="inlineStr">
        <is>
          <t>x</t>
        </is>
      </c>
      <c r="M1313" s="83" t="inlineStr">
        <is>
          <t>1</t>
        </is>
      </c>
      <c r="N1313" s="87" t="inlineStr">
        <is>
          <t>x</t>
        </is>
      </c>
      <c r="O1313" s="83" t="inlineStr">
        <is>
          <t>1</t>
        </is>
      </c>
      <c r="P1313" s="87" t="inlineStr">
        <is>
          <t>x</t>
        </is>
      </c>
      <c r="Q1313" s="83" t="inlineStr">
        <is>
          <t>6.3%</t>
        </is>
      </c>
      <c r="R1313" s="87" t="inlineStr">
        <is>
          <t>x</t>
        </is>
      </c>
      <c r="S1313" s="88" t="inlineStr">
        <is>
          <t>x</t>
        </is>
      </c>
    </row>
    <row r="1314" ht="24" customHeight="1">
      <c r="A1314" s="494" t="n"/>
      <c r="B1314" s="236" t="inlineStr">
        <is>
          <t>11</t>
        </is>
      </c>
      <c r="C1314" s="82" t="inlineStr">
        <is>
          <t>3.1</t>
        </is>
      </c>
      <c r="D1314" s="83" t="inlineStr">
        <is>
          <t>14</t>
        </is>
      </c>
      <c r="E1314" s="83" t="inlineStr">
        <is>
          <t>50</t>
        </is>
      </c>
      <c r="F1314" s="84">
        <f>D1314*E1314</f>
        <v/>
      </c>
      <c r="G1314" s="83" t="inlineStr">
        <is>
          <t>2</t>
        </is>
      </c>
      <c r="H1314" s="87" t="inlineStr">
        <is>
          <t>x</t>
        </is>
      </c>
      <c r="I1314" s="83" t="inlineStr">
        <is>
          <t>0.9%</t>
        </is>
      </c>
      <c r="J1314" s="87" t="inlineStr">
        <is>
          <t>x</t>
        </is>
      </c>
      <c r="K1314" s="83" t="inlineStr">
        <is>
          <t>0.5%</t>
        </is>
      </c>
      <c r="L1314" s="87" t="inlineStr">
        <is>
          <t>x</t>
        </is>
      </c>
      <c r="M1314" s="83" t="inlineStr">
        <is>
          <t>1</t>
        </is>
      </c>
      <c r="N1314" s="87" t="inlineStr">
        <is>
          <t>x</t>
        </is>
      </c>
      <c r="O1314" s="83" t="inlineStr">
        <is>
          <t>1</t>
        </is>
      </c>
      <c r="P1314" s="87" t="inlineStr">
        <is>
          <t>x</t>
        </is>
      </c>
      <c r="Q1314" s="83" t="inlineStr">
        <is>
          <t>7.3%</t>
        </is>
      </c>
      <c r="R1314" s="87" t="inlineStr">
        <is>
          <t>x</t>
        </is>
      </c>
      <c r="S1314" s="88" t="inlineStr">
        <is>
          <t>x</t>
        </is>
      </c>
    </row>
    <row r="1315" ht="24" customHeight="1">
      <c r="A1315" s="494" t="n"/>
      <c r="B1315" s="236" t="inlineStr">
        <is>
          <t>12</t>
        </is>
      </c>
      <c r="C1315" s="82" t="inlineStr">
        <is>
          <t>3.7</t>
        </is>
      </c>
      <c r="D1315" s="83" t="inlineStr">
        <is>
          <t>14</t>
        </is>
      </c>
      <c r="E1315" s="83" t="inlineStr">
        <is>
          <t>50</t>
        </is>
      </c>
      <c r="F1315" s="84">
        <f>D1315*E1315</f>
        <v/>
      </c>
      <c r="G1315" s="83" t="inlineStr">
        <is>
          <t>3</t>
        </is>
      </c>
      <c r="H1315" s="87" t="inlineStr">
        <is>
          <t>x</t>
        </is>
      </c>
      <c r="I1315" s="83" t="inlineStr">
        <is>
          <t>1%</t>
        </is>
      </c>
      <c r="J1315" s="87" t="inlineStr">
        <is>
          <t>x</t>
        </is>
      </c>
      <c r="K1315" s="83" t="inlineStr">
        <is>
          <t>0.6%</t>
        </is>
      </c>
      <c r="L1315" s="87" t="inlineStr">
        <is>
          <t>x</t>
        </is>
      </c>
      <c r="M1315" s="83" t="inlineStr">
        <is>
          <t>1</t>
        </is>
      </c>
      <c r="N1315" s="87" t="inlineStr">
        <is>
          <t>x</t>
        </is>
      </c>
      <c r="O1315" s="83" t="inlineStr">
        <is>
          <t>2</t>
        </is>
      </c>
      <c r="P1315" s="87" t="inlineStr">
        <is>
          <t>x</t>
        </is>
      </c>
      <c r="Q1315" s="83" t="inlineStr">
        <is>
          <t>8.3%</t>
        </is>
      </c>
      <c r="R1315" s="87" t="inlineStr">
        <is>
          <t>x</t>
        </is>
      </c>
      <c r="S1315" s="88" t="inlineStr">
        <is>
          <t>x</t>
        </is>
      </c>
    </row>
    <row r="1316" ht="24" customHeight="1">
      <c r="A1316" s="494" t="n"/>
      <c r="B1316" s="236" t="inlineStr">
        <is>
          <t>13</t>
        </is>
      </c>
      <c r="C1316" s="82" t="inlineStr">
        <is>
          <t>4</t>
        </is>
      </c>
      <c r="D1316" s="83" t="inlineStr">
        <is>
          <t>14</t>
        </is>
      </c>
      <c r="E1316" s="83" t="inlineStr">
        <is>
          <t>50</t>
        </is>
      </c>
      <c r="F1316" s="84">
        <f>D1316*E1316</f>
        <v/>
      </c>
      <c r="G1316" s="83" t="inlineStr">
        <is>
          <t>3</t>
        </is>
      </c>
      <c r="H1316" s="87" t="inlineStr">
        <is>
          <t>x</t>
        </is>
      </c>
      <c r="I1316" s="83" t="inlineStr">
        <is>
          <t>1.1%</t>
        </is>
      </c>
      <c r="J1316" s="87" t="inlineStr">
        <is>
          <t>x</t>
        </is>
      </c>
      <c r="K1316" s="83" t="inlineStr">
        <is>
          <t>0.7%</t>
        </is>
      </c>
      <c r="L1316" s="87" t="inlineStr">
        <is>
          <t>x</t>
        </is>
      </c>
      <c r="M1316" s="83" t="inlineStr">
        <is>
          <t>1</t>
        </is>
      </c>
      <c r="N1316" s="87" t="inlineStr">
        <is>
          <t>x</t>
        </is>
      </c>
      <c r="O1316" s="83" t="inlineStr">
        <is>
          <t>2</t>
        </is>
      </c>
      <c r="P1316" s="87" t="inlineStr">
        <is>
          <t>x</t>
        </is>
      </c>
      <c r="Q1316" s="83" t="inlineStr">
        <is>
          <t>9.3%</t>
        </is>
      </c>
      <c r="R1316" s="87" t="inlineStr">
        <is>
          <t>x</t>
        </is>
      </c>
      <c r="S1316" s="88" t="inlineStr">
        <is>
          <t>x</t>
        </is>
      </c>
    </row>
    <row r="1317" ht="24" customHeight="1">
      <c r="A1317" s="494" t="n"/>
      <c r="B1317" s="236" t="inlineStr">
        <is>
          <t>14</t>
        </is>
      </c>
      <c r="C1317" s="82" t="inlineStr">
        <is>
          <t>4.4</t>
        </is>
      </c>
      <c r="D1317" s="83" t="inlineStr">
        <is>
          <t>14</t>
        </is>
      </c>
      <c r="E1317" s="83" t="inlineStr">
        <is>
          <t>50</t>
        </is>
      </c>
      <c r="F1317" s="84">
        <f>D1317*E1317</f>
        <v/>
      </c>
      <c r="G1317" s="83" t="inlineStr">
        <is>
          <t>3</t>
        </is>
      </c>
      <c r="H1317" s="87" t="inlineStr">
        <is>
          <t>x</t>
        </is>
      </c>
      <c r="I1317" s="83" t="inlineStr">
        <is>
          <t>1.3%</t>
        </is>
      </c>
      <c r="J1317" s="87" t="inlineStr">
        <is>
          <t>x</t>
        </is>
      </c>
      <c r="K1317" s="83" t="inlineStr">
        <is>
          <t>0.7%</t>
        </is>
      </c>
      <c r="L1317" s="87" t="inlineStr">
        <is>
          <t>x</t>
        </is>
      </c>
      <c r="M1317" s="83" t="inlineStr">
        <is>
          <t>1</t>
        </is>
      </c>
      <c r="N1317" s="87" t="inlineStr">
        <is>
          <t>x</t>
        </is>
      </c>
      <c r="O1317" s="83" t="inlineStr">
        <is>
          <t>2</t>
        </is>
      </c>
      <c r="P1317" s="87" t="inlineStr">
        <is>
          <t>x</t>
        </is>
      </c>
      <c r="Q1317" s="83" t="inlineStr">
        <is>
          <t>10.3%</t>
        </is>
      </c>
      <c r="R1317" s="87" t="inlineStr">
        <is>
          <t>x</t>
        </is>
      </c>
      <c r="S1317" s="88" t="inlineStr">
        <is>
          <t>x</t>
        </is>
      </c>
    </row>
    <row r="1318" ht="24" customHeight="1">
      <c r="A1318" s="494" t="n"/>
      <c r="B1318" s="236" t="inlineStr">
        <is>
          <t>15</t>
        </is>
      </c>
      <c r="C1318" s="82" t="inlineStr">
        <is>
          <t>4.8</t>
        </is>
      </c>
      <c r="D1318" s="83" t="inlineStr">
        <is>
          <t>14</t>
        </is>
      </c>
      <c r="E1318" s="83" t="inlineStr">
        <is>
          <t>50</t>
        </is>
      </c>
      <c r="F1318" s="84">
        <f>D1318*E1318</f>
        <v/>
      </c>
      <c r="G1318" s="83" t="inlineStr">
        <is>
          <t>4</t>
        </is>
      </c>
      <c r="H1318" s="87" t="inlineStr">
        <is>
          <t>x</t>
        </is>
      </c>
      <c r="I1318" s="83" t="inlineStr">
        <is>
          <t>1.4%</t>
        </is>
      </c>
      <c r="J1318" s="87" t="inlineStr">
        <is>
          <t>x</t>
        </is>
      </c>
      <c r="K1318" s="83" t="inlineStr">
        <is>
          <t>0.8%</t>
        </is>
      </c>
      <c r="L1318" s="87" t="inlineStr">
        <is>
          <t>x</t>
        </is>
      </c>
      <c r="M1318" s="83" t="inlineStr">
        <is>
          <t>1</t>
        </is>
      </c>
      <c r="N1318" s="87" t="inlineStr">
        <is>
          <t>x</t>
        </is>
      </c>
      <c r="O1318" s="83" t="inlineStr">
        <is>
          <t>2</t>
        </is>
      </c>
      <c r="P1318" s="87" t="inlineStr">
        <is>
          <t>x</t>
        </is>
      </c>
      <c r="Q1318" s="83" t="inlineStr">
        <is>
          <t>11.3%</t>
        </is>
      </c>
      <c r="R1318" s="87" t="inlineStr">
        <is>
          <t>x</t>
        </is>
      </c>
      <c r="S1318" s="88" t="inlineStr">
        <is>
          <t>x</t>
        </is>
      </c>
    </row>
    <row r="1319" ht="24" customHeight="1">
      <c r="A1319" s="494" t="n"/>
      <c r="B1319" s="236" t="inlineStr">
        <is>
          <t>16</t>
        </is>
      </c>
      <c r="C1319" s="82" t="inlineStr">
        <is>
          <t>5.9</t>
        </is>
      </c>
      <c r="D1319" s="83" t="inlineStr">
        <is>
          <t>17</t>
        </is>
      </c>
      <c r="E1319" s="83" t="inlineStr">
        <is>
          <t>70</t>
        </is>
      </c>
      <c r="F1319" s="84">
        <f>D1319*E1319</f>
        <v/>
      </c>
      <c r="G1319" s="83" t="inlineStr">
        <is>
          <t>4</t>
        </is>
      </c>
      <c r="H1319" s="87" t="inlineStr">
        <is>
          <t>x</t>
        </is>
      </c>
      <c r="I1319" s="83" t="inlineStr">
        <is>
          <t>1.6%</t>
        </is>
      </c>
      <c r="J1319" s="87" t="inlineStr">
        <is>
          <t>x</t>
        </is>
      </c>
      <c r="K1319" s="83" t="inlineStr">
        <is>
          <t>0.9%</t>
        </is>
      </c>
      <c r="L1319" s="87" t="inlineStr">
        <is>
          <t>x</t>
        </is>
      </c>
      <c r="M1319" s="83" t="inlineStr">
        <is>
          <t>2</t>
        </is>
      </c>
      <c r="N1319" s="87" t="inlineStr">
        <is>
          <t>x</t>
        </is>
      </c>
      <c r="O1319" s="83" t="inlineStr">
        <is>
          <t>3</t>
        </is>
      </c>
      <c r="P1319" s="87" t="inlineStr">
        <is>
          <t>x</t>
        </is>
      </c>
      <c r="Q1319" s="83" t="inlineStr">
        <is>
          <t>12.8%</t>
        </is>
      </c>
      <c r="R1319" s="87" t="inlineStr">
        <is>
          <t>x</t>
        </is>
      </c>
      <c r="S1319" s="88" t="inlineStr">
        <is>
          <t>x</t>
        </is>
      </c>
    </row>
    <row r="1320" ht="24" customHeight="1">
      <c r="A1320" s="494" t="n"/>
      <c r="B1320" s="236" t="inlineStr">
        <is>
          <t>17</t>
        </is>
      </c>
      <c r="C1320" s="82" t="inlineStr">
        <is>
          <t>6.4</t>
        </is>
      </c>
      <c r="D1320" s="83" t="inlineStr">
        <is>
          <t>17</t>
        </is>
      </c>
      <c r="E1320" s="83" t="inlineStr">
        <is>
          <t>70</t>
        </is>
      </c>
      <c r="F1320" s="84">
        <f>D1320*E1320</f>
        <v/>
      </c>
      <c r="G1320" s="83" t="inlineStr">
        <is>
          <t>5</t>
        </is>
      </c>
      <c r="H1320" s="87" t="inlineStr">
        <is>
          <t>x</t>
        </is>
      </c>
      <c r="I1320" s="83" t="inlineStr">
        <is>
          <t>1.7%</t>
        </is>
      </c>
      <c r="J1320" s="87" t="inlineStr">
        <is>
          <t>x</t>
        </is>
      </c>
      <c r="K1320" s="83" t="inlineStr">
        <is>
          <t>1%</t>
        </is>
      </c>
      <c r="L1320" s="87" t="inlineStr">
        <is>
          <t>x</t>
        </is>
      </c>
      <c r="M1320" s="83" t="inlineStr">
        <is>
          <t>2</t>
        </is>
      </c>
      <c r="N1320" s="87" t="inlineStr">
        <is>
          <t>x</t>
        </is>
      </c>
      <c r="O1320" s="83" t="inlineStr">
        <is>
          <t>3</t>
        </is>
      </c>
      <c r="P1320" s="87" t="inlineStr">
        <is>
          <t>x</t>
        </is>
      </c>
      <c r="Q1320" s="83" t="inlineStr">
        <is>
          <t>14.3%</t>
        </is>
      </c>
      <c r="R1320" s="87" t="inlineStr">
        <is>
          <t>x</t>
        </is>
      </c>
      <c r="S1320" s="88" t="inlineStr">
        <is>
          <t>x</t>
        </is>
      </c>
    </row>
    <row r="1321" ht="24" customHeight="1">
      <c r="A1321" s="494" t="n"/>
      <c r="B1321" s="236" t="inlineStr">
        <is>
          <t>18</t>
        </is>
      </c>
      <c r="C1321" s="82" t="inlineStr">
        <is>
          <t>6.9</t>
        </is>
      </c>
      <c r="D1321" s="83" t="inlineStr">
        <is>
          <t>17</t>
        </is>
      </c>
      <c r="E1321" s="83" t="inlineStr">
        <is>
          <t>70</t>
        </is>
      </c>
      <c r="F1321" s="84">
        <f>D1321*E1321</f>
        <v/>
      </c>
      <c r="G1321" s="83" t="inlineStr">
        <is>
          <t>5</t>
        </is>
      </c>
      <c r="H1321" s="87" t="inlineStr">
        <is>
          <t>x</t>
        </is>
      </c>
      <c r="I1321" s="83" t="inlineStr">
        <is>
          <t>1.9%</t>
        </is>
      </c>
      <c r="J1321" s="87" t="inlineStr">
        <is>
          <t>x</t>
        </is>
      </c>
      <c r="K1321" s="83" t="inlineStr">
        <is>
          <t>1.1%</t>
        </is>
      </c>
      <c r="L1321" s="87" t="inlineStr">
        <is>
          <t>x</t>
        </is>
      </c>
      <c r="M1321" s="83" t="inlineStr">
        <is>
          <t>2</t>
        </is>
      </c>
      <c r="N1321" s="87" t="inlineStr">
        <is>
          <t>x</t>
        </is>
      </c>
      <c r="O1321" s="83" t="inlineStr">
        <is>
          <t>3</t>
        </is>
      </c>
      <c r="P1321" s="87" t="inlineStr">
        <is>
          <t>x</t>
        </is>
      </c>
      <c r="Q1321" s="83" t="inlineStr">
        <is>
          <t>15.8%</t>
        </is>
      </c>
      <c r="R1321" s="87" t="inlineStr">
        <is>
          <t>x</t>
        </is>
      </c>
      <c r="S1321" s="88" t="inlineStr">
        <is>
          <t>x</t>
        </is>
      </c>
    </row>
    <row r="1322" ht="24" customHeight="1">
      <c r="A1322" s="494" t="n"/>
      <c r="B1322" s="236" t="inlineStr">
        <is>
          <t>19</t>
        </is>
      </c>
      <c r="C1322" s="82" t="inlineStr">
        <is>
          <t>7.4</t>
        </is>
      </c>
      <c r="D1322" s="83" t="inlineStr">
        <is>
          <t>17</t>
        </is>
      </c>
      <c r="E1322" s="83" t="inlineStr">
        <is>
          <t>70</t>
        </is>
      </c>
      <c r="F1322" s="84">
        <f>D1322*E1322</f>
        <v/>
      </c>
      <c r="G1322" s="83" t="inlineStr">
        <is>
          <t>6</t>
        </is>
      </c>
      <c r="H1322" s="87" t="inlineStr">
        <is>
          <t>x</t>
        </is>
      </c>
      <c r="I1322" s="83" t="inlineStr">
        <is>
          <t>2.1%</t>
        </is>
      </c>
      <c r="J1322" s="87" t="inlineStr">
        <is>
          <t>x</t>
        </is>
      </c>
      <c r="K1322" s="83" t="inlineStr">
        <is>
          <t>1.2%</t>
        </is>
      </c>
      <c r="L1322" s="87" t="inlineStr">
        <is>
          <t>x</t>
        </is>
      </c>
      <c r="M1322" s="83" t="inlineStr">
        <is>
          <t>2</t>
        </is>
      </c>
      <c r="N1322" s="87" t="inlineStr">
        <is>
          <t>x</t>
        </is>
      </c>
      <c r="O1322" s="83" t="inlineStr">
        <is>
          <t>3</t>
        </is>
      </c>
      <c r="P1322" s="87" t="inlineStr">
        <is>
          <t>x</t>
        </is>
      </c>
      <c r="Q1322" s="83" t="inlineStr">
        <is>
          <t>17.3%</t>
        </is>
      </c>
      <c r="R1322" s="87" t="inlineStr">
        <is>
          <t>x</t>
        </is>
      </c>
      <c r="S1322" s="88" t="inlineStr">
        <is>
          <t>x</t>
        </is>
      </c>
    </row>
    <row r="1323" ht="24" customHeight="1">
      <c r="A1323" s="494" t="n"/>
      <c r="B1323" s="236" t="inlineStr">
        <is>
          <t>20</t>
        </is>
      </c>
      <c r="C1323" s="82" t="inlineStr">
        <is>
          <t>8.2</t>
        </is>
      </c>
      <c r="D1323" s="83" t="inlineStr">
        <is>
          <t>17</t>
        </is>
      </c>
      <c r="E1323" s="83" t="inlineStr">
        <is>
          <t>70</t>
        </is>
      </c>
      <c r="F1323" s="84">
        <f>D1323*E1323</f>
        <v/>
      </c>
      <c r="G1323" s="83" t="inlineStr">
        <is>
          <t>6</t>
        </is>
      </c>
      <c r="H1323" s="87" t="inlineStr">
        <is>
          <t>x</t>
        </is>
      </c>
      <c r="I1323" s="83" t="inlineStr">
        <is>
          <t>2.3%</t>
        </is>
      </c>
      <c r="J1323" s="87" t="inlineStr">
        <is>
          <t>x</t>
        </is>
      </c>
      <c r="K1323" s="83" t="inlineStr">
        <is>
          <t>1.4%</t>
        </is>
      </c>
      <c r="L1323" s="87" t="inlineStr">
        <is>
          <t>x</t>
        </is>
      </c>
      <c r="M1323" s="83" t="inlineStr">
        <is>
          <t>2</t>
        </is>
      </c>
      <c r="N1323" s="87" t="inlineStr">
        <is>
          <t>x</t>
        </is>
      </c>
      <c r="O1323" s="83" t="inlineStr">
        <is>
          <t>4</t>
        </is>
      </c>
      <c r="P1323" s="87" t="inlineStr">
        <is>
          <t>x</t>
        </is>
      </c>
      <c r="Q1323" s="83" t="inlineStr">
        <is>
          <t>18.8%</t>
        </is>
      </c>
      <c r="R1323" s="87" t="inlineStr">
        <is>
          <t>x</t>
        </is>
      </c>
      <c r="S1323" s="88" t="inlineStr">
        <is>
          <t>x</t>
        </is>
      </c>
    </row>
    <row r="1324" ht="24" customHeight="1">
      <c r="A1324" s="494" t="n"/>
      <c r="B1324" s="236" t="inlineStr">
        <is>
          <t>21</t>
        </is>
      </c>
      <c r="C1324" s="82" t="inlineStr">
        <is>
          <t>9.4</t>
        </is>
      </c>
      <c r="D1324" s="83" t="inlineStr">
        <is>
          <t>21</t>
        </is>
      </c>
      <c r="E1324" s="83" t="inlineStr">
        <is>
          <t>90</t>
        </is>
      </c>
      <c r="F1324" s="84">
        <f>D1324*E1324</f>
        <v/>
      </c>
      <c r="G1324" s="83" t="inlineStr">
        <is>
          <t>7</t>
        </is>
      </c>
      <c r="H1324" s="87" t="inlineStr">
        <is>
          <t>x</t>
        </is>
      </c>
      <c r="I1324" s="83" t="inlineStr">
        <is>
          <t>2.6%</t>
        </is>
      </c>
      <c r="J1324" s="87" t="inlineStr">
        <is>
          <t>x</t>
        </is>
      </c>
      <c r="K1324" s="83" t="inlineStr">
        <is>
          <t>1.5%</t>
        </is>
      </c>
      <c r="L1324" s="87" t="inlineStr">
        <is>
          <t>x</t>
        </is>
      </c>
      <c r="M1324" s="83" t="inlineStr">
        <is>
          <t>3</t>
        </is>
      </c>
      <c r="N1324" s="87" t="inlineStr">
        <is>
          <t>x</t>
        </is>
      </c>
      <c r="O1324" s="83" t="inlineStr">
        <is>
          <t>4</t>
        </is>
      </c>
      <c r="P1324" s="87" t="inlineStr">
        <is>
          <t>x</t>
        </is>
      </c>
      <c r="Q1324" s="83" t="inlineStr">
        <is>
          <t>21%</t>
        </is>
      </c>
      <c r="R1324" s="87" t="inlineStr">
        <is>
          <t>x</t>
        </is>
      </c>
      <c r="S1324" s="88" t="inlineStr">
        <is>
          <t>x</t>
        </is>
      </c>
    </row>
    <row r="1325" ht="24" customHeight="1">
      <c r="A1325" s="494" t="n"/>
      <c r="B1325" s="236" t="inlineStr">
        <is>
          <t>22</t>
        </is>
      </c>
      <c r="C1325" s="82" t="inlineStr">
        <is>
          <t>10.3</t>
        </is>
      </c>
      <c r="D1325" s="83" t="inlineStr">
        <is>
          <t>21</t>
        </is>
      </c>
      <c r="E1325" s="83" t="inlineStr">
        <is>
          <t>90</t>
        </is>
      </c>
      <c r="F1325" s="84">
        <f>D1325*E1325</f>
        <v/>
      </c>
      <c r="G1325" s="83" t="inlineStr">
        <is>
          <t>7</t>
        </is>
      </c>
      <c r="H1325" s="87" t="inlineStr">
        <is>
          <t>x</t>
        </is>
      </c>
      <c r="I1325" s="83" t="inlineStr">
        <is>
          <t>2.8%</t>
        </is>
      </c>
      <c r="J1325" s="87" t="inlineStr">
        <is>
          <t>x</t>
        </is>
      </c>
      <c r="K1325" s="83" t="inlineStr">
        <is>
          <t>1.7%</t>
        </is>
      </c>
      <c r="L1325" s="87" t="inlineStr">
        <is>
          <t>x</t>
        </is>
      </c>
      <c r="M1325" s="83" t="inlineStr">
        <is>
          <t>3</t>
        </is>
      </c>
      <c r="N1325" s="87" t="inlineStr">
        <is>
          <t>x</t>
        </is>
      </c>
      <c r="O1325" s="83" t="inlineStr">
        <is>
          <t>5</t>
        </is>
      </c>
      <c r="P1325" s="87" t="inlineStr">
        <is>
          <t>x</t>
        </is>
      </c>
      <c r="Q1325" s="83" t="inlineStr">
        <is>
          <t>23.3%</t>
        </is>
      </c>
      <c r="R1325" s="87" t="inlineStr">
        <is>
          <t>x</t>
        </is>
      </c>
      <c r="S1325" s="88" t="inlineStr">
        <is>
          <t>x</t>
        </is>
      </c>
    </row>
    <row r="1326" ht="24" customHeight="1">
      <c r="A1326" s="494" t="n"/>
      <c r="B1326" s="236" t="inlineStr">
        <is>
          <t>23</t>
        </is>
      </c>
      <c r="C1326" s="82" t="inlineStr">
        <is>
          <t>11</t>
        </is>
      </c>
      <c r="D1326" s="83" t="inlineStr">
        <is>
          <t>21</t>
        </is>
      </c>
      <c r="E1326" s="83" t="inlineStr">
        <is>
          <t>90</t>
        </is>
      </c>
      <c r="F1326" s="84">
        <f>D1326*E1326</f>
        <v/>
      </c>
      <c r="G1326" s="83" t="inlineStr">
        <is>
          <t>8</t>
        </is>
      </c>
      <c r="H1326" s="87" t="inlineStr">
        <is>
          <t>x</t>
        </is>
      </c>
      <c r="I1326" s="83" t="inlineStr">
        <is>
          <t>3.1%</t>
        </is>
      </c>
      <c r="J1326" s="87" t="inlineStr">
        <is>
          <t>x</t>
        </is>
      </c>
      <c r="K1326" s="83" t="inlineStr">
        <is>
          <t>1.8%</t>
        </is>
      </c>
      <c r="L1326" s="87" t="inlineStr">
        <is>
          <t>x</t>
        </is>
      </c>
      <c r="M1326" s="83" t="inlineStr">
        <is>
          <t>3</t>
        </is>
      </c>
      <c r="N1326" s="87" t="inlineStr">
        <is>
          <t>x</t>
        </is>
      </c>
      <c r="O1326" s="83" t="inlineStr">
        <is>
          <t>5</t>
        </is>
      </c>
      <c r="P1326" s="87" t="inlineStr">
        <is>
          <t>x</t>
        </is>
      </c>
      <c r="Q1326" s="83" t="inlineStr">
        <is>
          <t>25.5%</t>
        </is>
      </c>
      <c r="R1326" s="87" t="inlineStr">
        <is>
          <t>x</t>
        </is>
      </c>
      <c r="S1326" s="88" t="inlineStr">
        <is>
          <t>x</t>
        </is>
      </c>
    </row>
    <row r="1327" ht="24" customHeight="1">
      <c r="A1327" s="494" t="n"/>
      <c r="B1327" s="236" t="inlineStr">
        <is>
          <t>24</t>
        </is>
      </c>
      <c r="C1327" s="82" t="inlineStr">
        <is>
          <t>12.1</t>
        </is>
      </c>
      <c r="D1327" s="83" t="inlineStr">
        <is>
          <t>21</t>
        </is>
      </c>
      <c r="E1327" s="83" t="inlineStr">
        <is>
          <t>90</t>
        </is>
      </c>
      <c r="F1327" s="84">
        <f>D1327*E1327</f>
        <v/>
      </c>
      <c r="G1327" s="83" t="inlineStr">
        <is>
          <t>9</t>
        </is>
      </c>
      <c r="H1327" s="87" t="inlineStr">
        <is>
          <t>x</t>
        </is>
      </c>
      <c r="I1327" s="83" t="inlineStr">
        <is>
          <t>3.4%</t>
        </is>
      </c>
      <c r="J1327" s="87" t="inlineStr">
        <is>
          <t>x</t>
        </is>
      </c>
      <c r="K1327" s="83" t="inlineStr">
        <is>
          <t>2%</t>
        </is>
      </c>
      <c r="L1327" s="87" t="inlineStr">
        <is>
          <t>x</t>
        </is>
      </c>
      <c r="M1327" s="83" t="inlineStr">
        <is>
          <t>3</t>
        </is>
      </c>
      <c r="N1327" s="87" t="inlineStr">
        <is>
          <t>x</t>
        </is>
      </c>
      <c r="O1327" s="83" t="inlineStr">
        <is>
          <t>6</t>
        </is>
      </c>
      <c r="P1327" s="87" t="inlineStr">
        <is>
          <t>x</t>
        </is>
      </c>
      <c r="Q1327" s="83" t="inlineStr">
        <is>
          <t>27.8%</t>
        </is>
      </c>
      <c r="R1327" s="87" t="inlineStr">
        <is>
          <t>x</t>
        </is>
      </c>
      <c r="S1327" s="88" t="inlineStr">
        <is>
          <t>x</t>
        </is>
      </c>
    </row>
    <row r="1328" ht="24" customHeight="1">
      <c r="A1328" s="494" t="n"/>
      <c r="B1328" s="236" t="inlineStr">
        <is>
          <t>25</t>
        </is>
      </c>
      <c r="C1328" s="82" t="inlineStr">
        <is>
          <t>13.3</t>
        </is>
      </c>
      <c r="D1328" s="83" t="inlineStr">
        <is>
          <t>21</t>
        </is>
      </c>
      <c r="E1328" s="83" t="inlineStr">
        <is>
          <t>90</t>
        </is>
      </c>
      <c r="F1328" s="84">
        <f>D1328*E1328</f>
        <v/>
      </c>
      <c r="G1328" s="83" t="inlineStr">
        <is>
          <t>10</t>
        </is>
      </c>
      <c r="H1328" s="87" t="inlineStr">
        <is>
          <t>x</t>
        </is>
      </c>
      <c r="I1328" s="83" t="inlineStr">
        <is>
          <t>3.7%</t>
        </is>
      </c>
      <c r="J1328" s="87" t="inlineStr">
        <is>
          <t>x</t>
        </is>
      </c>
      <c r="K1328" s="83" t="inlineStr">
        <is>
          <t>2.2%</t>
        </is>
      </c>
      <c r="L1328" s="87" t="inlineStr">
        <is>
          <t>x</t>
        </is>
      </c>
      <c r="M1328" s="83" t="inlineStr">
        <is>
          <t>4</t>
        </is>
      </c>
      <c r="N1328" s="87" t="inlineStr">
        <is>
          <t>x</t>
        </is>
      </c>
      <c r="O1328" s="83" t="inlineStr">
        <is>
          <t>6</t>
        </is>
      </c>
      <c r="P1328" s="87" t="inlineStr">
        <is>
          <t>x</t>
        </is>
      </c>
      <c r="Q1328" s="83" t="inlineStr">
        <is>
          <t>30%</t>
        </is>
      </c>
      <c r="R1328" s="87" t="inlineStr">
        <is>
          <t>x</t>
        </is>
      </c>
      <c r="S1328" s="88" t="inlineStr">
        <is>
          <t>x</t>
        </is>
      </c>
    </row>
    <row r="1329" ht="24" customHeight="1">
      <c r="A1329" s="494" t="n"/>
      <c r="B1329" s="236" t="inlineStr">
        <is>
          <t>26</t>
        </is>
      </c>
      <c r="C1329" s="82" t="inlineStr">
        <is>
          <t>14.8</t>
        </is>
      </c>
      <c r="D1329" s="83" t="inlineStr">
        <is>
          <t>25</t>
        </is>
      </c>
      <c r="E1329" s="83" t="inlineStr">
        <is>
          <t>120</t>
        </is>
      </c>
      <c r="F1329" s="84">
        <f>D1329*E1329</f>
        <v/>
      </c>
      <c r="G1329" s="83" t="inlineStr">
        <is>
          <t>11</t>
        </is>
      </c>
      <c r="H1329" s="87" t="inlineStr">
        <is>
          <t>x</t>
        </is>
      </c>
      <c r="I1329" s="83" t="inlineStr">
        <is>
          <t>4.1%</t>
        </is>
      </c>
      <c r="J1329" s="87" t="inlineStr">
        <is>
          <t>x</t>
        </is>
      </c>
      <c r="K1329" s="83" t="inlineStr">
        <is>
          <t>2.4%</t>
        </is>
      </c>
      <c r="L1329" s="87" t="inlineStr">
        <is>
          <t>x</t>
        </is>
      </c>
      <c r="M1329" s="83" t="inlineStr">
        <is>
          <t>4</t>
        </is>
      </c>
      <c r="N1329" s="87" t="inlineStr">
        <is>
          <t>x</t>
        </is>
      </c>
      <c r="O1329" s="83" t="inlineStr">
        <is>
          <t>7</t>
        </is>
      </c>
      <c r="P1329" s="87" t="inlineStr">
        <is>
          <t>x</t>
        </is>
      </c>
      <c r="Q1329" s="83" t="inlineStr">
        <is>
          <t>34%</t>
        </is>
      </c>
      <c r="R1329" s="87" t="inlineStr">
        <is>
          <t>x</t>
        </is>
      </c>
      <c r="S1329" s="88" t="inlineStr">
        <is>
          <t>x</t>
        </is>
      </c>
    </row>
    <row r="1330" ht="24" customHeight="1">
      <c r="A1330" s="494" t="n"/>
      <c r="B1330" s="236" t="inlineStr">
        <is>
          <t>27</t>
        </is>
      </c>
      <c r="C1330" s="82" t="inlineStr">
        <is>
          <t>16.8</t>
        </is>
      </c>
      <c r="D1330" s="83" t="inlineStr">
        <is>
          <t>25</t>
        </is>
      </c>
      <c r="E1330" s="83" t="inlineStr">
        <is>
          <t>120</t>
        </is>
      </c>
      <c r="F1330" s="84">
        <f>D1330*E1330</f>
        <v/>
      </c>
      <c r="G1330" s="83" t="inlineStr">
        <is>
          <t>12</t>
        </is>
      </c>
      <c r="H1330" s="87" t="inlineStr">
        <is>
          <t>x</t>
        </is>
      </c>
      <c r="I1330" s="83" t="inlineStr">
        <is>
          <t>4.6%</t>
        </is>
      </c>
      <c r="J1330" s="87" t="inlineStr">
        <is>
          <t>x</t>
        </is>
      </c>
      <c r="K1330" s="83" t="inlineStr">
        <is>
          <t>2.7%</t>
        </is>
      </c>
      <c r="L1330" s="87" t="inlineStr">
        <is>
          <t>x</t>
        </is>
      </c>
      <c r="M1330" s="83" t="inlineStr">
        <is>
          <t>5</t>
        </is>
      </c>
      <c r="N1330" s="87" t="inlineStr">
        <is>
          <t>x</t>
        </is>
      </c>
      <c r="O1330" s="83" t="inlineStr">
        <is>
          <t>8</t>
        </is>
      </c>
      <c r="P1330" s="87" t="inlineStr">
        <is>
          <t>x</t>
        </is>
      </c>
      <c r="Q1330" s="83" t="inlineStr">
        <is>
          <t>38%</t>
        </is>
      </c>
      <c r="R1330" s="87" t="inlineStr">
        <is>
          <t>x</t>
        </is>
      </c>
      <c r="S1330" s="88" t="inlineStr">
        <is>
          <t>x</t>
        </is>
      </c>
    </row>
    <row r="1331" ht="24" customHeight="1">
      <c r="A1331" s="494" t="n"/>
      <c r="B1331" s="236" t="inlineStr">
        <is>
          <t>28</t>
        </is>
      </c>
      <c r="C1331" s="82" t="inlineStr">
        <is>
          <t>18.2</t>
        </is>
      </c>
      <c r="D1331" s="83" t="inlineStr">
        <is>
          <t>25</t>
        </is>
      </c>
      <c r="E1331" s="83" t="inlineStr">
        <is>
          <t>120</t>
        </is>
      </c>
      <c r="F1331" s="84">
        <f>D1331*E1331</f>
        <v/>
      </c>
      <c r="G1331" s="83" t="inlineStr">
        <is>
          <t>13</t>
        </is>
      </c>
      <c r="H1331" s="87" t="inlineStr">
        <is>
          <t>x</t>
        </is>
      </c>
      <c r="I1331" s="83" t="inlineStr">
        <is>
          <t>5.1%</t>
        </is>
      </c>
      <c r="J1331" s="87" t="inlineStr">
        <is>
          <t>x</t>
        </is>
      </c>
      <c r="K1331" s="83" t="inlineStr">
        <is>
          <t>3%</t>
        </is>
      </c>
      <c r="L1331" s="87" t="inlineStr">
        <is>
          <t>x</t>
        </is>
      </c>
      <c r="M1331" s="83" t="inlineStr">
        <is>
          <t>5</t>
        </is>
      </c>
      <c r="N1331" s="87" t="inlineStr">
        <is>
          <t>x</t>
        </is>
      </c>
      <c r="O1331" s="83" t="inlineStr">
        <is>
          <t>8</t>
        </is>
      </c>
      <c r="P1331" s="87" t="inlineStr">
        <is>
          <t>x</t>
        </is>
      </c>
      <c r="Q1331" s="83" t="inlineStr">
        <is>
          <t>42%</t>
        </is>
      </c>
      <c r="R1331" s="87" t="inlineStr">
        <is>
          <t>x</t>
        </is>
      </c>
      <c r="S1331" s="88" t="inlineStr">
        <is>
          <t>x</t>
        </is>
      </c>
    </row>
    <row r="1332" ht="24" customHeight="1">
      <c r="A1332" s="494" t="n"/>
      <c r="B1332" s="236" t="inlineStr">
        <is>
          <t>29</t>
        </is>
      </c>
      <c r="C1332" s="82" t="inlineStr">
        <is>
          <t>20.2</t>
        </is>
      </c>
      <c r="D1332" s="83" t="inlineStr">
        <is>
          <t>25</t>
        </is>
      </c>
      <c r="E1332" s="83" t="inlineStr">
        <is>
          <t>120</t>
        </is>
      </c>
      <c r="F1332" s="84">
        <f>D1332*E1332</f>
        <v/>
      </c>
      <c r="G1332" s="83" t="inlineStr">
        <is>
          <t>15</t>
        </is>
      </c>
      <c r="H1332" s="87" t="inlineStr">
        <is>
          <t>x</t>
        </is>
      </c>
      <c r="I1332" s="83" t="inlineStr">
        <is>
          <t>5.6%</t>
        </is>
      </c>
      <c r="J1332" s="87" t="inlineStr">
        <is>
          <t>x</t>
        </is>
      </c>
      <c r="K1332" s="83" t="inlineStr">
        <is>
          <t>3.3%</t>
        </is>
      </c>
      <c r="L1332" s="87" t="inlineStr">
        <is>
          <t>x</t>
        </is>
      </c>
      <c r="M1332" s="83" t="inlineStr">
        <is>
          <t>6</t>
        </is>
      </c>
      <c r="N1332" s="87" t="inlineStr">
        <is>
          <t>x</t>
        </is>
      </c>
      <c r="O1332" s="83" t="inlineStr">
        <is>
          <t>9</t>
        </is>
      </c>
      <c r="P1332" s="87" t="inlineStr">
        <is>
          <t>x</t>
        </is>
      </c>
      <c r="Q1332" s="83" t="inlineStr">
        <is>
          <t>46%</t>
        </is>
      </c>
      <c r="R1332" s="87" t="inlineStr">
        <is>
          <t>x</t>
        </is>
      </c>
      <c r="S1332" s="88" t="inlineStr">
        <is>
          <t>x</t>
        </is>
      </c>
    </row>
    <row r="1333" ht="24" customHeight="1">
      <c r="A1333" s="494" t="n"/>
      <c r="B1333" s="236" t="inlineStr">
        <is>
          <t>30</t>
        </is>
      </c>
      <c r="C1333" s="82" t="inlineStr">
        <is>
          <t>21.8</t>
        </is>
      </c>
      <c r="D1333" s="83" t="inlineStr">
        <is>
          <t>25</t>
        </is>
      </c>
      <c r="E1333" s="83" t="inlineStr">
        <is>
          <t>120</t>
        </is>
      </c>
      <c r="F1333" s="84">
        <f>D1333*E1333</f>
        <v/>
      </c>
      <c r="G1333" s="83" t="inlineStr">
        <is>
          <t>16</t>
        </is>
      </c>
      <c r="H1333" s="87" t="inlineStr">
        <is>
          <t>x</t>
        </is>
      </c>
      <c r="I1333" s="83" t="inlineStr">
        <is>
          <t>6.1%</t>
        </is>
      </c>
      <c r="J1333" s="87" t="inlineStr">
        <is>
          <t>x</t>
        </is>
      </c>
      <c r="K1333" s="83" t="inlineStr">
        <is>
          <t>3.6%</t>
        </is>
      </c>
      <c r="L1333" s="87" t="inlineStr">
        <is>
          <t>x</t>
        </is>
      </c>
      <c r="M1333" s="83" t="inlineStr">
        <is>
          <t>6</t>
        </is>
      </c>
      <c r="N1333" s="87" t="inlineStr">
        <is>
          <t>x</t>
        </is>
      </c>
      <c r="O1333" s="83" t="inlineStr">
        <is>
          <t>10</t>
        </is>
      </c>
      <c r="P1333" s="87" t="inlineStr">
        <is>
          <t>x</t>
        </is>
      </c>
      <c r="Q1333" s="83" t="inlineStr">
        <is>
          <t>50%</t>
        </is>
      </c>
      <c r="R1333" s="87" t="inlineStr">
        <is>
          <t>x</t>
        </is>
      </c>
      <c r="S1333" s="88" t="inlineStr">
        <is>
          <t>x</t>
        </is>
      </c>
    </row>
    <row r="1334" ht="24" customHeight="1">
      <c r="A1334" s="494" t="n"/>
      <c r="B1334" s="236" t="inlineStr">
        <is>
          <t>31</t>
        </is>
      </c>
      <c r="C1334" s="82" t="inlineStr">
        <is>
          <t>23.9</t>
        </is>
      </c>
      <c r="D1334" s="83" t="inlineStr">
        <is>
          <t>30</t>
        </is>
      </c>
      <c r="E1334" s="83" t="inlineStr">
        <is>
          <t>150</t>
        </is>
      </c>
      <c r="F1334" s="84">
        <f>D1334*E1334</f>
        <v/>
      </c>
      <c r="G1334" s="83" t="inlineStr">
        <is>
          <t>17</t>
        </is>
      </c>
      <c r="H1334" s="87" t="inlineStr">
        <is>
          <t>x</t>
        </is>
      </c>
      <c r="I1334" s="83" t="inlineStr">
        <is>
          <t>6.6%</t>
        </is>
      </c>
      <c r="J1334" s="87" t="inlineStr">
        <is>
          <t>x</t>
        </is>
      </c>
      <c r="K1334" s="83" t="inlineStr">
        <is>
          <t>3.9%</t>
        </is>
      </c>
      <c r="L1334" s="87" t="inlineStr">
        <is>
          <t>x</t>
        </is>
      </c>
      <c r="M1334" s="83" t="inlineStr">
        <is>
          <t>7</t>
        </is>
      </c>
      <c r="N1334" s="87" t="inlineStr">
        <is>
          <t>x</t>
        </is>
      </c>
      <c r="O1334" s="83" t="inlineStr">
        <is>
          <t>11</t>
        </is>
      </c>
      <c r="P1334" s="87" t="inlineStr">
        <is>
          <t>x</t>
        </is>
      </c>
      <c r="Q1334" s="83" t="inlineStr">
        <is>
          <t>54.5%</t>
        </is>
      </c>
      <c r="R1334" s="87" t="inlineStr">
        <is>
          <t>x</t>
        </is>
      </c>
      <c r="S1334" s="88" t="inlineStr">
        <is>
          <t>x</t>
        </is>
      </c>
    </row>
    <row r="1335" ht="24" customHeight="1">
      <c r="A1335" s="494" t="n"/>
      <c r="B1335" s="236" t="inlineStr">
        <is>
          <t>32</t>
        </is>
      </c>
      <c r="C1335" s="82" t="inlineStr">
        <is>
          <t>25.7</t>
        </is>
      </c>
      <c r="D1335" s="83" t="inlineStr">
        <is>
          <t>30</t>
        </is>
      </c>
      <c r="E1335" s="83" t="inlineStr">
        <is>
          <t>150</t>
        </is>
      </c>
      <c r="F1335" s="84">
        <f>D1335*E1335</f>
        <v/>
      </c>
      <c r="G1335" s="83" t="inlineStr">
        <is>
          <t>19</t>
        </is>
      </c>
      <c r="H1335" s="87" t="inlineStr">
        <is>
          <t>x</t>
        </is>
      </c>
      <c r="I1335" s="83" t="inlineStr">
        <is>
          <t>7.2%</t>
        </is>
      </c>
      <c r="J1335" s="87" t="inlineStr">
        <is>
          <t>x</t>
        </is>
      </c>
      <c r="K1335" s="83" t="inlineStr">
        <is>
          <t>4.2%</t>
        </is>
      </c>
      <c r="L1335" s="87" t="inlineStr">
        <is>
          <t>x</t>
        </is>
      </c>
      <c r="M1335" s="83" t="inlineStr">
        <is>
          <t>7</t>
        </is>
      </c>
      <c r="N1335" s="87" t="inlineStr">
        <is>
          <t>x</t>
        </is>
      </c>
      <c r="O1335" s="83" t="inlineStr">
        <is>
          <t>12</t>
        </is>
      </c>
      <c r="P1335" s="87" t="inlineStr">
        <is>
          <t>x</t>
        </is>
      </c>
      <c r="Q1335" s="83" t="inlineStr">
        <is>
          <t>59%</t>
        </is>
      </c>
      <c r="R1335" s="87" t="inlineStr">
        <is>
          <t>x</t>
        </is>
      </c>
      <c r="S1335" s="88" t="inlineStr">
        <is>
          <t>x</t>
        </is>
      </c>
    </row>
    <row r="1336" ht="24" customHeight="1">
      <c r="A1336" s="494" t="n"/>
      <c r="B1336" s="236" t="inlineStr">
        <is>
          <t>33</t>
        </is>
      </c>
      <c r="C1336" s="82" t="inlineStr">
        <is>
          <t>28</t>
        </is>
      </c>
      <c r="D1336" s="83" t="inlineStr">
        <is>
          <t>30</t>
        </is>
      </c>
      <c r="E1336" s="83" t="inlineStr">
        <is>
          <t>150</t>
        </is>
      </c>
      <c r="F1336" s="84">
        <f>D1336*E1336</f>
        <v/>
      </c>
      <c r="G1336" s="83" t="inlineStr">
        <is>
          <t>20</t>
        </is>
      </c>
      <c r="H1336" s="87" t="inlineStr">
        <is>
          <t>x</t>
        </is>
      </c>
      <c r="I1336" s="83" t="inlineStr">
        <is>
          <t>7.8%</t>
        </is>
      </c>
      <c r="J1336" s="87" t="inlineStr">
        <is>
          <t>x</t>
        </is>
      </c>
      <c r="K1336" s="83" t="inlineStr">
        <is>
          <t>4.6%</t>
        </is>
      </c>
      <c r="L1336" s="87" t="inlineStr">
        <is>
          <t>x</t>
        </is>
      </c>
      <c r="M1336" s="83" t="inlineStr">
        <is>
          <t>8</t>
        </is>
      </c>
      <c r="N1336" s="87" t="inlineStr">
        <is>
          <t>x</t>
        </is>
      </c>
      <c r="O1336" s="83" t="inlineStr">
        <is>
          <t>13</t>
        </is>
      </c>
      <c r="P1336" s="87" t="inlineStr">
        <is>
          <t>x</t>
        </is>
      </c>
      <c r="Q1336" s="83" t="inlineStr">
        <is>
          <t>64%</t>
        </is>
      </c>
      <c r="R1336" s="87" t="inlineStr">
        <is>
          <t>x</t>
        </is>
      </c>
      <c r="S1336" s="88" t="inlineStr">
        <is>
          <t>x</t>
        </is>
      </c>
    </row>
    <row r="1337" ht="24" customHeight="1">
      <c r="A1337" s="494" t="n"/>
      <c r="B1337" s="236" t="inlineStr">
        <is>
          <t>34</t>
        </is>
      </c>
      <c r="C1337" s="82" t="inlineStr">
        <is>
          <t>30.3</t>
        </is>
      </c>
      <c r="D1337" s="83" t="inlineStr">
        <is>
          <t>30</t>
        </is>
      </c>
      <c r="E1337" s="83" t="inlineStr">
        <is>
          <t>150</t>
        </is>
      </c>
      <c r="F1337" s="84">
        <f>D1337*E1337</f>
        <v/>
      </c>
      <c r="G1337" s="83" t="inlineStr">
        <is>
          <t>22</t>
        </is>
      </c>
      <c r="H1337" s="87" t="inlineStr">
        <is>
          <t>x</t>
        </is>
      </c>
      <c r="I1337" s="83" t="inlineStr">
        <is>
          <t>8.5%</t>
        </is>
      </c>
      <c r="J1337" s="87" t="inlineStr">
        <is>
          <t>x</t>
        </is>
      </c>
      <c r="K1337" s="83" t="inlineStr">
        <is>
          <t>5%</t>
        </is>
      </c>
      <c r="L1337" s="87" t="inlineStr">
        <is>
          <t>x</t>
        </is>
      </c>
      <c r="M1337" s="83" t="inlineStr">
        <is>
          <t>8</t>
        </is>
      </c>
      <c r="N1337" s="87" t="inlineStr">
        <is>
          <t>x</t>
        </is>
      </c>
      <c r="O1337" s="83" t="inlineStr">
        <is>
          <t>14</t>
        </is>
      </c>
      <c r="P1337" s="87" t="inlineStr">
        <is>
          <t>x</t>
        </is>
      </c>
      <c r="Q1337" s="83" t="inlineStr">
        <is>
          <t>70%</t>
        </is>
      </c>
      <c r="R1337" s="87" t="inlineStr">
        <is>
          <t>x</t>
        </is>
      </c>
      <c r="S1337" s="88" t="inlineStr">
        <is>
          <t>x</t>
        </is>
      </c>
    </row>
    <row r="1338" ht="24" customHeight="1">
      <c r="A1338" s="553" t="n"/>
      <c r="B1338" s="290" t="inlineStr">
        <is>
          <t>35</t>
        </is>
      </c>
      <c r="C1338" s="89" t="inlineStr">
        <is>
          <t>32.8</t>
        </is>
      </c>
      <c r="D1338" s="90" t="inlineStr">
        <is>
          <t>30</t>
        </is>
      </c>
      <c r="E1338" s="90" t="inlineStr">
        <is>
          <t>150</t>
        </is>
      </c>
      <c r="F1338" s="224">
        <f>D1338*E1338</f>
        <v/>
      </c>
      <c r="G1338" s="90" t="inlineStr">
        <is>
          <t>24</t>
        </is>
      </c>
      <c r="H1338" s="91" t="inlineStr">
        <is>
          <t>x</t>
        </is>
      </c>
      <c r="I1338" s="90" t="inlineStr">
        <is>
          <t>9.2%</t>
        </is>
      </c>
      <c r="J1338" s="91" t="inlineStr">
        <is>
          <t>x</t>
        </is>
      </c>
      <c r="K1338" s="90" t="inlineStr">
        <is>
          <t>5.4%</t>
        </is>
      </c>
      <c r="L1338" s="91" t="inlineStr">
        <is>
          <t>x</t>
        </is>
      </c>
      <c r="M1338" s="90" t="inlineStr">
        <is>
          <t>9</t>
        </is>
      </c>
      <c r="N1338" s="91" t="inlineStr">
        <is>
          <t>x</t>
        </is>
      </c>
      <c r="O1338" s="90" t="inlineStr">
        <is>
          <t>15</t>
        </is>
      </c>
      <c r="P1338" s="91" t="inlineStr">
        <is>
          <t>x</t>
        </is>
      </c>
      <c r="Q1338" s="90" t="inlineStr">
        <is>
          <t>75%</t>
        </is>
      </c>
      <c r="R1338" s="91" t="inlineStr">
        <is>
          <t>x</t>
        </is>
      </c>
      <c r="S1338" s="92" t="inlineStr">
        <is>
          <t>x</t>
        </is>
      </c>
    </row>
    <row r="1339" ht="24" customHeight="1">
      <c r="A1339" s="579" t="inlineStr">
        <is>
          <t>武当
基础心法
金丹秘诀</t>
        </is>
      </c>
      <c r="B1339" s="75" t="inlineStr">
        <is>
          <t>1</t>
        </is>
      </c>
      <c r="C1339" s="234" t="inlineStr">
        <is>
          <t>0.1</t>
        </is>
      </c>
      <c r="D1339" s="340" t="inlineStr">
        <is>
          <t>10</t>
        </is>
      </c>
      <c r="E1339" s="340" t="inlineStr">
        <is>
          <t>20</t>
        </is>
      </c>
      <c r="F1339" s="207">
        <f>D1339*E1339</f>
        <v/>
      </c>
      <c r="G1339" s="665" t="inlineStr">
        <is>
          <t>x</t>
        </is>
      </c>
      <c r="H1339" s="666" t="inlineStr">
        <is>
          <t>x</t>
        </is>
      </c>
      <c r="I1339" s="666" t="inlineStr">
        <is>
          <t>x</t>
        </is>
      </c>
      <c r="J1339" s="666" t="inlineStr">
        <is>
          <t>x</t>
        </is>
      </c>
      <c r="K1339" s="666" t="inlineStr">
        <is>
          <t>x</t>
        </is>
      </c>
      <c r="L1339" s="566" t="inlineStr">
        <is>
          <t>0</t>
        </is>
      </c>
      <c r="M1339" s="566" t="inlineStr">
        <is>
          <t>0</t>
        </is>
      </c>
      <c r="N1339" s="1069" t="inlineStr">
        <is>
          <t>0</t>
        </is>
      </c>
      <c r="O1339" s="566" t="inlineStr">
        <is>
          <t>0</t>
        </is>
      </c>
      <c r="P1339" s="566" t="inlineStr">
        <is>
          <t>0.1%</t>
        </is>
      </c>
      <c r="Q1339" s="666" t="inlineStr">
        <is>
          <t>x</t>
        </is>
      </c>
      <c r="R1339" s="666" t="inlineStr">
        <is>
          <t>x</t>
        </is>
      </c>
      <c r="S1339" s="1056" t="inlineStr">
        <is>
          <t>x</t>
        </is>
      </c>
    </row>
    <row r="1340" ht="24" customHeight="1">
      <c r="A1340" s="494" t="n"/>
      <c r="B1340" s="236" t="inlineStr">
        <is>
          <t>2</t>
        </is>
      </c>
      <c r="C1340" s="82" t="inlineStr">
        <is>
          <t>0.2</t>
        </is>
      </c>
      <c r="D1340" s="83" t="inlineStr">
        <is>
          <t>10</t>
        </is>
      </c>
      <c r="E1340" s="83" t="inlineStr">
        <is>
          <t>20</t>
        </is>
      </c>
      <c r="F1340" s="84">
        <f>D1340*E1340</f>
        <v/>
      </c>
      <c r="G1340" s="285" t="inlineStr">
        <is>
          <t>x</t>
        </is>
      </c>
      <c r="H1340" s="87" t="inlineStr">
        <is>
          <t>x</t>
        </is>
      </c>
      <c r="I1340" s="87" t="inlineStr">
        <is>
          <t>x</t>
        </is>
      </c>
      <c r="J1340" s="87" t="inlineStr">
        <is>
          <t>x</t>
        </is>
      </c>
      <c r="K1340" s="87" t="inlineStr">
        <is>
          <t>x</t>
        </is>
      </c>
      <c r="L1340" s="83" t="inlineStr">
        <is>
          <t>0</t>
        </is>
      </c>
      <c r="M1340" s="83" t="inlineStr">
        <is>
          <t>0</t>
        </is>
      </c>
      <c r="N1340" s="1068" t="inlineStr">
        <is>
          <t>0</t>
        </is>
      </c>
      <c r="O1340" s="83" t="inlineStr">
        <is>
          <t>0</t>
        </is>
      </c>
      <c r="P1340" s="83" t="inlineStr">
        <is>
          <t>0.2%</t>
        </is>
      </c>
      <c r="Q1340" s="87" t="inlineStr">
        <is>
          <t>x</t>
        </is>
      </c>
      <c r="R1340" s="87" t="inlineStr">
        <is>
          <t>x</t>
        </is>
      </c>
      <c r="S1340" s="88" t="inlineStr">
        <is>
          <t>x</t>
        </is>
      </c>
    </row>
    <row r="1341" ht="24" customHeight="1">
      <c r="A1341" s="494" t="n"/>
      <c r="B1341" s="236" t="inlineStr">
        <is>
          <t>3</t>
        </is>
      </c>
      <c r="C1341" s="82" t="inlineStr">
        <is>
          <t>0.3</t>
        </is>
      </c>
      <c r="D1341" s="83" t="inlineStr">
        <is>
          <t>10</t>
        </is>
      </c>
      <c r="E1341" s="83" t="inlineStr">
        <is>
          <t>20</t>
        </is>
      </c>
      <c r="F1341" s="84">
        <f>D1341*E1341</f>
        <v/>
      </c>
      <c r="G1341" s="285" t="inlineStr">
        <is>
          <t>x</t>
        </is>
      </c>
      <c r="H1341" s="87" t="inlineStr">
        <is>
          <t>x</t>
        </is>
      </c>
      <c r="I1341" s="87" t="inlineStr">
        <is>
          <t>x</t>
        </is>
      </c>
      <c r="J1341" s="87" t="inlineStr">
        <is>
          <t>x</t>
        </is>
      </c>
      <c r="K1341" s="87" t="inlineStr">
        <is>
          <t>x</t>
        </is>
      </c>
      <c r="L1341" s="83" t="inlineStr">
        <is>
          <t>1</t>
        </is>
      </c>
      <c r="M1341" s="83" t="inlineStr">
        <is>
          <t>0</t>
        </is>
      </c>
      <c r="N1341" s="1068" t="inlineStr">
        <is>
          <t>1</t>
        </is>
      </c>
      <c r="O1341" s="83" t="inlineStr">
        <is>
          <t>0</t>
        </is>
      </c>
      <c r="P1341" s="83" t="inlineStr">
        <is>
          <t>0.3%</t>
        </is>
      </c>
      <c r="Q1341" s="87" t="inlineStr">
        <is>
          <t>x</t>
        </is>
      </c>
      <c r="R1341" s="87" t="inlineStr">
        <is>
          <t>x</t>
        </is>
      </c>
      <c r="S1341" s="88" t="inlineStr">
        <is>
          <t>x</t>
        </is>
      </c>
    </row>
    <row r="1342" ht="24" customHeight="1">
      <c r="A1342" s="494" t="n"/>
      <c r="B1342" s="236" t="inlineStr">
        <is>
          <t>4</t>
        </is>
      </c>
      <c r="C1342" s="82" t="inlineStr">
        <is>
          <t>0.5</t>
        </is>
      </c>
      <c r="D1342" s="83" t="inlineStr">
        <is>
          <t>10</t>
        </is>
      </c>
      <c r="E1342" s="83" t="inlineStr">
        <is>
          <t>20</t>
        </is>
      </c>
      <c r="F1342" s="84">
        <f>D1342*E1342</f>
        <v/>
      </c>
      <c r="G1342" s="285" t="inlineStr">
        <is>
          <t>x</t>
        </is>
      </c>
      <c r="H1342" s="87" t="inlineStr">
        <is>
          <t>x</t>
        </is>
      </c>
      <c r="I1342" s="87" t="inlineStr">
        <is>
          <t>x</t>
        </is>
      </c>
      <c r="J1342" s="87" t="inlineStr">
        <is>
          <t>x</t>
        </is>
      </c>
      <c r="K1342" s="87" t="inlineStr">
        <is>
          <t>x</t>
        </is>
      </c>
      <c r="L1342" s="83" t="inlineStr">
        <is>
          <t>1</t>
        </is>
      </c>
      <c r="M1342" s="83" t="inlineStr">
        <is>
          <t>0</t>
        </is>
      </c>
      <c r="N1342" s="1068" t="inlineStr">
        <is>
          <t>1</t>
        </is>
      </c>
      <c r="O1342" s="83" t="inlineStr">
        <is>
          <t>0</t>
        </is>
      </c>
      <c r="P1342" s="83" t="inlineStr">
        <is>
          <t>0.4%</t>
        </is>
      </c>
      <c r="Q1342" s="87" t="inlineStr">
        <is>
          <t>x</t>
        </is>
      </c>
      <c r="R1342" s="87" t="inlineStr">
        <is>
          <t>x</t>
        </is>
      </c>
      <c r="S1342" s="88" t="inlineStr">
        <is>
          <t>x</t>
        </is>
      </c>
    </row>
    <row r="1343" ht="24" customHeight="1">
      <c r="A1343" s="494" t="n"/>
      <c r="B1343" s="236" t="inlineStr">
        <is>
          <t>5</t>
        </is>
      </c>
      <c r="C1343" s="82" t="inlineStr">
        <is>
          <t>0.7</t>
        </is>
      </c>
      <c r="D1343" s="83" t="inlineStr">
        <is>
          <t>10</t>
        </is>
      </c>
      <c r="E1343" s="83" t="inlineStr">
        <is>
          <t>20</t>
        </is>
      </c>
      <c r="F1343" s="84">
        <f>D1343*E1343</f>
        <v/>
      </c>
      <c r="G1343" s="285" t="inlineStr">
        <is>
          <t>x</t>
        </is>
      </c>
      <c r="H1343" s="87" t="inlineStr">
        <is>
          <t>x</t>
        </is>
      </c>
      <c r="I1343" s="87" t="inlineStr">
        <is>
          <t>x</t>
        </is>
      </c>
      <c r="J1343" s="87" t="inlineStr">
        <is>
          <t>x</t>
        </is>
      </c>
      <c r="K1343" s="87" t="inlineStr">
        <is>
          <t>x</t>
        </is>
      </c>
      <c r="L1343" s="83" t="inlineStr">
        <is>
          <t>1</t>
        </is>
      </c>
      <c r="M1343" s="83" t="inlineStr">
        <is>
          <t>0</t>
        </is>
      </c>
      <c r="N1343" s="1068" t="inlineStr">
        <is>
          <t>1</t>
        </is>
      </c>
      <c r="O1343" s="83" t="inlineStr">
        <is>
          <t>1</t>
        </is>
      </c>
      <c r="P1343" s="83" t="inlineStr">
        <is>
          <t>0.5%</t>
        </is>
      </c>
      <c r="Q1343" s="87" t="inlineStr">
        <is>
          <t>x</t>
        </is>
      </c>
      <c r="R1343" s="87" t="inlineStr">
        <is>
          <t>x</t>
        </is>
      </c>
      <c r="S1343" s="88" t="inlineStr">
        <is>
          <t>x</t>
        </is>
      </c>
    </row>
    <row r="1344" ht="24" customHeight="1">
      <c r="A1344" s="494" t="n"/>
      <c r="B1344" s="236" t="inlineStr">
        <is>
          <t>6</t>
        </is>
      </c>
      <c r="C1344" s="82" t="inlineStr">
        <is>
          <t>0.9</t>
        </is>
      </c>
      <c r="D1344" s="83" t="inlineStr">
        <is>
          <t>12</t>
        </is>
      </c>
      <c r="E1344" s="83" t="inlineStr">
        <is>
          <t>30</t>
        </is>
      </c>
      <c r="F1344" s="84">
        <f>D1344*E1344</f>
        <v/>
      </c>
      <c r="G1344" s="285" t="inlineStr">
        <is>
          <t>x</t>
        </is>
      </c>
      <c r="H1344" s="87" t="inlineStr">
        <is>
          <t>x</t>
        </is>
      </c>
      <c r="I1344" s="87" t="inlineStr">
        <is>
          <t>x</t>
        </is>
      </c>
      <c r="J1344" s="87" t="inlineStr">
        <is>
          <t>x</t>
        </is>
      </c>
      <c r="K1344" s="87" t="inlineStr">
        <is>
          <t>x</t>
        </is>
      </c>
      <c r="L1344" s="83" t="inlineStr">
        <is>
          <t>1</t>
        </is>
      </c>
      <c r="M1344" s="83" t="inlineStr">
        <is>
          <t>0</t>
        </is>
      </c>
      <c r="N1344" s="1068" t="inlineStr">
        <is>
          <t>1</t>
        </is>
      </c>
      <c r="O1344" s="83" t="inlineStr">
        <is>
          <t>1</t>
        </is>
      </c>
      <c r="P1344" s="83" t="inlineStr">
        <is>
          <t>0.7%</t>
        </is>
      </c>
      <c r="Q1344" s="87" t="inlineStr">
        <is>
          <t>x</t>
        </is>
      </c>
      <c r="R1344" s="87" t="inlineStr">
        <is>
          <t>x</t>
        </is>
      </c>
      <c r="S1344" s="88" t="inlineStr">
        <is>
          <t>x</t>
        </is>
      </c>
    </row>
    <row r="1345" ht="24" customHeight="1">
      <c r="A1345" s="494" t="n"/>
      <c r="B1345" s="236" t="inlineStr">
        <is>
          <t>7</t>
        </is>
      </c>
      <c r="C1345" s="82" t="inlineStr">
        <is>
          <t>1.2</t>
        </is>
      </c>
      <c r="D1345" s="83" t="inlineStr">
        <is>
          <t>12</t>
        </is>
      </c>
      <c r="E1345" s="83" t="inlineStr">
        <is>
          <t>30</t>
        </is>
      </c>
      <c r="F1345" s="84">
        <f>D1345*E1345</f>
        <v/>
      </c>
      <c r="G1345" s="285" t="inlineStr">
        <is>
          <t>x</t>
        </is>
      </c>
      <c r="H1345" s="87" t="inlineStr">
        <is>
          <t>x</t>
        </is>
      </c>
      <c r="I1345" s="87" t="inlineStr">
        <is>
          <t>x</t>
        </is>
      </c>
      <c r="J1345" s="87" t="inlineStr">
        <is>
          <t>x</t>
        </is>
      </c>
      <c r="K1345" s="87" t="inlineStr">
        <is>
          <t>x</t>
        </is>
      </c>
      <c r="L1345" s="83" t="inlineStr">
        <is>
          <t>1</t>
        </is>
      </c>
      <c r="M1345" s="83" t="inlineStr">
        <is>
          <t>0</t>
        </is>
      </c>
      <c r="N1345" s="1068" t="inlineStr">
        <is>
          <t>2</t>
        </is>
      </c>
      <c r="O1345" s="83" t="inlineStr">
        <is>
          <t>1</t>
        </is>
      </c>
      <c r="P1345" s="83" t="inlineStr">
        <is>
          <t>0.9%</t>
        </is>
      </c>
      <c r="Q1345" s="87" t="inlineStr">
        <is>
          <t>x</t>
        </is>
      </c>
      <c r="R1345" s="87" t="inlineStr">
        <is>
          <t>x</t>
        </is>
      </c>
      <c r="S1345" s="88" t="inlineStr">
        <is>
          <t>x</t>
        </is>
      </c>
    </row>
    <row r="1346" ht="24" customHeight="1">
      <c r="A1346" s="494" t="n"/>
      <c r="B1346" s="236" t="inlineStr">
        <is>
          <t>8</t>
        </is>
      </c>
      <c r="C1346" s="82" t="inlineStr">
        <is>
          <t>1.4</t>
        </is>
      </c>
      <c r="D1346" s="83" t="inlineStr">
        <is>
          <t>12</t>
        </is>
      </c>
      <c r="E1346" s="83" t="inlineStr">
        <is>
          <t>30</t>
        </is>
      </c>
      <c r="F1346" s="84">
        <f>D1346*E1346</f>
        <v/>
      </c>
      <c r="G1346" s="285" t="inlineStr">
        <is>
          <t>x</t>
        </is>
      </c>
      <c r="H1346" s="87" t="inlineStr">
        <is>
          <t>x</t>
        </is>
      </c>
      <c r="I1346" s="87" t="inlineStr">
        <is>
          <t>x</t>
        </is>
      </c>
      <c r="J1346" s="87" t="inlineStr">
        <is>
          <t>x</t>
        </is>
      </c>
      <c r="K1346" s="87" t="inlineStr">
        <is>
          <t>x</t>
        </is>
      </c>
      <c r="L1346" s="83" t="inlineStr">
        <is>
          <t>2</t>
        </is>
      </c>
      <c r="M1346" s="83" t="inlineStr">
        <is>
          <t>1</t>
        </is>
      </c>
      <c r="N1346" s="1068" t="inlineStr">
        <is>
          <t>2</t>
        </is>
      </c>
      <c r="O1346" s="83" t="inlineStr">
        <is>
          <t>1</t>
        </is>
      </c>
      <c r="P1346" s="83" t="inlineStr">
        <is>
          <t>1%</t>
        </is>
      </c>
      <c r="Q1346" s="87" t="inlineStr">
        <is>
          <t>x</t>
        </is>
      </c>
      <c r="R1346" s="87" t="inlineStr">
        <is>
          <t>x</t>
        </is>
      </c>
      <c r="S1346" s="88" t="inlineStr">
        <is>
          <t>x</t>
        </is>
      </c>
    </row>
    <row r="1347" ht="24" customHeight="1">
      <c r="A1347" s="494" t="n"/>
      <c r="B1347" s="236" t="inlineStr">
        <is>
          <t>9</t>
        </is>
      </c>
      <c r="C1347" s="82" t="inlineStr">
        <is>
          <t>1.6</t>
        </is>
      </c>
      <c r="D1347" s="83" t="inlineStr">
        <is>
          <t>12</t>
        </is>
      </c>
      <c r="E1347" s="83" t="inlineStr">
        <is>
          <t>30</t>
        </is>
      </c>
      <c r="F1347" s="84">
        <f>D1347*E1347</f>
        <v/>
      </c>
      <c r="G1347" s="285" t="inlineStr">
        <is>
          <t>x</t>
        </is>
      </c>
      <c r="H1347" s="87" t="inlineStr">
        <is>
          <t>x</t>
        </is>
      </c>
      <c r="I1347" s="87" t="inlineStr">
        <is>
          <t>x</t>
        </is>
      </c>
      <c r="J1347" s="87" t="inlineStr">
        <is>
          <t>x</t>
        </is>
      </c>
      <c r="K1347" s="87" t="inlineStr">
        <is>
          <t>x</t>
        </is>
      </c>
      <c r="L1347" s="83" t="inlineStr">
        <is>
          <t>2</t>
        </is>
      </c>
      <c r="M1347" s="83" t="inlineStr">
        <is>
          <t>1</t>
        </is>
      </c>
      <c r="N1347" s="1068" t="inlineStr">
        <is>
          <t>2</t>
        </is>
      </c>
      <c r="O1347" s="83" t="inlineStr">
        <is>
          <t>1</t>
        </is>
      </c>
      <c r="P1347" s="83" t="inlineStr">
        <is>
          <t>1.2%</t>
        </is>
      </c>
      <c r="Q1347" s="87" t="inlineStr">
        <is>
          <t>x</t>
        </is>
      </c>
      <c r="R1347" s="87" t="inlineStr">
        <is>
          <t>x</t>
        </is>
      </c>
      <c r="S1347" s="88" t="inlineStr">
        <is>
          <t>x</t>
        </is>
      </c>
    </row>
    <row r="1348" ht="24" customHeight="1">
      <c r="A1348" s="494" t="n"/>
      <c r="B1348" s="236" t="inlineStr">
        <is>
          <t>10</t>
        </is>
      </c>
      <c r="C1348" s="82" t="inlineStr">
        <is>
          <t>2</t>
        </is>
      </c>
      <c r="D1348" s="83" t="inlineStr">
        <is>
          <t>12</t>
        </is>
      </c>
      <c r="E1348" s="83" t="inlineStr">
        <is>
          <t>30</t>
        </is>
      </c>
      <c r="F1348" s="84">
        <f>D1348*E1348</f>
        <v/>
      </c>
      <c r="G1348" s="285" t="inlineStr">
        <is>
          <t>x</t>
        </is>
      </c>
      <c r="H1348" s="87" t="inlineStr">
        <is>
          <t>x</t>
        </is>
      </c>
      <c r="I1348" s="87" t="inlineStr">
        <is>
          <t>x</t>
        </is>
      </c>
      <c r="J1348" s="87" t="inlineStr">
        <is>
          <t>x</t>
        </is>
      </c>
      <c r="K1348" s="87" t="inlineStr">
        <is>
          <t>x</t>
        </is>
      </c>
      <c r="L1348" s="83" t="inlineStr">
        <is>
          <t>2</t>
        </is>
      </c>
      <c r="M1348" s="83" t="inlineStr">
        <is>
          <t>1</t>
        </is>
      </c>
      <c r="N1348" s="1068" t="inlineStr">
        <is>
          <t>3</t>
        </is>
      </c>
      <c r="O1348" s="83" t="inlineStr">
        <is>
          <t>1</t>
        </is>
      </c>
      <c r="P1348" s="83" t="inlineStr">
        <is>
          <t>1.4%</t>
        </is>
      </c>
      <c r="Q1348" s="87" t="inlineStr">
        <is>
          <t>x</t>
        </is>
      </c>
      <c r="R1348" s="87" t="inlineStr">
        <is>
          <t>x</t>
        </is>
      </c>
      <c r="S1348" s="88" t="inlineStr">
        <is>
          <t>x</t>
        </is>
      </c>
    </row>
    <row r="1349" ht="24" customHeight="1">
      <c r="A1349" s="494" t="n"/>
      <c r="B1349" s="236" t="inlineStr">
        <is>
          <t>11</t>
        </is>
      </c>
      <c r="C1349" s="82" t="inlineStr">
        <is>
          <t>2.3</t>
        </is>
      </c>
      <c r="D1349" s="83" t="inlineStr">
        <is>
          <t>14</t>
        </is>
      </c>
      <c r="E1349" s="83" t="inlineStr">
        <is>
          <t>50</t>
        </is>
      </c>
      <c r="F1349" s="84">
        <f>D1349*E1349</f>
        <v/>
      </c>
      <c r="G1349" s="285" t="inlineStr">
        <is>
          <t>x</t>
        </is>
      </c>
      <c r="H1349" s="87" t="inlineStr">
        <is>
          <t>x</t>
        </is>
      </c>
      <c r="I1349" s="87" t="inlineStr">
        <is>
          <t>x</t>
        </is>
      </c>
      <c r="J1349" s="87" t="inlineStr">
        <is>
          <t>x</t>
        </is>
      </c>
      <c r="K1349" s="87" t="inlineStr">
        <is>
          <t>x</t>
        </is>
      </c>
      <c r="L1349" s="83" t="inlineStr">
        <is>
          <t>2</t>
        </is>
      </c>
      <c r="M1349" s="83" t="inlineStr">
        <is>
          <t>1</t>
        </is>
      </c>
      <c r="N1349" s="1068" t="inlineStr">
        <is>
          <t>3</t>
        </is>
      </c>
      <c r="O1349" s="83" t="inlineStr">
        <is>
          <t>1</t>
        </is>
      </c>
      <c r="P1349" s="83" t="inlineStr">
        <is>
          <t>1.6%</t>
        </is>
      </c>
      <c r="Q1349" s="87" t="inlineStr">
        <is>
          <t>x</t>
        </is>
      </c>
      <c r="R1349" s="87" t="inlineStr">
        <is>
          <t>x</t>
        </is>
      </c>
      <c r="S1349" s="88" t="inlineStr">
        <is>
          <t>x</t>
        </is>
      </c>
    </row>
    <row r="1350" ht="24" customHeight="1">
      <c r="A1350" s="494" t="n"/>
      <c r="B1350" s="236" t="inlineStr">
        <is>
          <t>12</t>
        </is>
      </c>
      <c r="C1350" s="82" t="inlineStr">
        <is>
          <t>2.7</t>
        </is>
      </c>
      <c r="D1350" s="83" t="inlineStr">
        <is>
          <t>14</t>
        </is>
      </c>
      <c r="E1350" s="83" t="inlineStr">
        <is>
          <t>50</t>
        </is>
      </c>
      <c r="F1350" s="84">
        <f>D1350*E1350</f>
        <v/>
      </c>
      <c r="G1350" s="285" t="inlineStr">
        <is>
          <t>x</t>
        </is>
      </c>
      <c r="H1350" s="87" t="inlineStr">
        <is>
          <t>x</t>
        </is>
      </c>
      <c r="I1350" s="87" t="inlineStr">
        <is>
          <t>x</t>
        </is>
      </c>
      <c r="J1350" s="87" t="inlineStr">
        <is>
          <t>x</t>
        </is>
      </c>
      <c r="K1350" s="87" t="inlineStr">
        <is>
          <t>x</t>
        </is>
      </c>
      <c r="L1350" s="83" t="inlineStr">
        <is>
          <t>3</t>
        </is>
      </c>
      <c r="M1350" s="83" t="inlineStr">
        <is>
          <t>1</t>
        </is>
      </c>
      <c r="N1350" s="1068" t="inlineStr">
        <is>
          <t>3</t>
        </is>
      </c>
      <c r="O1350" s="83" t="inlineStr">
        <is>
          <t>2</t>
        </is>
      </c>
      <c r="P1350" s="83" t="inlineStr">
        <is>
          <t>1.8%</t>
        </is>
      </c>
      <c r="Q1350" s="87" t="inlineStr">
        <is>
          <t>x</t>
        </is>
      </c>
      <c r="R1350" s="87" t="inlineStr">
        <is>
          <t>x</t>
        </is>
      </c>
      <c r="S1350" s="88" t="inlineStr">
        <is>
          <t>x</t>
        </is>
      </c>
    </row>
    <row r="1351" ht="24" customHeight="1">
      <c r="A1351" s="494" t="n"/>
      <c r="B1351" s="236" t="inlineStr">
        <is>
          <t>13</t>
        </is>
      </c>
      <c r="C1351" s="82" t="inlineStr">
        <is>
          <t>3.1</t>
        </is>
      </c>
      <c r="D1351" s="83" t="inlineStr">
        <is>
          <t>14</t>
        </is>
      </c>
      <c r="E1351" s="83" t="inlineStr">
        <is>
          <t>50</t>
        </is>
      </c>
      <c r="F1351" s="84">
        <f>D1351*E1351</f>
        <v/>
      </c>
      <c r="G1351" s="285" t="inlineStr">
        <is>
          <t>x</t>
        </is>
      </c>
      <c r="H1351" s="87" t="inlineStr">
        <is>
          <t>x</t>
        </is>
      </c>
      <c r="I1351" s="87" t="inlineStr">
        <is>
          <t>x</t>
        </is>
      </c>
      <c r="J1351" s="87" t="inlineStr">
        <is>
          <t>x</t>
        </is>
      </c>
      <c r="K1351" s="87" t="inlineStr">
        <is>
          <t>x</t>
        </is>
      </c>
      <c r="L1351" s="83" t="inlineStr">
        <is>
          <t>3</t>
        </is>
      </c>
      <c r="M1351" s="83" t="inlineStr">
        <is>
          <t>1</t>
        </is>
      </c>
      <c r="N1351" s="1068" t="inlineStr">
        <is>
          <t>4</t>
        </is>
      </c>
      <c r="O1351" s="83" t="inlineStr">
        <is>
          <t>2</t>
        </is>
      </c>
      <c r="P1351" s="83" t="inlineStr">
        <is>
          <t>2%</t>
        </is>
      </c>
      <c r="Q1351" s="87" t="inlineStr">
        <is>
          <t>x</t>
        </is>
      </c>
      <c r="R1351" s="87" t="inlineStr">
        <is>
          <t>x</t>
        </is>
      </c>
      <c r="S1351" s="88" t="inlineStr">
        <is>
          <t>x</t>
        </is>
      </c>
    </row>
    <row r="1352" ht="24" customHeight="1">
      <c r="A1352" s="494" t="n"/>
      <c r="B1352" s="236" t="inlineStr">
        <is>
          <t>14</t>
        </is>
      </c>
      <c r="C1352" s="82" t="inlineStr">
        <is>
          <t>3.5</t>
        </is>
      </c>
      <c r="D1352" s="83" t="inlineStr">
        <is>
          <t>14</t>
        </is>
      </c>
      <c r="E1352" s="83" t="inlineStr">
        <is>
          <t>50</t>
        </is>
      </c>
      <c r="F1352" s="84">
        <f>D1352*E1352</f>
        <v/>
      </c>
      <c r="G1352" s="285" t="inlineStr">
        <is>
          <t>x</t>
        </is>
      </c>
      <c r="H1352" s="87" t="inlineStr">
        <is>
          <t>x</t>
        </is>
      </c>
      <c r="I1352" s="87" t="inlineStr">
        <is>
          <t>x</t>
        </is>
      </c>
      <c r="J1352" s="87" t="inlineStr">
        <is>
          <t>x</t>
        </is>
      </c>
      <c r="K1352" s="87" t="inlineStr">
        <is>
          <t>x</t>
        </is>
      </c>
      <c r="L1352" s="83" t="inlineStr">
        <is>
          <t>3</t>
        </is>
      </c>
      <c r="M1352" s="83" t="inlineStr">
        <is>
          <t>1</t>
        </is>
      </c>
      <c r="N1352" s="1068" t="inlineStr">
        <is>
          <t>4</t>
        </is>
      </c>
      <c r="O1352" s="83" t="inlineStr">
        <is>
          <t>2</t>
        </is>
      </c>
      <c r="P1352" s="83" t="inlineStr">
        <is>
          <t>2.2%</t>
        </is>
      </c>
      <c r="Q1352" s="87" t="inlineStr">
        <is>
          <t>x</t>
        </is>
      </c>
      <c r="R1352" s="87" t="inlineStr">
        <is>
          <t>x</t>
        </is>
      </c>
      <c r="S1352" s="88" t="inlineStr">
        <is>
          <t>x</t>
        </is>
      </c>
    </row>
    <row r="1353" ht="24" customHeight="1">
      <c r="A1353" s="494" t="n"/>
      <c r="B1353" s="236" t="inlineStr">
        <is>
          <t>15</t>
        </is>
      </c>
      <c r="C1353" s="82" t="inlineStr">
        <is>
          <t>3.9</t>
        </is>
      </c>
      <c r="D1353" s="83" t="inlineStr">
        <is>
          <t>14</t>
        </is>
      </c>
      <c r="E1353" s="83" t="inlineStr">
        <is>
          <t>50</t>
        </is>
      </c>
      <c r="F1353" s="84">
        <f>D1353*E1353</f>
        <v/>
      </c>
      <c r="G1353" s="285" t="inlineStr">
        <is>
          <t>x</t>
        </is>
      </c>
      <c r="H1353" s="87" t="inlineStr">
        <is>
          <t>x</t>
        </is>
      </c>
      <c r="I1353" s="87" t="inlineStr">
        <is>
          <t>x</t>
        </is>
      </c>
      <c r="J1353" s="87" t="inlineStr">
        <is>
          <t>x</t>
        </is>
      </c>
      <c r="K1353" s="87" t="inlineStr">
        <is>
          <t>x</t>
        </is>
      </c>
      <c r="L1353" s="83" t="inlineStr">
        <is>
          <t>4</t>
        </is>
      </c>
      <c r="M1353" s="83" t="inlineStr">
        <is>
          <t>1</t>
        </is>
      </c>
      <c r="N1353" s="1068" t="inlineStr">
        <is>
          <t>5</t>
        </is>
      </c>
      <c r="O1353" s="83" t="inlineStr">
        <is>
          <t>2</t>
        </is>
      </c>
      <c r="P1353" s="83" t="inlineStr">
        <is>
          <t>2.5%</t>
        </is>
      </c>
      <c r="Q1353" s="87" t="inlineStr">
        <is>
          <t>x</t>
        </is>
      </c>
      <c r="R1353" s="87" t="inlineStr">
        <is>
          <t>x</t>
        </is>
      </c>
      <c r="S1353" s="88" t="inlineStr">
        <is>
          <t>x</t>
        </is>
      </c>
    </row>
    <row r="1354" ht="24" customHeight="1">
      <c r="A1354" s="494" t="n"/>
      <c r="B1354" s="236" t="inlineStr">
        <is>
          <t>16</t>
        </is>
      </c>
      <c r="C1354" s="82" t="inlineStr">
        <is>
          <t>4.6</t>
        </is>
      </c>
      <c r="D1354" s="83" t="inlineStr">
        <is>
          <t>17</t>
        </is>
      </c>
      <c r="E1354" s="83" t="inlineStr">
        <is>
          <t>70</t>
        </is>
      </c>
      <c r="F1354" s="84">
        <f>D1354*E1354</f>
        <v/>
      </c>
      <c r="G1354" s="285" t="inlineStr">
        <is>
          <t>x</t>
        </is>
      </c>
      <c r="H1354" s="87" t="inlineStr">
        <is>
          <t>x</t>
        </is>
      </c>
      <c r="I1354" s="87" t="inlineStr">
        <is>
          <t>x</t>
        </is>
      </c>
      <c r="J1354" s="87" t="inlineStr">
        <is>
          <t>x</t>
        </is>
      </c>
      <c r="K1354" s="87" t="inlineStr">
        <is>
          <t>x</t>
        </is>
      </c>
      <c r="L1354" s="83" t="inlineStr">
        <is>
          <t>4</t>
        </is>
      </c>
      <c r="M1354" s="83" t="inlineStr">
        <is>
          <t>2</t>
        </is>
      </c>
      <c r="N1354" s="1068" t="inlineStr">
        <is>
          <t>5</t>
        </is>
      </c>
      <c r="O1354" s="83" t="inlineStr">
        <is>
          <t>3</t>
        </is>
      </c>
      <c r="P1354" s="83" t="inlineStr">
        <is>
          <t>2.8%</t>
        </is>
      </c>
      <c r="Q1354" s="87" t="inlineStr">
        <is>
          <t>x</t>
        </is>
      </c>
      <c r="R1354" s="87" t="inlineStr">
        <is>
          <t>x</t>
        </is>
      </c>
      <c r="S1354" s="88" t="inlineStr">
        <is>
          <t>x</t>
        </is>
      </c>
    </row>
    <row r="1355" ht="24" customHeight="1">
      <c r="A1355" s="494" t="n"/>
      <c r="B1355" s="236" t="inlineStr">
        <is>
          <t>17</t>
        </is>
      </c>
      <c r="C1355" s="82" t="inlineStr">
        <is>
          <t>5.2</t>
        </is>
      </c>
      <c r="D1355" s="83" t="inlineStr">
        <is>
          <t>17</t>
        </is>
      </c>
      <c r="E1355" s="83" t="inlineStr">
        <is>
          <t>70</t>
        </is>
      </c>
      <c r="F1355" s="84">
        <f>D1355*E1355</f>
        <v/>
      </c>
      <c r="G1355" s="285" t="inlineStr">
        <is>
          <t>x</t>
        </is>
      </c>
      <c r="H1355" s="87" t="inlineStr">
        <is>
          <t>x</t>
        </is>
      </c>
      <c r="I1355" s="87" t="inlineStr">
        <is>
          <t>x</t>
        </is>
      </c>
      <c r="J1355" s="87" t="inlineStr">
        <is>
          <t>x</t>
        </is>
      </c>
      <c r="K1355" s="87" t="inlineStr">
        <is>
          <t>x</t>
        </is>
      </c>
      <c r="L1355" s="83" t="inlineStr">
        <is>
          <t>5</t>
        </is>
      </c>
      <c r="M1355" s="83" t="inlineStr">
        <is>
          <t>2</t>
        </is>
      </c>
      <c r="N1355" s="1068" t="inlineStr">
        <is>
          <t>6</t>
        </is>
      </c>
      <c r="O1355" s="83" t="inlineStr">
        <is>
          <t>3</t>
        </is>
      </c>
      <c r="P1355" s="83" t="inlineStr">
        <is>
          <t>3.1%</t>
        </is>
      </c>
      <c r="Q1355" s="87" t="inlineStr">
        <is>
          <t>x</t>
        </is>
      </c>
      <c r="R1355" s="87" t="inlineStr">
        <is>
          <t>x</t>
        </is>
      </c>
      <c r="S1355" s="88" t="inlineStr">
        <is>
          <t>x</t>
        </is>
      </c>
    </row>
    <row r="1356" ht="24" customHeight="1">
      <c r="A1356" s="494" t="n"/>
      <c r="B1356" s="236" t="inlineStr">
        <is>
          <t>18</t>
        </is>
      </c>
      <c r="C1356" s="82" t="inlineStr">
        <is>
          <t>5.5</t>
        </is>
      </c>
      <c r="D1356" s="83" t="inlineStr">
        <is>
          <t>17</t>
        </is>
      </c>
      <c r="E1356" s="83" t="inlineStr">
        <is>
          <t>70</t>
        </is>
      </c>
      <c r="F1356" s="84">
        <f>D1356*E1356</f>
        <v/>
      </c>
      <c r="G1356" s="285" t="inlineStr">
        <is>
          <t>x</t>
        </is>
      </c>
      <c r="H1356" s="87" t="inlineStr">
        <is>
          <t>x</t>
        </is>
      </c>
      <c r="I1356" s="87" t="inlineStr">
        <is>
          <t>x</t>
        </is>
      </c>
      <c r="J1356" s="87" t="inlineStr">
        <is>
          <t>x</t>
        </is>
      </c>
      <c r="K1356" s="87" t="inlineStr">
        <is>
          <t>x</t>
        </is>
      </c>
      <c r="L1356" s="83" t="inlineStr">
        <is>
          <t>5</t>
        </is>
      </c>
      <c r="M1356" s="83" t="inlineStr">
        <is>
          <t>2</t>
        </is>
      </c>
      <c r="N1356" s="1068" t="inlineStr">
        <is>
          <t>7</t>
        </is>
      </c>
      <c r="O1356" s="83" t="inlineStr">
        <is>
          <t>3</t>
        </is>
      </c>
      <c r="P1356" s="83" t="inlineStr">
        <is>
          <t>3.4%</t>
        </is>
      </c>
      <c r="Q1356" s="87" t="inlineStr">
        <is>
          <t>x</t>
        </is>
      </c>
      <c r="R1356" s="87" t="inlineStr">
        <is>
          <t>x</t>
        </is>
      </c>
      <c r="S1356" s="88" t="inlineStr">
        <is>
          <t>x</t>
        </is>
      </c>
    </row>
    <row r="1357" ht="24" customHeight="1">
      <c r="A1357" s="494" t="n"/>
      <c r="B1357" s="236" t="inlineStr">
        <is>
          <t>19</t>
        </is>
      </c>
      <c r="C1357" s="82" t="inlineStr">
        <is>
          <t>6</t>
        </is>
      </c>
      <c r="D1357" s="83" t="inlineStr">
        <is>
          <t>17</t>
        </is>
      </c>
      <c r="E1357" s="83" t="inlineStr">
        <is>
          <t>70</t>
        </is>
      </c>
      <c r="F1357" s="84">
        <f>D1357*E1357</f>
        <v/>
      </c>
      <c r="G1357" s="285" t="inlineStr">
        <is>
          <t>x</t>
        </is>
      </c>
      <c r="H1357" s="87" t="inlineStr">
        <is>
          <t>x</t>
        </is>
      </c>
      <c r="I1357" s="87" t="inlineStr">
        <is>
          <t>x</t>
        </is>
      </c>
      <c r="J1357" s="87" t="inlineStr">
        <is>
          <t>x</t>
        </is>
      </c>
      <c r="K1357" s="87" t="inlineStr">
        <is>
          <t>x</t>
        </is>
      </c>
      <c r="L1357" s="83" t="inlineStr">
        <is>
          <t>6</t>
        </is>
      </c>
      <c r="M1357" s="83" t="inlineStr">
        <is>
          <t>2</t>
        </is>
      </c>
      <c r="N1357" s="1068" t="inlineStr">
        <is>
          <t>7</t>
        </is>
      </c>
      <c r="O1357" s="83" t="inlineStr">
        <is>
          <t>3</t>
        </is>
      </c>
      <c r="P1357" s="83" t="inlineStr">
        <is>
          <t>3.8%</t>
        </is>
      </c>
      <c r="Q1357" s="87" t="inlineStr">
        <is>
          <t>x</t>
        </is>
      </c>
      <c r="R1357" s="87" t="inlineStr">
        <is>
          <t>x</t>
        </is>
      </c>
      <c r="S1357" s="88" t="inlineStr">
        <is>
          <t>x</t>
        </is>
      </c>
    </row>
    <row r="1358" ht="24" customHeight="1">
      <c r="A1358" s="494" t="n"/>
      <c r="B1358" s="236" t="inlineStr">
        <is>
          <t>20</t>
        </is>
      </c>
      <c r="C1358" s="82" t="inlineStr">
        <is>
          <t>6.4</t>
        </is>
      </c>
      <c r="D1358" s="83" t="inlineStr">
        <is>
          <t>17</t>
        </is>
      </c>
      <c r="E1358" s="83" t="inlineStr">
        <is>
          <t>70</t>
        </is>
      </c>
      <c r="F1358" s="84">
        <f>D1358*E1358</f>
        <v/>
      </c>
      <c r="G1358" s="285" t="inlineStr">
        <is>
          <t>x</t>
        </is>
      </c>
      <c r="H1358" s="87" t="inlineStr">
        <is>
          <t>x</t>
        </is>
      </c>
      <c r="I1358" s="87" t="inlineStr">
        <is>
          <t>x</t>
        </is>
      </c>
      <c r="J1358" s="87" t="inlineStr">
        <is>
          <t>x</t>
        </is>
      </c>
      <c r="K1358" s="87" t="inlineStr">
        <is>
          <t>x</t>
        </is>
      </c>
      <c r="L1358" s="83" t="inlineStr">
        <is>
          <t>6</t>
        </is>
      </c>
      <c r="M1358" s="83" t="inlineStr">
        <is>
          <t>2</t>
        </is>
      </c>
      <c r="N1358" s="1068" t="inlineStr">
        <is>
          <t>8</t>
        </is>
      </c>
      <c r="O1358" s="83" t="inlineStr">
        <is>
          <t>4</t>
        </is>
      </c>
      <c r="P1358" s="83" t="inlineStr">
        <is>
          <t>4.1%</t>
        </is>
      </c>
      <c r="Q1358" s="87" t="inlineStr">
        <is>
          <t>x</t>
        </is>
      </c>
      <c r="R1358" s="87" t="inlineStr">
        <is>
          <t>x</t>
        </is>
      </c>
      <c r="S1358" s="88" t="inlineStr">
        <is>
          <t>x</t>
        </is>
      </c>
    </row>
    <row r="1359" ht="24" customHeight="1">
      <c r="A1359" s="494" t="n"/>
      <c r="B1359" s="236" t="inlineStr">
        <is>
          <t>21</t>
        </is>
      </c>
      <c r="C1359" s="82" t="inlineStr">
        <is>
          <t>7.5</t>
        </is>
      </c>
      <c r="D1359" s="83" t="inlineStr">
        <is>
          <t>21</t>
        </is>
      </c>
      <c r="E1359" s="83" t="inlineStr">
        <is>
          <t>90</t>
        </is>
      </c>
      <c r="F1359" s="84">
        <f>D1359*E1359</f>
        <v/>
      </c>
      <c r="G1359" s="285" t="inlineStr">
        <is>
          <t>x</t>
        </is>
      </c>
      <c r="H1359" s="87" t="inlineStr">
        <is>
          <t>x</t>
        </is>
      </c>
      <c r="I1359" s="87" t="inlineStr">
        <is>
          <t>x</t>
        </is>
      </c>
      <c r="J1359" s="87" t="inlineStr">
        <is>
          <t>x</t>
        </is>
      </c>
      <c r="K1359" s="87" t="inlineStr">
        <is>
          <t>x</t>
        </is>
      </c>
      <c r="L1359" s="83" t="inlineStr">
        <is>
          <t>7</t>
        </is>
      </c>
      <c r="M1359" s="83" t="inlineStr">
        <is>
          <t>3</t>
        </is>
      </c>
      <c r="N1359" s="1068" t="inlineStr">
        <is>
          <t>9</t>
        </is>
      </c>
      <c r="O1359" s="83" t="inlineStr">
        <is>
          <t>4</t>
        </is>
      </c>
      <c r="P1359" s="83" t="inlineStr">
        <is>
          <t>4.6%</t>
        </is>
      </c>
      <c r="Q1359" s="87" t="inlineStr">
        <is>
          <t>x</t>
        </is>
      </c>
      <c r="R1359" s="87" t="inlineStr">
        <is>
          <t>x</t>
        </is>
      </c>
      <c r="S1359" s="88" t="inlineStr">
        <is>
          <t>x</t>
        </is>
      </c>
    </row>
    <row r="1360" ht="24" customHeight="1">
      <c r="A1360" s="494" t="n"/>
      <c r="B1360" s="236" t="inlineStr">
        <is>
          <t>22</t>
        </is>
      </c>
      <c r="C1360" s="82" t="inlineStr">
        <is>
          <t>8.4</t>
        </is>
      </c>
      <c r="D1360" s="83" t="inlineStr">
        <is>
          <t>21</t>
        </is>
      </c>
      <c r="E1360" s="83" t="inlineStr">
        <is>
          <t>90</t>
        </is>
      </c>
      <c r="F1360" s="84">
        <f>D1360*E1360</f>
        <v/>
      </c>
      <c r="G1360" s="285" t="inlineStr">
        <is>
          <t>x</t>
        </is>
      </c>
      <c r="H1360" s="87" t="inlineStr">
        <is>
          <t>x</t>
        </is>
      </c>
      <c r="I1360" s="87" t="inlineStr">
        <is>
          <t>x</t>
        </is>
      </c>
      <c r="J1360" s="87" t="inlineStr">
        <is>
          <t>x</t>
        </is>
      </c>
      <c r="K1360" s="87" t="inlineStr">
        <is>
          <t>x</t>
        </is>
      </c>
      <c r="L1360" s="83" t="inlineStr">
        <is>
          <t>8</t>
        </is>
      </c>
      <c r="M1360" s="83" t="inlineStr">
        <is>
          <t>3</t>
        </is>
      </c>
      <c r="N1360" s="1068" t="inlineStr">
        <is>
          <t>10</t>
        </is>
      </c>
      <c r="O1360" s="83" t="inlineStr">
        <is>
          <t>5</t>
        </is>
      </c>
      <c r="P1360" s="83" t="inlineStr">
        <is>
          <t>5.1%</t>
        </is>
      </c>
      <c r="Q1360" s="87" t="inlineStr">
        <is>
          <t>x</t>
        </is>
      </c>
      <c r="R1360" s="87" t="inlineStr">
        <is>
          <t>x</t>
        </is>
      </c>
      <c r="S1360" s="88" t="inlineStr">
        <is>
          <t>x</t>
        </is>
      </c>
    </row>
    <row r="1361" ht="24" customHeight="1">
      <c r="A1361" s="494" t="n"/>
      <c r="B1361" s="236" t="inlineStr">
        <is>
          <t>23</t>
        </is>
      </c>
      <c r="C1361" s="82" t="inlineStr">
        <is>
          <t>9.1</t>
        </is>
      </c>
      <c r="D1361" s="83" t="inlineStr">
        <is>
          <t>21</t>
        </is>
      </c>
      <c r="E1361" s="83" t="inlineStr">
        <is>
          <t>90</t>
        </is>
      </c>
      <c r="F1361" s="84">
        <f>D1361*E1361</f>
        <v/>
      </c>
      <c r="G1361" s="285" t="inlineStr">
        <is>
          <t>x</t>
        </is>
      </c>
      <c r="H1361" s="87" t="inlineStr">
        <is>
          <t>x</t>
        </is>
      </c>
      <c r="I1361" s="87" t="inlineStr">
        <is>
          <t>x</t>
        </is>
      </c>
      <c r="J1361" s="87" t="inlineStr">
        <is>
          <t>x</t>
        </is>
      </c>
      <c r="K1361" s="87" t="inlineStr">
        <is>
          <t>x</t>
        </is>
      </c>
      <c r="L1361" s="83" t="inlineStr">
        <is>
          <t>9</t>
        </is>
      </c>
      <c r="M1361" s="83" t="inlineStr">
        <is>
          <t>3</t>
        </is>
      </c>
      <c r="N1361" s="1068" t="inlineStr">
        <is>
          <t>11</t>
        </is>
      </c>
      <c r="O1361" s="83" t="inlineStr">
        <is>
          <t>5</t>
        </is>
      </c>
      <c r="P1361" s="83" t="inlineStr">
        <is>
          <t>5.6%</t>
        </is>
      </c>
      <c r="Q1361" s="87" t="inlineStr">
        <is>
          <t>x</t>
        </is>
      </c>
      <c r="R1361" s="87" t="inlineStr">
        <is>
          <t>x</t>
        </is>
      </c>
      <c r="S1361" s="88" t="inlineStr">
        <is>
          <t>x</t>
        </is>
      </c>
    </row>
    <row r="1362" ht="24" customHeight="1">
      <c r="A1362" s="494" t="n"/>
      <c r="B1362" s="236" t="inlineStr">
        <is>
          <t>24</t>
        </is>
      </c>
      <c r="C1362" s="82" t="inlineStr">
        <is>
          <t>9.6</t>
        </is>
      </c>
      <c r="D1362" s="83" t="inlineStr">
        <is>
          <t>21</t>
        </is>
      </c>
      <c r="E1362" s="83" t="inlineStr">
        <is>
          <t>90</t>
        </is>
      </c>
      <c r="F1362" s="84">
        <f>D1362*E1362</f>
        <v/>
      </c>
      <c r="G1362" s="285" t="inlineStr">
        <is>
          <t>x</t>
        </is>
      </c>
      <c r="H1362" s="87" t="inlineStr">
        <is>
          <t>x</t>
        </is>
      </c>
      <c r="I1362" s="87" t="inlineStr">
        <is>
          <t>x</t>
        </is>
      </c>
      <c r="J1362" s="87" t="inlineStr">
        <is>
          <t>x</t>
        </is>
      </c>
      <c r="K1362" s="87" t="inlineStr">
        <is>
          <t>x</t>
        </is>
      </c>
      <c r="L1362" s="83" t="inlineStr">
        <is>
          <t>9</t>
        </is>
      </c>
      <c r="M1362" s="83" t="inlineStr">
        <is>
          <t>3</t>
        </is>
      </c>
      <c r="N1362" s="1068" t="inlineStr">
        <is>
          <t>12</t>
        </is>
      </c>
      <c r="O1362" s="83" t="inlineStr">
        <is>
          <t>6</t>
        </is>
      </c>
      <c r="P1362" s="83" t="inlineStr">
        <is>
          <t>6%</t>
        </is>
      </c>
      <c r="Q1362" s="87" t="inlineStr">
        <is>
          <t>x</t>
        </is>
      </c>
      <c r="R1362" s="87" t="inlineStr">
        <is>
          <t>x</t>
        </is>
      </c>
      <c r="S1362" s="88" t="inlineStr">
        <is>
          <t>x</t>
        </is>
      </c>
    </row>
    <row r="1363" ht="24" customHeight="1">
      <c r="A1363" s="494" t="n"/>
      <c r="B1363" s="236" t="inlineStr">
        <is>
          <t>25</t>
        </is>
      </c>
      <c r="C1363" s="82" t="inlineStr">
        <is>
          <t>10.7</t>
        </is>
      </c>
      <c r="D1363" s="83" t="inlineStr">
        <is>
          <t>21</t>
        </is>
      </c>
      <c r="E1363" s="83" t="inlineStr">
        <is>
          <t>90</t>
        </is>
      </c>
      <c r="F1363" s="84">
        <f>D1363*E1363</f>
        <v/>
      </c>
      <c r="G1363" s="285" t="inlineStr">
        <is>
          <t>x</t>
        </is>
      </c>
      <c r="H1363" s="87" t="inlineStr">
        <is>
          <t>x</t>
        </is>
      </c>
      <c r="I1363" s="87" t="inlineStr">
        <is>
          <t>x</t>
        </is>
      </c>
      <c r="J1363" s="87" t="inlineStr">
        <is>
          <t>x</t>
        </is>
      </c>
      <c r="K1363" s="87" t="inlineStr">
        <is>
          <t>x</t>
        </is>
      </c>
      <c r="L1363" s="83" t="inlineStr">
        <is>
          <t>10</t>
        </is>
      </c>
      <c r="M1363" s="83" t="inlineStr">
        <is>
          <t>4</t>
        </is>
      </c>
      <c r="N1363" s="1068" t="inlineStr">
        <is>
          <t>13</t>
        </is>
      </c>
      <c r="O1363" s="83" t="inlineStr">
        <is>
          <t>6</t>
        </is>
      </c>
      <c r="P1363" s="83" t="inlineStr">
        <is>
          <t>6.5%</t>
        </is>
      </c>
      <c r="Q1363" s="87" t="inlineStr">
        <is>
          <t>x</t>
        </is>
      </c>
      <c r="R1363" s="87" t="inlineStr">
        <is>
          <t>x</t>
        </is>
      </c>
      <c r="S1363" s="88" t="inlineStr">
        <is>
          <t>x</t>
        </is>
      </c>
    </row>
    <row r="1364" ht="24" customHeight="1">
      <c r="A1364" s="494" t="n"/>
      <c r="B1364" s="236" t="inlineStr">
        <is>
          <t>26</t>
        </is>
      </c>
      <c r="C1364" s="82" t="inlineStr">
        <is>
          <t>12.1</t>
        </is>
      </c>
      <c r="D1364" s="83" t="inlineStr">
        <is>
          <t>25</t>
        </is>
      </c>
      <c r="E1364" s="83" t="inlineStr">
        <is>
          <t>120</t>
        </is>
      </c>
      <c r="F1364" s="84">
        <f>D1364*E1364</f>
        <v/>
      </c>
      <c r="G1364" s="285" t="inlineStr">
        <is>
          <t>x</t>
        </is>
      </c>
      <c r="H1364" s="87" t="inlineStr">
        <is>
          <t>x</t>
        </is>
      </c>
      <c r="I1364" s="87" t="inlineStr">
        <is>
          <t>x</t>
        </is>
      </c>
      <c r="J1364" s="87" t="inlineStr">
        <is>
          <t>x</t>
        </is>
      </c>
      <c r="K1364" s="87" t="inlineStr">
        <is>
          <t>x</t>
        </is>
      </c>
      <c r="L1364" s="83" t="inlineStr">
        <is>
          <t>12</t>
        </is>
      </c>
      <c r="M1364" s="83" t="inlineStr">
        <is>
          <t>4</t>
        </is>
      </c>
      <c r="N1364" s="1068" t="inlineStr">
        <is>
          <t>14</t>
        </is>
      </c>
      <c r="O1364" s="83" t="inlineStr">
        <is>
          <t>7</t>
        </is>
      </c>
      <c r="P1364" s="83" t="inlineStr">
        <is>
          <t>7.4%</t>
        </is>
      </c>
      <c r="Q1364" s="87" t="inlineStr">
        <is>
          <t>x</t>
        </is>
      </c>
      <c r="R1364" s="87" t="inlineStr">
        <is>
          <t>x</t>
        </is>
      </c>
      <c r="S1364" s="88" t="inlineStr">
        <is>
          <t>x</t>
        </is>
      </c>
    </row>
    <row r="1365" ht="24" customHeight="1">
      <c r="A1365" s="494" t="n"/>
      <c r="B1365" s="236" t="inlineStr">
        <is>
          <t>27</t>
        </is>
      </c>
      <c r="C1365" s="82" t="inlineStr">
        <is>
          <t>13.7</t>
        </is>
      </c>
      <c r="D1365" s="83" t="inlineStr">
        <is>
          <t>25</t>
        </is>
      </c>
      <c r="E1365" s="83" t="inlineStr">
        <is>
          <t>120</t>
        </is>
      </c>
      <c r="F1365" s="84">
        <f>D1365*E1365</f>
        <v/>
      </c>
      <c r="G1365" s="285" t="inlineStr">
        <is>
          <t>x</t>
        </is>
      </c>
      <c r="H1365" s="87" t="inlineStr">
        <is>
          <t>x</t>
        </is>
      </c>
      <c r="I1365" s="87" t="inlineStr">
        <is>
          <t>x</t>
        </is>
      </c>
      <c r="J1365" s="87" t="inlineStr">
        <is>
          <t>x</t>
        </is>
      </c>
      <c r="K1365" s="87" t="inlineStr">
        <is>
          <t>x</t>
        </is>
      </c>
      <c r="L1365" s="83" t="inlineStr">
        <is>
          <t>13</t>
        </is>
      </c>
      <c r="M1365" s="83" t="inlineStr">
        <is>
          <t>5</t>
        </is>
      </c>
      <c r="N1365" s="1068" t="inlineStr">
        <is>
          <t>16</t>
        </is>
      </c>
      <c r="O1365" s="83" t="inlineStr">
        <is>
          <t>8</t>
        </is>
      </c>
      <c r="P1365" s="83" t="inlineStr">
        <is>
          <t>8.3%</t>
        </is>
      </c>
      <c r="Q1365" s="87" t="inlineStr">
        <is>
          <t>x</t>
        </is>
      </c>
      <c r="R1365" s="87" t="inlineStr">
        <is>
          <t>x</t>
        </is>
      </c>
      <c r="S1365" s="88" t="inlineStr">
        <is>
          <t>x</t>
        </is>
      </c>
    </row>
    <row r="1366" ht="24" customHeight="1">
      <c r="A1366" s="494" t="n"/>
      <c r="B1366" s="236" t="inlineStr">
        <is>
          <t>28</t>
        </is>
      </c>
      <c r="C1366" s="82" t="inlineStr">
        <is>
          <t>14.6</t>
        </is>
      </c>
      <c r="D1366" s="83" t="inlineStr">
        <is>
          <t>25</t>
        </is>
      </c>
      <c r="E1366" s="83" t="inlineStr">
        <is>
          <t>120</t>
        </is>
      </c>
      <c r="F1366" s="84">
        <f>D1366*E1366</f>
        <v/>
      </c>
      <c r="G1366" s="285" t="inlineStr">
        <is>
          <t>x</t>
        </is>
      </c>
      <c r="H1366" s="87" t="inlineStr">
        <is>
          <t>x</t>
        </is>
      </c>
      <c r="I1366" s="87" t="inlineStr">
        <is>
          <t>x</t>
        </is>
      </c>
      <c r="J1366" s="87" t="inlineStr">
        <is>
          <t>x</t>
        </is>
      </c>
      <c r="K1366" s="87" t="inlineStr">
        <is>
          <t>x</t>
        </is>
      </c>
      <c r="L1366" s="83" t="inlineStr">
        <is>
          <t>14</t>
        </is>
      </c>
      <c r="M1366" s="83" t="inlineStr">
        <is>
          <t>5</t>
        </is>
      </c>
      <c r="N1366" s="1068" t="inlineStr">
        <is>
          <t>18</t>
        </is>
      </c>
      <c r="O1366" s="83" t="inlineStr">
        <is>
          <t>8</t>
        </is>
      </c>
      <c r="P1366" s="83" t="inlineStr">
        <is>
          <t>9.2%</t>
        </is>
      </c>
      <c r="Q1366" s="87" t="inlineStr">
        <is>
          <t>x</t>
        </is>
      </c>
      <c r="R1366" s="87" t="inlineStr">
        <is>
          <t>x</t>
        </is>
      </c>
      <c r="S1366" s="88" t="inlineStr">
        <is>
          <t>x</t>
        </is>
      </c>
    </row>
    <row r="1367" ht="24" customHeight="1">
      <c r="A1367" s="494" t="n"/>
      <c r="B1367" s="236" t="inlineStr">
        <is>
          <t>29</t>
        </is>
      </c>
      <c r="C1367" s="82" t="inlineStr">
        <is>
          <t>16.4</t>
        </is>
      </c>
      <c r="D1367" s="83" t="inlineStr">
        <is>
          <t>25</t>
        </is>
      </c>
      <c r="E1367" s="83" t="inlineStr">
        <is>
          <t>120</t>
        </is>
      </c>
      <c r="F1367" s="84">
        <f>D1367*E1367</f>
        <v/>
      </c>
      <c r="G1367" s="285" t="inlineStr">
        <is>
          <t>x</t>
        </is>
      </c>
      <c r="H1367" s="87" t="inlineStr">
        <is>
          <t>x</t>
        </is>
      </c>
      <c r="I1367" s="87" t="inlineStr">
        <is>
          <t>x</t>
        </is>
      </c>
      <c r="J1367" s="87" t="inlineStr">
        <is>
          <t>x</t>
        </is>
      </c>
      <c r="K1367" s="87" t="inlineStr">
        <is>
          <t>x</t>
        </is>
      </c>
      <c r="L1367" s="83" t="inlineStr">
        <is>
          <t>16</t>
        </is>
      </c>
      <c r="M1367" s="83" t="inlineStr">
        <is>
          <t>6</t>
        </is>
      </c>
      <c r="N1367" s="1068" t="inlineStr">
        <is>
          <t>19</t>
        </is>
      </c>
      <c r="O1367" s="83" t="inlineStr">
        <is>
          <t>9</t>
        </is>
      </c>
      <c r="P1367" s="83" t="inlineStr">
        <is>
          <t>10%</t>
        </is>
      </c>
      <c r="Q1367" s="87" t="inlineStr">
        <is>
          <t>x</t>
        </is>
      </c>
      <c r="R1367" s="87" t="inlineStr">
        <is>
          <t>x</t>
        </is>
      </c>
      <c r="S1367" s="88" t="inlineStr">
        <is>
          <t>x</t>
        </is>
      </c>
    </row>
    <row r="1368" ht="24" customHeight="1">
      <c r="A1368" s="494" t="n"/>
      <c r="B1368" s="236" t="inlineStr">
        <is>
          <t>30</t>
        </is>
      </c>
      <c r="C1368" s="82" t="inlineStr">
        <is>
          <t>17.6</t>
        </is>
      </c>
      <c r="D1368" s="83" t="inlineStr">
        <is>
          <t>25</t>
        </is>
      </c>
      <c r="E1368" s="83" t="inlineStr">
        <is>
          <t>120</t>
        </is>
      </c>
      <c r="F1368" s="84">
        <f>D1368*E1368</f>
        <v/>
      </c>
      <c r="G1368" s="285" t="inlineStr">
        <is>
          <t>x</t>
        </is>
      </c>
      <c r="H1368" s="87" t="inlineStr">
        <is>
          <t>x</t>
        </is>
      </c>
      <c r="I1368" s="87" t="inlineStr">
        <is>
          <t>x</t>
        </is>
      </c>
      <c r="J1368" s="87" t="inlineStr">
        <is>
          <t>x</t>
        </is>
      </c>
      <c r="K1368" s="87" t="inlineStr">
        <is>
          <t>x</t>
        </is>
      </c>
      <c r="L1368" s="83" t="inlineStr">
        <is>
          <t>17</t>
        </is>
      </c>
      <c r="M1368" s="83" t="inlineStr">
        <is>
          <t>6</t>
        </is>
      </c>
      <c r="N1368" s="1068" t="inlineStr">
        <is>
          <t>21</t>
        </is>
      </c>
      <c r="O1368" s="83" t="inlineStr">
        <is>
          <t>10</t>
        </is>
      </c>
      <c r="P1368" s="83" t="inlineStr">
        <is>
          <t>10.9%</t>
        </is>
      </c>
      <c r="Q1368" s="87" t="inlineStr">
        <is>
          <t>x</t>
        </is>
      </c>
      <c r="R1368" s="87" t="inlineStr">
        <is>
          <t>x</t>
        </is>
      </c>
      <c r="S1368" s="88" t="inlineStr">
        <is>
          <t>x</t>
        </is>
      </c>
    </row>
    <row r="1369" ht="24" customHeight="1">
      <c r="A1369" s="494" t="n"/>
      <c r="B1369" s="236" t="inlineStr">
        <is>
          <t>31</t>
        </is>
      </c>
      <c r="C1369" s="82" t="inlineStr">
        <is>
          <t>19.6</t>
        </is>
      </c>
      <c r="D1369" s="83" t="inlineStr">
        <is>
          <t>30</t>
        </is>
      </c>
      <c r="E1369" s="83" t="inlineStr">
        <is>
          <t>150</t>
        </is>
      </c>
      <c r="F1369" s="84">
        <f>D1369*E1369</f>
        <v/>
      </c>
      <c r="G1369" s="285" t="inlineStr">
        <is>
          <t>x</t>
        </is>
      </c>
      <c r="H1369" s="87" t="inlineStr">
        <is>
          <t>x</t>
        </is>
      </c>
      <c r="I1369" s="87" t="inlineStr">
        <is>
          <t>x</t>
        </is>
      </c>
      <c r="J1369" s="87" t="inlineStr">
        <is>
          <t>x</t>
        </is>
      </c>
      <c r="K1369" s="87" t="inlineStr">
        <is>
          <t>x</t>
        </is>
      </c>
      <c r="L1369" s="83" t="inlineStr">
        <is>
          <t>19</t>
        </is>
      </c>
      <c r="M1369" s="83" t="inlineStr">
        <is>
          <t>7</t>
        </is>
      </c>
      <c r="N1369" s="83" t="inlineStr">
        <is>
          <t>23</t>
        </is>
      </c>
      <c r="O1369" s="83" t="inlineStr">
        <is>
          <t>11</t>
        </is>
      </c>
      <c r="P1369" s="83" t="inlineStr">
        <is>
          <t>11.9%</t>
        </is>
      </c>
      <c r="Q1369" s="87" t="inlineStr">
        <is>
          <t>x</t>
        </is>
      </c>
      <c r="R1369" s="87" t="inlineStr">
        <is>
          <t>x</t>
        </is>
      </c>
      <c r="S1369" s="88" t="inlineStr">
        <is>
          <t>x</t>
        </is>
      </c>
    </row>
    <row r="1370" ht="24" customHeight="1">
      <c r="A1370" s="494" t="n"/>
      <c r="B1370" s="236" t="inlineStr">
        <is>
          <t>32</t>
        </is>
      </c>
      <c r="C1370" s="82" t="inlineStr">
        <is>
          <t>20.8</t>
        </is>
      </c>
      <c r="D1370" s="83" t="inlineStr">
        <is>
          <t>30</t>
        </is>
      </c>
      <c r="E1370" s="83" t="inlineStr">
        <is>
          <t>150</t>
        </is>
      </c>
      <c r="F1370" s="84">
        <f>D1370*E1370</f>
        <v/>
      </c>
      <c r="G1370" s="285" t="inlineStr">
        <is>
          <t>x</t>
        </is>
      </c>
      <c r="H1370" s="87" t="inlineStr">
        <is>
          <t>x</t>
        </is>
      </c>
      <c r="I1370" s="87" t="inlineStr">
        <is>
          <t>x</t>
        </is>
      </c>
      <c r="J1370" s="87" t="inlineStr">
        <is>
          <t>x</t>
        </is>
      </c>
      <c r="K1370" s="87" t="inlineStr">
        <is>
          <t>x</t>
        </is>
      </c>
      <c r="L1370" s="83" t="inlineStr">
        <is>
          <t>20</t>
        </is>
      </c>
      <c r="M1370" s="83" t="inlineStr">
        <is>
          <t>7</t>
        </is>
      </c>
      <c r="N1370" s="83" t="inlineStr">
        <is>
          <t>25</t>
        </is>
      </c>
      <c r="O1370" s="83" t="inlineStr">
        <is>
          <t>12</t>
        </is>
      </c>
      <c r="P1370" s="83" t="inlineStr">
        <is>
          <t>12.9%</t>
        </is>
      </c>
      <c r="Q1370" s="87" t="inlineStr">
        <is>
          <t>x</t>
        </is>
      </c>
      <c r="R1370" s="87" t="inlineStr">
        <is>
          <t>x</t>
        </is>
      </c>
      <c r="S1370" s="88" t="inlineStr">
        <is>
          <t>x</t>
        </is>
      </c>
    </row>
    <row r="1371" ht="24" customHeight="1">
      <c r="A1371" s="494" t="n"/>
      <c r="B1371" s="236" t="inlineStr">
        <is>
          <t>33</t>
        </is>
      </c>
      <c r="C1371" s="82" t="inlineStr">
        <is>
          <t>22.8</t>
        </is>
      </c>
      <c r="D1371" s="83" t="inlineStr">
        <is>
          <t>30</t>
        </is>
      </c>
      <c r="E1371" s="83" t="inlineStr">
        <is>
          <t>150</t>
        </is>
      </c>
      <c r="F1371" s="84">
        <f>D1371*E1371</f>
        <v/>
      </c>
      <c r="G1371" s="285" t="inlineStr">
        <is>
          <t>x</t>
        </is>
      </c>
      <c r="H1371" s="87" t="inlineStr">
        <is>
          <t>x</t>
        </is>
      </c>
      <c r="I1371" s="87" t="inlineStr">
        <is>
          <t>x</t>
        </is>
      </c>
      <c r="J1371" s="87" t="inlineStr">
        <is>
          <t>x</t>
        </is>
      </c>
      <c r="K1371" s="87" t="inlineStr">
        <is>
          <t>x</t>
        </is>
      </c>
      <c r="L1371" s="83" t="inlineStr">
        <is>
          <t>22</t>
        </is>
      </c>
      <c r="M1371" s="83" t="inlineStr">
        <is>
          <t>8</t>
        </is>
      </c>
      <c r="N1371" s="83" t="inlineStr">
        <is>
          <t>27</t>
        </is>
      </c>
      <c r="O1371" s="83" t="inlineStr">
        <is>
          <t>13</t>
        </is>
      </c>
      <c r="P1371" s="83" t="inlineStr">
        <is>
          <t>14%</t>
        </is>
      </c>
      <c r="Q1371" s="87" t="inlineStr">
        <is>
          <t>x</t>
        </is>
      </c>
      <c r="R1371" s="87" t="inlineStr">
        <is>
          <t>x</t>
        </is>
      </c>
      <c r="S1371" s="88" t="inlineStr">
        <is>
          <t>x</t>
        </is>
      </c>
    </row>
    <row r="1372" ht="24" customHeight="1">
      <c r="A1372" s="494" t="n"/>
      <c r="B1372" s="236" t="inlineStr">
        <is>
          <t>34</t>
        </is>
      </c>
      <c r="C1372" s="82" t="inlineStr">
        <is>
          <t>24.5</t>
        </is>
      </c>
      <c r="D1372" s="83" t="inlineStr">
        <is>
          <t>30</t>
        </is>
      </c>
      <c r="E1372" s="83" t="inlineStr">
        <is>
          <t>150</t>
        </is>
      </c>
      <c r="F1372" s="84">
        <f>D1372*E1372</f>
        <v/>
      </c>
      <c r="G1372" s="285" t="inlineStr">
        <is>
          <t>x</t>
        </is>
      </c>
      <c r="H1372" s="87" t="inlineStr">
        <is>
          <t>x</t>
        </is>
      </c>
      <c r="I1372" s="87" t="inlineStr">
        <is>
          <t>x</t>
        </is>
      </c>
      <c r="J1372" s="87" t="inlineStr">
        <is>
          <t>x</t>
        </is>
      </c>
      <c r="K1372" s="87" t="inlineStr">
        <is>
          <t>x</t>
        </is>
      </c>
      <c r="L1372" s="83" t="inlineStr">
        <is>
          <t>24</t>
        </is>
      </c>
      <c r="M1372" s="83" t="inlineStr">
        <is>
          <t>8</t>
        </is>
      </c>
      <c r="N1372" s="83" t="inlineStr">
        <is>
          <t>29</t>
        </is>
      </c>
      <c r="O1372" s="83" t="inlineStr">
        <is>
          <t>14</t>
        </is>
      </c>
      <c r="P1372" s="83" t="inlineStr">
        <is>
          <t>15.3%</t>
        </is>
      </c>
      <c r="Q1372" s="87" t="inlineStr">
        <is>
          <t>x</t>
        </is>
      </c>
      <c r="R1372" s="87" t="inlineStr">
        <is>
          <t>x</t>
        </is>
      </c>
      <c r="S1372" s="88" t="inlineStr">
        <is>
          <t>x</t>
        </is>
      </c>
    </row>
    <row r="1373" ht="24" customHeight="1">
      <c r="A1373" s="553" t="n"/>
      <c r="B1373" s="78" t="inlineStr">
        <is>
          <t>35</t>
        </is>
      </c>
      <c r="C1373" s="89" t="inlineStr">
        <is>
          <t>26.9</t>
        </is>
      </c>
      <c r="D1373" s="90" t="inlineStr">
        <is>
          <t>30</t>
        </is>
      </c>
      <c r="E1373" s="90" t="inlineStr">
        <is>
          <t>150</t>
        </is>
      </c>
      <c r="F1373" s="344">
        <f>D1373*E1373</f>
        <v/>
      </c>
      <c r="G1373" s="679" t="inlineStr">
        <is>
          <t>x</t>
        </is>
      </c>
      <c r="H1373" s="66" t="inlineStr">
        <is>
          <t>x</t>
        </is>
      </c>
      <c r="I1373" s="66" t="inlineStr">
        <is>
          <t>x</t>
        </is>
      </c>
      <c r="J1373" s="66" t="inlineStr">
        <is>
          <t>x</t>
        </is>
      </c>
      <c r="K1373" s="66" t="inlineStr">
        <is>
          <t>x</t>
        </is>
      </c>
      <c r="L1373" s="343" t="inlineStr">
        <is>
          <t>26</t>
        </is>
      </c>
      <c r="M1373" s="343" t="inlineStr">
        <is>
          <t>9</t>
        </is>
      </c>
      <c r="N1373" s="343" t="inlineStr">
        <is>
          <t>32</t>
        </is>
      </c>
      <c r="O1373" s="343" t="inlineStr">
        <is>
          <t>15</t>
        </is>
      </c>
      <c r="P1373" s="343" t="inlineStr">
        <is>
          <t>16.4%</t>
        </is>
      </c>
      <c r="Q1373" s="66" t="inlineStr">
        <is>
          <t>x</t>
        </is>
      </c>
      <c r="R1373" s="66" t="inlineStr">
        <is>
          <t>x</t>
        </is>
      </c>
      <c r="S1373" s="67" t="inlineStr">
        <is>
          <t>x</t>
        </is>
      </c>
    </row>
    <row r="1374" ht="24" customHeight="1">
      <c r="A1374" s="605" t="inlineStr">
        <is>
          <t>武当
上层心法
两仪心法</t>
        </is>
      </c>
      <c r="B1374" s="63" t="inlineStr">
        <is>
          <t>1</t>
        </is>
      </c>
      <c r="C1374" s="234" t="inlineStr">
        <is>
          <t>0.6</t>
        </is>
      </c>
      <c r="D1374" s="340" t="inlineStr">
        <is>
          <t>5</t>
        </is>
      </c>
      <c r="E1374" s="340" t="inlineStr">
        <is>
          <t>1</t>
        </is>
      </c>
      <c r="F1374" s="207">
        <f>D1374/$T$1*E1374</f>
        <v/>
      </c>
      <c r="G1374" s="340" t="inlineStr">
        <is>
          <t>0</t>
        </is>
      </c>
      <c r="H1374" s="340" t="inlineStr">
        <is>
          <t>0.3%</t>
        </is>
      </c>
      <c r="I1374" s="253" t="inlineStr">
        <is>
          <t>x</t>
        </is>
      </c>
      <c r="J1374" s="340" t="inlineStr">
        <is>
          <t>0.4%</t>
        </is>
      </c>
      <c r="K1374" s="253" t="inlineStr">
        <is>
          <t>x</t>
        </is>
      </c>
      <c r="L1374" s="340" t="inlineStr">
        <is>
          <t>0</t>
        </is>
      </c>
      <c r="M1374" s="253" t="inlineStr">
        <is>
          <t>x</t>
        </is>
      </c>
      <c r="N1374" s="1067" t="inlineStr">
        <is>
          <t>0</t>
        </is>
      </c>
      <c r="O1374" s="253" t="inlineStr">
        <is>
          <t>x</t>
        </is>
      </c>
      <c r="P1374" s="340" t="inlineStr">
        <is>
          <t>1%</t>
        </is>
      </c>
      <c r="Q1374" s="253" t="inlineStr">
        <is>
          <t>x</t>
        </is>
      </c>
      <c r="R1374" s="253" t="inlineStr">
        <is>
          <t>x</t>
        </is>
      </c>
      <c r="S1374" s="662" t="inlineStr">
        <is>
          <t>x</t>
        </is>
      </c>
    </row>
    <row r="1375" ht="24" customHeight="1">
      <c r="A1375" s="494" t="n"/>
      <c r="B1375" s="236" t="inlineStr">
        <is>
          <t>2</t>
        </is>
      </c>
      <c r="C1375" s="82" t="inlineStr">
        <is>
          <t>1.9</t>
        </is>
      </c>
      <c r="D1375" s="83" t="inlineStr">
        <is>
          <t>5</t>
        </is>
      </c>
      <c r="E1375" s="83" t="inlineStr">
        <is>
          <t>1</t>
        </is>
      </c>
      <c r="F1375" s="84">
        <f>D1375/$T$1*E1375</f>
        <v/>
      </c>
      <c r="G1375" s="83" t="inlineStr">
        <is>
          <t>1</t>
        </is>
      </c>
      <c r="H1375" s="83" t="inlineStr">
        <is>
          <t>0.6%</t>
        </is>
      </c>
      <c r="I1375" s="87" t="inlineStr">
        <is>
          <t>x</t>
        </is>
      </c>
      <c r="J1375" s="83" t="inlineStr">
        <is>
          <t>0.7%</t>
        </is>
      </c>
      <c r="K1375" s="87" t="inlineStr">
        <is>
          <t>x</t>
        </is>
      </c>
      <c r="L1375" s="83" t="inlineStr">
        <is>
          <t>1</t>
        </is>
      </c>
      <c r="M1375" s="87" t="inlineStr">
        <is>
          <t>x</t>
        </is>
      </c>
      <c r="N1375" s="1068" t="inlineStr">
        <is>
          <t>1</t>
        </is>
      </c>
      <c r="O1375" s="87" t="inlineStr">
        <is>
          <t>x</t>
        </is>
      </c>
      <c r="P1375" s="83" t="inlineStr">
        <is>
          <t>2%</t>
        </is>
      </c>
      <c r="Q1375" s="87" t="inlineStr">
        <is>
          <t>x</t>
        </is>
      </c>
      <c r="R1375" s="87" t="inlineStr">
        <is>
          <t>x</t>
        </is>
      </c>
      <c r="S1375" s="88" t="inlineStr">
        <is>
          <t>x</t>
        </is>
      </c>
    </row>
    <row r="1376" ht="24" customHeight="1">
      <c r="A1376" s="494" t="n"/>
      <c r="B1376" s="236" t="inlineStr">
        <is>
          <t>3</t>
        </is>
      </c>
      <c r="C1376" s="82" t="inlineStr">
        <is>
          <t>2.5</t>
        </is>
      </c>
      <c r="D1376" s="83" t="inlineStr">
        <is>
          <t>5</t>
        </is>
      </c>
      <c r="E1376" s="83" t="inlineStr">
        <is>
          <t>1</t>
        </is>
      </c>
      <c r="F1376" s="84">
        <f>D1376/$T$1*E1376</f>
        <v/>
      </c>
      <c r="G1376" s="83" t="inlineStr">
        <is>
          <t>1</t>
        </is>
      </c>
      <c r="H1376" s="83" t="inlineStr">
        <is>
          <t>0.9%</t>
        </is>
      </c>
      <c r="I1376" s="87" t="inlineStr">
        <is>
          <t>x</t>
        </is>
      </c>
      <c r="J1376" s="83" t="inlineStr">
        <is>
          <t>1.1%</t>
        </is>
      </c>
      <c r="K1376" s="87" t="inlineStr">
        <is>
          <t>x</t>
        </is>
      </c>
      <c r="L1376" s="83" t="inlineStr">
        <is>
          <t>1</t>
        </is>
      </c>
      <c r="M1376" s="87" t="inlineStr">
        <is>
          <t>x</t>
        </is>
      </c>
      <c r="N1376" s="1068" t="inlineStr">
        <is>
          <t>1</t>
        </is>
      </c>
      <c r="O1376" s="87" t="inlineStr">
        <is>
          <t>x</t>
        </is>
      </c>
      <c r="P1376" s="83" t="inlineStr">
        <is>
          <t>3%</t>
        </is>
      </c>
      <c r="Q1376" s="87" t="inlineStr">
        <is>
          <t>x</t>
        </is>
      </c>
      <c r="R1376" s="87" t="inlineStr">
        <is>
          <t>x</t>
        </is>
      </c>
      <c r="S1376" s="88" t="inlineStr">
        <is>
          <t>x</t>
        </is>
      </c>
    </row>
    <row r="1377" ht="24" customHeight="1">
      <c r="A1377" s="494" t="n"/>
      <c r="B1377" s="236" t="inlineStr">
        <is>
          <t>4</t>
        </is>
      </c>
      <c r="C1377" s="82" t="inlineStr">
        <is>
          <t>3.3</t>
        </is>
      </c>
      <c r="D1377" s="83" t="inlineStr">
        <is>
          <t>5</t>
        </is>
      </c>
      <c r="E1377" s="83" t="inlineStr">
        <is>
          <t>1</t>
        </is>
      </c>
      <c r="F1377" s="84">
        <f>D1377/$T$1*E1377</f>
        <v/>
      </c>
      <c r="G1377" s="83" t="inlineStr">
        <is>
          <t>1</t>
        </is>
      </c>
      <c r="H1377" s="83" t="inlineStr">
        <is>
          <t>1.2%</t>
        </is>
      </c>
      <c r="I1377" s="87" t="inlineStr">
        <is>
          <t>x</t>
        </is>
      </c>
      <c r="J1377" s="83" t="inlineStr">
        <is>
          <t>1.5%</t>
        </is>
      </c>
      <c r="K1377" s="87" t="inlineStr">
        <is>
          <t>x</t>
        </is>
      </c>
      <c r="L1377" s="83" t="inlineStr">
        <is>
          <t>1</t>
        </is>
      </c>
      <c r="M1377" s="87" t="inlineStr">
        <is>
          <t>x</t>
        </is>
      </c>
      <c r="N1377" s="1068" t="inlineStr">
        <is>
          <t>2</t>
        </is>
      </c>
      <c r="O1377" s="87" t="inlineStr">
        <is>
          <t>x</t>
        </is>
      </c>
      <c r="P1377" s="83" t="inlineStr">
        <is>
          <t>4%</t>
        </is>
      </c>
      <c r="Q1377" s="87" t="inlineStr">
        <is>
          <t>x</t>
        </is>
      </c>
      <c r="R1377" s="87" t="inlineStr">
        <is>
          <t>x</t>
        </is>
      </c>
      <c r="S1377" s="88" t="inlineStr">
        <is>
          <t>x</t>
        </is>
      </c>
    </row>
    <row r="1378" ht="24" customHeight="1">
      <c r="A1378" s="494" t="n"/>
      <c r="B1378" s="236" t="inlineStr">
        <is>
          <t>5</t>
        </is>
      </c>
      <c r="C1378" s="82" t="inlineStr">
        <is>
          <t>4.4</t>
        </is>
      </c>
      <c r="D1378" s="83" t="inlineStr">
        <is>
          <t>5</t>
        </is>
      </c>
      <c r="E1378" s="83" t="inlineStr">
        <is>
          <t>1</t>
        </is>
      </c>
      <c r="F1378" s="84">
        <f>D1378/$T$1*E1378</f>
        <v/>
      </c>
      <c r="G1378" s="83" t="inlineStr">
        <is>
          <t>2</t>
        </is>
      </c>
      <c r="H1378" s="83" t="inlineStr">
        <is>
          <t>1.5%</t>
        </is>
      </c>
      <c r="I1378" s="87" t="inlineStr">
        <is>
          <t>x</t>
        </is>
      </c>
      <c r="J1378" s="83" t="inlineStr">
        <is>
          <t>1.8%</t>
        </is>
      </c>
      <c r="K1378" s="87" t="inlineStr">
        <is>
          <t>x</t>
        </is>
      </c>
      <c r="L1378" s="83" t="inlineStr">
        <is>
          <t>2</t>
        </is>
      </c>
      <c r="M1378" s="87" t="inlineStr">
        <is>
          <t>x</t>
        </is>
      </c>
      <c r="N1378" s="1068" t="inlineStr">
        <is>
          <t>2</t>
        </is>
      </c>
      <c r="O1378" s="87" t="inlineStr">
        <is>
          <t>x</t>
        </is>
      </c>
      <c r="P1378" s="83" t="inlineStr">
        <is>
          <t>5%</t>
        </is>
      </c>
      <c r="Q1378" s="87" t="inlineStr">
        <is>
          <t>x</t>
        </is>
      </c>
      <c r="R1378" s="87" t="inlineStr">
        <is>
          <t>x</t>
        </is>
      </c>
      <c r="S1378" s="88" t="inlineStr">
        <is>
          <t>x</t>
        </is>
      </c>
    </row>
    <row r="1379" ht="24" customHeight="1">
      <c r="A1379" s="494" t="n"/>
      <c r="B1379" s="236" t="inlineStr">
        <is>
          <t>6</t>
        </is>
      </c>
      <c r="C1379" s="82" t="inlineStr">
        <is>
          <t>5.5</t>
        </is>
      </c>
      <c r="D1379" s="83" t="inlineStr">
        <is>
          <t>10</t>
        </is>
      </c>
      <c r="E1379" s="83" t="inlineStr">
        <is>
          <t>2</t>
        </is>
      </c>
      <c r="F1379" s="84">
        <f>D1379/$T$1*E1379</f>
        <v/>
      </c>
      <c r="G1379" s="83" t="inlineStr">
        <is>
          <t>2</t>
        </is>
      </c>
      <c r="H1379" s="83" t="inlineStr">
        <is>
          <t>1.9%</t>
        </is>
      </c>
      <c r="I1379" s="87" t="inlineStr">
        <is>
          <t>x</t>
        </is>
      </c>
      <c r="J1379" s="83" t="inlineStr">
        <is>
          <t>2.4%</t>
        </is>
      </c>
      <c r="K1379" s="87" t="inlineStr">
        <is>
          <t>x</t>
        </is>
      </c>
      <c r="L1379" s="83" t="inlineStr">
        <is>
          <t>2</t>
        </is>
      </c>
      <c r="M1379" s="87" t="inlineStr">
        <is>
          <t>x</t>
        </is>
      </c>
      <c r="N1379" s="1068" t="inlineStr">
        <is>
          <t>3</t>
        </is>
      </c>
      <c r="O1379" s="87" t="inlineStr">
        <is>
          <t>x</t>
        </is>
      </c>
      <c r="P1379" s="83" t="inlineStr">
        <is>
          <t>6.5%</t>
        </is>
      </c>
      <c r="Q1379" s="87" t="inlineStr">
        <is>
          <t>x</t>
        </is>
      </c>
      <c r="R1379" s="87" t="inlineStr">
        <is>
          <t>x</t>
        </is>
      </c>
      <c r="S1379" s="88" t="inlineStr">
        <is>
          <t>x</t>
        </is>
      </c>
    </row>
    <row r="1380" ht="24" customHeight="1">
      <c r="A1380" s="494" t="n"/>
      <c r="B1380" s="236" t="inlineStr">
        <is>
          <t>7</t>
        </is>
      </c>
      <c r="C1380" s="82" t="inlineStr">
        <is>
          <t>6.7</t>
        </is>
      </c>
      <c r="D1380" s="83" t="inlineStr">
        <is>
          <t>10</t>
        </is>
      </c>
      <c r="E1380" s="83" t="inlineStr">
        <is>
          <t>2</t>
        </is>
      </c>
      <c r="F1380" s="84">
        <f>D1380/$T$1*E1380</f>
        <v/>
      </c>
      <c r="G1380" s="83" t="inlineStr">
        <is>
          <t>2</t>
        </is>
      </c>
      <c r="H1380" s="83" t="inlineStr">
        <is>
          <t>2.3%</t>
        </is>
      </c>
      <c r="I1380" s="87" t="inlineStr">
        <is>
          <t>x</t>
        </is>
      </c>
      <c r="J1380" s="83" t="inlineStr">
        <is>
          <t>2.9%</t>
        </is>
      </c>
      <c r="K1380" s="87" t="inlineStr">
        <is>
          <t>x</t>
        </is>
      </c>
      <c r="L1380" s="83" t="inlineStr">
        <is>
          <t>3</t>
        </is>
      </c>
      <c r="M1380" s="87" t="inlineStr">
        <is>
          <t>x</t>
        </is>
      </c>
      <c r="N1380" s="1068" t="inlineStr">
        <is>
          <t>3</t>
        </is>
      </c>
      <c r="O1380" s="87" t="inlineStr">
        <is>
          <t>x</t>
        </is>
      </c>
      <c r="P1380" s="83" t="inlineStr">
        <is>
          <t>8%</t>
        </is>
      </c>
      <c r="Q1380" s="87" t="inlineStr">
        <is>
          <t>x</t>
        </is>
      </c>
      <c r="R1380" s="87" t="inlineStr">
        <is>
          <t>x</t>
        </is>
      </c>
      <c r="S1380" s="88" t="inlineStr">
        <is>
          <t>x</t>
        </is>
      </c>
    </row>
    <row r="1381" ht="24" customHeight="1">
      <c r="A1381" s="494" t="n"/>
      <c r="B1381" s="236" t="inlineStr">
        <is>
          <t>8</t>
        </is>
      </c>
      <c r="C1381" s="82" t="inlineStr">
        <is>
          <t>8</t>
        </is>
      </c>
      <c r="D1381" s="83" t="inlineStr">
        <is>
          <t>10</t>
        </is>
      </c>
      <c r="E1381" s="83" t="inlineStr">
        <is>
          <t>2</t>
        </is>
      </c>
      <c r="F1381" s="84">
        <f>D1381/$T$1*E1381</f>
        <v/>
      </c>
      <c r="G1381" s="83" t="inlineStr">
        <is>
          <t>3</t>
        </is>
      </c>
      <c r="H1381" s="83" t="inlineStr">
        <is>
          <t>2.8%</t>
        </is>
      </c>
      <c r="I1381" s="87" t="inlineStr">
        <is>
          <t>x</t>
        </is>
      </c>
      <c r="J1381" s="83" t="inlineStr">
        <is>
          <t>3.5%</t>
        </is>
      </c>
      <c r="K1381" s="87" t="inlineStr">
        <is>
          <t>x</t>
        </is>
      </c>
      <c r="L1381" s="83" t="inlineStr">
        <is>
          <t>3</t>
        </is>
      </c>
      <c r="M1381" s="87" t="inlineStr">
        <is>
          <t>x</t>
        </is>
      </c>
      <c r="N1381" s="1068" t="inlineStr">
        <is>
          <t>4</t>
        </is>
      </c>
      <c r="O1381" s="87" t="inlineStr">
        <is>
          <t>x</t>
        </is>
      </c>
      <c r="P1381" s="83" t="inlineStr">
        <is>
          <t>9.5%</t>
        </is>
      </c>
      <c r="Q1381" s="87" t="inlineStr">
        <is>
          <t>x</t>
        </is>
      </c>
      <c r="R1381" s="87" t="inlineStr">
        <is>
          <t>x</t>
        </is>
      </c>
      <c r="S1381" s="88" t="inlineStr">
        <is>
          <t>x</t>
        </is>
      </c>
    </row>
    <row r="1382" ht="24" customHeight="1">
      <c r="A1382" s="494" t="n"/>
      <c r="B1382" s="236" t="inlineStr">
        <is>
          <t>9</t>
        </is>
      </c>
      <c r="C1382" s="82" t="inlineStr">
        <is>
          <t>9.4</t>
        </is>
      </c>
      <c r="D1382" s="83" t="inlineStr">
        <is>
          <t>10</t>
        </is>
      </c>
      <c r="E1382" s="83" t="inlineStr">
        <is>
          <t>2</t>
        </is>
      </c>
      <c r="F1382" s="84">
        <f>D1382/$T$1*E1382</f>
        <v/>
      </c>
      <c r="G1382" s="83" t="inlineStr">
        <is>
          <t>3</t>
        </is>
      </c>
      <c r="H1382" s="83" t="inlineStr">
        <is>
          <t>3.2%</t>
        </is>
      </c>
      <c r="I1382" s="87" t="inlineStr">
        <is>
          <t>x</t>
        </is>
      </c>
      <c r="J1382" s="83" t="inlineStr">
        <is>
          <t>4%</t>
        </is>
      </c>
      <c r="K1382" s="87" t="inlineStr">
        <is>
          <t>x</t>
        </is>
      </c>
      <c r="L1382" s="83" t="inlineStr">
        <is>
          <t>4</t>
        </is>
      </c>
      <c r="M1382" s="87" t="inlineStr">
        <is>
          <t>x</t>
        </is>
      </c>
      <c r="N1382" s="1068" t="inlineStr">
        <is>
          <t>5</t>
        </is>
      </c>
      <c r="O1382" s="87" t="inlineStr">
        <is>
          <t>x</t>
        </is>
      </c>
      <c r="P1382" s="83" t="inlineStr">
        <is>
          <t>11%</t>
        </is>
      </c>
      <c r="Q1382" s="87" t="inlineStr">
        <is>
          <t>x</t>
        </is>
      </c>
      <c r="R1382" s="87" t="inlineStr">
        <is>
          <t>x</t>
        </is>
      </c>
      <c r="S1382" s="88" t="inlineStr">
        <is>
          <t>x</t>
        </is>
      </c>
    </row>
    <row r="1383" ht="24" customHeight="1">
      <c r="A1383" s="494" t="n"/>
      <c r="B1383" s="236" t="inlineStr">
        <is>
          <t>10</t>
        </is>
      </c>
      <c r="C1383" s="82" t="inlineStr">
        <is>
          <t>10.5</t>
        </is>
      </c>
      <c r="D1383" s="83" t="inlineStr">
        <is>
          <t>10</t>
        </is>
      </c>
      <c r="E1383" s="83" t="inlineStr">
        <is>
          <t>2</t>
        </is>
      </c>
      <c r="F1383" s="84">
        <f>D1383/$T$1*E1383</f>
        <v/>
      </c>
      <c r="G1383" s="83" t="inlineStr">
        <is>
          <t>4</t>
        </is>
      </c>
      <c r="H1383" s="83" t="inlineStr">
        <is>
          <t>3.7%</t>
        </is>
      </c>
      <c r="I1383" s="87" t="inlineStr">
        <is>
          <t>x</t>
        </is>
      </c>
      <c r="J1383" s="83" t="inlineStr">
        <is>
          <t>4.6%</t>
        </is>
      </c>
      <c r="K1383" s="87" t="inlineStr">
        <is>
          <t>x</t>
        </is>
      </c>
      <c r="L1383" s="83" t="inlineStr">
        <is>
          <t>4</t>
        </is>
      </c>
      <c r="M1383" s="87" t="inlineStr">
        <is>
          <t>x</t>
        </is>
      </c>
      <c r="N1383" s="1068" t="inlineStr">
        <is>
          <t>5</t>
        </is>
      </c>
      <c r="O1383" s="87" t="inlineStr">
        <is>
          <t>x</t>
        </is>
      </c>
      <c r="P1383" s="83" t="inlineStr">
        <is>
          <t>12.5%</t>
        </is>
      </c>
      <c r="Q1383" s="87" t="inlineStr">
        <is>
          <t>x</t>
        </is>
      </c>
      <c r="R1383" s="87" t="inlineStr">
        <is>
          <t>x</t>
        </is>
      </c>
      <c r="S1383" s="88" t="inlineStr">
        <is>
          <t>x</t>
        </is>
      </c>
    </row>
    <row r="1384" ht="24" customHeight="1">
      <c r="A1384" s="494" t="n"/>
      <c r="B1384" s="236" t="inlineStr">
        <is>
          <t>11</t>
        </is>
      </c>
      <c r="C1384" s="82" t="inlineStr">
        <is>
          <t>12.2</t>
        </is>
      </c>
      <c r="D1384" s="83" t="inlineStr">
        <is>
          <t>15</t>
        </is>
      </c>
      <c r="E1384" s="83" t="inlineStr">
        <is>
          <t>5</t>
        </is>
      </c>
      <c r="F1384" s="84">
        <f>D1384/$T$1*E1384</f>
        <v/>
      </c>
      <c r="G1384" s="83" t="inlineStr">
        <is>
          <t>4</t>
        </is>
      </c>
      <c r="H1384" s="83" t="inlineStr">
        <is>
          <t>4.2%</t>
        </is>
      </c>
      <c r="I1384" s="87" t="inlineStr">
        <is>
          <t>x</t>
        </is>
      </c>
      <c r="J1384" s="83" t="inlineStr">
        <is>
          <t>5.3%</t>
        </is>
      </c>
      <c r="K1384" s="87" t="inlineStr">
        <is>
          <t>x</t>
        </is>
      </c>
      <c r="L1384" s="83" t="inlineStr">
        <is>
          <t>5</t>
        </is>
      </c>
      <c r="M1384" s="87" t="inlineStr">
        <is>
          <t>x</t>
        </is>
      </c>
      <c r="N1384" s="1068" t="inlineStr">
        <is>
          <t>6</t>
        </is>
      </c>
      <c r="O1384" s="87" t="inlineStr">
        <is>
          <t>x</t>
        </is>
      </c>
      <c r="P1384" s="83" t="inlineStr">
        <is>
          <t>14.5%</t>
        </is>
      </c>
      <c r="Q1384" s="87" t="inlineStr">
        <is>
          <t>x</t>
        </is>
      </c>
      <c r="R1384" s="87" t="inlineStr">
        <is>
          <t>x</t>
        </is>
      </c>
      <c r="S1384" s="88" t="inlineStr">
        <is>
          <t>x</t>
        </is>
      </c>
    </row>
    <row r="1385" ht="24" customHeight="1">
      <c r="A1385" s="494" t="n"/>
      <c r="B1385" s="236" t="inlineStr">
        <is>
          <t>12</t>
        </is>
      </c>
      <c r="C1385" s="82" t="inlineStr">
        <is>
          <t>13.7</t>
        </is>
      </c>
      <c r="D1385" s="83" t="inlineStr">
        <is>
          <t>15</t>
        </is>
      </c>
      <c r="E1385" s="83" t="inlineStr">
        <is>
          <t>5</t>
        </is>
      </c>
      <c r="F1385" s="84">
        <f>D1385/$T$1*E1385</f>
        <v/>
      </c>
      <c r="G1385" s="83" t="inlineStr">
        <is>
          <t>5</t>
        </is>
      </c>
      <c r="H1385" s="83" t="inlineStr">
        <is>
          <t>4.8%</t>
        </is>
      </c>
      <c r="I1385" s="87" t="inlineStr">
        <is>
          <t>x</t>
        </is>
      </c>
      <c r="J1385" s="83" t="inlineStr">
        <is>
          <t>6%</t>
        </is>
      </c>
      <c r="K1385" s="87" t="inlineStr">
        <is>
          <t>x</t>
        </is>
      </c>
      <c r="L1385" s="83" t="inlineStr">
        <is>
          <t>5</t>
        </is>
      </c>
      <c r="M1385" s="87" t="inlineStr">
        <is>
          <t>x</t>
        </is>
      </c>
      <c r="N1385" s="1068" t="inlineStr">
        <is>
          <t>7</t>
        </is>
      </c>
      <c r="O1385" s="87" t="inlineStr">
        <is>
          <t>x</t>
        </is>
      </c>
      <c r="P1385" s="83" t="inlineStr">
        <is>
          <t>16.5%</t>
        </is>
      </c>
      <c r="Q1385" s="87" t="inlineStr">
        <is>
          <t>x</t>
        </is>
      </c>
      <c r="R1385" s="87" t="inlineStr">
        <is>
          <t>x</t>
        </is>
      </c>
      <c r="S1385" s="88" t="inlineStr">
        <is>
          <t>x</t>
        </is>
      </c>
    </row>
    <row r="1386" ht="24" customHeight="1">
      <c r="A1386" s="494" t="n"/>
      <c r="B1386" s="236" t="inlineStr">
        <is>
          <t>13</t>
        </is>
      </c>
      <c r="C1386" s="82" t="inlineStr">
        <is>
          <t>15.6</t>
        </is>
      </c>
      <c r="D1386" s="83" t="inlineStr">
        <is>
          <t>15</t>
        </is>
      </c>
      <c r="E1386" s="83" t="inlineStr">
        <is>
          <t>5</t>
        </is>
      </c>
      <c r="F1386" s="84">
        <f>D1386/$T$1*E1386</f>
        <v/>
      </c>
      <c r="G1386" s="83" t="inlineStr">
        <is>
          <t>6</t>
        </is>
      </c>
      <c r="H1386" s="83" t="inlineStr">
        <is>
          <t>5.4%</t>
        </is>
      </c>
      <c r="I1386" s="87" t="inlineStr">
        <is>
          <t>x</t>
        </is>
      </c>
      <c r="J1386" s="83" t="inlineStr">
        <is>
          <t>6.8%</t>
        </is>
      </c>
      <c r="K1386" s="87" t="inlineStr">
        <is>
          <t>x</t>
        </is>
      </c>
      <c r="L1386" s="83" t="inlineStr">
        <is>
          <t>6</t>
        </is>
      </c>
      <c r="M1386" s="87" t="inlineStr">
        <is>
          <t>x</t>
        </is>
      </c>
      <c r="N1386" s="1068" t="inlineStr">
        <is>
          <t>8</t>
        </is>
      </c>
      <c r="O1386" s="87" t="inlineStr">
        <is>
          <t>x</t>
        </is>
      </c>
      <c r="P1386" s="83" t="inlineStr">
        <is>
          <t>18.5%</t>
        </is>
      </c>
      <c r="Q1386" s="87" t="inlineStr">
        <is>
          <t>x</t>
        </is>
      </c>
      <c r="R1386" s="87" t="inlineStr">
        <is>
          <t>x</t>
        </is>
      </c>
      <c r="S1386" s="88" t="inlineStr">
        <is>
          <t>x</t>
        </is>
      </c>
    </row>
    <row r="1387" ht="24" customHeight="1">
      <c r="A1387" s="494" t="n"/>
      <c r="B1387" s="236" t="inlineStr">
        <is>
          <t>14</t>
        </is>
      </c>
      <c r="C1387" s="82" t="inlineStr">
        <is>
          <t>17.4</t>
        </is>
      </c>
      <c r="D1387" s="83" t="inlineStr">
        <is>
          <t>15</t>
        </is>
      </c>
      <c r="E1387" s="83" t="inlineStr">
        <is>
          <t>5</t>
        </is>
      </c>
      <c r="F1387" s="84">
        <f>D1387/$T$1*E1387</f>
        <v/>
      </c>
      <c r="G1387" s="83" t="inlineStr">
        <is>
          <t>6</t>
        </is>
      </c>
      <c r="H1387" s="83" t="inlineStr">
        <is>
          <t>6%</t>
        </is>
      </c>
      <c r="I1387" s="87" t="inlineStr">
        <is>
          <t>x</t>
        </is>
      </c>
      <c r="J1387" s="83" t="inlineStr">
        <is>
          <t>7.5%</t>
        </is>
      </c>
      <c r="K1387" s="87" t="inlineStr">
        <is>
          <t>x</t>
        </is>
      </c>
      <c r="L1387" s="83" t="inlineStr">
        <is>
          <t>7</t>
        </is>
      </c>
      <c r="M1387" s="87" t="inlineStr">
        <is>
          <t>x</t>
        </is>
      </c>
      <c r="N1387" s="1068" t="inlineStr">
        <is>
          <t>9</t>
        </is>
      </c>
      <c r="O1387" s="87" t="inlineStr">
        <is>
          <t>x</t>
        </is>
      </c>
      <c r="P1387" s="83" t="inlineStr">
        <is>
          <t>20.5%</t>
        </is>
      </c>
      <c r="Q1387" s="87" t="inlineStr">
        <is>
          <t>x</t>
        </is>
      </c>
      <c r="R1387" s="87" t="inlineStr">
        <is>
          <t>x</t>
        </is>
      </c>
      <c r="S1387" s="88" t="inlineStr">
        <is>
          <t>x</t>
        </is>
      </c>
    </row>
    <row r="1388" ht="24" customHeight="1">
      <c r="A1388" s="494" t="n"/>
      <c r="B1388" s="236" t="inlineStr">
        <is>
          <t>15</t>
        </is>
      </c>
      <c r="C1388" s="82" t="inlineStr">
        <is>
          <t>18.7</t>
        </is>
      </c>
      <c r="D1388" s="83" t="inlineStr">
        <is>
          <t>15</t>
        </is>
      </c>
      <c r="E1388" s="83" t="inlineStr">
        <is>
          <t>5</t>
        </is>
      </c>
      <c r="F1388" s="84">
        <f>D1388/$T$1*E1388</f>
        <v/>
      </c>
      <c r="G1388" s="83" t="inlineStr">
        <is>
          <t>7</t>
        </is>
      </c>
      <c r="H1388" s="83" t="inlineStr">
        <is>
          <t>6.6%</t>
        </is>
      </c>
      <c r="I1388" s="87" t="inlineStr">
        <is>
          <t>x</t>
        </is>
      </c>
      <c r="J1388" s="83" t="inlineStr">
        <is>
          <t>8.2%</t>
        </is>
      </c>
      <c r="K1388" s="87" t="inlineStr">
        <is>
          <t>x</t>
        </is>
      </c>
      <c r="L1388" s="83" t="inlineStr">
        <is>
          <t>7</t>
        </is>
      </c>
      <c r="M1388" s="87" t="inlineStr">
        <is>
          <t>x</t>
        </is>
      </c>
      <c r="N1388" s="1068" t="inlineStr">
        <is>
          <t>9</t>
        </is>
      </c>
      <c r="O1388" s="87" t="inlineStr">
        <is>
          <t>x</t>
        </is>
      </c>
      <c r="P1388" s="83" t="inlineStr">
        <is>
          <t>22.5%</t>
        </is>
      </c>
      <c r="Q1388" s="87" t="inlineStr">
        <is>
          <t>x</t>
        </is>
      </c>
      <c r="R1388" s="87" t="inlineStr">
        <is>
          <t>x</t>
        </is>
      </c>
      <c r="S1388" s="88" t="inlineStr">
        <is>
          <t>x</t>
        </is>
      </c>
    </row>
    <row r="1389" ht="24" customHeight="1">
      <c r="A1389" s="494" t="n"/>
      <c r="B1389" s="236" t="inlineStr">
        <is>
          <t>16</t>
        </is>
      </c>
      <c r="C1389" s="82" t="inlineStr">
        <is>
          <t>21.3</t>
        </is>
      </c>
      <c r="D1389" s="83" t="inlineStr">
        <is>
          <t>20</t>
        </is>
      </c>
      <c r="E1389" s="83" t="inlineStr">
        <is>
          <t>8</t>
        </is>
      </c>
      <c r="F1389" s="84">
        <f>D1389/$T$1*E1389</f>
        <v/>
      </c>
      <c r="G1389" s="83" t="inlineStr">
        <is>
          <t>8</t>
        </is>
      </c>
      <c r="H1389" s="83" t="inlineStr">
        <is>
          <t>7.4%</t>
        </is>
      </c>
      <c r="I1389" s="87" t="inlineStr">
        <is>
          <t>x</t>
        </is>
      </c>
      <c r="J1389" s="83" t="inlineStr">
        <is>
          <t>9.3%</t>
        </is>
      </c>
      <c r="K1389" s="87" t="inlineStr">
        <is>
          <t>x</t>
        </is>
      </c>
      <c r="L1389" s="83" t="inlineStr">
        <is>
          <t>8</t>
        </is>
      </c>
      <c r="M1389" s="87" t="inlineStr">
        <is>
          <t>x</t>
        </is>
      </c>
      <c r="N1389" s="1068" t="inlineStr">
        <is>
          <t>11</t>
        </is>
      </c>
      <c r="O1389" s="87" t="inlineStr">
        <is>
          <t>x</t>
        </is>
      </c>
      <c r="P1389" s="83" t="inlineStr">
        <is>
          <t>25.5%</t>
        </is>
      </c>
      <c r="Q1389" s="87" t="inlineStr">
        <is>
          <t>x</t>
        </is>
      </c>
      <c r="R1389" s="87" t="inlineStr">
        <is>
          <t>x</t>
        </is>
      </c>
      <c r="S1389" s="88" t="inlineStr">
        <is>
          <t>x</t>
        </is>
      </c>
    </row>
    <row r="1390" ht="24" customHeight="1">
      <c r="A1390" s="494" t="n"/>
      <c r="B1390" s="236" t="inlineStr">
        <is>
          <t>17</t>
        </is>
      </c>
      <c r="C1390" s="82" t="inlineStr">
        <is>
          <t>23.8</t>
        </is>
      </c>
      <c r="D1390" s="83" t="inlineStr">
        <is>
          <t>20</t>
        </is>
      </c>
      <c r="E1390" s="83" t="inlineStr">
        <is>
          <t>8</t>
        </is>
      </c>
      <c r="F1390" s="84">
        <f>D1390/$T$1*E1390</f>
        <v/>
      </c>
      <c r="G1390" s="83" t="inlineStr">
        <is>
          <t>9</t>
        </is>
      </c>
      <c r="H1390" s="83" t="inlineStr">
        <is>
          <t>8.3%</t>
        </is>
      </c>
      <c r="I1390" s="87" t="inlineStr">
        <is>
          <t>x</t>
        </is>
      </c>
      <c r="J1390" s="83" t="inlineStr">
        <is>
          <t>10.4%</t>
        </is>
      </c>
      <c r="K1390" s="87" t="inlineStr">
        <is>
          <t>x</t>
        </is>
      </c>
      <c r="L1390" s="83" t="inlineStr">
        <is>
          <t>9</t>
        </is>
      </c>
      <c r="M1390" s="87" t="inlineStr">
        <is>
          <t>x</t>
        </is>
      </c>
      <c r="N1390" s="1068" t="inlineStr">
        <is>
          <t>12</t>
        </is>
      </c>
      <c r="O1390" s="87" t="inlineStr">
        <is>
          <t>x</t>
        </is>
      </c>
      <c r="P1390" s="83" t="inlineStr">
        <is>
          <t>28.5%</t>
        </is>
      </c>
      <c r="Q1390" s="87" t="inlineStr">
        <is>
          <t>x</t>
        </is>
      </c>
      <c r="R1390" s="87" t="inlineStr">
        <is>
          <t>x</t>
        </is>
      </c>
      <c r="S1390" s="88" t="inlineStr">
        <is>
          <t>x</t>
        </is>
      </c>
    </row>
    <row r="1391" ht="24" customHeight="1">
      <c r="A1391" s="494" t="n"/>
      <c r="B1391" s="236" t="inlineStr">
        <is>
          <t>18</t>
        </is>
      </c>
      <c r="C1391" s="82" t="inlineStr">
        <is>
          <t>26.3</t>
        </is>
      </c>
      <c r="D1391" s="83" t="inlineStr">
        <is>
          <t>20</t>
        </is>
      </c>
      <c r="E1391" s="83" t="inlineStr">
        <is>
          <t>8</t>
        </is>
      </c>
      <c r="F1391" s="84">
        <f>D1391/$T$1*E1391</f>
        <v/>
      </c>
      <c r="G1391" s="83" t="inlineStr">
        <is>
          <t>10</t>
        </is>
      </c>
      <c r="H1391" s="83" t="inlineStr">
        <is>
          <t>9.2%</t>
        </is>
      </c>
      <c r="I1391" s="87" t="inlineStr">
        <is>
          <t>x</t>
        </is>
      </c>
      <c r="J1391" s="83" t="inlineStr">
        <is>
          <t>11.5%</t>
        </is>
      </c>
      <c r="K1391" s="87" t="inlineStr">
        <is>
          <t>x</t>
        </is>
      </c>
      <c r="L1391" s="83" t="inlineStr">
        <is>
          <t>10</t>
        </is>
      </c>
      <c r="M1391" s="87" t="inlineStr">
        <is>
          <t>x</t>
        </is>
      </c>
      <c r="N1391" s="1068" t="inlineStr">
        <is>
          <t>13</t>
        </is>
      </c>
      <c r="O1391" s="87" t="inlineStr">
        <is>
          <t>x</t>
        </is>
      </c>
      <c r="P1391" s="83" t="inlineStr">
        <is>
          <t>31.5%</t>
        </is>
      </c>
      <c r="Q1391" s="87" t="inlineStr">
        <is>
          <t>x</t>
        </is>
      </c>
      <c r="R1391" s="87" t="inlineStr">
        <is>
          <t>x</t>
        </is>
      </c>
      <c r="S1391" s="88" t="inlineStr">
        <is>
          <t>x</t>
        </is>
      </c>
    </row>
    <row r="1392" ht="24" customHeight="1">
      <c r="A1392" s="494" t="n"/>
      <c r="B1392" s="236" t="inlineStr">
        <is>
          <t>19</t>
        </is>
      </c>
      <c r="C1392" s="82" t="inlineStr">
        <is>
          <t>28.8</t>
        </is>
      </c>
      <c r="D1392" s="83" t="inlineStr">
        <is>
          <t>20</t>
        </is>
      </c>
      <c r="E1392" s="83" t="inlineStr">
        <is>
          <t>8</t>
        </is>
      </c>
      <c r="F1392" s="84">
        <f>D1392/$T$1*E1392</f>
        <v/>
      </c>
      <c r="G1392" s="83" t="inlineStr">
        <is>
          <t>11</t>
        </is>
      </c>
      <c r="H1392" s="83" t="inlineStr">
        <is>
          <t>10.1%</t>
        </is>
      </c>
      <c r="I1392" s="87" t="inlineStr">
        <is>
          <t>x</t>
        </is>
      </c>
      <c r="J1392" s="83" t="inlineStr">
        <is>
          <t>12.6%</t>
        </is>
      </c>
      <c r="K1392" s="87" t="inlineStr">
        <is>
          <t>x</t>
        </is>
      </c>
      <c r="L1392" s="83" t="inlineStr">
        <is>
          <t>11</t>
        </is>
      </c>
      <c r="M1392" s="87" t="inlineStr">
        <is>
          <t>x</t>
        </is>
      </c>
      <c r="N1392" s="1068" t="inlineStr">
        <is>
          <t>14</t>
        </is>
      </c>
      <c r="O1392" s="87" t="inlineStr">
        <is>
          <t>x</t>
        </is>
      </c>
      <c r="P1392" s="83" t="inlineStr">
        <is>
          <t>34.5%</t>
        </is>
      </c>
      <c r="Q1392" s="87" t="inlineStr">
        <is>
          <t>x</t>
        </is>
      </c>
      <c r="R1392" s="87" t="inlineStr">
        <is>
          <t>x</t>
        </is>
      </c>
      <c r="S1392" s="88" t="inlineStr">
        <is>
          <t>x</t>
        </is>
      </c>
    </row>
    <row r="1393" ht="24" customHeight="1">
      <c r="A1393" s="494" t="n"/>
      <c r="B1393" s="236" t="inlineStr">
        <is>
          <t>20</t>
        </is>
      </c>
      <c r="C1393" s="82" t="inlineStr">
        <is>
          <t>31.5</t>
        </is>
      </c>
      <c r="D1393" s="83" t="inlineStr">
        <is>
          <t>20</t>
        </is>
      </c>
      <c r="E1393" s="83" t="inlineStr">
        <is>
          <t>8</t>
        </is>
      </c>
      <c r="F1393" s="84">
        <f>D1393/$T$1*E1393</f>
        <v/>
      </c>
      <c r="G1393" s="83" t="inlineStr">
        <is>
          <t>12</t>
        </is>
      </c>
      <c r="H1393" s="83" t="inlineStr">
        <is>
          <t>11%</t>
        </is>
      </c>
      <c r="I1393" s="87" t="inlineStr">
        <is>
          <t>x</t>
        </is>
      </c>
      <c r="J1393" s="83" t="inlineStr">
        <is>
          <t>13.7%</t>
        </is>
      </c>
      <c r="K1393" s="87" t="inlineStr">
        <is>
          <t>x</t>
        </is>
      </c>
      <c r="L1393" s="83" t="inlineStr">
        <is>
          <t>12</t>
        </is>
      </c>
      <c r="M1393" s="87" t="inlineStr">
        <is>
          <t>x</t>
        </is>
      </c>
      <c r="N1393" s="1068" t="inlineStr">
        <is>
          <t>16</t>
        </is>
      </c>
      <c r="O1393" s="87" t="inlineStr">
        <is>
          <t>x</t>
        </is>
      </c>
      <c r="P1393" s="83" t="inlineStr">
        <is>
          <t>37.5%</t>
        </is>
      </c>
      <c r="Q1393" s="87" t="inlineStr">
        <is>
          <t>x</t>
        </is>
      </c>
      <c r="R1393" s="87" t="inlineStr">
        <is>
          <t>x</t>
        </is>
      </c>
      <c r="S1393" s="88" t="inlineStr">
        <is>
          <t>x</t>
        </is>
      </c>
    </row>
    <row r="1394" ht="24" customHeight="1">
      <c r="A1394" s="494" t="n"/>
      <c r="B1394" s="236" t="inlineStr">
        <is>
          <t>21</t>
        </is>
      </c>
      <c r="C1394" s="82" t="inlineStr">
        <is>
          <t>35.5</t>
        </is>
      </c>
      <c r="D1394" s="83" t="inlineStr">
        <is>
          <t>25</t>
        </is>
      </c>
      <c r="E1394" s="83" t="inlineStr">
        <is>
          <t>12</t>
        </is>
      </c>
      <c r="F1394" s="84">
        <f>D1394/$T$1*E1394</f>
        <v/>
      </c>
      <c r="G1394" s="83" t="inlineStr">
        <is>
          <t>13</t>
        </is>
      </c>
      <c r="H1394" s="83" t="inlineStr">
        <is>
          <t>12.3%</t>
        </is>
      </c>
      <c r="I1394" s="87" t="inlineStr">
        <is>
          <t>x</t>
        </is>
      </c>
      <c r="J1394" s="83" t="inlineStr">
        <is>
          <t>15.3%</t>
        </is>
      </c>
      <c r="K1394" s="87" t="inlineStr">
        <is>
          <t>x</t>
        </is>
      </c>
      <c r="L1394" s="83" t="inlineStr">
        <is>
          <t>14</t>
        </is>
      </c>
      <c r="M1394" s="87" t="inlineStr">
        <is>
          <t>x</t>
        </is>
      </c>
      <c r="N1394" s="1068" t="inlineStr">
        <is>
          <t>18</t>
        </is>
      </c>
      <c r="O1394" s="87" t="inlineStr">
        <is>
          <t>x</t>
        </is>
      </c>
      <c r="P1394" s="83" t="inlineStr">
        <is>
          <t>42%</t>
        </is>
      </c>
      <c r="Q1394" s="87" t="inlineStr">
        <is>
          <t>x</t>
        </is>
      </c>
      <c r="R1394" s="87" t="inlineStr">
        <is>
          <t>x</t>
        </is>
      </c>
      <c r="S1394" s="88" t="inlineStr">
        <is>
          <t>x</t>
        </is>
      </c>
    </row>
    <row r="1395" ht="24" customHeight="1">
      <c r="A1395" s="494" t="n"/>
      <c r="B1395" s="236" t="inlineStr">
        <is>
          <t>22</t>
        </is>
      </c>
      <c r="C1395" s="82" t="inlineStr">
        <is>
          <t>39.1</t>
        </is>
      </c>
      <c r="D1395" s="83" t="inlineStr">
        <is>
          <t>25</t>
        </is>
      </c>
      <c r="E1395" s="83" t="inlineStr">
        <is>
          <t>12</t>
        </is>
      </c>
      <c r="F1395" s="84">
        <f>D1395/$T$1*E1395</f>
        <v/>
      </c>
      <c r="G1395" s="83" t="inlineStr">
        <is>
          <t>14</t>
        </is>
      </c>
      <c r="H1395" s="83" t="inlineStr">
        <is>
          <t>13.6%</t>
        </is>
      </c>
      <c r="I1395" s="87" t="inlineStr">
        <is>
          <t>x</t>
        </is>
      </c>
      <c r="J1395" s="83" t="inlineStr">
        <is>
          <t>17%</t>
        </is>
      </c>
      <c r="K1395" s="87" t="inlineStr">
        <is>
          <t>x</t>
        </is>
      </c>
      <c r="L1395" s="83" t="inlineStr">
        <is>
          <t>15</t>
        </is>
      </c>
      <c r="M1395" s="87" t="inlineStr">
        <is>
          <t>x</t>
        </is>
      </c>
      <c r="N1395" s="1068" t="inlineStr">
        <is>
          <t>20</t>
        </is>
      </c>
      <c r="O1395" s="87" t="inlineStr">
        <is>
          <t>x</t>
        </is>
      </c>
      <c r="P1395" s="83" t="inlineStr">
        <is>
          <t>46.5%</t>
        </is>
      </c>
      <c r="Q1395" s="87" t="inlineStr">
        <is>
          <t>x</t>
        </is>
      </c>
      <c r="R1395" s="87" t="inlineStr">
        <is>
          <t>x</t>
        </is>
      </c>
      <c r="S1395" s="88" t="inlineStr">
        <is>
          <t>x</t>
        </is>
      </c>
    </row>
    <row r="1396" ht="24" customHeight="1">
      <c r="A1396" s="494" t="n"/>
      <c r="B1396" s="236" t="inlineStr">
        <is>
          <t>23</t>
        </is>
      </c>
      <c r="C1396" s="82" t="inlineStr">
        <is>
          <t>42.9</t>
        </is>
      </c>
      <c r="D1396" s="83" t="inlineStr">
        <is>
          <t>25</t>
        </is>
      </c>
      <c r="E1396" s="83" t="inlineStr">
        <is>
          <t>12</t>
        </is>
      </c>
      <c r="F1396" s="84">
        <f>D1396/$T$1*E1396</f>
        <v/>
      </c>
      <c r="G1396" s="83" t="inlineStr">
        <is>
          <t>16</t>
        </is>
      </c>
      <c r="H1396" s="83" t="inlineStr">
        <is>
          <t>14.9%</t>
        </is>
      </c>
      <c r="I1396" s="87" t="inlineStr">
        <is>
          <t>x</t>
        </is>
      </c>
      <c r="J1396" s="83" t="inlineStr">
        <is>
          <t>18.6%</t>
        </is>
      </c>
      <c r="K1396" s="87" t="inlineStr">
        <is>
          <t>x</t>
        </is>
      </c>
      <c r="L1396" s="83" t="inlineStr">
        <is>
          <t>17</t>
        </is>
      </c>
      <c r="M1396" s="87" t="inlineStr">
        <is>
          <t>x</t>
        </is>
      </c>
      <c r="N1396" s="1068" t="inlineStr">
        <is>
          <t>21</t>
        </is>
      </c>
      <c r="O1396" s="87" t="inlineStr">
        <is>
          <t>x</t>
        </is>
      </c>
      <c r="P1396" s="83" t="inlineStr">
        <is>
          <t>51%</t>
        </is>
      </c>
      <c r="Q1396" s="87" t="inlineStr">
        <is>
          <t>x</t>
        </is>
      </c>
      <c r="R1396" s="87" t="inlineStr">
        <is>
          <t>x</t>
        </is>
      </c>
      <c r="S1396" s="88" t="inlineStr">
        <is>
          <t>x</t>
        </is>
      </c>
    </row>
    <row r="1397" ht="24" customHeight="1">
      <c r="A1397" s="494" t="n"/>
      <c r="B1397" s="236" t="inlineStr">
        <is>
          <t>24</t>
        </is>
      </c>
      <c r="C1397" s="82" t="inlineStr">
        <is>
          <t>46.5</t>
        </is>
      </c>
      <c r="D1397" s="83" t="inlineStr">
        <is>
          <t>25</t>
        </is>
      </c>
      <c r="E1397" s="83" t="inlineStr">
        <is>
          <t>12</t>
        </is>
      </c>
      <c r="F1397" s="84">
        <f>D1397/$T$1*E1397</f>
        <v/>
      </c>
      <c r="G1397" s="83" t="inlineStr">
        <is>
          <t>17</t>
        </is>
      </c>
      <c r="H1397" s="83" t="inlineStr">
        <is>
          <t>16.2%</t>
        </is>
      </c>
      <c r="I1397" s="87" t="inlineStr">
        <is>
          <t>x</t>
        </is>
      </c>
      <c r="J1397" s="83" t="inlineStr">
        <is>
          <t>20.3%</t>
        </is>
      </c>
      <c r="K1397" s="87" t="inlineStr">
        <is>
          <t>x</t>
        </is>
      </c>
      <c r="L1397" s="83" t="inlineStr">
        <is>
          <t>18</t>
        </is>
      </c>
      <c r="M1397" s="87" t="inlineStr">
        <is>
          <t>x</t>
        </is>
      </c>
      <c r="N1397" s="1068" t="inlineStr">
        <is>
          <t>23</t>
        </is>
      </c>
      <c r="O1397" s="87" t="inlineStr">
        <is>
          <t>x</t>
        </is>
      </c>
      <c r="P1397" s="83" t="inlineStr">
        <is>
          <t>55.5%</t>
        </is>
      </c>
      <c r="Q1397" s="87" t="inlineStr">
        <is>
          <t>x</t>
        </is>
      </c>
      <c r="R1397" s="87" t="inlineStr">
        <is>
          <t>x</t>
        </is>
      </c>
      <c r="S1397" s="88" t="inlineStr">
        <is>
          <t>x</t>
        </is>
      </c>
    </row>
    <row r="1398" ht="24" customHeight="1">
      <c r="A1398" s="494" t="n"/>
      <c r="B1398" s="236" t="inlineStr">
        <is>
          <t>25</t>
        </is>
      </c>
      <c r="C1398" s="82" t="inlineStr">
        <is>
          <t>50.5</t>
        </is>
      </c>
      <c r="D1398" s="83" t="inlineStr">
        <is>
          <t>25</t>
        </is>
      </c>
      <c r="E1398" s="83" t="inlineStr">
        <is>
          <t>12</t>
        </is>
      </c>
      <c r="F1398" s="84">
        <f>D1398/$T$1*E1398</f>
        <v/>
      </c>
      <c r="G1398" s="83" t="inlineStr">
        <is>
          <t>19</t>
        </is>
      </c>
      <c r="H1398" s="83" t="inlineStr">
        <is>
          <t>17.5%</t>
        </is>
      </c>
      <c r="I1398" s="87" t="inlineStr">
        <is>
          <t>x</t>
        </is>
      </c>
      <c r="J1398" s="83" t="inlineStr">
        <is>
          <t>21.9%</t>
        </is>
      </c>
      <c r="K1398" s="87" t="inlineStr">
        <is>
          <t>x</t>
        </is>
      </c>
      <c r="L1398" s="83" t="inlineStr">
        <is>
          <t>20</t>
        </is>
      </c>
      <c r="M1398" s="87" t="inlineStr">
        <is>
          <t>x</t>
        </is>
      </c>
      <c r="N1398" s="1068" t="inlineStr">
        <is>
          <t>25</t>
        </is>
      </c>
      <c r="O1398" s="87" t="inlineStr">
        <is>
          <t>x</t>
        </is>
      </c>
      <c r="P1398" s="83" t="inlineStr">
        <is>
          <t>60%</t>
        </is>
      </c>
      <c r="Q1398" s="87" t="inlineStr">
        <is>
          <t>x</t>
        </is>
      </c>
      <c r="R1398" s="87" t="inlineStr">
        <is>
          <t>x</t>
        </is>
      </c>
      <c r="S1398" s="88" t="inlineStr">
        <is>
          <t>x</t>
        </is>
      </c>
    </row>
    <row r="1399" ht="24" customHeight="1">
      <c r="A1399" s="494" t="n"/>
      <c r="B1399" s="236" t="inlineStr">
        <is>
          <t>26</t>
        </is>
      </c>
      <c r="C1399" s="82" t="inlineStr">
        <is>
          <t>57.1</t>
        </is>
      </c>
      <c r="D1399" s="83" t="inlineStr">
        <is>
          <t>30</t>
        </is>
      </c>
      <c r="E1399" s="83" t="inlineStr">
        <is>
          <t>18</t>
        </is>
      </c>
      <c r="F1399" s="84">
        <f>D1399/$T$1*E1399</f>
        <v/>
      </c>
      <c r="G1399" s="83" t="inlineStr">
        <is>
          <t>21</t>
        </is>
      </c>
      <c r="H1399" s="83" t="inlineStr">
        <is>
          <t>19.9%</t>
        </is>
      </c>
      <c r="I1399" s="87" t="inlineStr">
        <is>
          <t>x</t>
        </is>
      </c>
      <c r="J1399" s="83" t="inlineStr">
        <is>
          <t>24.8%</t>
        </is>
      </c>
      <c r="K1399" s="87" t="inlineStr">
        <is>
          <t>x</t>
        </is>
      </c>
      <c r="L1399" s="83" t="inlineStr">
        <is>
          <t>22</t>
        </is>
      </c>
      <c r="M1399" s="87" t="inlineStr">
        <is>
          <t>x</t>
        </is>
      </c>
      <c r="N1399" s="1068" t="inlineStr">
        <is>
          <t>29</t>
        </is>
      </c>
      <c r="O1399" s="87" t="inlineStr">
        <is>
          <t>x</t>
        </is>
      </c>
      <c r="P1399" s="83" t="inlineStr">
        <is>
          <t>68%</t>
        </is>
      </c>
      <c r="Q1399" s="87" t="inlineStr">
        <is>
          <t>x</t>
        </is>
      </c>
      <c r="R1399" s="87" t="inlineStr">
        <is>
          <t>x</t>
        </is>
      </c>
      <c r="S1399" s="88" t="inlineStr">
        <is>
          <t>x</t>
        </is>
      </c>
    </row>
    <row r="1400" ht="24" customHeight="1">
      <c r="A1400" s="494" t="n"/>
      <c r="B1400" s="236" t="inlineStr">
        <is>
          <t>27</t>
        </is>
      </c>
      <c r="C1400" s="82" t="inlineStr">
        <is>
          <t>63.9</t>
        </is>
      </c>
      <c r="D1400" s="83" t="inlineStr">
        <is>
          <t>30</t>
        </is>
      </c>
      <c r="E1400" s="83" t="inlineStr">
        <is>
          <t>18</t>
        </is>
      </c>
      <c r="F1400" s="84">
        <f>@IF(OR($S$1="春节祝福",$S$1="周年祝福",$S$1="中秋祝福"),D1400/$T$1*E1400,D1400*E1400)</f>
        <v/>
      </c>
      <c r="G1400" s="83" t="inlineStr">
        <is>
          <t>24</t>
        </is>
      </c>
      <c r="H1400" s="83" t="inlineStr">
        <is>
          <t>22.2%</t>
        </is>
      </c>
      <c r="I1400" s="87" t="inlineStr">
        <is>
          <t>x</t>
        </is>
      </c>
      <c r="J1400" s="83" t="inlineStr">
        <is>
          <t>27.7%</t>
        </is>
      </c>
      <c r="K1400" s="87" t="inlineStr">
        <is>
          <t>x</t>
        </is>
      </c>
      <c r="L1400" s="83" t="inlineStr">
        <is>
          <t>25</t>
        </is>
      </c>
      <c r="M1400" s="87" t="inlineStr">
        <is>
          <t>x</t>
        </is>
      </c>
      <c r="N1400" s="1068" t="inlineStr">
        <is>
          <t>32</t>
        </is>
      </c>
      <c r="O1400" s="87" t="inlineStr">
        <is>
          <t>x</t>
        </is>
      </c>
      <c r="P1400" s="83" t="inlineStr">
        <is>
          <t>76%</t>
        </is>
      </c>
      <c r="Q1400" s="87" t="inlineStr">
        <is>
          <t>x</t>
        </is>
      </c>
      <c r="R1400" s="87" t="inlineStr">
        <is>
          <t>x</t>
        </is>
      </c>
      <c r="S1400" s="88" t="inlineStr">
        <is>
          <t>x</t>
        </is>
      </c>
    </row>
    <row r="1401" ht="24" customHeight="1">
      <c r="A1401" s="494" t="n"/>
      <c r="B1401" s="236" t="inlineStr">
        <is>
          <t>28</t>
        </is>
      </c>
      <c r="C1401" s="82" t="inlineStr">
        <is>
          <t>70.7</t>
        </is>
      </c>
      <c r="D1401" s="83" t="inlineStr">
        <is>
          <t>30</t>
        </is>
      </c>
      <c r="E1401" s="83" t="inlineStr">
        <is>
          <t>18</t>
        </is>
      </c>
      <c r="F1401" s="84">
        <f>@IF(OR($S$1="春节祝福",$S$1="周年祝福",$S$1="中秋祝福"),D1401/$T$1*E1401,D1401*E1401)</f>
        <v/>
      </c>
      <c r="G1401" s="83" t="inlineStr">
        <is>
          <t>26</t>
        </is>
      </c>
      <c r="H1401" s="83" t="inlineStr">
        <is>
          <t>24.5%</t>
        </is>
      </c>
      <c r="I1401" s="87" t="inlineStr">
        <is>
          <t>x</t>
        </is>
      </c>
      <c r="J1401" s="83" t="inlineStr">
        <is>
          <t>30.7%</t>
        </is>
      </c>
      <c r="K1401" s="87" t="inlineStr">
        <is>
          <t>x</t>
        </is>
      </c>
      <c r="L1401" s="83" t="inlineStr">
        <is>
          <t>28</t>
        </is>
      </c>
      <c r="M1401" s="87" t="inlineStr">
        <is>
          <t>x</t>
        </is>
      </c>
      <c r="N1401" s="1068" t="inlineStr">
        <is>
          <t>35</t>
        </is>
      </c>
      <c r="O1401" s="87" t="inlineStr">
        <is>
          <t>x</t>
        </is>
      </c>
      <c r="P1401" s="83" t="inlineStr">
        <is>
          <t>84%</t>
        </is>
      </c>
      <c r="Q1401" s="87" t="inlineStr">
        <is>
          <t>x</t>
        </is>
      </c>
      <c r="R1401" s="87" t="inlineStr">
        <is>
          <t>x</t>
        </is>
      </c>
      <c r="S1401" s="88" t="inlineStr">
        <is>
          <t>x</t>
        </is>
      </c>
    </row>
    <row r="1402" ht="24" customHeight="1">
      <c r="A1402" s="494" t="n"/>
      <c r="B1402" s="236" t="inlineStr">
        <is>
          <t>29</t>
        </is>
      </c>
      <c r="C1402" s="82" t="inlineStr">
        <is>
          <t>77.4</t>
        </is>
      </c>
      <c r="D1402" s="83" t="inlineStr">
        <is>
          <t>30</t>
        </is>
      </c>
      <c r="E1402" s="83" t="inlineStr">
        <is>
          <t>18</t>
        </is>
      </c>
      <c r="F1402" s="84">
        <f>@IF(OR($S$1="春节祝福",$S$1="周年祝福",$S$1="中秋祝福"),D1402/$T$1*E1402,D1402*E1402)</f>
        <v/>
      </c>
      <c r="G1402" s="83" t="inlineStr">
        <is>
          <t>29</t>
        </is>
      </c>
      <c r="H1402" s="83" t="inlineStr">
        <is>
          <t>26.9%</t>
        </is>
      </c>
      <c r="I1402" s="87" t="inlineStr">
        <is>
          <t>x</t>
        </is>
      </c>
      <c r="J1402" s="83" t="inlineStr">
        <is>
          <t>33.6%</t>
        </is>
      </c>
      <c r="K1402" s="87" t="inlineStr">
        <is>
          <t>x</t>
        </is>
      </c>
      <c r="L1402" s="83" t="inlineStr">
        <is>
          <t>30</t>
        </is>
      </c>
      <c r="M1402" s="87" t="inlineStr">
        <is>
          <t>x</t>
        </is>
      </c>
      <c r="N1402" s="1068" t="inlineStr">
        <is>
          <t>39</t>
        </is>
      </c>
      <c r="O1402" s="87" t="inlineStr">
        <is>
          <t>x</t>
        </is>
      </c>
      <c r="P1402" s="83" t="inlineStr">
        <is>
          <t>92%</t>
        </is>
      </c>
      <c r="Q1402" s="87" t="inlineStr">
        <is>
          <t>x</t>
        </is>
      </c>
      <c r="R1402" s="87" t="inlineStr">
        <is>
          <t>x</t>
        </is>
      </c>
      <c r="S1402" s="88" t="inlineStr">
        <is>
          <t>x</t>
        </is>
      </c>
    </row>
    <row r="1403" ht="24" customHeight="1">
      <c r="A1403" s="494" t="n"/>
      <c r="B1403" s="236" t="inlineStr">
        <is>
          <t>30</t>
        </is>
      </c>
      <c r="C1403" s="82" t="inlineStr">
        <is>
          <t>84.1</t>
        </is>
      </c>
      <c r="D1403" s="83" t="inlineStr">
        <is>
          <t>30</t>
        </is>
      </c>
      <c r="E1403" s="83" t="inlineStr">
        <is>
          <t>18</t>
        </is>
      </c>
      <c r="F1403" s="84">
        <f>@IF(OR($S$1="周年祝福",$S$1="中秋祝福"),D1403/$T$1*E1403,D1403*E1403)</f>
        <v/>
      </c>
      <c r="G1403" s="83" t="inlineStr">
        <is>
          <t>31</t>
        </is>
      </c>
      <c r="H1403" s="83" t="inlineStr">
        <is>
          <t>29.2%</t>
        </is>
      </c>
      <c r="I1403" s="87" t="inlineStr">
        <is>
          <t>x</t>
        </is>
      </c>
      <c r="J1403" s="83" t="inlineStr">
        <is>
          <t>36.5%</t>
        </is>
      </c>
      <c r="K1403" s="87" t="inlineStr">
        <is>
          <t>x</t>
        </is>
      </c>
      <c r="L1403" s="83" t="inlineStr">
        <is>
          <t>33</t>
        </is>
      </c>
      <c r="M1403" s="87" t="inlineStr">
        <is>
          <t>x</t>
        </is>
      </c>
      <c r="N1403" s="1068" t="inlineStr">
        <is>
          <t>42</t>
        </is>
      </c>
      <c r="O1403" s="87" t="inlineStr">
        <is>
          <t>x</t>
        </is>
      </c>
      <c r="P1403" s="83" t="inlineStr">
        <is>
          <t>100%</t>
        </is>
      </c>
      <c r="Q1403" s="87" t="inlineStr">
        <is>
          <t>x</t>
        </is>
      </c>
      <c r="R1403" s="87" t="inlineStr">
        <is>
          <t>x</t>
        </is>
      </c>
      <c r="S1403" s="88" t="inlineStr">
        <is>
          <t>x</t>
        </is>
      </c>
    </row>
    <row r="1404" ht="24" customHeight="1">
      <c r="A1404" s="494" t="n"/>
      <c r="B1404" s="236" t="inlineStr">
        <is>
          <t>31</t>
        </is>
      </c>
      <c r="C1404" s="82" t="inlineStr">
        <is>
          <t>91.8</t>
        </is>
      </c>
      <c r="D1404" s="83" t="inlineStr">
        <is>
          <t>35</t>
        </is>
      </c>
      <c r="E1404" s="83" t="inlineStr">
        <is>
          <t>20</t>
        </is>
      </c>
      <c r="F1404" s="84">
        <f>@IF(OR($S$1="周年祝福",$S$1="中秋祝福"),D1404/$T$1*E1404,D1404*E1404)</f>
        <v/>
      </c>
      <c r="G1404" s="132" t="inlineStr">
        <is>
          <t>34</t>
        </is>
      </c>
      <c r="H1404" s="132" t="inlineStr">
        <is>
          <t>31.8%</t>
        </is>
      </c>
      <c r="I1404" s="285" t="inlineStr">
        <is>
          <t>x</t>
        </is>
      </c>
      <c r="J1404" s="132" t="inlineStr">
        <is>
          <t>39.8%</t>
        </is>
      </c>
      <c r="K1404" s="285" t="inlineStr">
        <is>
          <t>x</t>
        </is>
      </c>
      <c r="L1404" s="132" t="inlineStr">
        <is>
          <t>36</t>
        </is>
      </c>
      <c r="M1404" s="285" t="inlineStr">
        <is>
          <t>x</t>
        </is>
      </c>
      <c r="N1404" s="132" t="inlineStr">
        <is>
          <t>46</t>
        </is>
      </c>
      <c r="O1404" s="285" t="inlineStr">
        <is>
          <t>x</t>
        </is>
      </c>
      <c r="P1404" s="132" t="inlineStr">
        <is>
          <t>109%</t>
        </is>
      </c>
      <c r="Q1404" s="87" t="inlineStr">
        <is>
          <t>x</t>
        </is>
      </c>
      <c r="R1404" s="87" t="inlineStr">
        <is>
          <t>x</t>
        </is>
      </c>
      <c r="S1404" s="88" t="inlineStr">
        <is>
          <t>x</t>
        </is>
      </c>
    </row>
    <row r="1405" ht="24" customHeight="1">
      <c r="A1405" s="494" t="n"/>
      <c r="B1405" s="236" t="inlineStr">
        <is>
          <t>32</t>
        </is>
      </c>
      <c r="C1405" s="82" t="inlineStr">
        <is>
          <t>99.5</t>
        </is>
      </c>
      <c r="D1405" s="83" t="inlineStr">
        <is>
          <t>35</t>
        </is>
      </c>
      <c r="E1405" s="83" t="inlineStr">
        <is>
          <t>20</t>
        </is>
      </c>
      <c r="F1405" s="84">
        <f>D1405*E1405</f>
        <v/>
      </c>
      <c r="G1405" s="73" t="inlineStr">
        <is>
          <t>37</t>
        </is>
      </c>
      <c r="H1405" s="73" t="inlineStr">
        <is>
          <t>34.5%</t>
        </is>
      </c>
      <c r="I1405" s="665" t="inlineStr">
        <is>
          <t>x</t>
        </is>
      </c>
      <c r="J1405" s="73" t="inlineStr">
        <is>
          <t>43.1%</t>
        </is>
      </c>
      <c r="K1405" s="665" t="inlineStr">
        <is>
          <t>x</t>
        </is>
      </c>
      <c r="L1405" s="73" t="inlineStr">
        <is>
          <t>39</t>
        </is>
      </c>
      <c r="M1405" s="665" t="inlineStr">
        <is>
          <t>x</t>
        </is>
      </c>
      <c r="N1405" s="73" t="inlineStr">
        <is>
          <t>50</t>
        </is>
      </c>
      <c r="O1405" s="665" t="inlineStr">
        <is>
          <t>x</t>
        </is>
      </c>
      <c r="P1405" s="73" t="inlineStr">
        <is>
          <t>118%</t>
        </is>
      </c>
      <c r="Q1405" s="87" t="inlineStr">
        <is>
          <t>x</t>
        </is>
      </c>
      <c r="R1405" s="87" t="inlineStr">
        <is>
          <t>x</t>
        </is>
      </c>
      <c r="S1405" s="88" t="inlineStr">
        <is>
          <t>x</t>
        </is>
      </c>
    </row>
    <row r="1406" ht="24" customHeight="1">
      <c r="A1406" s="494" t="n"/>
      <c r="B1406" s="236" t="inlineStr">
        <is>
          <t>33</t>
        </is>
      </c>
      <c r="C1406" s="82" t="inlineStr">
        <is>
          <t>107.7</t>
        </is>
      </c>
      <c r="D1406" s="83" t="inlineStr">
        <is>
          <t>35</t>
        </is>
      </c>
      <c r="E1406" s="83" t="inlineStr">
        <is>
          <t>20</t>
        </is>
      </c>
      <c r="F1406" s="84">
        <f>D1406*E1406</f>
        <v/>
      </c>
      <c r="G1406" s="73" t="inlineStr">
        <is>
          <t>40</t>
        </is>
      </c>
      <c r="H1406" s="73" t="inlineStr">
        <is>
          <t>37.4%</t>
        </is>
      </c>
      <c r="I1406" s="665" t="inlineStr">
        <is>
          <t>x</t>
        </is>
      </c>
      <c r="J1406" s="73" t="inlineStr">
        <is>
          <t>46.7%</t>
        </is>
      </c>
      <c r="K1406" s="665" t="inlineStr">
        <is>
          <t>x</t>
        </is>
      </c>
      <c r="L1406" s="73" t="inlineStr">
        <is>
          <t>42</t>
        </is>
      </c>
      <c r="M1406" s="665" t="inlineStr">
        <is>
          <t>x</t>
        </is>
      </c>
      <c r="N1406" s="73" t="inlineStr">
        <is>
          <t>54</t>
        </is>
      </c>
      <c r="O1406" s="665" t="inlineStr">
        <is>
          <t>x</t>
        </is>
      </c>
      <c r="P1406" s="73" t="inlineStr">
        <is>
          <t>128%</t>
        </is>
      </c>
      <c r="Q1406" s="87" t="inlineStr">
        <is>
          <t>x</t>
        </is>
      </c>
      <c r="R1406" s="87" t="inlineStr">
        <is>
          <t>x</t>
        </is>
      </c>
      <c r="S1406" s="88" t="inlineStr">
        <is>
          <t>x</t>
        </is>
      </c>
    </row>
    <row r="1407" ht="24" customHeight="1">
      <c r="A1407" s="494" t="n"/>
      <c r="B1407" s="236" t="inlineStr">
        <is>
          <t>34</t>
        </is>
      </c>
      <c r="C1407" s="82" t="inlineStr">
        <is>
          <t>117.7</t>
        </is>
      </c>
      <c r="D1407" s="83" t="inlineStr">
        <is>
          <t>35</t>
        </is>
      </c>
      <c r="E1407" s="83" t="inlineStr">
        <is>
          <t>20</t>
        </is>
      </c>
      <c r="F1407" s="84">
        <f>D1407*E1407</f>
        <v/>
      </c>
      <c r="G1407" s="73" t="inlineStr">
        <is>
          <t>43</t>
        </is>
      </c>
      <c r="H1407" s="73" t="inlineStr">
        <is>
          <t>40.9%</t>
        </is>
      </c>
      <c r="I1407" s="665" t="inlineStr">
        <is>
          <t>x</t>
        </is>
      </c>
      <c r="J1407" s="73" t="inlineStr">
        <is>
          <t>51.1%</t>
        </is>
      </c>
      <c r="K1407" s="665" t="inlineStr">
        <is>
          <t>x</t>
        </is>
      </c>
      <c r="L1407" s="73" t="inlineStr">
        <is>
          <t>46</t>
        </is>
      </c>
      <c r="M1407" s="665" t="inlineStr">
        <is>
          <t>x</t>
        </is>
      </c>
      <c r="N1407" s="73" t="inlineStr">
        <is>
          <t>58</t>
        </is>
      </c>
      <c r="O1407" s="665" t="inlineStr">
        <is>
          <t>x</t>
        </is>
      </c>
      <c r="P1407" s="73" t="inlineStr">
        <is>
          <t>140%</t>
        </is>
      </c>
      <c r="Q1407" s="87" t="inlineStr">
        <is>
          <t>x</t>
        </is>
      </c>
      <c r="R1407" s="87" t="inlineStr">
        <is>
          <t>x</t>
        </is>
      </c>
      <c r="S1407" s="88" t="inlineStr">
        <is>
          <t>x</t>
        </is>
      </c>
    </row>
    <row r="1408" ht="24" customHeight="1">
      <c r="A1408" s="553" t="n"/>
      <c r="B1408" s="78" t="inlineStr">
        <is>
          <t>35</t>
        </is>
      </c>
      <c r="C1408" s="89" t="inlineStr">
        <is>
          <t>126.5</t>
        </is>
      </c>
      <c r="D1408" s="90" t="inlineStr">
        <is>
          <t>35</t>
        </is>
      </c>
      <c r="E1408" s="90" t="inlineStr">
        <is>
          <t>20</t>
        </is>
      </c>
      <c r="F1408" s="224">
        <f>D1408*E1408</f>
        <v/>
      </c>
      <c r="G1408" s="1060" t="inlineStr">
        <is>
          <t>47</t>
        </is>
      </c>
      <c r="H1408" s="1060" t="inlineStr">
        <is>
          <t>43.8%</t>
        </is>
      </c>
      <c r="I1408" s="1061" t="inlineStr">
        <is>
          <t>x</t>
        </is>
      </c>
      <c r="J1408" s="1060" t="inlineStr">
        <is>
          <t>54.8%</t>
        </is>
      </c>
      <c r="K1408" s="1061" t="inlineStr">
        <is>
          <t>x</t>
        </is>
      </c>
      <c r="L1408" s="1060" t="inlineStr">
        <is>
          <t>50</t>
        </is>
      </c>
      <c r="M1408" s="1061" t="inlineStr">
        <is>
          <t>x</t>
        </is>
      </c>
      <c r="N1408" s="1060" t="inlineStr">
        <is>
          <t>63</t>
        </is>
      </c>
      <c r="O1408" s="1061" t="inlineStr">
        <is>
          <t>x</t>
        </is>
      </c>
      <c r="P1408" s="1060" t="inlineStr">
        <is>
          <t>150%</t>
        </is>
      </c>
      <c r="Q1408" s="66" t="inlineStr">
        <is>
          <t>x</t>
        </is>
      </c>
      <c r="R1408" s="66" t="inlineStr">
        <is>
          <t>x</t>
        </is>
      </c>
      <c r="S1408" s="67" t="inlineStr">
        <is>
          <t>x</t>
        </is>
      </c>
    </row>
    <row r="1409" ht="24" customHeight="1">
      <c r="A1409" s="605" t="inlineStr">
        <is>
          <t>武当
上层心法
混元一气</t>
        </is>
      </c>
      <c r="B1409" s="63" t="inlineStr">
        <is>
          <t>1</t>
        </is>
      </c>
      <c r="C1409" s="234" t="inlineStr">
        <is>
          <t>0.4</t>
        </is>
      </c>
      <c r="D1409" s="340" t="inlineStr">
        <is>
          <t>5</t>
        </is>
      </c>
      <c r="E1409" s="340" t="inlineStr">
        <is>
          <t>1</t>
        </is>
      </c>
      <c r="F1409" s="207">
        <f>D1409/$T$1*E1409</f>
        <v/>
      </c>
      <c r="G1409" s="340" t="inlineStr">
        <is>
          <t>0</t>
        </is>
      </c>
      <c r="H1409" s="253" t="inlineStr">
        <is>
          <t>x</t>
        </is>
      </c>
      <c r="I1409" s="340" t="inlineStr">
        <is>
          <t>0.2%</t>
        </is>
      </c>
      <c r="J1409" s="253" t="inlineStr">
        <is>
          <t>x</t>
        </is>
      </c>
      <c r="K1409" s="340" t="inlineStr">
        <is>
          <t>0.1%</t>
        </is>
      </c>
      <c r="L1409" s="253" t="inlineStr">
        <is>
          <t>x</t>
        </is>
      </c>
      <c r="M1409" s="340" t="inlineStr">
        <is>
          <t>0</t>
        </is>
      </c>
      <c r="N1409" s="253" t="inlineStr">
        <is>
          <t>x</t>
        </is>
      </c>
      <c r="O1409" s="340" t="inlineStr">
        <is>
          <t>0</t>
        </is>
      </c>
      <c r="P1409" s="253" t="inlineStr">
        <is>
          <t>x</t>
        </is>
      </c>
      <c r="Q1409" s="340" t="inlineStr">
        <is>
          <t>1%</t>
        </is>
      </c>
      <c r="R1409" s="253" t="inlineStr">
        <is>
          <t>x</t>
        </is>
      </c>
      <c r="S1409" s="662" t="inlineStr">
        <is>
          <t>x</t>
        </is>
      </c>
    </row>
    <row r="1410" ht="24" customHeight="1">
      <c r="A1410" s="494" t="n"/>
      <c r="B1410" s="236" t="inlineStr">
        <is>
          <t>2</t>
        </is>
      </c>
      <c r="C1410" s="82" t="inlineStr">
        <is>
          <t>0.9</t>
        </is>
      </c>
      <c r="D1410" s="83" t="inlineStr">
        <is>
          <t>5</t>
        </is>
      </c>
      <c r="E1410" s="83" t="inlineStr">
        <is>
          <t>1</t>
        </is>
      </c>
      <c r="F1410" s="84">
        <f>D1410/$T$1*E1410</f>
        <v/>
      </c>
      <c r="G1410" s="83" t="inlineStr">
        <is>
          <t>1</t>
        </is>
      </c>
      <c r="H1410" s="87" t="inlineStr">
        <is>
          <t>x</t>
        </is>
      </c>
      <c r="I1410" s="83" t="inlineStr">
        <is>
          <t>0.4%</t>
        </is>
      </c>
      <c r="J1410" s="87" t="inlineStr">
        <is>
          <t>x</t>
        </is>
      </c>
      <c r="K1410" s="83" t="inlineStr">
        <is>
          <t>0.2%</t>
        </is>
      </c>
      <c r="L1410" s="87" t="inlineStr">
        <is>
          <t>x</t>
        </is>
      </c>
      <c r="M1410" s="83" t="inlineStr">
        <is>
          <t>0</t>
        </is>
      </c>
      <c r="N1410" s="87" t="inlineStr">
        <is>
          <t>x</t>
        </is>
      </c>
      <c r="O1410" s="83" t="inlineStr">
        <is>
          <t>0</t>
        </is>
      </c>
      <c r="P1410" s="87" t="inlineStr">
        <is>
          <t>x</t>
        </is>
      </c>
      <c r="Q1410" s="83" t="inlineStr">
        <is>
          <t>2%</t>
        </is>
      </c>
      <c r="R1410" s="87" t="inlineStr">
        <is>
          <t>x</t>
        </is>
      </c>
      <c r="S1410" s="88" t="inlineStr">
        <is>
          <t>x</t>
        </is>
      </c>
    </row>
    <row r="1411" ht="24" customHeight="1">
      <c r="A1411" s="494" t="n"/>
      <c r="B1411" s="236" t="inlineStr">
        <is>
          <t>3</t>
        </is>
      </c>
      <c r="C1411" s="82" t="inlineStr">
        <is>
          <t>1.4</t>
        </is>
      </c>
      <c r="D1411" s="83" t="inlineStr">
        <is>
          <t>5</t>
        </is>
      </c>
      <c r="E1411" s="83" t="inlineStr">
        <is>
          <t>1</t>
        </is>
      </c>
      <c r="F1411" s="84">
        <f>D1411/$T$1*E1411</f>
        <v/>
      </c>
      <c r="G1411" s="83" t="inlineStr">
        <is>
          <t>1</t>
        </is>
      </c>
      <c r="H1411" s="87" t="inlineStr">
        <is>
          <t>x</t>
        </is>
      </c>
      <c r="I1411" s="83" t="inlineStr">
        <is>
          <t>0.6%</t>
        </is>
      </c>
      <c r="J1411" s="87" t="inlineStr">
        <is>
          <t>x</t>
        </is>
      </c>
      <c r="K1411" s="83" t="inlineStr">
        <is>
          <t>0.3%</t>
        </is>
      </c>
      <c r="L1411" s="87" t="inlineStr">
        <is>
          <t>x</t>
        </is>
      </c>
      <c r="M1411" s="83" t="inlineStr">
        <is>
          <t>0</t>
        </is>
      </c>
      <c r="N1411" s="87" t="inlineStr">
        <is>
          <t>x</t>
        </is>
      </c>
      <c r="O1411" s="83" t="inlineStr">
        <is>
          <t>1</t>
        </is>
      </c>
      <c r="P1411" s="87" t="inlineStr">
        <is>
          <t>x</t>
        </is>
      </c>
      <c r="Q1411" s="83" t="inlineStr">
        <is>
          <t>3%</t>
        </is>
      </c>
      <c r="R1411" s="87" t="inlineStr">
        <is>
          <t>x</t>
        </is>
      </c>
      <c r="S1411" s="88" t="inlineStr">
        <is>
          <t>x</t>
        </is>
      </c>
    </row>
    <row r="1412" ht="24" customHeight="1">
      <c r="A1412" s="494" t="n"/>
      <c r="B1412" s="236" t="inlineStr">
        <is>
          <t>4</t>
        </is>
      </c>
      <c r="C1412" s="82" t="inlineStr">
        <is>
          <t>2.2</t>
        </is>
      </c>
      <c r="D1412" s="83" t="inlineStr">
        <is>
          <t>5</t>
        </is>
      </c>
      <c r="E1412" s="83" t="inlineStr">
        <is>
          <t>1</t>
        </is>
      </c>
      <c r="F1412" s="84">
        <f>D1412/$T$1*E1412</f>
        <v/>
      </c>
      <c r="G1412" s="83" t="inlineStr">
        <is>
          <t>1</t>
        </is>
      </c>
      <c r="H1412" s="87" t="inlineStr">
        <is>
          <t>x</t>
        </is>
      </c>
      <c r="I1412" s="83" t="inlineStr">
        <is>
          <t>0.7%</t>
        </is>
      </c>
      <c r="J1412" s="87" t="inlineStr">
        <is>
          <t>x</t>
        </is>
      </c>
      <c r="K1412" s="83" t="inlineStr">
        <is>
          <t>0.4%</t>
        </is>
      </c>
      <c r="L1412" s="87" t="inlineStr">
        <is>
          <t>x</t>
        </is>
      </c>
      <c r="M1412" s="83" t="inlineStr">
        <is>
          <t>1</t>
        </is>
      </c>
      <c r="N1412" s="87" t="inlineStr">
        <is>
          <t>x</t>
        </is>
      </c>
      <c r="O1412" s="83" t="inlineStr">
        <is>
          <t>1</t>
        </is>
      </c>
      <c r="P1412" s="87" t="inlineStr">
        <is>
          <t>x</t>
        </is>
      </c>
      <c r="Q1412" s="83" t="inlineStr">
        <is>
          <t>4%</t>
        </is>
      </c>
      <c r="R1412" s="87" t="inlineStr">
        <is>
          <t>x</t>
        </is>
      </c>
      <c r="S1412" s="88" t="inlineStr">
        <is>
          <t>x</t>
        </is>
      </c>
    </row>
    <row r="1413" ht="24" customHeight="1">
      <c r="A1413" s="494" t="n"/>
      <c r="B1413" s="236" t="inlineStr">
        <is>
          <t>5</t>
        </is>
      </c>
      <c r="C1413" s="82" t="inlineStr">
        <is>
          <t>2.6</t>
        </is>
      </c>
      <c r="D1413" s="83" t="inlineStr">
        <is>
          <t>5</t>
        </is>
      </c>
      <c r="E1413" s="83" t="inlineStr">
        <is>
          <t>1</t>
        </is>
      </c>
      <c r="F1413" s="84">
        <f>D1413/$T$1*E1413</f>
        <v/>
      </c>
      <c r="G1413" s="83" t="inlineStr">
        <is>
          <t>2</t>
        </is>
      </c>
      <c r="H1413" s="87" t="inlineStr">
        <is>
          <t>x</t>
        </is>
      </c>
      <c r="I1413" s="83" t="inlineStr">
        <is>
          <t>0.9%</t>
        </is>
      </c>
      <c r="J1413" s="87" t="inlineStr">
        <is>
          <t>x</t>
        </is>
      </c>
      <c r="K1413" s="83" t="inlineStr">
        <is>
          <t>0.5%</t>
        </is>
      </c>
      <c r="L1413" s="87" t="inlineStr">
        <is>
          <t>x</t>
        </is>
      </c>
      <c r="M1413" s="83" t="inlineStr">
        <is>
          <t>1</t>
        </is>
      </c>
      <c r="N1413" s="87" t="inlineStr">
        <is>
          <t>x</t>
        </is>
      </c>
      <c r="O1413" s="83" t="inlineStr">
        <is>
          <t>1</t>
        </is>
      </c>
      <c r="P1413" s="87" t="inlineStr">
        <is>
          <t>x</t>
        </is>
      </c>
      <c r="Q1413" s="83" t="inlineStr">
        <is>
          <t>5%</t>
        </is>
      </c>
      <c r="R1413" s="87" t="inlineStr">
        <is>
          <t>x</t>
        </is>
      </c>
      <c r="S1413" s="88" t="inlineStr">
        <is>
          <t>x</t>
        </is>
      </c>
    </row>
    <row r="1414" ht="24" customHeight="1">
      <c r="A1414" s="494" t="n"/>
      <c r="B1414" s="236" t="inlineStr">
        <is>
          <t>6</t>
        </is>
      </c>
      <c r="C1414" s="82" t="inlineStr">
        <is>
          <t>3.2</t>
        </is>
      </c>
      <c r="D1414" s="83" t="inlineStr">
        <is>
          <t>10</t>
        </is>
      </c>
      <c r="E1414" s="83" t="inlineStr">
        <is>
          <t>2</t>
        </is>
      </c>
      <c r="F1414" s="84">
        <f>D1414/$T$1*E1414</f>
        <v/>
      </c>
      <c r="G1414" s="83" t="inlineStr">
        <is>
          <t>2</t>
        </is>
      </c>
      <c r="H1414" s="87" t="inlineStr">
        <is>
          <t>x</t>
        </is>
      </c>
      <c r="I1414" s="83" t="inlineStr">
        <is>
          <t>1.2%</t>
        </is>
      </c>
      <c r="J1414" s="87" t="inlineStr">
        <is>
          <t>x</t>
        </is>
      </c>
      <c r="K1414" s="83" t="inlineStr">
        <is>
          <t>0.7%</t>
        </is>
      </c>
      <c r="L1414" s="87" t="inlineStr">
        <is>
          <t>x</t>
        </is>
      </c>
      <c r="M1414" s="83" t="inlineStr">
        <is>
          <t>1</t>
        </is>
      </c>
      <c r="N1414" s="87" t="inlineStr">
        <is>
          <t>x</t>
        </is>
      </c>
      <c r="O1414" s="83" t="inlineStr">
        <is>
          <t>1</t>
        </is>
      </c>
      <c r="P1414" s="87" t="inlineStr">
        <is>
          <t>x</t>
        </is>
      </c>
      <c r="Q1414" s="83" t="inlineStr">
        <is>
          <t>6.5%</t>
        </is>
      </c>
      <c r="R1414" s="87" t="inlineStr">
        <is>
          <t>x</t>
        </is>
      </c>
      <c r="S1414" s="88" t="inlineStr">
        <is>
          <t>x</t>
        </is>
      </c>
    </row>
    <row r="1415" ht="24" customHeight="1">
      <c r="A1415" s="494" t="n"/>
      <c r="B1415" s="236" t="inlineStr">
        <is>
          <t>7</t>
        </is>
      </c>
      <c r="C1415" s="82" t="inlineStr">
        <is>
          <t>4</t>
        </is>
      </c>
      <c r="D1415" s="83" t="inlineStr">
        <is>
          <t>10</t>
        </is>
      </c>
      <c r="E1415" s="83" t="inlineStr">
        <is>
          <t>2</t>
        </is>
      </c>
      <c r="F1415" s="84">
        <f>D1415/$T$1*E1415</f>
        <v/>
      </c>
      <c r="G1415" s="83" t="inlineStr">
        <is>
          <t>2</t>
        </is>
      </c>
      <c r="H1415" s="87" t="inlineStr">
        <is>
          <t>x</t>
        </is>
      </c>
      <c r="I1415" s="83" t="inlineStr">
        <is>
          <t>1.5%</t>
        </is>
      </c>
      <c r="J1415" s="87" t="inlineStr">
        <is>
          <t>x</t>
        </is>
      </c>
      <c r="K1415" s="83" t="inlineStr">
        <is>
          <t>0.9%</t>
        </is>
      </c>
      <c r="L1415" s="87" t="inlineStr">
        <is>
          <t>x</t>
        </is>
      </c>
      <c r="M1415" s="83" t="inlineStr">
        <is>
          <t>1</t>
        </is>
      </c>
      <c r="N1415" s="87" t="inlineStr">
        <is>
          <t>x</t>
        </is>
      </c>
      <c r="O1415" s="83" t="inlineStr">
        <is>
          <t>2</t>
        </is>
      </c>
      <c r="P1415" s="87" t="inlineStr">
        <is>
          <t>x</t>
        </is>
      </c>
      <c r="Q1415" s="83" t="inlineStr">
        <is>
          <t>8%</t>
        </is>
      </c>
      <c r="R1415" s="87" t="inlineStr">
        <is>
          <t>x</t>
        </is>
      </c>
      <c r="S1415" s="88" t="inlineStr">
        <is>
          <t>x</t>
        </is>
      </c>
    </row>
    <row r="1416" ht="24" customHeight="1">
      <c r="A1416" s="494" t="n"/>
      <c r="B1416" s="236" t="inlineStr">
        <is>
          <t>8</t>
        </is>
      </c>
      <c r="C1416" s="82" t="inlineStr">
        <is>
          <t>4.6</t>
        </is>
      </c>
      <c r="D1416" s="83" t="inlineStr">
        <is>
          <t>10</t>
        </is>
      </c>
      <c r="E1416" s="83" t="inlineStr">
        <is>
          <t>2</t>
        </is>
      </c>
      <c r="F1416" s="84">
        <f>D1416/$T$1*E1416</f>
        <v/>
      </c>
      <c r="G1416" s="83" t="inlineStr">
        <is>
          <t>3</t>
        </is>
      </c>
      <c r="H1416" s="87" t="inlineStr">
        <is>
          <t>x</t>
        </is>
      </c>
      <c r="I1416" s="83" t="inlineStr">
        <is>
          <t>1.7%</t>
        </is>
      </c>
      <c r="J1416" s="87" t="inlineStr">
        <is>
          <t>x</t>
        </is>
      </c>
      <c r="K1416" s="83" t="inlineStr">
        <is>
          <t>1%</t>
        </is>
      </c>
      <c r="L1416" s="87" t="inlineStr">
        <is>
          <t>x</t>
        </is>
      </c>
      <c r="M1416" s="83" t="inlineStr">
        <is>
          <t>1</t>
        </is>
      </c>
      <c r="N1416" s="87" t="inlineStr">
        <is>
          <t>x</t>
        </is>
      </c>
      <c r="O1416" s="83" t="inlineStr">
        <is>
          <t>2</t>
        </is>
      </c>
      <c r="P1416" s="87" t="inlineStr">
        <is>
          <t>x</t>
        </is>
      </c>
      <c r="Q1416" s="83" t="inlineStr">
        <is>
          <t>9.5%</t>
        </is>
      </c>
      <c r="R1416" s="87" t="inlineStr">
        <is>
          <t>x</t>
        </is>
      </c>
      <c r="S1416" s="88" t="inlineStr">
        <is>
          <t>x</t>
        </is>
      </c>
    </row>
    <row r="1417" ht="24" customHeight="1">
      <c r="A1417" s="494" t="n"/>
      <c r="B1417" s="236" t="inlineStr">
        <is>
          <t>9</t>
        </is>
      </c>
      <c r="C1417" s="82" t="inlineStr">
        <is>
          <t>5.2</t>
        </is>
      </c>
      <c r="D1417" s="83" t="inlineStr">
        <is>
          <t>10</t>
        </is>
      </c>
      <c r="E1417" s="83" t="inlineStr">
        <is>
          <t>2</t>
        </is>
      </c>
      <c r="F1417" s="84">
        <f>D1417/$T$1*E1417</f>
        <v/>
      </c>
      <c r="G1417" s="83" t="inlineStr">
        <is>
          <t>3</t>
        </is>
      </c>
      <c r="H1417" s="87" t="inlineStr">
        <is>
          <t>x</t>
        </is>
      </c>
      <c r="I1417" s="83" t="inlineStr">
        <is>
          <t>2%</t>
        </is>
      </c>
      <c r="J1417" s="87" t="inlineStr">
        <is>
          <t>x</t>
        </is>
      </c>
      <c r="K1417" s="83" t="inlineStr">
        <is>
          <t>1.2%</t>
        </is>
      </c>
      <c r="L1417" s="87" t="inlineStr">
        <is>
          <t>x</t>
        </is>
      </c>
      <c r="M1417" s="83" t="inlineStr">
        <is>
          <t>1</t>
        </is>
      </c>
      <c r="N1417" s="87" t="inlineStr">
        <is>
          <t>x</t>
        </is>
      </c>
      <c r="O1417" s="83" t="inlineStr">
        <is>
          <t>2</t>
        </is>
      </c>
      <c r="P1417" s="87" t="inlineStr">
        <is>
          <t>x</t>
        </is>
      </c>
      <c r="Q1417" s="83" t="inlineStr">
        <is>
          <t>11%</t>
        </is>
      </c>
      <c r="R1417" s="87" t="inlineStr">
        <is>
          <t>x</t>
        </is>
      </c>
      <c r="S1417" s="88" t="inlineStr">
        <is>
          <t>x</t>
        </is>
      </c>
    </row>
    <row r="1418" ht="24" customHeight="1">
      <c r="A1418" s="494" t="n"/>
      <c r="B1418" s="236" t="inlineStr">
        <is>
          <t>10</t>
        </is>
      </c>
      <c r="C1418" s="82" t="inlineStr">
        <is>
          <t>6.5</t>
        </is>
      </c>
      <c r="D1418" s="83" t="inlineStr">
        <is>
          <t>10</t>
        </is>
      </c>
      <c r="E1418" s="83" t="inlineStr">
        <is>
          <t>2</t>
        </is>
      </c>
      <c r="F1418" s="84">
        <f>D1418/$T$1*E1418</f>
        <v/>
      </c>
      <c r="G1418" s="83" t="inlineStr">
        <is>
          <t>4</t>
        </is>
      </c>
      <c r="H1418" s="87" t="inlineStr">
        <is>
          <t>x</t>
        </is>
      </c>
      <c r="I1418" s="83" t="inlineStr">
        <is>
          <t>2.3%</t>
        </is>
      </c>
      <c r="J1418" s="87" t="inlineStr">
        <is>
          <t>x</t>
        </is>
      </c>
      <c r="K1418" s="83" t="inlineStr">
        <is>
          <t>1.4%</t>
        </is>
      </c>
      <c r="L1418" s="87" t="inlineStr">
        <is>
          <t>x</t>
        </is>
      </c>
      <c r="M1418" s="83" t="inlineStr">
        <is>
          <t>2</t>
        </is>
      </c>
      <c r="N1418" s="87" t="inlineStr">
        <is>
          <t>x</t>
        </is>
      </c>
      <c r="O1418" s="83" t="inlineStr">
        <is>
          <t>3</t>
        </is>
      </c>
      <c r="P1418" s="87" t="inlineStr">
        <is>
          <t>x</t>
        </is>
      </c>
      <c r="Q1418" s="83" t="inlineStr">
        <is>
          <t>12.5%</t>
        </is>
      </c>
      <c r="R1418" s="87" t="inlineStr">
        <is>
          <t>x</t>
        </is>
      </c>
      <c r="S1418" s="88" t="inlineStr">
        <is>
          <t>x</t>
        </is>
      </c>
    </row>
    <row r="1419" ht="24" customHeight="1">
      <c r="A1419" s="494" t="n"/>
      <c r="B1419" s="236" t="inlineStr">
        <is>
          <t>11</t>
        </is>
      </c>
      <c r="C1419" s="82" t="inlineStr">
        <is>
          <t>7.3</t>
        </is>
      </c>
      <c r="D1419" s="83" t="inlineStr">
        <is>
          <t>15</t>
        </is>
      </c>
      <c r="E1419" s="83" t="inlineStr">
        <is>
          <t>5</t>
        </is>
      </c>
      <c r="F1419" s="84">
        <f>D1419/$T$1*E1419</f>
        <v/>
      </c>
      <c r="G1419" s="83" t="inlineStr">
        <is>
          <t>4</t>
        </is>
      </c>
      <c r="H1419" s="87" t="inlineStr">
        <is>
          <t>x</t>
        </is>
      </c>
      <c r="I1419" s="83" t="inlineStr">
        <is>
          <t>2.7%</t>
        </is>
      </c>
      <c r="J1419" s="87" t="inlineStr">
        <is>
          <t>x</t>
        </is>
      </c>
      <c r="K1419" s="83" t="inlineStr">
        <is>
          <t>1.6%</t>
        </is>
      </c>
      <c r="L1419" s="87" t="inlineStr">
        <is>
          <t>x</t>
        </is>
      </c>
      <c r="M1419" s="83" t="inlineStr">
        <is>
          <t>2</t>
        </is>
      </c>
      <c r="N1419" s="87" t="inlineStr">
        <is>
          <t>x</t>
        </is>
      </c>
      <c r="O1419" s="83" t="inlineStr">
        <is>
          <t>3</t>
        </is>
      </c>
      <c r="P1419" s="87" t="inlineStr">
        <is>
          <t>x</t>
        </is>
      </c>
      <c r="Q1419" s="83" t="inlineStr">
        <is>
          <t>14.5%</t>
        </is>
      </c>
      <c r="R1419" s="87" t="inlineStr">
        <is>
          <t>x</t>
        </is>
      </c>
      <c r="S1419" s="88" t="inlineStr">
        <is>
          <t>x</t>
        </is>
      </c>
    </row>
    <row r="1420" ht="24" customHeight="1">
      <c r="A1420" s="494" t="n"/>
      <c r="B1420" s="236" t="inlineStr">
        <is>
          <t>12</t>
        </is>
      </c>
      <c r="C1420" s="82" t="inlineStr">
        <is>
          <t>8.1</t>
        </is>
      </c>
      <c r="D1420" s="83" t="inlineStr">
        <is>
          <t>15</t>
        </is>
      </c>
      <c r="E1420" s="83" t="inlineStr">
        <is>
          <t>5</t>
        </is>
      </c>
      <c r="F1420" s="84">
        <f>D1420/$T$1*E1420</f>
        <v/>
      </c>
      <c r="G1420" s="83" t="inlineStr">
        <is>
          <t>5</t>
        </is>
      </c>
      <c r="H1420" s="87" t="inlineStr">
        <is>
          <t>x</t>
        </is>
      </c>
      <c r="I1420" s="83" t="inlineStr">
        <is>
          <t>3%</t>
        </is>
      </c>
      <c r="J1420" s="87" t="inlineStr">
        <is>
          <t>x</t>
        </is>
      </c>
      <c r="K1420" s="83" t="inlineStr">
        <is>
          <t>1.8%</t>
        </is>
      </c>
      <c r="L1420" s="87" t="inlineStr">
        <is>
          <t>x</t>
        </is>
      </c>
      <c r="M1420" s="83" t="inlineStr">
        <is>
          <t>2</t>
        </is>
      </c>
      <c r="N1420" s="87" t="inlineStr">
        <is>
          <t>x</t>
        </is>
      </c>
      <c r="O1420" s="83" t="inlineStr">
        <is>
          <t>3</t>
        </is>
      </c>
      <c r="P1420" s="87" t="inlineStr">
        <is>
          <t>x</t>
        </is>
      </c>
      <c r="Q1420" s="83" t="inlineStr">
        <is>
          <t>16.5%</t>
        </is>
      </c>
      <c r="R1420" s="87" t="inlineStr">
        <is>
          <t>x</t>
        </is>
      </c>
      <c r="S1420" s="88" t="inlineStr">
        <is>
          <t>x</t>
        </is>
      </c>
    </row>
    <row r="1421" ht="24" customHeight="1">
      <c r="A1421" s="494" t="n"/>
      <c r="B1421" s="236" t="inlineStr">
        <is>
          <t>13</t>
        </is>
      </c>
      <c r="C1421" s="82" t="inlineStr">
        <is>
          <t>9.1</t>
        </is>
      </c>
      <c r="D1421" s="83" t="inlineStr">
        <is>
          <t>15</t>
        </is>
      </c>
      <c r="E1421" s="83" t="inlineStr">
        <is>
          <t>5</t>
        </is>
      </c>
      <c r="F1421" s="84">
        <f>D1421/$T$1*E1421</f>
        <v/>
      </c>
      <c r="G1421" s="83" t="inlineStr">
        <is>
          <t>6</t>
        </is>
      </c>
      <c r="H1421" s="87" t="inlineStr">
        <is>
          <t>x</t>
        </is>
      </c>
      <c r="I1421" s="83" t="inlineStr">
        <is>
          <t>3.4%</t>
        </is>
      </c>
      <c r="J1421" s="87" t="inlineStr">
        <is>
          <t>x</t>
        </is>
      </c>
      <c r="K1421" s="83" t="inlineStr">
        <is>
          <t>2%</t>
        </is>
      </c>
      <c r="L1421" s="87" t="inlineStr">
        <is>
          <t>x</t>
        </is>
      </c>
      <c r="M1421" s="83" t="inlineStr">
        <is>
          <t>2</t>
        </is>
      </c>
      <c r="N1421" s="87" t="inlineStr">
        <is>
          <t>x</t>
        </is>
      </c>
      <c r="O1421" s="83" t="inlineStr">
        <is>
          <t>4</t>
        </is>
      </c>
      <c r="P1421" s="87" t="inlineStr">
        <is>
          <t>x</t>
        </is>
      </c>
      <c r="Q1421" s="83" t="inlineStr">
        <is>
          <t>18.5%</t>
        </is>
      </c>
      <c r="R1421" s="87" t="inlineStr">
        <is>
          <t>x</t>
        </is>
      </c>
      <c r="S1421" s="88" t="inlineStr">
        <is>
          <t>x</t>
        </is>
      </c>
    </row>
    <row r="1422" ht="24" customHeight="1">
      <c r="A1422" s="494" t="n"/>
      <c r="B1422" s="236" t="inlineStr">
        <is>
          <t>14</t>
        </is>
      </c>
      <c r="C1422" s="82" t="inlineStr">
        <is>
          <t>10.3</t>
        </is>
      </c>
      <c r="D1422" s="83" t="inlineStr">
        <is>
          <t>15</t>
        </is>
      </c>
      <c r="E1422" s="83" t="inlineStr">
        <is>
          <t>5</t>
        </is>
      </c>
      <c r="F1422" s="84">
        <f>D1422/$T$1*E1422</f>
        <v/>
      </c>
      <c r="G1422" s="83" t="inlineStr">
        <is>
          <t>6</t>
        </is>
      </c>
      <c r="H1422" s="87" t="inlineStr">
        <is>
          <t>x</t>
        </is>
      </c>
      <c r="I1422" s="83" t="inlineStr">
        <is>
          <t>3.8%</t>
        </is>
      </c>
      <c r="J1422" s="87" t="inlineStr">
        <is>
          <t>x</t>
        </is>
      </c>
      <c r="K1422" s="83" t="inlineStr">
        <is>
          <t>2.2%</t>
        </is>
      </c>
      <c r="L1422" s="87" t="inlineStr">
        <is>
          <t>x</t>
        </is>
      </c>
      <c r="M1422" s="83" t="inlineStr">
        <is>
          <t>3</t>
        </is>
      </c>
      <c r="N1422" s="87" t="inlineStr">
        <is>
          <t>x</t>
        </is>
      </c>
      <c r="O1422" s="83" t="inlineStr">
        <is>
          <t>4</t>
        </is>
      </c>
      <c r="P1422" s="87" t="inlineStr">
        <is>
          <t>x</t>
        </is>
      </c>
      <c r="Q1422" s="83" t="inlineStr">
        <is>
          <t>20.5%</t>
        </is>
      </c>
      <c r="R1422" s="87" t="inlineStr">
        <is>
          <t>x</t>
        </is>
      </c>
      <c r="S1422" s="88" t="inlineStr">
        <is>
          <t>x</t>
        </is>
      </c>
    </row>
    <row r="1423" ht="24" customHeight="1">
      <c r="A1423" s="494" t="n"/>
      <c r="B1423" s="236" t="inlineStr">
        <is>
          <t>15</t>
        </is>
      </c>
      <c r="C1423" s="82" t="inlineStr">
        <is>
          <t>11.4</t>
        </is>
      </c>
      <c r="D1423" s="83" t="inlineStr">
        <is>
          <t>15</t>
        </is>
      </c>
      <c r="E1423" s="83" t="inlineStr">
        <is>
          <t>5</t>
        </is>
      </c>
      <c r="F1423" s="84">
        <f>D1423/$T$1*E1423</f>
        <v/>
      </c>
      <c r="G1423" s="83" t="inlineStr">
        <is>
          <t>7</t>
        </is>
      </c>
      <c r="H1423" s="87" t="inlineStr">
        <is>
          <t>x</t>
        </is>
      </c>
      <c r="I1423" s="83" t="inlineStr">
        <is>
          <t>4.1%</t>
        </is>
      </c>
      <c r="J1423" s="87" t="inlineStr">
        <is>
          <t>x</t>
        </is>
      </c>
      <c r="K1423" s="83" t="inlineStr">
        <is>
          <t>2.5%</t>
        </is>
      </c>
      <c r="L1423" s="87" t="inlineStr">
        <is>
          <t>x</t>
        </is>
      </c>
      <c r="M1423" s="83" t="inlineStr">
        <is>
          <t>3</t>
        </is>
      </c>
      <c r="N1423" s="87" t="inlineStr">
        <is>
          <t>x</t>
        </is>
      </c>
      <c r="O1423" s="83" t="inlineStr">
        <is>
          <t>5</t>
        </is>
      </c>
      <c r="P1423" s="87" t="inlineStr">
        <is>
          <t>x</t>
        </is>
      </c>
      <c r="Q1423" s="83" t="inlineStr">
        <is>
          <t>22.5%</t>
        </is>
      </c>
      <c r="R1423" s="87" t="inlineStr">
        <is>
          <t>x</t>
        </is>
      </c>
      <c r="S1423" s="88" t="inlineStr">
        <is>
          <t>x</t>
        </is>
      </c>
    </row>
    <row r="1424" ht="24" customHeight="1">
      <c r="A1424" s="494" t="n"/>
      <c r="B1424" s="236" t="inlineStr">
        <is>
          <t>16</t>
        </is>
      </c>
      <c r="C1424" s="82" t="inlineStr">
        <is>
          <t>12.6</t>
        </is>
      </c>
      <c r="D1424" s="83" t="inlineStr">
        <is>
          <t>20</t>
        </is>
      </c>
      <c r="E1424" s="83" t="inlineStr">
        <is>
          <t>8</t>
        </is>
      </c>
      <c r="F1424" s="84">
        <f>D1424/$T$1*E1424</f>
        <v/>
      </c>
      <c r="G1424" s="83" t="inlineStr">
        <is>
          <t>8</t>
        </is>
      </c>
      <c r="H1424" s="87" t="inlineStr">
        <is>
          <t>x</t>
        </is>
      </c>
      <c r="I1424" s="83" t="inlineStr">
        <is>
          <t>4.7%</t>
        </is>
      </c>
      <c r="J1424" s="87" t="inlineStr">
        <is>
          <t>x</t>
        </is>
      </c>
      <c r="K1424" s="83" t="inlineStr">
        <is>
          <t>2.8%</t>
        </is>
      </c>
      <c r="L1424" s="87" t="inlineStr">
        <is>
          <t>x</t>
        </is>
      </c>
      <c r="M1424" s="83" t="inlineStr">
        <is>
          <t>3</t>
        </is>
      </c>
      <c r="N1424" s="87" t="inlineStr">
        <is>
          <t>x</t>
        </is>
      </c>
      <c r="O1424" s="83" t="inlineStr">
        <is>
          <t>5</t>
        </is>
      </c>
      <c r="P1424" s="87" t="inlineStr">
        <is>
          <t>x</t>
        </is>
      </c>
      <c r="Q1424" s="83" t="inlineStr">
        <is>
          <t>25.5%</t>
        </is>
      </c>
      <c r="R1424" s="87" t="inlineStr">
        <is>
          <t>x</t>
        </is>
      </c>
      <c r="S1424" s="88" t="inlineStr">
        <is>
          <t>x</t>
        </is>
      </c>
    </row>
    <row r="1425" ht="24" customHeight="1">
      <c r="A1425" s="494" t="n"/>
      <c r="B1425" s="236" t="inlineStr">
        <is>
          <t>17</t>
        </is>
      </c>
      <c r="C1425" s="82" t="inlineStr">
        <is>
          <t>14.4</t>
        </is>
      </c>
      <c r="D1425" s="83" t="inlineStr">
        <is>
          <t>20</t>
        </is>
      </c>
      <c r="E1425" s="83" t="inlineStr">
        <is>
          <t>8</t>
        </is>
      </c>
      <c r="F1425" s="84">
        <f>D1425/$T$1*E1425</f>
        <v/>
      </c>
      <c r="G1425" s="83" t="inlineStr">
        <is>
          <t>9</t>
        </is>
      </c>
      <c r="H1425" s="87" t="inlineStr">
        <is>
          <t>x</t>
        </is>
      </c>
      <c r="I1425" s="83" t="inlineStr">
        <is>
          <t>5.2%</t>
        </is>
      </c>
      <c r="J1425" s="87" t="inlineStr">
        <is>
          <t>x</t>
        </is>
      </c>
      <c r="K1425" s="83" t="inlineStr">
        <is>
          <t>3.1%</t>
        </is>
      </c>
      <c r="L1425" s="87" t="inlineStr">
        <is>
          <t>x</t>
        </is>
      </c>
      <c r="M1425" s="83" t="inlineStr">
        <is>
          <t>4</t>
        </is>
      </c>
      <c r="N1425" s="87" t="inlineStr">
        <is>
          <t>x</t>
        </is>
      </c>
      <c r="O1425" s="83" t="inlineStr">
        <is>
          <t>6</t>
        </is>
      </c>
      <c r="P1425" s="87" t="inlineStr">
        <is>
          <t>x</t>
        </is>
      </c>
      <c r="Q1425" s="83" t="inlineStr">
        <is>
          <t>28.5%</t>
        </is>
      </c>
      <c r="R1425" s="87" t="inlineStr">
        <is>
          <t>x</t>
        </is>
      </c>
      <c r="S1425" s="88" t="inlineStr">
        <is>
          <t>x</t>
        </is>
      </c>
    </row>
    <row r="1426" ht="24" customHeight="1">
      <c r="A1426" s="494" t="n"/>
      <c r="B1426" s="236" t="inlineStr">
        <is>
          <t>18</t>
        </is>
      </c>
      <c r="C1426" s="82" t="inlineStr">
        <is>
          <t>15.8</t>
        </is>
      </c>
      <c r="D1426" s="83" t="inlineStr">
        <is>
          <t>20</t>
        </is>
      </c>
      <c r="E1426" s="83" t="inlineStr">
        <is>
          <t>8</t>
        </is>
      </c>
      <c r="F1426" s="84">
        <f>D1426/$T$1*E1426</f>
        <v/>
      </c>
      <c r="G1426" s="83" t="inlineStr">
        <is>
          <t>10</t>
        </is>
      </c>
      <c r="H1426" s="87" t="inlineStr">
        <is>
          <t>x</t>
        </is>
      </c>
      <c r="I1426" s="83" t="inlineStr">
        <is>
          <t>5.8%</t>
        </is>
      </c>
      <c r="J1426" s="87" t="inlineStr">
        <is>
          <t>x</t>
        </is>
      </c>
      <c r="K1426" s="83" t="inlineStr">
        <is>
          <t>3.4%</t>
        </is>
      </c>
      <c r="L1426" s="87" t="inlineStr">
        <is>
          <t>x</t>
        </is>
      </c>
      <c r="M1426" s="83" t="inlineStr">
        <is>
          <t>4</t>
        </is>
      </c>
      <c r="N1426" s="87" t="inlineStr">
        <is>
          <t>x</t>
        </is>
      </c>
      <c r="O1426" s="83" t="inlineStr">
        <is>
          <t>7</t>
        </is>
      </c>
      <c r="P1426" s="87" t="inlineStr">
        <is>
          <t>x</t>
        </is>
      </c>
      <c r="Q1426" s="83" t="inlineStr">
        <is>
          <t>31.5%</t>
        </is>
      </c>
      <c r="R1426" s="87" t="inlineStr">
        <is>
          <t>x</t>
        </is>
      </c>
      <c r="S1426" s="88" t="inlineStr">
        <is>
          <t>x</t>
        </is>
      </c>
    </row>
    <row r="1427" ht="24" customHeight="1">
      <c r="A1427" s="494" t="n"/>
      <c r="B1427" s="236" t="inlineStr">
        <is>
          <t>19</t>
        </is>
      </c>
      <c r="C1427" s="82" t="inlineStr">
        <is>
          <t>17.1</t>
        </is>
      </c>
      <c r="D1427" s="83" t="inlineStr">
        <is>
          <t>20</t>
        </is>
      </c>
      <c r="E1427" s="83" t="inlineStr">
        <is>
          <t>8</t>
        </is>
      </c>
      <c r="F1427" s="84">
        <f>D1427/$T$1*E1427</f>
        <v/>
      </c>
      <c r="G1427" s="83" t="inlineStr">
        <is>
          <t>11</t>
        </is>
      </c>
      <c r="H1427" s="87" t="inlineStr">
        <is>
          <t>x</t>
        </is>
      </c>
      <c r="I1427" s="83" t="inlineStr">
        <is>
          <t>6.3%</t>
        </is>
      </c>
      <c r="J1427" s="87" t="inlineStr">
        <is>
          <t>x</t>
        </is>
      </c>
      <c r="K1427" s="83" t="inlineStr">
        <is>
          <t>3.8%</t>
        </is>
      </c>
      <c r="L1427" s="87" t="inlineStr">
        <is>
          <t>x</t>
        </is>
      </c>
      <c r="M1427" s="83" t="inlineStr">
        <is>
          <t>4</t>
        </is>
      </c>
      <c r="N1427" s="87" t="inlineStr">
        <is>
          <t>x</t>
        </is>
      </c>
      <c r="O1427" s="83" t="inlineStr">
        <is>
          <t>7</t>
        </is>
      </c>
      <c r="P1427" s="87" t="inlineStr">
        <is>
          <t>x</t>
        </is>
      </c>
      <c r="Q1427" s="83" t="inlineStr">
        <is>
          <t>34.5%</t>
        </is>
      </c>
      <c r="R1427" s="87" t="inlineStr">
        <is>
          <t>x</t>
        </is>
      </c>
      <c r="S1427" s="88" t="inlineStr">
        <is>
          <t>x</t>
        </is>
      </c>
    </row>
    <row r="1428" ht="24" customHeight="1">
      <c r="A1428" s="494" t="n"/>
      <c r="B1428" s="236" t="inlineStr">
        <is>
          <t>20</t>
        </is>
      </c>
      <c r="C1428" s="82" t="inlineStr">
        <is>
          <t>18.9</t>
        </is>
      </c>
      <c r="D1428" s="83" t="inlineStr">
        <is>
          <t>20</t>
        </is>
      </c>
      <c r="E1428" s="83" t="inlineStr">
        <is>
          <t>8</t>
        </is>
      </c>
      <c r="F1428" s="84">
        <f>D1428/$T$1*E1428</f>
        <v/>
      </c>
      <c r="G1428" s="83" t="inlineStr">
        <is>
          <t>12</t>
        </is>
      </c>
      <c r="H1428" s="87" t="inlineStr">
        <is>
          <t>x</t>
        </is>
      </c>
      <c r="I1428" s="83" t="inlineStr">
        <is>
          <t>6.9%</t>
        </is>
      </c>
      <c r="J1428" s="87" t="inlineStr">
        <is>
          <t>x</t>
        </is>
      </c>
      <c r="K1428" s="83" t="inlineStr">
        <is>
          <t>4.1%</t>
        </is>
      </c>
      <c r="L1428" s="87" t="inlineStr">
        <is>
          <t>x</t>
        </is>
      </c>
      <c r="M1428" s="83" t="inlineStr">
        <is>
          <t>5</t>
        </is>
      </c>
      <c r="N1428" s="87" t="inlineStr">
        <is>
          <t>x</t>
        </is>
      </c>
      <c r="O1428" s="83" t="inlineStr">
        <is>
          <t>8</t>
        </is>
      </c>
      <c r="P1428" s="87" t="inlineStr">
        <is>
          <t>x</t>
        </is>
      </c>
      <c r="Q1428" s="83" t="inlineStr">
        <is>
          <t>37.5%</t>
        </is>
      </c>
      <c r="R1428" s="87" t="inlineStr">
        <is>
          <t>x</t>
        </is>
      </c>
      <c r="S1428" s="88" t="inlineStr">
        <is>
          <t>x</t>
        </is>
      </c>
    </row>
    <row r="1429" ht="24" customHeight="1">
      <c r="A1429" s="494" t="n"/>
      <c r="B1429" s="236" t="inlineStr">
        <is>
          <t>21</t>
        </is>
      </c>
      <c r="C1429" s="82" t="inlineStr">
        <is>
          <t>20.9</t>
        </is>
      </c>
      <c r="D1429" s="83" t="inlineStr">
        <is>
          <t>25</t>
        </is>
      </c>
      <c r="E1429" s="83" t="inlineStr">
        <is>
          <t>12</t>
        </is>
      </c>
      <c r="F1429" s="84">
        <f>D1429/$T$1*E1429</f>
        <v/>
      </c>
      <c r="G1429" s="83" t="inlineStr">
        <is>
          <t>13</t>
        </is>
      </c>
      <c r="H1429" s="87" t="inlineStr">
        <is>
          <t>x</t>
        </is>
      </c>
      <c r="I1429" s="83" t="inlineStr">
        <is>
          <t>7.7%</t>
        </is>
      </c>
      <c r="J1429" s="87" t="inlineStr">
        <is>
          <t>x</t>
        </is>
      </c>
      <c r="K1429" s="83" t="inlineStr">
        <is>
          <t>4.6%</t>
        </is>
      </c>
      <c r="L1429" s="87" t="inlineStr">
        <is>
          <t>x</t>
        </is>
      </c>
      <c r="M1429" s="83" t="inlineStr">
        <is>
          <t>5</t>
        </is>
      </c>
      <c r="N1429" s="87" t="inlineStr">
        <is>
          <t>x</t>
        </is>
      </c>
      <c r="O1429" s="83" t="inlineStr">
        <is>
          <t>9</t>
        </is>
      </c>
      <c r="P1429" s="87" t="inlineStr">
        <is>
          <t>x</t>
        </is>
      </c>
      <c r="Q1429" s="83" t="inlineStr">
        <is>
          <t>42%</t>
        </is>
      </c>
      <c r="R1429" s="87" t="inlineStr">
        <is>
          <t>x</t>
        </is>
      </c>
      <c r="S1429" s="88" t="inlineStr">
        <is>
          <t>x</t>
        </is>
      </c>
    </row>
    <row r="1430" ht="24" customHeight="1">
      <c r="A1430" s="494" t="n"/>
      <c r="B1430" s="236" t="inlineStr">
        <is>
          <t>22</t>
        </is>
      </c>
      <c r="C1430" s="82" t="inlineStr">
        <is>
          <t>23.3</t>
        </is>
      </c>
      <c r="D1430" s="83" t="inlineStr">
        <is>
          <t>25</t>
        </is>
      </c>
      <c r="E1430" s="83" t="inlineStr">
        <is>
          <t>12</t>
        </is>
      </c>
      <c r="F1430" s="84">
        <f>D1430/$T$1*E1430</f>
        <v/>
      </c>
      <c r="G1430" s="83" t="inlineStr">
        <is>
          <t>14</t>
        </is>
      </c>
      <c r="H1430" s="87" t="inlineStr">
        <is>
          <t>x</t>
        </is>
      </c>
      <c r="I1430" s="83" t="inlineStr">
        <is>
          <t>8.6%</t>
        </is>
      </c>
      <c r="J1430" s="87" t="inlineStr">
        <is>
          <t>x</t>
        </is>
      </c>
      <c r="K1430" s="83" t="inlineStr">
        <is>
          <t>5.1%</t>
        </is>
      </c>
      <c r="L1430" s="87" t="inlineStr">
        <is>
          <t>x</t>
        </is>
      </c>
      <c r="M1430" s="83" t="inlineStr">
        <is>
          <t>6</t>
        </is>
      </c>
      <c r="N1430" s="87" t="inlineStr">
        <is>
          <t>x</t>
        </is>
      </c>
      <c r="O1430" s="83" t="inlineStr">
        <is>
          <t>10</t>
        </is>
      </c>
      <c r="P1430" s="87" t="inlineStr">
        <is>
          <t>x</t>
        </is>
      </c>
      <c r="Q1430" s="83" t="inlineStr">
        <is>
          <t>46.5%</t>
        </is>
      </c>
      <c r="R1430" s="87" t="inlineStr">
        <is>
          <t>x</t>
        </is>
      </c>
      <c r="S1430" s="88" t="inlineStr">
        <is>
          <t>x</t>
        </is>
      </c>
    </row>
    <row r="1431" ht="24" customHeight="1">
      <c r="A1431" s="494" t="n"/>
      <c r="B1431" s="236" t="inlineStr">
        <is>
          <t>23</t>
        </is>
      </c>
      <c r="C1431" s="82" t="inlineStr">
        <is>
          <t>25.8</t>
        </is>
      </c>
      <c r="D1431" s="83" t="inlineStr">
        <is>
          <t>25</t>
        </is>
      </c>
      <c r="E1431" s="83" t="inlineStr">
        <is>
          <t>12</t>
        </is>
      </c>
      <c r="F1431" s="84">
        <f>D1431/$T$1*E1431</f>
        <v/>
      </c>
      <c r="G1431" s="83" t="inlineStr">
        <is>
          <t>16</t>
        </is>
      </c>
      <c r="H1431" s="87" t="inlineStr">
        <is>
          <t>x</t>
        </is>
      </c>
      <c r="I1431" s="83" t="inlineStr">
        <is>
          <t>9.4%</t>
        </is>
      </c>
      <c r="J1431" s="87" t="inlineStr">
        <is>
          <t>x</t>
        </is>
      </c>
      <c r="K1431" s="83" t="inlineStr">
        <is>
          <t>5.6%</t>
        </is>
      </c>
      <c r="L1431" s="87" t="inlineStr">
        <is>
          <t>x</t>
        </is>
      </c>
      <c r="M1431" s="83" t="inlineStr">
        <is>
          <t>7</t>
        </is>
      </c>
      <c r="N1431" s="87" t="inlineStr">
        <is>
          <t>x</t>
        </is>
      </c>
      <c r="O1431" s="83" t="inlineStr">
        <is>
          <t>11</t>
        </is>
      </c>
      <c r="P1431" s="87" t="inlineStr">
        <is>
          <t>x</t>
        </is>
      </c>
      <c r="Q1431" s="83" t="inlineStr">
        <is>
          <t>51%</t>
        </is>
      </c>
      <c r="R1431" s="87" t="inlineStr">
        <is>
          <t>x</t>
        </is>
      </c>
      <c r="S1431" s="88" t="inlineStr">
        <is>
          <t>x</t>
        </is>
      </c>
    </row>
    <row r="1432" ht="24" customHeight="1">
      <c r="A1432" s="494" t="n"/>
      <c r="B1432" s="236" t="inlineStr">
        <is>
          <t>24</t>
        </is>
      </c>
      <c r="C1432" s="82" t="inlineStr">
        <is>
          <t>27.7</t>
        </is>
      </c>
      <c r="D1432" s="83" t="inlineStr">
        <is>
          <t>25</t>
        </is>
      </c>
      <c r="E1432" s="83" t="inlineStr">
        <is>
          <t>12</t>
        </is>
      </c>
      <c r="F1432" s="84">
        <f>D1432/$T$1*E1432</f>
        <v/>
      </c>
      <c r="G1432" s="83" t="inlineStr">
        <is>
          <t>17</t>
        </is>
      </c>
      <c r="H1432" s="87" t="inlineStr">
        <is>
          <t>x</t>
        </is>
      </c>
      <c r="I1432" s="83" t="inlineStr">
        <is>
          <t>10.2%</t>
        </is>
      </c>
      <c r="J1432" s="87" t="inlineStr">
        <is>
          <t>x</t>
        </is>
      </c>
      <c r="K1432" s="83" t="inlineStr">
        <is>
          <t>6%</t>
        </is>
      </c>
      <c r="L1432" s="87" t="inlineStr">
        <is>
          <t>x</t>
        </is>
      </c>
      <c r="M1432" s="83" t="inlineStr">
        <is>
          <t>7</t>
        </is>
      </c>
      <c r="N1432" s="87" t="inlineStr">
        <is>
          <t>x</t>
        </is>
      </c>
      <c r="O1432" s="83" t="inlineStr">
        <is>
          <t>12</t>
        </is>
      </c>
      <c r="P1432" s="87" t="inlineStr">
        <is>
          <t>x</t>
        </is>
      </c>
      <c r="Q1432" s="83" t="inlineStr">
        <is>
          <t>55.5%</t>
        </is>
      </c>
      <c r="R1432" s="87" t="inlineStr">
        <is>
          <t>x</t>
        </is>
      </c>
      <c r="S1432" s="88" t="inlineStr">
        <is>
          <t>x</t>
        </is>
      </c>
    </row>
    <row r="1433" ht="24" customHeight="1">
      <c r="A1433" s="494" t="n"/>
      <c r="B1433" s="236" t="inlineStr">
        <is>
          <t>25</t>
        </is>
      </c>
      <c r="C1433" s="82" t="inlineStr">
        <is>
          <t>30.2</t>
        </is>
      </c>
      <c r="D1433" s="83" t="inlineStr">
        <is>
          <t>25</t>
        </is>
      </c>
      <c r="E1433" s="83" t="inlineStr">
        <is>
          <t>12</t>
        </is>
      </c>
      <c r="F1433" s="84">
        <f>D1433/$T$1*E1433</f>
        <v/>
      </c>
      <c r="G1433" s="83" t="inlineStr">
        <is>
          <t>19</t>
        </is>
      </c>
      <c r="H1433" s="87" t="inlineStr">
        <is>
          <t>x</t>
        </is>
      </c>
      <c r="I1433" s="83" t="inlineStr">
        <is>
          <t>11%</t>
        </is>
      </c>
      <c r="J1433" s="87" t="inlineStr">
        <is>
          <t>x</t>
        </is>
      </c>
      <c r="K1433" s="83" t="inlineStr">
        <is>
          <t>6.5%</t>
        </is>
      </c>
      <c r="L1433" s="87" t="inlineStr">
        <is>
          <t>x</t>
        </is>
      </c>
      <c r="M1433" s="83" t="inlineStr">
        <is>
          <t>8</t>
        </is>
      </c>
      <c r="N1433" s="87" t="inlineStr">
        <is>
          <t>x</t>
        </is>
      </c>
      <c r="O1433" s="83" t="inlineStr">
        <is>
          <t>13</t>
        </is>
      </c>
      <c r="P1433" s="87" t="inlineStr">
        <is>
          <t>x</t>
        </is>
      </c>
      <c r="Q1433" s="83" t="inlineStr">
        <is>
          <t>60%</t>
        </is>
      </c>
      <c r="R1433" s="87" t="inlineStr">
        <is>
          <t>x</t>
        </is>
      </c>
      <c r="S1433" s="88" t="inlineStr">
        <is>
          <t>x</t>
        </is>
      </c>
    </row>
    <row r="1434" ht="24" customHeight="1">
      <c r="A1434" s="494" t="n"/>
      <c r="B1434" s="236" t="inlineStr">
        <is>
          <t>26</t>
        </is>
      </c>
      <c r="C1434" s="82" t="inlineStr">
        <is>
          <t>34</t>
        </is>
      </c>
      <c r="D1434" s="83" t="inlineStr">
        <is>
          <t>30</t>
        </is>
      </c>
      <c r="E1434" s="83" t="inlineStr">
        <is>
          <t>18</t>
        </is>
      </c>
      <c r="F1434" s="84">
        <f>D1434/$T$1*E1434</f>
        <v/>
      </c>
      <c r="G1434" s="83" t="inlineStr">
        <is>
          <t>21</t>
        </is>
      </c>
      <c r="H1434" s="87" t="inlineStr">
        <is>
          <t>x</t>
        </is>
      </c>
      <c r="I1434" s="83" t="inlineStr">
        <is>
          <t>12.5%</t>
        </is>
      </c>
      <c r="J1434" s="87" t="inlineStr">
        <is>
          <t>x</t>
        </is>
      </c>
      <c r="K1434" s="83" t="inlineStr">
        <is>
          <t>7.4%</t>
        </is>
      </c>
      <c r="L1434" s="87" t="inlineStr">
        <is>
          <t>x</t>
        </is>
      </c>
      <c r="M1434" s="83" t="inlineStr">
        <is>
          <t>9</t>
        </is>
      </c>
      <c r="N1434" s="87" t="inlineStr">
        <is>
          <t>x</t>
        </is>
      </c>
      <c r="O1434" s="83" t="inlineStr">
        <is>
          <t>14</t>
        </is>
      </c>
      <c r="P1434" s="87" t="inlineStr">
        <is>
          <t>x</t>
        </is>
      </c>
      <c r="Q1434" s="83" t="inlineStr">
        <is>
          <t>68%</t>
        </is>
      </c>
      <c r="R1434" s="87" t="inlineStr">
        <is>
          <t>x</t>
        </is>
      </c>
      <c r="S1434" s="88" t="inlineStr">
        <is>
          <t>x</t>
        </is>
      </c>
    </row>
    <row r="1435" ht="24" customHeight="1">
      <c r="A1435" s="494" t="n"/>
      <c r="B1435" s="236" t="inlineStr">
        <is>
          <t>27</t>
        </is>
      </c>
      <c r="C1435" s="82" t="inlineStr">
        <is>
          <t>38.2</t>
        </is>
      </c>
      <c r="D1435" s="83" t="inlineStr">
        <is>
          <t>30</t>
        </is>
      </c>
      <c r="E1435" s="83" t="inlineStr">
        <is>
          <t>18</t>
        </is>
      </c>
      <c r="F1435" s="84">
        <f>@IF(OR($S$1="春节祝福",$S$1="周年祝福",$S$1="中秋祝福"),D1435/$T$1*E1435,D1435*E1435)</f>
        <v/>
      </c>
      <c r="G1435" s="83" t="inlineStr">
        <is>
          <t>24</t>
        </is>
      </c>
      <c r="H1435" s="87" t="inlineStr">
        <is>
          <t>x</t>
        </is>
      </c>
      <c r="I1435" s="83" t="inlineStr">
        <is>
          <t>14%</t>
        </is>
      </c>
      <c r="J1435" s="87" t="inlineStr">
        <is>
          <t>x</t>
        </is>
      </c>
      <c r="K1435" s="83" t="inlineStr">
        <is>
          <t>8.3%</t>
        </is>
      </c>
      <c r="L1435" s="87" t="inlineStr">
        <is>
          <t>x</t>
        </is>
      </c>
      <c r="M1435" s="83" t="inlineStr">
        <is>
          <t>10</t>
        </is>
      </c>
      <c r="N1435" s="87" t="inlineStr">
        <is>
          <t>x</t>
        </is>
      </c>
      <c r="O1435" s="83" t="inlineStr">
        <is>
          <t>16</t>
        </is>
      </c>
      <c r="P1435" s="87" t="inlineStr">
        <is>
          <t>x</t>
        </is>
      </c>
      <c r="Q1435" s="83" t="inlineStr">
        <is>
          <t>76%</t>
        </is>
      </c>
      <c r="R1435" s="87" t="inlineStr">
        <is>
          <t>x</t>
        </is>
      </c>
      <c r="S1435" s="88" t="inlineStr">
        <is>
          <t>x</t>
        </is>
      </c>
    </row>
    <row r="1436" ht="24" customHeight="1">
      <c r="A1436" s="494" t="n"/>
      <c r="B1436" s="236" t="inlineStr">
        <is>
          <t>28</t>
        </is>
      </c>
      <c r="C1436" s="82" t="inlineStr">
        <is>
          <t>42.2</t>
        </is>
      </c>
      <c r="D1436" s="83" t="inlineStr">
        <is>
          <t>30</t>
        </is>
      </c>
      <c r="E1436" s="83" t="inlineStr">
        <is>
          <t>18</t>
        </is>
      </c>
      <c r="F1436" s="84">
        <f>@IF(OR($S$1="春节祝福",$S$1="周年祝福",$S$1="中秋祝福"),D1436/$T$1*E1436,D1436*E1436)</f>
        <v/>
      </c>
      <c r="G1436" s="83" t="inlineStr">
        <is>
          <t>26</t>
        </is>
      </c>
      <c r="H1436" s="87" t="inlineStr">
        <is>
          <t>x</t>
        </is>
      </c>
      <c r="I1436" s="83" t="inlineStr">
        <is>
          <t>15.5%</t>
        </is>
      </c>
      <c r="J1436" s="87" t="inlineStr">
        <is>
          <t>x</t>
        </is>
      </c>
      <c r="K1436" s="83" t="inlineStr">
        <is>
          <t>9.2%</t>
        </is>
      </c>
      <c r="L1436" s="87" t="inlineStr">
        <is>
          <t>x</t>
        </is>
      </c>
      <c r="M1436" s="83" t="inlineStr">
        <is>
          <t>11</t>
        </is>
      </c>
      <c r="N1436" s="87" t="inlineStr">
        <is>
          <t>x</t>
        </is>
      </c>
      <c r="O1436" s="83" t="inlineStr">
        <is>
          <t>18</t>
        </is>
      </c>
      <c r="P1436" s="87" t="inlineStr">
        <is>
          <t>x</t>
        </is>
      </c>
      <c r="Q1436" s="83" t="inlineStr">
        <is>
          <t>84%</t>
        </is>
      </c>
      <c r="R1436" s="87" t="inlineStr">
        <is>
          <t>x</t>
        </is>
      </c>
      <c r="S1436" s="88" t="inlineStr">
        <is>
          <t>x</t>
        </is>
      </c>
    </row>
    <row r="1437" ht="24" customHeight="1">
      <c r="A1437" s="494" t="n"/>
      <c r="B1437" s="236" t="inlineStr">
        <is>
          <t>29</t>
        </is>
      </c>
      <c r="C1437" s="82" t="inlineStr">
        <is>
          <t>46</t>
        </is>
      </c>
      <c r="D1437" s="83" t="inlineStr">
        <is>
          <t>30</t>
        </is>
      </c>
      <c r="E1437" s="83" t="inlineStr">
        <is>
          <t>18</t>
        </is>
      </c>
      <c r="F1437" s="84">
        <f>@IF(OR($S$1="春节祝福",$S$1="周年祝福",$S$1="中秋祝福"),D1437/$T$1*E1437,D1437*E1437)</f>
        <v/>
      </c>
      <c r="G1437" s="83" t="inlineStr">
        <is>
          <t>29</t>
        </is>
      </c>
      <c r="H1437" s="87" t="inlineStr">
        <is>
          <t>x</t>
        </is>
      </c>
      <c r="I1437" s="83" t="inlineStr">
        <is>
          <t>16.9%</t>
        </is>
      </c>
      <c r="J1437" s="87" t="inlineStr">
        <is>
          <t>x</t>
        </is>
      </c>
      <c r="K1437" s="83" t="inlineStr">
        <is>
          <t>10%</t>
        </is>
      </c>
      <c r="L1437" s="87" t="inlineStr">
        <is>
          <t>x</t>
        </is>
      </c>
      <c r="M1437" s="83" t="inlineStr">
        <is>
          <t>12</t>
        </is>
      </c>
      <c r="N1437" s="87" t="inlineStr">
        <is>
          <t>x</t>
        </is>
      </c>
      <c r="O1437" s="83" t="inlineStr">
        <is>
          <t>19</t>
        </is>
      </c>
      <c r="P1437" s="87" t="inlineStr">
        <is>
          <t>x</t>
        </is>
      </c>
      <c r="Q1437" s="83" t="inlineStr">
        <is>
          <t>92%</t>
        </is>
      </c>
      <c r="R1437" s="87" t="inlineStr">
        <is>
          <t>x</t>
        </is>
      </c>
      <c r="S1437" s="88" t="inlineStr">
        <is>
          <t>x</t>
        </is>
      </c>
    </row>
    <row r="1438" ht="24" customHeight="1">
      <c r="A1438" s="494" t="n"/>
      <c r="B1438" s="236" t="inlineStr">
        <is>
          <t>30</t>
        </is>
      </c>
      <c r="C1438" s="82" t="inlineStr">
        <is>
          <t>50.1</t>
        </is>
      </c>
      <c r="D1438" s="83" t="inlineStr">
        <is>
          <t>30</t>
        </is>
      </c>
      <c r="E1438" s="83" t="inlineStr">
        <is>
          <t>18</t>
        </is>
      </c>
      <c r="F1438" s="84">
        <f>@IF(OR($S$1="周年祝福",$S$1="中秋祝福"),D1438/$T$1*E1438,D1438*E1438)</f>
        <v/>
      </c>
      <c r="G1438" s="83" t="inlineStr">
        <is>
          <t>31</t>
        </is>
      </c>
      <c r="H1438" s="87" t="inlineStr">
        <is>
          <t>x</t>
        </is>
      </c>
      <c r="I1438" s="83" t="inlineStr">
        <is>
          <t>18.4%</t>
        </is>
      </c>
      <c r="J1438" s="87" t="inlineStr">
        <is>
          <t>x</t>
        </is>
      </c>
      <c r="K1438" s="83" t="inlineStr">
        <is>
          <t>10.9%</t>
        </is>
      </c>
      <c r="L1438" s="87" t="inlineStr">
        <is>
          <t>x</t>
        </is>
      </c>
      <c r="M1438" s="83" t="inlineStr">
        <is>
          <t>13</t>
        </is>
      </c>
      <c r="N1438" s="87" t="inlineStr">
        <is>
          <t>x</t>
        </is>
      </c>
      <c r="O1438" s="83" t="inlineStr">
        <is>
          <t>21</t>
        </is>
      </c>
      <c r="P1438" s="87" t="inlineStr">
        <is>
          <t>x</t>
        </is>
      </c>
      <c r="Q1438" s="83" t="inlineStr">
        <is>
          <t>100%</t>
        </is>
      </c>
      <c r="R1438" s="87" t="inlineStr">
        <is>
          <t>x</t>
        </is>
      </c>
      <c r="S1438" s="88" t="inlineStr">
        <is>
          <t>x</t>
        </is>
      </c>
    </row>
    <row r="1439" ht="24" customHeight="1">
      <c r="A1439" s="494" t="n"/>
      <c r="B1439" s="236" t="inlineStr">
        <is>
          <t>31</t>
        </is>
      </c>
      <c r="C1439" s="82" t="inlineStr">
        <is>
          <t>54.6</t>
        </is>
      </c>
      <c r="D1439" s="83" t="inlineStr">
        <is>
          <t>35</t>
        </is>
      </c>
      <c r="E1439" s="83" t="inlineStr">
        <is>
          <t>20</t>
        </is>
      </c>
      <c r="F1439" s="84">
        <f>@IF(OR($S$1="周年祝福",$S$1="中秋祝福"),D1439/$T$1*E1439,D1439*E1439)</f>
        <v/>
      </c>
      <c r="G1439" s="132" t="inlineStr">
        <is>
          <t>34</t>
        </is>
      </c>
      <c r="H1439" s="285" t="inlineStr">
        <is>
          <t>x</t>
        </is>
      </c>
      <c r="I1439" s="132" t="inlineStr">
        <is>
          <t>20.1%</t>
        </is>
      </c>
      <c r="J1439" s="285" t="inlineStr">
        <is>
          <t>x</t>
        </is>
      </c>
      <c r="K1439" s="132" t="inlineStr">
        <is>
          <t>11.9%</t>
        </is>
      </c>
      <c r="L1439" s="285" t="inlineStr">
        <is>
          <t>x</t>
        </is>
      </c>
      <c r="M1439" s="132" t="inlineStr">
        <is>
          <t>14</t>
        </is>
      </c>
      <c r="N1439" s="285" t="inlineStr">
        <is>
          <t>x</t>
        </is>
      </c>
      <c r="O1439" s="132" t="inlineStr">
        <is>
          <t>23</t>
        </is>
      </c>
      <c r="P1439" s="285" t="inlineStr">
        <is>
          <t>x</t>
        </is>
      </c>
      <c r="Q1439" s="132" t="inlineStr">
        <is>
          <t>109%</t>
        </is>
      </c>
      <c r="R1439" s="87" t="inlineStr">
        <is>
          <t>x</t>
        </is>
      </c>
      <c r="S1439" s="88" t="inlineStr">
        <is>
          <t>x</t>
        </is>
      </c>
    </row>
    <row r="1440" ht="24" customHeight="1">
      <c r="A1440" s="494" t="n"/>
      <c r="B1440" s="236" t="inlineStr">
        <is>
          <t>32</t>
        </is>
      </c>
      <c r="C1440" s="82" t="inlineStr">
        <is>
          <t>59.1</t>
        </is>
      </c>
      <c r="D1440" s="83" t="inlineStr">
        <is>
          <t>35</t>
        </is>
      </c>
      <c r="E1440" s="83" t="inlineStr">
        <is>
          <t>20</t>
        </is>
      </c>
      <c r="F1440" s="84">
        <f>D1440*E1440</f>
        <v/>
      </c>
      <c r="G1440" s="73" t="inlineStr">
        <is>
          <t>37</t>
        </is>
      </c>
      <c r="H1440" s="665" t="inlineStr">
        <is>
          <t>x</t>
        </is>
      </c>
      <c r="I1440" s="73" t="inlineStr">
        <is>
          <t>21.7%</t>
        </is>
      </c>
      <c r="J1440" s="665" t="inlineStr">
        <is>
          <t>x</t>
        </is>
      </c>
      <c r="K1440" s="73" t="inlineStr">
        <is>
          <t>12.9%</t>
        </is>
      </c>
      <c r="L1440" s="665" t="inlineStr">
        <is>
          <t>x</t>
        </is>
      </c>
      <c r="M1440" s="73" t="inlineStr">
        <is>
          <t>15</t>
        </is>
      </c>
      <c r="N1440" s="665" t="inlineStr">
        <is>
          <t>x</t>
        </is>
      </c>
      <c r="O1440" s="73" t="inlineStr">
        <is>
          <t>25</t>
        </is>
      </c>
      <c r="P1440" s="665" t="inlineStr">
        <is>
          <t>x</t>
        </is>
      </c>
      <c r="Q1440" s="73" t="inlineStr">
        <is>
          <t>118%</t>
        </is>
      </c>
      <c r="R1440" s="87" t="inlineStr">
        <is>
          <t>x</t>
        </is>
      </c>
      <c r="S1440" s="88" t="inlineStr">
        <is>
          <t>x</t>
        </is>
      </c>
    </row>
    <row r="1441" ht="24" customHeight="1">
      <c r="A1441" s="494" t="n"/>
      <c r="B1441" s="236" t="inlineStr">
        <is>
          <t>33</t>
        </is>
      </c>
      <c r="C1441" s="82" t="inlineStr">
        <is>
          <t>64.4</t>
        </is>
      </c>
      <c r="D1441" s="83" t="inlineStr">
        <is>
          <t>35</t>
        </is>
      </c>
      <c r="E1441" s="83" t="inlineStr">
        <is>
          <t>20</t>
        </is>
      </c>
      <c r="F1441" s="84">
        <f>D1441*E1441</f>
        <v/>
      </c>
      <c r="G1441" s="73" t="inlineStr">
        <is>
          <t>40</t>
        </is>
      </c>
      <c r="H1441" s="665" t="inlineStr">
        <is>
          <t>x</t>
        </is>
      </c>
      <c r="I1441" s="73" t="inlineStr">
        <is>
          <t>23.6%</t>
        </is>
      </c>
      <c r="J1441" s="665" t="inlineStr">
        <is>
          <t>x</t>
        </is>
      </c>
      <c r="K1441" s="73" t="inlineStr">
        <is>
          <t>14%</t>
        </is>
      </c>
      <c r="L1441" s="665" t="inlineStr">
        <is>
          <t>x</t>
        </is>
      </c>
      <c r="M1441" s="73" t="inlineStr">
        <is>
          <t>17</t>
        </is>
      </c>
      <c r="N1441" s="665" t="inlineStr">
        <is>
          <t>x</t>
        </is>
      </c>
      <c r="O1441" s="73" t="inlineStr">
        <is>
          <t>27</t>
        </is>
      </c>
      <c r="P1441" s="665" t="inlineStr">
        <is>
          <t>x</t>
        </is>
      </c>
      <c r="Q1441" s="73" t="inlineStr">
        <is>
          <t>128%</t>
        </is>
      </c>
      <c r="R1441" s="87" t="inlineStr">
        <is>
          <t>x</t>
        </is>
      </c>
      <c r="S1441" s="88" t="inlineStr">
        <is>
          <t>x</t>
        </is>
      </c>
    </row>
    <row r="1442" ht="24" customHeight="1">
      <c r="A1442" s="494" t="n"/>
      <c r="B1442" s="236" t="inlineStr">
        <is>
          <t>34</t>
        </is>
      </c>
      <c r="C1442" s="82" t="inlineStr">
        <is>
          <t>70</t>
        </is>
      </c>
      <c r="D1442" s="83" t="inlineStr">
        <is>
          <t>35</t>
        </is>
      </c>
      <c r="E1442" s="83" t="inlineStr">
        <is>
          <t>20</t>
        </is>
      </c>
      <c r="F1442" s="84">
        <f>D1442*E1442</f>
        <v/>
      </c>
      <c r="G1442" s="73" t="inlineStr">
        <is>
          <t>43</t>
        </is>
      </c>
      <c r="H1442" s="665" t="inlineStr">
        <is>
          <t>x</t>
        </is>
      </c>
      <c r="I1442" s="73" t="inlineStr">
        <is>
          <t>25.8%</t>
        </is>
      </c>
      <c r="J1442" s="665" t="inlineStr">
        <is>
          <t>x</t>
        </is>
      </c>
      <c r="K1442" s="73" t="inlineStr">
        <is>
          <t>15.3%</t>
        </is>
      </c>
      <c r="L1442" s="665" t="inlineStr">
        <is>
          <t>x</t>
        </is>
      </c>
      <c r="M1442" s="73" t="inlineStr">
        <is>
          <t>18</t>
        </is>
      </c>
      <c r="N1442" s="665" t="inlineStr">
        <is>
          <t>x</t>
        </is>
      </c>
      <c r="O1442" s="73" t="inlineStr">
        <is>
          <t>29</t>
        </is>
      </c>
      <c r="P1442" s="665" t="inlineStr">
        <is>
          <t>x</t>
        </is>
      </c>
      <c r="Q1442" s="73" t="inlineStr">
        <is>
          <t>140%</t>
        </is>
      </c>
      <c r="R1442" s="87" t="inlineStr">
        <is>
          <t>x</t>
        </is>
      </c>
      <c r="S1442" s="88" t="inlineStr">
        <is>
          <t>x</t>
        </is>
      </c>
    </row>
    <row r="1443" ht="24" customHeight="1">
      <c r="A1443" s="553" t="n"/>
      <c r="B1443" s="78" t="inlineStr">
        <is>
          <t>35</t>
        </is>
      </c>
      <c r="C1443" s="89" t="inlineStr">
        <is>
          <t>75.5</t>
        </is>
      </c>
      <c r="D1443" s="90" t="inlineStr">
        <is>
          <t>35</t>
        </is>
      </c>
      <c r="E1443" s="90" t="inlineStr">
        <is>
          <t>20</t>
        </is>
      </c>
      <c r="F1443" s="224">
        <f>D1443*E1443</f>
        <v/>
      </c>
      <c r="G1443" s="1060" t="inlineStr">
        <is>
          <t>47</t>
        </is>
      </c>
      <c r="H1443" s="1061" t="inlineStr">
        <is>
          <t>x</t>
        </is>
      </c>
      <c r="I1443" s="1060" t="inlineStr">
        <is>
          <t>27.6%</t>
        </is>
      </c>
      <c r="J1443" s="1061" t="inlineStr">
        <is>
          <t>x</t>
        </is>
      </c>
      <c r="K1443" s="1060" t="inlineStr">
        <is>
          <t>16.4%</t>
        </is>
      </c>
      <c r="L1443" s="1061" t="inlineStr">
        <is>
          <t>x</t>
        </is>
      </c>
      <c r="M1443" s="1060" t="inlineStr">
        <is>
          <t>20</t>
        </is>
      </c>
      <c r="N1443" s="1061" t="inlineStr">
        <is>
          <t>x</t>
        </is>
      </c>
      <c r="O1443" s="1060" t="inlineStr">
        <is>
          <t>32</t>
        </is>
      </c>
      <c r="P1443" s="1061" t="inlineStr">
        <is>
          <t>x</t>
        </is>
      </c>
      <c r="Q1443" s="1060" t="inlineStr">
        <is>
          <t>150%</t>
        </is>
      </c>
      <c r="R1443" s="66" t="inlineStr">
        <is>
          <t>x</t>
        </is>
      </c>
      <c r="S1443" s="67" t="inlineStr">
        <is>
          <t>x</t>
        </is>
      </c>
    </row>
    <row r="1444" ht="24" customHeight="1">
      <c r="A1444" s="605" t="inlineStr">
        <is>
          <t>武当
上层心法
仙人指路</t>
        </is>
      </c>
      <c r="B1444" s="63" t="inlineStr">
        <is>
          <t>1</t>
        </is>
      </c>
      <c r="C1444" s="234" t="inlineStr">
        <is>
          <t>0.3</t>
        </is>
      </c>
      <c r="D1444" s="340" t="inlineStr">
        <is>
          <t>5</t>
        </is>
      </c>
      <c r="E1444" s="340" t="inlineStr">
        <is>
          <t>1</t>
        </is>
      </c>
      <c r="F1444" s="207">
        <f>D1444/$T$1*E1444</f>
        <v/>
      </c>
      <c r="G1444" s="253" t="inlineStr">
        <is>
          <t>x</t>
        </is>
      </c>
      <c r="H1444" s="340" t="inlineStr">
        <is>
          <t>0.3%</t>
        </is>
      </c>
      <c r="I1444" s="340" t="inlineStr">
        <is>
          <t>0.2%</t>
        </is>
      </c>
      <c r="J1444" s="253" t="inlineStr">
        <is>
          <t>x</t>
        </is>
      </c>
      <c r="K1444" s="253" t="inlineStr">
        <is>
          <t>x</t>
        </is>
      </c>
      <c r="L1444" s="340" t="inlineStr">
        <is>
          <t>0</t>
        </is>
      </c>
      <c r="M1444" s="340" t="inlineStr">
        <is>
          <t>0</t>
        </is>
      </c>
      <c r="N1444" s="1067" t="inlineStr">
        <is>
          <t>0</t>
        </is>
      </c>
      <c r="O1444" s="340" t="inlineStr">
        <is>
          <t>0</t>
        </is>
      </c>
      <c r="P1444" s="253" t="inlineStr">
        <is>
          <t>x</t>
        </is>
      </c>
      <c r="Q1444" s="253" t="inlineStr">
        <is>
          <t>x</t>
        </is>
      </c>
      <c r="R1444" s="253" t="inlineStr">
        <is>
          <t>x</t>
        </is>
      </c>
      <c r="S1444" s="662" t="inlineStr">
        <is>
          <t>x</t>
        </is>
      </c>
    </row>
    <row r="1445" ht="24" customHeight="1">
      <c r="A1445" s="494" t="n"/>
      <c r="B1445" s="236" t="inlineStr">
        <is>
          <t>2</t>
        </is>
      </c>
      <c r="C1445" s="82" t="inlineStr">
        <is>
          <t>1.2</t>
        </is>
      </c>
      <c r="D1445" s="83" t="inlineStr">
        <is>
          <t>5</t>
        </is>
      </c>
      <c r="E1445" s="83" t="inlineStr">
        <is>
          <t>1</t>
        </is>
      </c>
      <c r="F1445" s="84">
        <f>D1445/$T$1*E1445</f>
        <v/>
      </c>
      <c r="G1445" s="87" t="inlineStr">
        <is>
          <t>x</t>
        </is>
      </c>
      <c r="H1445" s="83" t="inlineStr">
        <is>
          <t>0.6%</t>
        </is>
      </c>
      <c r="I1445" s="83" t="inlineStr">
        <is>
          <t>0.4%</t>
        </is>
      </c>
      <c r="J1445" s="87" t="inlineStr">
        <is>
          <t>x</t>
        </is>
      </c>
      <c r="K1445" s="87" t="inlineStr">
        <is>
          <t>x</t>
        </is>
      </c>
      <c r="L1445" s="83" t="inlineStr">
        <is>
          <t>1</t>
        </is>
      </c>
      <c r="M1445" s="83" t="inlineStr">
        <is>
          <t>0</t>
        </is>
      </c>
      <c r="N1445" s="1068" t="inlineStr">
        <is>
          <t>1</t>
        </is>
      </c>
      <c r="O1445" s="83" t="inlineStr">
        <is>
          <t>0</t>
        </is>
      </c>
      <c r="P1445" s="87" t="inlineStr">
        <is>
          <t>x</t>
        </is>
      </c>
      <c r="Q1445" s="87" t="inlineStr">
        <is>
          <t>x</t>
        </is>
      </c>
      <c r="R1445" s="87" t="inlineStr">
        <is>
          <t>x</t>
        </is>
      </c>
      <c r="S1445" s="88" t="inlineStr">
        <is>
          <t>x</t>
        </is>
      </c>
    </row>
    <row r="1446" ht="24" customHeight="1">
      <c r="A1446" s="494" t="n"/>
      <c r="B1446" s="236" t="inlineStr">
        <is>
          <t>3</t>
        </is>
      </c>
      <c r="C1446" s="82" t="inlineStr">
        <is>
          <t>1.7</t>
        </is>
      </c>
      <c r="D1446" s="83" t="inlineStr">
        <is>
          <t>5</t>
        </is>
      </c>
      <c r="E1446" s="83" t="inlineStr">
        <is>
          <t>1</t>
        </is>
      </c>
      <c r="F1446" s="84">
        <f>D1446/$T$1*E1446</f>
        <v/>
      </c>
      <c r="G1446" s="87" t="inlineStr">
        <is>
          <t>x</t>
        </is>
      </c>
      <c r="H1446" s="83" t="inlineStr">
        <is>
          <t>0.9%</t>
        </is>
      </c>
      <c r="I1446" s="83" t="inlineStr">
        <is>
          <t>0.6%</t>
        </is>
      </c>
      <c r="J1446" s="87" t="inlineStr">
        <is>
          <t>x</t>
        </is>
      </c>
      <c r="K1446" s="87" t="inlineStr">
        <is>
          <t>x</t>
        </is>
      </c>
      <c r="L1446" s="83" t="inlineStr">
        <is>
          <t>1</t>
        </is>
      </c>
      <c r="M1446" s="83" t="inlineStr">
        <is>
          <t>0</t>
        </is>
      </c>
      <c r="N1446" s="1068" t="inlineStr">
        <is>
          <t>1</t>
        </is>
      </c>
      <c r="O1446" s="83" t="inlineStr">
        <is>
          <t>1</t>
        </is>
      </c>
      <c r="P1446" s="87" t="inlineStr">
        <is>
          <t>x</t>
        </is>
      </c>
      <c r="Q1446" s="87" t="inlineStr">
        <is>
          <t>x</t>
        </is>
      </c>
      <c r="R1446" s="87" t="inlineStr">
        <is>
          <t>x</t>
        </is>
      </c>
      <c r="S1446" s="88" t="inlineStr">
        <is>
          <t>x</t>
        </is>
      </c>
    </row>
    <row r="1447" ht="24" customHeight="1">
      <c r="A1447" s="494" t="n"/>
      <c r="B1447" s="236" t="inlineStr">
        <is>
          <t>4</t>
        </is>
      </c>
      <c r="C1447" s="82" t="inlineStr">
        <is>
          <t>2.5</t>
        </is>
      </c>
      <c r="D1447" s="83" t="inlineStr">
        <is>
          <t>5</t>
        </is>
      </c>
      <c r="E1447" s="83" t="inlineStr">
        <is>
          <t>1</t>
        </is>
      </c>
      <c r="F1447" s="84">
        <f>D1447/$T$1*E1447</f>
        <v/>
      </c>
      <c r="G1447" s="87" t="inlineStr">
        <is>
          <t>x</t>
        </is>
      </c>
      <c r="H1447" s="83" t="inlineStr">
        <is>
          <t>1.2%</t>
        </is>
      </c>
      <c r="I1447" s="83" t="inlineStr">
        <is>
          <t>0.7%</t>
        </is>
      </c>
      <c r="J1447" s="87" t="inlineStr">
        <is>
          <t>x</t>
        </is>
      </c>
      <c r="K1447" s="87" t="inlineStr">
        <is>
          <t>x</t>
        </is>
      </c>
      <c r="L1447" s="83" t="inlineStr">
        <is>
          <t>1</t>
        </is>
      </c>
      <c r="M1447" s="83" t="inlineStr">
        <is>
          <t>1</t>
        </is>
      </c>
      <c r="N1447" s="1068" t="inlineStr">
        <is>
          <t>2</t>
        </is>
      </c>
      <c r="O1447" s="83" t="inlineStr">
        <is>
          <t>1</t>
        </is>
      </c>
      <c r="P1447" s="87" t="inlineStr">
        <is>
          <t>x</t>
        </is>
      </c>
      <c r="Q1447" s="87" t="inlineStr">
        <is>
          <t>x</t>
        </is>
      </c>
      <c r="R1447" s="87" t="inlineStr">
        <is>
          <t>x</t>
        </is>
      </c>
      <c r="S1447" s="88" t="inlineStr">
        <is>
          <t>x</t>
        </is>
      </c>
    </row>
    <row r="1448" ht="24" customHeight="1">
      <c r="A1448" s="494" t="n"/>
      <c r="B1448" s="236" t="inlineStr">
        <is>
          <t>5</t>
        </is>
      </c>
      <c r="C1448" s="82" t="inlineStr">
        <is>
          <t>3.2</t>
        </is>
      </c>
      <c r="D1448" s="83" t="inlineStr">
        <is>
          <t>5</t>
        </is>
      </c>
      <c r="E1448" s="83" t="inlineStr">
        <is>
          <t>1</t>
        </is>
      </c>
      <c r="F1448" s="84">
        <f>D1448/$T$1*E1448</f>
        <v/>
      </c>
      <c r="G1448" s="87" t="inlineStr">
        <is>
          <t>x</t>
        </is>
      </c>
      <c r="H1448" s="83" t="inlineStr">
        <is>
          <t>1.5%</t>
        </is>
      </c>
      <c r="I1448" s="83" t="inlineStr">
        <is>
          <t>0.9%</t>
        </is>
      </c>
      <c r="J1448" s="87" t="inlineStr">
        <is>
          <t>x</t>
        </is>
      </c>
      <c r="K1448" s="87" t="inlineStr">
        <is>
          <t>x</t>
        </is>
      </c>
      <c r="L1448" s="83" t="inlineStr">
        <is>
          <t>2</t>
        </is>
      </c>
      <c r="M1448" s="83" t="inlineStr">
        <is>
          <t>1</t>
        </is>
      </c>
      <c r="N1448" s="1068" t="inlineStr">
        <is>
          <t>2</t>
        </is>
      </c>
      <c r="O1448" s="83" t="inlineStr">
        <is>
          <t>1</t>
        </is>
      </c>
      <c r="P1448" s="87" t="inlineStr">
        <is>
          <t>x</t>
        </is>
      </c>
      <c r="Q1448" s="87" t="inlineStr">
        <is>
          <t>x</t>
        </is>
      </c>
      <c r="R1448" s="87" t="inlineStr">
        <is>
          <t>x</t>
        </is>
      </c>
      <c r="S1448" s="88" t="inlineStr">
        <is>
          <t>x</t>
        </is>
      </c>
    </row>
    <row r="1449" ht="24" customHeight="1">
      <c r="A1449" s="494" t="n"/>
      <c r="B1449" s="236" t="inlineStr">
        <is>
          <t>6</t>
        </is>
      </c>
      <c r="C1449" s="82" t="inlineStr">
        <is>
          <t>3.9</t>
        </is>
      </c>
      <c r="D1449" s="83" t="inlineStr">
        <is>
          <t>10</t>
        </is>
      </c>
      <c r="E1449" s="83" t="inlineStr">
        <is>
          <t>2</t>
        </is>
      </c>
      <c r="F1449" s="84">
        <f>D1449/$T$1*E1449</f>
        <v/>
      </c>
      <c r="G1449" s="87" t="inlineStr">
        <is>
          <t>x</t>
        </is>
      </c>
      <c r="H1449" s="83" t="inlineStr">
        <is>
          <t>1.9%</t>
        </is>
      </c>
      <c r="I1449" s="83" t="inlineStr">
        <is>
          <t>1.2%</t>
        </is>
      </c>
      <c r="J1449" s="87" t="inlineStr">
        <is>
          <t>x</t>
        </is>
      </c>
      <c r="K1449" s="87" t="inlineStr">
        <is>
          <t>x</t>
        </is>
      </c>
      <c r="L1449" s="83" t="inlineStr">
        <is>
          <t>2</t>
        </is>
      </c>
      <c r="M1449" s="83" t="inlineStr">
        <is>
          <t>1</t>
        </is>
      </c>
      <c r="N1449" s="1068" t="inlineStr">
        <is>
          <t>3</t>
        </is>
      </c>
      <c r="O1449" s="83" t="inlineStr">
        <is>
          <t>1</t>
        </is>
      </c>
      <c r="P1449" s="87" t="inlineStr">
        <is>
          <t>x</t>
        </is>
      </c>
      <c r="Q1449" s="87" t="inlineStr">
        <is>
          <t>x</t>
        </is>
      </c>
      <c r="R1449" s="87" t="inlineStr">
        <is>
          <t>x</t>
        </is>
      </c>
      <c r="S1449" s="88" t="inlineStr">
        <is>
          <t>x</t>
        </is>
      </c>
    </row>
    <row r="1450" ht="24" customHeight="1">
      <c r="A1450" s="494" t="n"/>
      <c r="B1450" s="236" t="inlineStr">
        <is>
          <t>7</t>
        </is>
      </c>
      <c r="C1450" s="82" t="inlineStr">
        <is>
          <t>4.9</t>
        </is>
      </c>
      <c r="D1450" s="83" t="inlineStr">
        <is>
          <t>10</t>
        </is>
      </c>
      <c r="E1450" s="83" t="inlineStr">
        <is>
          <t>2</t>
        </is>
      </c>
      <c r="F1450" s="84">
        <f>D1450/$T$1*E1450</f>
        <v/>
      </c>
      <c r="G1450" s="87" t="inlineStr">
        <is>
          <t>x</t>
        </is>
      </c>
      <c r="H1450" s="83" t="inlineStr">
        <is>
          <t>2.3%</t>
        </is>
      </c>
      <c r="I1450" s="83" t="inlineStr">
        <is>
          <t>1.5%</t>
        </is>
      </c>
      <c r="J1450" s="87" t="inlineStr">
        <is>
          <t>x</t>
        </is>
      </c>
      <c r="K1450" s="87" t="inlineStr">
        <is>
          <t>x</t>
        </is>
      </c>
      <c r="L1450" s="83" t="inlineStr">
        <is>
          <t>3</t>
        </is>
      </c>
      <c r="M1450" s="83" t="inlineStr">
        <is>
          <t>1</t>
        </is>
      </c>
      <c r="N1450" s="1068" t="inlineStr">
        <is>
          <t>3</t>
        </is>
      </c>
      <c r="O1450" s="83" t="inlineStr">
        <is>
          <t>2</t>
        </is>
      </c>
      <c r="P1450" s="87" t="inlineStr">
        <is>
          <t>x</t>
        </is>
      </c>
      <c r="Q1450" s="87" t="inlineStr">
        <is>
          <t>x</t>
        </is>
      </c>
      <c r="R1450" s="87" t="inlineStr">
        <is>
          <t>x</t>
        </is>
      </c>
      <c r="S1450" s="88" t="inlineStr">
        <is>
          <t>x</t>
        </is>
      </c>
    </row>
    <row r="1451" ht="24" customHeight="1">
      <c r="A1451" s="494" t="n"/>
      <c r="B1451" s="236" t="inlineStr">
        <is>
          <t>8</t>
        </is>
      </c>
      <c r="C1451" s="82" t="inlineStr">
        <is>
          <t>5.5</t>
        </is>
      </c>
      <c r="D1451" s="83" t="inlineStr">
        <is>
          <t>10</t>
        </is>
      </c>
      <c r="E1451" s="83" t="inlineStr">
        <is>
          <t>2</t>
        </is>
      </c>
      <c r="F1451" s="84">
        <f>D1451/$T$1*E1451</f>
        <v/>
      </c>
      <c r="G1451" s="87" t="inlineStr">
        <is>
          <t>x</t>
        </is>
      </c>
      <c r="H1451" s="83" t="inlineStr">
        <is>
          <t>2.8%</t>
        </is>
      </c>
      <c r="I1451" s="83" t="inlineStr">
        <is>
          <t>1.7%</t>
        </is>
      </c>
      <c r="J1451" s="87" t="inlineStr">
        <is>
          <t>x</t>
        </is>
      </c>
      <c r="K1451" s="87" t="inlineStr">
        <is>
          <t>x</t>
        </is>
      </c>
      <c r="L1451" s="83" t="inlineStr">
        <is>
          <t>3</t>
        </is>
      </c>
      <c r="M1451" s="83" t="inlineStr">
        <is>
          <t>1</t>
        </is>
      </c>
      <c r="N1451" s="1068" t="inlineStr">
        <is>
          <t>4</t>
        </is>
      </c>
      <c r="O1451" s="83" t="inlineStr">
        <is>
          <t>2</t>
        </is>
      </c>
      <c r="P1451" s="87" t="inlineStr">
        <is>
          <t>x</t>
        </is>
      </c>
      <c r="Q1451" s="87" t="inlineStr">
        <is>
          <t>x</t>
        </is>
      </c>
      <c r="R1451" s="87" t="inlineStr">
        <is>
          <t>x</t>
        </is>
      </c>
      <c r="S1451" s="88" t="inlineStr">
        <is>
          <t>x</t>
        </is>
      </c>
    </row>
    <row r="1452" ht="24" customHeight="1">
      <c r="A1452" s="494" t="n"/>
      <c r="B1452" s="236" t="inlineStr">
        <is>
          <t>9</t>
        </is>
      </c>
      <c r="C1452" s="82" t="inlineStr">
        <is>
          <t>6.5</t>
        </is>
      </c>
      <c r="D1452" s="83" t="inlineStr">
        <is>
          <t>10</t>
        </is>
      </c>
      <c r="E1452" s="83" t="inlineStr">
        <is>
          <t>2</t>
        </is>
      </c>
      <c r="F1452" s="84">
        <f>D1452/$T$1*E1452</f>
        <v/>
      </c>
      <c r="G1452" s="87" t="inlineStr">
        <is>
          <t>x</t>
        </is>
      </c>
      <c r="H1452" s="83" t="inlineStr">
        <is>
          <t>3.2%</t>
        </is>
      </c>
      <c r="I1452" s="83" t="inlineStr">
        <is>
          <t>2%</t>
        </is>
      </c>
      <c r="J1452" s="87" t="inlineStr">
        <is>
          <t>x</t>
        </is>
      </c>
      <c r="K1452" s="87" t="inlineStr">
        <is>
          <t>x</t>
        </is>
      </c>
      <c r="L1452" s="83" t="inlineStr">
        <is>
          <t>4</t>
        </is>
      </c>
      <c r="M1452" s="83" t="inlineStr">
        <is>
          <t>1</t>
        </is>
      </c>
      <c r="N1452" s="1068" t="inlineStr">
        <is>
          <t>5</t>
        </is>
      </c>
      <c r="O1452" s="83" t="inlineStr">
        <is>
          <t>2</t>
        </is>
      </c>
      <c r="P1452" s="87" t="inlineStr">
        <is>
          <t>x</t>
        </is>
      </c>
      <c r="Q1452" s="87" t="inlineStr">
        <is>
          <t>x</t>
        </is>
      </c>
      <c r="R1452" s="87" t="inlineStr">
        <is>
          <t>x</t>
        </is>
      </c>
      <c r="S1452" s="88" t="inlineStr">
        <is>
          <t>x</t>
        </is>
      </c>
    </row>
    <row r="1453" ht="24" customHeight="1">
      <c r="A1453" s="494" t="n"/>
      <c r="B1453" s="236" t="inlineStr">
        <is>
          <t>10</t>
        </is>
      </c>
      <c r="C1453" s="82" t="inlineStr">
        <is>
          <t>7.6</t>
        </is>
      </c>
      <c r="D1453" s="83" t="inlineStr">
        <is>
          <t>10</t>
        </is>
      </c>
      <c r="E1453" s="83" t="inlineStr">
        <is>
          <t>2</t>
        </is>
      </c>
      <c r="F1453" s="84">
        <f>D1453/$T$1*E1453</f>
        <v/>
      </c>
      <c r="G1453" s="87" t="inlineStr">
        <is>
          <t>x</t>
        </is>
      </c>
      <c r="H1453" s="83" t="inlineStr">
        <is>
          <t>3.7%</t>
        </is>
      </c>
      <c r="I1453" s="83" t="inlineStr">
        <is>
          <t>2.3%</t>
        </is>
      </c>
      <c r="J1453" s="87" t="inlineStr">
        <is>
          <t>x</t>
        </is>
      </c>
      <c r="K1453" s="87" t="inlineStr">
        <is>
          <t>x</t>
        </is>
      </c>
      <c r="L1453" s="83" t="inlineStr">
        <is>
          <t>4</t>
        </is>
      </c>
      <c r="M1453" s="83" t="inlineStr">
        <is>
          <t>2</t>
        </is>
      </c>
      <c r="N1453" s="1068" t="inlineStr">
        <is>
          <t>5</t>
        </is>
      </c>
      <c r="O1453" s="83" t="inlineStr">
        <is>
          <t>3</t>
        </is>
      </c>
      <c r="P1453" s="87" t="inlineStr">
        <is>
          <t>x</t>
        </is>
      </c>
      <c r="Q1453" s="87" t="inlineStr">
        <is>
          <t>x</t>
        </is>
      </c>
      <c r="R1453" s="87" t="inlineStr">
        <is>
          <t>x</t>
        </is>
      </c>
      <c r="S1453" s="88" t="inlineStr">
        <is>
          <t>x</t>
        </is>
      </c>
    </row>
    <row r="1454" ht="24" customHeight="1">
      <c r="A1454" s="494" t="n"/>
      <c r="B1454" s="236" t="inlineStr">
        <is>
          <t>11</t>
        </is>
      </c>
      <c r="C1454" s="82" t="inlineStr">
        <is>
          <t>8.7</t>
        </is>
      </c>
      <c r="D1454" s="83" t="inlineStr">
        <is>
          <t>15</t>
        </is>
      </c>
      <c r="E1454" s="83" t="inlineStr">
        <is>
          <t>5</t>
        </is>
      </c>
      <c r="F1454" s="84">
        <f>D1454/$T$1*E1454</f>
        <v/>
      </c>
      <c r="G1454" s="87" t="inlineStr">
        <is>
          <t>x</t>
        </is>
      </c>
      <c r="H1454" s="83" t="inlineStr">
        <is>
          <t>4.2%</t>
        </is>
      </c>
      <c r="I1454" s="83" t="inlineStr">
        <is>
          <t>2.7%</t>
        </is>
      </c>
      <c r="J1454" s="87" t="inlineStr">
        <is>
          <t>x</t>
        </is>
      </c>
      <c r="K1454" s="87" t="inlineStr">
        <is>
          <t>x</t>
        </is>
      </c>
      <c r="L1454" s="83" t="inlineStr">
        <is>
          <t>5</t>
        </is>
      </c>
      <c r="M1454" s="83" t="inlineStr">
        <is>
          <t>2</t>
        </is>
      </c>
      <c r="N1454" s="1068" t="inlineStr">
        <is>
          <t>6</t>
        </is>
      </c>
      <c r="O1454" s="83" t="inlineStr">
        <is>
          <t>3</t>
        </is>
      </c>
      <c r="P1454" s="87" t="inlineStr">
        <is>
          <t>x</t>
        </is>
      </c>
      <c r="Q1454" s="87" t="inlineStr">
        <is>
          <t>x</t>
        </is>
      </c>
      <c r="R1454" s="87" t="inlineStr">
        <is>
          <t>x</t>
        </is>
      </c>
      <c r="S1454" s="88" t="inlineStr">
        <is>
          <t>x</t>
        </is>
      </c>
    </row>
    <row r="1455" ht="24" customHeight="1">
      <c r="A1455" s="494" t="n"/>
      <c r="B1455" s="236" t="inlineStr">
        <is>
          <t>12</t>
        </is>
      </c>
      <c r="C1455" s="82" t="inlineStr">
        <is>
          <t>9.5</t>
        </is>
      </c>
      <c r="D1455" s="83" t="inlineStr">
        <is>
          <t>15</t>
        </is>
      </c>
      <c r="E1455" s="83" t="inlineStr">
        <is>
          <t>5</t>
        </is>
      </c>
      <c r="F1455" s="84">
        <f>D1455/$T$1*E1455</f>
        <v/>
      </c>
      <c r="G1455" s="87" t="inlineStr">
        <is>
          <t>x</t>
        </is>
      </c>
      <c r="H1455" s="83" t="inlineStr">
        <is>
          <t>4.8%</t>
        </is>
      </c>
      <c r="I1455" s="83" t="inlineStr">
        <is>
          <t>3%</t>
        </is>
      </c>
      <c r="J1455" s="87" t="inlineStr">
        <is>
          <t>x</t>
        </is>
      </c>
      <c r="K1455" s="87" t="inlineStr">
        <is>
          <t>x</t>
        </is>
      </c>
      <c r="L1455" s="83" t="inlineStr">
        <is>
          <t>5</t>
        </is>
      </c>
      <c r="M1455" s="83" t="inlineStr">
        <is>
          <t>2</t>
        </is>
      </c>
      <c r="N1455" s="1068" t="inlineStr">
        <is>
          <t>7</t>
        </is>
      </c>
      <c r="O1455" s="83" t="inlineStr">
        <is>
          <t>3</t>
        </is>
      </c>
      <c r="P1455" s="87" t="inlineStr">
        <is>
          <t>x</t>
        </is>
      </c>
      <c r="Q1455" s="87" t="inlineStr">
        <is>
          <t>x</t>
        </is>
      </c>
      <c r="R1455" s="87" t="inlineStr">
        <is>
          <t>x</t>
        </is>
      </c>
      <c r="S1455" s="88" t="inlineStr">
        <is>
          <t>x</t>
        </is>
      </c>
    </row>
    <row r="1456" ht="24" customHeight="1">
      <c r="A1456" s="494" t="n"/>
      <c r="B1456" s="236" t="inlineStr">
        <is>
          <t>13</t>
        </is>
      </c>
      <c r="C1456" s="82" t="inlineStr">
        <is>
          <t>10.9</t>
        </is>
      </c>
      <c r="D1456" s="83" t="inlineStr">
        <is>
          <t>15</t>
        </is>
      </c>
      <c r="E1456" s="83" t="inlineStr">
        <is>
          <t>5</t>
        </is>
      </c>
      <c r="F1456" s="84">
        <f>D1456/$T$1*E1456</f>
        <v/>
      </c>
      <c r="G1456" s="87" t="inlineStr">
        <is>
          <t>x</t>
        </is>
      </c>
      <c r="H1456" s="83" t="inlineStr">
        <is>
          <t>5.4%</t>
        </is>
      </c>
      <c r="I1456" s="83" t="inlineStr">
        <is>
          <t>3.4%</t>
        </is>
      </c>
      <c r="J1456" s="87" t="inlineStr">
        <is>
          <t>x</t>
        </is>
      </c>
      <c r="K1456" s="87" t="inlineStr">
        <is>
          <t>x</t>
        </is>
      </c>
      <c r="L1456" s="83" t="inlineStr">
        <is>
          <t>6</t>
        </is>
      </c>
      <c r="M1456" s="83" t="inlineStr">
        <is>
          <t>2</t>
        </is>
      </c>
      <c r="N1456" s="1068" t="inlineStr">
        <is>
          <t>8</t>
        </is>
      </c>
      <c r="O1456" s="83" t="inlineStr">
        <is>
          <t>4</t>
        </is>
      </c>
      <c r="P1456" s="87" t="inlineStr">
        <is>
          <t>x</t>
        </is>
      </c>
      <c r="Q1456" s="87" t="inlineStr">
        <is>
          <t>x</t>
        </is>
      </c>
      <c r="R1456" s="87" t="inlineStr">
        <is>
          <t>x</t>
        </is>
      </c>
      <c r="S1456" s="88" t="inlineStr">
        <is>
          <t>x</t>
        </is>
      </c>
    </row>
    <row r="1457" ht="24" customHeight="1">
      <c r="A1457" s="494" t="n"/>
      <c r="B1457" s="236" t="inlineStr">
        <is>
          <t>14</t>
        </is>
      </c>
      <c r="C1457" s="82" t="inlineStr">
        <is>
          <t>12.5</t>
        </is>
      </c>
      <c r="D1457" s="83" t="inlineStr">
        <is>
          <t>15</t>
        </is>
      </c>
      <c r="E1457" s="83" t="inlineStr">
        <is>
          <t>5</t>
        </is>
      </c>
      <c r="F1457" s="84">
        <f>D1457/$T$1*E1457</f>
        <v/>
      </c>
      <c r="G1457" s="87" t="inlineStr">
        <is>
          <t>x</t>
        </is>
      </c>
      <c r="H1457" s="83" t="inlineStr">
        <is>
          <t>6%</t>
        </is>
      </c>
      <c r="I1457" s="83" t="inlineStr">
        <is>
          <t>3.8%</t>
        </is>
      </c>
      <c r="J1457" s="87" t="inlineStr">
        <is>
          <t>x</t>
        </is>
      </c>
      <c r="K1457" s="87" t="inlineStr">
        <is>
          <t>x</t>
        </is>
      </c>
      <c r="L1457" s="83" t="inlineStr">
        <is>
          <t>7</t>
        </is>
      </c>
      <c r="M1457" s="83" t="inlineStr">
        <is>
          <t>3</t>
        </is>
      </c>
      <c r="N1457" s="1068" t="inlineStr">
        <is>
          <t>9</t>
        </is>
      </c>
      <c r="O1457" s="83" t="inlineStr">
        <is>
          <t>4</t>
        </is>
      </c>
      <c r="P1457" s="87" t="inlineStr">
        <is>
          <t>x</t>
        </is>
      </c>
      <c r="Q1457" s="87" t="inlineStr">
        <is>
          <t>x</t>
        </is>
      </c>
      <c r="R1457" s="87" t="inlineStr">
        <is>
          <t>x</t>
        </is>
      </c>
      <c r="S1457" s="88" t="inlineStr">
        <is>
          <t>x</t>
        </is>
      </c>
    </row>
    <row r="1458" ht="24" customHeight="1">
      <c r="A1458" s="494" t="n"/>
      <c r="B1458" s="236" t="inlineStr">
        <is>
          <t>15</t>
        </is>
      </c>
      <c r="C1458" s="82" t="inlineStr">
        <is>
          <t>13.2</t>
        </is>
      </c>
      <c r="D1458" s="83" t="inlineStr">
        <is>
          <t>15</t>
        </is>
      </c>
      <c r="E1458" s="83" t="inlineStr">
        <is>
          <t>5</t>
        </is>
      </c>
      <c r="F1458" s="84">
        <f>D1458/$T$1*E1458</f>
        <v/>
      </c>
      <c r="G1458" s="87" t="inlineStr">
        <is>
          <t>x</t>
        </is>
      </c>
      <c r="H1458" s="83" t="inlineStr">
        <is>
          <t>6.6%</t>
        </is>
      </c>
      <c r="I1458" s="83" t="inlineStr">
        <is>
          <t>4.1%</t>
        </is>
      </c>
      <c r="J1458" s="87" t="inlineStr">
        <is>
          <t>x</t>
        </is>
      </c>
      <c r="K1458" s="87" t="inlineStr">
        <is>
          <t>x</t>
        </is>
      </c>
      <c r="L1458" s="83" t="inlineStr">
        <is>
          <t>7</t>
        </is>
      </c>
      <c r="M1458" s="83" t="inlineStr">
        <is>
          <t>3</t>
        </is>
      </c>
      <c r="N1458" s="1068" t="inlineStr">
        <is>
          <t>9</t>
        </is>
      </c>
      <c r="O1458" s="83" t="inlineStr">
        <is>
          <t>5</t>
        </is>
      </c>
      <c r="P1458" s="87" t="inlineStr">
        <is>
          <t>x</t>
        </is>
      </c>
      <c r="Q1458" s="87" t="inlineStr">
        <is>
          <t>x</t>
        </is>
      </c>
      <c r="R1458" s="87" t="inlineStr">
        <is>
          <t>x</t>
        </is>
      </c>
      <c r="S1458" s="88" t="inlineStr">
        <is>
          <t>x</t>
        </is>
      </c>
    </row>
    <row r="1459" ht="24" customHeight="1">
      <c r="A1459" s="494" t="n"/>
      <c r="B1459" s="236" t="inlineStr">
        <is>
          <t>16</t>
        </is>
      </c>
      <c r="C1459" s="82" t="inlineStr">
        <is>
          <t>14.9</t>
        </is>
      </c>
      <c r="D1459" s="83" t="inlineStr">
        <is>
          <t>20</t>
        </is>
      </c>
      <c r="E1459" s="83" t="inlineStr">
        <is>
          <t>8</t>
        </is>
      </c>
      <c r="F1459" s="84">
        <f>D1459/$T$1*E1459</f>
        <v/>
      </c>
      <c r="G1459" s="87" t="inlineStr">
        <is>
          <t>x</t>
        </is>
      </c>
      <c r="H1459" s="83" t="inlineStr">
        <is>
          <t>7.4%</t>
        </is>
      </c>
      <c r="I1459" s="83" t="inlineStr">
        <is>
          <t>4.7%</t>
        </is>
      </c>
      <c r="J1459" s="87" t="inlineStr">
        <is>
          <t>x</t>
        </is>
      </c>
      <c r="K1459" s="87" t="inlineStr">
        <is>
          <t>x</t>
        </is>
      </c>
      <c r="L1459" s="83" t="inlineStr">
        <is>
          <t>8</t>
        </is>
      </c>
      <c r="M1459" s="83" t="inlineStr">
        <is>
          <t>3</t>
        </is>
      </c>
      <c r="N1459" s="1068" t="inlineStr">
        <is>
          <t>11</t>
        </is>
      </c>
      <c r="O1459" s="83" t="inlineStr">
        <is>
          <t>5</t>
        </is>
      </c>
      <c r="P1459" s="87" t="inlineStr">
        <is>
          <t>x</t>
        </is>
      </c>
      <c r="Q1459" s="87" t="inlineStr">
        <is>
          <t>x</t>
        </is>
      </c>
      <c r="R1459" s="87" t="inlineStr">
        <is>
          <t>x</t>
        </is>
      </c>
      <c r="S1459" s="88" t="inlineStr">
        <is>
          <t>x</t>
        </is>
      </c>
    </row>
    <row r="1460" ht="24" customHeight="1">
      <c r="A1460" s="494" t="n"/>
      <c r="B1460" s="236" t="inlineStr">
        <is>
          <t>17</t>
        </is>
      </c>
      <c r="C1460" s="82" t="inlineStr">
        <is>
          <t>16.9</t>
        </is>
      </c>
      <c r="D1460" s="83" t="inlineStr">
        <is>
          <t>20</t>
        </is>
      </c>
      <c r="E1460" s="83" t="inlineStr">
        <is>
          <t>8</t>
        </is>
      </c>
      <c r="F1460" s="84">
        <f>D1460/$T$1*E1460</f>
        <v/>
      </c>
      <c r="G1460" s="87" t="inlineStr">
        <is>
          <t>x</t>
        </is>
      </c>
      <c r="H1460" s="83" t="inlineStr">
        <is>
          <t>8.3%</t>
        </is>
      </c>
      <c r="I1460" s="83" t="inlineStr">
        <is>
          <t>5.2%</t>
        </is>
      </c>
      <c r="J1460" s="87" t="inlineStr">
        <is>
          <t>x</t>
        </is>
      </c>
      <c r="K1460" s="87" t="inlineStr">
        <is>
          <t>x</t>
        </is>
      </c>
      <c r="L1460" s="83" t="inlineStr">
        <is>
          <t>9</t>
        </is>
      </c>
      <c r="M1460" s="83" t="inlineStr">
        <is>
          <t>4</t>
        </is>
      </c>
      <c r="N1460" s="1068" t="inlineStr">
        <is>
          <t>12</t>
        </is>
      </c>
      <c r="O1460" s="83" t="inlineStr">
        <is>
          <t>6</t>
        </is>
      </c>
      <c r="P1460" s="87" t="inlineStr">
        <is>
          <t>x</t>
        </is>
      </c>
      <c r="Q1460" s="87" t="inlineStr">
        <is>
          <t>x</t>
        </is>
      </c>
      <c r="R1460" s="87" t="inlineStr">
        <is>
          <t>x</t>
        </is>
      </c>
      <c r="S1460" s="88" t="inlineStr">
        <is>
          <t>x</t>
        </is>
      </c>
    </row>
    <row r="1461" ht="24" customHeight="1">
      <c r="A1461" s="494" t="n"/>
      <c r="B1461" s="236" t="inlineStr">
        <is>
          <t>18</t>
        </is>
      </c>
      <c r="C1461" s="82" t="inlineStr">
        <is>
          <t>18.6</t>
        </is>
      </c>
      <c r="D1461" s="83" t="inlineStr">
        <is>
          <t>20</t>
        </is>
      </c>
      <c r="E1461" s="83" t="inlineStr">
        <is>
          <t>8</t>
        </is>
      </c>
      <c r="F1461" s="84">
        <f>D1461/$T$1*E1461</f>
        <v/>
      </c>
      <c r="G1461" s="87" t="inlineStr">
        <is>
          <t>x</t>
        </is>
      </c>
      <c r="H1461" s="83" t="inlineStr">
        <is>
          <t>9.2%</t>
        </is>
      </c>
      <c r="I1461" s="83" t="inlineStr">
        <is>
          <t>5.8%</t>
        </is>
      </c>
      <c r="J1461" s="87" t="inlineStr">
        <is>
          <t>x</t>
        </is>
      </c>
      <c r="K1461" s="87" t="inlineStr">
        <is>
          <t>x</t>
        </is>
      </c>
      <c r="L1461" s="83" t="inlineStr">
        <is>
          <t>10</t>
        </is>
      </c>
      <c r="M1461" s="83" t="inlineStr">
        <is>
          <t>4</t>
        </is>
      </c>
      <c r="N1461" s="1068" t="inlineStr">
        <is>
          <t>13</t>
        </is>
      </c>
      <c r="O1461" s="83" t="inlineStr">
        <is>
          <t>7</t>
        </is>
      </c>
      <c r="P1461" s="87" t="inlineStr">
        <is>
          <t>x</t>
        </is>
      </c>
      <c r="Q1461" s="87" t="inlineStr">
        <is>
          <t>x</t>
        </is>
      </c>
      <c r="R1461" s="87" t="inlineStr">
        <is>
          <t>x</t>
        </is>
      </c>
      <c r="S1461" s="88" t="inlineStr">
        <is>
          <t>x</t>
        </is>
      </c>
    </row>
    <row r="1462" ht="24" customHeight="1">
      <c r="A1462" s="494" t="n"/>
      <c r="B1462" s="236" t="inlineStr">
        <is>
          <t>19</t>
        </is>
      </c>
      <c r="C1462" s="82" t="inlineStr">
        <is>
          <t>20</t>
        </is>
      </c>
      <c r="D1462" s="83" t="inlineStr">
        <is>
          <t>20</t>
        </is>
      </c>
      <c r="E1462" s="83" t="inlineStr">
        <is>
          <t>8</t>
        </is>
      </c>
      <c r="F1462" s="84">
        <f>D1462/$T$1*E1462</f>
        <v/>
      </c>
      <c r="G1462" s="87" t="inlineStr">
        <is>
          <t>x</t>
        </is>
      </c>
      <c r="H1462" s="83" t="inlineStr">
        <is>
          <t>10.1%</t>
        </is>
      </c>
      <c r="I1462" s="83" t="inlineStr">
        <is>
          <t>6.3%</t>
        </is>
      </c>
      <c r="J1462" s="87" t="inlineStr">
        <is>
          <t>x</t>
        </is>
      </c>
      <c r="K1462" s="87" t="inlineStr">
        <is>
          <t>x</t>
        </is>
      </c>
      <c r="L1462" s="83" t="inlineStr">
        <is>
          <t>11</t>
        </is>
      </c>
      <c r="M1462" s="83" t="inlineStr">
        <is>
          <t>4</t>
        </is>
      </c>
      <c r="N1462" s="1068" t="inlineStr">
        <is>
          <t>14</t>
        </is>
      </c>
      <c r="O1462" s="83" t="inlineStr">
        <is>
          <t>7</t>
        </is>
      </c>
      <c r="P1462" s="87" t="inlineStr">
        <is>
          <t>x</t>
        </is>
      </c>
      <c r="Q1462" s="87" t="inlineStr">
        <is>
          <t>x</t>
        </is>
      </c>
      <c r="R1462" s="87" t="inlineStr">
        <is>
          <t>x</t>
        </is>
      </c>
      <c r="S1462" s="88" t="inlineStr">
        <is>
          <t>x</t>
        </is>
      </c>
    </row>
    <row r="1463" ht="24" customHeight="1">
      <c r="A1463" s="494" t="n"/>
      <c r="B1463" s="236" t="inlineStr">
        <is>
          <t>20</t>
        </is>
      </c>
      <c r="C1463" s="82" t="inlineStr">
        <is>
          <t>22.3</t>
        </is>
      </c>
      <c r="D1463" s="83" t="inlineStr">
        <is>
          <t>20</t>
        </is>
      </c>
      <c r="E1463" s="83" t="inlineStr">
        <is>
          <t>8</t>
        </is>
      </c>
      <c r="F1463" s="84">
        <f>D1463/$T$1*E1463</f>
        <v/>
      </c>
      <c r="G1463" s="87" t="inlineStr">
        <is>
          <t>x</t>
        </is>
      </c>
      <c r="H1463" s="83" t="inlineStr">
        <is>
          <t>11%</t>
        </is>
      </c>
      <c r="I1463" s="83" t="inlineStr">
        <is>
          <t>6.9%</t>
        </is>
      </c>
      <c r="J1463" s="87" t="inlineStr">
        <is>
          <t>x</t>
        </is>
      </c>
      <c r="K1463" s="87" t="inlineStr">
        <is>
          <t>x</t>
        </is>
      </c>
      <c r="L1463" s="83" t="inlineStr">
        <is>
          <t>12</t>
        </is>
      </c>
      <c r="M1463" s="83" t="inlineStr">
        <is>
          <t>5</t>
        </is>
      </c>
      <c r="N1463" s="1068" t="inlineStr">
        <is>
          <t>16</t>
        </is>
      </c>
      <c r="O1463" s="83" t="inlineStr">
        <is>
          <t>8</t>
        </is>
      </c>
      <c r="P1463" s="87" t="inlineStr">
        <is>
          <t>x</t>
        </is>
      </c>
      <c r="Q1463" s="87" t="inlineStr">
        <is>
          <t>x</t>
        </is>
      </c>
      <c r="R1463" s="87" t="inlineStr">
        <is>
          <t>x</t>
        </is>
      </c>
      <c r="S1463" s="88" t="inlineStr">
        <is>
          <t>x</t>
        </is>
      </c>
    </row>
    <row r="1464" ht="24" customHeight="1">
      <c r="A1464" s="494" t="n"/>
      <c r="B1464" s="236" t="inlineStr">
        <is>
          <t>21</t>
        </is>
      </c>
      <c r="C1464" s="82" t="inlineStr">
        <is>
          <t>25</t>
        </is>
      </c>
      <c r="D1464" s="83" t="inlineStr">
        <is>
          <t>25</t>
        </is>
      </c>
      <c r="E1464" s="83" t="inlineStr">
        <is>
          <t>12</t>
        </is>
      </c>
      <c r="F1464" s="84">
        <f>D1464/$T$1*E1464</f>
        <v/>
      </c>
      <c r="G1464" s="87" t="inlineStr">
        <is>
          <t>x</t>
        </is>
      </c>
      <c r="H1464" s="83" t="inlineStr">
        <is>
          <t>12.3%</t>
        </is>
      </c>
      <c r="I1464" s="83" t="inlineStr">
        <is>
          <t>7.7%</t>
        </is>
      </c>
      <c r="J1464" s="87" t="inlineStr">
        <is>
          <t>x</t>
        </is>
      </c>
      <c r="K1464" s="87" t="inlineStr">
        <is>
          <t>x</t>
        </is>
      </c>
      <c r="L1464" s="83" t="inlineStr">
        <is>
          <t>14</t>
        </is>
      </c>
      <c r="M1464" s="83" t="inlineStr">
        <is>
          <t>5</t>
        </is>
      </c>
      <c r="N1464" s="1068" t="inlineStr">
        <is>
          <t>18</t>
        </is>
      </c>
      <c r="O1464" s="83" t="inlineStr">
        <is>
          <t>9</t>
        </is>
      </c>
      <c r="P1464" s="87" t="inlineStr">
        <is>
          <t>x</t>
        </is>
      </c>
      <c r="Q1464" s="87" t="inlineStr">
        <is>
          <t>x</t>
        </is>
      </c>
      <c r="R1464" s="87" t="inlineStr">
        <is>
          <t>x</t>
        </is>
      </c>
      <c r="S1464" s="88" t="inlineStr">
        <is>
          <t>x</t>
        </is>
      </c>
    </row>
    <row r="1465" ht="24" customHeight="1">
      <c r="A1465" s="494" t="n"/>
      <c r="B1465" s="236" t="inlineStr">
        <is>
          <t>22</t>
        </is>
      </c>
      <c r="C1465" s="82" t="inlineStr">
        <is>
          <t>27.7</t>
        </is>
      </c>
      <c r="D1465" s="83" t="inlineStr">
        <is>
          <t>25</t>
        </is>
      </c>
      <c r="E1465" s="83" t="inlineStr">
        <is>
          <t>12</t>
        </is>
      </c>
      <c r="F1465" s="84">
        <f>D1465/$T$1*E1465</f>
        <v/>
      </c>
      <c r="G1465" s="87" t="inlineStr">
        <is>
          <t>x</t>
        </is>
      </c>
      <c r="H1465" s="83" t="inlineStr">
        <is>
          <t>13.6%</t>
        </is>
      </c>
      <c r="I1465" s="83" t="inlineStr">
        <is>
          <t>8.6%</t>
        </is>
      </c>
      <c r="J1465" s="87" t="inlineStr">
        <is>
          <t>x</t>
        </is>
      </c>
      <c r="K1465" s="87" t="inlineStr">
        <is>
          <t>x</t>
        </is>
      </c>
      <c r="L1465" s="83" t="inlineStr">
        <is>
          <t>15</t>
        </is>
      </c>
      <c r="M1465" s="83" t="inlineStr">
        <is>
          <t>6</t>
        </is>
      </c>
      <c r="N1465" s="1068" t="inlineStr">
        <is>
          <t>20</t>
        </is>
      </c>
      <c r="O1465" s="83" t="inlineStr">
        <is>
          <t>10</t>
        </is>
      </c>
      <c r="P1465" s="87" t="inlineStr">
        <is>
          <t>x</t>
        </is>
      </c>
      <c r="Q1465" s="87" t="inlineStr">
        <is>
          <t>x</t>
        </is>
      </c>
      <c r="R1465" s="87" t="inlineStr">
        <is>
          <t>x</t>
        </is>
      </c>
      <c r="S1465" s="88" t="inlineStr">
        <is>
          <t>x</t>
        </is>
      </c>
    </row>
    <row r="1466" ht="24" customHeight="1">
      <c r="A1466" s="494" t="n"/>
      <c r="B1466" s="236" t="inlineStr">
        <is>
          <t>23</t>
        </is>
      </c>
      <c r="C1466" s="82" t="inlineStr">
        <is>
          <t>30.6</t>
        </is>
      </c>
      <c r="D1466" s="83" t="inlineStr">
        <is>
          <t>25</t>
        </is>
      </c>
      <c r="E1466" s="83" t="inlineStr">
        <is>
          <t>12</t>
        </is>
      </c>
      <c r="F1466" s="84">
        <f>D1466/$T$1*E1466</f>
        <v/>
      </c>
      <c r="G1466" s="87" t="inlineStr">
        <is>
          <t>x</t>
        </is>
      </c>
      <c r="H1466" s="83" t="inlineStr">
        <is>
          <t>14.9%</t>
        </is>
      </c>
      <c r="I1466" s="83" t="inlineStr">
        <is>
          <t>9.4%</t>
        </is>
      </c>
      <c r="J1466" s="87" t="inlineStr">
        <is>
          <t>x</t>
        </is>
      </c>
      <c r="K1466" s="87" t="inlineStr">
        <is>
          <t>x</t>
        </is>
      </c>
      <c r="L1466" s="83" t="inlineStr">
        <is>
          <t>17</t>
        </is>
      </c>
      <c r="M1466" s="83" t="inlineStr">
        <is>
          <t>7</t>
        </is>
      </c>
      <c r="N1466" s="1068" t="inlineStr">
        <is>
          <t>21</t>
        </is>
      </c>
      <c r="O1466" s="83" t="inlineStr">
        <is>
          <t>11</t>
        </is>
      </c>
      <c r="P1466" s="87" t="inlineStr">
        <is>
          <t>x</t>
        </is>
      </c>
      <c r="Q1466" s="87" t="inlineStr">
        <is>
          <t>x</t>
        </is>
      </c>
      <c r="R1466" s="87" t="inlineStr">
        <is>
          <t>x</t>
        </is>
      </c>
      <c r="S1466" s="88" t="inlineStr">
        <is>
          <t>x</t>
        </is>
      </c>
    </row>
    <row r="1467" ht="24" customHeight="1">
      <c r="A1467" s="494" t="n"/>
      <c r="B1467" s="236" t="inlineStr">
        <is>
          <t>24</t>
        </is>
      </c>
      <c r="C1467" s="82" t="inlineStr">
        <is>
          <t>32.8</t>
        </is>
      </c>
      <c r="D1467" s="83" t="inlineStr">
        <is>
          <t>25</t>
        </is>
      </c>
      <c r="E1467" s="83" t="inlineStr">
        <is>
          <t>12</t>
        </is>
      </c>
      <c r="F1467" s="84">
        <f>D1467/$T$1*E1467</f>
        <v/>
      </c>
      <c r="G1467" s="87" t="inlineStr">
        <is>
          <t>x</t>
        </is>
      </c>
      <c r="H1467" s="83" t="inlineStr">
        <is>
          <t>16.2%</t>
        </is>
      </c>
      <c r="I1467" s="83" t="inlineStr">
        <is>
          <t>10.2%</t>
        </is>
      </c>
      <c r="J1467" s="87" t="inlineStr">
        <is>
          <t>x</t>
        </is>
      </c>
      <c r="K1467" s="87" t="inlineStr">
        <is>
          <t>x</t>
        </is>
      </c>
      <c r="L1467" s="83" t="inlineStr">
        <is>
          <t>18</t>
        </is>
      </c>
      <c r="M1467" s="83" t="inlineStr">
        <is>
          <t>7</t>
        </is>
      </c>
      <c r="N1467" s="1068" t="inlineStr">
        <is>
          <t>23</t>
        </is>
      </c>
      <c r="O1467" s="83" t="inlineStr">
        <is>
          <t>12</t>
        </is>
      </c>
      <c r="P1467" s="87" t="inlineStr">
        <is>
          <t>x</t>
        </is>
      </c>
      <c r="Q1467" s="87" t="inlineStr">
        <is>
          <t>x</t>
        </is>
      </c>
      <c r="R1467" s="87" t="inlineStr">
        <is>
          <t>x</t>
        </is>
      </c>
      <c r="S1467" s="88" t="inlineStr">
        <is>
          <t>x</t>
        </is>
      </c>
    </row>
    <row r="1468" ht="24" customHeight="1">
      <c r="A1468" s="494" t="n"/>
      <c r="B1468" s="236" t="inlineStr">
        <is>
          <t>25</t>
        </is>
      </c>
      <c r="C1468" s="82" t="inlineStr">
        <is>
          <t>35.9</t>
        </is>
      </c>
      <c r="D1468" s="83" t="inlineStr">
        <is>
          <t>25</t>
        </is>
      </c>
      <c r="E1468" s="83" t="inlineStr">
        <is>
          <t>12</t>
        </is>
      </c>
      <c r="F1468" s="84">
        <f>D1468/$T$1*E1468</f>
        <v/>
      </c>
      <c r="G1468" s="87" t="inlineStr">
        <is>
          <t>x</t>
        </is>
      </c>
      <c r="H1468" s="83" t="inlineStr">
        <is>
          <t>17.5%</t>
        </is>
      </c>
      <c r="I1468" s="83" t="inlineStr">
        <is>
          <t>11%</t>
        </is>
      </c>
      <c r="J1468" s="87" t="inlineStr">
        <is>
          <t>x</t>
        </is>
      </c>
      <c r="K1468" s="87" t="inlineStr">
        <is>
          <t>x</t>
        </is>
      </c>
      <c r="L1468" s="83" t="inlineStr">
        <is>
          <t>20</t>
        </is>
      </c>
      <c r="M1468" s="83" t="inlineStr">
        <is>
          <t>8</t>
        </is>
      </c>
      <c r="N1468" s="1068" t="inlineStr">
        <is>
          <t>25</t>
        </is>
      </c>
      <c r="O1468" s="83" t="inlineStr">
        <is>
          <t>13</t>
        </is>
      </c>
      <c r="P1468" s="87" t="inlineStr">
        <is>
          <t>x</t>
        </is>
      </c>
      <c r="Q1468" s="87" t="inlineStr">
        <is>
          <t>x</t>
        </is>
      </c>
      <c r="R1468" s="87" t="inlineStr">
        <is>
          <t>x</t>
        </is>
      </c>
      <c r="S1468" s="88" t="inlineStr">
        <is>
          <t>x</t>
        </is>
      </c>
    </row>
    <row r="1469" ht="24" customHeight="1">
      <c r="A1469" s="494" t="n"/>
      <c r="B1469" s="236" t="inlineStr">
        <is>
          <t>26</t>
        </is>
      </c>
      <c r="C1469" s="82" t="inlineStr">
        <is>
          <t>40.4</t>
        </is>
      </c>
      <c r="D1469" s="83" t="inlineStr">
        <is>
          <t>30</t>
        </is>
      </c>
      <c r="E1469" s="83" t="inlineStr">
        <is>
          <t>18</t>
        </is>
      </c>
      <c r="F1469" s="84">
        <f>D1469/$T$1*E1469</f>
        <v/>
      </c>
      <c r="G1469" s="87" t="inlineStr">
        <is>
          <t>x</t>
        </is>
      </c>
      <c r="H1469" s="83" t="inlineStr">
        <is>
          <t>19.9%</t>
        </is>
      </c>
      <c r="I1469" s="83" t="inlineStr">
        <is>
          <t>12.5%</t>
        </is>
      </c>
      <c r="J1469" s="87" t="inlineStr">
        <is>
          <t>x</t>
        </is>
      </c>
      <c r="K1469" s="87" t="inlineStr">
        <is>
          <t>x</t>
        </is>
      </c>
      <c r="L1469" s="83" t="inlineStr">
        <is>
          <t>22</t>
        </is>
      </c>
      <c r="M1469" s="83" t="inlineStr">
        <is>
          <t>9</t>
        </is>
      </c>
      <c r="N1469" s="1068" t="inlineStr">
        <is>
          <t>29</t>
        </is>
      </c>
      <c r="O1469" s="83" t="inlineStr">
        <is>
          <t>14</t>
        </is>
      </c>
      <c r="P1469" s="87" t="inlineStr">
        <is>
          <t>x</t>
        </is>
      </c>
      <c r="Q1469" s="87" t="inlineStr">
        <is>
          <t>x</t>
        </is>
      </c>
      <c r="R1469" s="87" t="inlineStr">
        <is>
          <t>x</t>
        </is>
      </c>
      <c r="S1469" s="88" t="inlineStr">
        <is>
          <t>x</t>
        </is>
      </c>
    </row>
    <row r="1470" ht="24" customHeight="1">
      <c r="A1470" s="494" t="n"/>
      <c r="B1470" s="236" t="inlineStr">
        <is>
          <t>27</t>
        </is>
      </c>
      <c r="C1470" s="82" t="inlineStr">
        <is>
          <t>45.3</t>
        </is>
      </c>
      <c r="D1470" s="83" t="inlineStr">
        <is>
          <t>30</t>
        </is>
      </c>
      <c r="E1470" s="83" t="inlineStr">
        <is>
          <t>18</t>
        </is>
      </c>
      <c r="F1470" s="84">
        <f>@IF(OR($S$1="春节祝福",$S$1="周年祝福",$S$1="中秋祝福"),D1470/$T$1*E1470,D1470*E1470)</f>
        <v/>
      </c>
      <c r="G1470" s="87" t="inlineStr">
        <is>
          <t>x</t>
        </is>
      </c>
      <c r="H1470" s="83" t="inlineStr">
        <is>
          <t>22.2%</t>
        </is>
      </c>
      <c r="I1470" s="83" t="inlineStr">
        <is>
          <t>14%</t>
        </is>
      </c>
      <c r="J1470" s="87" t="inlineStr">
        <is>
          <t>x</t>
        </is>
      </c>
      <c r="K1470" s="87" t="inlineStr">
        <is>
          <t>x</t>
        </is>
      </c>
      <c r="L1470" s="83" t="inlineStr">
        <is>
          <t>25</t>
        </is>
      </c>
      <c r="M1470" s="83" t="inlineStr">
        <is>
          <t>10</t>
        </is>
      </c>
      <c r="N1470" s="1068" t="inlineStr">
        <is>
          <t>32</t>
        </is>
      </c>
      <c r="O1470" s="83" t="inlineStr">
        <is>
          <t>16</t>
        </is>
      </c>
      <c r="P1470" s="87" t="inlineStr">
        <is>
          <t>x</t>
        </is>
      </c>
      <c r="Q1470" s="87" t="inlineStr">
        <is>
          <t>x</t>
        </is>
      </c>
      <c r="R1470" s="87" t="inlineStr">
        <is>
          <t>x</t>
        </is>
      </c>
      <c r="S1470" s="88" t="inlineStr">
        <is>
          <t>x</t>
        </is>
      </c>
    </row>
    <row r="1471" ht="24" customHeight="1">
      <c r="A1471" s="494" t="n"/>
      <c r="B1471" s="236" t="inlineStr">
        <is>
          <t>28</t>
        </is>
      </c>
      <c r="C1471" s="82" t="inlineStr">
        <is>
          <t>50.2</t>
        </is>
      </c>
      <c r="D1471" s="83" t="inlineStr">
        <is>
          <t>30</t>
        </is>
      </c>
      <c r="E1471" s="83" t="inlineStr">
        <is>
          <t>18</t>
        </is>
      </c>
      <c r="F1471" s="84">
        <f>@IF(OR($S$1="春节祝福",$S$1="周年祝福",$S$1="中秋祝福"),D1471/$T$1*E1471,D1471*E1471)</f>
        <v/>
      </c>
      <c r="G1471" s="87" t="inlineStr">
        <is>
          <t>x</t>
        </is>
      </c>
      <c r="H1471" s="83" t="inlineStr">
        <is>
          <t>24.5%</t>
        </is>
      </c>
      <c r="I1471" s="83" t="inlineStr">
        <is>
          <t>15.5%</t>
        </is>
      </c>
      <c r="J1471" s="87" t="inlineStr">
        <is>
          <t>x</t>
        </is>
      </c>
      <c r="K1471" s="87" t="inlineStr">
        <is>
          <t>x</t>
        </is>
      </c>
      <c r="L1471" s="83" t="inlineStr">
        <is>
          <t>28</t>
        </is>
      </c>
      <c r="M1471" s="83" t="inlineStr">
        <is>
          <t>11</t>
        </is>
      </c>
      <c r="N1471" s="1068" t="inlineStr">
        <is>
          <t>35</t>
        </is>
      </c>
      <c r="O1471" s="83" t="inlineStr">
        <is>
          <t>18</t>
        </is>
      </c>
      <c r="P1471" s="87" t="inlineStr">
        <is>
          <t>x</t>
        </is>
      </c>
      <c r="Q1471" s="87" t="inlineStr">
        <is>
          <t>x</t>
        </is>
      </c>
      <c r="R1471" s="87" t="inlineStr">
        <is>
          <t>x</t>
        </is>
      </c>
      <c r="S1471" s="88" t="inlineStr">
        <is>
          <t>x</t>
        </is>
      </c>
    </row>
    <row r="1472" ht="24" customHeight="1">
      <c r="A1472" s="494" t="n"/>
      <c r="B1472" s="236" t="inlineStr">
        <is>
          <t>29</t>
        </is>
      </c>
      <c r="C1472" s="82" t="inlineStr">
        <is>
          <t>54.7</t>
        </is>
      </c>
      <c r="D1472" s="83" t="inlineStr">
        <is>
          <t>30</t>
        </is>
      </c>
      <c r="E1472" s="83" t="inlineStr">
        <is>
          <t>18</t>
        </is>
      </c>
      <c r="F1472" s="84">
        <f>@IF(OR($S$1="春节祝福",$S$1="周年祝福",$S$1="中秋祝福"),D1472/$T$1*E1472,D1472*E1472)</f>
        <v/>
      </c>
      <c r="G1472" s="87" t="inlineStr">
        <is>
          <t>x</t>
        </is>
      </c>
      <c r="H1472" s="83" t="inlineStr">
        <is>
          <t>26.9%</t>
        </is>
      </c>
      <c r="I1472" s="83" t="inlineStr">
        <is>
          <t>16.9%</t>
        </is>
      </c>
      <c r="J1472" s="87" t="inlineStr">
        <is>
          <t>x</t>
        </is>
      </c>
      <c r="K1472" s="87" t="inlineStr">
        <is>
          <t>x</t>
        </is>
      </c>
      <c r="L1472" s="83" t="inlineStr">
        <is>
          <t>30</t>
        </is>
      </c>
      <c r="M1472" s="83" t="inlineStr">
        <is>
          <t>12</t>
        </is>
      </c>
      <c r="N1472" s="1068" t="inlineStr">
        <is>
          <t>39</t>
        </is>
      </c>
      <c r="O1472" s="83" t="inlineStr">
        <is>
          <t>19</t>
        </is>
      </c>
      <c r="P1472" s="87" t="inlineStr">
        <is>
          <t>x</t>
        </is>
      </c>
      <c r="Q1472" s="87" t="inlineStr">
        <is>
          <t>x</t>
        </is>
      </c>
      <c r="R1472" s="87" t="inlineStr">
        <is>
          <t>x</t>
        </is>
      </c>
      <c r="S1472" s="88" t="inlineStr">
        <is>
          <t>x</t>
        </is>
      </c>
    </row>
    <row r="1473" ht="24" customHeight="1">
      <c r="A1473" s="494" t="n"/>
      <c r="B1473" s="236" t="inlineStr">
        <is>
          <t>30</t>
        </is>
      </c>
      <c r="C1473" s="82" t="inlineStr">
        <is>
          <t>59.6</t>
        </is>
      </c>
      <c r="D1473" s="83" t="inlineStr">
        <is>
          <t>30</t>
        </is>
      </c>
      <c r="E1473" s="83" t="inlineStr">
        <is>
          <t>18</t>
        </is>
      </c>
      <c r="F1473" s="84">
        <f>@IF(OR($S$1="周年祝福",$S$1="中秋祝福"),D1473/$T$1*E1473,D1473*E1473)</f>
        <v/>
      </c>
      <c r="G1473" s="87" t="inlineStr">
        <is>
          <t>x</t>
        </is>
      </c>
      <c r="H1473" s="83" t="inlineStr">
        <is>
          <t>29.2%</t>
        </is>
      </c>
      <c r="I1473" s="83" t="inlineStr">
        <is>
          <t>18.4%</t>
        </is>
      </c>
      <c r="J1473" s="87" t="inlineStr">
        <is>
          <t>x</t>
        </is>
      </c>
      <c r="K1473" s="87" t="inlineStr">
        <is>
          <t>x</t>
        </is>
      </c>
      <c r="L1473" s="83" t="inlineStr">
        <is>
          <t>33</t>
        </is>
      </c>
      <c r="M1473" s="83" t="inlineStr">
        <is>
          <t>13</t>
        </is>
      </c>
      <c r="N1473" s="1068" t="inlineStr">
        <is>
          <t>42</t>
        </is>
      </c>
      <c r="O1473" s="83" t="inlineStr">
        <is>
          <t>21</t>
        </is>
      </c>
      <c r="P1473" s="87" t="inlineStr">
        <is>
          <t>x</t>
        </is>
      </c>
      <c r="Q1473" s="87" t="inlineStr">
        <is>
          <t>x</t>
        </is>
      </c>
      <c r="R1473" s="87" t="inlineStr">
        <is>
          <t>x</t>
        </is>
      </c>
      <c r="S1473" s="88" t="inlineStr">
        <is>
          <t>x</t>
        </is>
      </c>
    </row>
    <row r="1474" ht="24" customHeight="1">
      <c r="A1474" s="494" t="n"/>
      <c r="B1474" s="236" t="inlineStr">
        <is>
          <t>31</t>
        </is>
      </c>
      <c r="C1474" s="82" t="inlineStr">
        <is>
          <t>64.9</t>
        </is>
      </c>
      <c r="D1474" s="83" t="inlineStr">
        <is>
          <t>35</t>
        </is>
      </c>
      <c r="E1474" s="83" t="inlineStr">
        <is>
          <t>20</t>
        </is>
      </c>
      <c r="F1474" s="84">
        <f>@IF(OR($S$1="周年祝福",$S$1="中秋祝福"),D1474/$T$1*E1474,D1474*E1474)</f>
        <v/>
      </c>
      <c r="G1474" s="285" t="inlineStr">
        <is>
          <t>x</t>
        </is>
      </c>
      <c r="H1474" s="132" t="inlineStr">
        <is>
          <t>31.8%</t>
        </is>
      </c>
      <c r="I1474" s="132" t="inlineStr">
        <is>
          <t>20.1%</t>
        </is>
      </c>
      <c r="J1474" s="285" t="inlineStr">
        <is>
          <t>x</t>
        </is>
      </c>
      <c r="K1474" s="285" t="inlineStr">
        <is>
          <t>x</t>
        </is>
      </c>
      <c r="L1474" s="132" t="inlineStr">
        <is>
          <t>36</t>
        </is>
      </c>
      <c r="M1474" s="132" t="inlineStr">
        <is>
          <t>14</t>
        </is>
      </c>
      <c r="N1474" s="132" t="inlineStr">
        <is>
          <t>46</t>
        </is>
      </c>
      <c r="O1474" s="132" t="inlineStr">
        <is>
          <t>23</t>
        </is>
      </c>
      <c r="P1474" s="87" t="inlineStr">
        <is>
          <t>x</t>
        </is>
      </c>
      <c r="Q1474" s="87" t="inlineStr">
        <is>
          <t>x</t>
        </is>
      </c>
      <c r="R1474" s="87" t="inlineStr">
        <is>
          <t>x</t>
        </is>
      </c>
      <c r="S1474" s="88" t="inlineStr">
        <is>
          <t>x</t>
        </is>
      </c>
    </row>
    <row r="1475" ht="24" customHeight="1">
      <c r="A1475" s="494" t="n"/>
      <c r="B1475" s="236" t="inlineStr">
        <is>
          <t>32</t>
        </is>
      </c>
      <c r="C1475" s="82" t="inlineStr">
        <is>
          <t>70.3</t>
        </is>
      </c>
      <c r="D1475" s="83" t="inlineStr">
        <is>
          <t>35</t>
        </is>
      </c>
      <c r="E1475" s="83" t="inlineStr">
        <is>
          <t>20</t>
        </is>
      </c>
      <c r="F1475" s="84">
        <f>D1475*E1475</f>
        <v/>
      </c>
      <c r="G1475" s="665" t="inlineStr">
        <is>
          <t>x</t>
        </is>
      </c>
      <c r="H1475" s="73" t="inlineStr">
        <is>
          <t>34.5%</t>
        </is>
      </c>
      <c r="I1475" s="73" t="inlineStr">
        <is>
          <t>21.7%</t>
        </is>
      </c>
      <c r="J1475" s="665" t="inlineStr">
        <is>
          <t>x</t>
        </is>
      </c>
      <c r="K1475" s="665" t="inlineStr">
        <is>
          <t>x</t>
        </is>
      </c>
      <c r="L1475" s="73" t="inlineStr">
        <is>
          <t>39</t>
        </is>
      </c>
      <c r="M1475" s="73" t="inlineStr">
        <is>
          <t>15</t>
        </is>
      </c>
      <c r="N1475" s="73" t="inlineStr">
        <is>
          <t>50</t>
        </is>
      </c>
      <c r="O1475" s="73" t="inlineStr">
        <is>
          <t>25</t>
        </is>
      </c>
      <c r="P1475" s="87" t="inlineStr">
        <is>
          <t>x</t>
        </is>
      </c>
      <c r="Q1475" s="87" t="inlineStr">
        <is>
          <t>x</t>
        </is>
      </c>
      <c r="R1475" s="87" t="inlineStr">
        <is>
          <t>x</t>
        </is>
      </c>
      <c r="S1475" s="88" t="inlineStr">
        <is>
          <t>x</t>
        </is>
      </c>
    </row>
    <row r="1476" ht="24" customHeight="1">
      <c r="A1476" s="494" t="n"/>
      <c r="B1476" s="236" t="inlineStr">
        <is>
          <t>33</t>
        </is>
      </c>
      <c r="C1476" s="82" t="inlineStr">
        <is>
          <t>76.4</t>
        </is>
      </c>
      <c r="D1476" s="83" t="inlineStr">
        <is>
          <t>35</t>
        </is>
      </c>
      <c r="E1476" s="83" t="inlineStr">
        <is>
          <t>20</t>
        </is>
      </c>
      <c r="F1476" s="84">
        <f>D1476*E1476</f>
        <v/>
      </c>
      <c r="G1476" s="665" t="inlineStr">
        <is>
          <t>x</t>
        </is>
      </c>
      <c r="H1476" s="73" t="inlineStr">
        <is>
          <t>37.4%</t>
        </is>
      </c>
      <c r="I1476" s="73" t="inlineStr">
        <is>
          <t>23.6%</t>
        </is>
      </c>
      <c r="J1476" s="665" t="inlineStr">
        <is>
          <t>x</t>
        </is>
      </c>
      <c r="K1476" s="665" t="inlineStr">
        <is>
          <t>x</t>
        </is>
      </c>
      <c r="L1476" s="73" t="inlineStr">
        <is>
          <t>42</t>
        </is>
      </c>
      <c r="M1476" s="73" t="inlineStr">
        <is>
          <t>17</t>
        </is>
      </c>
      <c r="N1476" s="73" t="inlineStr">
        <is>
          <t>54</t>
        </is>
      </c>
      <c r="O1476" s="73" t="inlineStr">
        <is>
          <t>27</t>
        </is>
      </c>
      <c r="P1476" s="87" t="inlineStr">
        <is>
          <t>x</t>
        </is>
      </c>
      <c r="Q1476" s="87" t="inlineStr">
        <is>
          <t>x</t>
        </is>
      </c>
      <c r="R1476" s="87" t="inlineStr">
        <is>
          <t>x</t>
        </is>
      </c>
      <c r="S1476" s="88" t="inlineStr">
        <is>
          <t>x</t>
        </is>
      </c>
    </row>
    <row r="1477" ht="24" customHeight="1">
      <c r="A1477" s="494" t="n"/>
      <c r="B1477" s="236" t="inlineStr">
        <is>
          <t>34</t>
        </is>
      </c>
      <c r="C1477" s="82" t="inlineStr">
        <is>
          <t>83.2</t>
        </is>
      </c>
      <c r="D1477" s="83" t="inlineStr">
        <is>
          <t>35</t>
        </is>
      </c>
      <c r="E1477" s="83" t="inlineStr">
        <is>
          <t>20</t>
        </is>
      </c>
      <c r="F1477" s="84">
        <f>D1477*E1477</f>
        <v/>
      </c>
      <c r="G1477" s="665" t="inlineStr">
        <is>
          <t>x</t>
        </is>
      </c>
      <c r="H1477" s="73" t="inlineStr">
        <is>
          <t>40.9%</t>
        </is>
      </c>
      <c r="I1477" s="73" t="inlineStr">
        <is>
          <t>25.8%</t>
        </is>
      </c>
      <c r="J1477" s="665" t="inlineStr">
        <is>
          <t>x</t>
        </is>
      </c>
      <c r="K1477" s="665" t="inlineStr">
        <is>
          <t>x</t>
        </is>
      </c>
      <c r="L1477" s="73" t="inlineStr">
        <is>
          <t>46</t>
        </is>
      </c>
      <c r="M1477" s="73" t="inlineStr">
        <is>
          <t>18</t>
        </is>
      </c>
      <c r="N1477" s="73" t="inlineStr">
        <is>
          <t>58</t>
        </is>
      </c>
      <c r="O1477" s="73" t="inlineStr">
        <is>
          <t>29</t>
        </is>
      </c>
      <c r="P1477" s="87" t="inlineStr">
        <is>
          <t>x</t>
        </is>
      </c>
      <c r="Q1477" s="87" t="inlineStr">
        <is>
          <t>x</t>
        </is>
      </c>
      <c r="R1477" s="87" t="inlineStr">
        <is>
          <t>x</t>
        </is>
      </c>
      <c r="S1477" s="88" t="inlineStr">
        <is>
          <t>x</t>
        </is>
      </c>
    </row>
    <row r="1478" ht="24" customHeight="1">
      <c r="A1478" s="553" t="n"/>
      <c r="B1478" s="78" t="inlineStr">
        <is>
          <t>35</t>
        </is>
      </c>
      <c r="C1478" s="89" t="inlineStr">
        <is>
          <t>89.8</t>
        </is>
      </c>
      <c r="D1478" s="90" t="inlineStr">
        <is>
          <t>35</t>
        </is>
      </c>
      <c r="E1478" s="90" t="inlineStr">
        <is>
          <t>20</t>
        </is>
      </c>
      <c r="F1478" s="224">
        <f>D1478*E1478</f>
        <v/>
      </c>
      <c r="G1478" s="1061" t="inlineStr">
        <is>
          <t>x</t>
        </is>
      </c>
      <c r="H1478" s="1060" t="inlineStr">
        <is>
          <t>43.8%</t>
        </is>
      </c>
      <c r="I1478" s="1060" t="inlineStr">
        <is>
          <t>27.6%</t>
        </is>
      </c>
      <c r="J1478" s="1061" t="inlineStr">
        <is>
          <t>x</t>
        </is>
      </c>
      <c r="K1478" s="1061" t="inlineStr">
        <is>
          <t>x</t>
        </is>
      </c>
      <c r="L1478" s="1060" t="inlineStr">
        <is>
          <t>50</t>
        </is>
      </c>
      <c r="M1478" s="1060" t="inlineStr">
        <is>
          <t>20</t>
        </is>
      </c>
      <c r="N1478" s="1060" t="inlineStr">
        <is>
          <t>63</t>
        </is>
      </c>
      <c r="O1478" s="1060" t="inlineStr">
        <is>
          <t>32</t>
        </is>
      </c>
      <c r="P1478" s="66" t="inlineStr">
        <is>
          <t>x</t>
        </is>
      </c>
      <c r="Q1478" s="66" t="inlineStr">
        <is>
          <t>x</t>
        </is>
      </c>
      <c r="R1478" s="66" t="inlineStr">
        <is>
          <t>x</t>
        </is>
      </c>
      <c r="S1478" s="67" t="inlineStr">
        <is>
          <t>x</t>
        </is>
      </c>
    </row>
    <row r="1479" ht="24" customHeight="1">
      <c r="A1479" s="605" t="inlineStr">
        <is>
          <t>武当
上层心法
揽雀尾</t>
        </is>
      </c>
      <c r="B1479" s="63" t="inlineStr">
        <is>
          <t>1</t>
        </is>
      </c>
      <c r="C1479" s="234" t="inlineStr">
        <is>
          <t>0.6</t>
        </is>
      </c>
      <c r="D1479" s="340" t="inlineStr">
        <is>
          <t>5</t>
        </is>
      </c>
      <c r="E1479" s="340" t="inlineStr">
        <is>
          <t>1</t>
        </is>
      </c>
      <c r="F1479" s="207">
        <f>D1479/$T$1*E1479</f>
        <v/>
      </c>
      <c r="G1479" s="340" t="inlineStr">
        <is>
          <t>0</t>
        </is>
      </c>
      <c r="H1479" s="340" t="inlineStr">
        <is>
          <t>0.3%</t>
        </is>
      </c>
      <c r="I1479" s="253" t="inlineStr">
        <is>
          <t>x</t>
        </is>
      </c>
      <c r="J1479" s="340" t="inlineStr">
        <is>
          <t>0.4%</t>
        </is>
      </c>
      <c r="K1479" s="253" t="inlineStr">
        <is>
          <t>x</t>
        </is>
      </c>
      <c r="L1479" s="340" t="inlineStr">
        <is>
          <t>0</t>
        </is>
      </c>
      <c r="M1479" s="253" t="inlineStr">
        <is>
          <t>x</t>
        </is>
      </c>
      <c r="N1479" s="1067" t="inlineStr">
        <is>
          <t>0</t>
        </is>
      </c>
      <c r="O1479" s="253" t="inlineStr">
        <is>
          <t>x</t>
        </is>
      </c>
      <c r="P1479" s="253" t="inlineStr">
        <is>
          <t>x</t>
        </is>
      </c>
      <c r="Q1479" s="253" t="inlineStr">
        <is>
          <t>x</t>
        </is>
      </c>
      <c r="R1479" s="340" t="inlineStr">
        <is>
          <t>1%</t>
        </is>
      </c>
      <c r="S1479" s="662" t="inlineStr">
        <is>
          <t>x</t>
        </is>
      </c>
    </row>
    <row r="1480" ht="24" customHeight="1">
      <c r="A1480" s="494" t="n"/>
      <c r="B1480" s="236" t="inlineStr">
        <is>
          <t>2</t>
        </is>
      </c>
      <c r="C1480" s="82" t="inlineStr">
        <is>
          <t>1.9</t>
        </is>
      </c>
      <c r="D1480" s="83" t="inlineStr">
        <is>
          <t>5</t>
        </is>
      </c>
      <c r="E1480" s="83" t="inlineStr">
        <is>
          <t>1</t>
        </is>
      </c>
      <c r="F1480" s="84">
        <f>D1480/$T$1*E1480</f>
        <v/>
      </c>
      <c r="G1480" s="83" t="inlineStr">
        <is>
          <t>1</t>
        </is>
      </c>
      <c r="H1480" s="83" t="inlineStr">
        <is>
          <t>0.6%</t>
        </is>
      </c>
      <c r="I1480" s="87" t="inlineStr">
        <is>
          <t>x</t>
        </is>
      </c>
      <c r="J1480" s="83" t="inlineStr">
        <is>
          <t>0.7%</t>
        </is>
      </c>
      <c r="K1480" s="87" t="inlineStr">
        <is>
          <t>x</t>
        </is>
      </c>
      <c r="L1480" s="83" t="inlineStr">
        <is>
          <t>1</t>
        </is>
      </c>
      <c r="M1480" s="87" t="inlineStr">
        <is>
          <t>x</t>
        </is>
      </c>
      <c r="N1480" s="1068" t="inlineStr">
        <is>
          <t>1</t>
        </is>
      </c>
      <c r="O1480" s="87" t="inlineStr">
        <is>
          <t>x</t>
        </is>
      </c>
      <c r="P1480" s="87" t="inlineStr">
        <is>
          <t>x</t>
        </is>
      </c>
      <c r="Q1480" s="87" t="inlineStr">
        <is>
          <t>x</t>
        </is>
      </c>
      <c r="R1480" s="83" t="inlineStr">
        <is>
          <t>2%</t>
        </is>
      </c>
      <c r="S1480" s="88" t="inlineStr">
        <is>
          <t>x</t>
        </is>
      </c>
    </row>
    <row r="1481" ht="24" customHeight="1">
      <c r="A1481" s="494" t="n"/>
      <c r="B1481" s="236" t="inlineStr">
        <is>
          <t>3</t>
        </is>
      </c>
      <c r="C1481" s="82" t="inlineStr">
        <is>
          <t>2.5</t>
        </is>
      </c>
      <c r="D1481" s="83" t="inlineStr">
        <is>
          <t>5</t>
        </is>
      </c>
      <c r="E1481" s="83" t="inlineStr">
        <is>
          <t>1</t>
        </is>
      </c>
      <c r="F1481" s="84">
        <f>D1481/$T$1*E1481</f>
        <v/>
      </c>
      <c r="G1481" s="83" t="inlineStr">
        <is>
          <t>1</t>
        </is>
      </c>
      <c r="H1481" s="83" t="inlineStr">
        <is>
          <t>0.9%</t>
        </is>
      </c>
      <c r="I1481" s="87" t="inlineStr">
        <is>
          <t>x</t>
        </is>
      </c>
      <c r="J1481" s="83" t="inlineStr">
        <is>
          <t>1.1%</t>
        </is>
      </c>
      <c r="K1481" s="87" t="inlineStr">
        <is>
          <t>x</t>
        </is>
      </c>
      <c r="L1481" s="83" t="inlineStr">
        <is>
          <t>1</t>
        </is>
      </c>
      <c r="M1481" s="87" t="inlineStr">
        <is>
          <t>x</t>
        </is>
      </c>
      <c r="N1481" s="1068" t="inlineStr">
        <is>
          <t>1</t>
        </is>
      </c>
      <c r="O1481" s="87" t="inlineStr">
        <is>
          <t>x</t>
        </is>
      </c>
      <c r="P1481" s="87" t="inlineStr">
        <is>
          <t>x</t>
        </is>
      </c>
      <c r="Q1481" s="87" t="inlineStr">
        <is>
          <t>x</t>
        </is>
      </c>
      <c r="R1481" s="83" t="inlineStr">
        <is>
          <t>3%</t>
        </is>
      </c>
      <c r="S1481" s="88" t="inlineStr">
        <is>
          <t>x</t>
        </is>
      </c>
    </row>
    <row r="1482" ht="24" customHeight="1">
      <c r="A1482" s="494" t="n"/>
      <c r="B1482" s="236" t="inlineStr">
        <is>
          <t>4</t>
        </is>
      </c>
      <c r="C1482" s="82" t="inlineStr">
        <is>
          <t>3.3</t>
        </is>
      </c>
      <c r="D1482" s="83" t="inlineStr">
        <is>
          <t>5</t>
        </is>
      </c>
      <c r="E1482" s="83" t="inlineStr">
        <is>
          <t>1</t>
        </is>
      </c>
      <c r="F1482" s="84">
        <f>D1482/$T$1*E1482</f>
        <v/>
      </c>
      <c r="G1482" s="83" t="inlineStr">
        <is>
          <t>1</t>
        </is>
      </c>
      <c r="H1482" s="83" t="inlineStr">
        <is>
          <t>1.2%</t>
        </is>
      </c>
      <c r="I1482" s="87" t="inlineStr">
        <is>
          <t>x</t>
        </is>
      </c>
      <c r="J1482" s="83" t="inlineStr">
        <is>
          <t>1.5%</t>
        </is>
      </c>
      <c r="K1482" s="87" t="inlineStr">
        <is>
          <t>x</t>
        </is>
      </c>
      <c r="L1482" s="83" t="inlineStr">
        <is>
          <t>1</t>
        </is>
      </c>
      <c r="M1482" s="87" t="inlineStr">
        <is>
          <t>x</t>
        </is>
      </c>
      <c r="N1482" s="1068" t="inlineStr">
        <is>
          <t>2</t>
        </is>
      </c>
      <c r="O1482" s="87" t="inlineStr">
        <is>
          <t>x</t>
        </is>
      </c>
      <c r="P1482" s="87" t="inlineStr">
        <is>
          <t>x</t>
        </is>
      </c>
      <c r="Q1482" s="87" t="inlineStr">
        <is>
          <t>x</t>
        </is>
      </c>
      <c r="R1482" s="83" t="inlineStr">
        <is>
          <t>4%</t>
        </is>
      </c>
      <c r="S1482" s="88" t="inlineStr">
        <is>
          <t>x</t>
        </is>
      </c>
    </row>
    <row r="1483" ht="24" customHeight="1">
      <c r="A1483" s="494" t="n"/>
      <c r="B1483" s="236" t="inlineStr">
        <is>
          <t>5</t>
        </is>
      </c>
      <c r="C1483" s="82" t="inlineStr">
        <is>
          <t>4.4</t>
        </is>
      </c>
      <c r="D1483" s="83" t="inlineStr">
        <is>
          <t>5</t>
        </is>
      </c>
      <c r="E1483" s="83" t="inlineStr">
        <is>
          <t>1</t>
        </is>
      </c>
      <c r="F1483" s="84">
        <f>D1483/$T$1*E1483</f>
        <v/>
      </c>
      <c r="G1483" s="83" t="inlineStr">
        <is>
          <t>2</t>
        </is>
      </c>
      <c r="H1483" s="83" t="inlineStr">
        <is>
          <t>1.5%</t>
        </is>
      </c>
      <c r="I1483" s="87" t="inlineStr">
        <is>
          <t>x</t>
        </is>
      </c>
      <c r="J1483" s="83" t="inlineStr">
        <is>
          <t>1.8%</t>
        </is>
      </c>
      <c r="K1483" s="87" t="inlineStr">
        <is>
          <t>x</t>
        </is>
      </c>
      <c r="L1483" s="83" t="inlineStr">
        <is>
          <t>2</t>
        </is>
      </c>
      <c r="M1483" s="87" t="inlineStr">
        <is>
          <t>x</t>
        </is>
      </c>
      <c r="N1483" s="1068" t="inlineStr">
        <is>
          <t>2</t>
        </is>
      </c>
      <c r="O1483" s="87" t="inlineStr">
        <is>
          <t>x</t>
        </is>
      </c>
      <c r="P1483" s="87" t="inlineStr">
        <is>
          <t>x</t>
        </is>
      </c>
      <c r="Q1483" s="87" t="inlineStr">
        <is>
          <t>x</t>
        </is>
      </c>
      <c r="R1483" s="83" t="inlineStr">
        <is>
          <t>5%</t>
        </is>
      </c>
      <c r="S1483" s="88" t="inlineStr">
        <is>
          <t>x</t>
        </is>
      </c>
    </row>
    <row r="1484" ht="24" customHeight="1">
      <c r="A1484" s="494" t="n"/>
      <c r="B1484" s="236" t="inlineStr">
        <is>
          <t>6</t>
        </is>
      </c>
      <c r="C1484" s="82" t="inlineStr">
        <is>
          <t>5.5</t>
        </is>
      </c>
      <c r="D1484" s="83" t="inlineStr">
        <is>
          <t>10</t>
        </is>
      </c>
      <c r="E1484" s="83" t="inlineStr">
        <is>
          <t>2</t>
        </is>
      </c>
      <c r="F1484" s="84">
        <f>D1484/$T$1*E1484</f>
        <v/>
      </c>
      <c r="G1484" s="83" t="inlineStr">
        <is>
          <t>2</t>
        </is>
      </c>
      <c r="H1484" s="83" t="inlineStr">
        <is>
          <t>1.9%</t>
        </is>
      </c>
      <c r="I1484" s="87" t="inlineStr">
        <is>
          <t>x</t>
        </is>
      </c>
      <c r="J1484" s="83" t="inlineStr">
        <is>
          <t>2.4%</t>
        </is>
      </c>
      <c r="K1484" s="87" t="inlineStr">
        <is>
          <t>x</t>
        </is>
      </c>
      <c r="L1484" s="83" t="inlineStr">
        <is>
          <t>2</t>
        </is>
      </c>
      <c r="M1484" s="87" t="inlineStr">
        <is>
          <t>x</t>
        </is>
      </c>
      <c r="N1484" s="1068" t="inlineStr">
        <is>
          <t>3</t>
        </is>
      </c>
      <c r="O1484" s="87" t="inlineStr">
        <is>
          <t>x</t>
        </is>
      </c>
      <c r="P1484" s="87" t="inlineStr">
        <is>
          <t>x</t>
        </is>
      </c>
      <c r="Q1484" s="87" t="inlineStr">
        <is>
          <t>x</t>
        </is>
      </c>
      <c r="R1484" s="83" t="inlineStr">
        <is>
          <t>6.5%</t>
        </is>
      </c>
      <c r="S1484" s="88" t="inlineStr">
        <is>
          <t>x</t>
        </is>
      </c>
    </row>
    <row r="1485" ht="24" customHeight="1">
      <c r="A1485" s="494" t="n"/>
      <c r="B1485" s="236" t="inlineStr">
        <is>
          <t>7</t>
        </is>
      </c>
      <c r="C1485" s="82" t="inlineStr">
        <is>
          <t>6.7</t>
        </is>
      </c>
      <c r="D1485" s="83" t="inlineStr">
        <is>
          <t>10</t>
        </is>
      </c>
      <c r="E1485" s="83" t="inlineStr">
        <is>
          <t>2</t>
        </is>
      </c>
      <c r="F1485" s="84">
        <f>D1485/$T$1*E1485</f>
        <v/>
      </c>
      <c r="G1485" s="83" t="inlineStr">
        <is>
          <t>2</t>
        </is>
      </c>
      <c r="H1485" s="83" t="inlineStr">
        <is>
          <t>2.3%</t>
        </is>
      </c>
      <c r="I1485" s="87" t="inlineStr">
        <is>
          <t>x</t>
        </is>
      </c>
      <c r="J1485" s="83" t="inlineStr">
        <is>
          <t>2.9%</t>
        </is>
      </c>
      <c r="K1485" s="87" t="inlineStr">
        <is>
          <t>x</t>
        </is>
      </c>
      <c r="L1485" s="83" t="inlineStr">
        <is>
          <t>3</t>
        </is>
      </c>
      <c r="M1485" s="87" t="inlineStr">
        <is>
          <t>x</t>
        </is>
      </c>
      <c r="N1485" s="1068" t="inlineStr">
        <is>
          <t>3</t>
        </is>
      </c>
      <c r="O1485" s="87" t="inlineStr">
        <is>
          <t>x</t>
        </is>
      </c>
      <c r="P1485" s="87" t="inlineStr">
        <is>
          <t>x</t>
        </is>
      </c>
      <c r="Q1485" s="87" t="inlineStr">
        <is>
          <t>x</t>
        </is>
      </c>
      <c r="R1485" s="83" t="inlineStr">
        <is>
          <t>8%</t>
        </is>
      </c>
      <c r="S1485" s="88" t="inlineStr">
        <is>
          <t>x</t>
        </is>
      </c>
    </row>
    <row r="1486" ht="24" customHeight="1">
      <c r="A1486" s="494" t="n"/>
      <c r="B1486" s="236" t="inlineStr">
        <is>
          <t>8</t>
        </is>
      </c>
      <c r="C1486" s="82" t="inlineStr">
        <is>
          <t>8</t>
        </is>
      </c>
      <c r="D1486" s="83" t="inlineStr">
        <is>
          <t>10</t>
        </is>
      </c>
      <c r="E1486" s="83" t="inlineStr">
        <is>
          <t>2</t>
        </is>
      </c>
      <c r="F1486" s="84">
        <f>D1486/$T$1*E1486</f>
        <v/>
      </c>
      <c r="G1486" s="83" t="inlineStr">
        <is>
          <t>3</t>
        </is>
      </c>
      <c r="H1486" s="83" t="inlineStr">
        <is>
          <t>2.8%</t>
        </is>
      </c>
      <c r="I1486" s="87" t="inlineStr">
        <is>
          <t>x</t>
        </is>
      </c>
      <c r="J1486" s="83" t="inlineStr">
        <is>
          <t>3.5%</t>
        </is>
      </c>
      <c r="K1486" s="87" t="inlineStr">
        <is>
          <t>x</t>
        </is>
      </c>
      <c r="L1486" s="83" t="inlineStr">
        <is>
          <t>3</t>
        </is>
      </c>
      <c r="M1486" s="87" t="inlineStr">
        <is>
          <t>x</t>
        </is>
      </c>
      <c r="N1486" s="1068" t="inlineStr">
        <is>
          <t>4</t>
        </is>
      </c>
      <c r="O1486" s="87" t="inlineStr">
        <is>
          <t>x</t>
        </is>
      </c>
      <c r="P1486" s="87" t="inlineStr">
        <is>
          <t>x</t>
        </is>
      </c>
      <c r="Q1486" s="87" t="inlineStr">
        <is>
          <t>x</t>
        </is>
      </c>
      <c r="R1486" s="83" t="inlineStr">
        <is>
          <t>9.5%</t>
        </is>
      </c>
      <c r="S1486" s="88" t="inlineStr">
        <is>
          <t>x</t>
        </is>
      </c>
    </row>
    <row r="1487" ht="24" customHeight="1">
      <c r="A1487" s="494" t="n"/>
      <c r="B1487" s="236" t="inlineStr">
        <is>
          <t>9</t>
        </is>
      </c>
      <c r="C1487" s="82" t="inlineStr">
        <is>
          <t>9.4</t>
        </is>
      </c>
      <c r="D1487" s="83" t="inlineStr">
        <is>
          <t>10</t>
        </is>
      </c>
      <c r="E1487" s="83" t="inlineStr">
        <is>
          <t>2</t>
        </is>
      </c>
      <c r="F1487" s="84">
        <f>D1487/$T$1*E1487</f>
        <v/>
      </c>
      <c r="G1487" s="83" t="inlineStr">
        <is>
          <t>3</t>
        </is>
      </c>
      <c r="H1487" s="83" t="inlineStr">
        <is>
          <t>3.2%</t>
        </is>
      </c>
      <c r="I1487" s="87" t="inlineStr">
        <is>
          <t>x</t>
        </is>
      </c>
      <c r="J1487" s="83" t="inlineStr">
        <is>
          <t>4%</t>
        </is>
      </c>
      <c r="K1487" s="87" t="inlineStr">
        <is>
          <t>x</t>
        </is>
      </c>
      <c r="L1487" s="83" t="inlineStr">
        <is>
          <t>4</t>
        </is>
      </c>
      <c r="M1487" s="87" t="inlineStr">
        <is>
          <t>x</t>
        </is>
      </c>
      <c r="N1487" s="1068" t="inlineStr">
        <is>
          <t>5</t>
        </is>
      </c>
      <c r="O1487" s="87" t="inlineStr">
        <is>
          <t>x</t>
        </is>
      </c>
      <c r="P1487" s="87" t="inlineStr">
        <is>
          <t>x</t>
        </is>
      </c>
      <c r="Q1487" s="87" t="inlineStr">
        <is>
          <t>x</t>
        </is>
      </c>
      <c r="R1487" s="83" t="inlineStr">
        <is>
          <t>11%</t>
        </is>
      </c>
      <c r="S1487" s="88" t="inlineStr">
        <is>
          <t>x</t>
        </is>
      </c>
    </row>
    <row r="1488" ht="24" customHeight="1">
      <c r="A1488" s="494" t="n"/>
      <c r="B1488" s="236" t="inlineStr">
        <is>
          <t>10</t>
        </is>
      </c>
      <c r="C1488" s="82" t="inlineStr">
        <is>
          <t>10.5</t>
        </is>
      </c>
      <c r="D1488" s="83" t="inlineStr">
        <is>
          <t>10</t>
        </is>
      </c>
      <c r="E1488" s="83" t="inlineStr">
        <is>
          <t>2</t>
        </is>
      </c>
      <c r="F1488" s="84">
        <f>D1488/$T$1*E1488</f>
        <v/>
      </c>
      <c r="G1488" s="83" t="inlineStr">
        <is>
          <t>4</t>
        </is>
      </c>
      <c r="H1488" s="83" t="inlineStr">
        <is>
          <t>3.7%</t>
        </is>
      </c>
      <c r="I1488" s="87" t="inlineStr">
        <is>
          <t>x</t>
        </is>
      </c>
      <c r="J1488" s="83" t="inlineStr">
        <is>
          <t>4.6%</t>
        </is>
      </c>
      <c r="K1488" s="87" t="inlineStr">
        <is>
          <t>x</t>
        </is>
      </c>
      <c r="L1488" s="83" t="inlineStr">
        <is>
          <t>4</t>
        </is>
      </c>
      <c r="M1488" s="87" t="inlineStr">
        <is>
          <t>x</t>
        </is>
      </c>
      <c r="N1488" s="1068" t="inlineStr">
        <is>
          <t>5</t>
        </is>
      </c>
      <c r="O1488" s="87" t="inlineStr">
        <is>
          <t>x</t>
        </is>
      </c>
      <c r="P1488" s="87" t="inlineStr">
        <is>
          <t>x</t>
        </is>
      </c>
      <c r="Q1488" s="87" t="inlineStr">
        <is>
          <t>x</t>
        </is>
      </c>
      <c r="R1488" s="83" t="inlineStr">
        <is>
          <t>12.5%</t>
        </is>
      </c>
      <c r="S1488" s="88" t="inlineStr">
        <is>
          <t>x</t>
        </is>
      </c>
    </row>
    <row r="1489" ht="24" customHeight="1">
      <c r="A1489" s="494" t="n"/>
      <c r="B1489" s="236" t="inlineStr">
        <is>
          <t>11</t>
        </is>
      </c>
      <c r="C1489" s="82" t="inlineStr">
        <is>
          <t>12.2</t>
        </is>
      </c>
      <c r="D1489" s="83" t="inlineStr">
        <is>
          <t>15</t>
        </is>
      </c>
      <c r="E1489" s="83" t="inlineStr">
        <is>
          <t>5</t>
        </is>
      </c>
      <c r="F1489" s="84">
        <f>D1489/$T$1*E1489</f>
        <v/>
      </c>
      <c r="G1489" s="83" t="inlineStr">
        <is>
          <t>4</t>
        </is>
      </c>
      <c r="H1489" s="83" t="inlineStr">
        <is>
          <t>4.2%</t>
        </is>
      </c>
      <c r="I1489" s="87" t="inlineStr">
        <is>
          <t>x</t>
        </is>
      </c>
      <c r="J1489" s="83" t="inlineStr">
        <is>
          <t>5.3%</t>
        </is>
      </c>
      <c r="K1489" s="87" t="inlineStr">
        <is>
          <t>x</t>
        </is>
      </c>
      <c r="L1489" s="83" t="inlineStr">
        <is>
          <t>5</t>
        </is>
      </c>
      <c r="M1489" s="87" t="inlineStr">
        <is>
          <t>x</t>
        </is>
      </c>
      <c r="N1489" s="1068" t="inlineStr">
        <is>
          <t>6</t>
        </is>
      </c>
      <c r="O1489" s="87" t="inlineStr">
        <is>
          <t>x</t>
        </is>
      </c>
      <c r="P1489" s="87" t="inlineStr">
        <is>
          <t>x</t>
        </is>
      </c>
      <c r="Q1489" s="87" t="inlineStr">
        <is>
          <t>x</t>
        </is>
      </c>
      <c r="R1489" s="83" t="inlineStr">
        <is>
          <t>14.5%</t>
        </is>
      </c>
      <c r="S1489" s="88" t="inlineStr">
        <is>
          <t>x</t>
        </is>
      </c>
    </row>
    <row r="1490" ht="24" customHeight="1">
      <c r="A1490" s="494" t="n"/>
      <c r="B1490" s="236" t="inlineStr">
        <is>
          <t>12</t>
        </is>
      </c>
      <c r="C1490" s="82" t="inlineStr">
        <is>
          <t>13.7</t>
        </is>
      </c>
      <c r="D1490" s="83" t="inlineStr">
        <is>
          <t>15</t>
        </is>
      </c>
      <c r="E1490" s="83" t="inlineStr">
        <is>
          <t>5</t>
        </is>
      </c>
      <c r="F1490" s="84">
        <f>D1490/$T$1*E1490</f>
        <v/>
      </c>
      <c r="G1490" s="83" t="inlineStr">
        <is>
          <t>5</t>
        </is>
      </c>
      <c r="H1490" s="83" t="inlineStr">
        <is>
          <t>4.8%</t>
        </is>
      </c>
      <c r="I1490" s="87" t="inlineStr">
        <is>
          <t>x</t>
        </is>
      </c>
      <c r="J1490" s="83" t="inlineStr">
        <is>
          <t>6%</t>
        </is>
      </c>
      <c r="K1490" s="87" t="inlineStr">
        <is>
          <t>x</t>
        </is>
      </c>
      <c r="L1490" s="83" t="inlineStr">
        <is>
          <t>5</t>
        </is>
      </c>
      <c r="M1490" s="87" t="inlineStr">
        <is>
          <t>x</t>
        </is>
      </c>
      <c r="N1490" s="1068" t="inlineStr">
        <is>
          <t>7</t>
        </is>
      </c>
      <c r="O1490" s="87" t="inlineStr">
        <is>
          <t>x</t>
        </is>
      </c>
      <c r="P1490" s="87" t="inlineStr">
        <is>
          <t>x</t>
        </is>
      </c>
      <c r="Q1490" s="87" t="inlineStr">
        <is>
          <t>x</t>
        </is>
      </c>
      <c r="R1490" s="83" t="inlineStr">
        <is>
          <t>16.5%</t>
        </is>
      </c>
      <c r="S1490" s="88" t="inlineStr">
        <is>
          <t>x</t>
        </is>
      </c>
    </row>
    <row r="1491" ht="24" customHeight="1">
      <c r="A1491" s="494" t="n"/>
      <c r="B1491" s="236" t="inlineStr">
        <is>
          <t>13</t>
        </is>
      </c>
      <c r="C1491" s="82" t="inlineStr">
        <is>
          <t>15.6</t>
        </is>
      </c>
      <c r="D1491" s="83" t="inlineStr">
        <is>
          <t>15</t>
        </is>
      </c>
      <c r="E1491" s="83" t="inlineStr">
        <is>
          <t>5</t>
        </is>
      </c>
      <c r="F1491" s="84">
        <f>D1491/$T$1*E1491</f>
        <v/>
      </c>
      <c r="G1491" s="83" t="inlineStr">
        <is>
          <t>6</t>
        </is>
      </c>
      <c r="H1491" s="83" t="inlineStr">
        <is>
          <t>5.4%</t>
        </is>
      </c>
      <c r="I1491" s="87" t="inlineStr">
        <is>
          <t>x</t>
        </is>
      </c>
      <c r="J1491" s="83" t="inlineStr">
        <is>
          <t>6.8%</t>
        </is>
      </c>
      <c r="K1491" s="87" t="inlineStr">
        <is>
          <t>x</t>
        </is>
      </c>
      <c r="L1491" s="83" t="inlineStr">
        <is>
          <t>6</t>
        </is>
      </c>
      <c r="M1491" s="87" t="inlineStr">
        <is>
          <t>x</t>
        </is>
      </c>
      <c r="N1491" s="1068" t="inlineStr">
        <is>
          <t>8</t>
        </is>
      </c>
      <c r="O1491" s="87" t="inlineStr">
        <is>
          <t>x</t>
        </is>
      </c>
      <c r="P1491" s="87" t="inlineStr">
        <is>
          <t>x</t>
        </is>
      </c>
      <c r="Q1491" s="87" t="inlineStr">
        <is>
          <t>x</t>
        </is>
      </c>
      <c r="R1491" s="83" t="inlineStr">
        <is>
          <t>18.5%</t>
        </is>
      </c>
      <c r="S1491" s="88" t="inlineStr">
        <is>
          <t>x</t>
        </is>
      </c>
    </row>
    <row r="1492" ht="24" customHeight="1">
      <c r="A1492" s="494" t="n"/>
      <c r="B1492" s="236" t="inlineStr">
        <is>
          <t>14</t>
        </is>
      </c>
      <c r="C1492" s="82" t="inlineStr">
        <is>
          <t>17.4</t>
        </is>
      </c>
      <c r="D1492" s="83" t="inlineStr">
        <is>
          <t>15</t>
        </is>
      </c>
      <c r="E1492" s="83" t="inlineStr">
        <is>
          <t>5</t>
        </is>
      </c>
      <c r="F1492" s="84">
        <f>D1492/$T$1*E1492</f>
        <v/>
      </c>
      <c r="G1492" s="83" t="inlineStr">
        <is>
          <t>6</t>
        </is>
      </c>
      <c r="H1492" s="83" t="inlineStr">
        <is>
          <t>6%</t>
        </is>
      </c>
      <c r="I1492" s="87" t="inlineStr">
        <is>
          <t>x</t>
        </is>
      </c>
      <c r="J1492" s="83" t="inlineStr">
        <is>
          <t>7.5%</t>
        </is>
      </c>
      <c r="K1492" s="87" t="inlineStr">
        <is>
          <t>x</t>
        </is>
      </c>
      <c r="L1492" s="83" t="inlineStr">
        <is>
          <t>7</t>
        </is>
      </c>
      <c r="M1492" s="87" t="inlineStr">
        <is>
          <t>x</t>
        </is>
      </c>
      <c r="N1492" s="1068" t="inlineStr">
        <is>
          <t>9</t>
        </is>
      </c>
      <c r="O1492" s="87" t="inlineStr">
        <is>
          <t>x</t>
        </is>
      </c>
      <c r="P1492" s="87" t="inlineStr">
        <is>
          <t>x</t>
        </is>
      </c>
      <c r="Q1492" s="87" t="inlineStr">
        <is>
          <t>x</t>
        </is>
      </c>
      <c r="R1492" s="83" t="inlineStr">
        <is>
          <t>20.5%</t>
        </is>
      </c>
      <c r="S1492" s="88" t="inlineStr">
        <is>
          <t>x</t>
        </is>
      </c>
    </row>
    <row r="1493" ht="24" customHeight="1">
      <c r="A1493" s="494" t="n"/>
      <c r="B1493" s="236" t="inlineStr">
        <is>
          <t>15</t>
        </is>
      </c>
      <c r="C1493" s="82" t="inlineStr">
        <is>
          <t>18.7</t>
        </is>
      </c>
      <c r="D1493" s="83" t="inlineStr">
        <is>
          <t>15</t>
        </is>
      </c>
      <c r="E1493" s="83" t="inlineStr">
        <is>
          <t>5</t>
        </is>
      </c>
      <c r="F1493" s="84">
        <f>D1493/$T$1*E1493</f>
        <v/>
      </c>
      <c r="G1493" s="83" t="inlineStr">
        <is>
          <t>7</t>
        </is>
      </c>
      <c r="H1493" s="83" t="inlineStr">
        <is>
          <t>6.6%</t>
        </is>
      </c>
      <c r="I1493" s="87" t="inlineStr">
        <is>
          <t>x</t>
        </is>
      </c>
      <c r="J1493" s="83" t="inlineStr">
        <is>
          <t>8.2%</t>
        </is>
      </c>
      <c r="K1493" s="87" t="inlineStr">
        <is>
          <t>x</t>
        </is>
      </c>
      <c r="L1493" s="83" t="inlineStr">
        <is>
          <t>7</t>
        </is>
      </c>
      <c r="M1493" s="87" t="inlineStr">
        <is>
          <t>x</t>
        </is>
      </c>
      <c r="N1493" s="1068" t="inlineStr">
        <is>
          <t>9</t>
        </is>
      </c>
      <c r="O1493" s="87" t="inlineStr">
        <is>
          <t>x</t>
        </is>
      </c>
      <c r="P1493" s="87" t="inlineStr">
        <is>
          <t>x</t>
        </is>
      </c>
      <c r="Q1493" s="87" t="inlineStr">
        <is>
          <t>x</t>
        </is>
      </c>
      <c r="R1493" s="83" t="inlineStr">
        <is>
          <t>22.5%</t>
        </is>
      </c>
      <c r="S1493" s="88" t="inlineStr">
        <is>
          <t>x</t>
        </is>
      </c>
    </row>
    <row r="1494" ht="24" customHeight="1">
      <c r="A1494" s="494" t="n"/>
      <c r="B1494" s="236" t="inlineStr">
        <is>
          <t>16</t>
        </is>
      </c>
      <c r="C1494" s="82" t="inlineStr">
        <is>
          <t>21.3</t>
        </is>
      </c>
      <c r="D1494" s="83" t="inlineStr">
        <is>
          <t>20</t>
        </is>
      </c>
      <c r="E1494" s="83" t="inlineStr">
        <is>
          <t>8</t>
        </is>
      </c>
      <c r="F1494" s="84">
        <f>D1494/$T$1*E1494</f>
        <v/>
      </c>
      <c r="G1494" s="83" t="inlineStr">
        <is>
          <t>8</t>
        </is>
      </c>
      <c r="H1494" s="83" t="inlineStr">
        <is>
          <t>7.4%</t>
        </is>
      </c>
      <c r="I1494" s="87" t="inlineStr">
        <is>
          <t>x</t>
        </is>
      </c>
      <c r="J1494" s="83" t="inlineStr">
        <is>
          <t>9.3%</t>
        </is>
      </c>
      <c r="K1494" s="87" t="inlineStr">
        <is>
          <t>x</t>
        </is>
      </c>
      <c r="L1494" s="83" t="inlineStr">
        <is>
          <t>8</t>
        </is>
      </c>
      <c r="M1494" s="87" t="inlineStr">
        <is>
          <t>x</t>
        </is>
      </c>
      <c r="N1494" s="1068" t="inlineStr">
        <is>
          <t>11</t>
        </is>
      </c>
      <c r="O1494" s="87" t="inlineStr">
        <is>
          <t>x</t>
        </is>
      </c>
      <c r="P1494" s="87" t="inlineStr">
        <is>
          <t>x</t>
        </is>
      </c>
      <c r="Q1494" s="87" t="inlineStr">
        <is>
          <t>x</t>
        </is>
      </c>
      <c r="R1494" s="83" t="inlineStr">
        <is>
          <t>25.5%</t>
        </is>
      </c>
      <c r="S1494" s="88" t="inlineStr">
        <is>
          <t>x</t>
        </is>
      </c>
    </row>
    <row r="1495" ht="24" customHeight="1">
      <c r="A1495" s="494" t="n"/>
      <c r="B1495" s="236" t="inlineStr">
        <is>
          <t>17</t>
        </is>
      </c>
      <c r="C1495" s="82" t="inlineStr">
        <is>
          <t>23.8</t>
        </is>
      </c>
      <c r="D1495" s="83" t="inlineStr">
        <is>
          <t>20</t>
        </is>
      </c>
      <c r="E1495" s="83" t="inlineStr">
        <is>
          <t>8</t>
        </is>
      </c>
      <c r="F1495" s="84">
        <f>D1495/$T$1*E1495</f>
        <v/>
      </c>
      <c r="G1495" s="83" t="inlineStr">
        <is>
          <t>9</t>
        </is>
      </c>
      <c r="H1495" s="83" t="inlineStr">
        <is>
          <t>8.3%</t>
        </is>
      </c>
      <c r="I1495" s="87" t="inlineStr">
        <is>
          <t>x</t>
        </is>
      </c>
      <c r="J1495" s="83" t="inlineStr">
        <is>
          <t>10.4%</t>
        </is>
      </c>
      <c r="K1495" s="87" t="inlineStr">
        <is>
          <t>x</t>
        </is>
      </c>
      <c r="L1495" s="83" t="inlineStr">
        <is>
          <t>9</t>
        </is>
      </c>
      <c r="M1495" s="87" t="inlineStr">
        <is>
          <t>x</t>
        </is>
      </c>
      <c r="N1495" s="1068" t="inlineStr">
        <is>
          <t>12</t>
        </is>
      </c>
      <c r="O1495" s="87" t="inlineStr">
        <is>
          <t>x</t>
        </is>
      </c>
      <c r="P1495" s="87" t="inlineStr">
        <is>
          <t>x</t>
        </is>
      </c>
      <c r="Q1495" s="87" t="inlineStr">
        <is>
          <t>x</t>
        </is>
      </c>
      <c r="R1495" s="83" t="inlineStr">
        <is>
          <t>28.5%</t>
        </is>
      </c>
      <c r="S1495" s="88" t="inlineStr">
        <is>
          <t>x</t>
        </is>
      </c>
    </row>
    <row r="1496" ht="24" customHeight="1">
      <c r="A1496" s="494" t="n"/>
      <c r="B1496" s="236" t="inlineStr">
        <is>
          <t>18</t>
        </is>
      </c>
      <c r="C1496" s="82" t="inlineStr">
        <is>
          <t>26.3</t>
        </is>
      </c>
      <c r="D1496" s="83" t="inlineStr">
        <is>
          <t>20</t>
        </is>
      </c>
      <c r="E1496" s="83" t="inlineStr">
        <is>
          <t>8</t>
        </is>
      </c>
      <c r="F1496" s="84">
        <f>D1496/$T$1*E1496</f>
        <v/>
      </c>
      <c r="G1496" s="83" t="inlineStr">
        <is>
          <t>10</t>
        </is>
      </c>
      <c r="H1496" s="83" t="inlineStr">
        <is>
          <t>9.2%</t>
        </is>
      </c>
      <c r="I1496" s="87" t="inlineStr">
        <is>
          <t>x</t>
        </is>
      </c>
      <c r="J1496" s="83" t="inlineStr">
        <is>
          <t>11.5%</t>
        </is>
      </c>
      <c r="K1496" s="87" t="inlineStr">
        <is>
          <t>x</t>
        </is>
      </c>
      <c r="L1496" s="83" t="inlineStr">
        <is>
          <t>10</t>
        </is>
      </c>
      <c r="M1496" s="87" t="inlineStr">
        <is>
          <t>x</t>
        </is>
      </c>
      <c r="N1496" s="1068" t="inlineStr">
        <is>
          <t>13</t>
        </is>
      </c>
      <c r="O1496" s="87" t="inlineStr">
        <is>
          <t>x</t>
        </is>
      </c>
      <c r="P1496" s="87" t="inlineStr">
        <is>
          <t>x</t>
        </is>
      </c>
      <c r="Q1496" s="87" t="inlineStr">
        <is>
          <t>x</t>
        </is>
      </c>
      <c r="R1496" s="83" t="inlineStr">
        <is>
          <t>31.5%</t>
        </is>
      </c>
      <c r="S1496" s="88" t="inlineStr">
        <is>
          <t>x</t>
        </is>
      </c>
    </row>
    <row r="1497" ht="24" customHeight="1">
      <c r="A1497" s="494" t="n"/>
      <c r="B1497" s="236" t="inlineStr">
        <is>
          <t>19</t>
        </is>
      </c>
      <c r="C1497" s="82" t="inlineStr">
        <is>
          <t>28.8</t>
        </is>
      </c>
      <c r="D1497" s="83" t="inlineStr">
        <is>
          <t>20</t>
        </is>
      </c>
      <c r="E1497" s="83" t="inlineStr">
        <is>
          <t>8</t>
        </is>
      </c>
      <c r="F1497" s="84">
        <f>D1497/$T$1*E1497</f>
        <v/>
      </c>
      <c r="G1497" s="83" t="inlineStr">
        <is>
          <t>11</t>
        </is>
      </c>
      <c r="H1497" s="83" t="inlineStr">
        <is>
          <t>10.1%</t>
        </is>
      </c>
      <c r="I1497" s="87" t="inlineStr">
        <is>
          <t>x</t>
        </is>
      </c>
      <c r="J1497" s="83" t="inlineStr">
        <is>
          <t>12.6%</t>
        </is>
      </c>
      <c r="K1497" s="87" t="inlineStr">
        <is>
          <t>x</t>
        </is>
      </c>
      <c r="L1497" s="83" t="inlineStr">
        <is>
          <t>11</t>
        </is>
      </c>
      <c r="M1497" s="87" t="inlineStr">
        <is>
          <t>x</t>
        </is>
      </c>
      <c r="N1497" s="1068" t="inlineStr">
        <is>
          <t>14</t>
        </is>
      </c>
      <c r="O1497" s="87" t="inlineStr">
        <is>
          <t>x</t>
        </is>
      </c>
      <c r="P1497" s="87" t="inlineStr">
        <is>
          <t>x</t>
        </is>
      </c>
      <c r="Q1497" s="87" t="inlineStr">
        <is>
          <t>x</t>
        </is>
      </c>
      <c r="R1497" s="83" t="inlineStr">
        <is>
          <t>34.5%</t>
        </is>
      </c>
      <c r="S1497" s="88" t="inlineStr">
        <is>
          <t>x</t>
        </is>
      </c>
    </row>
    <row r="1498" ht="24" customHeight="1">
      <c r="A1498" s="494" t="n"/>
      <c r="B1498" s="236" t="inlineStr">
        <is>
          <t>20</t>
        </is>
      </c>
      <c r="C1498" s="82" t="inlineStr">
        <is>
          <t>31.5</t>
        </is>
      </c>
      <c r="D1498" s="83" t="inlineStr">
        <is>
          <t>20</t>
        </is>
      </c>
      <c r="E1498" s="83" t="inlineStr">
        <is>
          <t>8</t>
        </is>
      </c>
      <c r="F1498" s="84">
        <f>D1498/$T$1*E1498</f>
        <v/>
      </c>
      <c r="G1498" s="83" t="inlineStr">
        <is>
          <t>12</t>
        </is>
      </c>
      <c r="H1498" s="83" t="inlineStr">
        <is>
          <t>11%</t>
        </is>
      </c>
      <c r="I1498" s="87" t="inlineStr">
        <is>
          <t>x</t>
        </is>
      </c>
      <c r="J1498" s="83" t="inlineStr">
        <is>
          <t>13.7%</t>
        </is>
      </c>
      <c r="K1498" s="87" t="inlineStr">
        <is>
          <t>x</t>
        </is>
      </c>
      <c r="L1498" s="83" t="inlineStr">
        <is>
          <t>12</t>
        </is>
      </c>
      <c r="M1498" s="87" t="inlineStr">
        <is>
          <t>x</t>
        </is>
      </c>
      <c r="N1498" s="1068" t="inlineStr">
        <is>
          <t>16</t>
        </is>
      </c>
      <c r="O1498" s="87" t="inlineStr">
        <is>
          <t>x</t>
        </is>
      </c>
      <c r="P1498" s="87" t="inlineStr">
        <is>
          <t>x</t>
        </is>
      </c>
      <c r="Q1498" s="87" t="inlineStr">
        <is>
          <t>x</t>
        </is>
      </c>
      <c r="R1498" s="83" t="inlineStr">
        <is>
          <t>37.5%</t>
        </is>
      </c>
      <c r="S1498" s="88" t="inlineStr">
        <is>
          <t>x</t>
        </is>
      </c>
    </row>
    <row r="1499" ht="24" customHeight="1">
      <c r="A1499" s="494" t="n"/>
      <c r="B1499" s="236" t="inlineStr">
        <is>
          <t>21</t>
        </is>
      </c>
      <c r="C1499" s="82" t="inlineStr">
        <is>
          <t>35.5</t>
        </is>
      </c>
      <c r="D1499" s="83" t="inlineStr">
        <is>
          <t>25</t>
        </is>
      </c>
      <c r="E1499" s="83" t="inlineStr">
        <is>
          <t>12</t>
        </is>
      </c>
      <c r="F1499" s="84">
        <f>D1499/$T$1*E1499</f>
        <v/>
      </c>
      <c r="G1499" s="83" t="inlineStr">
        <is>
          <t>13</t>
        </is>
      </c>
      <c r="H1499" s="83" t="inlineStr">
        <is>
          <t>12.3%</t>
        </is>
      </c>
      <c r="I1499" s="87" t="inlineStr">
        <is>
          <t>x</t>
        </is>
      </c>
      <c r="J1499" s="83" t="inlineStr">
        <is>
          <t>15.3%</t>
        </is>
      </c>
      <c r="K1499" s="87" t="inlineStr">
        <is>
          <t>x</t>
        </is>
      </c>
      <c r="L1499" s="83" t="inlineStr">
        <is>
          <t>14</t>
        </is>
      </c>
      <c r="M1499" s="87" t="inlineStr">
        <is>
          <t>x</t>
        </is>
      </c>
      <c r="N1499" s="1068" t="inlineStr">
        <is>
          <t>18</t>
        </is>
      </c>
      <c r="O1499" s="87" t="inlineStr">
        <is>
          <t>x</t>
        </is>
      </c>
      <c r="P1499" s="87" t="inlineStr">
        <is>
          <t>x</t>
        </is>
      </c>
      <c r="Q1499" s="87" t="inlineStr">
        <is>
          <t>x</t>
        </is>
      </c>
      <c r="R1499" s="83" t="inlineStr">
        <is>
          <t>42%</t>
        </is>
      </c>
      <c r="S1499" s="88" t="inlineStr">
        <is>
          <t>x</t>
        </is>
      </c>
    </row>
    <row r="1500" ht="24" customHeight="1">
      <c r="A1500" s="494" t="n"/>
      <c r="B1500" s="236" t="inlineStr">
        <is>
          <t>22</t>
        </is>
      </c>
      <c r="C1500" s="82" t="inlineStr">
        <is>
          <t>39.1</t>
        </is>
      </c>
      <c r="D1500" s="83" t="inlineStr">
        <is>
          <t>25</t>
        </is>
      </c>
      <c r="E1500" s="83" t="inlineStr">
        <is>
          <t>12</t>
        </is>
      </c>
      <c r="F1500" s="84">
        <f>D1500/$T$1*E1500</f>
        <v/>
      </c>
      <c r="G1500" s="83" t="inlineStr">
        <is>
          <t>14</t>
        </is>
      </c>
      <c r="H1500" s="83" t="inlineStr">
        <is>
          <t>13.6%</t>
        </is>
      </c>
      <c r="I1500" s="87" t="inlineStr">
        <is>
          <t>x</t>
        </is>
      </c>
      <c r="J1500" s="83" t="inlineStr">
        <is>
          <t>17%</t>
        </is>
      </c>
      <c r="K1500" s="87" t="inlineStr">
        <is>
          <t>x</t>
        </is>
      </c>
      <c r="L1500" s="83" t="inlineStr">
        <is>
          <t>15</t>
        </is>
      </c>
      <c r="M1500" s="87" t="inlineStr">
        <is>
          <t>x</t>
        </is>
      </c>
      <c r="N1500" s="1068" t="inlineStr">
        <is>
          <t>20</t>
        </is>
      </c>
      <c r="O1500" s="87" t="inlineStr">
        <is>
          <t>x</t>
        </is>
      </c>
      <c r="P1500" s="87" t="inlineStr">
        <is>
          <t>x</t>
        </is>
      </c>
      <c r="Q1500" s="87" t="inlineStr">
        <is>
          <t>x</t>
        </is>
      </c>
      <c r="R1500" s="83" t="inlineStr">
        <is>
          <t>46.5%</t>
        </is>
      </c>
      <c r="S1500" s="88" t="inlineStr">
        <is>
          <t>x</t>
        </is>
      </c>
    </row>
    <row r="1501" ht="24" customHeight="1">
      <c r="A1501" s="494" t="n"/>
      <c r="B1501" s="236" t="inlineStr">
        <is>
          <t>23</t>
        </is>
      </c>
      <c r="C1501" s="82" t="inlineStr">
        <is>
          <t>42.9</t>
        </is>
      </c>
      <c r="D1501" s="83" t="inlineStr">
        <is>
          <t>25</t>
        </is>
      </c>
      <c r="E1501" s="83" t="inlineStr">
        <is>
          <t>12</t>
        </is>
      </c>
      <c r="F1501" s="84">
        <f>D1501/$T$1*E1501</f>
        <v/>
      </c>
      <c r="G1501" s="83" t="inlineStr">
        <is>
          <t>16</t>
        </is>
      </c>
      <c r="H1501" s="83" t="inlineStr">
        <is>
          <t>14.9%</t>
        </is>
      </c>
      <c r="I1501" s="87" t="inlineStr">
        <is>
          <t>x</t>
        </is>
      </c>
      <c r="J1501" s="83" t="inlineStr">
        <is>
          <t>18.6%</t>
        </is>
      </c>
      <c r="K1501" s="87" t="inlineStr">
        <is>
          <t>x</t>
        </is>
      </c>
      <c r="L1501" s="83" t="inlineStr">
        <is>
          <t>17</t>
        </is>
      </c>
      <c r="M1501" s="87" t="inlineStr">
        <is>
          <t>x</t>
        </is>
      </c>
      <c r="N1501" s="1068" t="inlineStr">
        <is>
          <t>21</t>
        </is>
      </c>
      <c r="O1501" s="87" t="inlineStr">
        <is>
          <t>x</t>
        </is>
      </c>
      <c r="P1501" s="87" t="inlineStr">
        <is>
          <t>x</t>
        </is>
      </c>
      <c r="Q1501" s="87" t="inlineStr">
        <is>
          <t>x</t>
        </is>
      </c>
      <c r="R1501" s="83" t="inlineStr">
        <is>
          <t>51%</t>
        </is>
      </c>
      <c r="S1501" s="88" t="inlineStr">
        <is>
          <t>x</t>
        </is>
      </c>
    </row>
    <row r="1502" ht="24" customHeight="1">
      <c r="A1502" s="494" t="n"/>
      <c r="B1502" s="236" t="inlineStr">
        <is>
          <t>24</t>
        </is>
      </c>
      <c r="C1502" s="82" t="inlineStr">
        <is>
          <t>46.5</t>
        </is>
      </c>
      <c r="D1502" s="83" t="inlineStr">
        <is>
          <t>25</t>
        </is>
      </c>
      <c r="E1502" s="83" t="inlineStr">
        <is>
          <t>12</t>
        </is>
      </c>
      <c r="F1502" s="84">
        <f>D1502/$T$1*E1502</f>
        <v/>
      </c>
      <c r="G1502" s="83" t="inlineStr">
        <is>
          <t>17</t>
        </is>
      </c>
      <c r="H1502" s="83" t="inlineStr">
        <is>
          <t>16.2%</t>
        </is>
      </c>
      <c r="I1502" s="87" t="inlineStr">
        <is>
          <t>x</t>
        </is>
      </c>
      <c r="J1502" s="83" t="inlineStr">
        <is>
          <t>20.3%</t>
        </is>
      </c>
      <c r="K1502" s="87" t="inlineStr">
        <is>
          <t>x</t>
        </is>
      </c>
      <c r="L1502" s="83" t="inlineStr">
        <is>
          <t>18</t>
        </is>
      </c>
      <c r="M1502" s="87" t="inlineStr">
        <is>
          <t>x</t>
        </is>
      </c>
      <c r="N1502" s="1068" t="inlineStr">
        <is>
          <t>23</t>
        </is>
      </c>
      <c r="O1502" s="87" t="inlineStr">
        <is>
          <t>x</t>
        </is>
      </c>
      <c r="P1502" s="87" t="inlineStr">
        <is>
          <t>x</t>
        </is>
      </c>
      <c r="Q1502" s="87" t="inlineStr">
        <is>
          <t>x</t>
        </is>
      </c>
      <c r="R1502" s="83" t="inlineStr">
        <is>
          <t>55.5%</t>
        </is>
      </c>
      <c r="S1502" s="88" t="inlineStr">
        <is>
          <t>x</t>
        </is>
      </c>
    </row>
    <row r="1503" ht="24" customHeight="1">
      <c r="A1503" s="494" t="n"/>
      <c r="B1503" s="236" t="inlineStr">
        <is>
          <t>25</t>
        </is>
      </c>
      <c r="C1503" s="82" t="inlineStr">
        <is>
          <t>50.5</t>
        </is>
      </c>
      <c r="D1503" s="83" t="inlineStr">
        <is>
          <t>25</t>
        </is>
      </c>
      <c r="E1503" s="83" t="inlineStr">
        <is>
          <t>12</t>
        </is>
      </c>
      <c r="F1503" s="84">
        <f>D1503/$T$1*E1503</f>
        <v/>
      </c>
      <c r="G1503" s="83" t="inlineStr">
        <is>
          <t>19</t>
        </is>
      </c>
      <c r="H1503" s="83" t="inlineStr">
        <is>
          <t>17.5%</t>
        </is>
      </c>
      <c r="I1503" s="87" t="inlineStr">
        <is>
          <t>x</t>
        </is>
      </c>
      <c r="J1503" s="83" t="inlineStr">
        <is>
          <t>21.9%</t>
        </is>
      </c>
      <c r="K1503" s="87" t="inlineStr">
        <is>
          <t>x</t>
        </is>
      </c>
      <c r="L1503" s="83" t="inlineStr">
        <is>
          <t>20</t>
        </is>
      </c>
      <c r="M1503" s="87" t="inlineStr">
        <is>
          <t>x</t>
        </is>
      </c>
      <c r="N1503" s="1068" t="inlineStr">
        <is>
          <t>25</t>
        </is>
      </c>
      <c r="O1503" s="87" t="inlineStr">
        <is>
          <t>x</t>
        </is>
      </c>
      <c r="P1503" s="87" t="inlineStr">
        <is>
          <t>x</t>
        </is>
      </c>
      <c r="Q1503" s="87" t="inlineStr">
        <is>
          <t>x</t>
        </is>
      </c>
      <c r="R1503" s="83" t="inlineStr">
        <is>
          <t>60%</t>
        </is>
      </c>
      <c r="S1503" s="88" t="inlineStr">
        <is>
          <t>x</t>
        </is>
      </c>
    </row>
    <row r="1504" ht="24" customHeight="1">
      <c r="A1504" s="494" t="n"/>
      <c r="B1504" s="236" t="inlineStr">
        <is>
          <t>26</t>
        </is>
      </c>
      <c r="C1504" s="82" t="inlineStr">
        <is>
          <t>57.1</t>
        </is>
      </c>
      <c r="D1504" s="83" t="inlineStr">
        <is>
          <t>30</t>
        </is>
      </c>
      <c r="E1504" s="83" t="inlineStr">
        <is>
          <t>18</t>
        </is>
      </c>
      <c r="F1504" s="84">
        <f>D1504/$T$1*E1504</f>
        <v/>
      </c>
      <c r="G1504" s="83" t="inlineStr">
        <is>
          <t>21</t>
        </is>
      </c>
      <c r="H1504" s="83" t="inlineStr">
        <is>
          <t>19.9%</t>
        </is>
      </c>
      <c r="I1504" s="87" t="inlineStr">
        <is>
          <t>x</t>
        </is>
      </c>
      <c r="J1504" s="83" t="inlineStr">
        <is>
          <t>24.8%</t>
        </is>
      </c>
      <c r="K1504" s="87" t="inlineStr">
        <is>
          <t>x</t>
        </is>
      </c>
      <c r="L1504" s="83" t="inlineStr">
        <is>
          <t>22</t>
        </is>
      </c>
      <c r="M1504" s="87" t="inlineStr">
        <is>
          <t>x</t>
        </is>
      </c>
      <c r="N1504" s="1068" t="inlineStr">
        <is>
          <t>29</t>
        </is>
      </c>
      <c r="O1504" s="87" t="inlineStr">
        <is>
          <t>x</t>
        </is>
      </c>
      <c r="P1504" s="87" t="inlineStr">
        <is>
          <t>x</t>
        </is>
      </c>
      <c r="Q1504" s="87" t="inlineStr">
        <is>
          <t>x</t>
        </is>
      </c>
      <c r="R1504" s="83" t="inlineStr">
        <is>
          <t>68%</t>
        </is>
      </c>
      <c r="S1504" s="88" t="inlineStr">
        <is>
          <t>x</t>
        </is>
      </c>
    </row>
    <row r="1505" ht="24" customHeight="1">
      <c r="A1505" s="494" t="n"/>
      <c r="B1505" s="236" t="inlineStr">
        <is>
          <t>27</t>
        </is>
      </c>
      <c r="C1505" s="82" t="inlineStr">
        <is>
          <t>63.9</t>
        </is>
      </c>
      <c r="D1505" s="83" t="inlineStr">
        <is>
          <t>30</t>
        </is>
      </c>
      <c r="E1505" s="83" t="inlineStr">
        <is>
          <t>18</t>
        </is>
      </c>
      <c r="F1505" s="84">
        <f>@IF(OR($S$1="春节祝福",$S$1="周年祝福",$S$1="中秋祝福"),D1505/$T$1*E1505,D1505*E1505)</f>
        <v/>
      </c>
      <c r="G1505" s="83" t="inlineStr">
        <is>
          <t>24</t>
        </is>
      </c>
      <c r="H1505" s="83" t="inlineStr">
        <is>
          <t>22.2%</t>
        </is>
      </c>
      <c r="I1505" s="87" t="inlineStr">
        <is>
          <t>x</t>
        </is>
      </c>
      <c r="J1505" s="83" t="inlineStr">
        <is>
          <t>27.7%</t>
        </is>
      </c>
      <c r="K1505" s="87" t="inlineStr">
        <is>
          <t>x</t>
        </is>
      </c>
      <c r="L1505" s="83" t="inlineStr">
        <is>
          <t>25</t>
        </is>
      </c>
      <c r="M1505" s="87" t="inlineStr">
        <is>
          <t>x</t>
        </is>
      </c>
      <c r="N1505" s="1068" t="inlineStr">
        <is>
          <t>32</t>
        </is>
      </c>
      <c r="O1505" s="87" t="inlineStr">
        <is>
          <t>x</t>
        </is>
      </c>
      <c r="P1505" s="87" t="inlineStr">
        <is>
          <t>x</t>
        </is>
      </c>
      <c r="Q1505" s="87" t="inlineStr">
        <is>
          <t>x</t>
        </is>
      </c>
      <c r="R1505" s="83" t="inlineStr">
        <is>
          <t>76%</t>
        </is>
      </c>
      <c r="S1505" s="88" t="inlineStr">
        <is>
          <t>x</t>
        </is>
      </c>
    </row>
    <row r="1506" ht="24" customHeight="1">
      <c r="A1506" s="494" t="n"/>
      <c r="B1506" s="236" t="inlineStr">
        <is>
          <t>28</t>
        </is>
      </c>
      <c r="C1506" s="82" t="inlineStr">
        <is>
          <t>70.7</t>
        </is>
      </c>
      <c r="D1506" s="83" t="inlineStr">
        <is>
          <t>30</t>
        </is>
      </c>
      <c r="E1506" s="83" t="inlineStr">
        <is>
          <t>18</t>
        </is>
      </c>
      <c r="F1506" s="84">
        <f>@IF(OR($S$1="春节祝福",$S$1="周年祝福",$S$1="中秋祝福"),D1506/$T$1*E1506,D1506*E1506)</f>
        <v/>
      </c>
      <c r="G1506" s="83" t="inlineStr">
        <is>
          <t>26</t>
        </is>
      </c>
      <c r="H1506" s="83" t="inlineStr">
        <is>
          <t>24.5%</t>
        </is>
      </c>
      <c r="I1506" s="87" t="inlineStr">
        <is>
          <t>x</t>
        </is>
      </c>
      <c r="J1506" s="83" t="inlineStr">
        <is>
          <t>30.7%</t>
        </is>
      </c>
      <c r="K1506" s="87" t="inlineStr">
        <is>
          <t>x</t>
        </is>
      </c>
      <c r="L1506" s="83" t="inlineStr">
        <is>
          <t>28</t>
        </is>
      </c>
      <c r="M1506" s="87" t="inlineStr">
        <is>
          <t>x</t>
        </is>
      </c>
      <c r="N1506" s="1068" t="inlineStr">
        <is>
          <t>35</t>
        </is>
      </c>
      <c r="O1506" s="87" t="inlineStr">
        <is>
          <t>x</t>
        </is>
      </c>
      <c r="P1506" s="87" t="inlineStr">
        <is>
          <t>x</t>
        </is>
      </c>
      <c r="Q1506" s="87" t="inlineStr">
        <is>
          <t>x</t>
        </is>
      </c>
      <c r="R1506" s="83" t="inlineStr">
        <is>
          <t>84%</t>
        </is>
      </c>
      <c r="S1506" s="88" t="inlineStr">
        <is>
          <t>x</t>
        </is>
      </c>
    </row>
    <row r="1507" ht="24" customHeight="1">
      <c r="A1507" s="494" t="n"/>
      <c r="B1507" s="236" t="inlineStr">
        <is>
          <t>29</t>
        </is>
      </c>
      <c r="C1507" s="82" t="inlineStr">
        <is>
          <t>77.4</t>
        </is>
      </c>
      <c r="D1507" s="83" t="inlineStr">
        <is>
          <t>30</t>
        </is>
      </c>
      <c r="E1507" s="83" t="inlineStr">
        <is>
          <t>18</t>
        </is>
      </c>
      <c r="F1507" s="84">
        <f>@IF(OR($S$1="春节祝福",$S$1="周年祝福",$S$1="中秋祝福"),D1507/$T$1*E1507,D1507*E1507)</f>
        <v/>
      </c>
      <c r="G1507" s="83" t="inlineStr">
        <is>
          <t>29</t>
        </is>
      </c>
      <c r="H1507" s="83" t="inlineStr">
        <is>
          <t>26.9%</t>
        </is>
      </c>
      <c r="I1507" s="87" t="inlineStr">
        <is>
          <t>x</t>
        </is>
      </c>
      <c r="J1507" s="83" t="inlineStr">
        <is>
          <t>33.6%</t>
        </is>
      </c>
      <c r="K1507" s="87" t="inlineStr">
        <is>
          <t>x</t>
        </is>
      </c>
      <c r="L1507" s="83" t="inlineStr">
        <is>
          <t>30</t>
        </is>
      </c>
      <c r="M1507" s="87" t="inlineStr">
        <is>
          <t>x</t>
        </is>
      </c>
      <c r="N1507" s="1068" t="inlineStr">
        <is>
          <t>39</t>
        </is>
      </c>
      <c r="O1507" s="87" t="inlineStr">
        <is>
          <t>x</t>
        </is>
      </c>
      <c r="P1507" s="87" t="inlineStr">
        <is>
          <t>x</t>
        </is>
      </c>
      <c r="Q1507" s="87" t="inlineStr">
        <is>
          <t>x</t>
        </is>
      </c>
      <c r="R1507" s="83" t="inlineStr">
        <is>
          <t>92%</t>
        </is>
      </c>
      <c r="S1507" s="88" t="inlineStr">
        <is>
          <t>x</t>
        </is>
      </c>
    </row>
    <row r="1508" ht="24" customHeight="1">
      <c r="A1508" s="494" t="n"/>
      <c r="B1508" s="236" t="inlineStr">
        <is>
          <t>30</t>
        </is>
      </c>
      <c r="C1508" s="82" t="inlineStr">
        <is>
          <t>84.1</t>
        </is>
      </c>
      <c r="D1508" s="83" t="inlineStr">
        <is>
          <t>30</t>
        </is>
      </c>
      <c r="E1508" s="83" t="inlineStr">
        <is>
          <t>18</t>
        </is>
      </c>
      <c r="F1508" s="84">
        <f>@IF(OR($S$1="周年祝福",$S$1="中秋祝福"),D1508/$T$1*E1508,D1508*E1508)</f>
        <v/>
      </c>
      <c r="G1508" s="83" t="inlineStr">
        <is>
          <t>31</t>
        </is>
      </c>
      <c r="H1508" s="83" t="inlineStr">
        <is>
          <t>29.2%</t>
        </is>
      </c>
      <c r="I1508" s="87" t="inlineStr">
        <is>
          <t>x</t>
        </is>
      </c>
      <c r="J1508" s="83" t="inlineStr">
        <is>
          <t>36.5%</t>
        </is>
      </c>
      <c r="K1508" s="87" t="inlineStr">
        <is>
          <t>x</t>
        </is>
      </c>
      <c r="L1508" s="83" t="inlineStr">
        <is>
          <t>33</t>
        </is>
      </c>
      <c r="M1508" s="87" t="inlineStr">
        <is>
          <t>x</t>
        </is>
      </c>
      <c r="N1508" s="1068" t="inlineStr">
        <is>
          <t>42</t>
        </is>
      </c>
      <c r="O1508" s="87" t="inlineStr">
        <is>
          <t>x</t>
        </is>
      </c>
      <c r="P1508" s="87" t="inlineStr">
        <is>
          <t>x</t>
        </is>
      </c>
      <c r="Q1508" s="87" t="inlineStr">
        <is>
          <t>x</t>
        </is>
      </c>
      <c r="R1508" s="83" t="inlineStr">
        <is>
          <t>100%</t>
        </is>
      </c>
      <c r="S1508" s="88" t="inlineStr">
        <is>
          <t>x</t>
        </is>
      </c>
    </row>
    <row r="1509" ht="24" customHeight="1">
      <c r="A1509" s="494" t="n"/>
      <c r="B1509" s="236" t="inlineStr">
        <is>
          <t>31</t>
        </is>
      </c>
      <c r="C1509" s="82" t="inlineStr">
        <is>
          <t>91.8</t>
        </is>
      </c>
      <c r="D1509" s="83" t="inlineStr">
        <is>
          <t>35</t>
        </is>
      </c>
      <c r="E1509" s="83" t="inlineStr">
        <is>
          <t>20</t>
        </is>
      </c>
      <c r="F1509" s="84">
        <f>@IF(OR($S$1="周年祝福",$S$1="中秋祝福"),D1509/$T$1*E1509,D1509*E1509)</f>
        <v/>
      </c>
      <c r="G1509" s="132" t="inlineStr">
        <is>
          <t>34</t>
        </is>
      </c>
      <c r="H1509" s="132" t="inlineStr">
        <is>
          <t>31.8%</t>
        </is>
      </c>
      <c r="I1509" s="285" t="inlineStr">
        <is>
          <t>x</t>
        </is>
      </c>
      <c r="J1509" s="132" t="inlineStr">
        <is>
          <t>39.8%</t>
        </is>
      </c>
      <c r="K1509" s="285" t="inlineStr">
        <is>
          <t>x</t>
        </is>
      </c>
      <c r="L1509" s="132" t="inlineStr">
        <is>
          <t>36</t>
        </is>
      </c>
      <c r="M1509" s="285" t="inlineStr">
        <is>
          <t>x</t>
        </is>
      </c>
      <c r="N1509" s="132" t="inlineStr">
        <is>
          <t>46</t>
        </is>
      </c>
      <c r="O1509" s="285" t="inlineStr">
        <is>
          <t>x</t>
        </is>
      </c>
      <c r="P1509" s="285" t="inlineStr">
        <is>
          <t>x</t>
        </is>
      </c>
      <c r="Q1509" s="285" t="inlineStr">
        <is>
          <t>x</t>
        </is>
      </c>
      <c r="R1509" s="132" t="inlineStr">
        <is>
          <t>109%</t>
        </is>
      </c>
      <c r="S1509" s="88" t="inlineStr">
        <is>
          <t>x</t>
        </is>
      </c>
    </row>
    <row r="1510" ht="24" customHeight="1">
      <c r="A1510" s="494" t="n"/>
      <c r="B1510" s="236" t="inlineStr">
        <is>
          <t>32</t>
        </is>
      </c>
      <c r="C1510" s="82" t="inlineStr">
        <is>
          <t>99.5</t>
        </is>
      </c>
      <c r="D1510" s="83" t="inlineStr">
        <is>
          <t>35</t>
        </is>
      </c>
      <c r="E1510" s="83" t="inlineStr">
        <is>
          <t>20</t>
        </is>
      </c>
      <c r="F1510" s="84">
        <f>D1510*E1510</f>
        <v/>
      </c>
      <c r="G1510" s="73" t="inlineStr">
        <is>
          <t>37</t>
        </is>
      </c>
      <c r="H1510" s="73" t="inlineStr">
        <is>
          <t>34.5%</t>
        </is>
      </c>
      <c r="I1510" s="665" t="inlineStr">
        <is>
          <t>x</t>
        </is>
      </c>
      <c r="J1510" s="73" t="inlineStr">
        <is>
          <t>43.1%</t>
        </is>
      </c>
      <c r="K1510" s="665" t="inlineStr">
        <is>
          <t>x</t>
        </is>
      </c>
      <c r="L1510" s="73" t="inlineStr">
        <is>
          <t>39</t>
        </is>
      </c>
      <c r="M1510" s="665" t="inlineStr">
        <is>
          <t>x</t>
        </is>
      </c>
      <c r="N1510" s="73" t="inlineStr">
        <is>
          <t>50</t>
        </is>
      </c>
      <c r="O1510" s="665" t="inlineStr">
        <is>
          <t>x</t>
        </is>
      </c>
      <c r="P1510" s="665" t="inlineStr">
        <is>
          <t>x</t>
        </is>
      </c>
      <c r="Q1510" s="665" t="inlineStr">
        <is>
          <t>x</t>
        </is>
      </c>
      <c r="R1510" s="73" t="inlineStr">
        <is>
          <t>118%</t>
        </is>
      </c>
      <c r="S1510" s="88" t="inlineStr">
        <is>
          <t>x</t>
        </is>
      </c>
    </row>
    <row r="1511" ht="24" customHeight="1">
      <c r="A1511" s="494" t="n"/>
      <c r="B1511" s="236" t="inlineStr">
        <is>
          <t>33</t>
        </is>
      </c>
      <c r="C1511" s="82" t="inlineStr">
        <is>
          <t>107.7</t>
        </is>
      </c>
      <c r="D1511" s="83" t="inlineStr">
        <is>
          <t>35</t>
        </is>
      </c>
      <c r="E1511" s="83" t="inlineStr">
        <is>
          <t>20</t>
        </is>
      </c>
      <c r="F1511" s="84">
        <f>D1511*E1511</f>
        <v/>
      </c>
      <c r="G1511" s="73" t="inlineStr">
        <is>
          <t>40</t>
        </is>
      </c>
      <c r="H1511" s="73" t="inlineStr">
        <is>
          <t>37.4%</t>
        </is>
      </c>
      <c r="I1511" s="665" t="inlineStr">
        <is>
          <t>x</t>
        </is>
      </c>
      <c r="J1511" s="73" t="inlineStr">
        <is>
          <t>46.7%</t>
        </is>
      </c>
      <c r="K1511" s="665" t="inlineStr">
        <is>
          <t>x</t>
        </is>
      </c>
      <c r="L1511" s="73" t="inlineStr">
        <is>
          <t>42</t>
        </is>
      </c>
      <c r="M1511" s="665" t="inlineStr">
        <is>
          <t>x</t>
        </is>
      </c>
      <c r="N1511" s="73" t="inlineStr">
        <is>
          <t>54</t>
        </is>
      </c>
      <c r="O1511" s="665" t="inlineStr">
        <is>
          <t>x</t>
        </is>
      </c>
      <c r="P1511" s="665" t="inlineStr">
        <is>
          <t>x</t>
        </is>
      </c>
      <c r="Q1511" s="665" t="inlineStr">
        <is>
          <t>x</t>
        </is>
      </c>
      <c r="R1511" s="73" t="inlineStr">
        <is>
          <t>128%</t>
        </is>
      </c>
      <c r="S1511" s="88" t="inlineStr">
        <is>
          <t>x</t>
        </is>
      </c>
    </row>
    <row r="1512" ht="24" customHeight="1">
      <c r="A1512" s="494" t="n"/>
      <c r="B1512" s="236" t="inlineStr">
        <is>
          <t>34</t>
        </is>
      </c>
      <c r="C1512" s="82" t="inlineStr">
        <is>
          <t>117.7</t>
        </is>
      </c>
      <c r="D1512" s="83" t="inlineStr">
        <is>
          <t>35</t>
        </is>
      </c>
      <c r="E1512" s="83" t="inlineStr">
        <is>
          <t>20</t>
        </is>
      </c>
      <c r="F1512" s="84">
        <f>D1512*E1512</f>
        <v/>
      </c>
      <c r="G1512" s="73" t="inlineStr">
        <is>
          <t>43</t>
        </is>
      </c>
      <c r="H1512" s="73" t="inlineStr">
        <is>
          <t>40.9%</t>
        </is>
      </c>
      <c r="I1512" s="665" t="inlineStr">
        <is>
          <t>x</t>
        </is>
      </c>
      <c r="J1512" s="73" t="inlineStr">
        <is>
          <t>51.1%</t>
        </is>
      </c>
      <c r="K1512" s="665" t="inlineStr">
        <is>
          <t>x</t>
        </is>
      </c>
      <c r="L1512" s="73" t="inlineStr">
        <is>
          <t>46</t>
        </is>
      </c>
      <c r="M1512" s="665" t="inlineStr">
        <is>
          <t>x</t>
        </is>
      </c>
      <c r="N1512" s="73" t="inlineStr">
        <is>
          <t>58</t>
        </is>
      </c>
      <c r="O1512" s="665" t="inlineStr">
        <is>
          <t>x</t>
        </is>
      </c>
      <c r="P1512" s="665" t="inlineStr">
        <is>
          <t>x</t>
        </is>
      </c>
      <c r="Q1512" s="665" t="inlineStr">
        <is>
          <t>x</t>
        </is>
      </c>
      <c r="R1512" s="73" t="inlineStr">
        <is>
          <t>140%</t>
        </is>
      </c>
      <c r="S1512" s="88" t="inlineStr">
        <is>
          <t>x</t>
        </is>
      </c>
    </row>
    <row r="1513" ht="24" customHeight="1">
      <c r="A1513" s="553" t="n"/>
      <c r="B1513" s="78" t="inlineStr">
        <is>
          <t>35</t>
        </is>
      </c>
      <c r="C1513" s="89" t="inlineStr">
        <is>
          <t>126.5</t>
        </is>
      </c>
      <c r="D1513" s="90" t="inlineStr">
        <is>
          <t>35</t>
        </is>
      </c>
      <c r="E1513" s="90" t="inlineStr">
        <is>
          <t>20</t>
        </is>
      </c>
      <c r="F1513" s="224">
        <f>D1513*E1513</f>
        <v/>
      </c>
      <c r="G1513" s="1060" t="inlineStr">
        <is>
          <t>47</t>
        </is>
      </c>
      <c r="H1513" s="1060" t="inlineStr">
        <is>
          <t>43.8%</t>
        </is>
      </c>
      <c r="I1513" s="1061" t="inlineStr">
        <is>
          <t>x</t>
        </is>
      </c>
      <c r="J1513" s="1060" t="inlineStr">
        <is>
          <t>54.8%</t>
        </is>
      </c>
      <c r="K1513" s="1061" t="inlineStr">
        <is>
          <t>x</t>
        </is>
      </c>
      <c r="L1513" s="1060" t="inlineStr">
        <is>
          <t>50</t>
        </is>
      </c>
      <c r="M1513" s="1061" t="inlineStr">
        <is>
          <t>x</t>
        </is>
      </c>
      <c r="N1513" s="1060" t="inlineStr">
        <is>
          <t>63</t>
        </is>
      </c>
      <c r="O1513" s="1061" t="inlineStr">
        <is>
          <t>x</t>
        </is>
      </c>
      <c r="P1513" s="1061" t="inlineStr">
        <is>
          <t>x</t>
        </is>
      </c>
      <c r="Q1513" s="1061" t="inlineStr">
        <is>
          <t>x</t>
        </is>
      </c>
      <c r="R1513" s="1060" t="inlineStr">
        <is>
          <t>150%</t>
        </is>
      </c>
      <c r="S1513" s="67" t="inlineStr">
        <is>
          <t>x</t>
        </is>
      </c>
    </row>
    <row r="1514" ht="24" customHeight="1">
      <c r="A1514" s="605" t="inlineStr">
        <is>
          <t>武当
上层心法
洗髓金经</t>
        </is>
      </c>
      <c r="B1514" s="63" t="inlineStr">
        <is>
          <t>1</t>
        </is>
      </c>
      <c r="C1514" s="234" t="inlineStr">
        <is>
          <t>0.4</t>
        </is>
      </c>
      <c r="D1514" s="340" t="inlineStr">
        <is>
          <t>5</t>
        </is>
      </c>
      <c r="E1514" s="340" t="inlineStr">
        <is>
          <t>1</t>
        </is>
      </c>
      <c r="F1514" s="207">
        <f>D1514/$T$1*E1514</f>
        <v/>
      </c>
      <c r="G1514" s="340" t="inlineStr">
        <is>
          <t>0</t>
        </is>
      </c>
      <c r="H1514" s="253" t="inlineStr">
        <is>
          <t>x</t>
        </is>
      </c>
      <c r="I1514" s="340" t="inlineStr">
        <is>
          <t>0.2%</t>
        </is>
      </c>
      <c r="J1514" s="253" t="inlineStr">
        <is>
          <t>x</t>
        </is>
      </c>
      <c r="K1514" s="340" t="inlineStr">
        <is>
          <t>0.1%</t>
        </is>
      </c>
      <c r="L1514" s="253" t="inlineStr">
        <is>
          <t>x</t>
        </is>
      </c>
      <c r="M1514" s="340" t="inlineStr">
        <is>
          <t>0</t>
        </is>
      </c>
      <c r="N1514" s="253" t="inlineStr">
        <is>
          <t>x</t>
        </is>
      </c>
      <c r="O1514" s="340" t="inlineStr">
        <is>
          <t>0</t>
        </is>
      </c>
      <c r="P1514" s="253" t="inlineStr">
        <is>
          <t>x</t>
        </is>
      </c>
      <c r="Q1514" s="253" t="inlineStr">
        <is>
          <t>x</t>
        </is>
      </c>
      <c r="R1514" s="253" t="inlineStr">
        <is>
          <t>x</t>
        </is>
      </c>
      <c r="S1514" s="207" t="inlineStr">
        <is>
          <t>1%</t>
        </is>
      </c>
    </row>
    <row r="1515" ht="24" customHeight="1">
      <c r="A1515" s="494" t="n"/>
      <c r="B1515" s="236" t="inlineStr">
        <is>
          <t>2</t>
        </is>
      </c>
      <c r="C1515" s="82" t="inlineStr">
        <is>
          <t>0.9</t>
        </is>
      </c>
      <c r="D1515" s="83" t="inlineStr">
        <is>
          <t>5</t>
        </is>
      </c>
      <c r="E1515" s="83" t="inlineStr">
        <is>
          <t>1</t>
        </is>
      </c>
      <c r="F1515" s="84">
        <f>D1515/$T$1*E1515</f>
        <v/>
      </c>
      <c r="G1515" s="83" t="inlineStr">
        <is>
          <t>1</t>
        </is>
      </c>
      <c r="H1515" s="87" t="inlineStr">
        <is>
          <t>x</t>
        </is>
      </c>
      <c r="I1515" s="83" t="inlineStr">
        <is>
          <t>0.4%</t>
        </is>
      </c>
      <c r="J1515" s="87" t="inlineStr">
        <is>
          <t>x</t>
        </is>
      </c>
      <c r="K1515" s="83" t="inlineStr">
        <is>
          <t>0.2%</t>
        </is>
      </c>
      <c r="L1515" s="87" t="inlineStr">
        <is>
          <t>x</t>
        </is>
      </c>
      <c r="M1515" s="83" t="inlineStr">
        <is>
          <t>0</t>
        </is>
      </c>
      <c r="N1515" s="87" t="inlineStr">
        <is>
          <t>x</t>
        </is>
      </c>
      <c r="O1515" s="83" t="inlineStr">
        <is>
          <t>0</t>
        </is>
      </c>
      <c r="P1515" s="87" t="inlineStr">
        <is>
          <t>x</t>
        </is>
      </c>
      <c r="Q1515" s="87" t="inlineStr">
        <is>
          <t>x</t>
        </is>
      </c>
      <c r="R1515" s="87" t="inlineStr">
        <is>
          <t>x</t>
        </is>
      </c>
      <c r="S1515" s="84" t="inlineStr">
        <is>
          <t>2%</t>
        </is>
      </c>
    </row>
    <row r="1516" ht="24" customHeight="1">
      <c r="A1516" s="494" t="n"/>
      <c r="B1516" s="236" t="inlineStr">
        <is>
          <t>3</t>
        </is>
      </c>
      <c r="C1516" s="82" t="inlineStr">
        <is>
          <t>1.4</t>
        </is>
      </c>
      <c r="D1516" s="83" t="inlineStr">
        <is>
          <t>5</t>
        </is>
      </c>
      <c r="E1516" s="83" t="inlineStr">
        <is>
          <t>1</t>
        </is>
      </c>
      <c r="F1516" s="84">
        <f>D1516/$T$1*E1516</f>
        <v/>
      </c>
      <c r="G1516" s="83" t="inlineStr">
        <is>
          <t>1</t>
        </is>
      </c>
      <c r="H1516" s="87" t="inlineStr">
        <is>
          <t>x</t>
        </is>
      </c>
      <c r="I1516" s="83" t="inlineStr">
        <is>
          <t>0.6%</t>
        </is>
      </c>
      <c r="J1516" s="87" t="inlineStr">
        <is>
          <t>x</t>
        </is>
      </c>
      <c r="K1516" s="83" t="inlineStr">
        <is>
          <t>0.3%</t>
        </is>
      </c>
      <c r="L1516" s="87" t="inlineStr">
        <is>
          <t>x</t>
        </is>
      </c>
      <c r="M1516" s="83" t="inlineStr">
        <is>
          <t>0</t>
        </is>
      </c>
      <c r="N1516" s="87" t="inlineStr">
        <is>
          <t>x</t>
        </is>
      </c>
      <c r="O1516" s="83" t="inlineStr">
        <is>
          <t>1</t>
        </is>
      </c>
      <c r="P1516" s="87" t="inlineStr">
        <is>
          <t>x</t>
        </is>
      </c>
      <c r="Q1516" s="87" t="inlineStr">
        <is>
          <t>x</t>
        </is>
      </c>
      <c r="R1516" s="87" t="inlineStr">
        <is>
          <t>x</t>
        </is>
      </c>
      <c r="S1516" s="84" t="inlineStr">
        <is>
          <t>3%</t>
        </is>
      </c>
    </row>
    <row r="1517" ht="24" customHeight="1">
      <c r="A1517" s="494" t="n"/>
      <c r="B1517" s="236" t="inlineStr">
        <is>
          <t>4</t>
        </is>
      </c>
      <c r="C1517" s="82" t="inlineStr">
        <is>
          <t>2.2</t>
        </is>
      </c>
      <c r="D1517" s="83" t="inlineStr">
        <is>
          <t>5</t>
        </is>
      </c>
      <c r="E1517" s="83" t="inlineStr">
        <is>
          <t>1</t>
        </is>
      </c>
      <c r="F1517" s="84">
        <f>D1517/$T$1*E1517</f>
        <v/>
      </c>
      <c r="G1517" s="83" t="inlineStr">
        <is>
          <t>1</t>
        </is>
      </c>
      <c r="H1517" s="87" t="inlineStr">
        <is>
          <t>x</t>
        </is>
      </c>
      <c r="I1517" s="83" t="inlineStr">
        <is>
          <t>0.7%</t>
        </is>
      </c>
      <c r="J1517" s="87" t="inlineStr">
        <is>
          <t>x</t>
        </is>
      </c>
      <c r="K1517" s="83" t="inlineStr">
        <is>
          <t>0.4%</t>
        </is>
      </c>
      <c r="L1517" s="87" t="inlineStr">
        <is>
          <t>x</t>
        </is>
      </c>
      <c r="M1517" s="83" t="inlineStr">
        <is>
          <t>1</t>
        </is>
      </c>
      <c r="N1517" s="87" t="inlineStr">
        <is>
          <t>x</t>
        </is>
      </c>
      <c r="O1517" s="83" t="inlineStr">
        <is>
          <t>1</t>
        </is>
      </c>
      <c r="P1517" s="87" t="inlineStr">
        <is>
          <t>x</t>
        </is>
      </c>
      <c r="Q1517" s="87" t="inlineStr">
        <is>
          <t>x</t>
        </is>
      </c>
      <c r="R1517" s="87" t="inlineStr">
        <is>
          <t>x</t>
        </is>
      </c>
      <c r="S1517" s="84" t="inlineStr">
        <is>
          <t>4%</t>
        </is>
      </c>
    </row>
    <row r="1518" ht="24" customHeight="1">
      <c r="A1518" s="494" t="n"/>
      <c r="B1518" s="236" t="inlineStr">
        <is>
          <t>5</t>
        </is>
      </c>
      <c r="C1518" s="82" t="inlineStr">
        <is>
          <t>2.6</t>
        </is>
      </c>
      <c r="D1518" s="83" t="inlineStr">
        <is>
          <t>5</t>
        </is>
      </c>
      <c r="E1518" s="83" t="inlineStr">
        <is>
          <t>1</t>
        </is>
      </c>
      <c r="F1518" s="84">
        <f>D1518/$T$1*E1518</f>
        <v/>
      </c>
      <c r="G1518" s="83" t="inlineStr">
        <is>
          <t>2</t>
        </is>
      </c>
      <c r="H1518" s="87" t="inlineStr">
        <is>
          <t>x</t>
        </is>
      </c>
      <c r="I1518" s="83" t="inlineStr">
        <is>
          <t>0.9%</t>
        </is>
      </c>
      <c r="J1518" s="87" t="inlineStr">
        <is>
          <t>x</t>
        </is>
      </c>
      <c r="K1518" s="83" t="inlineStr">
        <is>
          <t>0.5%</t>
        </is>
      </c>
      <c r="L1518" s="87" t="inlineStr">
        <is>
          <t>x</t>
        </is>
      </c>
      <c r="M1518" s="83" t="inlineStr">
        <is>
          <t>1</t>
        </is>
      </c>
      <c r="N1518" s="87" t="inlineStr">
        <is>
          <t>x</t>
        </is>
      </c>
      <c r="O1518" s="83" t="inlineStr">
        <is>
          <t>1</t>
        </is>
      </c>
      <c r="P1518" s="87" t="inlineStr">
        <is>
          <t>x</t>
        </is>
      </c>
      <c r="Q1518" s="87" t="inlineStr">
        <is>
          <t>x</t>
        </is>
      </c>
      <c r="R1518" s="87" t="inlineStr">
        <is>
          <t>x</t>
        </is>
      </c>
      <c r="S1518" s="84" t="inlineStr">
        <is>
          <t>5%</t>
        </is>
      </c>
    </row>
    <row r="1519" ht="24" customHeight="1">
      <c r="A1519" s="494" t="n"/>
      <c r="B1519" s="236" t="inlineStr">
        <is>
          <t>6</t>
        </is>
      </c>
      <c r="C1519" s="82" t="inlineStr">
        <is>
          <t>3.2</t>
        </is>
      </c>
      <c r="D1519" s="83" t="inlineStr">
        <is>
          <t>10</t>
        </is>
      </c>
      <c r="E1519" s="83" t="inlineStr">
        <is>
          <t>2</t>
        </is>
      </c>
      <c r="F1519" s="84">
        <f>D1519/$T$1*E1519</f>
        <v/>
      </c>
      <c r="G1519" s="83" t="inlineStr">
        <is>
          <t>2</t>
        </is>
      </c>
      <c r="H1519" s="87" t="inlineStr">
        <is>
          <t>x</t>
        </is>
      </c>
      <c r="I1519" s="83" t="inlineStr">
        <is>
          <t>1.2%</t>
        </is>
      </c>
      <c r="J1519" s="87" t="inlineStr">
        <is>
          <t>x</t>
        </is>
      </c>
      <c r="K1519" s="83" t="inlineStr">
        <is>
          <t>0.7%</t>
        </is>
      </c>
      <c r="L1519" s="87" t="inlineStr">
        <is>
          <t>x</t>
        </is>
      </c>
      <c r="M1519" s="83" t="inlineStr">
        <is>
          <t>1</t>
        </is>
      </c>
      <c r="N1519" s="87" t="inlineStr">
        <is>
          <t>x</t>
        </is>
      </c>
      <c r="O1519" s="83" t="inlineStr">
        <is>
          <t>1</t>
        </is>
      </c>
      <c r="P1519" s="87" t="inlineStr">
        <is>
          <t>x</t>
        </is>
      </c>
      <c r="Q1519" s="87" t="inlineStr">
        <is>
          <t>x</t>
        </is>
      </c>
      <c r="R1519" s="87" t="inlineStr">
        <is>
          <t>x</t>
        </is>
      </c>
      <c r="S1519" s="84" t="inlineStr">
        <is>
          <t>6.5%</t>
        </is>
      </c>
    </row>
    <row r="1520" ht="24" customHeight="1">
      <c r="A1520" s="494" t="n"/>
      <c r="B1520" s="236" t="inlineStr">
        <is>
          <t>7</t>
        </is>
      </c>
      <c r="C1520" s="82" t="inlineStr">
        <is>
          <t>4</t>
        </is>
      </c>
      <c r="D1520" s="83" t="inlineStr">
        <is>
          <t>10</t>
        </is>
      </c>
      <c r="E1520" s="83" t="inlineStr">
        <is>
          <t>2</t>
        </is>
      </c>
      <c r="F1520" s="84">
        <f>D1520/$T$1*E1520</f>
        <v/>
      </c>
      <c r="G1520" s="83" t="inlineStr">
        <is>
          <t>2</t>
        </is>
      </c>
      <c r="H1520" s="87" t="inlineStr">
        <is>
          <t>x</t>
        </is>
      </c>
      <c r="I1520" s="83" t="inlineStr">
        <is>
          <t>1.5%</t>
        </is>
      </c>
      <c r="J1520" s="87" t="inlineStr">
        <is>
          <t>x</t>
        </is>
      </c>
      <c r="K1520" s="83" t="inlineStr">
        <is>
          <t>0.9%</t>
        </is>
      </c>
      <c r="L1520" s="87" t="inlineStr">
        <is>
          <t>x</t>
        </is>
      </c>
      <c r="M1520" s="83" t="inlineStr">
        <is>
          <t>1</t>
        </is>
      </c>
      <c r="N1520" s="87" t="inlineStr">
        <is>
          <t>x</t>
        </is>
      </c>
      <c r="O1520" s="83" t="inlineStr">
        <is>
          <t>2</t>
        </is>
      </c>
      <c r="P1520" s="87" t="inlineStr">
        <is>
          <t>x</t>
        </is>
      </c>
      <c r="Q1520" s="87" t="inlineStr">
        <is>
          <t>x</t>
        </is>
      </c>
      <c r="R1520" s="87" t="inlineStr">
        <is>
          <t>x</t>
        </is>
      </c>
      <c r="S1520" s="84" t="inlineStr">
        <is>
          <t>8%</t>
        </is>
      </c>
    </row>
    <row r="1521" ht="24" customHeight="1">
      <c r="A1521" s="494" t="n"/>
      <c r="B1521" s="236" t="inlineStr">
        <is>
          <t>8</t>
        </is>
      </c>
      <c r="C1521" s="82" t="inlineStr">
        <is>
          <t>4.6</t>
        </is>
      </c>
      <c r="D1521" s="83" t="inlineStr">
        <is>
          <t>10</t>
        </is>
      </c>
      <c r="E1521" s="83" t="inlineStr">
        <is>
          <t>2</t>
        </is>
      </c>
      <c r="F1521" s="84">
        <f>D1521/$T$1*E1521</f>
        <v/>
      </c>
      <c r="G1521" s="83" t="inlineStr">
        <is>
          <t>3</t>
        </is>
      </c>
      <c r="H1521" s="87" t="inlineStr">
        <is>
          <t>x</t>
        </is>
      </c>
      <c r="I1521" s="83" t="inlineStr">
        <is>
          <t>1.7%</t>
        </is>
      </c>
      <c r="J1521" s="87" t="inlineStr">
        <is>
          <t>x</t>
        </is>
      </c>
      <c r="K1521" s="83" t="inlineStr">
        <is>
          <t>1%</t>
        </is>
      </c>
      <c r="L1521" s="87" t="inlineStr">
        <is>
          <t>x</t>
        </is>
      </c>
      <c r="M1521" s="83" t="inlineStr">
        <is>
          <t>1</t>
        </is>
      </c>
      <c r="N1521" s="87" t="inlineStr">
        <is>
          <t>x</t>
        </is>
      </c>
      <c r="O1521" s="83" t="inlineStr">
        <is>
          <t>2</t>
        </is>
      </c>
      <c r="P1521" s="87" t="inlineStr">
        <is>
          <t>x</t>
        </is>
      </c>
      <c r="Q1521" s="87" t="inlineStr">
        <is>
          <t>x</t>
        </is>
      </c>
      <c r="R1521" s="87" t="inlineStr">
        <is>
          <t>x</t>
        </is>
      </c>
      <c r="S1521" s="84" t="inlineStr">
        <is>
          <t>9.5%</t>
        </is>
      </c>
    </row>
    <row r="1522" ht="24" customHeight="1">
      <c r="A1522" s="494" t="n"/>
      <c r="B1522" s="236" t="inlineStr">
        <is>
          <t>9</t>
        </is>
      </c>
      <c r="C1522" s="82" t="inlineStr">
        <is>
          <t>5.2</t>
        </is>
      </c>
      <c r="D1522" s="83" t="inlineStr">
        <is>
          <t>10</t>
        </is>
      </c>
      <c r="E1522" s="83" t="inlineStr">
        <is>
          <t>2</t>
        </is>
      </c>
      <c r="F1522" s="84">
        <f>D1522/$T$1*E1522</f>
        <v/>
      </c>
      <c r="G1522" s="83" t="inlineStr">
        <is>
          <t>3</t>
        </is>
      </c>
      <c r="H1522" s="87" t="inlineStr">
        <is>
          <t>x</t>
        </is>
      </c>
      <c r="I1522" s="83" t="inlineStr">
        <is>
          <t>2%</t>
        </is>
      </c>
      <c r="J1522" s="87" t="inlineStr">
        <is>
          <t>x</t>
        </is>
      </c>
      <c r="K1522" s="83" t="inlineStr">
        <is>
          <t>1.2%</t>
        </is>
      </c>
      <c r="L1522" s="87" t="inlineStr">
        <is>
          <t>x</t>
        </is>
      </c>
      <c r="M1522" s="83" t="inlineStr">
        <is>
          <t>1</t>
        </is>
      </c>
      <c r="N1522" s="87" t="inlineStr">
        <is>
          <t>x</t>
        </is>
      </c>
      <c r="O1522" s="83" t="inlineStr">
        <is>
          <t>2</t>
        </is>
      </c>
      <c r="P1522" s="87" t="inlineStr">
        <is>
          <t>x</t>
        </is>
      </c>
      <c r="Q1522" s="87" t="inlineStr">
        <is>
          <t>x</t>
        </is>
      </c>
      <c r="R1522" s="87" t="inlineStr">
        <is>
          <t>x</t>
        </is>
      </c>
      <c r="S1522" s="84" t="inlineStr">
        <is>
          <t>11%</t>
        </is>
      </c>
    </row>
    <row r="1523" ht="24" customHeight="1">
      <c r="A1523" s="494" t="n"/>
      <c r="B1523" s="236" t="inlineStr">
        <is>
          <t>10</t>
        </is>
      </c>
      <c r="C1523" s="82" t="inlineStr">
        <is>
          <t>6.5</t>
        </is>
      </c>
      <c r="D1523" s="83" t="inlineStr">
        <is>
          <t>10</t>
        </is>
      </c>
      <c r="E1523" s="83" t="inlineStr">
        <is>
          <t>2</t>
        </is>
      </c>
      <c r="F1523" s="84">
        <f>D1523/$T$1*E1523</f>
        <v/>
      </c>
      <c r="G1523" s="83" t="inlineStr">
        <is>
          <t>4</t>
        </is>
      </c>
      <c r="H1523" s="87" t="inlineStr">
        <is>
          <t>x</t>
        </is>
      </c>
      <c r="I1523" s="83" t="inlineStr">
        <is>
          <t>2.3%</t>
        </is>
      </c>
      <c r="J1523" s="87" t="inlineStr">
        <is>
          <t>x</t>
        </is>
      </c>
      <c r="K1523" s="83" t="inlineStr">
        <is>
          <t>1.4%</t>
        </is>
      </c>
      <c r="L1523" s="87" t="inlineStr">
        <is>
          <t>x</t>
        </is>
      </c>
      <c r="M1523" s="83" t="inlineStr">
        <is>
          <t>2</t>
        </is>
      </c>
      <c r="N1523" s="87" t="inlineStr">
        <is>
          <t>x</t>
        </is>
      </c>
      <c r="O1523" s="83" t="inlineStr">
        <is>
          <t>3</t>
        </is>
      </c>
      <c r="P1523" s="87" t="inlineStr">
        <is>
          <t>x</t>
        </is>
      </c>
      <c r="Q1523" s="87" t="inlineStr">
        <is>
          <t>x</t>
        </is>
      </c>
      <c r="R1523" s="87" t="inlineStr">
        <is>
          <t>x</t>
        </is>
      </c>
      <c r="S1523" s="84" t="inlineStr">
        <is>
          <t>12.5%</t>
        </is>
      </c>
    </row>
    <row r="1524" ht="24" customHeight="1">
      <c r="A1524" s="494" t="n"/>
      <c r="B1524" s="236" t="inlineStr">
        <is>
          <t>11</t>
        </is>
      </c>
      <c r="C1524" s="82" t="inlineStr">
        <is>
          <t>7.3</t>
        </is>
      </c>
      <c r="D1524" s="83" t="inlineStr">
        <is>
          <t>15</t>
        </is>
      </c>
      <c r="E1524" s="83" t="inlineStr">
        <is>
          <t>5</t>
        </is>
      </c>
      <c r="F1524" s="84">
        <f>D1524/$T$1*E1524</f>
        <v/>
      </c>
      <c r="G1524" s="83" t="inlineStr">
        <is>
          <t>4</t>
        </is>
      </c>
      <c r="H1524" s="87" t="inlineStr">
        <is>
          <t>x</t>
        </is>
      </c>
      <c r="I1524" s="83" t="inlineStr">
        <is>
          <t>2.7%</t>
        </is>
      </c>
      <c r="J1524" s="87" t="inlineStr">
        <is>
          <t>x</t>
        </is>
      </c>
      <c r="K1524" s="83" t="inlineStr">
        <is>
          <t>1.6%</t>
        </is>
      </c>
      <c r="L1524" s="87" t="inlineStr">
        <is>
          <t>x</t>
        </is>
      </c>
      <c r="M1524" s="83" t="inlineStr">
        <is>
          <t>2</t>
        </is>
      </c>
      <c r="N1524" s="87" t="inlineStr">
        <is>
          <t>x</t>
        </is>
      </c>
      <c r="O1524" s="83" t="inlineStr">
        <is>
          <t>3</t>
        </is>
      </c>
      <c r="P1524" s="87" t="inlineStr">
        <is>
          <t>x</t>
        </is>
      </c>
      <c r="Q1524" s="87" t="inlineStr">
        <is>
          <t>x</t>
        </is>
      </c>
      <c r="R1524" s="87" t="inlineStr">
        <is>
          <t>x</t>
        </is>
      </c>
      <c r="S1524" s="84" t="inlineStr">
        <is>
          <t>14.5%</t>
        </is>
      </c>
    </row>
    <row r="1525" ht="24" customHeight="1">
      <c r="A1525" s="494" t="n"/>
      <c r="B1525" s="236" t="inlineStr">
        <is>
          <t>12</t>
        </is>
      </c>
      <c r="C1525" s="82" t="inlineStr">
        <is>
          <t>8.1</t>
        </is>
      </c>
      <c r="D1525" s="83" t="inlineStr">
        <is>
          <t>15</t>
        </is>
      </c>
      <c r="E1525" s="83" t="inlineStr">
        <is>
          <t>5</t>
        </is>
      </c>
      <c r="F1525" s="84">
        <f>D1525/$T$1*E1525</f>
        <v/>
      </c>
      <c r="G1525" s="83" t="inlineStr">
        <is>
          <t>5</t>
        </is>
      </c>
      <c r="H1525" s="87" t="inlineStr">
        <is>
          <t>x</t>
        </is>
      </c>
      <c r="I1525" s="83" t="inlineStr">
        <is>
          <t>3%</t>
        </is>
      </c>
      <c r="J1525" s="87" t="inlineStr">
        <is>
          <t>x</t>
        </is>
      </c>
      <c r="K1525" s="83" t="inlineStr">
        <is>
          <t>1.8%</t>
        </is>
      </c>
      <c r="L1525" s="87" t="inlineStr">
        <is>
          <t>x</t>
        </is>
      </c>
      <c r="M1525" s="83" t="inlineStr">
        <is>
          <t>2</t>
        </is>
      </c>
      <c r="N1525" s="87" t="inlineStr">
        <is>
          <t>x</t>
        </is>
      </c>
      <c r="O1525" s="83" t="inlineStr">
        <is>
          <t>3</t>
        </is>
      </c>
      <c r="P1525" s="87" t="inlineStr">
        <is>
          <t>x</t>
        </is>
      </c>
      <c r="Q1525" s="87" t="inlineStr">
        <is>
          <t>x</t>
        </is>
      </c>
      <c r="R1525" s="87" t="inlineStr">
        <is>
          <t>x</t>
        </is>
      </c>
      <c r="S1525" s="84" t="inlineStr">
        <is>
          <t>16.5%</t>
        </is>
      </c>
    </row>
    <row r="1526" ht="24" customHeight="1">
      <c r="A1526" s="494" t="n"/>
      <c r="B1526" s="236" t="inlineStr">
        <is>
          <t>13</t>
        </is>
      </c>
      <c r="C1526" s="82" t="inlineStr">
        <is>
          <t>9.1</t>
        </is>
      </c>
      <c r="D1526" s="83" t="inlineStr">
        <is>
          <t>15</t>
        </is>
      </c>
      <c r="E1526" s="83" t="inlineStr">
        <is>
          <t>5</t>
        </is>
      </c>
      <c r="F1526" s="84">
        <f>D1526/$T$1*E1526</f>
        <v/>
      </c>
      <c r="G1526" s="83" t="inlineStr">
        <is>
          <t>6</t>
        </is>
      </c>
      <c r="H1526" s="87" t="inlineStr">
        <is>
          <t>x</t>
        </is>
      </c>
      <c r="I1526" s="83" t="inlineStr">
        <is>
          <t>3.4%</t>
        </is>
      </c>
      <c r="J1526" s="87" t="inlineStr">
        <is>
          <t>x</t>
        </is>
      </c>
      <c r="K1526" s="83" t="inlineStr">
        <is>
          <t>2%</t>
        </is>
      </c>
      <c r="L1526" s="87" t="inlineStr">
        <is>
          <t>x</t>
        </is>
      </c>
      <c r="M1526" s="83" t="inlineStr">
        <is>
          <t>2</t>
        </is>
      </c>
      <c r="N1526" s="87" t="inlineStr">
        <is>
          <t>x</t>
        </is>
      </c>
      <c r="O1526" s="83" t="inlineStr">
        <is>
          <t>4</t>
        </is>
      </c>
      <c r="P1526" s="87" t="inlineStr">
        <is>
          <t>x</t>
        </is>
      </c>
      <c r="Q1526" s="87" t="inlineStr">
        <is>
          <t>x</t>
        </is>
      </c>
      <c r="R1526" s="87" t="inlineStr">
        <is>
          <t>x</t>
        </is>
      </c>
      <c r="S1526" s="84" t="inlineStr">
        <is>
          <t>18.5%</t>
        </is>
      </c>
    </row>
    <row r="1527" ht="24" customHeight="1">
      <c r="A1527" s="494" t="n"/>
      <c r="B1527" s="236" t="inlineStr">
        <is>
          <t>14</t>
        </is>
      </c>
      <c r="C1527" s="82" t="inlineStr">
        <is>
          <t>10.3</t>
        </is>
      </c>
      <c r="D1527" s="83" t="inlineStr">
        <is>
          <t>15</t>
        </is>
      </c>
      <c r="E1527" s="83" t="inlineStr">
        <is>
          <t>5</t>
        </is>
      </c>
      <c r="F1527" s="84">
        <f>D1527/$T$1*E1527</f>
        <v/>
      </c>
      <c r="G1527" s="83" t="inlineStr">
        <is>
          <t>6</t>
        </is>
      </c>
      <c r="H1527" s="87" t="inlineStr">
        <is>
          <t>x</t>
        </is>
      </c>
      <c r="I1527" s="83" t="inlineStr">
        <is>
          <t>3.8%</t>
        </is>
      </c>
      <c r="J1527" s="87" t="inlineStr">
        <is>
          <t>x</t>
        </is>
      </c>
      <c r="K1527" s="83" t="inlineStr">
        <is>
          <t>2.2%</t>
        </is>
      </c>
      <c r="L1527" s="87" t="inlineStr">
        <is>
          <t>x</t>
        </is>
      </c>
      <c r="M1527" s="83" t="inlineStr">
        <is>
          <t>3</t>
        </is>
      </c>
      <c r="N1527" s="87" t="inlineStr">
        <is>
          <t>x</t>
        </is>
      </c>
      <c r="O1527" s="83" t="inlineStr">
        <is>
          <t>4</t>
        </is>
      </c>
      <c r="P1527" s="87" t="inlineStr">
        <is>
          <t>x</t>
        </is>
      </c>
      <c r="Q1527" s="87" t="inlineStr">
        <is>
          <t>x</t>
        </is>
      </c>
      <c r="R1527" s="87" t="inlineStr">
        <is>
          <t>x</t>
        </is>
      </c>
      <c r="S1527" s="84" t="inlineStr">
        <is>
          <t>20.5%</t>
        </is>
      </c>
    </row>
    <row r="1528" ht="24" customHeight="1">
      <c r="A1528" s="494" t="n"/>
      <c r="B1528" s="236" t="inlineStr">
        <is>
          <t>15</t>
        </is>
      </c>
      <c r="C1528" s="82" t="inlineStr">
        <is>
          <t>11.4</t>
        </is>
      </c>
      <c r="D1528" s="83" t="inlineStr">
        <is>
          <t>15</t>
        </is>
      </c>
      <c r="E1528" s="83" t="inlineStr">
        <is>
          <t>5</t>
        </is>
      </c>
      <c r="F1528" s="84">
        <f>D1528/$T$1*E1528</f>
        <v/>
      </c>
      <c r="G1528" s="83" t="inlineStr">
        <is>
          <t>7</t>
        </is>
      </c>
      <c r="H1528" s="87" t="inlineStr">
        <is>
          <t>x</t>
        </is>
      </c>
      <c r="I1528" s="83" t="inlineStr">
        <is>
          <t>4.1%</t>
        </is>
      </c>
      <c r="J1528" s="87" t="inlineStr">
        <is>
          <t>x</t>
        </is>
      </c>
      <c r="K1528" s="83" t="inlineStr">
        <is>
          <t>2.5%</t>
        </is>
      </c>
      <c r="L1528" s="87" t="inlineStr">
        <is>
          <t>x</t>
        </is>
      </c>
      <c r="M1528" s="83" t="inlineStr">
        <is>
          <t>3</t>
        </is>
      </c>
      <c r="N1528" s="87" t="inlineStr">
        <is>
          <t>x</t>
        </is>
      </c>
      <c r="O1528" s="83" t="inlineStr">
        <is>
          <t>5</t>
        </is>
      </c>
      <c r="P1528" s="87" t="inlineStr">
        <is>
          <t>x</t>
        </is>
      </c>
      <c r="Q1528" s="87" t="inlineStr">
        <is>
          <t>x</t>
        </is>
      </c>
      <c r="R1528" s="87" t="inlineStr">
        <is>
          <t>x</t>
        </is>
      </c>
      <c r="S1528" s="84" t="inlineStr">
        <is>
          <t>22.5%</t>
        </is>
      </c>
    </row>
    <row r="1529" ht="24" customHeight="1">
      <c r="A1529" s="494" t="n"/>
      <c r="B1529" s="236" t="inlineStr">
        <is>
          <t>16</t>
        </is>
      </c>
      <c r="C1529" s="82" t="inlineStr">
        <is>
          <t>12.6</t>
        </is>
      </c>
      <c r="D1529" s="83" t="inlineStr">
        <is>
          <t>20</t>
        </is>
      </c>
      <c r="E1529" s="83" t="inlineStr">
        <is>
          <t>8</t>
        </is>
      </c>
      <c r="F1529" s="84">
        <f>D1529/$T$1*E1529</f>
        <v/>
      </c>
      <c r="G1529" s="83" t="inlineStr">
        <is>
          <t>8</t>
        </is>
      </c>
      <c r="H1529" s="87" t="inlineStr">
        <is>
          <t>x</t>
        </is>
      </c>
      <c r="I1529" s="83" t="inlineStr">
        <is>
          <t>4.7%</t>
        </is>
      </c>
      <c r="J1529" s="87" t="inlineStr">
        <is>
          <t>x</t>
        </is>
      </c>
      <c r="K1529" s="83" t="inlineStr">
        <is>
          <t>2.8%</t>
        </is>
      </c>
      <c r="L1529" s="87" t="inlineStr">
        <is>
          <t>x</t>
        </is>
      </c>
      <c r="M1529" s="83" t="inlineStr">
        <is>
          <t>3</t>
        </is>
      </c>
      <c r="N1529" s="87" t="inlineStr">
        <is>
          <t>x</t>
        </is>
      </c>
      <c r="O1529" s="83" t="inlineStr">
        <is>
          <t>5</t>
        </is>
      </c>
      <c r="P1529" s="87" t="inlineStr">
        <is>
          <t>x</t>
        </is>
      </c>
      <c r="Q1529" s="87" t="inlineStr">
        <is>
          <t>x</t>
        </is>
      </c>
      <c r="R1529" s="87" t="inlineStr">
        <is>
          <t>x</t>
        </is>
      </c>
      <c r="S1529" s="84" t="inlineStr">
        <is>
          <t>25.5%</t>
        </is>
      </c>
    </row>
    <row r="1530" ht="24" customHeight="1">
      <c r="A1530" s="494" t="n"/>
      <c r="B1530" s="236" t="inlineStr">
        <is>
          <t>17</t>
        </is>
      </c>
      <c r="C1530" s="82" t="inlineStr">
        <is>
          <t>14.4</t>
        </is>
      </c>
      <c r="D1530" s="83" t="inlineStr">
        <is>
          <t>20</t>
        </is>
      </c>
      <c r="E1530" s="83" t="inlineStr">
        <is>
          <t>8</t>
        </is>
      </c>
      <c r="F1530" s="84">
        <f>D1530/$T$1*E1530</f>
        <v/>
      </c>
      <c r="G1530" s="83" t="inlineStr">
        <is>
          <t>9</t>
        </is>
      </c>
      <c r="H1530" s="87" t="inlineStr">
        <is>
          <t>x</t>
        </is>
      </c>
      <c r="I1530" s="83" t="inlineStr">
        <is>
          <t>5.2%</t>
        </is>
      </c>
      <c r="J1530" s="87" t="inlineStr">
        <is>
          <t>x</t>
        </is>
      </c>
      <c r="K1530" s="83" t="inlineStr">
        <is>
          <t>3.1%</t>
        </is>
      </c>
      <c r="L1530" s="87" t="inlineStr">
        <is>
          <t>x</t>
        </is>
      </c>
      <c r="M1530" s="83" t="inlineStr">
        <is>
          <t>4</t>
        </is>
      </c>
      <c r="N1530" s="87" t="inlineStr">
        <is>
          <t>x</t>
        </is>
      </c>
      <c r="O1530" s="83" t="inlineStr">
        <is>
          <t>6</t>
        </is>
      </c>
      <c r="P1530" s="87" t="inlineStr">
        <is>
          <t>x</t>
        </is>
      </c>
      <c r="Q1530" s="87" t="inlineStr">
        <is>
          <t>x</t>
        </is>
      </c>
      <c r="R1530" s="87" t="inlineStr">
        <is>
          <t>x</t>
        </is>
      </c>
      <c r="S1530" s="84" t="inlineStr">
        <is>
          <t>28.5%</t>
        </is>
      </c>
    </row>
    <row r="1531" ht="24" customHeight="1">
      <c r="A1531" s="494" t="n"/>
      <c r="B1531" s="236" t="inlineStr">
        <is>
          <t>18</t>
        </is>
      </c>
      <c r="C1531" s="82" t="inlineStr">
        <is>
          <t>15.8</t>
        </is>
      </c>
      <c r="D1531" s="83" t="inlineStr">
        <is>
          <t>20</t>
        </is>
      </c>
      <c r="E1531" s="83" t="inlineStr">
        <is>
          <t>8</t>
        </is>
      </c>
      <c r="F1531" s="84">
        <f>D1531/$T$1*E1531</f>
        <v/>
      </c>
      <c r="G1531" s="83" t="inlineStr">
        <is>
          <t>10</t>
        </is>
      </c>
      <c r="H1531" s="87" t="inlineStr">
        <is>
          <t>x</t>
        </is>
      </c>
      <c r="I1531" s="83" t="inlineStr">
        <is>
          <t>5.8%</t>
        </is>
      </c>
      <c r="J1531" s="87" t="inlineStr">
        <is>
          <t>x</t>
        </is>
      </c>
      <c r="K1531" s="83" t="inlineStr">
        <is>
          <t>3.4%</t>
        </is>
      </c>
      <c r="L1531" s="87" t="inlineStr">
        <is>
          <t>x</t>
        </is>
      </c>
      <c r="M1531" s="83" t="inlineStr">
        <is>
          <t>4</t>
        </is>
      </c>
      <c r="N1531" s="87" t="inlineStr">
        <is>
          <t>x</t>
        </is>
      </c>
      <c r="O1531" s="83" t="inlineStr">
        <is>
          <t>7</t>
        </is>
      </c>
      <c r="P1531" s="87" t="inlineStr">
        <is>
          <t>x</t>
        </is>
      </c>
      <c r="Q1531" s="87" t="inlineStr">
        <is>
          <t>x</t>
        </is>
      </c>
      <c r="R1531" s="87" t="inlineStr">
        <is>
          <t>x</t>
        </is>
      </c>
      <c r="S1531" s="84" t="inlineStr">
        <is>
          <t>31.5%</t>
        </is>
      </c>
    </row>
    <row r="1532" ht="24" customHeight="1">
      <c r="A1532" s="494" t="n"/>
      <c r="B1532" s="236" t="inlineStr">
        <is>
          <t>19</t>
        </is>
      </c>
      <c r="C1532" s="82" t="inlineStr">
        <is>
          <t>17.1</t>
        </is>
      </c>
      <c r="D1532" s="83" t="inlineStr">
        <is>
          <t>20</t>
        </is>
      </c>
      <c r="E1532" s="83" t="inlineStr">
        <is>
          <t>8</t>
        </is>
      </c>
      <c r="F1532" s="84">
        <f>D1532/$T$1*E1532</f>
        <v/>
      </c>
      <c r="G1532" s="83" t="inlineStr">
        <is>
          <t>11</t>
        </is>
      </c>
      <c r="H1532" s="87" t="inlineStr">
        <is>
          <t>x</t>
        </is>
      </c>
      <c r="I1532" s="83" t="inlineStr">
        <is>
          <t>6.3%</t>
        </is>
      </c>
      <c r="J1532" s="87" t="inlineStr">
        <is>
          <t>x</t>
        </is>
      </c>
      <c r="K1532" s="83" t="inlineStr">
        <is>
          <t>3.8%</t>
        </is>
      </c>
      <c r="L1532" s="87" t="inlineStr">
        <is>
          <t>x</t>
        </is>
      </c>
      <c r="M1532" s="83" t="inlineStr">
        <is>
          <t>4</t>
        </is>
      </c>
      <c r="N1532" s="87" t="inlineStr">
        <is>
          <t>x</t>
        </is>
      </c>
      <c r="O1532" s="83" t="inlineStr">
        <is>
          <t>7</t>
        </is>
      </c>
      <c r="P1532" s="87" t="inlineStr">
        <is>
          <t>x</t>
        </is>
      </c>
      <c r="Q1532" s="87" t="inlineStr">
        <is>
          <t>x</t>
        </is>
      </c>
      <c r="R1532" s="87" t="inlineStr">
        <is>
          <t>x</t>
        </is>
      </c>
      <c r="S1532" s="84" t="inlineStr">
        <is>
          <t>34.5%</t>
        </is>
      </c>
    </row>
    <row r="1533" ht="24" customHeight="1">
      <c r="A1533" s="494" t="n"/>
      <c r="B1533" s="236" t="inlineStr">
        <is>
          <t>20</t>
        </is>
      </c>
      <c r="C1533" s="82" t="inlineStr">
        <is>
          <t>18.9</t>
        </is>
      </c>
      <c r="D1533" s="83" t="inlineStr">
        <is>
          <t>20</t>
        </is>
      </c>
      <c r="E1533" s="83" t="inlineStr">
        <is>
          <t>8</t>
        </is>
      </c>
      <c r="F1533" s="84">
        <f>D1533/$T$1*E1533</f>
        <v/>
      </c>
      <c r="G1533" s="83" t="inlineStr">
        <is>
          <t>12</t>
        </is>
      </c>
      <c r="H1533" s="87" t="inlineStr">
        <is>
          <t>x</t>
        </is>
      </c>
      <c r="I1533" s="83" t="inlineStr">
        <is>
          <t>6.9%</t>
        </is>
      </c>
      <c r="J1533" s="87" t="inlineStr">
        <is>
          <t>x</t>
        </is>
      </c>
      <c r="K1533" s="83" t="inlineStr">
        <is>
          <t>4.1%</t>
        </is>
      </c>
      <c r="L1533" s="87" t="inlineStr">
        <is>
          <t>x</t>
        </is>
      </c>
      <c r="M1533" s="83" t="inlineStr">
        <is>
          <t>5</t>
        </is>
      </c>
      <c r="N1533" s="87" t="inlineStr">
        <is>
          <t>x</t>
        </is>
      </c>
      <c r="O1533" s="83" t="inlineStr">
        <is>
          <t>8</t>
        </is>
      </c>
      <c r="P1533" s="87" t="inlineStr">
        <is>
          <t>x</t>
        </is>
      </c>
      <c r="Q1533" s="87" t="inlineStr">
        <is>
          <t>x</t>
        </is>
      </c>
      <c r="R1533" s="87" t="inlineStr">
        <is>
          <t>x</t>
        </is>
      </c>
      <c r="S1533" s="84" t="inlineStr">
        <is>
          <t>37.5%</t>
        </is>
      </c>
    </row>
    <row r="1534" ht="24" customHeight="1">
      <c r="A1534" s="494" t="n"/>
      <c r="B1534" s="236" t="inlineStr">
        <is>
          <t>21</t>
        </is>
      </c>
      <c r="C1534" s="82" t="inlineStr">
        <is>
          <t>20.9</t>
        </is>
      </c>
      <c r="D1534" s="83" t="inlineStr">
        <is>
          <t>25</t>
        </is>
      </c>
      <c r="E1534" s="83" t="inlineStr">
        <is>
          <t>12</t>
        </is>
      </c>
      <c r="F1534" s="84">
        <f>D1534/$T$1*E1534</f>
        <v/>
      </c>
      <c r="G1534" s="83" t="inlineStr">
        <is>
          <t>13</t>
        </is>
      </c>
      <c r="H1534" s="87" t="inlineStr">
        <is>
          <t>x</t>
        </is>
      </c>
      <c r="I1534" s="83" t="inlineStr">
        <is>
          <t>7.7%</t>
        </is>
      </c>
      <c r="J1534" s="87" t="inlineStr">
        <is>
          <t>x</t>
        </is>
      </c>
      <c r="K1534" s="83" t="inlineStr">
        <is>
          <t>4.6%</t>
        </is>
      </c>
      <c r="L1534" s="87" t="inlineStr">
        <is>
          <t>x</t>
        </is>
      </c>
      <c r="M1534" s="83" t="inlineStr">
        <is>
          <t>5</t>
        </is>
      </c>
      <c r="N1534" s="87" t="inlineStr">
        <is>
          <t>x</t>
        </is>
      </c>
      <c r="O1534" s="83" t="inlineStr">
        <is>
          <t>9</t>
        </is>
      </c>
      <c r="P1534" s="87" t="inlineStr">
        <is>
          <t>x</t>
        </is>
      </c>
      <c r="Q1534" s="87" t="inlineStr">
        <is>
          <t>x</t>
        </is>
      </c>
      <c r="R1534" s="87" t="inlineStr">
        <is>
          <t>x</t>
        </is>
      </c>
      <c r="S1534" s="84" t="inlineStr">
        <is>
          <t>42%</t>
        </is>
      </c>
    </row>
    <row r="1535" ht="24" customHeight="1">
      <c r="A1535" s="494" t="n"/>
      <c r="B1535" s="236" t="inlineStr">
        <is>
          <t>22</t>
        </is>
      </c>
      <c r="C1535" s="82" t="inlineStr">
        <is>
          <t>23.3</t>
        </is>
      </c>
      <c r="D1535" s="83" t="inlineStr">
        <is>
          <t>25</t>
        </is>
      </c>
      <c r="E1535" s="83" t="inlineStr">
        <is>
          <t>12</t>
        </is>
      </c>
      <c r="F1535" s="84">
        <f>D1535/$T$1*E1535</f>
        <v/>
      </c>
      <c r="G1535" s="83" t="inlineStr">
        <is>
          <t>14</t>
        </is>
      </c>
      <c r="H1535" s="87" t="inlineStr">
        <is>
          <t>x</t>
        </is>
      </c>
      <c r="I1535" s="83" t="inlineStr">
        <is>
          <t>8.6%</t>
        </is>
      </c>
      <c r="J1535" s="87" t="inlineStr">
        <is>
          <t>x</t>
        </is>
      </c>
      <c r="K1535" s="83" t="inlineStr">
        <is>
          <t>5.1%</t>
        </is>
      </c>
      <c r="L1535" s="87" t="inlineStr">
        <is>
          <t>x</t>
        </is>
      </c>
      <c r="M1535" s="83" t="inlineStr">
        <is>
          <t>6</t>
        </is>
      </c>
      <c r="N1535" s="87" t="inlineStr">
        <is>
          <t>x</t>
        </is>
      </c>
      <c r="O1535" s="83" t="inlineStr">
        <is>
          <t>10</t>
        </is>
      </c>
      <c r="P1535" s="87" t="inlineStr">
        <is>
          <t>x</t>
        </is>
      </c>
      <c r="Q1535" s="87" t="inlineStr">
        <is>
          <t>x</t>
        </is>
      </c>
      <c r="R1535" s="87" t="inlineStr">
        <is>
          <t>x</t>
        </is>
      </c>
      <c r="S1535" s="84" t="inlineStr">
        <is>
          <t>46.5%</t>
        </is>
      </c>
    </row>
    <row r="1536" ht="24" customHeight="1">
      <c r="A1536" s="494" t="n"/>
      <c r="B1536" s="236" t="inlineStr">
        <is>
          <t>23</t>
        </is>
      </c>
      <c r="C1536" s="82" t="inlineStr">
        <is>
          <t>25.8</t>
        </is>
      </c>
      <c r="D1536" s="83" t="inlineStr">
        <is>
          <t>25</t>
        </is>
      </c>
      <c r="E1536" s="83" t="inlineStr">
        <is>
          <t>12</t>
        </is>
      </c>
      <c r="F1536" s="84">
        <f>D1536/$T$1*E1536</f>
        <v/>
      </c>
      <c r="G1536" s="83" t="inlineStr">
        <is>
          <t>16</t>
        </is>
      </c>
      <c r="H1536" s="87" t="inlineStr">
        <is>
          <t>x</t>
        </is>
      </c>
      <c r="I1536" s="83" t="inlineStr">
        <is>
          <t>9.4%</t>
        </is>
      </c>
      <c r="J1536" s="87" t="inlineStr">
        <is>
          <t>x</t>
        </is>
      </c>
      <c r="K1536" s="83" t="inlineStr">
        <is>
          <t>5.6%</t>
        </is>
      </c>
      <c r="L1536" s="87" t="inlineStr">
        <is>
          <t>x</t>
        </is>
      </c>
      <c r="M1536" s="83" t="inlineStr">
        <is>
          <t>7</t>
        </is>
      </c>
      <c r="N1536" s="87" t="inlineStr">
        <is>
          <t>x</t>
        </is>
      </c>
      <c r="O1536" s="83" t="inlineStr">
        <is>
          <t>11</t>
        </is>
      </c>
      <c r="P1536" s="87" t="inlineStr">
        <is>
          <t>x</t>
        </is>
      </c>
      <c r="Q1536" s="87" t="inlineStr">
        <is>
          <t>x</t>
        </is>
      </c>
      <c r="R1536" s="87" t="inlineStr">
        <is>
          <t>x</t>
        </is>
      </c>
      <c r="S1536" s="84" t="inlineStr">
        <is>
          <t>51%</t>
        </is>
      </c>
    </row>
    <row r="1537" ht="24" customHeight="1">
      <c r="A1537" s="494" t="n"/>
      <c r="B1537" s="236" t="inlineStr">
        <is>
          <t>24</t>
        </is>
      </c>
      <c r="C1537" s="82" t="inlineStr">
        <is>
          <t>27.7</t>
        </is>
      </c>
      <c r="D1537" s="83" t="inlineStr">
        <is>
          <t>25</t>
        </is>
      </c>
      <c r="E1537" s="83" t="inlineStr">
        <is>
          <t>12</t>
        </is>
      </c>
      <c r="F1537" s="84">
        <f>D1537/$T$1*E1537</f>
        <v/>
      </c>
      <c r="G1537" s="83" t="inlineStr">
        <is>
          <t>17</t>
        </is>
      </c>
      <c r="H1537" s="87" t="inlineStr">
        <is>
          <t>x</t>
        </is>
      </c>
      <c r="I1537" s="83" t="inlineStr">
        <is>
          <t>10.2%</t>
        </is>
      </c>
      <c r="J1537" s="87" t="inlineStr">
        <is>
          <t>x</t>
        </is>
      </c>
      <c r="K1537" s="83" t="inlineStr">
        <is>
          <t>6%</t>
        </is>
      </c>
      <c r="L1537" s="87" t="inlineStr">
        <is>
          <t>x</t>
        </is>
      </c>
      <c r="M1537" s="83" t="inlineStr">
        <is>
          <t>7</t>
        </is>
      </c>
      <c r="N1537" s="87" t="inlineStr">
        <is>
          <t>x</t>
        </is>
      </c>
      <c r="O1537" s="83" t="inlineStr">
        <is>
          <t>12</t>
        </is>
      </c>
      <c r="P1537" s="87" t="inlineStr">
        <is>
          <t>x</t>
        </is>
      </c>
      <c r="Q1537" s="87" t="inlineStr">
        <is>
          <t>x</t>
        </is>
      </c>
      <c r="R1537" s="87" t="inlineStr">
        <is>
          <t>x</t>
        </is>
      </c>
      <c r="S1537" s="84" t="inlineStr">
        <is>
          <t>55.5%</t>
        </is>
      </c>
    </row>
    <row r="1538" ht="24" customHeight="1">
      <c r="A1538" s="494" t="n"/>
      <c r="B1538" s="236" t="inlineStr">
        <is>
          <t>25</t>
        </is>
      </c>
      <c r="C1538" s="82" t="inlineStr">
        <is>
          <t>30.2</t>
        </is>
      </c>
      <c r="D1538" s="83" t="inlineStr">
        <is>
          <t>25</t>
        </is>
      </c>
      <c r="E1538" s="83" t="inlineStr">
        <is>
          <t>12</t>
        </is>
      </c>
      <c r="F1538" s="84">
        <f>D1538/$T$1*E1538</f>
        <v/>
      </c>
      <c r="G1538" s="83" t="inlineStr">
        <is>
          <t>19</t>
        </is>
      </c>
      <c r="H1538" s="87" t="inlineStr">
        <is>
          <t>x</t>
        </is>
      </c>
      <c r="I1538" s="83" t="inlineStr">
        <is>
          <t>11%</t>
        </is>
      </c>
      <c r="J1538" s="87" t="inlineStr">
        <is>
          <t>x</t>
        </is>
      </c>
      <c r="K1538" s="83" t="inlineStr">
        <is>
          <t>6.5%</t>
        </is>
      </c>
      <c r="L1538" s="87" t="inlineStr">
        <is>
          <t>x</t>
        </is>
      </c>
      <c r="M1538" s="83" t="inlineStr">
        <is>
          <t>8</t>
        </is>
      </c>
      <c r="N1538" s="87" t="inlineStr">
        <is>
          <t>x</t>
        </is>
      </c>
      <c r="O1538" s="83" t="inlineStr">
        <is>
          <t>13</t>
        </is>
      </c>
      <c r="P1538" s="87" t="inlineStr">
        <is>
          <t>x</t>
        </is>
      </c>
      <c r="Q1538" s="87" t="inlineStr">
        <is>
          <t>x</t>
        </is>
      </c>
      <c r="R1538" s="87" t="inlineStr">
        <is>
          <t>x</t>
        </is>
      </c>
      <c r="S1538" s="84" t="inlineStr">
        <is>
          <t>60%</t>
        </is>
      </c>
    </row>
    <row r="1539" ht="24" customHeight="1">
      <c r="A1539" s="494" t="n"/>
      <c r="B1539" s="236" t="inlineStr">
        <is>
          <t>26</t>
        </is>
      </c>
      <c r="C1539" s="82" t="inlineStr">
        <is>
          <t>34</t>
        </is>
      </c>
      <c r="D1539" s="83" t="inlineStr">
        <is>
          <t>30</t>
        </is>
      </c>
      <c r="E1539" s="83" t="inlineStr">
        <is>
          <t>18</t>
        </is>
      </c>
      <c r="F1539" s="84">
        <f>D1539/$T$1*E1539</f>
        <v/>
      </c>
      <c r="G1539" s="83" t="inlineStr">
        <is>
          <t>21</t>
        </is>
      </c>
      <c r="H1539" s="87" t="inlineStr">
        <is>
          <t>x</t>
        </is>
      </c>
      <c r="I1539" s="83" t="inlineStr">
        <is>
          <t>12.5%</t>
        </is>
      </c>
      <c r="J1539" s="87" t="inlineStr">
        <is>
          <t>x</t>
        </is>
      </c>
      <c r="K1539" s="83" t="inlineStr">
        <is>
          <t>7.4%</t>
        </is>
      </c>
      <c r="L1539" s="87" t="inlineStr">
        <is>
          <t>x</t>
        </is>
      </c>
      <c r="M1539" s="83" t="inlineStr">
        <is>
          <t>9</t>
        </is>
      </c>
      <c r="N1539" s="87" t="inlineStr">
        <is>
          <t>x</t>
        </is>
      </c>
      <c r="O1539" s="83" t="inlineStr">
        <is>
          <t>14</t>
        </is>
      </c>
      <c r="P1539" s="87" t="inlineStr">
        <is>
          <t>x</t>
        </is>
      </c>
      <c r="Q1539" s="87" t="inlineStr">
        <is>
          <t>x</t>
        </is>
      </c>
      <c r="R1539" s="87" t="inlineStr">
        <is>
          <t>x</t>
        </is>
      </c>
      <c r="S1539" s="84" t="inlineStr">
        <is>
          <t>68%</t>
        </is>
      </c>
    </row>
    <row r="1540" ht="24" customHeight="1">
      <c r="A1540" s="494" t="n"/>
      <c r="B1540" s="236" t="inlineStr">
        <is>
          <t>27</t>
        </is>
      </c>
      <c r="C1540" s="82" t="inlineStr">
        <is>
          <t>38.2</t>
        </is>
      </c>
      <c r="D1540" s="83" t="inlineStr">
        <is>
          <t>30</t>
        </is>
      </c>
      <c r="E1540" s="83" t="inlineStr">
        <is>
          <t>18</t>
        </is>
      </c>
      <c r="F1540" s="84">
        <f>@IF(OR($S$1="春节祝福",$S$1="周年祝福",$S$1="中秋祝福"),D1540/$T$1*E1540,D1540*E1540)</f>
        <v/>
      </c>
      <c r="G1540" s="83" t="inlineStr">
        <is>
          <t>24</t>
        </is>
      </c>
      <c r="H1540" s="87" t="inlineStr">
        <is>
          <t>x</t>
        </is>
      </c>
      <c r="I1540" s="83" t="inlineStr">
        <is>
          <t>14%</t>
        </is>
      </c>
      <c r="J1540" s="87" t="inlineStr">
        <is>
          <t>x</t>
        </is>
      </c>
      <c r="K1540" s="83" t="inlineStr">
        <is>
          <t>8.3%</t>
        </is>
      </c>
      <c r="L1540" s="87" t="inlineStr">
        <is>
          <t>x</t>
        </is>
      </c>
      <c r="M1540" s="83" t="inlineStr">
        <is>
          <t>10</t>
        </is>
      </c>
      <c r="N1540" s="87" t="inlineStr">
        <is>
          <t>x</t>
        </is>
      </c>
      <c r="O1540" s="83" t="inlineStr">
        <is>
          <t>16</t>
        </is>
      </c>
      <c r="P1540" s="87" t="inlineStr">
        <is>
          <t>x</t>
        </is>
      </c>
      <c r="Q1540" s="87" t="inlineStr">
        <is>
          <t>x</t>
        </is>
      </c>
      <c r="R1540" s="87" t="inlineStr">
        <is>
          <t>x</t>
        </is>
      </c>
      <c r="S1540" s="84" t="inlineStr">
        <is>
          <t>76%</t>
        </is>
      </c>
    </row>
    <row r="1541" ht="24" customHeight="1">
      <c r="A1541" s="494" t="n"/>
      <c r="B1541" s="236" t="inlineStr">
        <is>
          <t>28</t>
        </is>
      </c>
      <c r="C1541" s="82" t="inlineStr">
        <is>
          <t>42.2</t>
        </is>
      </c>
      <c r="D1541" s="83" t="inlineStr">
        <is>
          <t>30</t>
        </is>
      </c>
      <c r="E1541" s="83" t="inlineStr">
        <is>
          <t>18</t>
        </is>
      </c>
      <c r="F1541" s="84">
        <f>@IF(OR($S$1="春节祝福",$S$1="周年祝福",$S$1="中秋祝福"),D1541/$T$1*E1541,D1541*E1541)</f>
        <v/>
      </c>
      <c r="G1541" s="83" t="inlineStr">
        <is>
          <t>26</t>
        </is>
      </c>
      <c r="H1541" s="87" t="inlineStr">
        <is>
          <t>x</t>
        </is>
      </c>
      <c r="I1541" s="83" t="inlineStr">
        <is>
          <t>15.5%</t>
        </is>
      </c>
      <c r="J1541" s="87" t="inlineStr">
        <is>
          <t>x</t>
        </is>
      </c>
      <c r="K1541" s="83" t="inlineStr">
        <is>
          <t>9.2%</t>
        </is>
      </c>
      <c r="L1541" s="87" t="inlineStr">
        <is>
          <t>x</t>
        </is>
      </c>
      <c r="M1541" s="83" t="inlineStr">
        <is>
          <t>11</t>
        </is>
      </c>
      <c r="N1541" s="87" t="inlineStr">
        <is>
          <t>x</t>
        </is>
      </c>
      <c r="O1541" s="83" t="inlineStr">
        <is>
          <t>18</t>
        </is>
      </c>
      <c r="P1541" s="87" t="inlineStr">
        <is>
          <t>x</t>
        </is>
      </c>
      <c r="Q1541" s="87" t="inlineStr">
        <is>
          <t>x</t>
        </is>
      </c>
      <c r="R1541" s="87" t="inlineStr">
        <is>
          <t>x</t>
        </is>
      </c>
      <c r="S1541" s="84" t="inlineStr">
        <is>
          <t>84%</t>
        </is>
      </c>
    </row>
    <row r="1542" ht="24" customHeight="1">
      <c r="A1542" s="494" t="n"/>
      <c r="B1542" s="236" t="inlineStr">
        <is>
          <t>29</t>
        </is>
      </c>
      <c r="C1542" s="82" t="inlineStr">
        <is>
          <t>46</t>
        </is>
      </c>
      <c r="D1542" s="83" t="inlineStr">
        <is>
          <t>30</t>
        </is>
      </c>
      <c r="E1542" s="83" t="inlineStr">
        <is>
          <t>18</t>
        </is>
      </c>
      <c r="F1542" s="84">
        <f>@IF(OR($S$1="春节祝福",$S$1="周年祝福",$S$1="中秋祝福"),D1542/$T$1*E1542,D1542*E1542)</f>
        <v/>
      </c>
      <c r="G1542" s="83" t="inlineStr">
        <is>
          <t>29</t>
        </is>
      </c>
      <c r="H1542" s="87" t="inlineStr">
        <is>
          <t>x</t>
        </is>
      </c>
      <c r="I1542" s="83" t="inlineStr">
        <is>
          <t>16.9%</t>
        </is>
      </c>
      <c r="J1542" s="87" t="inlineStr">
        <is>
          <t>x</t>
        </is>
      </c>
      <c r="K1542" s="83" t="inlineStr">
        <is>
          <t>10%</t>
        </is>
      </c>
      <c r="L1542" s="87" t="inlineStr">
        <is>
          <t>x</t>
        </is>
      </c>
      <c r="M1542" s="83" t="inlineStr">
        <is>
          <t>12</t>
        </is>
      </c>
      <c r="N1542" s="87" t="inlineStr">
        <is>
          <t>x</t>
        </is>
      </c>
      <c r="O1542" s="83" t="inlineStr">
        <is>
          <t>19</t>
        </is>
      </c>
      <c r="P1542" s="87" t="inlineStr">
        <is>
          <t>x</t>
        </is>
      </c>
      <c r="Q1542" s="87" t="inlineStr">
        <is>
          <t>x</t>
        </is>
      </c>
      <c r="R1542" s="87" t="inlineStr">
        <is>
          <t>x</t>
        </is>
      </c>
      <c r="S1542" s="84" t="inlineStr">
        <is>
          <t>92%</t>
        </is>
      </c>
    </row>
    <row r="1543" ht="24" customHeight="1">
      <c r="A1543" s="494" t="n"/>
      <c r="B1543" s="236" t="inlineStr">
        <is>
          <t>30</t>
        </is>
      </c>
      <c r="C1543" s="82" t="inlineStr">
        <is>
          <t>50.1</t>
        </is>
      </c>
      <c r="D1543" s="83" t="inlineStr">
        <is>
          <t>30</t>
        </is>
      </c>
      <c r="E1543" s="83" t="inlineStr">
        <is>
          <t>18</t>
        </is>
      </c>
      <c r="F1543" s="84">
        <f>@IF(OR($S$1="周年祝福",$S$1="中秋祝福"),D1543/$T$1*E1543,D1543*E1543)</f>
        <v/>
      </c>
      <c r="G1543" s="83" t="inlineStr">
        <is>
          <t>31</t>
        </is>
      </c>
      <c r="H1543" s="87" t="inlineStr">
        <is>
          <t>x</t>
        </is>
      </c>
      <c r="I1543" s="83" t="inlineStr">
        <is>
          <t>18.4%</t>
        </is>
      </c>
      <c r="J1543" s="87" t="inlineStr">
        <is>
          <t>x</t>
        </is>
      </c>
      <c r="K1543" s="83" t="inlineStr">
        <is>
          <t>10.9%</t>
        </is>
      </c>
      <c r="L1543" s="87" t="inlineStr">
        <is>
          <t>x</t>
        </is>
      </c>
      <c r="M1543" s="83" t="inlineStr">
        <is>
          <t>13</t>
        </is>
      </c>
      <c r="N1543" s="87" t="inlineStr">
        <is>
          <t>x</t>
        </is>
      </c>
      <c r="O1543" s="83" t="inlineStr">
        <is>
          <t>21</t>
        </is>
      </c>
      <c r="P1543" s="87" t="inlineStr">
        <is>
          <t>x</t>
        </is>
      </c>
      <c r="Q1543" s="87" t="inlineStr">
        <is>
          <t>x</t>
        </is>
      </c>
      <c r="R1543" s="87" t="inlineStr">
        <is>
          <t>x</t>
        </is>
      </c>
      <c r="S1543" s="84" t="inlineStr">
        <is>
          <t>100%</t>
        </is>
      </c>
    </row>
    <row r="1544" ht="24" customHeight="1">
      <c r="A1544" s="494" t="n"/>
      <c r="B1544" s="236" t="inlineStr">
        <is>
          <t>31</t>
        </is>
      </c>
      <c r="C1544" s="82" t="inlineStr">
        <is>
          <t>54.6</t>
        </is>
      </c>
      <c r="D1544" s="83" t="inlineStr">
        <is>
          <t>35</t>
        </is>
      </c>
      <c r="E1544" s="83" t="inlineStr">
        <is>
          <t>20</t>
        </is>
      </c>
      <c r="F1544" s="84">
        <f>@IF(OR($S$1="周年祝福",$S$1="中秋祝福"),D1544/$T$1*E1544,D1544*E1544)</f>
        <v/>
      </c>
      <c r="G1544" s="132" t="inlineStr">
        <is>
          <t>34</t>
        </is>
      </c>
      <c r="H1544" s="285" t="inlineStr">
        <is>
          <t>x</t>
        </is>
      </c>
      <c r="I1544" s="132" t="inlineStr">
        <is>
          <t>20.1%</t>
        </is>
      </c>
      <c r="J1544" s="285" t="inlineStr">
        <is>
          <t>x</t>
        </is>
      </c>
      <c r="K1544" s="132" t="inlineStr">
        <is>
          <t>11.9%</t>
        </is>
      </c>
      <c r="L1544" s="285" t="inlineStr">
        <is>
          <t>x</t>
        </is>
      </c>
      <c r="M1544" s="132" t="inlineStr">
        <is>
          <t>14</t>
        </is>
      </c>
      <c r="N1544" s="285" t="inlineStr">
        <is>
          <t>x</t>
        </is>
      </c>
      <c r="O1544" s="132" t="inlineStr">
        <is>
          <t>23</t>
        </is>
      </c>
      <c r="P1544" s="285" t="inlineStr">
        <is>
          <t>x</t>
        </is>
      </c>
      <c r="Q1544" s="285" t="inlineStr">
        <is>
          <t>x</t>
        </is>
      </c>
      <c r="R1544" s="285" t="inlineStr">
        <is>
          <t>x</t>
        </is>
      </c>
      <c r="S1544" s="1058" t="inlineStr">
        <is>
          <t>109%</t>
        </is>
      </c>
    </row>
    <row r="1545" ht="24" customHeight="1">
      <c r="A1545" s="494" t="n"/>
      <c r="B1545" s="236" t="inlineStr">
        <is>
          <t>32</t>
        </is>
      </c>
      <c r="C1545" s="82" t="inlineStr">
        <is>
          <t>59.1</t>
        </is>
      </c>
      <c r="D1545" s="83" t="inlineStr">
        <is>
          <t>35</t>
        </is>
      </c>
      <c r="E1545" s="83" t="inlineStr">
        <is>
          <t>20</t>
        </is>
      </c>
      <c r="F1545" s="84">
        <f>D1545*E1545</f>
        <v/>
      </c>
      <c r="G1545" s="73" t="inlineStr">
        <is>
          <t>37</t>
        </is>
      </c>
      <c r="H1545" s="665" t="inlineStr">
        <is>
          <t>x</t>
        </is>
      </c>
      <c r="I1545" s="73" t="inlineStr">
        <is>
          <t>21.7%</t>
        </is>
      </c>
      <c r="J1545" s="665" t="inlineStr">
        <is>
          <t>x</t>
        </is>
      </c>
      <c r="K1545" s="73" t="inlineStr">
        <is>
          <t>12.9%</t>
        </is>
      </c>
      <c r="L1545" s="665" t="inlineStr">
        <is>
          <t>x</t>
        </is>
      </c>
      <c r="M1545" s="73" t="inlineStr">
        <is>
          <t>15</t>
        </is>
      </c>
      <c r="N1545" s="665" t="inlineStr">
        <is>
          <t>x</t>
        </is>
      </c>
      <c r="O1545" s="73" t="inlineStr">
        <is>
          <t>25</t>
        </is>
      </c>
      <c r="P1545" s="665" t="inlineStr">
        <is>
          <t>x</t>
        </is>
      </c>
      <c r="Q1545" s="665" t="inlineStr">
        <is>
          <t>x</t>
        </is>
      </c>
      <c r="R1545" s="665" t="inlineStr">
        <is>
          <t>x</t>
        </is>
      </c>
      <c r="S1545" s="1065" t="inlineStr">
        <is>
          <t>118%</t>
        </is>
      </c>
    </row>
    <row r="1546" ht="24" customHeight="1">
      <c r="A1546" s="494" t="n"/>
      <c r="B1546" s="236" t="inlineStr">
        <is>
          <t>33</t>
        </is>
      </c>
      <c r="C1546" s="82" t="inlineStr">
        <is>
          <t>64.4</t>
        </is>
      </c>
      <c r="D1546" s="83" t="inlineStr">
        <is>
          <t>35</t>
        </is>
      </c>
      <c r="E1546" s="83" t="inlineStr">
        <is>
          <t>20</t>
        </is>
      </c>
      <c r="F1546" s="84">
        <f>D1546*E1546</f>
        <v/>
      </c>
      <c r="G1546" s="73" t="inlineStr">
        <is>
          <t>40</t>
        </is>
      </c>
      <c r="H1546" s="665" t="inlineStr">
        <is>
          <t>x</t>
        </is>
      </c>
      <c r="I1546" s="73" t="inlineStr">
        <is>
          <t>23.6%</t>
        </is>
      </c>
      <c r="J1546" s="665" t="inlineStr">
        <is>
          <t>x</t>
        </is>
      </c>
      <c r="K1546" s="73" t="inlineStr">
        <is>
          <t>14%</t>
        </is>
      </c>
      <c r="L1546" s="665" t="inlineStr">
        <is>
          <t>x</t>
        </is>
      </c>
      <c r="M1546" s="73" t="inlineStr">
        <is>
          <t>17</t>
        </is>
      </c>
      <c r="N1546" s="665" t="inlineStr">
        <is>
          <t>x</t>
        </is>
      </c>
      <c r="O1546" s="73" t="inlineStr">
        <is>
          <t>27</t>
        </is>
      </c>
      <c r="P1546" s="665" t="inlineStr">
        <is>
          <t>x</t>
        </is>
      </c>
      <c r="Q1546" s="665" t="inlineStr">
        <is>
          <t>x</t>
        </is>
      </c>
      <c r="R1546" s="665" t="inlineStr">
        <is>
          <t>x</t>
        </is>
      </c>
      <c r="S1546" s="1065" t="inlineStr">
        <is>
          <t>128%</t>
        </is>
      </c>
    </row>
    <row r="1547" ht="24" customHeight="1">
      <c r="A1547" s="494" t="n"/>
      <c r="B1547" s="236" t="inlineStr">
        <is>
          <t>34</t>
        </is>
      </c>
      <c r="C1547" s="82" t="inlineStr">
        <is>
          <t>70</t>
        </is>
      </c>
      <c r="D1547" s="83" t="inlineStr">
        <is>
          <t>35</t>
        </is>
      </c>
      <c r="E1547" s="83" t="inlineStr">
        <is>
          <t>20</t>
        </is>
      </c>
      <c r="F1547" s="84">
        <f>D1547*E1547</f>
        <v/>
      </c>
      <c r="G1547" s="73" t="inlineStr">
        <is>
          <t>43</t>
        </is>
      </c>
      <c r="H1547" s="665" t="inlineStr">
        <is>
          <t>x</t>
        </is>
      </c>
      <c r="I1547" s="73" t="inlineStr">
        <is>
          <t>25.8%</t>
        </is>
      </c>
      <c r="J1547" s="665" t="inlineStr">
        <is>
          <t>x</t>
        </is>
      </c>
      <c r="K1547" s="73" t="inlineStr">
        <is>
          <t>15.3%</t>
        </is>
      </c>
      <c r="L1547" s="665" t="inlineStr">
        <is>
          <t>x</t>
        </is>
      </c>
      <c r="M1547" s="73" t="inlineStr">
        <is>
          <t>18</t>
        </is>
      </c>
      <c r="N1547" s="665" t="inlineStr">
        <is>
          <t>x</t>
        </is>
      </c>
      <c r="O1547" s="73" t="inlineStr">
        <is>
          <t>29</t>
        </is>
      </c>
      <c r="P1547" s="665" t="inlineStr">
        <is>
          <t>x</t>
        </is>
      </c>
      <c r="Q1547" s="665" t="inlineStr">
        <is>
          <t>x</t>
        </is>
      </c>
      <c r="R1547" s="665" t="inlineStr">
        <is>
          <t>x</t>
        </is>
      </c>
      <c r="S1547" s="1065" t="inlineStr">
        <is>
          <t>140%</t>
        </is>
      </c>
    </row>
    <row r="1548" ht="24" customHeight="1">
      <c r="A1548" s="553" t="n"/>
      <c r="B1548" s="78" t="inlineStr">
        <is>
          <t>35</t>
        </is>
      </c>
      <c r="C1548" s="89" t="inlineStr">
        <is>
          <t>75.5</t>
        </is>
      </c>
      <c r="D1548" s="90" t="inlineStr">
        <is>
          <t>35</t>
        </is>
      </c>
      <c r="E1548" s="90" t="inlineStr">
        <is>
          <t>20</t>
        </is>
      </c>
      <c r="F1548" s="224">
        <f>D1548*E1548</f>
        <v/>
      </c>
      <c r="G1548" s="1060" t="inlineStr">
        <is>
          <t>47</t>
        </is>
      </c>
      <c r="H1548" s="1061" t="inlineStr">
        <is>
          <t>x</t>
        </is>
      </c>
      <c r="I1548" s="1060" t="inlineStr">
        <is>
          <t>27.6%</t>
        </is>
      </c>
      <c r="J1548" s="1061" t="inlineStr">
        <is>
          <t>x</t>
        </is>
      </c>
      <c r="K1548" s="1060" t="inlineStr">
        <is>
          <t>16.4%</t>
        </is>
      </c>
      <c r="L1548" s="1061" t="inlineStr">
        <is>
          <t>x</t>
        </is>
      </c>
      <c r="M1548" s="1060" t="inlineStr">
        <is>
          <t>20</t>
        </is>
      </c>
      <c r="N1548" s="1061" t="inlineStr">
        <is>
          <t>x</t>
        </is>
      </c>
      <c r="O1548" s="1060" t="inlineStr">
        <is>
          <t>32</t>
        </is>
      </c>
      <c r="P1548" s="1061" t="inlineStr">
        <is>
          <t>x</t>
        </is>
      </c>
      <c r="Q1548" s="1061" t="inlineStr">
        <is>
          <t>x</t>
        </is>
      </c>
      <c r="R1548" s="1061" t="inlineStr">
        <is>
          <t>x</t>
        </is>
      </c>
      <c r="S1548" s="824" t="inlineStr">
        <is>
          <t>150%</t>
        </is>
      </c>
    </row>
    <row r="1549" ht="24" customHeight="1">
      <c r="A1549" s="605" t="inlineStr">
        <is>
          <t>武当
上层心法
纯阳无极</t>
        </is>
      </c>
      <c r="B1549" s="63" t="inlineStr">
        <is>
          <t>1</t>
        </is>
      </c>
      <c r="C1549" s="234" t="inlineStr">
        <is>
          <t>0.3</t>
        </is>
      </c>
      <c r="D1549" s="340" t="inlineStr">
        <is>
          <t>5</t>
        </is>
      </c>
      <c r="E1549" s="340" t="inlineStr">
        <is>
          <t>1</t>
        </is>
      </c>
      <c r="F1549" s="207">
        <f>D1549/$T$1*E1549</f>
        <v/>
      </c>
      <c r="G1549" s="253" t="inlineStr">
        <is>
          <t>x</t>
        </is>
      </c>
      <c r="H1549" s="253" t="inlineStr">
        <is>
          <t>x</t>
        </is>
      </c>
      <c r="I1549" s="253" t="inlineStr">
        <is>
          <t>x</t>
        </is>
      </c>
      <c r="J1549" s="340" t="inlineStr">
        <is>
          <t>0.4%</t>
        </is>
      </c>
      <c r="K1549" s="340" t="inlineStr">
        <is>
          <t>0.1%</t>
        </is>
      </c>
      <c r="L1549" s="340" t="inlineStr">
        <is>
          <t>0</t>
        </is>
      </c>
      <c r="M1549" s="340" t="inlineStr">
        <is>
          <t>0</t>
        </is>
      </c>
      <c r="N1549" s="1067" t="inlineStr">
        <is>
          <t>0</t>
        </is>
      </c>
      <c r="O1549" s="340" t="inlineStr">
        <is>
          <t>0</t>
        </is>
      </c>
      <c r="P1549" s="253" t="inlineStr">
        <is>
          <t>x</t>
        </is>
      </c>
      <c r="Q1549" s="253" t="inlineStr">
        <is>
          <t>x</t>
        </is>
      </c>
      <c r="R1549" s="253" t="inlineStr">
        <is>
          <t>x</t>
        </is>
      </c>
      <c r="S1549" s="662" t="inlineStr">
        <is>
          <t>x</t>
        </is>
      </c>
    </row>
    <row r="1550" ht="24" customHeight="1">
      <c r="A1550" s="494" t="n"/>
      <c r="B1550" s="236" t="inlineStr">
        <is>
          <t>2</t>
        </is>
      </c>
      <c r="C1550" s="82" t="inlineStr">
        <is>
          <t>1.1</t>
        </is>
      </c>
      <c r="D1550" s="83" t="inlineStr">
        <is>
          <t>5</t>
        </is>
      </c>
      <c r="E1550" s="83" t="inlineStr">
        <is>
          <t>1</t>
        </is>
      </c>
      <c r="F1550" s="84">
        <f>D1550/$T$1*E1550</f>
        <v/>
      </c>
      <c r="G1550" s="87" t="inlineStr">
        <is>
          <t>x</t>
        </is>
      </c>
      <c r="H1550" s="87" t="inlineStr">
        <is>
          <t>x</t>
        </is>
      </c>
      <c r="I1550" s="87" t="inlineStr">
        <is>
          <t>x</t>
        </is>
      </c>
      <c r="J1550" s="83" t="inlineStr">
        <is>
          <t>0.7%</t>
        </is>
      </c>
      <c r="K1550" s="83" t="inlineStr">
        <is>
          <t>0.2%</t>
        </is>
      </c>
      <c r="L1550" s="83" t="inlineStr">
        <is>
          <t>1</t>
        </is>
      </c>
      <c r="M1550" s="83" t="inlineStr">
        <is>
          <t>0</t>
        </is>
      </c>
      <c r="N1550" s="1068" t="inlineStr">
        <is>
          <t>1</t>
        </is>
      </c>
      <c r="O1550" s="83" t="inlineStr">
        <is>
          <t>0</t>
        </is>
      </c>
      <c r="P1550" s="87" t="inlineStr">
        <is>
          <t>x</t>
        </is>
      </c>
      <c r="Q1550" s="87" t="inlineStr">
        <is>
          <t>x</t>
        </is>
      </c>
      <c r="R1550" s="87" t="inlineStr">
        <is>
          <t>x</t>
        </is>
      </c>
      <c r="S1550" s="88" t="inlineStr">
        <is>
          <t>x</t>
        </is>
      </c>
    </row>
    <row r="1551" ht="24" customHeight="1">
      <c r="A1551" s="494" t="n"/>
      <c r="B1551" s="236" t="inlineStr">
        <is>
          <t>3</t>
        </is>
      </c>
      <c r="C1551" s="82" t="inlineStr">
        <is>
          <t>1.6</t>
        </is>
      </c>
      <c r="D1551" s="83" t="inlineStr">
        <is>
          <t>5</t>
        </is>
      </c>
      <c r="E1551" s="83" t="inlineStr">
        <is>
          <t>1</t>
        </is>
      </c>
      <c r="F1551" s="84">
        <f>D1551/$T$1*E1551</f>
        <v/>
      </c>
      <c r="G1551" s="87" t="inlineStr">
        <is>
          <t>x</t>
        </is>
      </c>
      <c r="H1551" s="87" t="inlineStr">
        <is>
          <t>x</t>
        </is>
      </c>
      <c r="I1551" s="87" t="inlineStr">
        <is>
          <t>x</t>
        </is>
      </c>
      <c r="J1551" s="83" t="inlineStr">
        <is>
          <t>1.1%</t>
        </is>
      </c>
      <c r="K1551" s="83" t="inlineStr">
        <is>
          <t>0.3%</t>
        </is>
      </c>
      <c r="L1551" s="83" t="inlineStr">
        <is>
          <t>1</t>
        </is>
      </c>
      <c r="M1551" s="83" t="inlineStr">
        <is>
          <t>0</t>
        </is>
      </c>
      <c r="N1551" s="1068" t="inlineStr">
        <is>
          <t>1</t>
        </is>
      </c>
      <c r="O1551" s="83" t="inlineStr">
        <is>
          <t>1</t>
        </is>
      </c>
      <c r="P1551" s="87" t="inlineStr">
        <is>
          <t>x</t>
        </is>
      </c>
      <c r="Q1551" s="87" t="inlineStr">
        <is>
          <t>x</t>
        </is>
      </c>
      <c r="R1551" s="87" t="inlineStr">
        <is>
          <t>x</t>
        </is>
      </c>
      <c r="S1551" s="88" t="inlineStr">
        <is>
          <t>x</t>
        </is>
      </c>
    </row>
    <row r="1552" ht="24" customHeight="1">
      <c r="A1552" s="494" t="n"/>
      <c r="B1552" s="236" t="inlineStr">
        <is>
          <t>4</t>
        </is>
      </c>
      <c r="C1552" s="82" t="inlineStr">
        <is>
          <t>2.5</t>
        </is>
      </c>
      <c r="D1552" s="83" t="inlineStr">
        <is>
          <t>5</t>
        </is>
      </c>
      <c r="E1552" s="83" t="inlineStr">
        <is>
          <t>1</t>
        </is>
      </c>
      <c r="F1552" s="84">
        <f>D1552/$T$1*E1552</f>
        <v/>
      </c>
      <c r="G1552" s="87" t="inlineStr">
        <is>
          <t>x</t>
        </is>
      </c>
      <c r="H1552" s="87" t="inlineStr">
        <is>
          <t>x</t>
        </is>
      </c>
      <c r="I1552" s="87" t="inlineStr">
        <is>
          <t>x</t>
        </is>
      </c>
      <c r="J1552" s="83" t="inlineStr">
        <is>
          <t>1.5%</t>
        </is>
      </c>
      <c r="K1552" s="83" t="inlineStr">
        <is>
          <t>0.4%</t>
        </is>
      </c>
      <c r="L1552" s="83" t="inlineStr">
        <is>
          <t>1</t>
        </is>
      </c>
      <c r="M1552" s="83" t="inlineStr">
        <is>
          <t>1</t>
        </is>
      </c>
      <c r="N1552" s="1068" t="inlineStr">
        <is>
          <t>2</t>
        </is>
      </c>
      <c r="O1552" s="83" t="inlineStr">
        <is>
          <t>1</t>
        </is>
      </c>
      <c r="P1552" s="87" t="inlineStr">
        <is>
          <t>x</t>
        </is>
      </c>
      <c r="Q1552" s="87" t="inlineStr">
        <is>
          <t>x</t>
        </is>
      </c>
      <c r="R1552" s="87" t="inlineStr">
        <is>
          <t>x</t>
        </is>
      </c>
      <c r="S1552" s="88" t="inlineStr">
        <is>
          <t>x</t>
        </is>
      </c>
    </row>
    <row r="1553" ht="24" customHeight="1">
      <c r="A1553" s="494" t="n"/>
      <c r="B1553" s="236" t="inlineStr">
        <is>
          <t>5</t>
        </is>
      </c>
      <c r="C1553" s="82" t="inlineStr">
        <is>
          <t>3.2</t>
        </is>
      </c>
      <c r="D1553" s="83" t="inlineStr">
        <is>
          <t>5</t>
        </is>
      </c>
      <c r="E1553" s="83" t="inlineStr">
        <is>
          <t>1</t>
        </is>
      </c>
      <c r="F1553" s="84">
        <f>D1553/$T$1*E1553</f>
        <v/>
      </c>
      <c r="G1553" s="87" t="inlineStr">
        <is>
          <t>x</t>
        </is>
      </c>
      <c r="H1553" s="87" t="inlineStr">
        <is>
          <t>x</t>
        </is>
      </c>
      <c r="I1553" s="87" t="inlineStr">
        <is>
          <t>x</t>
        </is>
      </c>
      <c r="J1553" s="83" t="inlineStr">
        <is>
          <t>1.8%</t>
        </is>
      </c>
      <c r="K1553" s="83" t="inlineStr">
        <is>
          <t>0.5%</t>
        </is>
      </c>
      <c r="L1553" s="83" t="inlineStr">
        <is>
          <t>2</t>
        </is>
      </c>
      <c r="M1553" s="83" t="inlineStr">
        <is>
          <t>1</t>
        </is>
      </c>
      <c r="N1553" s="1068" t="inlineStr">
        <is>
          <t>2</t>
        </is>
      </c>
      <c r="O1553" s="83" t="inlineStr">
        <is>
          <t>1</t>
        </is>
      </c>
      <c r="P1553" s="87" t="inlineStr">
        <is>
          <t>x</t>
        </is>
      </c>
      <c r="Q1553" s="87" t="inlineStr">
        <is>
          <t>x</t>
        </is>
      </c>
      <c r="R1553" s="87" t="inlineStr">
        <is>
          <t>x</t>
        </is>
      </c>
      <c r="S1553" s="88" t="inlineStr">
        <is>
          <t>x</t>
        </is>
      </c>
    </row>
    <row r="1554" ht="24" customHeight="1">
      <c r="A1554" s="494" t="n"/>
      <c r="B1554" s="236" t="inlineStr">
        <is>
          <t>6</t>
        </is>
      </c>
      <c r="C1554" s="82" t="inlineStr">
        <is>
          <t>3.9</t>
        </is>
      </c>
      <c r="D1554" s="83" t="inlineStr">
        <is>
          <t>10</t>
        </is>
      </c>
      <c r="E1554" s="83" t="inlineStr">
        <is>
          <t>2</t>
        </is>
      </c>
      <c r="F1554" s="84">
        <f>D1554/$T$1*E1554</f>
        <v/>
      </c>
      <c r="G1554" s="87" t="inlineStr">
        <is>
          <t>x</t>
        </is>
      </c>
      <c r="H1554" s="87" t="inlineStr">
        <is>
          <t>x</t>
        </is>
      </c>
      <c r="I1554" s="87" t="inlineStr">
        <is>
          <t>x</t>
        </is>
      </c>
      <c r="J1554" s="83" t="inlineStr">
        <is>
          <t>2.4%</t>
        </is>
      </c>
      <c r="K1554" s="83" t="inlineStr">
        <is>
          <t>0.7%</t>
        </is>
      </c>
      <c r="L1554" s="83" t="inlineStr">
        <is>
          <t>2</t>
        </is>
      </c>
      <c r="M1554" s="83" t="inlineStr">
        <is>
          <t>1</t>
        </is>
      </c>
      <c r="N1554" s="1068" t="inlineStr">
        <is>
          <t>3</t>
        </is>
      </c>
      <c r="O1554" s="83" t="inlineStr">
        <is>
          <t>1</t>
        </is>
      </c>
      <c r="P1554" s="87" t="inlineStr">
        <is>
          <t>x</t>
        </is>
      </c>
      <c r="Q1554" s="87" t="inlineStr">
        <is>
          <t>x</t>
        </is>
      </c>
      <c r="R1554" s="87" t="inlineStr">
        <is>
          <t>x</t>
        </is>
      </c>
      <c r="S1554" s="88" t="inlineStr">
        <is>
          <t>x</t>
        </is>
      </c>
    </row>
    <row r="1555" ht="24" customHeight="1">
      <c r="A1555" s="494" t="n"/>
      <c r="B1555" s="236" t="inlineStr">
        <is>
          <t>7</t>
        </is>
      </c>
      <c r="C1555" s="82" t="inlineStr">
        <is>
          <t>4.9</t>
        </is>
      </c>
      <c r="D1555" s="83" t="inlineStr">
        <is>
          <t>10</t>
        </is>
      </c>
      <c r="E1555" s="83" t="inlineStr">
        <is>
          <t>2</t>
        </is>
      </c>
      <c r="F1555" s="84">
        <f>D1555/$T$1*E1555</f>
        <v/>
      </c>
      <c r="G1555" s="87" t="inlineStr">
        <is>
          <t>x</t>
        </is>
      </c>
      <c r="H1555" s="87" t="inlineStr">
        <is>
          <t>x</t>
        </is>
      </c>
      <c r="I1555" s="87" t="inlineStr">
        <is>
          <t>x</t>
        </is>
      </c>
      <c r="J1555" s="83" t="inlineStr">
        <is>
          <t>2.9%</t>
        </is>
      </c>
      <c r="K1555" s="83" t="inlineStr">
        <is>
          <t>0.9%</t>
        </is>
      </c>
      <c r="L1555" s="83" t="inlineStr">
        <is>
          <t>3</t>
        </is>
      </c>
      <c r="M1555" s="83" t="inlineStr">
        <is>
          <t>1</t>
        </is>
      </c>
      <c r="N1555" s="1068" t="inlineStr">
        <is>
          <t>3</t>
        </is>
      </c>
      <c r="O1555" s="83" t="inlineStr">
        <is>
          <t>2</t>
        </is>
      </c>
      <c r="P1555" s="87" t="inlineStr">
        <is>
          <t>x</t>
        </is>
      </c>
      <c r="Q1555" s="87" t="inlineStr">
        <is>
          <t>x</t>
        </is>
      </c>
      <c r="R1555" s="87" t="inlineStr">
        <is>
          <t>x</t>
        </is>
      </c>
      <c r="S1555" s="88" t="inlineStr">
        <is>
          <t>x</t>
        </is>
      </c>
    </row>
    <row r="1556" ht="24" customHeight="1">
      <c r="A1556" s="494" t="n"/>
      <c r="B1556" s="236" t="inlineStr">
        <is>
          <t>8</t>
        </is>
      </c>
      <c r="C1556" s="82" t="inlineStr">
        <is>
          <t>5.5</t>
        </is>
      </c>
      <c r="D1556" s="83" t="inlineStr">
        <is>
          <t>10</t>
        </is>
      </c>
      <c r="E1556" s="83" t="inlineStr">
        <is>
          <t>2</t>
        </is>
      </c>
      <c r="F1556" s="84">
        <f>D1556/$T$1*E1556</f>
        <v/>
      </c>
      <c r="G1556" s="87" t="inlineStr">
        <is>
          <t>x</t>
        </is>
      </c>
      <c r="H1556" s="87" t="inlineStr">
        <is>
          <t>x</t>
        </is>
      </c>
      <c r="I1556" s="87" t="inlineStr">
        <is>
          <t>x</t>
        </is>
      </c>
      <c r="J1556" s="83" t="inlineStr">
        <is>
          <t>3.5%</t>
        </is>
      </c>
      <c r="K1556" s="83" t="inlineStr">
        <is>
          <t>1%</t>
        </is>
      </c>
      <c r="L1556" s="83" t="inlineStr">
        <is>
          <t>3</t>
        </is>
      </c>
      <c r="M1556" s="83" t="inlineStr">
        <is>
          <t>1</t>
        </is>
      </c>
      <c r="N1556" s="1068" t="inlineStr">
        <is>
          <t>4</t>
        </is>
      </c>
      <c r="O1556" s="83" t="inlineStr">
        <is>
          <t>2</t>
        </is>
      </c>
      <c r="P1556" s="87" t="inlineStr">
        <is>
          <t>x</t>
        </is>
      </c>
      <c r="Q1556" s="87" t="inlineStr">
        <is>
          <t>x</t>
        </is>
      </c>
      <c r="R1556" s="87" t="inlineStr">
        <is>
          <t>x</t>
        </is>
      </c>
      <c r="S1556" s="88" t="inlineStr">
        <is>
          <t>x</t>
        </is>
      </c>
    </row>
    <row r="1557" ht="24" customHeight="1">
      <c r="A1557" s="494" t="n"/>
      <c r="B1557" s="236" t="inlineStr">
        <is>
          <t>9</t>
        </is>
      </c>
      <c r="C1557" s="82" t="inlineStr">
        <is>
          <t>6.5</t>
        </is>
      </c>
      <c r="D1557" s="83" t="inlineStr">
        <is>
          <t>10</t>
        </is>
      </c>
      <c r="E1557" s="83" t="inlineStr">
        <is>
          <t>2</t>
        </is>
      </c>
      <c r="F1557" s="84">
        <f>D1557/$T$1*E1557</f>
        <v/>
      </c>
      <c r="G1557" s="87" t="inlineStr">
        <is>
          <t>x</t>
        </is>
      </c>
      <c r="H1557" s="87" t="inlineStr">
        <is>
          <t>x</t>
        </is>
      </c>
      <c r="I1557" s="87" t="inlineStr">
        <is>
          <t>x</t>
        </is>
      </c>
      <c r="J1557" s="83" t="inlineStr">
        <is>
          <t>4%</t>
        </is>
      </c>
      <c r="K1557" s="83" t="inlineStr">
        <is>
          <t>1.2%</t>
        </is>
      </c>
      <c r="L1557" s="83" t="inlineStr">
        <is>
          <t>4</t>
        </is>
      </c>
      <c r="M1557" s="83" t="inlineStr">
        <is>
          <t>1</t>
        </is>
      </c>
      <c r="N1557" s="1068" t="inlineStr">
        <is>
          <t>5</t>
        </is>
      </c>
      <c r="O1557" s="83" t="inlineStr">
        <is>
          <t>2</t>
        </is>
      </c>
      <c r="P1557" s="87" t="inlineStr">
        <is>
          <t>x</t>
        </is>
      </c>
      <c r="Q1557" s="87" t="inlineStr">
        <is>
          <t>x</t>
        </is>
      </c>
      <c r="R1557" s="87" t="inlineStr">
        <is>
          <t>x</t>
        </is>
      </c>
      <c r="S1557" s="88" t="inlineStr">
        <is>
          <t>x</t>
        </is>
      </c>
    </row>
    <row r="1558" ht="24" customHeight="1">
      <c r="A1558" s="494" t="n"/>
      <c r="B1558" s="236" t="inlineStr">
        <is>
          <t>10</t>
        </is>
      </c>
      <c r="C1558" s="82" t="inlineStr">
        <is>
          <t>7.6</t>
        </is>
      </c>
      <c r="D1558" s="83" t="inlineStr">
        <is>
          <t>10</t>
        </is>
      </c>
      <c r="E1558" s="83" t="inlineStr">
        <is>
          <t>2</t>
        </is>
      </c>
      <c r="F1558" s="84">
        <f>D1558/$T$1*E1558</f>
        <v/>
      </c>
      <c r="G1558" s="87" t="inlineStr">
        <is>
          <t>x</t>
        </is>
      </c>
      <c r="H1558" s="87" t="inlineStr">
        <is>
          <t>x</t>
        </is>
      </c>
      <c r="I1558" s="87" t="inlineStr">
        <is>
          <t>x</t>
        </is>
      </c>
      <c r="J1558" s="83" t="inlineStr">
        <is>
          <t>4.6%</t>
        </is>
      </c>
      <c r="K1558" s="83" t="inlineStr">
        <is>
          <t>1.4%</t>
        </is>
      </c>
      <c r="L1558" s="83" t="inlineStr">
        <is>
          <t>4</t>
        </is>
      </c>
      <c r="M1558" s="83" t="inlineStr">
        <is>
          <t>2</t>
        </is>
      </c>
      <c r="N1558" s="1068" t="inlineStr">
        <is>
          <t>5</t>
        </is>
      </c>
      <c r="O1558" s="83" t="inlineStr">
        <is>
          <t>3</t>
        </is>
      </c>
      <c r="P1558" s="87" t="inlineStr">
        <is>
          <t>x</t>
        </is>
      </c>
      <c r="Q1558" s="87" t="inlineStr">
        <is>
          <t>x</t>
        </is>
      </c>
      <c r="R1558" s="87" t="inlineStr">
        <is>
          <t>x</t>
        </is>
      </c>
      <c r="S1558" s="88" t="inlineStr">
        <is>
          <t>x</t>
        </is>
      </c>
    </row>
    <row r="1559" ht="24" customHeight="1">
      <c r="A1559" s="494" t="n"/>
      <c r="B1559" s="236" t="inlineStr">
        <is>
          <t>11</t>
        </is>
      </c>
      <c r="C1559" s="82" t="inlineStr">
        <is>
          <t>8.7</t>
        </is>
      </c>
      <c r="D1559" s="83" t="inlineStr">
        <is>
          <t>15</t>
        </is>
      </c>
      <c r="E1559" s="83" t="inlineStr">
        <is>
          <t>5</t>
        </is>
      </c>
      <c r="F1559" s="84">
        <f>D1559/$T$1*E1559</f>
        <v/>
      </c>
      <c r="G1559" s="87" t="inlineStr">
        <is>
          <t>x</t>
        </is>
      </c>
      <c r="H1559" s="87" t="inlineStr">
        <is>
          <t>x</t>
        </is>
      </c>
      <c r="I1559" s="87" t="inlineStr">
        <is>
          <t>x</t>
        </is>
      </c>
      <c r="J1559" s="83" t="inlineStr">
        <is>
          <t>5.3%</t>
        </is>
      </c>
      <c r="K1559" s="83" t="inlineStr">
        <is>
          <t>1.6%</t>
        </is>
      </c>
      <c r="L1559" s="83" t="inlineStr">
        <is>
          <t>5</t>
        </is>
      </c>
      <c r="M1559" s="83" t="inlineStr">
        <is>
          <t>2</t>
        </is>
      </c>
      <c r="N1559" s="1068" t="inlineStr">
        <is>
          <t>6</t>
        </is>
      </c>
      <c r="O1559" s="83" t="inlineStr">
        <is>
          <t>3</t>
        </is>
      </c>
      <c r="P1559" s="87" t="inlineStr">
        <is>
          <t>x</t>
        </is>
      </c>
      <c r="Q1559" s="87" t="inlineStr">
        <is>
          <t>x</t>
        </is>
      </c>
      <c r="R1559" s="87" t="inlineStr">
        <is>
          <t>x</t>
        </is>
      </c>
      <c r="S1559" s="88" t="inlineStr">
        <is>
          <t>x</t>
        </is>
      </c>
    </row>
    <row r="1560" ht="24" customHeight="1">
      <c r="A1560" s="494" t="n"/>
      <c r="B1560" s="236" t="inlineStr">
        <is>
          <t>12</t>
        </is>
      </c>
      <c r="C1560" s="82" t="inlineStr">
        <is>
          <t>9.5</t>
        </is>
      </c>
      <c r="D1560" s="83" t="inlineStr">
        <is>
          <t>15</t>
        </is>
      </c>
      <c r="E1560" s="83" t="inlineStr">
        <is>
          <t>5</t>
        </is>
      </c>
      <c r="F1560" s="84">
        <f>D1560/$T$1*E1560</f>
        <v/>
      </c>
      <c r="G1560" s="87" t="inlineStr">
        <is>
          <t>x</t>
        </is>
      </c>
      <c r="H1560" s="87" t="inlineStr">
        <is>
          <t>x</t>
        </is>
      </c>
      <c r="I1560" s="87" t="inlineStr">
        <is>
          <t>x</t>
        </is>
      </c>
      <c r="J1560" s="83" t="inlineStr">
        <is>
          <t>6%</t>
        </is>
      </c>
      <c r="K1560" s="83" t="inlineStr">
        <is>
          <t>1.8%</t>
        </is>
      </c>
      <c r="L1560" s="83" t="inlineStr">
        <is>
          <t>5</t>
        </is>
      </c>
      <c r="M1560" s="83" t="inlineStr">
        <is>
          <t>2</t>
        </is>
      </c>
      <c r="N1560" s="1068" t="inlineStr">
        <is>
          <t>7</t>
        </is>
      </c>
      <c r="O1560" s="83" t="inlineStr">
        <is>
          <t>3</t>
        </is>
      </c>
      <c r="P1560" s="87" t="inlineStr">
        <is>
          <t>x</t>
        </is>
      </c>
      <c r="Q1560" s="87" t="inlineStr">
        <is>
          <t>x</t>
        </is>
      </c>
      <c r="R1560" s="87" t="inlineStr">
        <is>
          <t>x</t>
        </is>
      </c>
      <c r="S1560" s="88" t="inlineStr">
        <is>
          <t>x</t>
        </is>
      </c>
    </row>
    <row r="1561" ht="24" customHeight="1">
      <c r="A1561" s="494" t="n"/>
      <c r="B1561" s="236" t="inlineStr">
        <is>
          <t>13</t>
        </is>
      </c>
      <c r="C1561" s="82" t="inlineStr">
        <is>
          <t>10.9</t>
        </is>
      </c>
      <c r="D1561" s="83" t="inlineStr">
        <is>
          <t>15</t>
        </is>
      </c>
      <c r="E1561" s="83" t="inlineStr">
        <is>
          <t>5</t>
        </is>
      </c>
      <c r="F1561" s="84">
        <f>D1561/$T$1*E1561</f>
        <v/>
      </c>
      <c r="G1561" s="87" t="inlineStr">
        <is>
          <t>x</t>
        </is>
      </c>
      <c r="H1561" s="87" t="inlineStr">
        <is>
          <t>x</t>
        </is>
      </c>
      <c r="I1561" s="87" t="inlineStr">
        <is>
          <t>x</t>
        </is>
      </c>
      <c r="J1561" s="83" t="inlineStr">
        <is>
          <t>6.8%</t>
        </is>
      </c>
      <c r="K1561" s="83" t="inlineStr">
        <is>
          <t>2%</t>
        </is>
      </c>
      <c r="L1561" s="83" t="inlineStr">
        <is>
          <t>6</t>
        </is>
      </c>
      <c r="M1561" s="83" t="inlineStr">
        <is>
          <t>2</t>
        </is>
      </c>
      <c r="N1561" s="1068" t="inlineStr">
        <is>
          <t>8</t>
        </is>
      </c>
      <c r="O1561" s="83" t="inlineStr">
        <is>
          <t>4</t>
        </is>
      </c>
      <c r="P1561" s="87" t="inlineStr">
        <is>
          <t>x</t>
        </is>
      </c>
      <c r="Q1561" s="87" t="inlineStr">
        <is>
          <t>x</t>
        </is>
      </c>
      <c r="R1561" s="87" t="inlineStr">
        <is>
          <t>x</t>
        </is>
      </c>
      <c r="S1561" s="88" t="inlineStr">
        <is>
          <t>x</t>
        </is>
      </c>
    </row>
    <row r="1562" ht="24" customHeight="1">
      <c r="A1562" s="494" t="n"/>
      <c r="B1562" s="236" t="inlineStr">
        <is>
          <t>14</t>
        </is>
      </c>
      <c r="C1562" s="82" t="inlineStr">
        <is>
          <t>12.4</t>
        </is>
      </c>
      <c r="D1562" s="83" t="inlineStr">
        <is>
          <t>15</t>
        </is>
      </c>
      <c r="E1562" s="83" t="inlineStr">
        <is>
          <t>5</t>
        </is>
      </c>
      <c r="F1562" s="84">
        <f>D1562/$T$1*E1562</f>
        <v/>
      </c>
      <c r="G1562" s="87" t="inlineStr">
        <is>
          <t>x</t>
        </is>
      </c>
      <c r="H1562" s="87" t="inlineStr">
        <is>
          <t>x</t>
        </is>
      </c>
      <c r="I1562" s="87" t="inlineStr">
        <is>
          <t>x</t>
        </is>
      </c>
      <c r="J1562" s="83" t="inlineStr">
        <is>
          <t>7.5%</t>
        </is>
      </c>
      <c r="K1562" s="83" t="inlineStr">
        <is>
          <t>2.2%</t>
        </is>
      </c>
      <c r="L1562" s="83" t="inlineStr">
        <is>
          <t>7</t>
        </is>
      </c>
      <c r="M1562" s="83" t="inlineStr">
        <is>
          <t>3</t>
        </is>
      </c>
      <c r="N1562" s="1068" t="inlineStr">
        <is>
          <t>9</t>
        </is>
      </c>
      <c r="O1562" s="83" t="inlineStr">
        <is>
          <t>4</t>
        </is>
      </c>
      <c r="P1562" s="87" t="inlineStr">
        <is>
          <t>x</t>
        </is>
      </c>
      <c r="Q1562" s="87" t="inlineStr">
        <is>
          <t>x</t>
        </is>
      </c>
      <c r="R1562" s="87" t="inlineStr">
        <is>
          <t>x</t>
        </is>
      </c>
      <c r="S1562" s="88" t="inlineStr">
        <is>
          <t>x</t>
        </is>
      </c>
    </row>
    <row r="1563" ht="24" customHeight="1">
      <c r="A1563" s="494" t="n"/>
      <c r="B1563" s="236" t="inlineStr">
        <is>
          <t>15</t>
        </is>
      </c>
      <c r="C1563" s="82" t="inlineStr">
        <is>
          <t>13.2</t>
        </is>
      </c>
      <c r="D1563" s="83" t="inlineStr">
        <is>
          <t>15</t>
        </is>
      </c>
      <c r="E1563" s="83" t="inlineStr">
        <is>
          <t>5</t>
        </is>
      </c>
      <c r="F1563" s="84">
        <f>D1563/$T$1*E1563</f>
        <v/>
      </c>
      <c r="G1563" s="87" t="inlineStr">
        <is>
          <t>x</t>
        </is>
      </c>
      <c r="H1563" s="87" t="inlineStr">
        <is>
          <t>x</t>
        </is>
      </c>
      <c r="I1563" s="87" t="inlineStr">
        <is>
          <t>x</t>
        </is>
      </c>
      <c r="J1563" s="83" t="inlineStr">
        <is>
          <t>8.2%</t>
        </is>
      </c>
      <c r="K1563" s="83" t="inlineStr">
        <is>
          <t>2.5%</t>
        </is>
      </c>
      <c r="L1563" s="83" t="inlineStr">
        <is>
          <t>7</t>
        </is>
      </c>
      <c r="M1563" s="83" t="inlineStr">
        <is>
          <t>3</t>
        </is>
      </c>
      <c r="N1563" s="1068" t="inlineStr">
        <is>
          <t>9</t>
        </is>
      </c>
      <c r="O1563" s="83" t="inlineStr">
        <is>
          <t>5</t>
        </is>
      </c>
      <c r="P1563" s="87" t="inlineStr">
        <is>
          <t>x</t>
        </is>
      </c>
      <c r="Q1563" s="87" t="inlineStr">
        <is>
          <t>x</t>
        </is>
      </c>
      <c r="R1563" s="87" t="inlineStr">
        <is>
          <t>x</t>
        </is>
      </c>
      <c r="S1563" s="88" t="inlineStr">
        <is>
          <t>x</t>
        </is>
      </c>
    </row>
    <row r="1564" ht="24" customHeight="1">
      <c r="A1564" s="494" t="n"/>
      <c r="B1564" s="236" t="inlineStr">
        <is>
          <t>16</t>
        </is>
      </c>
      <c r="C1564" s="82" t="inlineStr">
        <is>
          <t>14.9</t>
        </is>
      </c>
      <c r="D1564" s="83" t="inlineStr">
        <is>
          <t>20</t>
        </is>
      </c>
      <c r="E1564" s="83" t="inlineStr">
        <is>
          <t>8</t>
        </is>
      </c>
      <c r="F1564" s="84">
        <f>D1564/$T$1*E1564</f>
        <v/>
      </c>
      <c r="G1564" s="87" t="inlineStr">
        <is>
          <t>x</t>
        </is>
      </c>
      <c r="H1564" s="87" t="inlineStr">
        <is>
          <t>x</t>
        </is>
      </c>
      <c r="I1564" s="87" t="inlineStr">
        <is>
          <t>x</t>
        </is>
      </c>
      <c r="J1564" s="83" t="inlineStr">
        <is>
          <t>9.3%</t>
        </is>
      </c>
      <c r="K1564" s="83" t="inlineStr">
        <is>
          <t>2.8%</t>
        </is>
      </c>
      <c r="L1564" s="83" t="inlineStr">
        <is>
          <t>8</t>
        </is>
      </c>
      <c r="M1564" s="83" t="inlineStr">
        <is>
          <t>3</t>
        </is>
      </c>
      <c r="N1564" s="1068" t="inlineStr">
        <is>
          <t>11</t>
        </is>
      </c>
      <c r="O1564" s="83" t="inlineStr">
        <is>
          <t>5</t>
        </is>
      </c>
      <c r="P1564" s="87" t="inlineStr">
        <is>
          <t>x</t>
        </is>
      </c>
      <c r="Q1564" s="87" t="inlineStr">
        <is>
          <t>x</t>
        </is>
      </c>
      <c r="R1564" s="87" t="inlineStr">
        <is>
          <t>x</t>
        </is>
      </c>
      <c r="S1564" s="88" t="inlineStr">
        <is>
          <t>x</t>
        </is>
      </c>
    </row>
    <row r="1565" ht="24" customHeight="1">
      <c r="A1565" s="494" t="n"/>
      <c r="B1565" s="236" t="inlineStr">
        <is>
          <t>17</t>
        </is>
      </c>
      <c r="C1565" s="82" t="inlineStr">
        <is>
          <t>16.9</t>
        </is>
      </c>
      <c r="D1565" s="83" t="inlineStr">
        <is>
          <t>20</t>
        </is>
      </c>
      <c r="E1565" s="83" t="inlineStr">
        <is>
          <t>8</t>
        </is>
      </c>
      <c r="F1565" s="84">
        <f>D1565/$T$1*E1565</f>
        <v/>
      </c>
      <c r="G1565" s="87" t="inlineStr">
        <is>
          <t>x</t>
        </is>
      </c>
      <c r="H1565" s="87" t="inlineStr">
        <is>
          <t>x</t>
        </is>
      </c>
      <c r="I1565" s="87" t="inlineStr">
        <is>
          <t>x</t>
        </is>
      </c>
      <c r="J1565" s="83" t="inlineStr">
        <is>
          <t>10.4%</t>
        </is>
      </c>
      <c r="K1565" s="83" t="inlineStr">
        <is>
          <t>3.1%</t>
        </is>
      </c>
      <c r="L1565" s="83" t="inlineStr">
        <is>
          <t>9</t>
        </is>
      </c>
      <c r="M1565" s="83" t="inlineStr">
        <is>
          <t>4</t>
        </is>
      </c>
      <c r="N1565" s="1068" t="inlineStr">
        <is>
          <t>12</t>
        </is>
      </c>
      <c r="O1565" s="83" t="inlineStr">
        <is>
          <t>6</t>
        </is>
      </c>
      <c r="P1565" s="87" t="inlineStr">
        <is>
          <t>x</t>
        </is>
      </c>
      <c r="Q1565" s="87" t="inlineStr">
        <is>
          <t>x</t>
        </is>
      </c>
      <c r="R1565" s="87" t="inlineStr">
        <is>
          <t>x</t>
        </is>
      </c>
      <c r="S1565" s="88" t="inlineStr">
        <is>
          <t>x</t>
        </is>
      </c>
    </row>
    <row r="1566" ht="24" customHeight="1">
      <c r="A1566" s="494" t="n"/>
      <c r="B1566" s="236" t="inlineStr">
        <is>
          <t>18</t>
        </is>
      </c>
      <c r="C1566" s="82" t="inlineStr">
        <is>
          <t>18.5</t>
        </is>
      </c>
      <c r="D1566" s="83" t="inlineStr">
        <is>
          <t>20</t>
        </is>
      </c>
      <c r="E1566" s="83" t="inlineStr">
        <is>
          <t>8</t>
        </is>
      </c>
      <c r="F1566" s="84">
        <f>D1566/$T$1*E1566</f>
        <v/>
      </c>
      <c r="G1566" s="87" t="inlineStr">
        <is>
          <t>x</t>
        </is>
      </c>
      <c r="H1566" s="87" t="inlineStr">
        <is>
          <t>x</t>
        </is>
      </c>
      <c r="I1566" s="87" t="inlineStr">
        <is>
          <t>x</t>
        </is>
      </c>
      <c r="J1566" s="83" t="inlineStr">
        <is>
          <t>11.5%</t>
        </is>
      </c>
      <c r="K1566" s="83" t="inlineStr">
        <is>
          <t>3.4%</t>
        </is>
      </c>
      <c r="L1566" s="83" t="inlineStr">
        <is>
          <t>10</t>
        </is>
      </c>
      <c r="M1566" s="83" t="inlineStr">
        <is>
          <t>4</t>
        </is>
      </c>
      <c r="N1566" s="1068" t="inlineStr">
        <is>
          <t>13</t>
        </is>
      </c>
      <c r="O1566" s="83" t="inlineStr">
        <is>
          <t>7</t>
        </is>
      </c>
      <c r="P1566" s="87" t="inlineStr">
        <is>
          <t>x</t>
        </is>
      </c>
      <c r="Q1566" s="87" t="inlineStr">
        <is>
          <t>x</t>
        </is>
      </c>
      <c r="R1566" s="87" t="inlineStr">
        <is>
          <t>x</t>
        </is>
      </c>
      <c r="S1566" s="88" t="inlineStr">
        <is>
          <t>x</t>
        </is>
      </c>
    </row>
    <row r="1567" ht="24" customHeight="1">
      <c r="A1567" s="494" t="n"/>
      <c r="B1567" s="236" t="inlineStr">
        <is>
          <t>19</t>
        </is>
      </c>
      <c r="C1567" s="82" t="inlineStr">
        <is>
          <t>20</t>
        </is>
      </c>
      <c r="D1567" s="83" t="inlineStr">
        <is>
          <t>20</t>
        </is>
      </c>
      <c r="E1567" s="83" t="inlineStr">
        <is>
          <t>8</t>
        </is>
      </c>
      <c r="F1567" s="84">
        <f>D1567/$T$1*E1567</f>
        <v/>
      </c>
      <c r="G1567" s="87" t="inlineStr">
        <is>
          <t>x</t>
        </is>
      </c>
      <c r="H1567" s="87" t="inlineStr">
        <is>
          <t>x</t>
        </is>
      </c>
      <c r="I1567" s="87" t="inlineStr">
        <is>
          <t>x</t>
        </is>
      </c>
      <c r="J1567" s="83" t="inlineStr">
        <is>
          <t>12.6%</t>
        </is>
      </c>
      <c r="K1567" s="83" t="inlineStr">
        <is>
          <t>3.8%</t>
        </is>
      </c>
      <c r="L1567" s="83" t="inlineStr">
        <is>
          <t>11</t>
        </is>
      </c>
      <c r="M1567" s="83" t="inlineStr">
        <is>
          <t>4</t>
        </is>
      </c>
      <c r="N1567" s="1068" t="inlineStr">
        <is>
          <t>14</t>
        </is>
      </c>
      <c r="O1567" s="83" t="inlineStr">
        <is>
          <t>7</t>
        </is>
      </c>
      <c r="P1567" s="87" t="inlineStr">
        <is>
          <t>x</t>
        </is>
      </c>
      <c r="Q1567" s="87" t="inlineStr">
        <is>
          <t>x</t>
        </is>
      </c>
      <c r="R1567" s="87" t="inlineStr">
        <is>
          <t>x</t>
        </is>
      </c>
      <c r="S1567" s="88" t="inlineStr">
        <is>
          <t>x</t>
        </is>
      </c>
    </row>
    <row r="1568" ht="24" customHeight="1">
      <c r="A1568" s="494" t="n"/>
      <c r="B1568" s="236" t="inlineStr">
        <is>
          <t>20</t>
        </is>
      </c>
      <c r="C1568" s="82" t="inlineStr">
        <is>
          <t>22.3</t>
        </is>
      </c>
      <c r="D1568" s="83" t="inlineStr">
        <is>
          <t>20</t>
        </is>
      </c>
      <c r="E1568" s="83" t="inlineStr">
        <is>
          <t>8</t>
        </is>
      </c>
      <c r="F1568" s="84">
        <f>D1568/$T$1*E1568</f>
        <v/>
      </c>
      <c r="G1568" s="87" t="inlineStr">
        <is>
          <t>x</t>
        </is>
      </c>
      <c r="H1568" s="87" t="inlineStr">
        <is>
          <t>x</t>
        </is>
      </c>
      <c r="I1568" s="87" t="inlineStr">
        <is>
          <t>x</t>
        </is>
      </c>
      <c r="J1568" s="83" t="inlineStr">
        <is>
          <t>13.7%</t>
        </is>
      </c>
      <c r="K1568" s="83" t="inlineStr">
        <is>
          <t>4.1%</t>
        </is>
      </c>
      <c r="L1568" s="83" t="inlineStr">
        <is>
          <t>12</t>
        </is>
      </c>
      <c r="M1568" s="83" t="inlineStr">
        <is>
          <t>5</t>
        </is>
      </c>
      <c r="N1568" s="1068" t="inlineStr">
        <is>
          <t>16</t>
        </is>
      </c>
      <c r="O1568" s="83" t="inlineStr">
        <is>
          <t>8</t>
        </is>
      </c>
      <c r="P1568" s="87" t="inlineStr">
        <is>
          <t>x</t>
        </is>
      </c>
      <c r="Q1568" s="87" t="inlineStr">
        <is>
          <t>x</t>
        </is>
      </c>
      <c r="R1568" s="87" t="inlineStr">
        <is>
          <t>x</t>
        </is>
      </c>
      <c r="S1568" s="88" t="inlineStr">
        <is>
          <t>x</t>
        </is>
      </c>
    </row>
    <row r="1569" ht="24" customHeight="1">
      <c r="A1569" s="494" t="n"/>
      <c r="B1569" s="236" t="inlineStr">
        <is>
          <t>21</t>
        </is>
      </c>
      <c r="C1569" s="82" t="inlineStr">
        <is>
          <t>24.9</t>
        </is>
      </c>
      <c r="D1569" s="83" t="inlineStr">
        <is>
          <t>25</t>
        </is>
      </c>
      <c r="E1569" s="83" t="inlineStr">
        <is>
          <t>12</t>
        </is>
      </c>
      <c r="F1569" s="84">
        <f>D1569/$T$1*E1569</f>
        <v/>
      </c>
      <c r="G1569" s="87" t="inlineStr">
        <is>
          <t>x</t>
        </is>
      </c>
      <c r="H1569" s="87" t="inlineStr">
        <is>
          <t>x</t>
        </is>
      </c>
      <c r="I1569" s="87" t="inlineStr">
        <is>
          <t>x</t>
        </is>
      </c>
      <c r="J1569" s="83" t="inlineStr">
        <is>
          <t>15.3%</t>
        </is>
      </c>
      <c r="K1569" s="83" t="inlineStr">
        <is>
          <t>4.6%</t>
        </is>
      </c>
      <c r="L1569" s="83" t="inlineStr">
        <is>
          <t>14</t>
        </is>
      </c>
      <c r="M1569" s="83" t="inlineStr">
        <is>
          <t>5</t>
        </is>
      </c>
      <c r="N1569" s="1068" t="inlineStr">
        <is>
          <t>18</t>
        </is>
      </c>
      <c r="O1569" s="83" t="inlineStr">
        <is>
          <t>9</t>
        </is>
      </c>
      <c r="P1569" s="87" t="inlineStr">
        <is>
          <t>x</t>
        </is>
      </c>
      <c r="Q1569" s="87" t="inlineStr">
        <is>
          <t>x</t>
        </is>
      </c>
      <c r="R1569" s="87" t="inlineStr">
        <is>
          <t>x</t>
        </is>
      </c>
      <c r="S1569" s="88" t="inlineStr">
        <is>
          <t>x</t>
        </is>
      </c>
    </row>
    <row r="1570" ht="24" customHeight="1">
      <c r="A1570" s="494" t="n"/>
      <c r="B1570" s="236" t="inlineStr">
        <is>
          <t>22</t>
        </is>
      </c>
      <c r="C1570" s="82" t="inlineStr">
        <is>
          <t>27.7</t>
        </is>
      </c>
      <c r="D1570" s="83" t="inlineStr">
        <is>
          <t>25</t>
        </is>
      </c>
      <c r="E1570" s="83" t="inlineStr">
        <is>
          <t>12</t>
        </is>
      </c>
      <c r="F1570" s="84">
        <f>D1570/$T$1*E1570</f>
        <v/>
      </c>
      <c r="G1570" s="87" t="inlineStr">
        <is>
          <t>x</t>
        </is>
      </c>
      <c r="H1570" s="87" t="inlineStr">
        <is>
          <t>x</t>
        </is>
      </c>
      <c r="I1570" s="87" t="inlineStr">
        <is>
          <t>x</t>
        </is>
      </c>
      <c r="J1570" s="83" t="inlineStr">
        <is>
          <t>17%</t>
        </is>
      </c>
      <c r="K1570" s="83" t="inlineStr">
        <is>
          <t>5.1%</t>
        </is>
      </c>
      <c r="L1570" s="83" t="inlineStr">
        <is>
          <t>15</t>
        </is>
      </c>
      <c r="M1570" s="83" t="inlineStr">
        <is>
          <t>6</t>
        </is>
      </c>
      <c r="N1570" s="1068" t="inlineStr">
        <is>
          <t>20</t>
        </is>
      </c>
      <c r="O1570" s="83" t="inlineStr">
        <is>
          <t>10</t>
        </is>
      </c>
      <c r="P1570" s="87" t="inlineStr">
        <is>
          <t>x</t>
        </is>
      </c>
      <c r="Q1570" s="87" t="inlineStr">
        <is>
          <t>x</t>
        </is>
      </c>
      <c r="R1570" s="87" t="inlineStr">
        <is>
          <t>x</t>
        </is>
      </c>
      <c r="S1570" s="88" t="inlineStr">
        <is>
          <t>x</t>
        </is>
      </c>
    </row>
    <row r="1571" ht="24" customHeight="1">
      <c r="A1571" s="494" t="n"/>
      <c r="B1571" s="236" t="inlineStr">
        <is>
          <t>23</t>
        </is>
      </c>
      <c r="C1571" s="82" t="inlineStr">
        <is>
          <t>30.5</t>
        </is>
      </c>
      <c r="D1571" s="83" t="inlineStr">
        <is>
          <t>25</t>
        </is>
      </c>
      <c r="E1571" s="83" t="inlineStr">
        <is>
          <t>12</t>
        </is>
      </c>
      <c r="F1571" s="84">
        <f>D1571/$T$1*E1571</f>
        <v/>
      </c>
      <c r="G1571" s="87" t="inlineStr">
        <is>
          <t>x</t>
        </is>
      </c>
      <c r="H1571" s="87" t="inlineStr">
        <is>
          <t>x</t>
        </is>
      </c>
      <c r="I1571" s="87" t="inlineStr">
        <is>
          <t>x</t>
        </is>
      </c>
      <c r="J1571" s="83" t="inlineStr">
        <is>
          <t>18.6%</t>
        </is>
      </c>
      <c r="K1571" s="83" t="inlineStr">
        <is>
          <t>5.6%</t>
        </is>
      </c>
      <c r="L1571" s="83" t="inlineStr">
        <is>
          <t>17</t>
        </is>
      </c>
      <c r="M1571" s="83" t="inlineStr">
        <is>
          <t>7</t>
        </is>
      </c>
      <c r="N1571" s="1068" t="inlineStr">
        <is>
          <t>21</t>
        </is>
      </c>
      <c r="O1571" s="83" t="inlineStr">
        <is>
          <t>11</t>
        </is>
      </c>
      <c r="P1571" s="87" t="inlineStr">
        <is>
          <t>x</t>
        </is>
      </c>
      <c r="Q1571" s="87" t="inlineStr">
        <is>
          <t>x</t>
        </is>
      </c>
      <c r="R1571" s="87" t="inlineStr">
        <is>
          <t>x</t>
        </is>
      </c>
      <c r="S1571" s="88" t="inlineStr">
        <is>
          <t>x</t>
        </is>
      </c>
    </row>
    <row r="1572" ht="24" customHeight="1">
      <c r="A1572" s="494" t="n"/>
      <c r="B1572" s="236" t="inlineStr">
        <is>
          <t>24</t>
        </is>
      </c>
      <c r="C1572" s="82" t="inlineStr">
        <is>
          <t>32.8</t>
        </is>
      </c>
      <c r="D1572" s="83" t="inlineStr">
        <is>
          <t>25</t>
        </is>
      </c>
      <c r="E1572" s="83" t="inlineStr">
        <is>
          <t>12</t>
        </is>
      </c>
      <c r="F1572" s="84">
        <f>D1572/$T$1*E1572</f>
        <v/>
      </c>
      <c r="G1572" s="87" t="inlineStr">
        <is>
          <t>x</t>
        </is>
      </c>
      <c r="H1572" s="87" t="inlineStr">
        <is>
          <t>x</t>
        </is>
      </c>
      <c r="I1572" s="87" t="inlineStr">
        <is>
          <t>x</t>
        </is>
      </c>
      <c r="J1572" s="83" t="inlineStr">
        <is>
          <t>20.3%</t>
        </is>
      </c>
      <c r="K1572" s="83" t="inlineStr">
        <is>
          <t>6%</t>
        </is>
      </c>
      <c r="L1572" s="83" t="inlineStr">
        <is>
          <t>18</t>
        </is>
      </c>
      <c r="M1572" s="83" t="inlineStr">
        <is>
          <t>7</t>
        </is>
      </c>
      <c r="N1572" s="1068" t="inlineStr">
        <is>
          <t>23</t>
        </is>
      </c>
      <c r="O1572" s="83" t="inlineStr">
        <is>
          <t>12</t>
        </is>
      </c>
      <c r="P1572" s="87" t="inlineStr">
        <is>
          <t>x</t>
        </is>
      </c>
      <c r="Q1572" s="87" t="inlineStr">
        <is>
          <t>x</t>
        </is>
      </c>
      <c r="R1572" s="87" t="inlineStr">
        <is>
          <t>x</t>
        </is>
      </c>
      <c r="S1572" s="88" t="inlineStr">
        <is>
          <t>x</t>
        </is>
      </c>
    </row>
    <row r="1573" ht="24" customHeight="1">
      <c r="A1573" s="494" t="n"/>
      <c r="B1573" s="236" t="inlineStr">
        <is>
          <t>25</t>
        </is>
      </c>
      <c r="C1573" s="82" t="inlineStr">
        <is>
          <t>35.8</t>
        </is>
      </c>
      <c r="D1573" s="83" t="inlineStr">
        <is>
          <t>25</t>
        </is>
      </c>
      <c r="E1573" s="83" t="inlineStr">
        <is>
          <t>12</t>
        </is>
      </c>
      <c r="F1573" s="84">
        <f>D1573/$T$1*E1573</f>
        <v/>
      </c>
      <c r="G1573" s="87" t="inlineStr">
        <is>
          <t>x</t>
        </is>
      </c>
      <c r="H1573" s="87" t="inlineStr">
        <is>
          <t>x</t>
        </is>
      </c>
      <c r="I1573" s="87" t="inlineStr">
        <is>
          <t>x</t>
        </is>
      </c>
      <c r="J1573" s="83" t="inlineStr">
        <is>
          <t>21.9%</t>
        </is>
      </c>
      <c r="K1573" s="83" t="inlineStr">
        <is>
          <t>6.5%</t>
        </is>
      </c>
      <c r="L1573" s="83" t="inlineStr">
        <is>
          <t>20</t>
        </is>
      </c>
      <c r="M1573" s="83" t="inlineStr">
        <is>
          <t>8</t>
        </is>
      </c>
      <c r="N1573" s="1068" t="inlineStr">
        <is>
          <t>25</t>
        </is>
      </c>
      <c r="O1573" s="83" t="inlineStr">
        <is>
          <t>13</t>
        </is>
      </c>
      <c r="P1573" s="87" t="inlineStr">
        <is>
          <t>x</t>
        </is>
      </c>
      <c r="Q1573" s="87" t="inlineStr">
        <is>
          <t>x</t>
        </is>
      </c>
      <c r="R1573" s="87" t="inlineStr">
        <is>
          <t>x</t>
        </is>
      </c>
      <c r="S1573" s="88" t="inlineStr">
        <is>
          <t>x</t>
        </is>
      </c>
    </row>
    <row r="1574" ht="24" customHeight="1">
      <c r="A1574" s="494" t="n"/>
      <c r="B1574" s="236" t="inlineStr">
        <is>
          <t>26</t>
        </is>
      </c>
      <c r="C1574" s="82" t="inlineStr">
        <is>
          <t>40.3</t>
        </is>
      </c>
      <c r="D1574" s="83" t="inlineStr">
        <is>
          <t>30</t>
        </is>
      </c>
      <c r="E1574" s="83" t="inlineStr">
        <is>
          <t>18</t>
        </is>
      </c>
      <c r="F1574" s="84">
        <f>D1574/$T$1*E1574</f>
        <v/>
      </c>
      <c r="G1574" s="87" t="inlineStr">
        <is>
          <t>x</t>
        </is>
      </c>
      <c r="H1574" s="87" t="inlineStr">
        <is>
          <t>x</t>
        </is>
      </c>
      <c r="I1574" s="87" t="inlineStr">
        <is>
          <t>x</t>
        </is>
      </c>
      <c r="J1574" s="83" t="inlineStr">
        <is>
          <t>24.8%</t>
        </is>
      </c>
      <c r="K1574" s="83" t="inlineStr">
        <is>
          <t>7.4%</t>
        </is>
      </c>
      <c r="L1574" s="83" t="inlineStr">
        <is>
          <t>22</t>
        </is>
      </c>
      <c r="M1574" s="83" t="inlineStr">
        <is>
          <t>9</t>
        </is>
      </c>
      <c r="N1574" s="1068" t="inlineStr">
        <is>
          <t>29</t>
        </is>
      </c>
      <c r="O1574" s="83" t="inlineStr">
        <is>
          <t>14</t>
        </is>
      </c>
      <c r="P1574" s="87" t="inlineStr">
        <is>
          <t>x</t>
        </is>
      </c>
      <c r="Q1574" s="87" t="inlineStr">
        <is>
          <t>x</t>
        </is>
      </c>
      <c r="R1574" s="87" t="inlineStr">
        <is>
          <t>x</t>
        </is>
      </c>
      <c r="S1574" s="88" t="inlineStr">
        <is>
          <t>x</t>
        </is>
      </c>
    </row>
    <row r="1575" ht="24" customHeight="1">
      <c r="A1575" s="494" t="n"/>
      <c r="B1575" s="236" t="inlineStr">
        <is>
          <t>27</t>
        </is>
      </c>
      <c r="C1575" s="82" t="inlineStr">
        <is>
          <t>45.2</t>
        </is>
      </c>
      <c r="D1575" s="83" t="inlineStr">
        <is>
          <t>30</t>
        </is>
      </c>
      <c r="E1575" s="83" t="inlineStr">
        <is>
          <t>18</t>
        </is>
      </c>
      <c r="F1575" s="84">
        <f>@IF(OR($S$1="春节祝福",$S$1="周年祝福",$S$1="中秋祝福"),D1575/$T$1*E1575,D1575*E1575)</f>
        <v/>
      </c>
      <c r="G1575" s="87" t="inlineStr">
        <is>
          <t>x</t>
        </is>
      </c>
      <c r="H1575" s="87" t="inlineStr">
        <is>
          <t>x</t>
        </is>
      </c>
      <c r="I1575" s="87" t="inlineStr">
        <is>
          <t>x</t>
        </is>
      </c>
      <c r="J1575" s="83" t="inlineStr">
        <is>
          <t>27.7%</t>
        </is>
      </c>
      <c r="K1575" s="83" t="inlineStr">
        <is>
          <t>8.3%</t>
        </is>
      </c>
      <c r="L1575" s="83" t="inlineStr">
        <is>
          <t>25</t>
        </is>
      </c>
      <c r="M1575" s="83" t="inlineStr">
        <is>
          <t>10</t>
        </is>
      </c>
      <c r="N1575" s="1068" t="inlineStr">
        <is>
          <t>32</t>
        </is>
      </c>
      <c r="O1575" s="83" t="inlineStr">
        <is>
          <t>16</t>
        </is>
      </c>
      <c r="P1575" s="87" t="inlineStr">
        <is>
          <t>x</t>
        </is>
      </c>
      <c r="Q1575" s="87" t="inlineStr">
        <is>
          <t>x</t>
        </is>
      </c>
      <c r="R1575" s="87" t="inlineStr">
        <is>
          <t>x</t>
        </is>
      </c>
      <c r="S1575" s="88" t="inlineStr">
        <is>
          <t>x</t>
        </is>
      </c>
    </row>
    <row r="1576" ht="24" customHeight="1">
      <c r="A1576" s="494" t="n"/>
      <c r="B1576" s="236" t="inlineStr">
        <is>
          <t>28</t>
        </is>
      </c>
      <c r="C1576" s="82" t="inlineStr">
        <is>
          <t>50.1</t>
        </is>
      </c>
      <c r="D1576" s="83" t="inlineStr">
        <is>
          <t>30</t>
        </is>
      </c>
      <c r="E1576" s="83" t="inlineStr">
        <is>
          <t>18</t>
        </is>
      </c>
      <c r="F1576" s="84">
        <f>@IF(OR($S$1="春节祝福",$S$1="周年祝福",$S$1="中秋祝福"),D1576/$T$1*E1576,D1576*E1576)</f>
        <v/>
      </c>
      <c r="G1576" s="87" t="inlineStr">
        <is>
          <t>x</t>
        </is>
      </c>
      <c r="H1576" s="87" t="inlineStr">
        <is>
          <t>x</t>
        </is>
      </c>
      <c r="I1576" s="87" t="inlineStr">
        <is>
          <t>x</t>
        </is>
      </c>
      <c r="J1576" s="83" t="inlineStr">
        <is>
          <t>30.7%</t>
        </is>
      </c>
      <c r="K1576" s="83" t="inlineStr">
        <is>
          <t>9.2%</t>
        </is>
      </c>
      <c r="L1576" s="83" t="inlineStr">
        <is>
          <t>28</t>
        </is>
      </c>
      <c r="M1576" s="83" t="inlineStr">
        <is>
          <t>11</t>
        </is>
      </c>
      <c r="N1576" s="1068" t="inlineStr">
        <is>
          <t>35</t>
        </is>
      </c>
      <c r="O1576" s="83" t="inlineStr">
        <is>
          <t>18</t>
        </is>
      </c>
      <c r="P1576" s="87" t="inlineStr">
        <is>
          <t>x</t>
        </is>
      </c>
      <c r="Q1576" s="87" t="inlineStr">
        <is>
          <t>x</t>
        </is>
      </c>
      <c r="R1576" s="87" t="inlineStr">
        <is>
          <t>x</t>
        </is>
      </c>
      <c r="S1576" s="88" t="inlineStr">
        <is>
          <t>x</t>
        </is>
      </c>
    </row>
    <row r="1577" ht="24" customHeight="1">
      <c r="A1577" s="494" t="n"/>
      <c r="B1577" s="236" t="inlineStr">
        <is>
          <t>29</t>
        </is>
      </c>
      <c r="C1577" s="82" t="inlineStr">
        <is>
          <t>54.6</t>
        </is>
      </c>
      <c r="D1577" s="83" t="inlineStr">
        <is>
          <t>30</t>
        </is>
      </c>
      <c r="E1577" s="83" t="inlineStr">
        <is>
          <t>18</t>
        </is>
      </c>
      <c r="F1577" s="84">
        <f>@IF(OR($S$1="春节祝福",$S$1="周年祝福",$S$1="中秋祝福"),D1577/$T$1*E1577,D1577*E1577)</f>
        <v/>
      </c>
      <c r="G1577" s="87" t="inlineStr">
        <is>
          <t>x</t>
        </is>
      </c>
      <c r="H1577" s="87" t="inlineStr">
        <is>
          <t>x</t>
        </is>
      </c>
      <c r="I1577" s="87" t="inlineStr">
        <is>
          <t>x</t>
        </is>
      </c>
      <c r="J1577" s="83" t="inlineStr">
        <is>
          <t>33.6%</t>
        </is>
      </c>
      <c r="K1577" s="83" t="inlineStr">
        <is>
          <t>10%</t>
        </is>
      </c>
      <c r="L1577" s="83" t="inlineStr">
        <is>
          <t>30</t>
        </is>
      </c>
      <c r="M1577" s="83" t="inlineStr">
        <is>
          <t>12</t>
        </is>
      </c>
      <c r="N1577" s="1068" t="inlineStr">
        <is>
          <t>39</t>
        </is>
      </c>
      <c r="O1577" s="83" t="inlineStr">
        <is>
          <t>19</t>
        </is>
      </c>
      <c r="P1577" s="87" t="inlineStr">
        <is>
          <t>x</t>
        </is>
      </c>
      <c r="Q1577" s="87" t="inlineStr">
        <is>
          <t>x</t>
        </is>
      </c>
      <c r="R1577" s="87" t="inlineStr">
        <is>
          <t>x</t>
        </is>
      </c>
      <c r="S1577" s="88" t="inlineStr">
        <is>
          <t>x</t>
        </is>
      </c>
    </row>
    <row r="1578" ht="24" customHeight="1">
      <c r="A1578" s="494" t="n"/>
      <c r="B1578" s="236" t="inlineStr">
        <is>
          <t>30</t>
        </is>
      </c>
      <c r="C1578" s="82" t="inlineStr">
        <is>
          <t>59.4</t>
        </is>
      </c>
      <c r="D1578" s="83" t="inlineStr">
        <is>
          <t>30</t>
        </is>
      </c>
      <c r="E1578" s="83" t="inlineStr">
        <is>
          <t>18</t>
        </is>
      </c>
      <c r="F1578" s="84">
        <f>@IF(OR($S$1="周年祝福",$S$1="中秋祝福"),D1578/$T$1*E1578,D1578*E1578)</f>
        <v/>
      </c>
      <c r="G1578" s="87" t="inlineStr">
        <is>
          <t>x</t>
        </is>
      </c>
      <c r="H1578" s="87" t="inlineStr">
        <is>
          <t>x</t>
        </is>
      </c>
      <c r="I1578" s="87" t="inlineStr">
        <is>
          <t>x</t>
        </is>
      </c>
      <c r="J1578" s="83" t="inlineStr">
        <is>
          <t>36.5%</t>
        </is>
      </c>
      <c r="K1578" s="83" t="inlineStr">
        <is>
          <t>10.9%</t>
        </is>
      </c>
      <c r="L1578" s="83" t="inlineStr">
        <is>
          <t>33</t>
        </is>
      </c>
      <c r="M1578" s="83" t="inlineStr">
        <is>
          <t>13</t>
        </is>
      </c>
      <c r="N1578" s="1068" t="inlineStr">
        <is>
          <t>42</t>
        </is>
      </c>
      <c r="O1578" s="83" t="inlineStr">
        <is>
          <t>21</t>
        </is>
      </c>
      <c r="P1578" s="87" t="inlineStr">
        <is>
          <t>x</t>
        </is>
      </c>
      <c r="Q1578" s="87" t="inlineStr">
        <is>
          <t>x</t>
        </is>
      </c>
      <c r="R1578" s="87" t="inlineStr">
        <is>
          <t>x</t>
        </is>
      </c>
      <c r="S1578" s="88" t="inlineStr">
        <is>
          <t>x</t>
        </is>
      </c>
    </row>
    <row r="1579" ht="24" customHeight="1">
      <c r="A1579" s="494" t="n"/>
      <c r="B1579" s="236" t="inlineStr">
        <is>
          <t>31</t>
        </is>
      </c>
      <c r="C1579" s="82" t="inlineStr">
        <is>
          <t>64.8</t>
        </is>
      </c>
      <c r="D1579" s="83" t="inlineStr">
        <is>
          <t>35</t>
        </is>
      </c>
      <c r="E1579" s="83" t="inlineStr">
        <is>
          <t>20</t>
        </is>
      </c>
      <c r="F1579" s="84">
        <f>@IF(OR($S$1="周年祝福",$S$1="中秋祝福"),D1579/$T$1*E1579,D1579*E1579)</f>
        <v/>
      </c>
      <c r="G1579" s="285" t="inlineStr">
        <is>
          <t>x</t>
        </is>
      </c>
      <c r="H1579" s="285" t="inlineStr">
        <is>
          <t>x</t>
        </is>
      </c>
      <c r="I1579" s="285" t="inlineStr">
        <is>
          <t>x</t>
        </is>
      </c>
      <c r="J1579" s="132" t="inlineStr">
        <is>
          <t>39.8%</t>
        </is>
      </c>
      <c r="K1579" s="132" t="inlineStr">
        <is>
          <t>11.9%</t>
        </is>
      </c>
      <c r="L1579" s="132" t="inlineStr">
        <is>
          <t>36</t>
        </is>
      </c>
      <c r="M1579" s="132" t="inlineStr">
        <is>
          <t>14</t>
        </is>
      </c>
      <c r="N1579" s="132" t="inlineStr">
        <is>
          <t>46</t>
        </is>
      </c>
      <c r="O1579" s="132" t="inlineStr">
        <is>
          <t>23</t>
        </is>
      </c>
      <c r="P1579" s="87" t="inlineStr">
        <is>
          <t>x</t>
        </is>
      </c>
      <c r="Q1579" s="87" t="inlineStr">
        <is>
          <t>x</t>
        </is>
      </c>
      <c r="R1579" s="87" t="inlineStr">
        <is>
          <t>x</t>
        </is>
      </c>
      <c r="S1579" s="88" t="inlineStr">
        <is>
          <t>x</t>
        </is>
      </c>
    </row>
    <row r="1580" ht="24" customHeight="1">
      <c r="A1580" s="494" t="n"/>
      <c r="B1580" s="236" t="inlineStr">
        <is>
          <t>32</t>
        </is>
      </c>
      <c r="C1580" s="82" t="inlineStr">
        <is>
          <t>70.2</t>
        </is>
      </c>
      <c r="D1580" s="83" t="inlineStr">
        <is>
          <t>35</t>
        </is>
      </c>
      <c r="E1580" s="83" t="inlineStr">
        <is>
          <t>20</t>
        </is>
      </c>
      <c r="F1580" s="84">
        <f>D1580*E1580</f>
        <v/>
      </c>
      <c r="G1580" s="665" t="inlineStr">
        <is>
          <t>x</t>
        </is>
      </c>
      <c r="H1580" s="665" t="inlineStr">
        <is>
          <t>x</t>
        </is>
      </c>
      <c r="I1580" s="665" t="inlineStr">
        <is>
          <t>x</t>
        </is>
      </c>
      <c r="J1580" s="73" t="inlineStr">
        <is>
          <t>43.1%</t>
        </is>
      </c>
      <c r="K1580" s="73" t="inlineStr">
        <is>
          <t>12.9%</t>
        </is>
      </c>
      <c r="L1580" s="73" t="inlineStr">
        <is>
          <t>39</t>
        </is>
      </c>
      <c r="M1580" s="73" t="inlineStr">
        <is>
          <t>15</t>
        </is>
      </c>
      <c r="N1580" s="73" t="inlineStr">
        <is>
          <t>50</t>
        </is>
      </c>
      <c r="O1580" s="73" t="inlineStr">
        <is>
          <t>25</t>
        </is>
      </c>
      <c r="P1580" s="87" t="inlineStr">
        <is>
          <t>x</t>
        </is>
      </c>
      <c r="Q1580" s="87" t="inlineStr">
        <is>
          <t>x</t>
        </is>
      </c>
      <c r="R1580" s="87" t="inlineStr">
        <is>
          <t>x</t>
        </is>
      </c>
      <c r="S1580" s="88" t="inlineStr">
        <is>
          <t>x</t>
        </is>
      </c>
    </row>
    <row r="1581" ht="24" customHeight="1">
      <c r="A1581" s="494" t="n"/>
      <c r="B1581" s="236" t="inlineStr">
        <is>
          <t>33</t>
        </is>
      </c>
      <c r="C1581" s="82" t="inlineStr">
        <is>
          <t>76.2</t>
        </is>
      </c>
      <c r="D1581" s="83" t="inlineStr">
        <is>
          <t>35</t>
        </is>
      </c>
      <c r="E1581" s="83" t="inlineStr">
        <is>
          <t>20</t>
        </is>
      </c>
      <c r="F1581" s="84">
        <f>D1581*E1581</f>
        <v/>
      </c>
      <c r="G1581" s="665" t="inlineStr">
        <is>
          <t>x</t>
        </is>
      </c>
      <c r="H1581" s="665" t="inlineStr">
        <is>
          <t>x</t>
        </is>
      </c>
      <c r="I1581" s="665" t="inlineStr">
        <is>
          <t>x</t>
        </is>
      </c>
      <c r="J1581" s="73" t="inlineStr">
        <is>
          <t>46.7%</t>
        </is>
      </c>
      <c r="K1581" s="73" t="inlineStr">
        <is>
          <t>14%</t>
        </is>
      </c>
      <c r="L1581" s="73" t="inlineStr">
        <is>
          <t>42</t>
        </is>
      </c>
      <c r="M1581" s="73" t="inlineStr">
        <is>
          <t>17</t>
        </is>
      </c>
      <c r="N1581" s="73" t="inlineStr">
        <is>
          <t>54</t>
        </is>
      </c>
      <c r="O1581" s="73" t="inlineStr">
        <is>
          <t>27</t>
        </is>
      </c>
      <c r="P1581" s="87" t="inlineStr">
        <is>
          <t>x</t>
        </is>
      </c>
      <c r="Q1581" s="87" t="inlineStr">
        <is>
          <t>x</t>
        </is>
      </c>
      <c r="R1581" s="87" t="inlineStr">
        <is>
          <t>x</t>
        </is>
      </c>
      <c r="S1581" s="88" t="inlineStr">
        <is>
          <t>x</t>
        </is>
      </c>
    </row>
    <row r="1582" ht="24" customHeight="1">
      <c r="A1582" s="494" t="n"/>
      <c r="B1582" s="236" t="inlineStr">
        <is>
          <t>34</t>
        </is>
      </c>
      <c r="C1582" s="82" t="inlineStr">
        <is>
          <t>83</t>
        </is>
      </c>
      <c r="D1582" s="83" t="inlineStr">
        <is>
          <t>35</t>
        </is>
      </c>
      <c r="E1582" s="83" t="inlineStr">
        <is>
          <t>20</t>
        </is>
      </c>
      <c r="F1582" s="84">
        <f>D1582*E1582</f>
        <v/>
      </c>
      <c r="G1582" s="665" t="inlineStr">
        <is>
          <t>x</t>
        </is>
      </c>
      <c r="H1582" s="665" t="inlineStr">
        <is>
          <t>x</t>
        </is>
      </c>
      <c r="I1582" s="665" t="inlineStr">
        <is>
          <t>x</t>
        </is>
      </c>
      <c r="J1582" s="73" t="inlineStr">
        <is>
          <t>51.1%</t>
        </is>
      </c>
      <c r="K1582" s="73" t="inlineStr">
        <is>
          <t>15.3%</t>
        </is>
      </c>
      <c r="L1582" s="73" t="inlineStr">
        <is>
          <t>46</t>
        </is>
      </c>
      <c r="M1582" s="73" t="inlineStr">
        <is>
          <t>18</t>
        </is>
      </c>
      <c r="N1582" s="73" t="inlineStr">
        <is>
          <t>58</t>
        </is>
      </c>
      <c r="O1582" s="73" t="inlineStr">
        <is>
          <t>29</t>
        </is>
      </c>
      <c r="P1582" s="87" t="inlineStr">
        <is>
          <t>x</t>
        </is>
      </c>
      <c r="Q1582" s="87" t="inlineStr">
        <is>
          <t>x</t>
        </is>
      </c>
      <c r="R1582" s="87" t="inlineStr">
        <is>
          <t>x</t>
        </is>
      </c>
      <c r="S1582" s="88" t="inlineStr">
        <is>
          <t>x</t>
        </is>
      </c>
    </row>
    <row r="1583" ht="24" customHeight="1">
      <c r="A1583" s="553" t="n"/>
      <c r="B1583" s="78" t="inlineStr">
        <is>
          <t>35</t>
        </is>
      </c>
      <c r="C1583" s="89" t="inlineStr">
        <is>
          <t>89.7</t>
        </is>
      </c>
      <c r="D1583" s="90" t="inlineStr">
        <is>
          <t>35</t>
        </is>
      </c>
      <c r="E1583" s="90" t="inlineStr">
        <is>
          <t>20</t>
        </is>
      </c>
      <c r="F1583" s="224">
        <f>D1583*E1583</f>
        <v/>
      </c>
      <c r="G1583" s="1061" t="inlineStr">
        <is>
          <t>x</t>
        </is>
      </c>
      <c r="H1583" s="1061" t="inlineStr">
        <is>
          <t>x</t>
        </is>
      </c>
      <c r="I1583" s="1061" t="inlineStr">
        <is>
          <t>x</t>
        </is>
      </c>
      <c r="J1583" s="1060" t="inlineStr">
        <is>
          <t>54.8%</t>
        </is>
      </c>
      <c r="K1583" s="1060" t="inlineStr">
        <is>
          <t>16.4%</t>
        </is>
      </c>
      <c r="L1583" s="1060" t="inlineStr">
        <is>
          <t>50</t>
        </is>
      </c>
      <c r="M1583" s="1060" t="inlineStr">
        <is>
          <t>20</t>
        </is>
      </c>
      <c r="N1583" s="1060" t="inlineStr">
        <is>
          <t>63</t>
        </is>
      </c>
      <c r="O1583" s="1060" t="inlineStr">
        <is>
          <t>32</t>
        </is>
      </c>
      <c r="P1583" s="66" t="inlineStr">
        <is>
          <t>x</t>
        </is>
      </c>
      <c r="Q1583" s="66" t="inlineStr">
        <is>
          <t>x</t>
        </is>
      </c>
      <c r="R1583" s="66" t="inlineStr">
        <is>
          <t>x</t>
        </is>
      </c>
      <c r="S1583" s="67" t="inlineStr">
        <is>
          <t>x</t>
        </is>
      </c>
    </row>
    <row r="1584" ht="24" customHeight="1">
      <c r="A1584" s="605" t="inlineStr">
        <is>
          <t>明教
基础心法
圣火功</t>
        </is>
      </c>
      <c r="B1584" s="63" t="inlineStr">
        <is>
          <t>1</t>
        </is>
      </c>
      <c r="C1584" s="234" t="inlineStr">
        <is>
          <t>0.2</t>
        </is>
      </c>
      <c r="D1584" s="340" t="inlineStr">
        <is>
          <t>10</t>
        </is>
      </c>
      <c r="E1584" s="340" t="inlineStr">
        <is>
          <t>20</t>
        </is>
      </c>
      <c r="F1584" s="207">
        <f>D1584*E1584</f>
        <v/>
      </c>
      <c r="G1584" s="340" t="inlineStr">
        <is>
          <t>0</t>
        </is>
      </c>
      <c r="H1584" s="340" t="inlineStr">
        <is>
          <t>0.1%</t>
        </is>
      </c>
      <c r="I1584" s="253" t="inlineStr">
        <is>
          <t>x</t>
        </is>
      </c>
      <c r="J1584" s="340" t="inlineStr">
        <is>
          <t>0.1%</t>
        </is>
      </c>
      <c r="K1584" s="253" t="inlineStr">
        <is>
          <t>x</t>
        </is>
      </c>
      <c r="L1584" s="340" t="inlineStr">
        <is>
          <t>0</t>
        </is>
      </c>
      <c r="M1584" s="253" t="inlineStr">
        <is>
          <t>x</t>
        </is>
      </c>
      <c r="N1584" s="340" t="inlineStr">
        <is>
          <t>0</t>
        </is>
      </c>
      <c r="O1584" s="253" t="inlineStr">
        <is>
          <t>x</t>
        </is>
      </c>
      <c r="P1584" s="340" t="inlineStr">
        <is>
          <t>0.5%</t>
        </is>
      </c>
      <c r="Q1584" s="253" t="inlineStr">
        <is>
          <t>x</t>
        </is>
      </c>
      <c r="R1584" s="253" t="inlineStr">
        <is>
          <t>x</t>
        </is>
      </c>
      <c r="S1584" s="662" t="inlineStr">
        <is>
          <t>x</t>
        </is>
      </c>
    </row>
    <row r="1585" ht="24" customHeight="1">
      <c r="A1585" s="494" t="n"/>
      <c r="B1585" s="236" t="inlineStr">
        <is>
          <t>2</t>
        </is>
      </c>
      <c r="C1585" s="82" t="inlineStr">
        <is>
          <t>0.4</t>
        </is>
      </c>
      <c r="D1585" s="83" t="inlineStr">
        <is>
          <t>10</t>
        </is>
      </c>
      <c r="E1585" s="83" t="inlineStr">
        <is>
          <t>20</t>
        </is>
      </c>
      <c r="F1585" s="84">
        <f>D1585*E1585</f>
        <v/>
      </c>
      <c r="G1585" s="83" t="inlineStr">
        <is>
          <t>1</t>
        </is>
      </c>
      <c r="H1585" s="83" t="inlineStr">
        <is>
          <t>0.1%</t>
        </is>
      </c>
      <c r="I1585" s="87" t="inlineStr">
        <is>
          <t>x</t>
        </is>
      </c>
      <c r="J1585" s="83" t="inlineStr">
        <is>
          <t>0.1%</t>
        </is>
      </c>
      <c r="K1585" s="87" t="inlineStr">
        <is>
          <t>x</t>
        </is>
      </c>
      <c r="L1585" s="83" t="inlineStr">
        <is>
          <t>0</t>
        </is>
      </c>
      <c r="M1585" s="87" t="inlineStr">
        <is>
          <t>x</t>
        </is>
      </c>
      <c r="N1585" s="83" t="inlineStr">
        <is>
          <t>0</t>
        </is>
      </c>
      <c r="O1585" s="87" t="inlineStr">
        <is>
          <t>x</t>
        </is>
      </c>
      <c r="P1585" s="83" t="inlineStr">
        <is>
          <t>1%</t>
        </is>
      </c>
      <c r="Q1585" s="87" t="inlineStr">
        <is>
          <t>x</t>
        </is>
      </c>
      <c r="R1585" s="87" t="inlineStr">
        <is>
          <t>x</t>
        </is>
      </c>
      <c r="S1585" s="88" t="inlineStr">
        <is>
          <t>x</t>
        </is>
      </c>
    </row>
    <row r="1586" ht="24" customHeight="1">
      <c r="A1586" s="494" t="n"/>
      <c r="B1586" s="236" t="inlineStr">
        <is>
          <t>3</t>
        </is>
      </c>
      <c r="C1586" s="82" t="inlineStr">
        <is>
          <t>0.6</t>
        </is>
      </c>
      <c r="D1586" s="83" t="inlineStr">
        <is>
          <t>10</t>
        </is>
      </c>
      <c r="E1586" s="83" t="inlineStr">
        <is>
          <t>20</t>
        </is>
      </c>
      <c r="F1586" s="84">
        <f>D1586*E1586</f>
        <v/>
      </c>
      <c r="G1586" s="83" t="inlineStr">
        <is>
          <t>1</t>
        </is>
      </c>
      <c r="H1586" s="83" t="inlineStr">
        <is>
          <t>0.2%</t>
        </is>
      </c>
      <c r="I1586" s="87" t="inlineStr">
        <is>
          <t>x</t>
        </is>
      </c>
      <c r="J1586" s="83" t="inlineStr">
        <is>
          <t>0.2%</t>
        </is>
      </c>
      <c r="K1586" s="87" t="inlineStr">
        <is>
          <t>x</t>
        </is>
      </c>
      <c r="L1586" s="83" t="inlineStr">
        <is>
          <t>0</t>
        </is>
      </c>
      <c r="M1586" s="87" t="inlineStr">
        <is>
          <t>x</t>
        </is>
      </c>
      <c r="N1586" s="83" t="inlineStr">
        <is>
          <t>0</t>
        </is>
      </c>
      <c r="O1586" s="87" t="inlineStr">
        <is>
          <t>x</t>
        </is>
      </c>
      <c r="P1586" s="83" t="inlineStr">
        <is>
          <t>1.5%</t>
        </is>
      </c>
      <c r="Q1586" s="87" t="inlineStr">
        <is>
          <t>x</t>
        </is>
      </c>
      <c r="R1586" s="87" t="inlineStr">
        <is>
          <t>x</t>
        </is>
      </c>
      <c r="S1586" s="88" t="inlineStr">
        <is>
          <t>x</t>
        </is>
      </c>
    </row>
    <row r="1587" ht="24" customHeight="1">
      <c r="A1587" s="494" t="n"/>
      <c r="B1587" s="236" t="inlineStr">
        <is>
          <t>4</t>
        </is>
      </c>
      <c r="C1587" s="82" t="inlineStr">
        <is>
          <t>1.5</t>
        </is>
      </c>
      <c r="D1587" s="83" t="inlineStr">
        <is>
          <t>10</t>
        </is>
      </c>
      <c r="E1587" s="83" t="inlineStr">
        <is>
          <t>20</t>
        </is>
      </c>
      <c r="F1587" s="84">
        <f>D1587*E1587</f>
        <v/>
      </c>
      <c r="G1587" s="83" t="inlineStr">
        <is>
          <t>1</t>
        </is>
      </c>
      <c r="H1587" s="83" t="inlineStr">
        <is>
          <t>0.3%</t>
        </is>
      </c>
      <c r="I1587" s="87" t="inlineStr">
        <is>
          <t>x</t>
        </is>
      </c>
      <c r="J1587" s="83" t="inlineStr">
        <is>
          <t>0.3%</t>
        </is>
      </c>
      <c r="K1587" s="87" t="inlineStr">
        <is>
          <t>x</t>
        </is>
      </c>
      <c r="L1587" s="83" t="inlineStr">
        <is>
          <t>1</t>
        </is>
      </c>
      <c r="M1587" s="87" t="inlineStr">
        <is>
          <t>x</t>
        </is>
      </c>
      <c r="N1587" s="83" t="inlineStr">
        <is>
          <t>1</t>
        </is>
      </c>
      <c r="O1587" s="87" t="inlineStr">
        <is>
          <t>x</t>
        </is>
      </c>
      <c r="P1587" s="83" t="inlineStr">
        <is>
          <t>2%</t>
        </is>
      </c>
      <c r="Q1587" s="87" t="inlineStr">
        <is>
          <t>x</t>
        </is>
      </c>
      <c r="R1587" s="87" t="inlineStr">
        <is>
          <t>x</t>
        </is>
      </c>
      <c r="S1587" s="88" t="inlineStr">
        <is>
          <t>x</t>
        </is>
      </c>
    </row>
    <row r="1588" ht="24" customHeight="1">
      <c r="A1588" s="494" t="n"/>
      <c r="B1588" s="236" t="inlineStr">
        <is>
          <t>5</t>
        </is>
      </c>
      <c r="C1588" s="82" t="inlineStr">
        <is>
          <t>1.8</t>
        </is>
      </c>
      <c r="D1588" s="83" t="inlineStr">
        <is>
          <t>10</t>
        </is>
      </c>
      <c r="E1588" s="83" t="inlineStr">
        <is>
          <t>20</t>
        </is>
      </c>
      <c r="F1588" s="84">
        <f>D1588*E1588</f>
        <v/>
      </c>
      <c r="G1588" s="83" t="inlineStr">
        <is>
          <t>2</t>
        </is>
      </c>
      <c r="H1588" s="83" t="inlineStr">
        <is>
          <t>0.4%</t>
        </is>
      </c>
      <c r="I1588" s="87" t="inlineStr">
        <is>
          <t>x</t>
        </is>
      </c>
      <c r="J1588" s="83" t="inlineStr">
        <is>
          <t>0.4%</t>
        </is>
      </c>
      <c r="K1588" s="87" t="inlineStr">
        <is>
          <t>x</t>
        </is>
      </c>
      <c r="L1588" s="83" t="inlineStr">
        <is>
          <t>1</t>
        </is>
      </c>
      <c r="M1588" s="87" t="inlineStr">
        <is>
          <t>x</t>
        </is>
      </c>
      <c r="N1588" s="83" t="inlineStr">
        <is>
          <t>1</t>
        </is>
      </c>
      <c r="O1588" s="87" t="inlineStr">
        <is>
          <t>x</t>
        </is>
      </c>
      <c r="P1588" s="83" t="inlineStr">
        <is>
          <t>2.5%</t>
        </is>
      </c>
      <c r="Q1588" s="87" t="inlineStr">
        <is>
          <t>x</t>
        </is>
      </c>
      <c r="R1588" s="87" t="inlineStr">
        <is>
          <t>x</t>
        </is>
      </c>
      <c r="S1588" s="88" t="inlineStr">
        <is>
          <t>x</t>
        </is>
      </c>
    </row>
    <row r="1589" ht="24" customHeight="1">
      <c r="A1589" s="494" t="n"/>
      <c r="B1589" s="236" t="inlineStr">
        <is>
          <t>6</t>
        </is>
      </c>
      <c r="C1589" s="82" t="inlineStr">
        <is>
          <t>2.1</t>
        </is>
      </c>
      <c r="D1589" s="83" t="inlineStr">
        <is>
          <t>12</t>
        </is>
      </c>
      <c r="E1589" s="83" t="inlineStr">
        <is>
          <t>30</t>
        </is>
      </c>
      <c r="F1589" s="84">
        <f>D1589*E1589</f>
        <v/>
      </c>
      <c r="G1589" s="83" t="inlineStr">
        <is>
          <t>2</t>
        </is>
      </c>
      <c r="H1589" s="83" t="inlineStr">
        <is>
          <t>0.5%</t>
        </is>
      </c>
      <c r="I1589" s="87" t="inlineStr">
        <is>
          <t>x</t>
        </is>
      </c>
      <c r="J1589" s="83" t="inlineStr">
        <is>
          <t>0.5%</t>
        </is>
      </c>
      <c r="K1589" s="87" t="inlineStr">
        <is>
          <t>x</t>
        </is>
      </c>
      <c r="L1589" s="83" t="inlineStr">
        <is>
          <t>1</t>
        </is>
      </c>
      <c r="M1589" s="87" t="inlineStr">
        <is>
          <t>x</t>
        </is>
      </c>
      <c r="N1589" s="83" t="inlineStr">
        <is>
          <t>1</t>
        </is>
      </c>
      <c r="O1589" s="87" t="inlineStr">
        <is>
          <t>x</t>
        </is>
      </c>
      <c r="P1589" s="83" t="inlineStr">
        <is>
          <t>3.3%</t>
        </is>
      </c>
      <c r="Q1589" s="87" t="inlineStr">
        <is>
          <t>x</t>
        </is>
      </c>
      <c r="R1589" s="87" t="inlineStr">
        <is>
          <t>x</t>
        </is>
      </c>
      <c r="S1589" s="88" t="inlineStr">
        <is>
          <t>x</t>
        </is>
      </c>
    </row>
    <row r="1590" ht="24" customHeight="1">
      <c r="A1590" s="494" t="n"/>
      <c r="B1590" s="236" t="inlineStr">
        <is>
          <t>7</t>
        </is>
      </c>
      <c r="C1590" s="82" t="inlineStr">
        <is>
          <t>2.3</t>
        </is>
      </c>
      <c r="D1590" s="83" t="inlineStr">
        <is>
          <t>12</t>
        </is>
      </c>
      <c r="E1590" s="83" t="inlineStr">
        <is>
          <t>30</t>
        </is>
      </c>
      <c r="F1590" s="84">
        <f>D1590*E1590</f>
        <v/>
      </c>
      <c r="G1590" s="83" t="inlineStr">
        <is>
          <t>2</t>
        </is>
      </c>
      <c r="H1590" s="83" t="inlineStr">
        <is>
          <t>0.6%</t>
        </is>
      </c>
      <c r="I1590" s="87" t="inlineStr">
        <is>
          <t>x</t>
        </is>
      </c>
      <c r="J1590" s="83" t="inlineStr">
        <is>
          <t>0.6%</t>
        </is>
      </c>
      <c r="K1590" s="87" t="inlineStr">
        <is>
          <t>x</t>
        </is>
      </c>
      <c r="L1590" s="83" t="inlineStr">
        <is>
          <t>1</t>
        </is>
      </c>
      <c r="M1590" s="87" t="inlineStr">
        <is>
          <t>x</t>
        </is>
      </c>
      <c r="N1590" s="83" t="inlineStr">
        <is>
          <t>1</t>
        </is>
      </c>
      <c r="O1590" s="87" t="inlineStr">
        <is>
          <t>x</t>
        </is>
      </c>
      <c r="P1590" s="83" t="inlineStr">
        <is>
          <t>4%</t>
        </is>
      </c>
      <c r="Q1590" s="87" t="inlineStr">
        <is>
          <t>x</t>
        </is>
      </c>
      <c r="R1590" s="87" t="inlineStr">
        <is>
          <t>x</t>
        </is>
      </c>
      <c r="S1590" s="88" t="inlineStr">
        <is>
          <t>x</t>
        </is>
      </c>
    </row>
    <row r="1591" ht="24" customHeight="1">
      <c r="A1591" s="494" t="n"/>
      <c r="B1591" s="236" t="inlineStr">
        <is>
          <t>8</t>
        </is>
      </c>
      <c r="C1591" s="82" t="inlineStr">
        <is>
          <t>2.7</t>
        </is>
      </c>
      <c r="D1591" s="83" t="inlineStr">
        <is>
          <t>12</t>
        </is>
      </c>
      <c r="E1591" s="83" t="inlineStr">
        <is>
          <t>30</t>
        </is>
      </c>
      <c r="F1591" s="84">
        <f>D1591*E1591</f>
        <v/>
      </c>
      <c r="G1591" s="83" t="inlineStr">
        <is>
          <t>3</t>
        </is>
      </c>
      <c r="H1591" s="83" t="inlineStr">
        <is>
          <t>0.7%</t>
        </is>
      </c>
      <c r="I1591" s="87" t="inlineStr">
        <is>
          <t>x</t>
        </is>
      </c>
      <c r="J1591" s="83" t="inlineStr">
        <is>
          <t>0.7%</t>
        </is>
      </c>
      <c r="K1591" s="87" t="inlineStr">
        <is>
          <t>x</t>
        </is>
      </c>
      <c r="L1591" s="83" t="inlineStr">
        <is>
          <t>1</t>
        </is>
      </c>
      <c r="M1591" s="87" t="inlineStr">
        <is>
          <t>x</t>
        </is>
      </c>
      <c r="N1591" s="83" t="inlineStr">
        <is>
          <t>1</t>
        </is>
      </c>
      <c r="O1591" s="87" t="inlineStr">
        <is>
          <t>x</t>
        </is>
      </c>
      <c r="P1591" s="83" t="inlineStr">
        <is>
          <t>4.8%</t>
        </is>
      </c>
      <c r="Q1591" s="87" t="inlineStr">
        <is>
          <t>x</t>
        </is>
      </c>
      <c r="R1591" s="87" t="inlineStr">
        <is>
          <t>x</t>
        </is>
      </c>
      <c r="S1591" s="88" t="inlineStr">
        <is>
          <t>x</t>
        </is>
      </c>
    </row>
    <row r="1592" ht="24" customHeight="1">
      <c r="A1592" s="494" t="n"/>
      <c r="B1592" s="236" t="inlineStr">
        <is>
          <t>9</t>
        </is>
      </c>
      <c r="C1592" s="82" t="inlineStr">
        <is>
          <t>3</t>
        </is>
      </c>
      <c r="D1592" s="83" t="inlineStr">
        <is>
          <t>12</t>
        </is>
      </c>
      <c r="E1592" s="83" t="inlineStr">
        <is>
          <t>30</t>
        </is>
      </c>
      <c r="F1592" s="84">
        <f>D1592*E1592</f>
        <v/>
      </c>
      <c r="G1592" s="83" t="inlineStr">
        <is>
          <t>3</t>
        </is>
      </c>
      <c r="H1592" s="83" t="inlineStr">
        <is>
          <t>0.8%</t>
        </is>
      </c>
      <c r="I1592" s="87" t="inlineStr">
        <is>
          <t>x</t>
        </is>
      </c>
      <c r="J1592" s="83" t="inlineStr">
        <is>
          <t>0.8%</t>
        </is>
      </c>
      <c r="K1592" s="87" t="inlineStr">
        <is>
          <t>x</t>
        </is>
      </c>
      <c r="L1592" s="83" t="inlineStr">
        <is>
          <t>1</t>
        </is>
      </c>
      <c r="M1592" s="87" t="inlineStr">
        <is>
          <t>x</t>
        </is>
      </c>
      <c r="N1592" s="83" t="inlineStr">
        <is>
          <t>1</t>
        </is>
      </c>
      <c r="O1592" s="87" t="inlineStr">
        <is>
          <t>x</t>
        </is>
      </c>
      <c r="P1592" s="83" t="inlineStr">
        <is>
          <t>5.5%</t>
        </is>
      </c>
      <c r="Q1592" s="87" t="inlineStr">
        <is>
          <t>x</t>
        </is>
      </c>
      <c r="R1592" s="87" t="inlineStr">
        <is>
          <t>x</t>
        </is>
      </c>
      <c r="S1592" s="88" t="inlineStr">
        <is>
          <t>x</t>
        </is>
      </c>
    </row>
    <row r="1593" ht="24" customHeight="1">
      <c r="A1593" s="494" t="n"/>
      <c r="B1593" s="236" t="inlineStr">
        <is>
          <t>10</t>
        </is>
      </c>
      <c r="C1593" s="82" t="inlineStr">
        <is>
          <t>3.9</t>
        </is>
      </c>
      <c r="D1593" s="83" t="inlineStr">
        <is>
          <t>12</t>
        </is>
      </c>
      <c r="E1593" s="83" t="inlineStr">
        <is>
          <t>30</t>
        </is>
      </c>
      <c r="F1593" s="84">
        <f>D1593*E1593</f>
        <v/>
      </c>
      <c r="G1593" s="83" t="inlineStr">
        <is>
          <t>4</t>
        </is>
      </c>
      <c r="H1593" s="83" t="inlineStr">
        <is>
          <t>0.9%</t>
        </is>
      </c>
      <c r="I1593" s="87" t="inlineStr">
        <is>
          <t>x</t>
        </is>
      </c>
      <c r="J1593" s="83" t="inlineStr">
        <is>
          <t>0.9%</t>
        </is>
      </c>
      <c r="K1593" s="87" t="inlineStr">
        <is>
          <t>x</t>
        </is>
      </c>
      <c r="L1593" s="83" t="inlineStr">
        <is>
          <t>2</t>
        </is>
      </c>
      <c r="M1593" s="87" t="inlineStr">
        <is>
          <t>x</t>
        </is>
      </c>
      <c r="N1593" s="83" t="inlineStr">
        <is>
          <t>2</t>
        </is>
      </c>
      <c r="O1593" s="87" t="inlineStr">
        <is>
          <t>x</t>
        </is>
      </c>
      <c r="P1593" s="83" t="inlineStr">
        <is>
          <t>6.3%</t>
        </is>
      </c>
      <c r="Q1593" s="87" t="inlineStr">
        <is>
          <t>x</t>
        </is>
      </c>
      <c r="R1593" s="87" t="inlineStr">
        <is>
          <t>x</t>
        </is>
      </c>
      <c r="S1593" s="88" t="inlineStr">
        <is>
          <t>x</t>
        </is>
      </c>
    </row>
    <row r="1594" ht="24" customHeight="1">
      <c r="A1594" s="494" t="n"/>
      <c r="B1594" s="236" t="inlineStr">
        <is>
          <t>11</t>
        </is>
      </c>
      <c r="C1594" s="82" t="inlineStr">
        <is>
          <t>4.4</t>
        </is>
      </c>
      <c r="D1594" s="83" t="inlineStr">
        <is>
          <t>14</t>
        </is>
      </c>
      <c r="E1594" s="83" t="inlineStr">
        <is>
          <t>50</t>
        </is>
      </c>
      <c r="F1594" s="84">
        <f>D1594*E1594</f>
        <v/>
      </c>
      <c r="G1594" s="83" t="inlineStr">
        <is>
          <t>4</t>
        </is>
      </c>
      <c r="H1594" s="83" t="inlineStr">
        <is>
          <t>1.1%</t>
        </is>
      </c>
      <c r="I1594" s="87" t="inlineStr">
        <is>
          <t>x</t>
        </is>
      </c>
      <c r="J1594" s="83" t="inlineStr">
        <is>
          <t>1.1%</t>
        </is>
      </c>
      <c r="K1594" s="87" t="inlineStr">
        <is>
          <t>x</t>
        </is>
      </c>
      <c r="L1594" s="83" t="inlineStr">
        <is>
          <t>2</t>
        </is>
      </c>
      <c r="M1594" s="87" t="inlineStr">
        <is>
          <t>x</t>
        </is>
      </c>
      <c r="N1594" s="83" t="inlineStr">
        <is>
          <t>2</t>
        </is>
      </c>
      <c r="O1594" s="87" t="inlineStr">
        <is>
          <t>x</t>
        </is>
      </c>
      <c r="P1594" s="83" t="inlineStr">
        <is>
          <t>7.3%</t>
        </is>
      </c>
      <c r="Q1594" s="87" t="inlineStr">
        <is>
          <t>x</t>
        </is>
      </c>
      <c r="R1594" s="87" t="inlineStr">
        <is>
          <t>x</t>
        </is>
      </c>
      <c r="S1594" s="88" t="inlineStr">
        <is>
          <t>x</t>
        </is>
      </c>
    </row>
    <row r="1595" ht="24" customHeight="1">
      <c r="A1595" s="494" t="n"/>
      <c r="B1595" s="236" t="inlineStr">
        <is>
          <t>12</t>
        </is>
      </c>
      <c r="C1595" s="82" t="inlineStr">
        <is>
          <t>4.8</t>
        </is>
      </c>
      <c r="D1595" s="83" t="inlineStr">
        <is>
          <t>14</t>
        </is>
      </c>
      <c r="E1595" s="83" t="inlineStr">
        <is>
          <t>50</t>
        </is>
      </c>
      <c r="F1595" s="84">
        <f>D1595*E1595</f>
        <v/>
      </c>
      <c r="G1595" s="83" t="inlineStr">
        <is>
          <t>5</t>
        </is>
      </c>
      <c r="H1595" s="83" t="inlineStr">
        <is>
          <t>1.2%</t>
        </is>
      </c>
      <c r="I1595" s="87" t="inlineStr">
        <is>
          <t>x</t>
        </is>
      </c>
      <c r="J1595" s="83" t="inlineStr">
        <is>
          <t>1.2%</t>
        </is>
      </c>
      <c r="K1595" s="87" t="inlineStr">
        <is>
          <t>x</t>
        </is>
      </c>
      <c r="L1595" s="83" t="inlineStr">
        <is>
          <t>2</t>
        </is>
      </c>
      <c r="M1595" s="87" t="inlineStr">
        <is>
          <t>x</t>
        </is>
      </c>
      <c r="N1595" s="83" t="inlineStr">
        <is>
          <t>2</t>
        </is>
      </c>
      <c r="O1595" s="87" t="inlineStr">
        <is>
          <t>x</t>
        </is>
      </c>
      <c r="P1595" s="83" t="inlineStr">
        <is>
          <t>8.3%</t>
        </is>
      </c>
      <c r="Q1595" s="87" t="inlineStr">
        <is>
          <t>x</t>
        </is>
      </c>
      <c r="R1595" s="87" t="inlineStr">
        <is>
          <t>x</t>
        </is>
      </c>
      <c r="S1595" s="88" t="inlineStr">
        <is>
          <t>x</t>
        </is>
      </c>
    </row>
    <row r="1596" ht="24" customHeight="1">
      <c r="A1596" s="494" t="n"/>
      <c r="B1596" s="236" t="inlineStr">
        <is>
          <t>13</t>
        </is>
      </c>
      <c r="C1596" s="82" t="inlineStr">
        <is>
          <t>5.3</t>
        </is>
      </c>
      <c r="D1596" s="83" t="inlineStr">
        <is>
          <t>14</t>
        </is>
      </c>
      <c r="E1596" s="83" t="inlineStr">
        <is>
          <t>50</t>
        </is>
      </c>
      <c r="F1596" s="84">
        <f>D1596*E1596</f>
        <v/>
      </c>
      <c r="G1596" s="83" t="inlineStr">
        <is>
          <t>6</t>
        </is>
      </c>
      <c r="H1596" s="83" t="inlineStr">
        <is>
          <t>1.4%</t>
        </is>
      </c>
      <c r="I1596" s="87" t="inlineStr">
        <is>
          <t>x</t>
        </is>
      </c>
      <c r="J1596" s="83" t="inlineStr">
        <is>
          <t>1.4%</t>
        </is>
      </c>
      <c r="K1596" s="87" t="inlineStr">
        <is>
          <t>x</t>
        </is>
      </c>
      <c r="L1596" s="83" t="inlineStr">
        <is>
          <t>2</t>
        </is>
      </c>
      <c r="M1596" s="87" t="inlineStr">
        <is>
          <t>x</t>
        </is>
      </c>
      <c r="N1596" s="83" t="inlineStr">
        <is>
          <t>2</t>
        </is>
      </c>
      <c r="O1596" s="87" t="inlineStr">
        <is>
          <t>x</t>
        </is>
      </c>
      <c r="P1596" s="83" t="inlineStr">
        <is>
          <t>9.3%</t>
        </is>
      </c>
      <c r="Q1596" s="87" t="inlineStr">
        <is>
          <t>x</t>
        </is>
      </c>
      <c r="R1596" s="87" t="inlineStr">
        <is>
          <t>x</t>
        </is>
      </c>
      <c r="S1596" s="88" t="inlineStr">
        <is>
          <t>x</t>
        </is>
      </c>
    </row>
    <row r="1597" ht="24" customHeight="1">
      <c r="A1597" s="494" t="n"/>
      <c r="B1597" s="236" t="inlineStr">
        <is>
          <t>14</t>
        </is>
      </c>
      <c r="C1597" s="82" t="inlineStr">
        <is>
          <t>6.3</t>
        </is>
      </c>
      <c r="D1597" s="83" t="inlineStr">
        <is>
          <t>14</t>
        </is>
      </c>
      <c r="E1597" s="83" t="inlineStr">
        <is>
          <t>50</t>
        </is>
      </c>
      <c r="F1597" s="84">
        <f>D1597*E1597</f>
        <v/>
      </c>
      <c r="G1597" s="83" t="inlineStr">
        <is>
          <t>6</t>
        </is>
      </c>
      <c r="H1597" s="83" t="inlineStr">
        <is>
          <t>1.5%</t>
        </is>
      </c>
      <c r="I1597" s="87" t="inlineStr">
        <is>
          <t>x</t>
        </is>
      </c>
      <c r="J1597" s="83" t="inlineStr">
        <is>
          <t>1.5%</t>
        </is>
      </c>
      <c r="K1597" s="87" t="inlineStr">
        <is>
          <t>x</t>
        </is>
      </c>
      <c r="L1597" s="83" t="inlineStr">
        <is>
          <t>3</t>
        </is>
      </c>
      <c r="M1597" s="87" t="inlineStr">
        <is>
          <t>x</t>
        </is>
      </c>
      <c r="N1597" s="83" t="inlineStr">
        <is>
          <t>3</t>
        </is>
      </c>
      <c r="O1597" s="87" t="inlineStr">
        <is>
          <t>x</t>
        </is>
      </c>
      <c r="P1597" s="83" t="inlineStr">
        <is>
          <t>10.3%</t>
        </is>
      </c>
      <c r="Q1597" s="87" t="inlineStr">
        <is>
          <t>x</t>
        </is>
      </c>
      <c r="R1597" s="87" t="inlineStr">
        <is>
          <t>x</t>
        </is>
      </c>
      <c r="S1597" s="88" t="inlineStr">
        <is>
          <t>x</t>
        </is>
      </c>
    </row>
    <row r="1598" ht="24" customHeight="1">
      <c r="A1598" s="494" t="n"/>
      <c r="B1598" s="236" t="inlineStr">
        <is>
          <t>15</t>
        </is>
      </c>
      <c r="C1598" s="82" t="inlineStr">
        <is>
          <t>6.7</t>
        </is>
      </c>
      <c r="D1598" s="83" t="inlineStr">
        <is>
          <t>14</t>
        </is>
      </c>
      <c r="E1598" s="83" t="inlineStr">
        <is>
          <t>50</t>
        </is>
      </c>
      <c r="F1598" s="84">
        <f>D1598*E1598</f>
        <v/>
      </c>
      <c r="G1598" s="83" t="inlineStr">
        <is>
          <t>7</t>
        </is>
      </c>
      <c r="H1598" s="83" t="inlineStr">
        <is>
          <t>1.6%</t>
        </is>
      </c>
      <c r="I1598" s="87" t="inlineStr">
        <is>
          <t>x</t>
        </is>
      </c>
      <c r="J1598" s="83" t="inlineStr">
        <is>
          <t>1.6%</t>
        </is>
      </c>
      <c r="K1598" s="87" t="inlineStr">
        <is>
          <t>x</t>
        </is>
      </c>
      <c r="L1598" s="83" t="inlineStr">
        <is>
          <t>3</t>
        </is>
      </c>
      <c r="M1598" s="87" t="inlineStr">
        <is>
          <t>x</t>
        </is>
      </c>
      <c r="N1598" s="83" t="inlineStr">
        <is>
          <t>3</t>
        </is>
      </c>
      <c r="O1598" s="87" t="inlineStr">
        <is>
          <t>x</t>
        </is>
      </c>
      <c r="P1598" s="83" t="inlineStr">
        <is>
          <t>11.3%</t>
        </is>
      </c>
      <c r="Q1598" s="87" t="inlineStr">
        <is>
          <t>x</t>
        </is>
      </c>
      <c r="R1598" s="87" t="inlineStr">
        <is>
          <t>x</t>
        </is>
      </c>
      <c r="S1598" s="88" t="inlineStr">
        <is>
          <t>x</t>
        </is>
      </c>
    </row>
    <row r="1599" ht="24" customHeight="1">
      <c r="A1599" s="494" t="n"/>
      <c r="B1599" s="236" t="inlineStr">
        <is>
          <t>16</t>
        </is>
      </c>
      <c r="C1599" s="82" t="inlineStr">
        <is>
          <t>7.4</t>
        </is>
      </c>
      <c r="D1599" s="83" t="inlineStr">
        <is>
          <t>17</t>
        </is>
      </c>
      <c r="E1599" s="83" t="inlineStr">
        <is>
          <t>70</t>
        </is>
      </c>
      <c r="F1599" s="84">
        <f>D1599*E1599</f>
        <v/>
      </c>
      <c r="G1599" s="83" t="inlineStr">
        <is>
          <t>8</t>
        </is>
      </c>
      <c r="H1599" s="83" t="inlineStr">
        <is>
          <t>1.9%</t>
        </is>
      </c>
      <c r="I1599" s="87" t="inlineStr">
        <is>
          <t>x</t>
        </is>
      </c>
      <c r="J1599" s="83" t="inlineStr">
        <is>
          <t>1.9%</t>
        </is>
      </c>
      <c r="K1599" s="87" t="inlineStr">
        <is>
          <t>x</t>
        </is>
      </c>
      <c r="L1599" s="83" t="inlineStr">
        <is>
          <t>3</t>
        </is>
      </c>
      <c r="M1599" s="87" t="inlineStr">
        <is>
          <t>x</t>
        </is>
      </c>
      <c r="N1599" s="83" t="inlineStr">
        <is>
          <t>3</t>
        </is>
      </c>
      <c r="O1599" s="87" t="inlineStr">
        <is>
          <t>x</t>
        </is>
      </c>
      <c r="P1599" s="83" t="inlineStr">
        <is>
          <t>12.8%</t>
        </is>
      </c>
      <c r="Q1599" s="87" t="inlineStr">
        <is>
          <t>x</t>
        </is>
      </c>
      <c r="R1599" s="87" t="inlineStr">
        <is>
          <t>x</t>
        </is>
      </c>
      <c r="S1599" s="88" t="inlineStr">
        <is>
          <t>x</t>
        </is>
      </c>
    </row>
    <row r="1600" ht="24" customHeight="1">
      <c r="A1600" s="494" t="n"/>
      <c r="B1600" s="236" t="inlineStr">
        <is>
          <t>17</t>
        </is>
      </c>
      <c r="C1600" s="82" t="inlineStr">
        <is>
          <t>8.7</t>
        </is>
      </c>
      <c r="D1600" s="83" t="inlineStr">
        <is>
          <t>17</t>
        </is>
      </c>
      <c r="E1600" s="83" t="inlineStr">
        <is>
          <t>70</t>
        </is>
      </c>
      <c r="F1600" s="84">
        <f>D1600*E1600</f>
        <v/>
      </c>
      <c r="G1600" s="83" t="inlineStr">
        <is>
          <t>9</t>
        </is>
      </c>
      <c r="H1600" s="83" t="inlineStr">
        <is>
          <t>2.1%</t>
        </is>
      </c>
      <c r="I1600" s="87" t="inlineStr">
        <is>
          <t>x</t>
        </is>
      </c>
      <c r="J1600" s="83" t="inlineStr">
        <is>
          <t>2.1%</t>
        </is>
      </c>
      <c r="K1600" s="87" t="inlineStr">
        <is>
          <t>x</t>
        </is>
      </c>
      <c r="L1600" s="83" t="inlineStr">
        <is>
          <t>4</t>
        </is>
      </c>
      <c r="M1600" s="87" t="inlineStr">
        <is>
          <t>x</t>
        </is>
      </c>
      <c r="N1600" s="83" t="inlineStr">
        <is>
          <t>4</t>
        </is>
      </c>
      <c r="O1600" s="87" t="inlineStr">
        <is>
          <t>x</t>
        </is>
      </c>
      <c r="P1600" s="83" t="inlineStr">
        <is>
          <t>14.3%</t>
        </is>
      </c>
      <c r="Q1600" s="87" t="inlineStr">
        <is>
          <t>x</t>
        </is>
      </c>
      <c r="R1600" s="87" t="inlineStr">
        <is>
          <t>x</t>
        </is>
      </c>
      <c r="S1600" s="88" t="inlineStr">
        <is>
          <t>x</t>
        </is>
      </c>
    </row>
    <row r="1601" ht="24" customHeight="1">
      <c r="A1601" s="494" t="n"/>
      <c r="B1601" s="236" t="inlineStr">
        <is>
          <t>18</t>
        </is>
      </c>
      <c r="C1601" s="82" t="inlineStr">
        <is>
          <t>9.3</t>
        </is>
      </c>
      <c r="D1601" s="83" t="inlineStr">
        <is>
          <t>17</t>
        </is>
      </c>
      <c r="E1601" s="83" t="inlineStr">
        <is>
          <t>70</t>
        </is>
      </c>
      <c r="F1601" s="84">
        <f>D1601*E1601</f>
        <v/>
      </c>
      <c r="G1601" s="83" t="inlineStr">
        <is>
          <t>10</t>
        </is>
      </c>
      <c r="H1601" s="83" t="inlineStr">
        <is>
          <t>2.3%</t>
        </is>
      </c>
      <c r="I1601" s="87" t="inlineStr">
        <is>
          <t>x</t>
        </is>
      </c>
      <c r="J1601" s="83" t="inlineStr">
        <is>
          <t>2.3%</t>
        </is>
      </c>
      <c r="K1601" s="87" t="inlineStr">
        <is>
          <t>x</t>
        </is>
      </c>
      <c r="L1601" s="83" t="inlineStr">
        <is>
          <t>4</t>
        </is>
      </c>
      <c r="M1601" s="87" t="inlineStr">
        <is>
          <t>x</t>
        </is>
      </c>
      <c r="N1601" s="83" t="inlineStr">
        <is>
          <t>4</t>
        </is>
      </c>
      <c r="O1601" s="87" t="inlineStr">
        <is>
          <t>x</t>
        </is>
      </c>
      <c r="P1601" s="83" t="inlineStr">
        <is>
          <t>15.8%</t>
        </is>
      </c>
      <c r="Q1601" s="87" t="inlineStr">
        <is>
          <t>x</t>
        </is>
      </c>
      <c r="R1601" s="87" t="inlineStr">
        <is>
          <t>x</t>
        </is>
      </c>
      <c r="S1601" s="88" t="inlineStr">
        <is>
          <t>x</t>
        </is>
      </c>
    </row>
    <row r="1602" ht="24" customHeight="1">
      <c r="A1602" s="494" t="n"/>
      <c r="B1602" s="236" t="inlineStr">
        <is>
          <t>19</t>
        </is>
      </c>
      <c r="C1602" s="82" t="inlineStr">
        <is>
          <t>10</t>
        </is>
      </c>
      <c r="D1602" s="83" t="inlineStr">
        <is>
          <t>17</t>
        </is>
      </c>
      <c r="E1602" s="83" t="inlineStr">
        <is>
          <t>70</t>
        </is>
      </c>
      <c r="F1602" s="84">
        <f>D1602*E1602</f>
        <v/>
      </c>
      <c r="G1602" s="83" t="inlineStr">
        <is>
          <t>11</t>
        </is>
      </c>
      <c r="H1602" s="83" t="inlineStr">
        <is>
          <t>2.5%</t>
        </is>
      </c>
      <c r="I1602" s="87" t="inlineStr">
        <is>
          <t>x</t>
        </is>
      </c>
      <c r="J1602" s="83" t="inlineStr">
        <is>
          <t>2.5%</t>
        </is>
      </c>
      <c r="K1602" s="87" t="inlineStr">
        <is>
          <t>x</t>
        </is>
      </c>
      <c r="L1602" s="83" t="inlineStr">
        <is>
          <t>4</t>
        </is>
      </c>
      <c r="M1602" s="87" t="inlineStr">
        <is>
          <t>x</t>
        </is>
      </c>
      <c r="N1602" s="83" t="inlineStr">
        <is>
          <t>4</t>
        </is>
      </c>
      <c r="O1602" s="87" t="inlineStr">
        <is>
          <t>x</t>
        </is>
      </c>
      <c r="P1602" s="83" t="inlineStr">
        <is>
          <t>17.3%</t>
        </is>
      </c>
      <c r="Q1602" s="87" t="inlineStr">
        <is>
          <t>x</t>
        </is>
      </c>
      <c r="R1602" s="87" t="inlineStr">
        <is>
          <t>x</t>
        </is>
      </c>
      <c r="S1602" s="88" t="inlineStr">
        <is>
          <t>x</t>
        </is>
      </c>
    </row>
    <row r="1603" ht="24" customHeight="1">
      <c r="A1603" s="494" t="n"/>
      <c r="B1603" s="236" t="inlineStr">
        <is>
          <t>20</t>
        </is>
      </c>
      <c r="C1603" s="82" t="inlineStr">
        <is>
          <t>11.2</t>
        </is>
      </c>
      <c r="D1603" s="83" t="inlineStr">
        <is>
          <t>17</t>
        </is>
      </c>
      <c r="E1603" s="83" t="inlineStr">
        <is>
          <t>70</t>
        </is>
      </c>
      <c r="F1603" s="84">
        <f>D1603*E1603</f>
        <v/>
      </c>
      <c r="G1603" s="83" t="inlineStr">
        <is>
          <t>12</t>
        </is>
      </c>
      <c r="H1603" s="83" t="inlineStr">
        <is>
          <t>2.7%</t>
        </is>
      </c>
      <c r="I1603" s="87" t="inlineStr">
        <is>
          <t>x</t>
        </is>
      </c>
      <c r="J1603" s="83" t="inlineStr">
        <is>
          <t>2.7%</t>
        </is>
      </c>
      <c r="K1603" s="87" t="inlineStr">
        <is>
          <t>x</t>
        </is>
      </c>
      <c r="L1603" s="83" t="inlineStr">
        <is>
          <t>5</t>
        </is>
      </c>
      <c r="M1603" s="87" t="inlineStr">
        <is>
          <t>x</t>
        </is>
      </c>
      <c r="N1603" s="83" t="inlineStr">
        <is>
          <t>5</t>
        </is>
      </c>
      <c r="O1603" s="87" t="inlineStr">
        <is>
          <t>x</t>
        </is>
      </c>
      <c r="P1603" s="83" t="inlineStr">
        <is>
          <t>18.8%</t>
        </is>
      </c>
      <c r="Q1603" s="87" t="inlineStr">
        <is>
          <t>x</t>
        </is>
      </c>
      <c r="R1603" s="87" t="inlineStr">
        <is>
          <t>x</t>
        </is>
      </c>
      <c r="S1603" s="88" t="inlineStr">
        <is>
          <t>x</t>
        </is>
      </c>
    </row>
    <row r="1604" ht="24" customHeight="1">
      <c r="A1604" s="494" t="n"/>
      <c r="B1604" s="236" t="inlineStr">
        <is>
          <t>21</t>
        </is>
      </c>
      <c r="C1604" s="82" t="inlineStr">
        <is>
          <t>12.2</t>
        </is>
      </c>
      <c r="D1604" s="83" t="inlineStr">
        <is>
          <t>21</t>
        </is>
      </c>
      <c r="E1604" s="83" t="inlineStr">
        <is>
          <t>90</t>
        </is>
      </c>
      <c r="F1604" s="84">
        <f>D1604*E1604</f>
        <v/>
      </c>
      <c r="G1604" s="83" t="inlineStr">
        <is>
          <t>13</t>
        </is>
      </c>
      <c r="H1604" s="83" t="inlineStr">
        <is>
          <t>3.1%</t>
        </is>
      </c>
      <c r="I1604" s="87" t="inlineStr">
        <is>
          <t>x</t>
        </is>
      </c>
      <c r="J1604" s="83" t="inlineStr">
        <is>
          <t>3.1%</t>
        </is>
      </c>
      <c r="K1604" s="87" t="inlineStr">
        <is>
          <t>x</t>
        </is>
      </c>
      <c r="L1604" s="83" t="inlineStr">
        <is>
          <t>5</t>
        </is>
      </c>
      <c r="M1604" s="87" t="inlineStr">
        <is>
          <t>x</t>
        </is>
      </c>
      <c r="N1604" s="83" t="inlineStr">
        <is>
          <t>5</t>
        </is>
      </c>
      <c r="O1604" s="87" t="inlineStr">
        <is>
          <t>x</t>
        </is>
      </c>
      <c r="P1604" s="83" t="inlineStr">
        <is>
          <t>21%</t>
        </is>
      </c>
      <c r="Q1604" s="87" t="inlineStr">
        <is>
          <t>x</t>
        </is>
      </c>
      <c r="R1604" s="87" t="inlineStr">
        <is>
          <t>x</t>
        </is>
      </c>
      <c r="S1604" s="88" t="inlineStr">
        <is>
          <t>x</t>
        </is>
      </c>
    </row>
    <row r="1605" ht="24" customHeight="1">
      <c r="A1605" s="494" t="n"/>
      <c r="B1605" s="236" t="inlineStr">
        <is>
          <t>22</t>
        </is>
      </c>
      <c r="C1605" s="82" t="inlineStr">
        <is>
          <t>13.7</t>
        </is>
      </c>
      <c r="D1605" s="83" t="inlineStr">
        <is>
          <t>21</t>
        </is>
      </c>
      <c r="E1605" s="83" t="inlineStr">
        <is>
          <t>90</t>
        </is>
      </c>
      <c r="F1605" s="84">
        <f>D1605*E1605</f>
        <v/>
      </c>
      <c r="G1605" s="83" t="inlineStr">
        <is>
          <t>14</t>
        </is>
      </c>
      <c r="H1605" s="83" t="inlineStr">
        <is>
          <t>3.4%</t>
        </is>
      </c>
      <c r="I1605" s="87" t="inlineStr">
        <is>
          <t>x</t>
        </is>
      </c>
      <c r="J1605" s="83" t="inlineStr">
        <is>
          <t>3.4%</t>
        </is>
      </c>
      <c r="K1605" s="87" t="inlineStr">
        <is>
          <t>x</t>
        </is>
      </c>
      <c r="L1605" s="83" t="inlineStr">
        <is>
          <t>6</t>
        </is>
      </c>
      <c r="M1605" s="87" t="inlineStr">
        <is>
          <t>x</t>
        </is>
      </c>
      <c r="N1605" s="83" t="inlineStr">
        <is>
          <t>6</t>
        </is>
      </c>
      <c r="O1605" s="87" t="inlineStr">
        <is>
          <t>x</t>
        </is>
      </c>
      <c r="P1605" s="83" t="inlineStr">
        <is>
          <t>23.3%</t>
        </is>
      </c>
      <c r="Q1605" s="87" t="inlineStr">
        <is>
          <t>x</t>
        </is>
      </c>
      <c r="R1605" s="87" t="inlineStr">
        <is>
          <t>x</t>
        </is>
      </c>
      <c r="S1605" s="88" t="inlineStr">
        <is>
          <t>x</t>
        </is>
      </c>
    </row>
    <row r="1606" ht="24" customHeight="1">
      <c r="A1606" s="494" t="n"/>
      <c r="B1606" s="236" t="inlineStr">
        <is>
          <t>23</t>
        </is>
      </c>
      <c r="C1606" s="82" t="inlineStr">
        <is>
          <t>15.3</t>
        </is>
      </c>
      <c r="D1606" s="83" t="inlineStr">
        <is>
          <t>21</t>
        </is>
      </c>
      <c r="E1606" s="83" t="inlineStr">
        <is>
          <t>90</t>
        </is>
      </c>
      <c r="F1606" s="84">
        <f>D1606*E1606</f>
        <v/>
      </c>
      <c r="G1606" s="83" t="inlineStr">
        <is>
          <t>16</t>
        </is>
      </c>
      <c r="H1606" s="83" t="inlineStr">
        <is>
          <t>3.7%</t>
        </is>
      </c>
      <c r="I1606" s="87" t="inlineStr">
        <is>
          <t>x</t>
        </is>
      </c>
      <c r="J1606" s="83" t="inlineStr">
        <is>
          <t>3.7%</t>
        </is>
      </c>
      <c r="K1606" s="87" t="inlineStr">
        <is>
          <t>x</t>
        </is>
      </c>
      <c r="L1606" s="83" t="inlineStr">
        <is>
          <t>7</t>
        </is>
      </c>
      <c r="M1606" s="87" t="inlineStr">
        <is>
          <t>x</t>
        </is>
      </c>
      <c r="N1606" s="83" t="inlineStr">
        <is>
          <t>7</t>
        </is>
      </c>
      <c r="O1606" s="87" t="inlineStr">
        <is>
          <t>x</t>
        </is>
      </c>
      <c r="P1606" s="83" t="inlineStr">
        <is>
          <t>25.5%</t>
        </is>
      </c>
      <c r="Q1606" s="87" t="inlineStr">
        <is>
          <t>x</t>
        </is>
      </c>
      <c r="R1606" s="87" t="inlineStr">
        <is>
          <t>x</t>
        </is>
      </c>
      <c r="S1606" s="88" t="inlineStr">
        <is>
          <t>x</t>
        </is>
      </c>
    </row>
    <row r="1607" ht="24" customHeight="1">
      <c r="A1607" s="494" t="n"/>
      <c r="B1607" s="236" t="inlineStr">
        <is>
          <t>24</t>
        </is>
      </c>
      <c r="C1607" s="82" t="inlineStr">
        <is>
          <t>16.4</t>
        </is>
      </c>
      <c r="D1607" s="83" t="inlineStr">
        <is>
          <t>21</t>
        </is>
      </c>
      <c r="E1607" s="83" t="inlineStr">
        <is>
          <t>90</t>
        </is>
      </c>
      <c r="F1607" s="84">
        <f>D1607*E1607</f>
        <v/>
      </c>
      <c r="G1607" s="83" t="inlineStr">
        <is>
          <t>17</t>
        </is>
      </c>
      <c r="H1607" s="83" t="inlineStr">
        <is>
          <t>4.1%</t>
        </is>
      </c>
      <c r="I1607" s="87" t="inlineStr">
        <is>
          <t>x</t>
        </is>
      </c>
      <c r="J1607" s="83" t="inlineStr">
        <is>
          <t>4.1%</t>
        </is>
      </c>
      <c r="K1607" s="87" t="inlineStr">
        <is>
          <t>x</t>
        </is>
      </c>
      <c r="L1607" s="83" t="inlineStr">
        <is>
          <t>7</t>
        </is>
      </c>
      <c r="M1607" s="87" t="inlineStr">
        <is>
          <t>x</t>
        </is>
      </c>
      <c r="N1607" s="83" t="inlineStr">
        <is>
          <t>7</t>
        </is>
      </c>
      <c r="O1607" s="87" t="inlineStr">
        <is>
          <t>x</t>
        </is>
      </c>
      <c r="P1607" s="83" t="inlineStr">
        <is>
          <t>27.8%</t>
        </is>
      </c>
      <c r="Q1607" s="87" t="inlineStr">
        <is>
          <t>x</t>
        </is>
      </c>
      <c r="R1607" s="87" t="inlineStr">
        <is>
          <t>x</t>
        </is>
      </c>
      <c r="S1607" s="88" t="inlineStr">
        <is>
          <t>x</t>
        </is>
      </c>
    </row>
    <row r="1608" ht="24" customHeight="1">
      <c r="A1608" s="494" t="n"/>
      <c r="B1608" s="236" t="inlineStr">
        <is>
          <t>25</t>
        </is>
      </c>
      <c r="C1608" s="82" t="inlineStr">
        <is>
          <t>18</t>
        </is>
      </c>
      <c r="D1608" s="83" t="inlineStr">
        <is>
          <t>21</t>
        </is>
      </c>
      <c r="E1608" s="83" t="inlineStr">
        <is>
          <t>90</t>
        </is>
      </c>
      <c r="F1608" s="84">
        <f>D1608*E1608</f>
        <v/>
      </c>
      <c r="G1608" s="83" t="inlineStr">
        <is>
          <t>19</t>
        </is>
      </c>
      <c r="H1608" s="83" t="inlineStr">
        <is>
          <t>4.4%</t>
        </is>
      </c>
      <c r="I1608" s="87" t="inlineStr">
        <is>
          <t>x</t>
        </is>
      </c>
      <c r="J1608" s="83" t="inlineStr">
        <is>
          <t>4.4%</t>
        </is>
      </c>
      <c r="K1608" s="87" t="inlineStr">
        <is>
          <t>x</t>
        </is>
      </c>
      <c r="L1608" s="83" t="inlineStr">
        <is>
          <t>8</t>
        </is>
      </c>
      <c r="M1608" s="87" t="inlineStr">
        <is>
          <t>x</t>
        </is>
      </c>
      <c r="N1608" s="83" t="inlineStr">
        <is>
          <t>8</t>
        </is>
      </c>
      <c r="O1608" s="87" t="inlineStr">
        <is>
          <t>x</t>
        </is>
      </c>
      <c r="P1608" s="83" t="inlineStr">
        <is>
          <t>30%</t>
        </is>
      </c>
      <c r="Q1608" s="87" t="inlineStr">
        <is>
          <t>x</t>
        </is>
      </c>
      <c r="R1608" s="87" t="inlineStr">
        <is>
          <t>x</t>
        </is>
      </c>
      <c r="S1608" s="88" t="inlineStr">
        <is>
          <t>x</t>
        </is>
      </c>
    </row>
    <row r="1609" ht="24" customHeight="1">
      <c r="A1609" s="494" t="n"/>
      <c r="B1609" s="236" t="inlineStr">
        <is>
          <t>26</t>
        </is>
      </c>
      <c r="C1609" s="82" t="inlineStr">
        <is>
          <t>20.3</t>
        </is>
      </c>
      <c r="D1609" s="83" t="inlineStr">
        <is>
          <t>25</t>
        </is>
      </c>
      <c r="E1609" s="83" t="inlineStr">
        <is>
          <t>120</t>
        </is>
      </c>
      <c r="F1609" s="84">
        <f>D1609*E1609</f>
        <v/>
      </c>
      <c r="G1609" s="83" t="inlineStr">
        <is>
          <t>21</t>
        </is>
      </c>
      <c r="H1609" s="83" t="inlineStr">
        <is>
          <t>5%</t>
        </is>
      </c>
      <c r="I1609" s="87" t="inlineStr">
        <is>
          <t>x</t>
        </is>
      </c>
      <c r="J1609" s="83" t="inlineStr">
        <is>
          <t>5%</t>
        </is>
      </c>
      <c r="K1609" s="87" t="inlineStr">
        <is>
          <t>x</t>
        </is>
      </c>
      <c r="L1609" s="83" t="inlineStr">
        <is>
          <t>9</t>
        </is>
      </c>
      <c r="M1609" s="87" t="inlineStr">
        <is>
          <t>x</t>
        </is>
      </c>
      <c r="N1609" s="83" t="inlineStr">
        <is>
          <t>9</t>
        </is>
      </c>
      <c r="O1609" s="87" t="inlineStr">
        <is>
          <t>x</t>
        </is>
      </c>
      <c r="P1609" s="83" t="inlineStr">
        <is>
          <t>34%</t>
        </is>
      </c>
      <c r="Q1609" s="87" t="inlineStr">
        <is>
          <t>x</t>
        </is>
      </c>
      <c r="R1609" s="87" t="inlineStr">
        <is>
          <t>x</t>
        </is>
      </c>
      <c r="S1609" s="88" t="inlineStr">
        <is>
          <t>x</t>
        </is>
      </c>
    </row>
    <row r="1610" ht="24" customHeight="1">
      <c r="A1610" s="494" t="n"/>
      <c r="B1610" s="236" t="inlineStr">
        <is>
          <t>27</t>
        </is>
      </c>
      <c r="C1610" s="82" t="inlineStr">
        <is>
          <t>22.6</t>
        </is>
      </c>
      <c r="D1610" s="83" t="inlineStr">
        <is>
          <t>25</t>
        </is>
      </c>
      <c r="E1610" s="83" t="inlineStr">
        <is>
          <t>120</t>
        </is>
      </c>
      <c r="F1610" s="84">
        <f>D1610*E1610</f>
        <v/>
      </c>
      <c r="G1610" s="83" t="inlineStr">
        <is>
          <t>24</t>
        </is>
      </c>
      <c r="H1610" s="83" t="inlineStr">
        <is>
          <t>5.5%</t>
        </is>
      </c>
      <c r="I1610" s="87" t="inlineStr">
        <is>
          <t>x</t>
        </is>
      </c>
      <c r="J1610" s="83" t="inlineStr">
        <is>
          <t>5.5%</t>
        </is>
      </c>
      <c r="K1610" s="87" t="inlineStr">
        <is>
          <t>x</t>
        </is>
      </c>
      <c r="L1610" s="83" t="inlineStr">
        <is>
          <t>10</t>
        </is>
      </c>
      <c r="M1610" s="87" t="inlineStr">
        <is>
          <t>x</t>
        </is>
      </c>
      <c r="N1610" s="83" t="inlineStr">
        <is>
          <t>10</t>
        </is>
      </c>
      <c r="O1610" s="87" t="inlineStr">
        <is>
          <t>x</t>
        </is>
      </c>
      <c r="P1610" s="83" t="inlineStr">
        <is>
          <t>38%</t>
        </is>
      </c>
      <c r="Q1610" s="87" t="inlineStr">
        <is>
          <t>x</t>
        </is>
      </c>
      <c r="R1610" s="87" t="inlineStr">
        <is>
          <t>x</t>
        </is>
      </c>
      <c r="S1610" s="88" t="inlineStr">
        <is>
          <t>x</t>
        </is>
      </c>
    </row>
    <row r="1611" ht="24" customHeight="1">
      <c r="A1611" s="494" t="n"/>
      <c r="B1611" s="236" t="inlineStr">
        <is>
          <t>28</t>
        </is>
      </c>
      <c r="C1611" s="82" t="inlineStr">
        <is>
          <t>24.9</t>
        </is>
      </c>
      <c r="D1611" s="83" t="inlineStr">
        <is>
          <t>25</t>
        </is>
      </c>
      <c r="E1611" s="83" t="inlineStr">
        <is>
          <t>120</t>
        </is>
      </c>
      <c r="F1611" s="84">
        <f>D1611*E1611</f>
        <v/>
      </c>
      <c r="G1611" s="83" t="inlineStr">
        <is>
          <t>26</t>
        </is>
      </c>
      <c r="H1611" s="83" t="inlineStr">
        <is>
          <t>6.1%</t>
        </is>
      </c>
      <c r="I1611" s="87" t="inlineStr">
        <is>
          <t>x</t>
        </is>
      </c>
      <c r="J1611" s="83" t="inlineStr">
        <is>
          <t>6.1%</t>
        </is>
      </c>
      <c r="K1611" s="87" t="inlineStr">
        <is>
          <t>x</t>
        </is>
      </c>
      <c r="L1611" s="83" t="inlineStr">
        <is>
          <t>11</t>
        </is>
      </c>
      <c r="M1611" s="87" t="inlineStr">
        <is>
          <t>x</t>
        </is>
      </c>
      <c r="N1611" s="83" t="inlineStr">
        <is>
          <t>11</t>
        </is>
      </c>
      <c r="O1611" s="87" t="inlineStr">
        <is>
          <t>x</t>
        </is>
      </c>
      <c r="P1611" s="83" t="inlineStr">
        <is>
          <t>42%</t>
        </is>
      </c>
      <c r="Q1611" s="87" t="inlineStr">
        <is>
          <t>x</t>
        </is>
      </c>
      <c r="R1611" s="87" t="inlineStr">
        <is>
          <t>x</t>
        </is>
      </c>
      <c r="S1611" s="88" t="inlineStr">
        <is>
          <t>x</t>
        </is>
      </c>
    </row>
    <row r="1612" ht="24" customHeight="1">
      <c r="A1612" s="494" t="n"/>
      <c r="B1612" s="236" t="inlineStr">
        <is>
          <t>29</t>
        </is>
      </c>
      <c r="C1612" s="82" t="inlineStr">
        <is>
          <t>27.3</t>
        </is>
      </c>
      <c r="D1612" s="83" t="inlineStr">
        <is>
          <t>25</t>
        </is>
      </c>
      <c r="E1612" s="83" t="inlineStr">
        <is>
          <t>120</t>
        </is>
      </c>
      <c r="F1612" s="84">
        <f>D1612*E1612</f>
        <v/>
      </c>
      <c r="G1612" s="83" t="inlineStr">
        <is>
          <t>29</t>
        </is>
      </c>
      <c r="H1612" s="83" t="inlineStr">
        <is>
          <t>6.7%</t>
        </is>
      </c>
      <c r="I1612" s="87" t="inlineStr">
        <is>
          <t>x</t>
        </is>
      </c>
      <c r="J1612" s="83" t="inlineStr">
        <is>
          <t>6.7%</t>
        </is>
      </c>
      <c r="K1612" s="87" t="inlineStr">
        <is>
          <t>x</t>
        </is>
      </c>
      <c r="L1612" s="83" t="inlineStr">
        <is>
          <t>12</t>
        </is>
      </c>
      <c r="M1612" s="87" t="inlineStr">
        <is>
          <t>x</t>
        </is>
      </c>
      <c r="N1612" s="83" t="inlineStr">
        <is>
          <t>12</t>
        </is>
      </c>
      <c r="O1612" s="87" t="inlineStr">
        <is>
          <t>x</t>
        </is>
      </c>
      <c r="P1612" s="83" t="inlineStr">
        <is>
          <t>46%</t>
        </is>
      </c>
      <c r="Q1612" s="87" t="inlineStr">
        <is>
          <t>x</t>
        </is>
      </c>
      <c r="R1612" s="87" t="inlineStr">
        <is>
          <t>x</t>
        </is>
      </c>
      <c r="S1612" s="88" t="inlineStr">
        <is>
          <t>x</t>
        </is>
      </c>
    </row>
    <row r="1613" ht="24" customHeight="1">
      <c r="A1613" s="494" t="n"/>
      <c r="B1613" s="236" t="inlineStr">
        <is>
          <t>30</t>
        </is>
      </c>
      <c r="C1613" s="82" t="inlineStr">
        <is>
          <t>29.7</t>
        </is>
      </c>
      <c r="D1613" s="83" t="inlineStr">
        <is>
          <t>25</t>
        </is>
      </c>
      <c r="E1613" s="83" t="inlineStr">
        <is>
          <t>120</t>
        </is>
      </c>
      <c r="F1613" s="84">
        <f>D1613*E1613</f>
        <v/>
      </c>
      <c r="G1613" s="83" t="inlineStr">
        <is>
          <t>31</t>
        </is>
      </c>
      <c r="H1613" s="83" t="inlineStr">
        <is>
          <t>7.3%</t>
        </is>
      </c>
      <c r="I1613" s="87" t="inlineStr">
        <is>
          <t>x</t>
        </is>
      </c>
      <c r="J1613" s="83" t="inlineStr">
        <is>
          <t>7.3%</t>
        </is>
      </c>
      <c r="K1613" s="87" t="inlineStr">
        <is>
          <t>x</t>
        </is>
      </c>
      <c r="L1613" s="83" t="inlineStr">
        <is>
          <t>13</t>
        </is>
      </c>
      <c r="M1613" s="87" t="inlineStr">
        <is>
          <t>x</t>
        </is>
      </c>
      <c r="N1613" s="83" t="inlineStr">
        <is>
          <t>13</t>
        </is>
      </c>
      <c r="O1613" s="87" t="inlineStr">
        <is>
          <t>x</t>
        </is>
      </c>
      <c r="P1613" s="83" t="inlineStr">
        <is>
          <t>50%</t>
        </is>
      </c>
      <c r="Q1613" s="87" t="inlineStr">
        <is>
          <t>x</t>
        </is>
      </c>
      <c r="R1613" s="87" t="inlineStr">
        <is>
          <t>x</t>
        </is>
      </c>
      <c r="S1613" s="88" t="inlineStr">
        <is>
          <t>x</t>
        </is>
      </c>
    </row>
    <row r="1614" ht="24" customHeight="1">
      <c r="A1614" s="494" t="n"/>
      <c r="B1614" s="236" t="inlineStr">
        <is>
          <t>31</t>
        </is>
      </c>
      <c r="C1614" s="82" t="inlineStr">
        <is>
          <t>32.3</t>
        </is>
      </c>
      <c r="D1614" s="83" t="inlineStr">
        <is>
          <t>30</t>
        </is>
      </c>
      <c r="E1614" s="83" t="inlineStr">
        <is>
          <t>150</t>
        </is>
      </c>
      <c r="F1614" s="84">
        <f>D1614*E1614</f>
        <v/>
      </c>
      <c r="G1614" s="83" t="inlineStr">
        <is>
          <t>34</t>
        </is>
      </c>
      <c r="H1614" s="83" t="inlineStr">
        <is>
          <t>8%</t>
        </is>
      </c>
      <c r="I1614" s="87" t="inlineStr">
        <is>
          <t>x</t>
        </is>
      </c>
      <c r="J1614" s="83" t="inlineStr">
        <is>
          <t>8%</t>
        </is>
      </c>
      <c r="K1614" s="87" t="inlineStr">
        <is>
          <t>x</t>
        </is>
      </c>
      <c r="L1614" s="83" t="inlineStr">
        <is>
          <t>14</t>
        </is>
      </c>
      <c r="M1614" s="87" t="inlineStr">
        <is>
          <t>x</t>
        </is>
      </c>
      <c r="N1614" s="83" t="inlineStr">
        <is>
          <t>14</t>
        </is>
      </c>
      <c r="O1614" s="87" t="inlineStr">
        <is>
          <t>x</t>
        </is>
      </c>
      <c r="P1614" s="83" t="inlineStr">
        <is>
          <t>54.5%</t>
        </is>
      </c>
      <c r="Q1614" s="87" t="inlineStr">
        <is>
          <t>x</t>
        </is>
      </c>
      <c r="R1614" s="87" t="inlineStr">
        <is>
          <t>x</t>
        </is>
      </c>
      <c r="S1614" s="88" t="inlineStr">
        <is>
          <t>x</t>
        </is>
      </c>
    </row>
    <row r="1615" ht="24" customHeight="1">
      <c r="A1615" s="494" t="n"/>
      <c r="B1615" s="236" t="inlineStr">
        <is>
          <t>32</t>
        </is>
      </c>
      <c r="C1615" s="82" t="inlineStr">
        <is>
          <t>34.8</t>
        </is>
      </c>
      <c r="D1615" s="83" t="inlineStr">
        <is>
          <t>30</t>
        </is>
      </c>
      <c r="E1615" s="83" t="inlineStr">
        <is>
          <t>150</t>
        </is>
      </c>
      <c r="F1615" s="84">
        <f>D1615*E1615</f>
        <v/>
      </c>
      <c r="G1615" s="83" t="inlineStr">
        <is>
          <t>37</t>
        </is>
      </c>
      <c r="H1615" s="83" t="inlineStr">
        <is>
          <t>8.6%</t>
        </is>
      </c>
      <c r="I1615" s="87" t="inlineStr">
        <is>
          <t>x</t>
        </is>
      </c>
      <c r="J1615" s="83" t="inlineStr">
        <is>
          <t>8.6%</t>
        </is>
      </c>
      <c r="K1615" s="87" t="inlineStr">
        <is>
          <t>x</t>
        </is>
      </c>
      <c r="L1615" s="83" t="inlineStr">
        <is>
          <t>15</t>
        </is>
      </c>
      <c r="M1615" s="87" t="inlineStr">
        <is>
          <t>x</t>
        </is>
      </c>
      <c r="N1615" s="83" t="inlineStr">
        <is>
          <t>15</t>
        </is>
      </c>
      <c r="O1615" s="87" t="inlineStr">
        <is>
          <t>x</t>
        </is>
      </c>
      <c r="P1615" s="83" t="inlineStr">
        <is>
          <t>59%</t>
        </is>
      </c>
      <c r="Q1615" s="87" t="inlineStr">
        <is>
          <t>x</t>
        </is>
      </c>
      <c r="R1615" s="87" t="inlineStr">
        <is>
          <t>x</t>
        </is>
      </c>
      <c r="S1615" s="88" t="inlineStr">
        <is>
          <t>x</t>
        </is>
      </c>
    </row>
    <row r="1616" ht="24" customHeight="1">
      <c r="A1616" s="494" t="n"/>
      <c r="B1616" s="236" t="inlineStr">
        <is>
          <t>33</t>
        </is>
      </c>
      <c r="C1616" s="82" t="inlineStr">
        <is>
          <t>38.2</t>
        </is>
      </c>
      <c r="D1616" s="83" t="inlineStr">
        <is>
          <t>30</t>
        </is>
      </c>
      <c r="E1616" s="83" t="inlineStr">
        <is>
          <t>150</t>
        </is>
      </c>
      <c r="F1616" s="84">
        <f>D1616*E1616</f>
        <v/>
      </c>
      <c r="G1616" s="83" t="inlineStr">
        <is>
          <t>40</t>
        </is>
      </c>
      <c r="H1616" s="83" t="inlineStr">
        <is>
          <t>9.3%</t>
        </is>
      </c>
      <c r="I1616" s="87" t="inlineStr">
        <is>
          <t>x</t>
        </is>
      </c>
      <c r="J1616" s="83" t="inlineStr">
        <is>
          <t>9.3%</t>
        </is>
      </c>
      <c r="K1616" s="87" t="inlineStr">
        <is>
          <t>x</t>
        </is>
      </c>
      <c r="L1616" s="83" t="inlineStr">
        <is>
          <t>17</t>
        </is>
      </c>
      <c r="M1616" s="87" t="inlineStr">
        <is>
          <t>x</t>
        </is>
      </c>
      <c r="N1616" s="83" t="inlineStr">
        <is>
          <t>17</t>
        </is>
      </c>
      <c r="O1616" s="87" t="inlineStr">
        <is>
          <t>x</t>
        </is>
      </c>
      <c r="P1616" s="83" t="inlineStr">
        <is>
          <t>64%</t>
        </is>
      </c>
      <c r="Q1616" s="87" t="inlineStr">
        <is>
          <t>x</t>
        </is>
      </c>
      <c r="R1616" s="87" t="inlineStr">
        <is>
          <t>x</t>
        </is>
      </c>
      <c r="S1616" s="88" t="inlineStr">
        <is>
          <t>x</t>
        </is>
      </c>
    </row>
    <row r="1617" ht="24" customHeight="1">
      <c r="A1617" s="494" t="n"/>
      <c r="B1617" s="236" t="inlineStr">
        <is>
          <t>34</t>
        </is>
      </c>
      <c r="C1617" s="82" t="inlineStr">
        <is>
          <t>41.3</t>
        </is>
      </c>
      <c r="D1617" s="83" t="inlineStr">
        <is>
          <t>30</t>
        </is>
      </c>
      <c r="E1617" s="83" t="inlineStr">
        <is>
          <t>150</t>
        </is>
      </c>
      <c r="F1617" s="84">
        <f>D1617*E1617</f>
        <v/>
      </c>
      <c r="G1617" s="83" t="inlineStr">
        <is>
          <t>43</t>
        </is>
      </c>
      <c r="H1617" s="83" t="inlineStr">
        <is>
          <t>10.2%</t>
        </is>
      </c>
      <c r="I1617" s="87" t="inlineStr">
        <is>
          <t>x</t>
        </is>
      </c>
      <c r="J1617" s="83" t="inlineStr">
        <is>
          <t>10.3%</t>
        </is>
      </c>
      <c r="K1617" s="87" t="inlineStr">
        <is>
          <t>x</t>
        </is>
      </c>
      <c r="L1617" s="83" t="inlineStr">
        <is>
          <t>18</t>
        </is>
      </c>
      <c r="M1617" s="87" t="inlineStr">
        <is>
          <t>x</t>
        </is>
      </c>
      <c r="N1617" s="83" t="inlineStr">
        <is>
          <t>18</t>
        </is>
      </c>
      <c r="O1617" s="87" t="inlineStr">
        <is>
          <t>x</t>
        </is>
      </c>
      <c r="P1617" s="83" t="inlineStr">
        <is>
          <t>70%</t>
        </is>
      </c>
      <c r="Q1617" s="87" t="inlineStr">
        <is>
          <t>x</t>
        </is>
      </c>
      <c r="R1617" s="87" t="inlineStr">
        <is>
          <t>x</t>
        </is>
      </c>
      <c r="S1617" s="88" t="inlineStr">
        <is>
          <t>x</t>
        </is>
      </c>
    </row>
    <row r="1618" ht="24" customHeight="1">
      <c r="A1618" s="553" t="n"/>
      <c r="B1618" s="78" t="inlineStr">
        <is>
          <t>35</t>
        </is>
      </c>
      <c r="C1618" s="89" t="inlineStr">
        <is>
          <t>44.9</t>
        </is>
      </c>
      <c r="D1618" s="90" t="inlineStr">
        <is>
          <t>30</t>
        </is>
      </c>
      <c r="E1618" s="90" t="inlineStr">
        <is>
          <t>150</t>
        </is>
      </c>
      <c r="F1618" s="224">
        <f>D1618*E1618</f>
        <v/>
      </c>
      <c r="G1618" s="343" t="inlineStr">
        <is>
          <t>47</t>
        </is>
      </c>
      <c r="H1618" s="343" t="inlineStr">
        <is>
          <t>11%</t>
        </is>
      </c>
      <c r="I1618" s="66" t="inlineStr">
        <is>
          <t>x</t>
        </is>
      </c>
      <c r="J1618" s="343" t="inlineStr">
        <is>
          <t>11%</t>
        </is>
      </c>
      <c r="K1618" s="66" t="inlineStr">
        <is>
          <t>x</t>
        </is>
      </c>
      <c r="L1618" s="343" t="inlineStr">
        <is>
          <t>20</t>
        </is>
      </c>
      <c r="M1618" s="66" t="inlineStr">
        <is>
          <t>x</t>
        </is>
      </c>
      <c r="N1618" s="343" t="inlineStr">
        <is>
          <t>20</t>
        </is>
      </c>
      <c r="O1618" s="66" t="inlineStr">
        <is>
          <t>x</t>
        </is>
      </c>
      <c r="P1618" s="343" t="inlineStr">
        <is>
          <t>75%</t>
        </is>
      </c>
      <c r="Q1618" s="66" t="inlineStr">
        <is>
          <t>x</t>
        </is>
      </c>
      <c r="R1618" s="66" t="inlineStr">
        <is>
          <t>x</t>
        </is>
      </c>
      <c r="S1618" s="67" t="inlineStr">
        <is>
          <t>x</t>
        </is>
      </c>
    </row>
    <row r="1619" ht="24" customHeight="1">
      <c r="A1619" s="605" t="inlineStr">
        <is>
          <t>明教
基础心法
五行阵</t>
        </is>
      </c>
      <c r="B1619" s="63" t="inlineStr">
        <is>
          <t>1</t>
        </is>
      </c>
      <c r="C1619" s="234" t="inlineStr">
        <is>
          <t>0.2</t>
        </is>
      </c>
      <c r="D1619" s="340" t="inlineStr">
        <is>
          <t>10</t>
        </is>
      </c>
      <c r="E1619" s="340" t="inlineStr">
        <is>
          <t>20</t>
        </is>
      </c>
      <c r="F1619" s="207">
        <f>D1619*E1619</f>
        <v/>
      </c>
      <c r="G1619" s="340" t="inlineStr">
        <is>
          <t>0</t>
        </is>
      </c>
      <c r="H1619" s="253" t="inlineStr">
        <is>
          <t>x</t>
        </is>
      </c>
      <c r="I1619" s="340" t="inlineStr">
        <is>
          <t>0.1%</t>
        </is>
      </c>
      <c r="J1619" s="253" t="inlineStr">
        <is>
          <t>x</t>
        </is>
      </c>
      <c r="K1619" s="340" t="inlineStr">
        <is>
          <t>0.1%</t>
        </is>
      </c>
      <c r="L1619" s="253" t="inlineStr">
        <is>
          <t>x</t>
        </is>
      </c>
      <c r="M1619" s="340" t="inlineStr">
        <is>
          <t>0</t>
        </is>
      </c>
      <c r="N1619" s="253" t="inlineStr">
        <is>
          <t>x</t>
        </is>
      </c>
      <c r="O1619" s="340" t="inlineStr">
        <is>
          <t>0</t>
        </is>
      </c>
      <c r="P1619" s="253" t="inlineStr">
        <is>
          <t>x</t>
        </is>
      </c>
      <c r="Q1619" s="340" t="inlineStr">
        <is>
          <t>0.5%</t>
        </is>
      </c>
      <c r="R1619" s="253" t="inlineStr">
        <is>
          <t>x</t>
        </is>
      </c>
      <c r="S1619" s="662" t="inlineStr">
        <is>
          <t>x</t>
        </is>
      </c>
    </row>
    <row r="1620" ht="24" customHeight="1">
      <c r="A1620" s="494" t="n"/>
      <c r="B1620" s="236" t="inlineStr">
        <is>
          <t>2</t>
        </is>
      </c>
      <c r="C1620" s="82" t="inlineStr">
        <is>
          <t>0.4</t>
        </is>
      </c>
      <c r="D1620" s="83" t="inlineStr">
        <is>
          <t>10</t>
        </is>
      </c>
      <c r="E1620" s="83" t="inlineStr">
        <is>
          <t>20</t>
        </is>
      </c>
      <c r="F1620" s="84">
        <f>D1620*E1620</f>
        <v/>
      </c>
      <c r="G1620" s="83" t="inlineStr">
        <is>
          <t>1</t>
        </is>
      </c>
      <c r="H1620" s="87" t="inlineStr">
        <is>
          <t>x</t>
        </is>
      </c>
      <c r="I1620" s="83" t="inlineStr">
        <is>
          <t>0.1%</t>
        </is>
      </c>
      <c r="J1620" s="87" t="inlineStr">
        <is>
          <t>x</t>
        </is>
      </c>
      <c r="K1620" s="83" t="inlineStr">
        <is>
          <t>0.1%</t>
        </is>
      </c>
      <c r="L1620" s="87" t="inlineStr">
        <is>
          <t>x</t>
        </is>
      </c>
      <c r="M1620" s="83" t="inlineStr">
        <is>
          <t>0</t>
        </is>
      </c>
      <c r="N1620" s="87" t="inlineStr">
        <is>
          <t>x</t>
        </is>
      </c>
      <c r="O1620" s="83" t="inlineStr">
        <is>
          <t>0</t>
        </is>
      </c>
      <c r="P1620" s="87" t="inlineStr">
        <is>
          <t>x</t>
        </is>
      </c>
      <c r="Q1620" s="83" t="inlineStr">
        <is>
          <t>1%</t>
        </is>
      </c>
      <c r="R1620" s="87" t="inlineStr">
        <is>
          <t>x</t>
        </is>
      </c>
      <c r="S1620" s="88" t="inlineStr">
        <is>
          <t>x</t>
        </is>
      </c>
    </row>
    <row r="1621" ht="24" customHeight="1">
      <c r="A1621" s="494" t="n"/>
      <c r="B1621" s="236" t="inlineStr">
        <is>
          <t>3</t>
        </is>
      </c>
      <c r="C1621" s="82" t="inlineStr">
        <is>
          <t>0.6</t>
        </is>
      </c>
      <c r="D1621" s="83" t="inlineStr">
        <is>
          <t>10</t>
        </is>
      </c>
      <c r="E1621" s="83" t="inlineStr">
        <is>
          <t>20</t>
        </is>
      </c>
      <c r="F1621" s="84">
        <f>D1621*E1621</f>
        <v/>
      </c>
      <c r="G1621" s="83" t="inlineStr">
        <is>
          <t>1</t>
        </is>
      </c>
      <c r="H1621" s="87" t="inlineStr">
        <is>
          <t>x</t>
        </is>
      </c>
      <c r="I1621" s="83" t="inlineStr">
        <is>
          <t>0.2%</t>
        </is>
      </c>
      <c r="J1621" s="87" t="inlineStr">
        <is>
          <t>x</t>
        </is>
      </c>
      <c r="K1621" s="83" t="inlineStr">
        <is>
          <t>0.2%</t>
        </is>
      </c>
      <c r="L1621" s="87" t="inlineStr">
        <is>
          <t>x</t>
        </is>
      </c>
      <c r="M1621" s="83" t="inlineStr">
        <is>
          <t>0</t>
        </is>
      </c>
      <c r="N1621" s="87" t="inlineStr">
        <is>
          <t>x</t>
        </is>
      </c>
      <c r="O1621" s="83" t="inlineStr">
        <is>
          <t>0</t>
        </is>
      </c>
      <c r="P1621" s="87" t="inlineStr">
        <is>
          <t>x</t>
        </is>
      </c>
      <c r="Q1621" s="83" t="inlineStr">
        <is>
          <t>1.5%</t>
        </is>
      </c>
      <c r="R1621" s="87" t="inlineStr">
        <is>
          <t>x</t>
        </is>
      </c>
      <c r="S1621" s="88" t="inlineStr">
        <is>
          <t>x</t>
        </is>
      </c>
    </row>
    <row r="1622" ht="24" customHeight="1">
      <c r="A1622" s="494" t="n"/>
      <c r="B1622" s="236" t="inlineStr">
        <is>
          <t>4</t>
        </is>
      </c>
      <c r="C1622" s="82" t="inlineStr">
        <is>
          <t>1.5</t>
        </is>
      </c>
      <c r="D1622" s="83" t="inlineStr">
        <is>
          <t>10</t>
        </is>
      </c>
      <c r="E1622" s="83" t="inlineStr">
        <is>
          <t>20</t>
        </is>
      </c>
      <c r="F1622" s="84">
        <f>D1622*E1622</f>
        <v/>
      </c>
      <c r="G1622" s="83" t="inlineStr">
        <is>
          <t>1</t>
        </is>
      </c>
      <c r="H1622" s="87" t="inlineStr">
        <is>
          <t>x</t>
        </is>
      </c>
      <c r="I1622" s="83" t="inlineStr">
        <is>
          <t>0.3%</t>
        </is>
      </c>
      <c r="J1622" s="87" t="inlineStr">
        <is>
          <t>x</t>
        </is>
      </c>
      <c r="K1622" s="83" t="inlineStr">
        <is>
          <t>0.3%</t>
        </is>
      </c>
      <c r="L1622" s="87" t="inlineStr">
        <is>
          <t>x</t>
        </is>
      </c>
      <c r="M1622" s="83" t="inlineStr">
        <is>
          <t>1</t>
        </is>
      </c>
      <c r="N1622" s="87" t="inlineStr">
        <is>
          <t>x</t>
        </is>
      </c>
      <c r="O1622" s="83" t="inlineStr">
        <is>
          <t>1</t>
        </is>
      </c>
      <c r="P1622" s="87" t="inlineStr">
        <is>
          <t>x</t>
        </is>
      </c>
      <c r="Q1622" s="83" t="inlineStr">
        <is>
          <t>2%</t>
        </is>
      </c>
      <c r="R1622" s="87" t="inlineStr">
        <is>
          <t>x</t>
        </is>
      </c>
      <c r="S1622" s="88" t="inlineStr">
        <is>
          <t>x</t>
        </is>
      </c>
    </row>
    <row r="1623" ht="24" customHeight="1">
      <c r="A1623" s="494" t="n"/>
      <c r="B1623" s="236" t="inlineStr">
        <is>
          <t>5</t>
        </is>
      </c>
      <c r="C1623" s="82" t="inlineStr">
        <is>
          <t>1.8</t>
        </is>
      </c>
      <c r="D1623" s="83" t="inlineStr">
        <is>
          <t>10</t>
        </is>
      </c>
      <c r="E1623" s="83" t="inlineStr">
        <is>
          <t>20</t>
        </is>
      </c>
      <c r="F1623" s="84">
        <f>D1623*E1623</f>
        <v/>
      </c>
      <c r="G1623" s="83" t="inlineStr">
        <is>
          <t>2</t>
        </is>
      </c>
      <c r="H1623" s="87" t="inlineStr">
        <is>
          <t>x</t>
        </is>
      </c>
      <c r="I1623" s="83" t="inlineStr">
        <is>
          <t>0.4%</t>
        </is>
      </c>
      <c r="J1623" s="87" t="inlineStr">
        <is>
          <t>x</t>
        </is>
      </c>
      <c r="K1623" s="83" t="inlineStr">
        <is>
          <t>0.4%</t>
        </is>
      </c>
      <c r="L1623" s="87" t="inlineStr">
        <is>
          <t>x</t>
        </is>
      </c>
      <c r="M1623" s="83" t="inlineStr">
        <is>
          <t>1</t>
        </is>
      </c>
      <c r="N1623" s="87" t="inlineStr">
        <is>
          <t>x</t>
        </is>
      </c>
      <c r="O1623" s="83" t="inlineStr">
        <is>
          <t>1</t>
        </is>
      </c>
      <c r="P1623" s="87" t="inlineStr">
        <is>
          <t>x</t>
        </is>
      </c>
      <c r="Q1623" s="83" t="inlineStr">
        <is>
          <t>2.5%</t>
        </is>
      </c>
      <c r="R1623" s="87" t="inlineStr">
        <is>
          <t>x</t>
        </is>
      </c>
      <c r="S1623" s="88" t="inlineStr">
        <is>
          <t>x</t>
        </is>
      </c>
    </row>
    <row r="1624" ht="24" customHeight="1">
      <c r="A1624" s="494" t="n"/>
      <c r="B1624" s="236" t="inlineStr">
        <is>
          <t>6</t>
        </is>
      </c>
      <c r="C1624" s="82" t="inlineStr">
        <is>
          <t>2.1</t>
        </is>
      </c>
      <c r="D1624" s="83" t="inlineStr">
        <is>
          <t>12</t>
        </is>
      </c>
      <c r="E1624" s="83" t="inlineStr">
        <is>
          <t>30</t>
        </is>
      </c>
      <c r="F1624" s="84">
        <f>D1624*E1624</f>
        <v/>
      </c>
      <c r="G1624" s="83" t="inlineStr">
        <is>
          <t>2</t>
        </is>
      </c>
      <c r="H1624" s="87" t="inlineStr">
        <is>
          <t>x</t>
        </is>
      </c>
      <c r="I1624" s="83" t="inlineStr">
        <is>
          <t>0.5%</t>
        </is>
      </c>
      <c r="J1624" s="87" t="inlineStr">
        <is>
          <t>x</t>
        </is>
      </c>
      <c r="K1624" s="83" t="inlineStr">
        <is>
          <t>0.5%</t>
        </is>
      </c>
      <c r="L1624" s="87" t="inlineStr">
        <is>
          <t>x</t>
        </is>
      </c>
      <c r="M1624" s="83" t="inlineStr">
        <is>
          <t>1</t>
        </is>
      </c>
      <c r="N1624" s="87" t="inlineStr">
        <is>
          <t>x</t>
        </is>
      </c>
      <c r="O1624" s="83" t="inlineStr">
        <is>
          <t>1</t>
        </is>
      </c>
      <c r="P1624" s="87" t="inlineStr">
        <is>
          <t>x</t>
        </is>
      </c>
      <c r="Q1624" s="83" t="inlineStr">
        <is>
          <t>3.3%</t>
        </is>
      </c>
      <c r="R1624" s="87" t="inlineStr">
        <is>
          <t>x</t>
        </is>
      </c>
      <c r="S1624" s="88" t="inlineStr">
        <is>
          <t>x</t>
        </is>
      </c>
    </row>
    <row r="1625" ht="24" customHeight="1">
      <c r="A1625" s="494" t="n"/>
      <c r="B1625" s="236" t="inlineStr">
        <is>
          <t>7</t>
        </is>
      </c>
      <c r="C1625" s="82" t="inlineStr">
        <is>
          <t>2.3</t>
        </is>
      </c>
      <c r="D1625" s="83" t="inlineStr">
        <is>
          <t>12</t>
        </is>
      </c>
      <c r="E1625" s="83" t="inlineStr">
        <is>
          <t>30</t>
        </is>
      </c>
      <c r="F1625" s="84">
        <f>D1625*E1625</f>
        <v/>
      </c>
      <c r="G1625" s="83" t="inlineStr">
        <is>
          <t>2</t>
        </is>
      </c>
      <c r="H1625" s="87" t="inlineStr">
        <is>
          <t>x</t>
        </is>
      </c>
      <c r="I1625" s="83" t="inlineStr">
        <is>
          <t>0.6%</t>
        </is>
      </c>
      <c r="J1625" s="87" t="inlineStr">
        <is>
          <t>x</t>
        </is>
      </c>
      <c r="K1625" s="83" t="inlineStr">
        <is>
          <t>0.6%</t>
        </is>
      </c>
      <c r="L1625" s="87" t="inlineStr">
        <is>
          <t>x</t>
        </is>
      </c>
      <c r="M1625" s="83" t="inlineStr">
        <is>
          <t>1</t>
        </is>
      </c>
      <c r="N1625" s="87" t="inlineStr">
        <is>
          <t>x</t>
        </is>
      </c>
      <c r="O1625" s="83" t="inlineStr">
        <is>
          <t>1</t>
        </is>
      </c>
      <c r="P1625" s="87" t="inlineStr">
        <is>
          <t>x</t>
        </is>
      </c>
      <c r="Q1625" s="83" t="inlineStr">
        <is>
          <t>4%</t>
        </is>
      </c>
      <c r="R1625" s="87" t="inlineStr">
        <is>
          <t>x</t>
        </is>
      </c>
      <c r="S1625" s="88" t="inlineStr">
        <is>
          <t>x</t>
        </is>
      </c>
    </row>
    <row r="1626" ht="24" customHeight="1">
      <c r="A1626" s="494" t="n"/>
      <c r="B1626" s="236" t="inlineStr">
        <is>
          <t>8</t>
        </is>
      </c>
      <c r="C1626" s="82" t="inlineStr">
        <is>
          <t>2.7</t>
        </is>
      </c>
      <c r="D1626" s="83" t="inlineStr">
        <is>
          <t>12</t>
        </is>
      </c>
      <c r="E1626" s="83" t="inlineStr">
        <is>
          <t>30</t>
        </is>
      </c>
      <c r="F1626" s="84">
        <f>D1626*E1626</f>
        <v/>
      </c>
      <c r="G1626" s="83" t="inlineStr">
        <is>
          <t>3</t>
        </is>
      </c>
      <c r="H1626" s="87" t="inlineStr">
        <is>
          <t>x</t>
        </is>
      </c>
      <c r="I1626" s="83" t="inlineStr">
        <is>
          <t>0.7%</t>
        </is>
      </c>
      <c r="J1626" s="87" t="inlineStr">
        <is>
          <t>x</t>
        </is>
      </c>
      <c r="K1626" s="83" t="inlineStr">
        <is>
          <t>0.7%</t>
        </is>
      </c>
      <c r="L1626" s="87" t="inlineStr">
        <is>
          <t>x</t>
        </is>
      </c>
      <c r="M1626" s="83" t="inlineStr">
        <is>
          <t>1</t>
        </is>
      </c>
      <c r="N1626" s="87" t="inlineStr">
        <is>
          <t>x</t>
        </is>
      </c>
      <c r="O1626" s="83" t="inlineStr">
        <is>
          <t>1</t>
        </is>
      </c>
      <c r="P1626" s="87" t="inlineStr">
        <is>
          <t>x</t>
        </is>
      </c>
      <c r="Q1626" s="83" t="inlineStr">
        <is>
          <t>4.8%</t>
        </is>
      </c>
      <c r="R1626" s="87" t="inlineStr">
        <is>
          <t>x</t>
        </is>
      </c>
      <c r="S1626" s="88" t="inlineStr">
        <is>
          <t>x</t>
        </is>
      </c>
    </row>
    <row r="1627" ht="24" customHeight="1">
      <c r="A1627" s="494" t="n"/>
      <c r="B1627" s="236" t="inlineStr">
        <is>
          <t>9</t>
        </is>
      </c>
      <c r="C1627" s="82" t="inlineStr">
        <is>
          <t>3</t>
        </is>
      </c>
      <c r="D1627" s="83" t="inlineStr">
        <is>
          <t>12</t>
        </is>
      </c>
      <c r="E1627" s="83" t="inlineStr">
        <is>
          <t>30</t>
        </is>
      </c>
      <c r="F1627" s="84">
        <f>D1627*E1627</f>
        <v/>
      </c>
      <c r="G1627" s="83" t="inlineStr">
        <is>
          <t>3</t>
        </is>
      </c>
      <c r="H1627" s="87" t="inlineStr">
        <is>
          <t>x</t>
        </is>
      </c>
      <c r="I1627" s="83" t="inlineStr">
        <is>
          <t>0.8%</t>
        </is>
      </c>
      <c r="J1627" s="87" t="inlineStr">
        <is>
          <t>x</t>
        </is>
      </c>
      <c r="K1627" s="83" t="inlineStr">
        <is>
          <t>0.8%</t>
        </is>
      </c>
      <c r="L1627" s="87" t="inlineStr">
        <is>
          <t>x</t>
        </is>
      </c>
      <c r="M1627" s="83" t="inlineStr">
        <is>
          <t>1</t>
        </is>
      </c>
      <c r="N1627" s="87" t="inlineStr">
        <is>
          <t>x</t>
        </is>
      </c>
      <c r="O1627" s="83" t="inlineStr">
        <is>
          <t>1</t>
        </is>
      </c>
      <c r="P1627" s="87" t="inlineStr">
        <is>
          <t>x</t>
        </is>
      </c>
      <c r="Q1627" s="83" t="inlineStr">
        <is>
          <t>5.5%</t>
        </is>
      </c>
      <c r="R1627" s="87" t="inlineStr">
        <is>
          <t>x</t>
        </is>
      </c>
      <c r="S1627" s="88" t="inlineStr">
        <is>
          <t>x</t>
        </is>
      </c>
    </row>
    <row r="1628" ht="24" customHeight="1">
      <c r="A1628" s="494" t="n"/>
      <c r="B1628" s="236" t="inlineStr">
        <is>
          <t>10</t>
        </is>
      </c>
      <c r="C1628" s="82" t="inlineStr">
        <is>
          <t>3.9</t>
        </is>
      </c>
      <c r="D1628" s="83" t="inlineStr">
        <is>
          <t>12</t>
        </is>
      </c>
      <c r="E1628" s="83" t="inlineStr">
        <is>
          <t>30</t>
        </is>
      </c>
      <c r="F1628" s="84">
        <f>D1628*E1628</f>
        <v/>
      </c>
      <c r="G1628" s="83" t="inlineStr">
        <is>
          <t>4</t>
        </is>
      </c>
      <c r="H1628" s="87" t="inlineStr">
        <is>
          <t>x</t>
        </is>
      </c>
      <c r="I1628" s="83" t="inlineStr">
        <is>
          <t>0.9%</t>
        </is>
      </c>
      <c r="J1628" s="87" t="inlineStr">
        <is>
          <t>x</t>
        </is>
      </c>
      <c r="K1628" s="83" t="inlineStr">
        <is>
          <t>0.9%</t>
        </is>
      </c>
      <c r="L1628" s="87" t="inlineStr">
        <is>
          <t>x</t>
        </is>
      </c>
      <c r="M1628" s="83" t="inlineStr">
        <is>
          <t>2</t>
        </is>
      </c>
      <c r="N1628" s="87" t="inlineStr">
        <is>
          <t>x</t>
        </is>
      </c>
      <c r="O1628" s="83" t="inlineStr">
        <is>
          <t>2</t>
        </is>
      </c>
      <c r="P1628" s="87" t="inlineStr">
        <is>
          <t>x</t>
        </is>
      </c>
      <c r="Q1628" s="83" t="inlineStr">
        <is>
          <t>6.3%</t>
        </is>
      </c>
      <c r="R1628" s="87" t="inlineStr">
        <is>
          <t>x</t>
        </is>
      </c>
      <c r="S1628" s="88" t="inlineStr">
        <is>
          <t>x</t>
        </is>
      </c>
    </row>
    <row r="1629" ht="24" customHeight="1">
      <c r="A1629" s="494" t="n"/>
      <c r="B1629" s="236" t="inlineStr">
        <is>
          <t>11</t>
        </is>
      </c>
      <c r="C1629" s="82" t="inlineStr">
        <is>
          <t>4.4</t>
        </is>
      </c>
      <c r="D1629" s="83" t="inlineStr">
        <is>
          <t>14</t>
        </is>
      </c>
      <c r="E1629" s="83" t="inlineStr">
        <is>
          <t>50</t>
        </is>
      </c>
      <c r="F1629" s="84">
        <f>D1629*E1629</f>
        <v/>
      </c>
      <c r="G1629" s="83" t="inlineStr">
        <is>
          <t>4</t>
        </is>
      </c>
      <c r="H1629" s="87" t="inlineStr">
        <is>
          <t>x</t>
        </is>
      </c>
      <c r="I1629" s="83" t="inlineStr">
        <is>
          <t>1.1%</t>
        </is>
      </c>
      <c r="J1629" s="87" t="inlineStr">
        <is>
          <t>x</t>
        </is>
      </c>
      <c r="K1629" s="83" t="inlineStr">
        <is>
          <t>1.1%</t>
        </is>
      </c>
      <c r="L1629" s="87" t="inlineStr">
        <is>
          <t>x</t>
        </is>
      </c>
      <c r="M1629" s="83" t="inlineStr">
        <is>
          <t>2</t>
        </is>
      </c>
      <c r="N1629" s="87" t="inlineStr">
        <is>
          <t>x</t>
        </is>
      </c>
      <c r="O1629" s="83" t="inlineStr">
        <is>
          <t>2</t>
        </is>
      </c>
      <c r="P1629" s="87" t="inlineStr">
        <is>
          <t>x</t>
        </is>
      </c>
      <c r="Q1629" s="83" t="inlineStr">
        <is>
          <t>7.3%</t>
        </is>
      </c>
      <c r="R1629" s="87" t="inlineStr">
        <is>
          <t>x</t>
        </is>
      </c>
      <c r="S1629" s="88" t="inlineStr">
        <is>
          <t>x</t>
        </is>
      </c>
    </row>
    <row r="1630" ht="24" customHeight="1">
      <c r="A1630" s="494" t="n"/>
      <c r="B1630" s="236" t="inlineStr">
        <is>
          <t>12</t>
        </is>
      </c>
      <c r="C1630" s="82" t="inlineStr">
        <is>
          <t>4.8</t>
        </is>
      </c>
      <c r="D1630" s="83" t="inlineStr">
        <is>
          <t>14</t>
        </is>
      </c>
      <c r="E1630" s="83" t="inlineStr">
        <is>
          <t>50</t>
        </is>
      </c>
      <c r="F1630" s="84">
        <f>D1630*E1630</f>
        <v/>
      </c>
      <c r="G1630" s="83" t="inlineStr">
        <is>
          <t>5</t>
        </is>
      </c>
      <c r="H1630" s="87" t="inlineStr">
        <is>
          <t>x</t>
        </is>
      </c>
      <c r="I1630" s="83" t="inlineStr">
        <is>
          <t>1.2%</t>
        </is>
      </c>
      <c r="J1630" s="87" t="inlineStr">
        <is>
          <t>x</t>
        </is>
      </c>
      <c r="K1630" s="83" t="inlineStr">
        <is>
          <t>1.2%</t>
        </is>
      </c>
      <c r="L1630" s="87" t="inlineStr">
        <is>
          <t>x</t>
        </is>
      </c>
      <c r="M1630" s="83" t="inlineStr">
        <is>
          <t>2</t>
        </is>
      </c>
      <c r="N1630" s="87" t="inlineStr">
        <is>
          <t>x</t>
        </is>
      </c>
      <c r="O1630" s="83" t="inlineStr">
        <is>
          <t>2</t>
        </is>
      </c>
      <c r="P1630" s="87" t="inlineStr">
        <is>
          <t>x</t>
        </is>
      </c>
      <c r="Q1630" s="83" t="inlineStr">
        <is>
          <t>8.3%</t>
        </is>
      </c>
      <c r="R1630" s="87" t="inlineStr">
        <is>
          <t>x</t>
        </is>
      </c>
      <c r="S1630" s="88" t="inlineStr">
        <is>
          <t>x</t>
        </is>
      </c>
    </row>
    <row r="1631" ht="24" customHeight="1">
      <c r="A1631" s="494" t="n"/>
      <c r="B1631" s="236" t="inlineStr">
        <is>
          <t>13</t>
        </is>
      </c>
      <c r="C1631" s="82" t="inlineStr">
        <is>
          <t>5.3</t>
        </is>
      </c>
      <c r="D1631" s="83" t="inlineStr">
        <is>
          <t>14</t>
        </is>
      </c>
      <c r="E1631" s="83" t="inlineStr">
        <is>
          <t>50</t>
        </is>
      </c>
      <c r="F1631" s="84">
        <f>D1631*E1631</f>
        <v/>
      </c>
      <c r="G1631" s="83" t="inlineStr">
        <is>
          <t>6</t>
        </is>
      </c>
      <c r="H1631" s="87" t="inlineStr">
        <is>
          <t>x</t>
        </is>
      </c>
      <c r="I1631" s="83" t="inlineStr">
        <is>
          <t>1.4%</t>
        </is>
      </c>
      <c r="J1631" s="87" t="inlineStr">
        <is>
          <t>x</t>
        </is>
      </c>
      <c r="K1631" s="83" t="inlineStr">
        <is>
          <t>1.4%</t>
        </is>
      </c>
      <c r="L1631" s="87" t="inlineStr">
        <is>
          <t>x</t>
        </is>
      </c>
      <c r="M1631" s="83" t="inlineStr">
        <is>
          <t>2</t>
        </is>
      </c>
      <c r="N1631" s="87" t="inlineStr">
        <is>
          <t>x</t>
        </is>
      </c>
      <c r="O1631" s="83" t="inlineStr">
        <is>
          <t>2</t>
        </is>
      </c>
      <c r="P1631" s="87" t="inlineStr">
        <is>
          <t>x</t>
        </is>
      </c>
      <c r="Q1631" s="83" t="inlineStr">
        <is>
          <t>9.3%</t>
        </is>
      </c>
      <c r="R1631" s="87" t="inlineStr">
        <is>
          <t>x</t>
        </is>
      </c>
      <c r="S1631" s="88" t="inlineStr">
        <is>
          <t>x</t>
        </is>
      </c>
    </row>
    <row r="1632" ht="24" customHeight="1">
      <c r="A1632" s="494" t="n"/>
      <c r="B1632" s="236" t="inlineStr">
        <is>
          <t>14</t>
        </is>
      </c>
      <c r="C1632" s="82" t="inlineStr">
        <is>
          <t>6.3</t>
        </is>
      </c>
      <c r="D1632" s="83" t="inlineStr">
        <is>
          <t>14</t>
        </is>
      </c>
      <c r="E1632" s="83" t="inlineStr">
        <is>
          <t>50</t>
        </is>
      </c>
      <c r="F1632" s="84">
        <f>D1632*E1632</f>
        <v/>
      </c>
      <c r="G1632" s="83" t="inlineStr">
        <is>
          <t>6</t>
        </is>
      </c>
      <c r="H1632" s="87" t="inlineStr">
        <is>
          <t>x</t>
        </is>
      </c>
      <c r="I1632" s="83" t="inlineStr">
        <is>
          <t>1.5%</t>
        </is>
      </c>
      <c r="J1632" s="87" t="inlineStr">
        <is>
          <t>x</t>
        </is>
      </c>
      <c r="K1632" s="83" t="inlineStr">
        <is>
          <t>1.5%</t>
        </is>
      </c>
      <c r="L1632" s="87" t="inlineStr">
        <is>
          <t>x</t>
        </is>
      </c>
      <c r="M1632" s="83" t="inlineStr">
        <is>
          <t>3</t>
        </is>
      </c>
      <c r="N1632" s="87" t="inlineStr">
        <is>
          <t>x</t>
        </is>
      </c>
      <c r="O1632" s="83" t="inlineStr">
        <is>
          <t>3</t>
        </is>
      </c>
      <c r="P1632" s="87" t="inlineStr">
        <is>
          <t>x</t>
        </is>
      </c>
      <c r="Q1632" s="83" t="inlineStr">
        <is>
          <t>10.3%</t>
        </is>
      </c>
      <c r="R1632" s="87" t="inlineStr">
        <is>
          <t>x</t>
        </is>
      </c>
      <c r="S1632" s="88" t="inlineStr">
        <is>
          <t>x</t>
        </is>
      </c>
    </row>
    <row r="1633" ht="24" customHeight="1">
      <c r="A1633" s="494" t="n"/>
      <c r="B1633" s="236" t="inlineStr">
        <is>
          <t>15</t>
        </is>
      </c>
      <c r="C1633" s="82" t="inlineStr">
        <is>
          <t>6.7</t>
        </is>
      </c>
      <c r="D1633" s="83" t="inlineStr">
        <is>
          <t>14</t>
        </is>
      </c>
      <c r="E1633" s="83" t="inlineStr">
        <is>
          <t>50</t>
        </is>
      </c>
      <c r="F1633" s="84">
        <f>D1633*E1633</f>
        <v/>
      </c>
      <c r="G1633" s="83" t="inlineStr">
        <is>
          <t>7</t>
        </is>
      </c>
      <c r="H1633" s="87" t="inlineStr">
        <is>
          <t>x</t>
        </is>
      </c>
      <c r="I1633" s="83" t="inlineStr">
        <is>
          <t>1.6%</t>
        </is>
      </c>
      <c r="J1633" s="87" t="inlineStr">
        <is>
          <t>x</t>
        </is>
      </c>
      <c r="K1633" s="83" t="inlineStr">
        <is>
          <t>1.6%</t>
        </is>
      </c>
      <c r="L1633" s="87" t="inlineStr">
        <is>
          <t>x</t>
        </is>
      </c>
      <c r="M1633" s="83" t="inlineStr">
        <is>
          <t>3</t>
        </is>
      </c>
      <c r="N1633" s="87" t="inlineStr">
        <is>
          <t>x</t>
        </is>
      </c>
      <c r="O1633" s="83" t="inlineStr">
        <is>
          <t>3</t>
        </is>
      </c>
      <c r="P1633" s="87" t="inlineStr">
        <is>
          <t>x</t>
        </is>
      </c>
      <c r="Q1633" s="83" t="inlineStr">
        <is>
          <t>11.3%</t>
        </is>
      </c>
      <c r="R1633" s="87" t="inlineStr">
        <is>
          <t>x</t>
        </is>
      </c>
      <c r="S1633" s="88" t="inlineStr">
        <is>
          <t>x</t>
        </is>
      </c>
    </row>
    <row r="1634" ht="24" customHeight="1">
      <c r="A1634" s="494" t="n"/>
      <c r="B1634" s="236" t="inlineStr">
        <is>
          <t>16</t>
        </is>
      </c>
      <c r="C1634" s="82" t="inlineStr">
        <is>
          <t>7.4</t>
        </is>
      </c>
      <c r="D1634" s="83" t="inlineStr">
        <is>
          <t>17</t>
        </is>
      </c>
      <c r="E1634" s="83" t="inlineStr">
        <is>
          <t>70</t>
        </is>
      </c>
      <c r="F1634" s="84">
        <f>D1634*E1634</f>
        <v/>
      </c>
      <c r="G1634" s="83" t="inlineStr">
        <is>
          <t>8</t>
        </is>
      </c>
      <c r="H1634" s="87" t="inlineStr">
        <is>
          <t>x</t>
        </is>
      </c>
      <c r="I1634" s="83" t="inlineStr">
        <is>
          <t>1.9%</t>
        </is>
      </c>
      <c r="J1634" s="87" t="inlineStr">
        <is>
          <t>x</t>
        </is>
      </c>
      <c r="K1634" s="83" t="inlineStr">
        <is>
          <t>1.9%</t>
        </is>
      </c>
      <c r="L1634" s="87" t="inlineStr">
        <is>
          <t>x</t>
        </is>
      </c>
      <c r="M1634" s="83" t="inlineStr">
        <is>
          <t>3</t>
        </is>
      </c>
      <c r="N1634" s="87" t="inlineStr">
        <is>
          <t>x</t>
        </is>
      </c>
      <c r="O1634" s="83" t="inlineStr">
        <is>
          <t>3</t>
        </is>
      </c>
      <c r="P1634" s="87" t="inlineStr">
        <is>
          <t>x</t>
        </is>
      </c>
      <c r="Q1634" s="83" t="inlineStr">
        <is>
          <t>12.8%</t>
        </is>
      </c>
      <c r="R1634" s="87" t="inlineStr">
        <is>
          <t>x</t>
        </is>
      </c>
      <c r="S1634" s="88" t="inlineStr">
        <is>
          <t>x</t>
        </is>
      </c>
    </row>
    <row r="1635" ht="24" customHeight="1">
      <c r="A1635" s="494" t="n"/>
      <c r="B1635" s="236" t="inlineStr">
        <is>
          <t>17</t>
        </is>
      </c>
      <c r="C1635" s="82" t="inlineStr">
        <is>
          <t>8.7</t>
        </is>
      </c>
      <c r="D1635" s="83" t="inlineStr">
        <is>
          <t>17</t>
        </is>
      </c>
      <c r="E1635" s="83" t="inlineStr">
        <is>
          <t>70</t>
        </is>
      </c>
      <c r="F1635" s="84">
        <f>D1635*E1635</f>
        <v/>
      </c>
      <c r="G1635" s="83" t="inlineStr">
        <is>
          <t>9</t>
        </is>
      </c>
      <c r="H1635" s="87" t="inlineStr">
        <is>
          <t>x</t>
        </is>
      </c>
      <c r="I1635" s="83" t="inlineStr">
        <is>
          <t>2.1%</t>
        </is>
      </c>
      <c r="J1635" s="87" t="inlineStr">
        <is>
          <t>x</t>
        </is>
      </c>
      <c r="K1635" s="83" t="inlineStr">
        <is>
          <t>2.1%</t>
        </is>
      </c>
      <c r="L1635" s="87" t="inlineStr">
        <is>
          <t>x</t>
        </is>
      </c>
      <c r="M1635" s="83" t="inlineStr">
        <is>
          <t>4</t>
        </is>
      </c>
      <c r="N1635" s="87" t="inlineStr">
        <is>
          <t>x</t>
        </is>
      </c>
      <c r="O1635" s="83" t="inlineStr">
        <is>
          <t>4</t>
        </is>
      </c>
      <c r="P1635" s="87" t="inlineStr">
        <is>
          <t>x</t>
        </is>
      </c>
      <c r="Q1635" s="83" t="inlineStr">
        <is>
          <t>14.3%</t>
        </is>
      </c>
      <c r="R1635" s="87" t="inlineStr">
        <is>
          <t>x</t>
        </is>
      </c>
      <c r="S1635" s="88" t="inlineStr">
        <is>
          <t>x</t>
        </is>
      </c>
    </row>
    <row r="1636" ht="24" customHeight="1">
      <c r="A1636" s="494" t="n"/>
      <c r="B1636" s="236" t="inlineStr">
        <is>
          <t>18</t>
        </is>
      </c>
      <c r="C1636" s="82" t="inlineStr">
        <is>
          <t>9.3</t>
        </is>
      </c>
      <c r="D1636" s="83" t="inlineStr">
        <is>
          <t>17</t>
        </is>
      </c>
      <c r="E1636" s="83" t="inlineStr">
        <is>
          <t>70</t>
        </is>
      </c>
      <c r="F1636" s="84">
        <f>D1636*E1636</f>
        <v/>
      </c>
      <c r="G1636" s="83" t="inlineStr">
        <is>
          <t>10</t>
        </is>
      </c>
      <c r="H1636" s="87" t="inlineStr">
        <is>
          <t>x</t>
        </is>
      </c>
      <c r="I1636" s="83" t="inlineStr">
        <is>
          <t>2.3%</t>
        </is>
      </c>
      <c r="J1636" s="87" t="inlineStr">
        <is>
          <t>x</t>
        </is>
      </c>
      <c r="K1636" s="83" t="inlineStr">
        <is>
          <t>2.3%</t>
        </is>
      </c>
      <c r="L1636" s="87" t="inlineStr">
        <is>
          <t>x</t>
        </is>
      </c>
      <c r="M1636" s="83" t="inlineStr">
        <is>
          <t>4</t>
        </is>
      </c>
      <c r="N1636" s="87" t="inlineStr">
        <is>
          <t>x</t>
        </is>
      </c>
      <c r="O1636" s="83" t="inlineStr">
        <is>
          <t>4</t>
        </is>
      </c>
      <c r="P1636" s="87" t="inlineStr">
        <is>
          <t>x</t>
        </is>
      </c>
      <c r="Q1636" s="83" t="inlineStr">
        <is>
          <t>15.8%</t>
        </is>
      </c>
      <c r="R1636" s="87" t="inlineStr">
        <is>
          <t>x</t>
        </is>
      </c>
      <c r="S1636" s="88" t="inlineStr">
        <is>
          <t>x</t>
        </is>
      </c>
    </row>
    <row r="1637" ht="24" customHeight="1">
      <c r="A1637" s="494" t="n"/>
      <c r="B1637" s="236" t="inlineStr">
        <is>
          <t>19</t>
        </is>
      </c>
      <c r="C1637" s="82" t="inlineStr">
        <is>
          <t>10</t>
        </is>
      </c>
      <c r="D1637" s="83" t="inlineStr">
        <is>
          <t>17</t>
        </is>
      </c>
      <c r="E1637" s="83" t="inlineStr">
        <is>
          <t>70</t>
        </is>
      </c>
      <c r="F1637" s="84">
        <f>D1637*E1637</f>
        <v/>
      </c>
      <c r="G1637" s="83" t="inlineStr">
        <is>
          <t>11</t>
        </is>
      </c>
      <c r="H1637" s="87" t="inlineStr">
        <is>
          <t>x</t>
        </is>
      </c>
      <c r="I1637" s="83" t="inlineStr">
        <is>
          <t>2.5%</t>
        </is>
      </c>
      <c r="J1637" s="87" t="inlineStr">
        <is>
          <t>x</t>
        </is>
      </c>
      <c r="K1637" s="83" t="inlineStr">
        <is>
          <t>2.5%</t>
        </is>
      </c>
      <c r="L1637" s="87" t="inlineStr">
        <is>
          <t>x</t>
        </is>
      </c>
      <c r="M1637" s="83" t="inlineStr">
        <is>
          <t>4</t>
        </is>
      </c>
      <c r="N1637" s="87" t="inlineStr">
        <is>
          <t>x</t>
        </is>
      </c>
      <c r="O1637" s="83" t="inlineStr">
        <is>
          <t>4</t>
        </is>
      </c>
      <c r="P1637" s="87" t="inlineStr">
        <is>
          <t>x</t>
        </is>
      </c>
      <c r="Q1637" s="83" t="inlineStr">
        <is>
          <t>17.3%</t>
        </is>
      </c>
      <c r="R1637" s="87" t="inlineStr">
        <is>
          <t>x</t>
        </is>
      </c>
      <c r="S1637" s="88" t="inlineStr">
        <is>
          <t>x</t>
        </is>
      </c>
    </row>
    <row r="1638" ht="24" customHeight="1">
      <c r="A1638" s="494" t="n"/>
      <c r="B1638" s="236" t="inlineStr">
        <is>
          <t>20</t>
        </is>
      </c>
      <c r="C1638" s="82" t="inlineStr">
        <is>
          <t>11.2</t>
        </is>
      </c>
      <c r="D1638" s="83" t="inlineStr">
        <is>
          <t>17</t>
        </is>
      </c>
      <c r="E1638" s="83" t="inlineStr">
        <is>
          <t>70</t>
        </is>
      </c>
      <c r="F1638" s="84">
        <f>D1638*E1638</f>
        <v/>
      </c>
      <c r="G1638" s="83" t="inlineStr">
        <is>
          <t>12</t>
        </is>
      </c>
      <c r="H1638" s="87" t="inlineStr">
        <is>
          <t>x</t>
        </is>
      </c>
      <c r="I1638" s="83" t="inlineStr">
        <is>
          <t>2.7%</t>
        </is>
      </c>
      <c r="J1638" s="87" t="inlineStr">
        <is>
          <t>x</t>
        </is>
      </c>
      <c r="K1638" s="83" t="inlineStr">
        <is>
          <t>2.7%</t>
        </is>
      </c>
      <c r="L1638" s="87" t="inlineStr">
        <is>
          <t>x</t>
        </is>
      </c>
      <c r="M1638" s="83" t="inlineStr">
        <is>
          <t>5</t>
        </is>
      </c>
      <c r="N1638" s="87" t="inlineStr">
        <is>
          <t>x</t>
        </is>
      </c>
      <c r="O1638" s="83" t="inlineStr">
        <is>
          <t>5</t>
        </is>
      </c>
      <c r="P1638" s="87" t="inlineStr">
        <is>
          <t>x</t>
        </is>
      </c>
      <c r="Q1638" s="83" t="inlineStr">
        <is>
          <t>18.8%</t>
        </is>
      </c>
      <c r="R1638" s="87" t="inlineStr">
        <is>
          <t>x</t>
        </is>
      </c>
      <c r="S1638" s="88" t="inlineStr">
        <is>
          <t>x</t>
        </is>
      </c>
    </row>
    <row r="1639" ht="24" customHeight="1">
      <c r="A1639" s="494" t="n"/>
      <c r="B1639" s="236" t="inlineStr">
        <is>
          <t>21</t>
        </is>
      </c>
      <c r="C1639" s="82" t="inlineStr">
        <is>
          <t>12.2</t>
        </is>
      </c>
      <c r="D1639" s="83" t="inlineStr">
        <is>
          <t>21</t>
        </is>
      </c>
      <c r="E1639" s="83" t="inlineStr">
        <is>
          <t>90</t>
        </is>
      </c>
      <c r="F1639" s="84">
        <f>D1639*E1639</f>
        <v/>
      </c>
      <c r="G1639" s="83" t="inlineStr">
        <is>
          <t>13</t>
        </is>
      </c>
      <c r="H1639" s="87" t="inlineStr">
        <is>
          <t>x</t>
        </is>
      </c>
      <c r="I1639" s="83" t="inlineStr">
        <is>
          <t>3.1%</t>
        </is>
      </c>
      <c r="J1639" s="87" t="inlineStr">
        <is>
          <t>x</t>
        </is>
      </c>
      <c r="K1639" s="83" t="inlineStr">
        <is>
          <t>3.1%</t>
        </is>
      </c>
      <c r="L1639" s="87" t="inlineStr">
        <is>
          <t>x</t>
        </is>
      </c>
      <c r="M1639" s="83" t="inlineStr">
        <is>
          <t>5</t>
        </is>
      </c>
      <c r="N1639" s="87" t="inlineStr">
        <is>
          <t>x</t>
        </is>
      </c>
      <c r="O1639" s="83" t="inlineStr">
        <is>
          <t>5</t>
        </is>
      </c>
      <c r="P1639" s="87" t="inlineStr">
        <is>
          <t>x</t>
        </is>
      </c>
      <c r="Q1639" s="83" t="inlineStr">
        <is>
          <t>21%</t>
        </is>
      </c>
      <c r="R1639" s="87" t="inlineStr">
        <is>
          <t>x</t>
        </is>
      </c>
      <c r="S1639" s="88" t="inlineStr">
        <is>
          <t>x</t>
        </is>
      </c>
    </row>
    <row r="1640" ht="24" customHeight="1">
      <c r="A1640" s="494" t="n"/>
      <c r="B1640" s="236" t="inlineStr">
        <is>
          <t>22</t>
        </is>
      </c>
      <c r="C1640" s="82" t="inlineStr">
        <is>
          <t>13.7</t>
        </is>
      </c>
      <c r="D1640" s="83" t="inlineStr">
        <is>
          <t>21</t>
        </is>
      </c>
      <c r="E1640" s="83" t="inlineStr">
        <is>
          <t>90</t>
        </is>
      </c>
      <c r="F1640" s="84">
        <f>D1640*E1640</f>
        <v/>
      </c>
      <c r="G1640" s="83" t="inlineStr">
        <is>
          <t>14</t>
        </is>
      </c>
      <c r="H1640" s="87" t="inlineStr">
        <is>
          <t>x</t>
        </is>
      </c>
      <c r="I1640" s="83" t="inlineStr">
        <is>
          <t>3.4%</t>
        </is>
      </c>
      <c r="J1640" s="87" t="inlineStr">
        <is>
          <t>x</t>
        </is>
      </c>
      <c r="K1640" s="83" t="inlineStr">
        <is>
          <t>3.4%</t>
        </is>
      </c>
      <c r="L1640" s="87" t="inlineStr">
        <is>
          <t>x</t>
        </is>
      </c>
      <c r="M1640" s="83" t="inlineStr">
        <is>
          <t>6</t>
        </is>
      </c>
      <c r="N1640" s="87" t="inlineStr">
        <is>
          <t>x</t>
        </is>
      </c>
      <c r="O1640" s="83" t="inlineStr">
        <is>
          <t>6</t>
        </is>
      </c>
      <c r="P1640" s="87" t="inlineStr">
        <is>
          <t>x</t>
        </is>
      </c>
      <c r="Q1640" s="83" t="inlineStr">
        <is>
          <t>23.3%</t>
        </is>
      </c>
      <c r="R1640" s="87" t="inlineStr">
        <is>
          <t>x</t>
        </is>
      </c>
      <c r="S1640" s="88" t="inlineStr">
        <is>
          <t>x</t>
        </is>
      </c>
    </row>
    <row r="1641" ht="24" customHeight="1">
      <c r="A1641" s="494" t="n"/>
      <c r="B1641" s="236" t="inlineStr">
        <is>
          <t>23</t>
        </is>
      </c>
      <c r="C1641" s="82" t="inlineStr">
        <is>
          <t>15.3</t>
        </is>
      </c>
      <c r="D1641" s="83" t="inlineStr">
        <is>
          <t>21</t>
        </is>
      </c>
      <c r="E1641" s="83" t="inlineStr">
        <is>
          <t>90</t>
        </is>
      </c>
      <c r="F1641" s="84">
        <f>D1641*E1641</f>
        <v/>
      </c>
      <c r="G1641" s="83" t="inlineStr">
        <is>
          <t>16</t>
        </is>
      </c>
      <c r="H1641" s="87" t="inlineStr">
        <is>
          <t>x</t>
        </is>
      </c>
      <c r="I1641" s="83" t="inlineStr">
        <is>
          <t>3.7%</t>
        </is>
      </c>
      <c r="J1641" s="87" t="inlineStr">
        <is>
          <t>x</t>
        </is>
      </c>
      <c r="K1641" s="83" t="inlineStr">
        <is>
          <t>3.7%</t>
        </is>
      </c>
      <c r="L1641" s="87" t="inlineStr">
        <is>
          <t>x</t>
        </is>
      </c>
      <c r="M1641" s="83" t="inlineStr">
        <is>
          <t>7</t>
        </is>
      </c>
      <c r="N1641" s="87" t="inlineStr">
        <is>
          <t>x</t>
        </is>
      </c>
      <c r="O1641" s="83" t="inlineStr">
        <is>
          <t>7</t>
        </is>
      </c>
      <c r="P1641" s="87" t="inlineStr">
        <is>
          <t>x</t>
        </is>
      </c>
      <c r="Q1641" s="83" t="inlineStr">
        <is>
          <t>25.5%</t>
        </is>
      </c>
      <c r="R1641" s="87" t="inlineStr">
        <is>
          <t>x</t>
        </is>
      </c>
      <c r="S1641" s="88" t="inlineStr">
        <is>
          <t>x</t>
        </is>
      </c>
    </row>
    <row r="1642" ht="24" customHeight="1">
      <c r="A1642" s="494" t="n"/>
      <c r="B1642" s="236" t="inlineStr">
        <is>
          <t>24</t>
        </is>
      </c>
      <c r="C1642" s="82" t="inlineStr">
        <is>
          <t>16.4</t>
        </is>
      </c>
      <c r="D1642" s="83" t="inlineStr">
        <is>
          <t>21</t>
        </is>
      </c>
      <c r="E1642" s="83" t="inlineStr">
        <is>
          <t>90</t>
        </is>
      </c>
      <c r="F1642" s="84">
        <f>D1642*E1642</f>
        <v/>
      </c>
      <c r="G1642" s="83" t="inlineStr">
        <is>
          <t>17</t>
        </is>
      </c>
      <c r="H1642" s="87" t="inlineStr">
        <is>
          <t>x</t>
        </is>
      </c>
      <c r="I1642" s="83" t="inlineStr">
        <is>
          <t>4.1%</t>
        </is>
      </c>
      <c r="J1642" s="87" t="inlineStr">
        <is>
          <t>x</t>
        </is>
      </c>
      <c r="K1642" s="83" t="inlineStr">
        <is>
          <t>4.1%</t>
        </is>
      </c>
      <c r="L1642" s="87" t="inlineStr">
        <is>
          <t>x</t>
        </is>
      </c>
      <c r="M1642" s="83" t="inlineStr">
        <is>
          <t>7</t>
        </is>
      </c>
      <c r="N1642" s="87" t="inlineStr">
        <is>
          <t>x</t>
        </is>
      </c>
      <c r="O1642" s="83" t="inlineStr">
        <is>
          <t>7</t>
        </is>
      </c>
      <c r="P1642" s="87" t="inlineStr">
        <is>
          <t>x</t>
        </is>
      </c>
      <c r="Q1642" s="83" t="inlineStr">
        <is>
          <t>27.8%</t>
        </is>
      </c>
      <c r="R1642" s="87" t="inlineStr">
        <is>
          <t>x</t>
        </is>
      </c>
      <c r="S1642" s="88" t="inlineStr">
        <is>
          <t>x</t>
        </is>
      </c>
    </row>
    <row r="1643" ht="24" customHeight="1">
      <c r="A1643" s="494" t="n"/>
      <c r="B1643" s="236" t="inlineStr">
        <is>
          <t>25</t>
        </is>
      </c>
      <c r="C1643" s="82" t="inlineStr">
        <is>
          <t>18</t>
        </is>
      </c>
      <c r="D1643" s="83" t="inlineStr">
        <is>
          <t>21</t>
        </is>
      </c>
      <c r="E1643" s="83" t="inlineStr">
        <is>
          <t>90</t>
        </is>
      </c>
      <c r="F1643" s="84">
        <f>D1643*E1643</f>
        <v/>
      </c>
      <c r="G1643" s="83" t="inlineStr">
        <is>
          <t>19</t>
        </is>
      </c>
      <c r="H1643" s="87" t="inlineStr">
        <is>
          <t>x</t>
        </is>
      </c>
      <c r="I1643" s="83" t="inlineStr">
        <is>
          <t>4.4%</t>
        </is>
      </c>
      <c r="J1643" s="87" t="inlineStr">
        <is>
          <t>x</t>
        </is>
      </c>
      <c r="K1643" s="83" t="inlineStr">
        <is>
          <t>4.4%</t>
        </is>
      </c>
      <c r="L1643" s="87" t="inlineStr">
        <is>
          <t>x</t>
        </is>
      </c>
      <c r="M1643" s="83" t="inlineStr">
        <is>
          <t>8</t>
        </is>
      </c>
      <c r="N1643" s="87" t="inlineStr">
        <is>
          <t>x</t>
        </is>
      </c>
      <c r="O1643" s="83" t="inlineStr">
        <is>
          <t>8</t>
        </is>
      </c>
      <c r="P1643" s="87" t="inlineStr">
        <is>
          <t>x</t>
        </is>
      </c>
      <c r="Q1643" s="83" t="inlineStr">
        <is>
          <t>30%</t>
        </is>
      </c>
      <c r="R1643" s="87" t="inlineStr">
        <is>
          <t>x</t>
        </is>
      </c>
      <c r="S1643" s="88" t="inlineStr">
        <is>
          <t>x</t>
        </is>
      </c>
    </row>
    <row r="1644" ht="24" customHeight="1">
      <c r="A1644" s="494" t="n"/>
      <c r="B1644" s="236" t="inlineStr">
        <is>
          <t>26</t>
        </is>
      </c>
      <c r="C1644" s="82" t="inlineStr">
        <is>
          <t>20.3</t>
        </is>
      </c>
      <c r="D1644" s="83" t="inlineStr">
        <is>
          <t>25</t>
        </is>
      </c>
      <c r="E1644" s="83" t="inlineStr">
        <is>
          <t>120</t>
        </is>
      </c>
      <c r="F1644" s="84">
        <f>D1644*E1644</f>
        <v/>
      </c>
      <c r="G1644" s="83" t="inlineStr">
        <is>
          <t>21</t>
        </is>
      </c>
      <c r="H1644" s="87" t="inlineStr">
        <is>
          <t>x</t>
        </is>
      </c>
      <c r="I1644" s="83" t="inlineStr">
        <is>
          <t>5%</t>
        </is>
      </c>
      <c r="J1644" s="87" t="inlineStr">
        <is>
          <t>x</t>
        </is>
      </c>
      <c r="K1644" s="83" t="inlineStr">
        <is>
          <t>5%</t>
        </is>
      </c>
      <c r="L1644" s="87" t="inlineStr">
        <is>
          <t>x</t>
        </is>
      </c>
      <c r="M1644" s="83" t="inlineStr">
        <is>
          <t>9</t>
        </is>
      </c>
      <c r="N1644" s="87" t="inlineStr">
        <is>
          <t>x</t>
        </is>
      </c>
      <c r="O1644" s="83" t="inlineStr">
        <is>
          <t>9</t>
        </is>
      </c>
      <c r="P1644" s="87" t="inlineStr">
        <is>
          <t>x</t>
        </is>
      </c>
      <c r="Q1644" s="83" t="inlineStr">
        <is>
          <t>34%</t>
        </is>
      </c>
      <c r="R1644" s="87" t="inlineStr">
        <is>
          <t>x</t>
        </is>
      </c>
      <c r="S1644" s="88" t="inlineStr">
        <is>
          <t>x</t>
        </is>
      </c>
    </row>
    <row r="1645" ht="24" customHeight="1">
      <c r="A1645" s="494" t="n"/>
      <c r="B1645" s="236" t="inlineStr">
        <is>
          <t>27</t>
        </is>
      </c>
      <c r="C1645" s="82" t="inlineStr">
        <is>
          <t>22.6</t>
        </is>
      </c>
      <c r="D1645" s="83" t="inlineStr">
        <is>
          <t>25</t>
        </is>
      </c>
      <c r="E1645" s="83" t="inlineStr">
        <is>
          <t>120</t>
        </is>
      </c>
      <c r="F1645" s="84">
        <f>D1645*E1645</f>
        <v/>
      </c>
      <c r="G1645" s="83" t="inlineStr">
        <is>
          <t>24</t>
        </is>
      </c>
      <c r="H1645" s="87" t="inlineStr">
        <is>
          <t>x</t>
        </is>
      </c>
      <c r="I1645" s="83" t="inlineStr">
        <is>
          <t>5.5%</t>
        </is>
      </c>
      <c r="J1645" s="87" t="inlineStr">
        <is>
          <t>x</t>
        </is>
      </c>
      <c r="K1645" s="83" t="inlineStr">
        <is>
          <t>5.5%</t>
        </is>
      </c>
      <c r="L1645" s="87" t="inlineStr">
        <is>
          <t>x</t>
        </is>
      </c>
      <c r="M1645" s="83" t="inlineStr">
        <is>
          <t>10</t>
        </is>
      </c>
      <c r="N1645" s="87" t="inlineStr">
        <is>
          <t>x</t>
        </is>
      </c>
      <c r="O1645" s="83" t="inlineStr">
        <is>
          <t>10</t>
        </is>
      </c>
      <c r="P1645" s="87" t="inlineStr">
        <is>
          <t>x</t>
        </is>
      </c>
      <c r="Q1645" s="83" t="inlineStr">
        <is>
          <t>38%</t>
        </is>
      </c>
      <c r="R1645" s="87" t="inlineStr">
        <is>
          <t>x</t>
        </is>
      </c>
      <c r="S1645" s="88" t="inlineStr">
        <is>
          <t>x</t>
        </is>
      </c>
    </row>
    <row r="1646" ht="24" customHeight="1">
      <c r="A1646" s="494" t="n"/>
      <c r="B1646" s="236" t="inlineStr">
        <is>
          <t>28</t>
        </is>
      </c>
      <c r="C1646" s="82" t="inlineStr">
        <is>
          <t>24.9</t>
        </is>
      </c>
      <c r="D1646" s="83" t="inlineStr">
        <is>
          <t>25</t>
        </is>
      </c>
      <c r="E1646" s="83" t="inlineStr">
        <is>
          <t>120</t>
        </is>
      </c>
      <c r="F1646" s="84">
        <f>D1646*E1646</f>
        <v/>
      </c>
      <c r="G1646" s="83" t="inlineStr">
        <is>
          <t>26</t>
        </is>
      </c>
      <c r="H1646" s="87" t="inlineStr">
        <is>
          <t>x</t>
        </is>
      </c>
      <c r="I1646" s="83" t="inlineStr">
        <is>
          <t>6.1%</t>
        </is>
      </c>
      <c r="J1646" s="87" t="inlineStr">
        <is>
          <t>x</t>
        </is>
      </c>
      <c r="K1646" s="83" t="inlineStr">
        <is>
          <t>6.1%</t>
        </is>
      </c>
      <c r="L1646" s="87" t="inlineStr">
        <is>
          <t>x</t>
        </is>
      </c>
      <c r="M1646" s="83" t="inlineStr">
        <is>
          <t>11</t>
        </is>
      </c>
      <c r="N1646" s="87" t="inlineStr">
        <is>
          <t>x</t>
        </is>
      </c>
      <c r="O1646" s="83" t="inlineStr">
        <is>
          <t>11</t>
        </is>
      </c>
      <c r="P1646" s="87" t="inlineStr">
        <is>
          <t>x</t>
        </is>
      </c>
      <c r="Q1646" s="83" t="inlineStr">
        <is>
          <t>42%</t>
        </is>
      </c>
      <c r="R1646" s="87" t="inlineStr">
        <is>
          <t>x</t>
        </is>
      </c>
      <c r="S1646" s="88" t="inlineStr">
        <is>
          <t>x</t>
        </is>
      </c>
    </row>
    <row r="1647" ht="24" customHeight="1">
      <c r="A1647" s="494" t="n"/>
      <c r="B1647" s="236" t="inlineStr">
        <is>
          <t>29</t>
        </is>
      </c>
      <c r="C1647" s="82" t="inlineStr">
        <is>
          <t>27.3</t>
        </is>
      </c>
      <c r="D1647" s="83" t="inlineStr">
        <is>
          <t>25</t>
        </is>
      </c>
      <c r="E1647" s="83" t="inlineStr">
        <is>
          <t>120</t>
        </is>
      </c>
      <c r="F1647" s="84">
        <f>D1647*E1647</f>
        <v/>
      </c>
      <c r="G1647" s="83" t="inlineStr">
        <is>
          <t>29</t>
        </is>
      </c>
      <c r="H1647" s="87" t="inlineStr">
        <is>
          <t>x</t>
        </is>
      </c>
      <c r="I1647" s="83" t="inlineStr">
        <is>
          <t>6.7%</t>
        </is>
      </c>
      <c r="J1647" s="87" t="inlineStr">
        <is>
          <t>x</t>
        </is>
      </c>
      <c r="K1647" s="83" t="inlineStr">
        <is>
          <t>6.7%</t>
        </is>
      </c>
      <c r="L1647" s="87" t="inlineStr">
        <is>
          <t>x</t>
        </is>
      </c>
      <c r="M1647" s="83" t="inlineStr">
        <is>
          <t>12</t>
        </is>
      </c>
      <c r="N1647" s="87" t="inlineStr">
        <is>
          <t>x</t>
        </is>
      </c>
      <c r="O1647" s="83" t="inlineStr">
        <is>
          <t>12</t>
        </is>
      </c>
      <c r="P1647" s="87" t="inlineStr">
        <is>
          <t>x</t>
        </is>
      </c>
      <c r="Q1647" s="83" t="inlineStr">
        <is>
          <t>46%</t>
        </is>
      </c>
      <c r="R1647" s="87" t="inlineStr">
        <is>
          <t>x</t>
        </is>
      </c>
      <c r="S1647" s="88" t="inlineStr">
        <is>
          <t>x</t>
        </is>
      </c>
    </row>
    <row r="1648" ht="24" customHeight="1">
      <c r="A1648" s="494" t="n"/>
      <c r="B1648" s="236" t="inlineStr">
        <is>
          <t>30</t>
        </is>
      </c>
      <c r="C1648" s="82" t="inlineStr">
        <is>
          <t>29.7</t>
        </is>
      </c>
      <c r="D1648" s="83" t="inlineStr">
        <is>
          <t>25</t>
        </is>
      </c>
      <c r="E1648" s="83" t="inlineStr">
        <is>
          <t>120</t>
        </is>
      </c>
      <c r="F1648" s="84">
        <f>D1648*E1648</f>
        <v/>
      </c>
      <c r="G1648" s="83" t="inlineStr">
        <is>
          <t>31</t>
        </is>
      </c>
      <c r="H1648" s="87" t="inlineStr">
        <is>
          <t>x</t>
        </is>
      </c>
      <c r="I1648" s="83" t="inlineStr">
        <is>
          <t>7.3%</t>
        </is>
      </c>
      <c r="J1648" s="87" t="inlineStr">
        <is>
          <t>x</t>
        </is>
      </c>
      <c r="K1648" s="83" t="inlineStr">
        <is>
          <t>7.3%</t>
        </is>
      </c>
      <c r="L1648" s="87" t="inlineStr">
        <is>
          <t>x</t>
        </is>
      </c>
      <c r="M1648" s="83" t="inlineStr">
        <is>
          <t>13</t>
        </is>
      </c>
      <c r="N1648" s="87" t="inlineStr">
        <is>
          <t>x</t>
        </is>
      </c>
      <c r="O1648" s="83" t="inlineStr">
        <is>
          <t>13</t>
        </is>
      </c>
      <c r="P1648" s="87" t="inlineStr">
        <is>
          <t>x</t>
        </is>
      </c>
      <c r="Q1648" s="83" t="inlineStr">
        <is>
          <t>50%</t>
        </is>
      </c>
      <c r="R1648" s="87" t="inlineStr">
        <is>
          <t>x</t>
        </is>
      </c>
      <c r="S1648" s="88" t="inlineStr">
        <is>
          <t>x</t>
        </is>
      </c>
    </row>
    <row r="1649" ht="24" customHeight="1">
      <c r="A1649" s="494" t="n"/>
      <c r="B1649" s="236" t="inlineStr">
        <is>
          <t>31</t>
        </is>
      </c>
      <c r="C1649" s="82" t="inlineStr">
        <is>
          <t>32.3</t>
        </is>
      </c>
      <c r="D1649" s="83" t="inlineStr">
        <is>
          <t>30</t>
        </is>
      </c>
      <c r="E1649" s="83" t="inlineStr">
        <is>
          <t>150</t>
        </is>
      </c>
      <c r="F1649" s="84">
        <f>D1649*E1649</f>
        <v/>
      </c>
      <c r="G1649" s="83" t="inlineStr">
        <is>
          <t>34</t>
        </is>
      </c>
      <c r="H1649" s="87" t="inlineStr">
        <is>
          <t>x</t>
        </is>
      </c>
      <c r="I1649" s="83" t="inlineStr">
        <is>
          <t>8%</t>
        </is>
      </c>
      <c r="J1649" s="87" t="inlineStr">
        <is>
          <t>x</t>
        </is>
      </c>
      <c r="K1649" s="83" t="inlineStr">
        <is>
          <t>8%</t>
        </is>
      </c>
      <c r="L1649" s="87" t="inlineStr">
        <is>
          <t>x</t>
        </is>
      </c>
      <c r="M1649" s="83" t="inlineStr">
        <is>
          <t>14</t>
        </is>
      </c>
      <c r="N1649" s="87" t="inlineStr">
        <is>
          <t>x</t>
        </is>
      </c>
      <c r="O1649" s="83" t="inlineStr">
        <is>
          <t>14</t>
        </is>
      </c>
      <c r="P1649" s="87" t="inlineStr">
        <is>
          <t>x</t>
        </is>
      </c>
      <c r="Q1649" s="83" t="inlineStr">
        <is>
          <t>54.5%</t>
        </is>
      </c>
      <c r="R1649" s="87" t="inlineStr">
        <is>
          <t>x</t>
        </is>
      </c>
      <c r="S1649" s="88" t="inlineStr">
        <is>
          <t>x</t>
        </is>
      </c>
    </row>
    <row r="1650" ht="24" customHeight="1">
      <c r="A1650" s="494" t="n"/>
      <c r="B1650" s="236" t="inlineStr">
        <is>
          <t>32</t>
        </is>
      </c>
      <c r="C1650" s="82" t="inlineStr">
        <is>
          <t>34.8</t>
        </is>
      </c>
      <c r="D1650" s="83" t="inlineStr">
        <is>
          <t>30</t>
        </is>
      </c>
      <c r="E1650" s="83" t="inlineStr">
        <is>
          <t>150</t>
        </is>
      </c>
      <c r="F1650" s="84">
        <f>D1650*E1650</f>
        <v/>
      </c>
      <c r="G1650" s="83" t="inlineStr">
        <is>
          <t>37</t>
        </is>
      </c>
      <c r="H1650" s="87" t="inlineStr">
        <is>
          <t>x</t>
        </is>
      </c>
      <c r="I1650" s="83" t="inlineStr">
        <is>
          <t>8.6%</t>
        </is>
      </c>
      <c r="J1650" s="87" t="inlineStr">
        <is>
          <t>x</t>
        </is>
      </c>
      <c r="K1650" s="83" t="inlineStr">
        <is>
          <t>8.6%</t>
        </is>
      </c>
      <c r="L1650" s="87" t="inlineStr">
        <is>
          <t>x</t>
        </is>
      </c>
      <c r="M1650" s="83" t="inlineStr">
        <is>
          <t>15</t>
        </is>
      </c>
      <c r="N1650" s="87" t="inlineStr">
        <is>
          <t>x</t>
        </is>
      </c>
      <c r="O1650" s="83" t="inlineStr">
        <is>
          <t>15</t>
        </is>
      </c>
      <c r="P1650" s="87" t="inlineStr">
        <is>
          <t>x</t>
        </is>
      </c>
      <c r="Q1650" s="83" t="inlineStr">
        <is>
          <t>59%</t>
        </is>
      </c>
      <c r="R1650" s="87" t="inlineStr">
        <is>
          <t>x</t>
        </is>
      </c>
      <c r="S1650" s="88" t="inlineStr">
        <is>
          <t>x</t>
        </is>
      </c>
    </row>
    <row r="1651" ht="24" customHeight="1">
      <c r="A1651" s="494" t="n"/>
      <c r="B1651" s="236" t="inlineStr">
        <is>
          <t>33</t>
        </is>
      </c>
      <c r="C1651" s="82" t="inlineStr">
        <is>
          <t>38.2</t>
        </is>
      </c>
      <c r="D1651" s="83" t="inlineStr">
        <is>
          <t>30</t>
        </is>
      </c>
      <c r="E1651" s="83" t="inlineStr">
        <is>
          <t>150</t>
        </is>
      </c>
      <c r="F1651" s="84">
        <f>D1651*E1651</f>
        <v/>
      </c>
      <c r="G1651" s="83" t="inlineStr">
        <is>
          <t>40</t>
        </is>
      </c>
      <c r="H1651" s="87" t="inlineStr">
        <is>
          <t>x</t>
        </is>
      </c>
      <c r="I1651" s="83" t="inlineStr">
        <is>
          <t>9.3%</t>
        </is>
      </c>
      <c r="J1651" s="87" t="inlineStr">
        <is>
          <t>x</t>
        </is>
      </c>
      <c r="K1651" s="83" t="inlineStr">
        <is>
          <t>9.3%</t>
        </is>
      </c>
      <c r="L1651" s="87" t="inlineStr">
        <is>
          <t>x</t>
        </is>
      </c>
      <c r="M1651" s="83" t="inlineStr">
        <is>
          <t>17</t>
        </is>
      </c>
      <c r="N1651" s="87" t="inlineStr">
        <is>
          <t>x</t>
        </is>
      </c>
      <c r="O1651" s="83" t="inlineStr">
        <is>
          <t>17</t>
        </is>
      </c>
      <c r="P1651" s="87" t="inlineStr">
        <is>
          <t>x</t>
        </is>
      </c>
      <c r="Q1651" s="83" t="inlineStr">
        <is>
          <t>64%</t>
        </is>
      </c>
      <c r="R1651" s="87" t="inlineStr">
        <is>
          <t>x</t>
        </is>
      </c>
      <c r="S1651" s="88" t="inlineStr">
        <is>
          <t>x</t>
        </is>
      </c>
    </row>
    <row r="1652" ht="24" customHeight="1">
      <c r="A1652" s="494" t="n"/>
      <c r="B1652" s="236" t="inlineStr">
        <is>
          <t>34</t>
        </is>
      </c>
      <c r="C1652" s="82" t="inlineStr">
        <is>
          <t>41.3</t>
        </is>
      </c>
      <c r="D1652" s="83" t="inlineStr">
        <is>
          <t>30</t>
        </is>
      </c>
      <c r="E1652" s="83" t="inlineStr">
        <is>
          <t>150</t>
        </is>
      </c>
      <c r="F1652" s="84">
        <f>D1652*E1652</f>
        <v/>
      </c>
      <c r="G1652" s="83" t="inlineStr">
        <is>
          <t>43</t>
        </is>
      </c>
      <c r="H1652" s="87" t="inlineStr">
        <is>
          <t>x</t>
        </is>
      </c>
      <c r="I1652" s="83" t="inlineStr">
        <is>
          <t>10.3%</t>
        </is>
      </c>
      <c r="J1652" s="87" t="inlineStr">
        <is>
          <t>x</t>
        </is>
      </c>
      <c r="K1652" s="83" t="inlineStr">
        <is>
          <t>10.3%</t>
        </is>
      </c>
      <c r="L1652" s="87" t="inlineStr">
        <is>
          <t>x</t>
        </is>
      </c>
      <c r="M1652" s="83" t="inlineStr">
        <is>
          <t>18</t>
        </is>
      </c>
      <c r="N1652" s="87" t="inlineStr">
        <is>
          <t>x</t>
        </is>
      </c>
      <c r="O1652" s="83" t="inlineStr">
        <is>
          <t>18</t>
        </is>
      </c>
      <c r="P1652" s="87" t="inlineStr">
        <is>
          <t>x</t>
        </is>
      </c>
      <c r="Q1652" s="83" t="inlineStr">
        <is>
          <t>70%</t>
        </is>
      </c>
      <c r="R1652" s="87" t="inlineStr">
        <is>
          <t>x</t>
        </is>
      </c>
      <c r="S1652" s="88" t="inlineStr">
        <is>
          <t>x</t>
        </is>
      </c>
    </row>
    <row r="1653" ht="24" customHeight="1">
      <c r="A1653" s="553" t="n"/>
      <c r="B1653" s="290" t="inlineStr">
        <is>
          <t>35</t>
        </is>
      </c>
      <c r="C1653" s="89" t="inlineStr">
        <is>
          <t>44.9</t>
        </is>
      </c>
      <c r="D1653" s="90" t="inlineStr">
        <is>
          <t>30</t>
        </is>
      </c>
      <c r="E1653" s="90" t="inlineStr">
        <is>
          <t>150</t>
        </is>
      </c>
      <c r="F1653" s="224">
        <f>D1653*E1653</f>
        <v/>
      </c>
      <c r="G1653" s="90" t="inlineStr">
        <is>
          <t>47</t>
        </is>
      </c>
      <c r="H1653" s="91" t="inlineStr">
        <is>
          <t>x</t>
        </is>
      </c>
      <c r="I1653" s="90" t="inlineStr">
        <is>
          <t>11%</t>
        </is>
      </c>
      <c r="J1653" s="91" t="inlineStr">
        <is>
          <t>x</t>
        </is>
      </c>
      <c r="K1653" s="90" t="inlineStr">
        <is>
          <t>11%</t>
        </is>
      </c>
      <c r="L1653" s="91" t="inlineStr">
        <is>
          <t>x</t>
        </is>
      </c>
      <c r="M1653" s="90" t="inlineStr">
        <is>
          <t>20</t>
        </is>
      </c>
      <c r="N1653" s="91" t="inlineStr">
        <is>
          <t>x</t>
        </is>
      </c>
      <c r="O1653" s="90" t="inlineStr">
        <is>
          <t>20</t>
        </is>
      </c>
      <c r="P1653" s="91" t="inlineStr">
        <is>
          <t>x</t>
        </is>
      </c>
      <c r="Q1653" s="90" t="inlineStr">
        <is>
          <t>75%</t>
        </is>
      </c>
      <c r="R1653" s="91" t="inlineStr">
        <is>
          <t>x</t>
        </is>
      </c>
      <c r="S1653" s="92" t="inlineStr">
        <is>
          <t>x</t>
        </is>
      </c>
    </row>
    <row r="1654" ht="24" customHeight="1">
      <c r="A1654" s="579" t="inlineStr">
        <is>
          <t>明教
基础心法
日月凌天</t>
        </is>
      </c>
      <c r="B1654" s="75" t="inlineStr">
        <is>
          <t>1</t>
        </is>
      </c>
      <c r="C1654" s="234" t="inlineStr">
        <is>
          <t>0.1</t>
        </is>
      </c>
      <c r="D1654" s="340" t="inlineStr">
        <is>
          <t>10</t>
        </is>
      </c>
      <c r="E1654" s="340" t="inlineStr">
        <is>
          <t>20</t>
        </is>
      </c>
      <c r="F1654" s="207">
        <f>D1654*E1654</f>
        <v/>
      </c>
      <c r="G1654" s="665" t="inlineStr">
        <is>
          <t>x</t>
        </is>
      </c>
      <c r="H1654" s="666" t="inlineStr">
        <is>
          <t>x</t>
        </is>
      </c>
      <c r="I1654" s="666" t="inlineStr">
        <is>
          <t>x</t>
        </is>
      </c>
      <c r="J1654" s="666" t="inlineStr">
        <is>
          <t>x</t>
        </is>
      </c>
      <c r="K1654" s="666" t="inlineStr">
        <is>
          <t>x</t>
        </is>
      </c>
      <c r="L1654" s="566" t="inlineStr">
        <is>
          <t>0</t>
        </is>
      </c>
      <c r="M1654" s="566" t="inlineStr">
        <is>
          <t>0</t>
        </is>
      </c>
      <c r="N1654" s="566" t="inlineStr">
        <is>
          <t>0</t>
        </is>
      </c>
      <c r="O1654" s="566" t="inlineStr">
        <is>
          <t>0</t>
        </is>
      </c>
      <c r="P1654" s="666" t="inlineStr">
        <is>
          <t>x</t>
        </is>
      </c>
      <c r="Q1654" s="566" t="inlineStr">
        <is>
          <t>0.1%</t>
        </is>
      </c>
      <c r="R1654" s="666" t="inlineStr">
        <is>
          <t>x</t>
        </is>
      </c>
      <c r="S1654" s="1056" t="inlineStr">
        <is>
          <t>x</t>
        </is>
      </c>
    </row>
    <row r="1655" ht="24" customHeight="1">
      <c r="A1655" s="494" t="n"/>
      <c r="B1655" s="236" t="inlineStr">
        <is>
          <t>2</t>
        </is>
      </c>
      <c r="C1655" s="82" t="inlineStr">
        <is>
          <t>0.2</t>
        </is>
      </c>
      <c r="D1655" s="83" t="inlineStr">
        <is>
          <t>10</t>
        </is>
      </c>
      <c r="E1655" s="83" t="inlineStr">
        <is>
          <t>20</t>
        </is>
      </c>
      <c r="F1655" s="84">
        <f>D1655*E1655</f>
        <v/>
      </c>
      <c r="G1655" s="285" t="inlineStr">
        <is>
          <t>x</t>
        </is>
      </c>
      <c r="H1655" s="87" t="inlineStr">
        <is>
          <t>x</t>
        </is>
      </c>
      <c r="I1655" s="87" t="inlineStr">
        <is>
          <t>x</t>
        </is>
      </c>
      <c r="J1655" s="87" t="inlineStr">
        <is>
          <t>x</t>
        </is>
      </c>
      <c r="K1655" s="87" t="inlineStr">
        <is>
          <t>x</t>
        </is>
      </c>
      <c r="L1655" s="83" t="inlineStr">
        <is>
          <t>0</t>
        </is>
      </c>
      <c r="M1655" s="83" t="inlineStr">
        <is>
          <t>0</t>
        </is>
      </c>
      <c r="N1655" s="83" t="inlineStr">
        <is>
          <t>0</t>
        </is>
      </c>
      <c r="O1655" s="83" t="inlineStr">
        <is>
          <t>0</t>
        </is>
      </c>
      <c r="P1655" s="87" t="inlineStr">
        <is>
          <t>x</t>
        </is>
      </c>
      <c r="Q1655" s="83" t="inlineStr">
        <is>
          <t>0.2%</t>
        </is>
      </c>
      <c r="R1655" s="87" t="inlineStr">
        <is>
          <t>x</t>
        </is>
      </c>
      <c r="S1655" s="88" t="inlineStr">
        <is>
          <t>x</t>
        </is>
      </c>
    </row>
    <row r="1656" ht="24" customHeight="1">
      <c r="A1656" s="494" t="n"/>
      <c r="B1656" s="236" t="inlineStr">
        <is>
          <t>3</t>
        </is>
      </c>
      <c r="C1656" s="82" t="inlineStr">
        <is>
          <t>0.3</t>
        </is>
      </c>
      <c r="D1656" s="83" t="inlineStr">
        <is>
          <t>10</t>
        </is>
      </c>
      <c r="E1656" s="83" t="inlineStr">
        <is>
          <t>20</t>
        </is>
      </c>
      <c r="F1656" s="84">
        <f>D1656*E1656</f>
        <v/>
      </c>
      <c r="G1656" s="285" t="inlineStr">
        <is>
          <t>x</t>
        </is>
      </c>
      <c r="H1656" s="87" t="inlineStr">
        <is>
          <t>x</t>
        </is>
      </c>
      <c r="I1656" s="87" t="inlineStr">
        <is>
          <t>x</t>
        </is>
      </c>
      <c r="J1656" s="87" t="inlineStr">
        <is>
          <t>x</t>
        </is>
      </c>
      <c r="K1656" s="87" t="inlineStr">
        <is>
          <t>x</t>
        </is>
      </c>
      <c r="L1656" s="83" t="inlineStr">
        <is>
          <t>0</t>
        </is>
      </c>
      <c r="M1656" s="83" t="inlineStr">
        <is>
          <t>0</t>
        </is>
      </c>
      <c r="N1656" s="83" t="inlineStr">
        <is>
          <t>0</t>
        </is>
      </c>
      <c r="O1656" s="83" t="inlineStr">
        <is>
          <t>0</t>
        </is>
      </c>
      <c r="P1656" s="87" t="inlineStr">
        <is>
          <t>x</t>
        </is>
      </c>
      <c r="Q1656" s="83" t="inlineStr">
        <is>
          <t>0.3%</t>
        </is>
      </c>
      <c r="R1656" s="87" t="inlineStr">
        <is>
          <t>x</t>
        </is>
      </c>
      <c r="S1656" s="88" t="inlineStr">
        <is>
          <t>x</t>
        </is>
      </c>
    </row>
    <row r="1657" ht="24" customHeight="1">
      <c r="A1657" s="494" t="n"/>
      <c r="B1657" s="236" t="inlineStr">
        <is>
          <t>4</t>
        </is>
      </c>
      <c r="C1657" s="82" t="inlineStr">
        <is>
          <t>0.5</t>
        </is>
      </c>
      <c r="D1657" s="83" t="inlineStr">
        <is>
          <t>10</t>
        </is>
      </c>
      <c r="E1657" s="83" t="inlineStr">
        <is>
          <t>20</t>
        </is>
      </c>
      <c r="F1657" s="84">
        <f>D1657*E1657</f>
        <v/>
      </c>
      <c r="G1657" s="285" t="inlineStr">
        <is>
          <t>x</t>
        </is>
      </c>
      <c r="H1657" s="87" t="inlineStr">
        <is>
          <t>x</t>
        </is>
      </c>
      <c r="I1657" s="87" t="inlineStr">
        <is>
          <t>x</t>
        </is>
      </c>
      <c r="J1657" s="87" t="inlineStr">
        <is>
          <t>x</t>
        </is>
      </c>
      <c r="K1657" s="87" t="inlineStr">
        <is>
          <t>x</t>
        </is>
      </c>
      <c r="L1657" s="83" t="inlineStr">
        <is>
          <t>1</t>
        </is>
      </c>
      <c r="M1657" s="83" t="inlineStr">
        <is>
          <t>1</t>
        </is>
      </c>
      <c r="N1657" s="83" t="inlineStr">
        <is>
          <t>1</t>
        </is>
      </c>
      <c r="O1657" s="83" t="inlineStr">
        <is>
          <t>1</t>
        </is>
      </c>
      <c r="P1657" s="87" t="inlineStr">
        <is>
          <t>x</t>
        </is>
      </c>
      <c r="Q1657" s="83" t="inlineStr">
        <is>
          <t>0.4%</t>
        </is>
      </c>
      <c r="R1657" s="87" t="inlineStr">
        <is>
          <t>x</t>
        </is>
      </c>
      <c r="S1657" s="88" t="inlineStr">
        <is>
          <t>x</t>
        </is>
      </c>
    </row>
    <row r="1658" ht="24" customHeight="1">
      <c r="A1658" s="494" t="n"/>
      <c r="B1658" s="236" t="inlineStr">
        <is>
          <t>5</t>
        </is>
      </c>
      <c r="C1658" s="82" t="inlineStr">
        <is>
          <t>0.7</t>
        </is>
      </c>
      <c r="D1658" s="83" t="inlineStr">
        <is>
          <t>10</t>
        </is>
      </c>
      <c r="E1658" s="83" t="inlineStr">
        <is>
          <t>20</t>
        </is>
      </c>
      <c r="F1658" s="84">
        <f>D1658*E1658</f>
        <v/>
      </c>
      <c r="G1658" s="285" t="inlineStr">
        <is>
          <t>x</t>
        </is>
      </c>
      <c r="H1658" s="87" t="inlineStr">
        <is>
          <t>x</t>
        </is>
      </c>
      <c r="I1658" s="87" t="inlineStr">
        <is>
          <t>x</t>
        </is>
      </c>
      <c r="J1658" s="87" t="inlineStr">
        <is>
          <t>x</t>
        </is>
      </c>
      <c r="K1658" s="87" t="inlineStr">
        <is>
          <t>x</t>
        </is>
      </c>
      <c r="L1658" s="83" t="inlineStr">
        <is>
          <t>1</t>
        </is>
      </c>
      <c r="M1658" s="83" t="inlineStr">
        <is>
          <t>1</t>
        </is>
      </c>
      <c r="N1658" s="83" t="inlineStr">
        <is>
          <t>1</t>
        </is>
      </c>
      <c r="O1658" s="83" t="inlineStr">
        <is>
          <t>1</t>
        </is>
      </c>
      <c r="P1658" s="87" t="inlineStr">
        <is>
          <t>x</t>
        </is>
      </c>
      <c r="Q1658" s="83" t="inlineStr">
        <is>
          <t>0.5%</t>
        </is>
      </c>
      <c r="R1658" s="87" t="inlineStr">
        <is>
          <t>x</t>
        </is>
      </c>
      <c r="S1658" s="88" t="inlineStr">
        <is>
          <t>x</t>
        </is>
      </c>
    </row>
    <row r="1659" ht="24" customHeight="1">
      <c r="A1659" s="494" t="n"/>
      <c r="B1659" s="236" t="inlineStr">
        <is>
          <t>6</t>
        </is>
      </c>
      <c r="C1659" s="82" t="inlineStr">
        <is>
          <t>0.9</t>
        </is>
      </c>
      <c r="D1659" s="83" t="inlineStr">
        <is>
          <t>12</t>
        </is>
      </c>
      <c r="E1659" s="83" t="inlineStr">
        <is>
          <t>30</t>
        </is>
      </c>
      <c r="F1659" s="84">
        <f>D1659*E1659</f>
        <v/>
      </c>
      <c r="G1659" s="285" t="inlineStr">
        <is>
          <t>x</t>
        </is>
      </c>
      <c r="H1659" s="87" t="inlineStr">
        <is>
          <t>x</t>
        </is>
      </c>
      <c r="I1659" s="87" t="inlineStr">
        <is>
          <t>x</t>
        </is>
      </c>
      <c r="J1659" s="87" t="inlineStr">
        <is>
          <t>x</t>
        </is>
      </c>
      <c r="K1659" s="87" t="inlineStr">
        <is>
          <t>x</t>
        </is>
      </c>
      <c r="L1659" s="83" t="inlineStr">
        <is>
          <t>1</t>
        </is>
      </c>
      <c r="M1659" s="83" t="inlineStr">
        <is>
          <t>1</t>
        </is>
      </c>
      <c r="N1659" s="83" t="inlineStr">
        <is>
          <t>1</t>
        </is>
      </c>
      <c r="O1659" s="83" t="inlineStr">
        <is>
          <t>1</t>
        </is>
      </c>
      <c r="P1659" s="87" t="inlineStr">
        <is>
          <t>x</t>
        </is>
      </c>
      <c r="Q1659" s="83" t="inlineStr">
        <is>
          <t>0.7%</t>
        </is>
      </c>
      <c r="R1659" s="87" t="inlineStr">
        <is>
          <t>x</t>
        </is>
      </c>
      <c r="S1659" s="88" t="inlineStr">
        <is>
          <t>x</t>
        </is>
      </c>
    </row>
    <row r="1660" ht="24" customHeight="1">
      <c r="A1660" s="494" t="n"/>
      <c r="B1660" s="236" t="inlineStr">
        <is>
          <t>7</t>
        </is>
      </c>
      <c r="C1660" s="82" t="inlineStr">
        <is>
          <t>1.1</t>
        </is>
      </c>
      <c r="D1660" s="83" t="inlineStr">
        <is>
          <t>12</t>
        </is>
      </c>
      <c r="E1660" s="83" t="inlineStr">
        <is>
          <t>30</t>
        </is>
      </c>
      <c r="F1660" s="84">
        <f>D1660*E1660</f>
        <v/>
      </c>
      <c r="G1660" s="285" t="inlineStr">
        <is>
          <t>x</t>
        </is>
      </c>
      <c r="H1660" s="87" t="inlineStr">
        <is>
          <t>x</t>
        </is>
      </c>
      <c r="I1660" s="87" t="inlineStr">
        <is>
          <t>x</t>
        </is>
      </c>
      <c r="J1660" s="87" t="inlineStr">
        <is>
          <t>x</t>
        </is>
      </c>
      <c r="K1660" s="87" t="inlineStr">
        <is>
          <t>x</t>
        </is>
      </c>
      <c r="L1660" s="83" t="inlineStr">
        <is>
          <t>1</t>
        </is>
      </c>
      <c r="M1660" s="83" t="inlineStr">
        <is>
          <t>1</t>
        </is>
      </c>
      <c r="N1660" s="83" t="inlineStr">
        <is>
          <t>1</t>
        </is>
      </c>
      <c r="O1660" s="83" t="inlineStr">
        <is>
          <t>1</t>
        </is>
      </c>
      <c r="P1660" s="87" t="inlineStr">
        <is>
          <t>x</t>
        </is>
      </c>
      <c r="Q1660" s="83" t="inlineStr">
        <is>
          <t>0.9%</t>
        </is>
      </c>
      <c r="R1660" s="87" t="inlineStr">
        <is>
          <t>x</t>
        </is>
      </c>
      <c r="S1660" s="88" t="inlineStr">
        <is>
          <t>x</t>
        </is>
      </c>
    </row>
    <row r="1661" ht="24" customHeight="1">
      <c r="A1661" s="494" t="n"/>
      <c r="B1661" s="236" t="inlineStr">
        <is>
          <t>8</t>
        </is>
      </c>
      <c r="C1661" s="82" t="inlineStr">
        <is>
          <t>1.4</t>
        </is>
      </c>
      <c r="D1661" s="83" t="inlineStr">
        <is>
          <t>12</t>
        </is>
      </c>
      <c r="E1661" s="83" t="inlineStr">
        <is>
          <t>30</t>
        </is>
      </c>
      <c r="F1661" s="84">
        <f>D1661*E1661</f>
        <v/>
      </c>
      <c r="G1661" s="285" t="inlineStr">
        <is>
          <t>x</t>
        </is>
      </c>
      <c r="H1661" s="87" t="inlineStr">
        <is>
          <t>x</t>
        </is>
      </c>
      <c r="I1661" s="87" t="inlineStr">
        <is>
          <t>x</t>
        </is>
      </c>
      <c r="J1661" s="87" t="inlineStr">
        <is>
          <t>x</t>
        </is>
      </c>
      <c r="K1661" s="87" t="inlineStr">
        <is>
          <t>x</t>
        </is>
      </c>
      <c r="L1661" s="83" t="inlineStr">
        <is>
          <t>1</t>
        </is>
      </c>
      <c r="M1661" s="83" t="inlineStr">
        <is>
          <t>1</t>
        </is>
      </c>
      <c r="N1661" s="83" t="inlineStr">
        <is>
          <t>1</t>
        </is>
      </c>
      <c r="O1661" s="83" t="inlineStr">
        <is>
          <t>1</t>
        </is>
      </c>
      <c r="P1661" s="87" t="inlineStr">
        <is>
          <t>x</t>
        </is>
      </c>
      <c r="Q1661" s="83" t="inlineStr">
        <is>
          <t>1%</t>
        </is>
      </c>
      <c r="R1661" s="87" t="inlineStr">
        <is>
          <t>x</t>
        </is>
      </c>
      <c r="S1661" s="88" t="inlineStr">
        <is>
          <t>x</t>
        </is>
      </c>
    </row>
    <row r="1662" ht="24" customHeight="1">
      <c r="A1662" s="494" t="n"/>
      <c r="B1662" s="236" t="inlineStr">
        <is>
          <t>9</t>
        </is>
      </c>
      <c r="C1662" s="82" t="inlineStr">
        <is>
          <t>1.7</t>
        </is>
      </c>
      <c r="D1662" s="83" t="inlineStr">
        <is>
          <t>12</t>
        </is>
      </c>
      <c r="E1662" s="83" t="inlineStr">
        <is>
          <t>30</t>
        </is>
      </c>
      <c r="F1662" s="84">
        <f>D1662*E1662</f>
        <v/>
      </c>
      <c r="G1662" s="285" t="inlineStr">
        <is>
          <t>x</t>
        </is>
      </c>
      <c r="H1662" s="87" t="inlineStr">
        <is>
          <t>x</t>
        </is>
      </c>
      <c r="I1662" s="87" t="inlineStr">
        <is>
          <t>x</t>
        </is>
      </c>
      <c r="J1662" s="87" t="inlineStr">
        <is>
          <t>x</t>
        </is>
      </c>
      <c r="K1662" s="87" t="inlineStr">
        <is>
          <t>x</t>
        </is>
      </c>
      <c r="L1662" s="83" t="inlineStr">
        <is>
          <t>1</t>
        </is>
      </c>
      <c r="M1662" s="83" t="inlineStr">
        <is>
          <t>1</t>
        </is>
      </c>
      <c r="N1662" s="83" t="inlineStr">
        <is>
          <t>1</t>
        </is>
      </c>
      <c r="O1662" s="83" t="inlineStr">
        <is>
          <t>1</t>
        </is>
      </c>
      <c r="P1662" s="87" t="inlineStr">
        <is>
          <t>x</t>
        </is>
      </c>
      <c r="Q1662" s="83" t="inlineStr">
        <is>
          <t>1.2%</t>
        </is>
      </c>
      <c r="R1662" s="87" t="inlineStr">
        <is>
          <t>x</t>
        </is>
      </c>
      <c r="S1662" s="88" t="inlineStr">
        <is>
          <t>x</t>
        </is>
      </c>
    </row>
    <row r="1663" ht="24" customHeight="1">
      <c r="A1663" s="494" t="n"/>
      <c r="B1663" s="236" t="inlineStr">
        <is>
          <t>10</t>
        </is>
      </c>
      <c r="C1663" s="82" t="inlineStr">
        <is>
          <t>2.1</t>
        </is>
      </c>
      <c r="D1663" s="83" t="inlineStr">
        <is>
          <t>12</t>
        </is>
      </c>
      <c r="E1663" s="83" t="inlineStr">
        <is>
          <t>30</t>
        </is>
      </c>
      <c r="F1663" s="84">
        <f>D1663*E1663</f>
        <v/>
      </c>
      <c r="G1663" s="285" t="inlineStr">
        <is>
          <t>x</t>
        </is>
      </c>
      <c r="H1663" s="87" t="inlineStr">
        <is>
          <t>x</t>
        </is>
      </c>
      <c r="I1663" s="87" t="inlineStr">
        <is>
          <t>x</t>
        </is>
      </c>
      <c r="J1663" s="87" t="inlineStr">
        <is>
          <t>x</t>
        </is>
      </c>
      <c r="K1663" s="87" t="inlineStr">
        <is>
          <t>x</t>
        </is>
      </c>
      <c r="L1663" s="83" t="inlineStr">
        <is>
          <t>2</t>
        </is>
      </c>
      <c r="M1663" s="83" t="inlineStr">
        <is>
          <t>2</t>
        </is>
      </c>
      <c r="N1663" s="83" t="inlineStr">
        <is>
          <t>2</t>
        </is>
      </c>
      <c r="O1663" s="83" t="inlineStr">
        <is>
          <t>2</t>
        </is>
      </c>
      <c r="P1663" s="87" t="inlineStr">
        <is>
          <t>x</t>
        </is>
      </c>
      <c r="Q1663" s="83" t="inlineStr">
        <is>
          <t>1.4%</t>
        </is>
      </c>
      <c r="R1663" s="87" t="inlineStr">
        <is>
          <t>x</t>
        </is>
      </c>
      <c r="S1663" s="88" t="inlineStr">
        <is>
          <t>x</t>
        </is>
      </c>
    </row>
    <row r="1664" ht="24" customHeight="1">
      <c r="A1664" s="494" t="n"/>
      <c r="B1664" s="236" t="inlineStr">
        <is>
          <t>11</t>
        </is>
      </c>
      <c r="C1664" s="82" t="inlineStr">
        <is>
          <t>2.4</t>
        </is>
      </c>
      <c r="D1664" s="83" t="inlineStr">
        <is>
          <t>14</t>
        </is>
      </c>
      <c r="E1664" s="83" t="inlineStr">
        <is>
          <t>50</t>
        </is>
      </c>
      <c r="F1664" s="84">
        <f>D1664*E1664</f>
        <v/>
      </c>
      <c r="G1664" s="285" t="inlineStr">
        <is>
          <t>x</t>
        </is>
      </c>
      <c r="H1664" s="87" t="inlineStr">
        <is>
          <t>x</t>
        </is>
      </c>
      <c r="I1664" s="87" t="inlineStr">
        <is>
          <t>x</t>
        </is>
      </c>
      <c r="J1664" s="87" t="inlineStr">
        <is>
          <t>x</t>
        </is>
      </c>
      <c r="K1664" s="87" t="inlineStr">
        <is>
          <t>x</t>
        </is>
      </c>
      <c r="L1664" s="83" t="inlineStr">
        <is>
          <t>2</t>
        </is>
      </c>
      <c r="M1664" s="83" t="inlineStr">
        <is>
          <t>2</t>
        </is>
      </c>
      <c r="N1664" s="83" t="inlineStr">
        <is>
          <t>2</t>
        </is>
      </c>
      <c r="O1664" s="83" t="inlineStr">
        <is>
          <t>2</t>
        </is>
      </c>
      <c r="P1664" s="87" t="inlineStr">
        <is>
          <t>x</t>
        </is>
      </c>
      <c r="Q1664" s="83" t="inlineStr">
        <is>
          <t>1.6%</t>
        </is>
      </c>
      <c r="R1664" s="87" t="inlineStr">
        <is>
          <t>x</t>
        </is>
      </c>
      <c r="S1664" s="88" t="inlineStr">
        <is>
          <t>x</t>
        </is>
      </c>
    </row>
    <row r="1665" ht="24" customHeight="1">
      <c r="A1665" s="494" t="n"/>
      <c r="B1665" s="236" t="inlineStr">
        <is>
          <t>12</t>
        </is>
      </c>
      <c r="C1665" s="82" t="inlineStr">
        <is>
          <t>2.7</t>
        </is>
      </c>
      <c r="D1665" s="83" t="inlineStr">
        <is>
          <t>14</t>
        </is>
      </c>
      <c r="E1665" s="83" t="inlineStr">
        <is>
          <t>50</t>
        </is>
      </c>
      <c r="F1665" s="84">
        <f>D1665*E1665</f>
        <v/>
      </c>
      <c r="G1665" s="285" t="inlineStr">
        <is>
          <t>x</t>
        </is>
      </c>
      <c r="H1665" s="87" t="inlineStr">
        <is>
          <t>x</t>
        </is>
      </c>
      <c r="I1665" s="87" t="inlineStr">
        <is>
          <t>x</t>
        </is>
      </c>
      <c r="J1665" s="87" t="inlineStr">
        <is>
          <t>x</t>
        </is>
      </c>
      <c r="K1665" s="87" t="inlineStr">
        <is>
          <t>x</t>
        </is>
      </c>
      <c r="L1665" s="83" t="inlineStr">
        <is>
          <t>2</t>
        </is>
      </c>
      <c r="M1665" s="83" t="inlineStr">
        <is>
          <t>2</t>
        </is>
      </c>
      <c r="N1665" s="83" t="inlineStr">
        <is>
          <t>2</t>
        </is>
      </c>
      <c r="O1665" s="83" t="inlineStr">
        <is>
          <t>2</t>
        </is>
      </c>
      <c r="P1665" s="87" t="inlineStr">
        <is>
          <t>x</t>
        </is>
      </c>
      <c r="Q1665" s="83" t="inlineStr">
        <is>
          <t>1.8%</t>
        </is>
      </c>
      <c r="R1665" s="87" t="inlineStr">
        <is>
          <t>x</t>
        </is>
      </c>
      <c r="S1665" s="88" t="inlineStr">
        <is>
          <t>x</t>
        </is>
      </c>
    </row>
    <row r="1666" ht="24" customHeight="1">
      <c r="A1666" s="494" t="n"/>
      <c r="B1666" s="236" t="inlineStr">
        <is>
          <t>13</t>
        </is>
      </c>
      <c r="C1666" s="82" t="inlineStr">
        <is>
          <t>3.1</t>
        </is>
      </c>
      <c r="D1666" s="83" t="inlineStr">
        <is>
          <t>14</t>
        </is>
      </c>
      <c r="E1666" s="83" t="inlineStr">
        <is>
          <t>50</t>
        </is>
      </c>
      <c r="F1666" s="84">
        <f>D1666*E1666</f>
        <v/>
      </c>
      <c r="G1666" s="285" t="inlineStr">
        <is>
          <t>x</t>
        </is>
      </c>
      <c r="H1666" s="87" t="inlineStr">
        <is>
          <t>x</t>
        </is>
      </c>
      <c r="I1666" s="87" t="inlineStr">
        <is>
          <t>x</t>
        </is>
      </c>
      <c r="J1666" s="87" t="inlineStr">
        <is>
          <t>x</t>
        </is>
      </c>
      <c r="K1666" s="87" t="inlineStr">
        <is>
          <t>x</t>
        </is>
      </c>
      <c r="L1666" s="83" t="inlineStr">
        <is>
          <t>2</t>
        </is>
      </c>
      <c r="M1666" s="83" t="inlineStr">
        <is>
          <t>2</t>
        </is>
      </c>
      <c r="N1666" s="83" t="inlineStr">
        <is>
          <t>2</t>
        </is>
      </c>
      <c r="O1666" s="83" t="inlineStr">
        <is>
          <t>2</t>
        </is>
      </c>
      <c r="P1666" s="87" t="inlineStr">
        <is>
          <t>x</t>
        </is>
      </c>
      <c r="Q1666" s="83" t="inlineStr">
        <is>
          <t>2%</t>
        </is>
      </c>
      <c r="R1666" s="87" t="inlineStr">
        <is>
          <t>x</t>
        </is>
      </c>
      <c r="S1666" s="88" t="inlineStr">
        <is>
          <t>x</t>
        </is>
      </c>
    </row>
    <row r="1667" ht="24" customHeight="1">
      <c r="A1667" s="494" t="n"/>
      <c r="B1667" s="236" t="inlineStr">
        <is>
          <t>14</t>
        </is>
      </c>
      <c r="C1667" s="82" t="inlineStr">
        <is>
          <t>3.5</t>
        </is>
      </c>
      <c r="D1667" s="83" t="inlineStr">
        <is>
          <t>14</t>
        </is>
      </c>
      <c r="E1667" s="83" t="inlineStr">
        <is>
          <t>50</t>
        </is>
      </c>
      <c r="F1667" s="84">
        <f>D1667*E1667</f>
        <v/>
      </c>
      <c r="G1667" s="285" t="inlineStr">
        <is>
          <t>x</t>
        </is>
      </c>
      <c r="H1667" s="87" t="inlineStr">
        <is>
          <t>x</t>
        </is>
      </c>
      <c r="I1667" s="87" t="inlineStr">
        <is>
          <t>x</t>
        </is>
      </c>
      <c r="J1667" s="87" t="inlineStr">
        <is>
          <t>x</t>
        </is>
      </c>
      <c r="K1667" s="87" t="inlineStr">
        <is>
          <t>x</t>
        </is>
      </c>
      <c r="L1667" s="83" t="inlineStr">
        <is>
          <t>3</t>
        </is>
      </c>
      <c r="M1667" s="83" t="inlineStr">
        <is>
          <t>3</t>
        </is>
      </c>
      <c r="N1667" s="83" t="inlineStr">
        <is>
          <t>3</t>
        </is>
      </c>
      <c r="O1667" s="83" t="inlineStr">
        <is>
          <t>3</t>
        </is>
      </c>
      <c r="P1667" s="87" t="inlineStr">
        <is>
          <t>x</t>
        </is>
      </c>
      <c r="Q1667" s="83" t="inlineStr">
        <is>
          <t>2.2%</t>
        </is>
      </c>
      <c r="R1667" s="87" t="inlineStr">
        <is>
          <t>x</t>
        </is>
      </c>
      <c r="S1667" s="88" t="inlineStr">
        <is>
          <t>x</t>
        </is>
      </c>
    </row>
    <row r="1668" ht="24" customHeight="1">
      <c r="A1668" s="494" t="n"/>
      <c r="B1668" s="236" t="inlineStr">
        <is>
          <t>15</t>
        </is>
      </c>
      <c r="C1668" s="82" t="inlineStr">
        <is>
          <t>4.1</t>
        </is>
      </c>
      <c r="D1668" s="83" t="inlineStr">
        <is>
          <t>14</t>
        </is>
      </c>
      <c r="E1668" s="83" t="inlineStr">
        <is>
          <t>50</t>
        </is>
      </c>
      <c r="F1668" s="84">
        <f>D1668*E1668</f>
        <v/>
      </c>
      <c r="G1668" s="285" t="inlineStr">
        <is>
          <t>x</t>
        </is>
      </c>
      <c r="H1668" s="87" t="inlineStr">
        <is>
          <t>x</t>
        </is>
      </c>
      <c r="I1668" s="87" t="inlineStr">
        <is>
          <t>x</t>
        </is>
      </c>
      <c r="J1668" s="87" t="inlineStr">
        <is>
          <t>x</t>
        </is>
      </c>
      <c r="K1668" s="87" t="inlineStr">
        <is>
          <t>x</t>
        </is>
      </c>
      <c r="L1668" s="83" t="inlineStr">
        <is>
          <t>3</t>
        </is>
      </c>
      <c r="M1668" s="83" t="inlineStr">
        <is>
          <t>3</t>
        </is>
      </c>
      <c r="N1668" s="83" t="inlineStr">
        <is>
          <t>3</t>
        </is>
      </c>
      <c r="O1668" s="83" t="inlineStr">
        <is>
          <t>3</t>
        </is>
      </c>
      <c r="P1668" s="87" t="inlineStr">
        <is>
          <t>x</t>
        </is>
      </c>
      <c r="Q1668" s="83" t="inlineStr">
        <is>
          <t>2.5%</t>
        </is>
      </c>
      <c r="R1668" s="87" t="inlineStr">
        <is>
          <t>x</t>
        </is>
      </c>
      <c r="S1668" s="88" t="inlineStr">
        <is>
          <t>x</t>
        </is>
      </c>
    </row>
    <row r="1669" ht="24" customHeight="1">
      <c r="A1669" s="494" t="n"/>
      <c r="B1669" s="236" t="inlineStr">
        <is>
          <t>16</t>
        </is>
      </c>
      <c r="C1669" s="82" t="inlineStr">
        <is>
          <t>4.7</t>
        </is>
      </c>
      <c r="D1669" s="83" t="inlineStr">
        <is>
          <t>17</t>
        </is>
      </c>
      <c r="E1669" s="83" t="inlineStr">
        <is>
          <t>70</t>
        </is>
      </c>
      <c r="F1669" s="84">
        <f>D1669*E1669</f>
        <v/>
      </c>
      <c r="G1669" s="285" t="inlineStr">
        <is>
          <t>x</t>
        </is>
      </c>
      <c r="H1669" s="87" t="inlineStr">
        <is>
          <t>x</t>
        </is>
      </c>
      <c r="I1669" s="87" t="inlineStr">
        <is>
          <t>x</t>
        </is>
      </c>
      <c r="J1669" s="87" t="inlineStr">
        <is>
          <t>x</t>
        </is>
      </c>
      <c r="K1669" s="87" t="inlineStr">
        <is>
          <t>x</t>
        </is>
      </c>
      <c r="L1669" s="83" t="inlineStr">
        <is>
          <t>3</t>
        </is>
      </c>
      <c r="M1669" s="83" t="inlineStr">
        <is>
          <t>3</t>
        </is>
      </c>
      <c r="N1669" s="83" t="inlineStr">
        <is>
          <t>3</t>
        </is>
      </c>
      <c r="O1669" s="83" t="inlineStr">
        <is>
          <t>3</t>
        </is>
      </c>
      <c r="P1669" s="87" t="inlineStr">
        <is>
          <t>x</t>
        </is>
      </c>
      <c r="Q1669" s="83" t="inlineStr">
        <is>
          <t>2.8%</t>
        </is>
      </c>
      <c r="R1669" s="87" t="inlineStr">
        <is>
          <t>x</t>
        </is>
      </c>
      <c r="S1669" s="88" t="inlineStr">
        <is>
          <t>x</t>
        </is>
      </c>
    </row>
    <row r="1670" ht="24" customHeight="1">
      <c r="A1670" s="494" t="n"/>
      <c r="B1670" s="236" t="inlineStr">
        <is>
          <t>17</t>
        </is>
      </c>
      <c r="C1670" s="82" t="inlineStr">
        <is>
          <t>5.4</t>
        </is>
      </c>
      <c r="D1670" s="83" t="inlineStr">
        <is>
          <t>17</t>
        </is>
      </c>
      <c r="E1670" s="83" t="inlineStr">
        <is>
          <t>70</t>
        </is>
      </c>
      <c r="F1670" s="84">
        <f>D1670*E1670</f>
        <v/>
      </c>
      <c r="G1670" s="285" t="inlineStr">
        <is>
          <t>x</t>
        </is>
      </c>
      <c r="H1670" s="87" t="inlineStr">
        <is>
          <t>x</t>
        </is>
      </c>
      <c r="I1670" s="87" t="inlineStr">
        <is>
          <t>x</t>
        </is>
      </c>
      <c r="J1670" s="87" t="inlineStr">
        <is>
          <t>x</t>
        </is>
      </c>
      <c r="K1670" s="87" t="inlineStr">
        <is>
          <t>x</t>
        </is>
      </c>
      <c r="L1670" s="83" t="inlineStr">
        <is>
          <t>4</t>
        </is>
      </c>
      <c r="M1670" s="83" t="inlineStr">
        <is>
          <t>4</t>
        </is>
      </c>
      <c r="N1670" s="83" t="inlineStr">
        <is>
          <t>4</t>
        </is>
      </c>
      <c r="O1670" s="83" t="inlineStr">
        <is>
          <t>4</t>
        </is>
      </c>
      <c r="P1670" s="87" t="inlineStr">
        <is>
          <t>x</t>
        </is>
      </c>
      <c r="Q1670" s="83" t="inlineStr">
        <is>
          <t>3.1%</t>
        </is>
      </c>
      <c r="R1670" s="87" t="inlineStr">
        <is>
          <t>x</t>
        </is>
      </c>
      <c r="S1670" s="88" t="inlineStr">
        <is>
          <t>x</t>
        </is>
      </c>
    </row>
    <row r="1671" ht="24" customHeight="1">
      <c r="A1671" s="494" t="n"/>
      <c r="B1671" s="236" t="inlineStr">
        <is>
          <t>18</t>
        </is>
      </c>
      <c r="C1671" s="82" t="inlineStr">
        <is>
          <t>5.5</t>
        </is>
      </c>
      <c r="D1671" s="83" t="inlineStr">
        <is>
          <t>17</t>
        </is>
      </c>
      <c r="E1671" s="83" t="inlineStr">
        <is>
          <t>70</t>
        </is>
      </c>
      <c r="F1671" s="84">
        <f>D1671*E1671</f>
        <v/>
      </c>
      <c r="G1671" s="285" t="inlineStr">
        <is>
          <t>x</t>
        </is>
      </c>
      <c r="H1671" s="87" t="inlineStr">
        <is>
          <t>x</t>
        </is>
      </c>
      <c r="I1671" s="87" t="inlineStr">
        <is>
          <t>x</t>
        </is>
      </c>
      <c r="J1671" s="87" t="inlineStr">
        <is>
          <t>x</t>
        </is>
      </c>
      <c r="K1671" s="87" t="inlineStr">
        <is>
          <t>x</t>
        </is>
      </c>
      <c r="L1671" s="83" t="inlineStr">
        <is>
          <t>4</t>
        </is>
      </c>
      <c r="M1671" s="83" t="inlineStr">
        <is>
          <t>4</t>
        </is>
      </c>
      <c r="N1671" s="83" t="inlineStr">
        <is>
          <t>4</t>
        </is>
      </c>
      <c r="O1671" s="83" t="inlineStr">
        <is>
          <t>4</t>
        </is>
      </c>
      <c r="P1671" s="87" t="inlineStr">
        <is>
          <t>x</t>
        </is>
      </c>
      <c r="Q1671" s="83" t="inlineStr">
        <is>
          <t>3.4%</t>
        </is>
      </c>
      <c r="R1671" s="87" t="inlineStr">
        <is>
          <t>x</t>
        </is>
      </c>
      <c r="S1671" s="88" t="inlineStr">
        <is>
          <t>x</t>
        </is>
      </c>
    </row>
    <row r="1672" ht="24" customHeight="1">
      <c r="A1672" s="494" t="n"/>
      <c r="B1672" s="236" t="inlineStr">
        <is>
          <t>19</t>
        </is>
      </c>
      <c r="C1672" s="82" t="inlineStr">
        <is>
          <t>5.6</t>
        </is>
      </c>
      <c r="D1672" s="83" t="inlineStr">
        <is>
          <t>17</t>
        </is>
      </c>
      <c r="E1672" s="83" t="inlineStr">
        <is>
          <t>70</t>
        </is>
      </c>
      <c r="F1672" s="84">
        <f>D1672*E1672</f>
        <v/>
      </c>
      <c r="G1672" s="285" t="inlineStr">
        <is>
          <t>x</t>
        </is>
      </c>
      <c r="H1672" s="87" t="inlineStr">
        <is>
          <t>x</t>
        </is>
      </c>
      <c r="I1672" s="87" t="inlineStr">
        <is>
          <t>x</t>
        </is>
      </c>
      <c r="J1672" s="87" t="inlineStr">
        <is>
          <t>x</t>
        </is>
      </c>
      <c r="K1672" s="87" t="inlineStr">
        <is>
          <t>x</t>
        </is>
      </c>
      <c r="L1672" s="83" t="inlineStr">
        <is>
          <t>4</t>
        </is>
      </c>
      <c r="M1672" s="83" t="inlineStr">
        <is>
          <t>4</t>
        </is>
      </c>
      <c r="N1672" s="83" t="inlineStr">
        <is>
          <t>4</t>
        </is>
      </c>
      <c r="O1672" s="83" t="inlineStr">
        <is>
          <t>4</t>
        </is>
      </c>
      <c r="P1672" s="87" t="inlineStr">
        <is>
          <t>x</t>
        </is>
      </c>
      <c r="Q1672" s="83" t="inlineStr">
        <is>
          <t>3.8%</t>
        </is>
      </c>
      <c r="R1672" s="87" t="inlineStr">
        <is>
          <t>x</t>
        </is>
      </c>
      <c r="S1672" s="88" t="inlineStr">
        <is>
          <t>x</t>
        </is>
      </c>
    </row>
    <row r="1673" ht="24" customHeight="1">
      <c r="A1673" s="494" t="n"/>
      <c r="B1673" s="236" t="inlineStr">
        <is>
          <t>20</t>
        </is>
      </c>
      <c r="C1673" s="82" t="inlineStr">
        <is>
          <t>6.8</t>
        </is>
      </c>
      <c r="D1673" s="83" t="inlineStr">
        <is>
          <t>17</t>
        </is>
      </c>
      <c r="E1673" s="83" t="inlineStr">
        <is>
          <t>70</t>
        </is>
      </c>
      <c r="F1673" s="84">
        <f>D1673*E1673</f>
        <v/>
      </c>
      <c r="G1673" s="285" t="inlineStr">
        <is>
          <t>x</t>
        </is>
      </c>
      <c r="H1673" s="87" t="inlineStr">
        <is>
          <t>x</t>
        </is>
      </c>
      <c r="I1673" s="87" t="inlineStr">
        <is>
          <t>x</t>
        </is>
      </c>
      <c r="J1673" s="87" t="inlineStr">
        <is>
          <t>x</t>
        </is>
      </c>
      <c r="K1673" s="87" t="inlineStr">
        <is>
          <t>x</t>
        </is>
      </c>
      <c r="L1673" s="83" t="inlineStr">
        <is>
          <t>5</t>
        </is>
      </c>
      <c r="M1673" s="83" t="inlineStr">
        <is>
          <t>5</t>
        </is>
      </c>
      <c r="N1673" s="83" t="inlineStr">
        <is>
          <t>5</t>
        </is>
      </c>
      <c r="O1673" s="83" t="inlineStr">
        <is>
          <t>5</t>
        </is>
      </c>
      <c r="P1673" s="87" t="inlineStr">
        <is>
          <t>x</t>
        </is>
      </c>
      <c r="Q1673" s="83" t="inlineStr">
        <is>
          <t>4.1%</t>
        </is>
      </c>
      <c r="R1673" s="87" t="inlineStr">
        <is>
          <t>x</t>
        </is>
      </c>
      <c r="S1673" s="88" t="inlineStr">
        <is>
          <t>x</t>
        </is>
      </c>
    </row>
    <row r="1674" ht="24" customHeight="1">
      <c r="A1674" s="494" t="n"/>
      <c r="B1674" s="236" t="inlineStr">
        <is>
          <t>21</t>
        </is>
      </c>
      <c r="C1674" s="82" t="inlineStr">
        <is>
          <t>6.9</t>
        </is>
      </c>
      <c r="D1674" s="83" t="inlineStr">
        <is>
          <t>21</t>
        </is>
      </c>
      <c r="E1674" s="83" t="inlineStr">
        <is>
          <t>90</t>
        </is>
      </c>
      <c r="F1674" s="84">
        <f>D1674*E1674</f>
        <v/>
      </c>
      <c r="G1674" s="285" t="inlineStr">
        <is>
          <t>x</t>
        </is>
      </c>
      <c r="H1674" s="87" t="inlineStr">
        <is>
          <t>x</t>
        </is>
      </c>
      <c r="I1674" s="87" t="inlineStr">
        <is>
          <t>x</t>
        </is>
      </c>
      <c r="J1674" s="87" t="inlineStr">
        <is>
          <t>x</t>
        </is>
      </c>
      <c r="K1674" s="87" t="inlineStr">
        <is>
          <t>x</t>
        </is>
      </c>
      <c r="L1674" s="83" t="inlineStr">
        <is>
          <t>5</t>
        </is>
      </c>
      <c r="M1674" s="83" t="inlineStr">
        <is>
          <t>5</t>
        </is>
      </c>
      <c r="N1674" s="83" t="inlineStr">
        <is>
          <t>5</t>
        </is>
      </c>
      <c r="O1674" s="83" t="inlineStr">
        <is>
          <t>5</t>
        </is>
      </c>
      <c r="P1674" s="87" t="inlineStr">
        <is>
          <t>x</t>
        </is>
      </c>
      <c r="Q1674" s="83" t="inlineStr">
        <is>
          <t>4.6%</t>
        </is>
      </c>
      <c r="R1674" s="87" t="inlineStr">
        <is>
          <t>x</t>
        </is>
      </c>
      <c r="S1674" s="88" t="inlineStr">
        <is>
          <t>x</t>
        </is>
      </c>
    </row>
    <row r="1675" ht="24" customHeight="1">
      <c r="A1675" s="494" t="n"/>
      <c r="B1675" s="236" t="inlineStr">
        <is>
          <t>22</t>
        </is>
      </c>
      <c r="C1675" s="82" t="inlineStr">
        <is>
          <t>8.2</t>
        </is>
      </c>
      <c r="D1675" s="83" t="inlineStr">
        <is>
          <t>21</t>
        </is>
      </c>
      <c r="E1675" s="83" t="inlineStr">
        <is>
          <t>90</t>
        </is>
      </c>
      <c r="F1675" s="84">
        <f>D1675*E1675</f>
        <v/>
      </c>
      <c r="G1675" s="285" t="inlineStr">
        <is>
          <t>x</t>
        </is>
      </c>
      <c r="H1675" s="87" t="inlineStr">
        <is>
          <t>x</t>
        </is>
      </c>
      <c r="I1675" s="87" t="inlineStr">
        <is>
          <t>x</t>
        </is>
      </c>
      <c r="J1675" s="87" t="inlineStr">
        <is>
          <t>x</t>
        </is>
      </c>
      <c r="K1675" s="87" t="inlineStr">
        <is>
          <t>x</t>
        </is>
      </c>
      <c r="L1675" s="83" t="inlineStr">
        <is>
          <t>6</t>
        </is>
      </c>
      <c r="M1675" s="83" t="inlineStr">
        <is>
          <t>6</t>
        </is>
      </c>
      <c r="N1675" s="83" t="inlineStr">
        <is>
          <t>6</t>
        </is>
      </c>
      <c r="O1675" s="83" t="inlineStr">
        <is>
          <t>6</t>
        </is>
      </c>
      <c r="P1675" s="87" t="inlineStr">
        <is>
          <t>x</t>
        </is>
      </c>
      <c r="Q1675" s="83" t="inlineStr">
        <is>
          <t>5.1%</t>
        </is>
      </c>
      <c r="R1675" s="87" t="inlineStr">
        <is>
          <t>x</t>
        </is>
      </c>
      <c r="S1675" s="88" t="inlineStr">
        <is>
          <t>x</t>
        </is>
      </c>
    </row>
    <row r="1676" ht="24" customHeight="1">
      <c r="A1676" s="494" t="n"/>
      <c r="B1676" s="236" t="inlineStr">
        <is>
          <t>23</t>
        </is>
      </c>
      <c r="C1676" s="82" t="inlineStr">
        <is>
          <t>9.5</t>
        </is>
      </c>
      <c r="D1676" s="83" t="inlineStr">
        <is>
          <t>21</t>
        </is>
      </c>
      <c r="E1676" s="83" t="inlineStr">
        <is>
          <t>90</t>
        </is>
      </c>
      <c r="F1676" s="84">
        <f>D1676*E1676</f>
        <v/>
      </c>
      <c r="G1676" s="285" t="inlineStr">
        <is>
          <t>x</t>
        </is>
      </c>
      <c r="H1676" s="87" t="inlineStr">
        <is>
          <t>x</t>
        </is>
      </c>
      <c r="I1676" s="87" t="inlineStr">
        <is>
          <t>x</t>
        </is>
      </c>
      <c r="J1676" s="87" t="inlineStr">
        <is>
          <t>x</t>
        </is>
      </c>
      <c r="K1676" s="87" t="inlineStr">
        <is>
          <t>x</t>
        </is>
      </c>
      <c r="L1676" s="83" t="inlineStr">
        <is>
          <t>7</t>
        </is>
      </c>
      <c r="M1676" s="83" t="inlineStr">
        <is>
          <t>7</t>
        </is>
      </c>
      <c r="N1676" s="83" t="inlineStr">
        <is>
          <t>7</t>
        </is>
      </c>
      <c r="O1676" s="83" t="inlineStr">
        <is>
          <t>7</t>
        </is>
      </c>
      <c r="P1676" s="87" t="inlineStr">
        <is>
          <t>x</t>
        </is>
      </c>
      <c r="Q1676" s="83" t="inlineStr">
        <is>
          <t>5.6%</t>
        </is>
      </c>
      <c r="R1676" s="87" t="inlineStr">
        <is>
          <t>x</t>
        </is>
      </c>
      <c r="S1676" s="88" t="inlineStr">
        <is>
          <t>x</t>
        </is>
      </c>
    </row>
    <row r="1677" ht="24" customHeight="1">
      <c r="A1677" s="494" t="n"/>
      <c r="B1677" s="236" t="inlineStr">
        <is>
          <t>24</t>
        </is>
      </c>
      <c r="C1677" s="82" t="inlineStr">
        <is>
          <t>9.6</t>
        </is>
      </c>
      <c r="D1677" s="83" t="inlineStr">
        <is>
          <t>21</t>
        </is>
      </c>
      <c r="E1677" s="83" t="inlineStr">
        <is>
          <t>90</t>
        </is>
      </c>
      <c r="F1677" s="84">
        <f>D1677*E1677</f>
        <v/>
      </c>
      <c r="G1677" s="285" t="inlineStr">
        <is>
          <t>x</t>
        </is>
      </c>
      <c r="H1677" s="87" t="inlineStr">
        <is>
          <t>x</t>
        </is>
      </c>
      <c r="I1677" s="87" t="inlineStr">
        <is>
          <t>x</t>
        </is>
      </c>
      <c r="J1677" s="87" t="inlineStr">
        <is>
          <t>x</t>
        </is>
      </c>
      <c r="K1677" s="87" t="inlineStr">
        <is>
          <t>x</t>
        </is>
      </c>
      <c r="L1677" s="83" t="inlineStr">
        <is>
          <t>7</t>
        </is>
      </c>
      <c r="M1677" s="83" t="inlineStr">
        <is>
          <t>7</t>
        </is>
      </c>
      <c r="N1677" s="83" t="inlineStr">
        <is>
          <t>7</t>
        </is>
      </c>
      <c r="O1677" s="83" t="inlineStr">
        <is>
          <t>7</t>
        </is>
      </c>
      <c r="P1677" s="87" t="inlineStr">
        <is>
          <t>x</t>
        </is>
      </c>
      <c r="Q1677" s="83" t="inlineStr">
        <is>
          <t>6%</t>
        </is>
      </c>
      <c r="R1677" s="87" t="inlineStr">
        <is>
          <t>x</t>
        </is>
      </c>
      <c r="S1677" s="88" t="inlineStr">
        <is>
          <t>x</t>
        </is>
      </c>
    </row>
    <row r="1678" ht="24" customHeight="1">
      <c r="A1678" s="494" t="n"/>
      <c r="B1678" s="236" t="inlineStr">
        <is>
          <t>25</t>
        </is>
      </c>
      <c r="C1678" s="82" t="inlineStr">
        <is>
          <t>10.9</t>
        </is>
      </c>
      <c r="D1678" s="83" t="inlineStr">
        <is>
          <t>21</t>
        </is>
      </c>
      <c r="E1678" s="83" t="inlineStr">
        <is>
          <t>90</t>
        </is>
      </c>
      <c r="F1678" s="84">
        <f>D1678*E1678</f>
        <v/>
      </c>
      <c r="G1678" s="285" t="inlineStr">
        <is>
          <t>x</t>
        </is>
      </c>
      <c r="H1678" s="87" t="inlineStr">
        <is>
          <t>x</t>
        </is>
      </c>
      <c r="I1678" s="87" t="inlineStr">
        <is>
          <t>x</t>
        </is>
      </c>
      <c r="J1678" s="87" t="inlineStr">
        <is>
          <t>x</t>
        </is>
      </c>
      <c r="K1678" s="87" t="inlineStr">
        <is>
          <t>x</t>
        </is>
      </c>
      <c r="L1678" s="83" t="inlineStr">
        <is>
          <t>8</t>
        </is>
      </c>
      <c r="M1678" s="83" t="inlineStr">
        <is>
          <t>8</t>
        </is>
      </c>
      <c r="N1678" s="83" t="inlineStr">
        <is>
          <t>8</t>
        </is>
      </c>
      <c r="O1678" s="83" t="inlineStr">
        <is>
          <t>8</t>
        </is>
      </c>
      <c r="P1678" s="87" t="inlineStr">
        <is>
          <t>x</t>
        </is>
      </c>
      <c r="Q1678" s="83" t="inlineStr">
        <is>
          <t>6.5%</t>
        </is>
      </c>
      <c r="R1678" s="87" t="inlineStr">
        <is>
          <t>x</t>
        </is>
      </c>
      <c r="S1678" s="88" t="inlineStr">
        <is>
          <t>x</t>
        </is>
      </c>
    </row>
    <row r="1679" ht="24" customHeight="1">
      <c r="A1679" s="494" t="n"/>
      <c r="B1679" s="236" t="inlineStr">
        <is>
          <t>26</t>
        </is>
      </c>
      <c r="C1679" s="82" t="inlineStr">
        <is>
          <t>12.3</t>
        </is>
      </c>
      <c r="D1679" s="83" t="inlineStr">
        <is>
          <t>25</t>
        </is>
      </c>
      <c r="E1679" s="83" t="inlineStr">
        <is>
          <t>120</t>
        </is>
      </c>
      <c r="F1679" s="84">
        <f>D1679*E1679</f>
        <v/>
      </c>
      <c r="G1679" s="285" t="inlineStr">
        <is>
          <t>x</t>
        </is>
      </c>
      <c r="H1679" s="87" t="inlineStr">
        <is>
          <t>x</t>
        </is>
      </c>
      <c r="I1679" s="87" t="inlineStr">
        <is>
          <t>x</t>
        </is>
      </c>
      <c r="J1679" s="87" t="inlineStr">
        <is>
          <t>x</t>
        </is>
      </c>
      <c r="K1679" s="87" t="inlineStr">
        <is>
          <t>x</t>
        </is>
      </c>
      <c r="L1679" s="83" t="inlineStr">
        <is>
          <t>9</t>
        </is>
      </c>
      <c r="M1679" s="83" t="inlineStr">
        <is>
          <t>9</t>
        </is>
      </c>
      <c r="N1679" s="83" t="inlineStr">
        <is>
          <t>9</t>
        </is>
      </c>
      <c r="O1679" s="83" t="inlineStr">
        <is>
          <t>9</t>
        </is>
      </c>
      <c r="P1679" s="87" t="inlineStr">
        <is>
          <t>x</t>
        </is>
      </c>
      <c r="Q1679" s="83" t="inlineStr">
        <is>
          <t>7.4%</t>
        </is>
      </c>
      <c r="R1679" s="87" t="inlineStr">
        <is>
          <t>x</t>
        </is>
      </c>
      <c r="S1679" s="88" t="inlineStr">
        <is>
          <t>x</t>
        </is>
      </c>
    </row>
    <row r="1680" ht="24" customHeight="1">
      <c r="A1680" s="494" t="n"/>
      <c r="B1680" s="236" t="inlineStr">
        <is>
          <t>27</t>
        </is>
      </c>
      <c r="C1680" s="82" t="inlineStr">
        <is>
          <t>13.7</t>
        </is>
      </c>
      <c r="D1680" s="83" t="inlineStr">
        <is>
          <t>25</t>
        </is>
      </c>
      <c r="E1680" s="83" t="inlineStr">
        <is>
          <t>120</t>
        </is>
      </c>
      <c r="F1680" s="84">
        <f>D1680*E1680</f>
        <v/>
      </c>
      <c r="G1680" s="285" t="inlineStr">
        <is>
          <t>x</t>
        </is>
      </c>
      <c r="H1680" s="87" t="inlineStr">
        <is>
          <t>x</t>
        </is>
      </c>
      <c r="I1680" s="87" t="inlineStr">
        <is>
          <t>x</t>
        </is>
      </c>
      <c r="J1680" s="87" t="inlineStr">
        <is>
          <t>x</t>
        </is>
      </c>
      <c r="K1680" s="87" t="inlineStr">
        <is>
          <t>x</t>
        </is>
      </c>
      <c r="L1680" s="83" t="inlineStr">
        <is>
          <t>10</t>
        </is>
      </c>
      <c r="M1680" s="83" t="inlineStr">
        <is>
          <t>10</t>
        </is>
      </c>
      <c r="N1680" s="83" t="inlineStr">
        <is>
          <t>10</t>
        </is>
      </c>
      <c r="O1680" s="83" t="inlineStr">
        <is>
          <t>10</t>
        </is>
      </c>
      <c r="P1680" s="87" t="inlineStr">
        <is>
          <t>x</t>
        </is>
      </c>
      <c r="Q1680" s="83" t="inlineStr">
        <is>
          <t>8.3%</t>
        </is>
      </c>
      <c r="R1680" s="87" t="inlineStr">
        <is>
          <t>x</t>
        </is>
      </c>
      <c r="S1680" s="88" t="inlineStr">
        <is>
          <t>x</t>
        </is>
      </c>
    </row>
    <row r="1681" ht="24" customHeight="1">
      <c r="A1681" s="494" t="n"/>
      <c r="B1681" s="236" t="inlineStr">
        <is>
          <t>28</t>
        </is>
      </c>
      <c r="C1681" s="82" t="inlineStr">
        <is>
          <t>15</t>
        </is>
      </c>
      <c r="D1681" s="83" t="inlineStr">
        <is>
          <t>25</t>
        </is>
      </c>
      <c r="E1681" s="83" t="inlineStr">
        <is>
          <t>120</t>
        </is>
      </c>
      <c r="F1681" s="84">
        <f>D1681*E1681</f>
        <v/>
      </c>
      <c r="G1681" s="285" t="inlineStr">
        <is>
          <t>x</t>
        </is>
      </c>
      <c r="H1681" s="87" t="inlineStr">
        <is>
          <t>x</t>
        </is>
      </c>
      <c r="I1681" s="87" t="inlineStr">
        <is>
          <t>x</t>
        </is>
      </c>
      <c r="J1681" s="87" t="inlineStr">
        <is>
          <t>x</t>
        </is>
      </c>
      <c r="K1681" s="87" t="inlineStr">
        <is>
          <t>x</t>
        </is>
      </c>
      <c r="L1681" s="83" t="inlineStr">
        <is>
          <t>11</t>
        </is>
      </c>
      <c r="M1681" s="83" t="inlineStr">
        <is>
          <t>11</t>
        </is>
      </c>
      <c r="N1681" s="83" t="inlineStr">
        <is>
          <t>11</t>
        </is>
      </c>
      <c r="O1681" s="83" t="inlineStr">
        <is>
          <t>11</t>
        </is>
      </c>
      <c r="P1681" s="87" t="inlineStr">
        <is>
          <t>x</t>
        </is>
      </c>
      <c r="Q1681" s="83" t="inlineStr">
        <is>
          <t>9.2%</t>
        </is>
      </c>
      <c r="R1681" s="87" t="inlineStr">
        <is>
          <t>x</t>
        </is>
      </c>
      <c r="S1681" s="88" t="inlineStr">
        <is>
          <t>x</t>
        </is>
      </c>
    </row>
    <row r="1682" ht="24" customHeight="1">
      <c r="A1682" s="494" t="n"/>
      <c r="B1682" s="236" t="inlineStr">
        <is>
          <t>29</t>
        </is>
      </c>
      <c r="C1682" s="82" t="inlineStr">
        <is>
          <t>16.4</t>
        </is>
      </c>
      <c r="D1682" s="83" t="inlineStr">
        <is>
          <t>25</t>
        </is>
      </c>
      <c r="E1682" s="83" t="inlineStr">
        <is>
          <t>120</t>
        </is>
      </c>
      <c r="F1682" s="84">
        <f>D1682*E1682</f>
        <v/>
      </c>
      <c r="G1682" s="285" t="inlineStr">
        <is>
          <t>x</t>
        </is>
      </c>
      <c r="H1682" s="87" t="inlineStr">
        <is>
          <t>x</t>
        </is>
      </c>
      <c r="I1682" s="87" t="inlineStr">
        <is>
          <t>x</t>
        </is>
      </c>
      <c r="J1682" s="87" t="inlineStr">
        <is>
          <t>x</t>
        </is>
      </c>
      <c r="K1682" s="87" t="inlineStr">
        <is>
          <t>x</t>
        </is>
      </c>
      <c r="L1682" s="83" t="inlineStr">
        <is>
          <t>12</t>
        </is>
      </c>
      <c r="M1682" s="83" t="inlineStr">
        <is>
          <t>12</t>
        </is>
      </c>
      <c r="N1682" s="83" t="inlineStr">
        <is>
          <t>12</t>
        </is>
      </c>
      <c r="O1682" s="83" t="inlineStr">
        <is>
          <t>12</t>
        </is>
      </c>
      <c r="P1682" s="87" t="inlineStr">
        <is>
          <t>x</t>
        </is>
      </c>
      <c r="Q1682" s="83" t="inlineStr">
        <is>
          <t>10%</t>
        </is>
      </c>
      <c r="R1682" s="87" t="inlineStr">
        <is>
          <t>x</t>
        </is>
      </c>
      <c r="S1682" s="88" t="inlineStr">
        <is>
          <t>x</t>
        </is>
      </c>
    </row>
    <row r="1683" ht="24" customHeight="1">
      <c r="A1683" s="494" t="n"/>
      <c r="B1683" s="236" t="inlineStr">
        <is>
          <t>30</t>
        </is>
      </c>
      <c r="C1683" s="82" t="inlineStr">
        <is>
          <t>17.8</t>
        </is>
      </c>
      <c r="D1683" s="83" t="inlineStr">
        <is>
          <t>25</t>
        </is>
      </c>
      <c r="E1683" s="83" t="inlineStr">
        <is>
          <t>120</t>
        </is>
      </c>
      <c r="F1683" s="84">
        <f>D1683*E1683</f>
        <v/>
      </c>
      <c r="G1683" s="285" t="inlineStr">
        <is>
          <t>x</t>
        </is>
      </c>
      <c r="H1683" s="87" t="inlineStr">
        <is>
          <t>x</t>
        </is>
      </c>
      <c r="I1683" s="87" t="inlineStr">
        <is>
          <t>x</t>
        </is>
      </c>
      <c r="J1683" s="87" t="inlineStr">
        <is>
          <t>x</t>
        </is>
      </c>
      <c r="K1683" s="87" t="inlineStr">
        <is>
          <t>x</t>
        </is>
      </c>
      <c r="L1683" s="83" t="inlineStr">
        <is>
          <t>13</t>
        </is>
      </c>
      <c r="M1683" s="83" t="inlineStr">
        <is>
          <t>13</t>
        </is>
      </c>
      <c r="N1683" s="83" t="inlineStr">
        <is>
          <t>13</t>
        </is>
      </c>
      <c r="O1683" s="83" t="inlineStr">
        <is>
          <t>13</t>
        </is>
      </c>
      <c r="P1683" s="87" t="inlineStr">
        <is>
          <t>x</t>
        </is>
      </c>
      <c r="Q1683" s="83" t="inlineStr">
        <is>
          <t>10.9%</t>
        </is>
      </c>
      <c r="R1683" s="87" t="inlineStr">
        <is>
          <t>x</t>
        </is>
      </c>
      <c r="S1683" s="88" t="inlineStr">
        <is>
          <t>x</t>
        </is>
      </c>
    </row>
    <row r="1684" ht="24" customHeight="1">
      <c r="A1684" s="494" t="n"/>
      <c r="B1684" s="236" t="inlineStr">
        <is>
          <t>31</t>
        </is>
      </c>
      <c r="C1684" s="82" t="inlineStr">
        <is>
          <t>19.2</t>
        </is>
      </c>
      <c r="D1684" s="83" t="inlineStr">
        <is>
          <t>30</t>
        </is>
      </c>
      <c r="E1684" s="83" t="inlineStr">
        <is>
          <t>150</t>
        </is>
      </c>
      <c r="F1684" s="84">
        <f>D1684*E1684</f>
        <v/>
      </c>
      <c r="G1684" s="285" t="inlineStr">
        <is>
          <t>x</t>
        </is>
      </c>
      <c r="H1684" s="87" t="inlineStr">
        <is>
          <t>x</t>
        </is>
      </c>
      <c r="I1684" s="87" t="inlineStr">
        <is>
          <t>x</t>
        </is>
      </c>
      <c r="J1684" s="87" t="inlineStr">
        <is>
          <t>x</t>
        </is>
      </c>
      <c r="K1684" s="87" t="inlineStr">
        <is>
          <t>x</t>
        </is>
      </c>
      <c r="L1684" s="83" t="inlineStr">
        <is>
          <t>14</t>
        </is>
      </c>
      <c r="M1684" s="83" t="inlineStr">
        <is>
          <t>14</t>
        </is>
      </c>
      <c r="N1684" s="83" t="inlineStr">
        <is>
          <t>14</t>
        </is>
      </c>
      <c r="O1684" s="83" t="inlineStr">
        <is>
          <t>14</t>
        </is>
      </c>
      <c r="P1684" s="87" t="inlineStr">
        <is>
          <t>x</t>
        </is>
      </c>
      <c r="Q1684" s="83" t="inlineStr">
        <is>
          <t>11.9%</t>
        </is>
      </c>
      <c r="R1684" s="87" t="inlineStr">
        <is>
          <t>x</t>
        </is>
      </c>
      <c r="S1684" s="88" t="inlineStr">
        <is>
          <t>x</t>
        </is>
      </c>
    </row>
    <row r="1685" ht="24" customHeight="1">
      <c r="A1685" s="494" t="n"/>
      <c r="B1685" s="236" t="inlineStr">
        <is>
          <t>32</t>
        </is>
      </c>
      <c r="C1685" s="82" t="inlineStr">
        <is>
          <t>20.6</t>
        </is>
      </c>
      <c r="D1685" s="83" t="inlineStr">
        <is>
          <t>30</t>
        </is>
      </c>
      <c r="E1685" s="83" t="inlineStr">
        <is>
          <t>150</t>
        </is>
      </c>
      <c r="F1685" s="84">
        <f>D1685*E1685</f>
        <v/>
      </c>
      <c r="G1685" s="285" t="inlineStr">
        <is>
          <t>x</t>
        </is>
      </c>
      <c r="H1685" s="87" t="inlineStr">
        <is>
          <t>x</t>
        </is>
      </c>
      <c r="I1685" s="87" t="inlineStr">
        <is>
          <t>x</t>
        </is>
      </c>
      <c r="J1685" s="87" t="inlineStr">
        <is>
          <t>x</t>
        </is>
      </c>
      <c r="K1685" s="87" t="inlineStr">
        <is>
          <t>x</t>
        </is>
      </c>
      <c r="L1685" s="83" t="inlineStr">
        <is>
          <t>15</t>
        </is>
      </c>
      <c r="M1685" s="83" t="inlineStr">
        <is>
          <t>15</t>
        </is>
      </c>
      <c r="N1685" s="83" t="inlineStr">
        <is>
          <t>15</t>
        </is>
      </c>
      <c r="O1685" s="83" t="inlineStr">
        <is>
          <t>15</t>
        </is>
      </c>
      <c r="P1685" s="87" t="inlineStr">
        <is>
          <t>x</t>
        </is>
      </c>
      <c r="Q1685" s="83" t="inlineStr">
        <is>
          <t>12.9%</t>
        </is>
      </c>
      <c r="R1685" s="87" t="inlineStr">
        <is>
          <t>x</t>
        </is>
      </c>
      <c r="S1685" s="88" t="inlineStr">
        <is>
          <t>x</t>
        </is>
      </c>
    </row>
    <row r="1686" ht="24" customHeight="1">
      <c r="A1686" s="494" t="n"/>
      <c r="B1686" s="236" t="inlineStr">
        <is>
          <t>33</t>
        </is>
      </c>
      <c r="C1686" s="82" t="inlineStr">
        <is>
          <t>23.2</t>
        </is>
      </c>
      <c r="D1686" s="83" t="inlineStr">
        <is>
          <t>30</t>
        </is>
      </c>
      <c r="E1686" s="83" t="inlineStr">
        <is>
          <t>150</t>
        </is>
      </c>
      <c r="F1686" s="84">
        <f>D1686*E1686</f>
        <v/>
      </c>
      <c r="G1686" s="285" t="inlineStr">
        <is>
          <t>x</t>
        </is>
      </c>
      <c r="H1686" s="87" t="inlineStr">
        <is>
          <t>x</t>
        </is>
      </c>
      <c r="I1686" s="87" t="inlineStr">
        <is>
          <t>x</t>
        </is>
      </c>
      <c r="J1686" s="87" t="inlineStr">
        <is>
          <t>x</t>
        </is>
      </c>
      <c r="K1686" s="87" t="inlineStr">
        <is>
          <t>x</t>
        </is>
      </c>
      <c r="L1686" s="83" t="inlineStr">
        <is>
          <t>17</t>
        </is>
      </c>
      <c r="M1686" s="83" t="inlineStr">
        <is>
          <t>17</t>
        </is>
      </c>
      <c r="N1686" s="83" t="inlineStr">
        <is>
          <t>17</t>
        </is>
      </c>
      <c r="O1686" s="83" t="inlineStr">
        <is>
          <t>17</t>
        </is>
      </c>
      <c r="P1686" s="87" t="inlineStr">
        <is>
          <t>x</t>
        </is>
      </c>
      <c r="Q1686" s="83" t="inlineStr">
        <is>
          <t>14%</t>
        </is>
      </c>
      <c r="R1686" s="87" t="inlineStr">
        <is>
          <t>x</t>
        </is>
      </c>
      <c r="S1686" s="88" t="inlineStr">
        <is>
          <t>x</t>
        </is>
      </c>
    </row>
    <row r="1687" ht="24" customHeight="1">
      <c r="A1687" s="494" t="n"/>
      <c r="B1687" s="236" t="inlineStr">
        <is>
          <t>34</t>
        </is>
      </c>
      <c r="C1687" s="82" t="inlineStr">
        <is>
          <t>24.7</t>
        </is>
      </c>
      <c r="D1687" s="83" t="inlineStr">
        <is>
          <t>30</t>
        </is>
      </c>
      <c r="E1687" s="83" t="inlineStr">
        <is>
          <t>150</t>
        </is>
      </c>
      <c r="F1687" s="84">
        <f>D1687*E1687</f>
        <v/>
      </c>
      <c r="G1687" s="285" t="inlineStr">
        <is>
          <t>x</t>
        </is>
      </c>
      <c r="H1687" s="87" t="inlineStr">
        <is>
          <t>x</t>
        </is>
      </c>
      <c r="I1687" s="87" t="inlineStr">
        <is>
          <t>x</t>
        </is>
      </c>
      <c r="J1687" s="87" t="inlineStr">
        <is>
          <t>x</t>
        </is>
      </c>
      <c r="K1687" s="87" t="inlineStr">
        <is>
          <t>x</t>
        </is>
      </c>
      <c r="L1687" s="83" t="inlineStr">
        <is>
          <t>18</t>
        </is>
      </c>
      <c r="M1687" s="83" t="inlineStr">
        <is>
          <t>18</t>
        </is>
      </c>
      <c r="N1687" s="83" t="inlineStr">
        <is>
          <t>18</t>
        </is>
      </c>
      <c r="O1687" s="83" t="inlineStr">
        <is>
          <t>18</t>
        </is>
      </c>
      <c r="P1687" s="87" t="inlineStr">
        <is>
          <t>x</t>
        </is>
      </c>
      <c r="Q1687" s="83" t="inlineStr">
        <is>
          <t>15.3%</t>
        </is>
      </c>
      <c r="R1687" s="87" t="inlineStr">
        <is>
          <t>x</t>
        </is>
      </c>
      <c r="S1687" s="88" t="inlineStr">
        <is>
          <t>x</t>
        </is>
      </c>
    </row>
    <row r="1688" ht="24" customHeight="1">
      <c r="A1688" s="553" t="n"/>
      <c r="B1688" s="78" t="inlineStr">
        <is>
          <t>35</t>
        </is>
      </c>
      <c r="C1688" s="89" t="inlineStr">
        <is>
          <t>27.3</t>
        </is>
      </c>
      <c r="D1688" s="90" t="inlineStr">
        <is>
          <t>30</t>
        </is>
      </c>
      <c r="E1688" s="90" t="inlineStr">
        <is>
          <t>150</t>
        </is>
      </c>
      <c r="F1688" s="344">
        <f>D1688*E1688</f>
        <v/>
      </c>
      <c r="G1688" s="679" t="inlineStr">
        <is>
          <t>x</t>
        </is>
      </c>
      <c r="H1688" s="66" t="inlineStr">
        <is>
          <t>x</t>
        </is>
      </c>
      <c r="I1688" s="66" t="inlineStr">
        <is>
          <t>x</t>
        </is>
      </c>
      <c r="J1688" s="66" t="inlineStr">
        <is>
          <t>x</t>
        </is>
      </c>
      <c r="K1688" s="66" t="inlineStr">
        <is>
          <t>x</t>
        </is>
      </c>
      <c r="L1688" s="343" t="inlineStr">
        <is>
          <t>20</t>
        </is>
      </c>
      <c r="M1688" s="343" t="inlineStr">
        <is>
          <t>20</t>
        </is>
      </c>
      <c r="N1688" s="343" t="inlineStr">
        <is>
          <t>20</t>
        </is>
      </c>
      <c r="O1688" s="343" t="inlineStr">
        <is>
          <t>20</t>
        </is>
      </c>
      <c r="P1688" s="66" t="inlineStr">
        <is>
          <t>x</t>
        </is>
      </c>
      <c r="Q1688" s="343" t="inlineStr">
        <is>
          <t>16.4%</t>
        </is>
      </c>
      <c r="R1688" s="66" t="inlineStr">
        <is>
          <t>x</t>
        </is>
      </c>
      <c r="S1688" s="67" t="inlineStr">
        <is>
          <t>x</t>
        </is>
      </c>
    </row>
    <row r="1689" ht="24" customHeight="1">
      <c r="A1689" s="605" t="inlineStr">
        <is>
          <t>明教
上层心法
逍遥乾坤</t>
        </is>
      </c>
      <c r="B1689" s="63" t="inlineStr">
        <is>
          <t>1</t>
        </is>
      </c>
      <c r="C1689" s="234" t="inlineStr">
        <is>
          <t>0.5</t>
        </is>
      </c>
      <c r="D1689" s="340" t="inlineStr">
        <is>
          <t>5</t>
        </is>
      </c>
      <c r="E1689" s="340" t="inlineStr">
        <is>
          <t>1</t>
        </is>
      </c>
      <c r="F1689" s="207">
        <f>D1689/$T$1*E1689</f>
        <v/>
      </c>
      <c r="G1689" s="340" t="inlineStr">
        <is>
          <t>1</t>
        </is>
      </c>
      <c r="H1689" s="340" t="inlineStr">
        <is>
          <t>0.2%</t>
        </is>
      </c>
      <c r="I1689" s="253" t="inlineStr">
        <is>
          <t>x</t>
        </is>
      </c>
      <c r="J1689" s="340" t="inlineStr">
        <is>
          <t>0.2%</t>
        </is>
      </c>
      <c r="K1689" s="253" t="inlineStr">
        <is>
          <t>x</t>
        </is>
      </c>
      <c r="L1689" s="340" t="inlineStr">
        <is>
          <t>0</t>
        </is>
      </c>
      <c r="M1689" s="253" t="inlineStr">
        <is>
          <t>x</t>
        </is>
      </c>
      <c r="N1689" s="1067" t="inlineStr">
        <is>
          <t>0</t>
        </is>
      </c>
      <c r="O1689" s="253" t="inlineStr">
        <is>
          <t>x</t>
        </is>
      </c>
      <c r="P1689" s="340" t="inlineStr">
        <is>
          <t>1%</t>
        </is>
      </c>
      <c r="Q1689" s="253" t="inlineStr">
        <is>
          <t>x</t>
        </is>
      </c>
      <c r="R1689" s="253" t="inlineStr">
        <is>
          <t>x</t>
        </is>
      </c>
      <c r="S1689" s="662" t="inlineStr">
        <is>
          <t>x</t>
        </is>
      </c>
    </row>
    <row r="1690" ht="24" customHeight="1">
      <c r="A1690" s="494" t="n"/>
      <c r="B1690" s="236" t="inlineStr">
        <is>
          <t>2</t>
        </is>
      </c>
      <c r="C1690" s="82" t="inlineStr">
        <is>
          <t>1.6</t>
        </is>
      </c>
      <c r="D1690" s="83" t="inlineStr">
        <is>
          <t>5</t>
        </is>
      </c>
      <c r="E1690" s="83" t="inlineStr">
        <is>
          <t>1</t>
        </is>
      </c>
      <c r="F1690" s="84">
        <f>D1690/$T$1*E1690</f>
        <v/>
      </c>
      <c r="G1690" s="83" t="inlineStr">
        <is>
          <t>1</t>
        </is>
      </c>
      <c r="H1690" s="83" t="inlineStr">
        <is>
          <t>0.4%</t>
        </is>
      </c>
      <c r="I1690" s="87" t="inlineStr">
        <is>
          <t>x</t>
        </is>
      </c>
      <c r="J1690" s="83" t="inlineStr">
        <is>
          <t>0.4%</t>
        </is>
      </c>
      <c r="K1690" s="87" t="inlineStr">
        <is>
          <t>x</t>
        </is>
      </c>
      <c r="L1690" s="83" t="inlineStr">
        <is>
          <t>1</t>
        </is>
      </c>
      <c r="M1690" s="87" t="inlineStr">
        <is>
          <t>x</t>
        </is>
      </c>
      <c r="N1690" s="1068" t="inlineStr">
        <is>
          <t>1</t>
        </is>
      </c>
      <c r="O1690" s="87" t="inlineStr">
        <is>
          <t>x</t>
        </is>
      </c>
      <c r="P1690" s="83" t="inlineStr">
        <is>
          <t>2%</t>
        </is>
      </c>
      <c r="Q1690" s="87" t="inlineStr">
        <is>
          <t>x</t>
        </is>
      </c>
      <c r="R1690" s="87" t="inlineStr">
        <is>
          <t>x</t>
        </is>
      </c>
      <c r="S1690" s="88" t="inlineStr">
        <is>
          <t>x</t>
        </is>
      </c>
    </row>
    <row r="1691" ht="24" customHeight="1">
      <c r="A1691" s="494" t="n"/>
      <c r="B1691" s="236" t="inlineStr">
        <is>
          <t>3</t>
        </is>
      </c>
      <c r="C1691" s="82" t="inlineStr">
        <is>
          <t>2.2</t>
        </is>
      </c>
      <c r="D1691" s="83" t="inlineStr">
        <is>
          <t>5</t>
        </is>
      </c>
      <c r="E1691" s="83" t="inlineStr">
        <is>
          <t>1</t>
        </is>
      </c>
      <c r="F1691" s="84">
        <f>D1691/$T$1*E1691</f>
        <v/>
      </c>
      <c r="G1691" s="83" t="inlineStr">
        <is>
          <t>2</t>
        </is>
      </c>
      <c r="H1691" s="83" t="inlineStr">
        <is>
          <t>0.7%</t>
        </is>
      </c>
      <c r="I1691" s="87" t="inlineStr">
        <is>
          <t>x</t>
        </is>
      </c>
      <c r="J1691" s="83" t="inlineStr">
        <is>
          <t>0.7%</t>
        </is>
      </c>
      <c r="K1691" s="87" t="inlineStr">
        <is>
          <t>x</t>
        </is>
      </c>
      <c r="L1691" s="83" t="inlineStr">
        <is>
          <t>1</t>
        </is>
      </c>
      <c r="M1691" s="87" t="inlineStr">
        <is>
          <t>x</t>
        </is>
      </c>
      <c r="N1691" s="1068" t="inlineStr">
        <is>
          <t>1</t>
        </is>
      </c>
      <c r="O1691" s="87" t="inlineStr">
        <is>
          <t>x</t>
        </is>
      </c>
      <c r="P1691" s="83" t="inlineStr">
        <is>
          <t>3%</t>
        </is>
      </c>
      <c r="Q1691" s="87" t="inlineStr">
        <is>
          <t>x</t>
        </is>
      </c>
      <c r="R1691" s="87" t="inlineStr">
        <is>
          <t>x</t>
        </is>
      </c>
      <c r="S1691" s="88" t="inlineStr">
        <is>
          <t>x</t>
        </is>
      </c>
    </row>
    <row r="1692" ht="24" customHeight="1">
      <c r="A1692" s="494" t="n"/>
      <c r="B1692" s="236" t="inlineStr">
        <is>
          <t>4</t>
        </is>
      </c>
      <c r="C1692" s="82" t="inlineStr">
        <is>
          <t>2.8</t>
        </is>
      </c>
      <c r="D1692" s="83" t="inlineStr">
        <is>
          <t>5</t>
        </is>
      </c>
      <c r="E1692" s="83" t="inlineStr">
        <is>
          <t>1</t>
        </is>
      </c>
      <c r="F1692" s="84">
        <f>D1692/$T$1*E1692</f>
        <v/>
      </c>
      <c r="G1692" s="83" t="inlineStr">
        <is>
          <t>3</t>
        </is>
      </c>
      <c r="H1692" s="83" t="inlineStr">
        <is>
          <t>0.9%</t>
        </is>
      </c>
      <c r="I1692" s="87" t="inlineStr">
        <is>
          <t>x</t>
        </is>
      </c>
      <c r="J1692" s="83" t="inlineStr">
        <is>
          <t>0.9%</t>
        </is>
      </c>
      <c r="K1692" s="87" t="inlineStr">
        <is>
          <t>x</t>
        </is>
      </c>
      <c r="L1692" s="83" t="inlineStr">
        <is>
          <t>1</t>
        </is>
      </c>
      <c r="M1692" s="87" t="inlineStr">
        <is>
          <t>x</t>
        </is>
      </c>
      <c r="N1692" s="1068" t="inlineStr">
        <is>
          <t>1</t>
        </is>
      </c>
      <c r="O1692" s="87" t="inlineStr">
        <is>
          <t>x</t>
        </is>
      </c>
      <c r="P1692" s="83" t="inlineStr">
        <is>
          <t>4%</t>
        </is>
      </c>
      <c r="Q1692" s="87" t="inlineStr">
        <is>
          <t>x</t>
        </is>
      </c>
      <c r="R1692" s="87" t="inlineStr">
        <is>
          <t>x</t>
        </is>
      </c>
      <c r="S1692" s="88" t="inlineStr">
        <is>
          <t>x</t>
        </is>
      </c>
    </row>
    <row r="1693" ht="24" customHeight="1">
      <c r="A1693" s="494" t="n"/>
      <c r="B1693" s="236" t="inlineStr">
        <is>
          <t>5</t>
        </is>
      </c>
      <c r="C1693" s="82" t="inlineStr">
        <is>
          <t>3.2</t>
        </is>
      </c>
      <c r="D1693" s="83" t="inlineStr">
        <is>
          <t>5</t>
        </is>
      </c>
      <c r="E1693" s="83" t="inlineStr">
        <is>
          <t>1</t>
        </is>
      </c>
      <c r="F1693" s="84">
        <f>D1693/$T$1*E1693</f>
        <v/>
      </c>
      <c r="G1693" s="83" t="inlineStr">
        <is>
          <t>3</t>
        </is>
      </c>
      <c r="H1693" s="83" t="inlineStr">
        <is>
          <t>1.1%</t>
        </is>
      </c>
      <c r="I1693" s="87" t="inlineStr">
        <is>
          <t>x</t>
        </is>
      </c>
      <c r="J1693" s="83" t="inlineStr">
        <is>
          <t>1.1%</t>
        </is>
      </c>
      <c r="K1693" s="87" t="inlineStr">
        <is>
          <t>x</t>
        </is>
      </c>
      <c r="L1693" s="83" t="inlineStr">
        <is>
          <t>1</t>
        </is>
      </c>
      <c r="M1693" s="87" t="inlineStr">
        <is>
          <t>x</t>
        </is>
      </c>
      <c r="N1693" s="1068" t="inlineStr">
        <is>
          <t>1</t>
        </is>
      </c>
      <c r="O1693" s="87" t="inlineStr">
        <is>
          <t>x</t>
        </is>
      </c>
      <c r="P1693" s="83" t="inlineStr">
        <is>
          <t>5%</t>
        </is>
      </c>
      <c r="Q1693" s="87" t="inlineStr">
        <is>
          <t>x</t>
        </is>
      </c>
      <c r="R1693" s="87" t="inlineStr">
        <is>
          <t>x</t>
        </is>
      </c>
      <c r="S1693" s="88" t="inlineStr">
        <is>
          <t>x</t>
        </is>
      </c>
    </row>
    <row r="1694" ht="24" customHeight="1">
      <c r="A1694" s="494" t="n"/>
      <c r="B1694" s="236" t="inlineStr">
        <is>
          <t>6</t>
        </is>
      </c>
      <c r="C1694" s="82" t="inlineStr">
        <is>
          <t>4.6</t>
        </is>
      </c>
      <c r="D1694" s="83" t="inlineStr">
        <is>
          <t>10</t>
        </is>
      </c>
      <c r="E1694" s="83" t="inlineStr">
        <is>
          <t>2</t>
        </is>
      </c>
      <c r="F1694" s="84">
        <f>D1694/$T$1*E1694</f>
        <v/>
      </c>
      <c r="G1694" s="83" t="inlineStr">
        <is>
          <t>4</t>
        </is>
      </c>
      <c r="H1694" s="83" t="inlineStr">
        <is>
          <t>1.4%</t>
        </is>
      </c>
      <c r="I1694" s="87" t="inlineStr">
        <is>
          <t>x</t>
        </is>
      </c>
      <c r="J1694" s="83" t="inlineStr">
        <is>
          <t>1.4%</t>
        </is>
      </c>
      <c r="K1694" s="87" t="inlineStr">
        <is>
          <t>x</t>
        </is>
      </c>
      <c r="L1694" s="83" t="inlineStr">
        <is>
          <t>2</t>
        </is>
      </c>
      <c r="M1694" s="87" t="inlineStr">
        <is>
          <t>x</t>
        </is>
      </c>
      <c r="N1694" s="1068" t="inlineStr">
        <is>
          <t>2</t>
        </is>
      </c>
      <c r="O1694" s="87" t="inlineStr">
        <is>
          <t>x</t>
        </is>
      </c>
      <c r="P1694" s="83" t="inlineStr">
        <is>
          <t>6.5%</t>
        </is>
      </c>
      <c r="Q1694" s="87" t="inlineStr">
        <is>
          <t>x</t>
        </is>
      </c>
      <c r="R1694" s="87" t="inlineStr">
        <is>
          <t>x</t>
        </is>
      </c>
      <c r="S1694" s="88" t="inlineStr">
        <is>
          <t>x</t>
        </is>
      </c>
    </row>
    <row r="1695" ht="24" customHeight="1">
      <c r="A1695" s="494" t="n"/>
      <c r="B1695" s="236" t="inlineStr">
        <is>
          <t>7</t>
        </is>
      </c>
      <c r="C1695" s="82" t="inlineStr">
        <is>
          <t>5.5</t>
        </is>
      </c>
      <c r="D1695" s="83" t="inlineStr">
        <is>
          <t>10</t>
        </is>
      </c>
      <c r="E1695" s="83" t="inlineStr">
        <is>
          <t>2</t>
        </is>
      </c>
      <c r="F1695" s="84">
        <f>D1695/$T$1*E1695</f>
        <v/>
      </c>
      <c r="G1695" s="83" t="inlineStr">
        <is>
          <t>5</t>
        </is>
      </c>
      <c r="H1695" s="83" t="inlineStr">
        <is>
          <t>1.8%</t>
        </is>
      </c>
      <c r="I1695" s="87" t="inlineStr">
        <is>
          <t>x</t>
        </is>
      </c>
      <c r="J1695" s="83" t="inlineStr">
        <is>
          <t>1.8%</t>
        </is>
      </c>
      <c r="K1695" s="87" t="inlineStr">
        <is>
          <t>x</t>
        </is>
      </c>
      <c r="L1695" s="83" t="inlineStr">
        <is>
          <t>2</t>
        </is>
      </c>
      <c r="M1695" s="87" t="inlineStr">
        <is>
          <t>x</t>
        </is>
      </c>
      <c r="N1695" s="1068" t="inlineStr">
        <is>
          <t>2</t>
        </is>
      </c>
      <c r="O1695" s="87" t="inlineStr">
        <is>
          <t>x</t>
        </is>
      </c>
      <c r="P1695" s="83" t="inlineStr">
        <is>
          <t>8%</t>
        </is>
      </c>
      <c r="Q1695" s="87" t="inlineStr">
        <is>
          <t>x</t>
        </is>
      </c>
      <c r="R1695" s="87" t="inlineStr">
        <is>
          <t>x</t>
        </is>
      </c>
      <c r="S1695" s="88" t="inlineStr">
        <is>
          <t>x</t>
        </is>
      </c>
    </row>
    <row r="1696" ht="24" customHeight="1">
      <c r="A1696" s="494" t="n"/>
      <c r="B1696" s="236" t="inlineStr">
        <is>
          <t>8</t>
        </is>
      </c>
      <c r="C1696" s="82" t="inlineStr">
        <is>
          <t>6.2</t>
        </is>
      </c>
      <c r="D1696" s="83" t="inlineStr">
        <is>
          <t>10</t>
        </is>
      </c>
      <c r="E1696" s="83" t="inlineStr">
        <is>
          <t>2</t>
        </is>
      </c>
      <c r="F1696" s="84">
        <f>D1696/$T$1*E1696</f>
        <v/>
      </c>
      <c r="G1696" s="83" t="inlineStr">
        <is>
          <t>6</t>
        </is>
      </c>
      <c r="H1696" s="83" t="inlineStr">
        <is>
          <t>2.1%</t>
        </is>
      </c>
      <c r="I1696" s="87" t="inlineStr">
        <is>
          <t>x</t>
        </is>
      </c>
      <c r="J1696" s="83" t="inlineStr">
        <is>
          <t>2.1%</t>
        </is>
      </c>
      <c r="K1696" s="87" t="inlineStr">
        <is>
          <t>x</t>
        </is>
      </c>
      <c r="L1696" s="83" t="inlineStr">
        <is>
          <t>2</t>
        </is>
      </c>
      <c r="M1696" s="87" t="inlineStr">
        <is>
          <t>x</t>
        </is>
      </c>
      <c r="N1696" s="1068" t="inlineStr">
        <is>
          <t>2</t>
        </is>
      </c>
      <c r="O1696" s="87" t="inlineStr">
        <is>
          <t>x</t>
        </is>
      </c>
      <c r="P1696" s="83" t="inlineStr">
        <is>
          <t>9.5%</t>
        </is>
      </c>
      <c r="Q1696" s="87" t="inlineStr">
        <is>
          <t>x</t>
        </is>
      </c>
      <c r="R1696" s="87" t="inlineStr">
        <is>
          <t>x</t>
        </is>
      </c>
      <c r="S1696" s="88" t="inlineStr">
        <is>
          <t>x</t>
        </is>
      </c>
    </row>
    <row r="1697" ht="24" customHeight="1">
      <c r="A1697" s="494" t="n"/>
      <c r="B1697" s="236" t="inlineStr">
        <is>
          <t>9</t>
        </is>
      </c>
      <c r="C1697" s="82" t="inlineStr">
        <is>
          <t>7.6</t>
        </is>
      </c>
      <c r="D1697" s="83" t="inlineStr">
        <is>
          <t>10</t>
        </is>
      </c>
      <c r="E1697" s="83" t="inlineStr">
        <is>
          <t>2</t>
        </is>
      </c>
      <c r="F1697" s="84">
        <f>D1697/$T$1*E1697</f>
        <v/>
      </c>
      <c r="G1697" s="83" t="inlineStr">
        <is>
          <t>7</t>
        </is>
      </c>
      <c r="H1697" s="83" t="inlineStr">
        <is>
          <t>2.4%</t>
        </is>
      </c>
      <c r="I1697" s="87" t="inlineStr">
        <is>
          <t>x</t>
        </is>
      </c>
      <c r="J1697" s="83" t="inlineStr">
        <is>
          <t>2.4%</t>
        </is>
      </c>
      <c r="K1697" s="87" t="inlineStr">
        <is>
          <t>x</t>
        </is>
      </c>
      <c r="L1697" s="83" t="inlineStr">
        <is>
          <t>3</t>
        </is>
      </c>
      <c r="M1697" s="87" t="inlineStr">
        <is>
          <t>x</t>
        </is>
      </c>
      <c r="N1697" s="1068" t="inlineStr">
        <is>
          <t>3</t>
        </is>
      </c>
      <c r="O1697" s="87" t="inlineStr">
        <is>
          <t>x</t>
        </is>
      </c>
      <c r="P1697" s="83" t="inlineStr">
        <is>
          <t>11%</t>
        </is>
      </c>
      <c r="Q1697" s="87" t="inlineStr">
        <is>
          <t>x</t>
        </is>
      </c>
      <c r="R1697" s="87" t="inlineStr">
        <is>
          <t>x</t>
        </is>
      </c>
      <c r="S1697" s="88" t="inlineStr">
        <is>
          <t>x</t>
        </is>
      </c>
    </row>
    <row r="1698" ht="24" customHeight="1">
      <c r="A1698" s="494" t="n"/>
      <c r="B1698" s="236" t="inlineStr">
        <is>
          <t>10</t>
        </is>
      </c>
      <c r="C1698" s="82" t="inlineStr">
        <is>
          <t>8.3</t>
        </is>
      </c>
      <c r="D1698" s="83" t="inlineStr">
        <is>
          <t>10</t>
        </is>
      </c>
      <c r="E1698" s="83" t="inlineStr">
        <is>
          <t>2</t>
        </is>
      </c>
      <c r="F1698" s="84">
        <f>D1698/$T$1*E1698</f>
        <v/>
      </c>
      <c r="G1698" s="83" t="inlineStr">
        <is>
          <t>8</t>
        </is>
      </c>
      <c r="H1698" s="83" t="inlineStr">
        <is>
          <t>2.7%</t>
        </is>
      </c>
      <c r="I1698" s="87" t="inlineStr">
        <is>
          <t>x</t>
        </is>
      </c>
      <c r="J1698" s="83" t="inlineStr">
        <is>
          <t>2.7%</t>
        </is>
      </c>
      <c r="K1698" s="87" t="inlineStr">
        <is>
          <t>x</t>
        </is>
      </c>
      <c r="L1698" s="83" t="inlineStr">
        <is>
          <t>3</t>
        </is>
      </c>
      <c r="M1698" s="87" t="inlineStr">
        <is>
          <t>x</t>
        </is>
      </c>
      <c r="N1698" s="1068" t="inlineStr">
        <is>
          <t>3</t>
        </is>
      </c>
      <c r="O1698" s="87" t="inlineStr">
        <is>
          <t>x</t>
        </is>
      </c>
      <c r="P1698" s="83" t="inlineStr">
        <is>
          <t>12.5%</t>
        </is>
      </c>
      <c r="Q1698" s="87" t="inlineStr">
        <is>
          <t>x</t>
        </is>
      </c>
      <c r="R1698" s="87" t="inlineStr">
        <is>
          <t>x</t>
        </is>
      </c>
      <c r="S1698" s="88" t="inlineStr">
        <is>
          <t>x</t>
        </is>
      </c>
    </row>
    <row r="1699" ht="24" customHeight="1">
      <c r="A1699" s="494" t="n"/>
      <c r="B1699" s="236" t="inlineStr">
        <is>
          <t>11</t>
        </is>
      </c>
      <c r="C1699" s="82" t="inlineStr">
        <is>
          <t>10</t>
        </is>
      </c>
      <c r="D1699" s="83" t="inlineStr">
        <is>
          <t>15</t>
        </is>
      </c>
      <c r="E1699" s="83" t="inlineStr">
        <is>
          <t>5</t>
        </is>
      </c>
      <c r="F1699" s="84">
        <f>D1699/$T$1*E1699</f>
        <v/>
      </c>
      <c r="G1699" s="83" t="inlineStr">
        <is>
          <t>9</t>
        </is>
      </c>
      <c r="H1699" s="83" t="inlineStr">
        <is>
          <t>3.2%</t>
        </is>
      </c>
      <c r="I1699" s="87" t="inlineStr">
        <is>
          <t>x</t>
        </is>
      </c>
      <c r="J1699" s="83" t="inlineStr">
        <is>
          <t>3.2%</t>
        </is>
      </c>
      <c r="K1699" s="87" t="inlineStr">
        <is>
          <t>x</t>
        </is>
      </c>
      <c r="L1699" s="83" t="inlineStr">
        <is>
          <t>4</t>
        </is>
      </c>
      <c r="M1699" s="87" t="inlineStr">
        <is>
          <t>x</t>
        </is>
      </c>
      <c r="N1699" s="1068" t="inlineStr">
        <is>
          <t>4</t>
        </is>
      </c>
      <c r="O1699" s="87" t="inlineStr">
        <is>
          <t>x</t>
        </is>
      </c>
      <c r="P1699" s="83" t="inlineStr">
        <is>
          <t>14.5%</t>
        </is>
      </c>
      <c r="Q1699" s="87" t="inlineStr">
        <is>
          <t>x</t>
        </is>
      </c>
      <c r="R1699" s="87" t="inlineStr">
        <is>
          <t>x</t>
        </is>
      </c>
      <c r="S1699" s="88" t="inlineStr">
        <is>
          <t>x</t>
        </is>
      </c>
    </row>
    <row r="1700" ht="24" customHeight="1">
      <c r="A1700" s="494" t="n"/>
      <c r="B1700" s="236" t="inlineStr">
        <is>
          <t>12</t>
        </is>
      </c>
      <c r="C1700" s="82" t="inlineStr">
        <is>
          <t>11</t>
        </is>
      </c>
      <c r="D1700" s="83" t="inlineStr">
        <is>
          <t>15</t>
        </is>
      </c>
      <c r="E1700" s="83" t="inlineStr">
        <is>
          <t>5</t>
        </is>
      </c>
      <c r="F1700" s="84">
        <f>D1700/$T$1*E1700</f>
        <v/>
      </c>
      <c r="G1700" s="83" t="inlineStr">
        <is>
          <t>10</t>
        </is>
      </c>
      <c r="H1700" s="83" t="inlineStr">
        <is>
          <t>3.6%</t>
        </is>
      </c>
      <c r="I1700" s="87" t="inlineStr">
        <is>
          <t>x</t>
        </is>
      </c>
      <c r="J1700" s="83" t="inlineStr">
        <is>
          <t>3.6%</t>
        </is>
      </c>
      <c r="K1700" s="87" t="inlineStr">
        <is>
          <t>x</t>
        </is>
      </c>
      <c r="L1700" s="83" t="inlineStr">
        <is>
          <t>4</t>
        </is>
      </c>
      <c r="M1700" s="87" t="inlineStr">
        <is>
          <t>x</t>
        </is>
      </c>
      <c r="N1700" s="1068" t="inlineStr">
        <is>
          <t>4</t>
        </is>
      </c>
      <c r="O1700" s="87" t="inlineStr">
        <is>
          <t>x</t>
        </is>
      </c>
      <c r="P1700" s="83" t="inlineStr">
        <is>
          <t>16.5%</t>
        </is>
      </c>
      <c r="Q1700" s="87" t="inlineStr">
        <is>
          <t>x</t>
        </is>
      </c>
      <c r="R1700" s="87" t="inlineStr">
        <is>
          <t>x</t>
        </is>
      </c>
      <c r="S1700" s="88" t="inlineStr">
        <is>
          <t>x</t>
        </is>
      </c>
    </row>
    <row r="1701" ht="24" customHeight="1">
      <c r="A1701" s="494" t="n"/>
      <c r="B1701" s="236" t="inlineStr">
        <is>
          <t>13</t>
        </is>
      </c>
      <c r="C1701" s="82" t="inlineStr">
        <is>
          <t>12.8</t>
        </is>
      </c>
      <c r="D1701" s="83" t="inlineStr">
        <is>
          <t>15</t>
        </is>
      </c>
      <c r="E1701" s="83" t="inlineStr">
        <is>
          <t>5</t>
        </is>
      </c>
      <c r="F1701" s="84">
        <f>D1701/$T$1*E1701</f>
        <v/>
      </c>
      <c r="G1701" s="83" t="inlineStr">
        <is>
          <t>12</t>
        </is>
      </c>
      <c r="H1701" s="83" t="inlineStr">
        <is>
          <t>4.1%</t>
        </is>
      </c>
      <c r="I1701" s="87" t="inlineStr">
        <is>
          <t>x</t>
        </is>
      </c>
      <c r="J1701" s="83" t="inlineStr">
        <is>
          <t>4.1%</t>
        </is>
      </c>
      <c r="K1701" s="87" t="inlineStr">
        <is>
          <t>x</t>
        </is>
      </c>
      <c r="L1701" s="83" t="inlineStr">
        <is>
          <t>5</t>
        </is>
      </c>
      <c r="M1701" s="87" t="inlineStr">
        <is>
          <t>x</t>
        </is>
      </c>
      <c r="N1701" s="1068" t="inlineStr">
        <is>
          <t>5</t>
        </is>
      </c>
      <c r="O1701" s="87" t="inlineStr">
        <is>
          <t>x</t>
        </is>
      </c>
      <c r="P1701" s="83" t="inlineStr">
        <is>
          <t>18.5%</t>
        </is>
      </c>
      <c r="Q1701" s="87" t="inlineStr">
        <is>
          <t>x</t>
        </is>
      </c>
      <c r="R1701" s="87" t="inlineStr">
        <is>
          <t>x</t>
        </is>
      </c>
      <c r="S1701" s="88" t="inlineStr">
        <is>
          <t>x</t>
        </is>
      </c>
    </row>
    <row r="1702" ht="24" customHeight="1">
      <c r="A1702" s="494" t="n"/>
      <c r="B1702" s="236" t="inlineStr">
        <is>
          <t>14</t>
        </is>
      </c>
      <c r="C1702" s="82" t="inlineStr">
        <is>
          <t>13.8</t>
        </is>
      </c>
      <c r="D1702" s="83" t="inlineStr">
        <is>
          <t>15</t>
        </is>
      </c>
      <c r="E1702" s="83" t="inlineStr">
        <is>
          <t>5</t>
        </is>
      </c>
      <c r="F1702" s="84">
        <f>D1702/$T$1*E1702</f>
        <v/>
      </c>
      <c r="G1702" s="83" t="inlineStr">
        <is>
          <t>13</t>
        </is>
      </c>
      <c r="H1702" s="83" t="inlineStr">
        <is>
          <t>4.5%</t>
        </is>
      </c>
      <c r="I1702" s="87" t="inlineStr">
        <is>
          <t>x</t>
        </is>
      </c>
      <c r="J1702" s="83" t="inlineStr">
        <is>
          <t>4.5%</t>
        </is>
      </c>
      <c r="K1702" s="87" t="inlineStr">
        <is>
          <t>x</t>
        </is>
      </c>
      <c r="L1702" s="83" t="inlineStr">
        <is>
          <t>5</t>
        </is>
      </c>
      <c r="M1702" s="87" t="inlineStr">
        <is>
          <t>x</t>
        </is>
      </c>
      <c r="N1702" s="1068" t="inlineStr">
        <is>
          <t>5</t>
        </is>
      </c>
      <c r="O1702" s="87" t="inlineStr">
        <is>
          <t>x</t>
        </is>
      </c>
      <c r="P1702" s="83" t="inlineStr">
        <is>
          <t>20.5%</t>
        </is>
      </c>
      <c r="Q1702" s="87" t="inlineStr">
        <is>
          <t>x</t>
        </is>
      </c>
      <c r="R1702" s="87" t="inlineStr">
        <is>
          <t>x</t>
        </is>
      </c>
      <c r="S1702" s="88" t="inlineStr">
        <is>
          <t>x</t>
        </is>
      </c>
    </row>
    <row r="1703" ht="24" customHeight="1">
      <c r="A1703" s="494" t="n"/>
      <c r="B1703" s="236" t="inlineStr">
        <is>
          <t>15</t>
        </is>
      </c>
      <c r="C1703" s="82" t="inlineStr">
        <is>
          <t>15.4</t>
        </is>
      </c>
      <c r="D1703" s="83" t="inlineStr">
        <is>
          <t>15</t>
        </is>
      </c>
      <c r="E1703" s="83" t="inlineStr">
        <is>
          <t>5</t>
        </is>
      </c>
      <c r="F1703" s="84">
        <f>D1703/$T$1*E1703</f>
        <v/>
      </c>
      <c r="G1703" s="83" t="inlineStr">
        <is>
          <t>14</t>
        </is>
      </c>
      <c r="H1703" s="83" t="inlineStr">
        <is>
          <t>4.9%</t>
        </is>
      </c>
      <c r="I1703" s="87" t="inlineStr">
        <is>
          <t>x</t>
        </is>
      </c>
      <c r="J1703" s="83" t="inlineStr">
        <is>
          <t>4.9%</t>
        </is>
      </c>
      <c r="K1703" s="87" t="inlineStr">
        <is>
          <t>x</t>
        </is>
      </c>
      <c r="L1703" s="83" t="inlineStr">
        <is>
          <t>6</t>
        </is>
      </c>
      <c r="M1703" s="87" t="inlineStr">
        <is>
          <t>x</t>
        </is>
      </c>
      <c r="N1703" s="1068" t="inlineStr">
        <is>
          <t>6</t>
        </is>
      </c>
      <c r="O1703" s="87" t="inlineStr">
        <is>
          <t>x</t>
        </is>
      </c>
      <c r="P1703" s="83" t="inlineStr">
        <is>
          <t>22.5%</t>
        </is>
      </c>
      <c r="Q1703" s="87" t="inlineStr">
        <is>
          <t>x</t>
        </is>
      </c>
      <c r="R1703" s="87" t="inlineStr">
        <is>
          <t>x</t>
        </is>
      </c>
      <c r="S1703" s="88" t="inlineStr">
        <is>
          <t>x</t>
        </is>
      </c>
    </row>
    <row r="1704" ht="24" customHeight="1">
      <c r="A1704" s="494" t="n"/>
      <c r="B1704" s="236" t="inlineStr">
        <is>
          <t>16</t>
        </is>
      </c>
      <c r="C1704" s="82" t="inlineStr">
        <is>
          <t>17</t>
        </is>
      </c>
      <c r="D1704" s="83" t="inlineStr">
        <is>
          <t>20</t>
        </is>
      </c>
      <c r="E1704" s="83" t="inlineStr">
        <is>
          <t>8</t>
        </is>
      </c>
      <c r="F1704" s="84">
        <f>D1704/$T$1*E1704</f>
        <v/>
      </c>
      <c r="G1704" s="83" t="inlineStr">
        <is>
          <t>16</t>
        </is>
      </c>
      <c r="H1704" s="83" t="inlineStr">
        <is>
          <t>5.6%</t>
        </is>
      </c>
      <c r="I1704" s="87" t="inlineStr">
        <is>
          <t>x</t>
        </is>
      </c>
      <c r="J1704" s="83" t="inlineStr">
        <is>
          <t>5.6%</t>
        </is>
      </c>
      <c r="K1704" s="87" t="inlineStr">
        <is>
          <t>x</t>
        </is>
      </c>
      <c r="L1704" s="83" t="inlineStr">
        <is>
          <t>6</t>
        </is>
      </c>
      <c r="M1704" s="87" t="inlineStr">
        <is>
          <t>x</t>
        </is>
      </c>
      <c r="N1704" s="1068" t="inlineStr">
        <is>
          <t>6</t>
        </is>
      </c>
      <c r="O1704" s="87" t="inlineStr">
        <is>
          <t>x</t>
        </is>
      </c>
      <c r="P1704" s="83" t="inlineStr">
        <is>
          <t>25.5%</t>
        </is>
      </c>
      <c r="Q1704" s="87" t="inlineStr">
        <is>
          <t>x</t>
        </is>
      </c>
      <c r="R1704" s="87" t="inlineStr">
        <is>
          <t>x</t>
        </is>
      </c>
      <c r="S1704" s="88" t="inlineStr">
        <is>
          <t>x</t>
        </is>
      </c>
    </row>
    <row r="1705" ht="24" customHeight="1">
      <c r="A1705" s="494" t="n"/>
      <c r="B1705" s="236" t="inlineStr">
        <is>
          <t>17</t>
        </is>
      </c>
      <c r="C1705" s="82" t="inlineStr">
        <is>
          <t>19.1</t>
        </is>
      </c>
      <c r="D1705" s="83" t="inlineStr">
        <is>
          <t>20</t>
        </is>
      </c>
      <c r="E1705" s="83" t="inlineStr">
        <is>
          <t>8</t>
        </is>
      </c>
      <c r="F1705" s="84">
        <f>D1705/$T$1*E1705</f>
        <v/>
      </c>
      <c r="G1705" s="83" t="inlineStr">
        <is>
          <t>18</t>
        </is>
      </c>
      <c r="H1705" s="83" t="inlineStr">
        <is>
          <t>6.2%</t>
        </is>
      </c>
      <c r="I1705" s="87" t="inlineStr">
        <is>
          <t>x</t>
        </is>
      </c>
      <c r="J1705" s="83" t="inlineStr">
        <is>
          <t>6.2%</t>
        </is>
      </c>
      <c r="K1705" s="87" t="inlineStr">
        <is>
          <t>x</t>
        </is>
      </c>
      <c r="L1705" s="83" t="inlineStr">
        <is>
          <t>7</t>
        </is>
      </c>
      <c r="M1705" s="87" t="inlineStr">
        <is>
          <t>x</t>
        </is>
      </c>
      <c r="N1705" s="1068" t="inlineStr">
        <is>
          <t>7</t>
        </is>
      </c>
      <c r="O1705" s="87" t="inlineStr">
        <is>
          <t>x</t>
        </is>
      </c>
      <c r="P1705" s="83" t="inlineStr">
        <is>
          <t>28.5%</t>
        </is>
      </c>
      <c r="Q1705" s="87" t="inlineStr">
        <is>
          <t>x</t>
        </is>
      </c>
      <c r="R1705" s="87" t="inlineStr">
        <is>
          <t>x</t>
        </is>
      </c>
      <c r="S1705" s="88" t="inlineStr">
        <is>
          <t>x</t>
        </is>
      </c>
    </row>
    <row r="1706" ht="24" customHeight="1">
      <c r="A1706" s="494" t="n"/>
      <c r="B1706" s="236" t="inlineStr">
        <is>
          <t>18</t>
        </is>
      </c>
      <c r="C1706" s="82" t="inlineStr">
        <is>
          <t>21.4</t>
        </is>
      </c>
      <c r="D1706" s="83" t="inlineStr">
        <is>
          <t>20</t>
        </is>
      </c>
      <c r="E1706" s="83" t="inlineStr">
        <is>
          <t>8</t>
        </is>
      </c>
      <c r="F1706" s="84">
        <f>D1706/$T$1*E1706</f>
        <v/>
      </c>
      <c r="G1706" s="83" t="inlineStr">
        <is>
          <t>20</t>
        </is>
      </c>
      <c r="H1706" s="83" t="inlineStr">
        <is>
          <t>6.9%</t>
        </is>
      </c>
      <c r="I1706" s="87" t="inlineStr">
        <is>
          <t>x</t>
        </is>
      </c>
      <c r="J1706" s="83" t="inlineStr">
        <is>
          <t>6.9%</t>
        </is>
      </c>
      <c r="K1706" s="87" t="inlineStr">
        <is>
          <t>x</t>
        </is>
      </c>
      <c r="L1706" s="83" t="inlineStr">
        <is>
          <t>8</t>
        </is>
      </c>
      <c r="M1706" s="87" t="inlineStr">
        <is>
          <t>x</t>
        </is>
      </c>
      <c r="N1706" s="1068" t="inlineStr">
        <is>
          <t>8</t>
        </is>
      </c>
      <c r="O1706" s="87" t="inlineStr">
        <is>
          <t>x</t>
        </is>
      </c>
      <c r="P1706" s="83" t="inlineStr">
        <is>
          <t>31.5%</t>
        </is>
      </c>
      <c r="Q1706" s="87" t="inlineStr">
        <is>
          <t>x</t>
        </is>
      </c>
      <c r="R1706" s="87" t="inlineStr">
        <is>
          <t>x</t>
        </is>
      </c>
      <c r="S1706" s="88" t="inlineStr">
        <is>
          <t>x</t>
        </is>
      </c>
    </row>
    <row r="1707" ht="24" customHeight="1">
      <c r="A1707" s="494" t="n"/>
      <c r="B1707" s="236" t="inlineStr">
        <is>
          <t>19</t>
        </is>
      </c>
      <c r="C1707" s="82" t="inlineStr">
        <is>
          <t>23.6</t>
        </is>
      </c>
      <c r="D1707" s="83" t="inlineStr">
        <is>
          <t>20</t>
        </is>
      </c>
      <c r="E1707" s="83" t="inlineStr">
        <is>
          <t>8</t>
        </is>
      </c>
      <c r="F1707" s="84">
        <f>D1707/$T$1*E1707</f>
        <v/>
      </c>
      <c r="G1707" s="83" t="inlineStr">
        <is>
          <t>22</t>
        </is>
      </c>
      <c r="H1707" s="83" t="inlineStr">
        <is>
          <t>7.6%</t>
        </is>
      </c>
      <c r="I1707" s="87" t="inlineStr">
        <is>
          <t>x</t>
        </is>
      </c>
      <c r="J1707" s="83" t="inlineStr">
        <is>
          <t>7.6%</t>
        </is>
      </c>
      <c r="K1707" s="87" t="inlineStr">
        <is>
          <t>x</t>
        </is>
      </c>
      <c r="L1707" s="83" t="inlineStr">
        <is>
          <t>9</t>
        </is>
      </c>
      <c r="M1707" s="87" t="inlineStr">
        <is>
          <t>x</t>
        </is>
      </c>
      <c r="N1707" s="1068" t="inlineStr">
        <is>
          <t>9</t>
        </is>
      </c>
      <c r="O1707" s="87" t="inlineStr">
        <is>
          <t>x</t>
        </is>
      </c>
      <c r="P1707" s="83" t="inlineStr">
        <is>
          <t>34.5%</t>
        </is>
      </c>
      <c r="Q1707" s="87" t="inlineStr">
        <is>
          <t>x</t>
        </is>
      </c>
      <c r="R1707" s="87" t="inlineStr">
        <is>
          <t>x</t>
        </is>
      </c>
      <c r="S1707" s="88" t="inlineStr">
        <is>
          <t>x</t>
        </is>
      </c>
    </row>
    <row r="1708" ht="24" customHeight="1">
      <c r="A1708" s="494" t="n"/>
      <c r="B1708" s="236" t="inlineStr">
        <is>
          <t>20</t>
        </is>
      </c>
      <c r="C1708" s="82" t="inlineStr">
        <is>
          <t>25.1</t>
        </is>
      </c>
      <c r="D1708" s="83" t="inlineStr">
        <is>
          <t>20</t>
        </is>
      </c>
      <c r="E1708" s="83" t="inlineStr">
        <is>
          <t>8</t>
        </is>
      </c>
      <c r="F1708" s="84">
        <f>D1708/$T$1*E1708</f>
        <v/>
      </c>
      <c r="G1708" s="83" t="inlineStr">
        <is>
          <t>24</t>
        </is>
      </c>
      <c r="H1708" s="83" t="inlineStr">
        <is>
          <t>8.2%</t>
        </is>
      </c>
      <c r="I1708" s="87" t="inlineStr">
        <is>
          <t>x</t>
        </is>
      </c>
      <c r="J1708" s="83" t="inlineStr">
        <is>
          <t>8.2%</t>
        </is>
      </c>
      <c r="K1708" s="87" t="inlineStr">
        <is>
          <t>x</t>
        </is>
      </c>
      <c r="L1708" s="83" t="inlineStr">
        <is>
          <t>9</t>
        </is>
      </c>
      <c r="M1708" s="87" t="inlineStr">
        <is>
          <t>x</t>
        </is>
      </c>
      <c r="N1708" s="1068" t="inlineStr">
        <is>
          <t>9</t>
        </is>
      </c>
      <c r="O1708" s="87" t="inlineStr">
        <is>
          <t>x</t>
        </is>
      </c>
      <c r="P1708" s="83" t="inlineStr">
        <is>
          <t>37.5%</t>
        </is>
      </c>
      <c r="Q1708" s="87" t="inlineStr">
        <is>
          <t>x</t>
        </is>
      </c>
      <c r="R1708" s="87" t="inlineStr">
        <is>
          <t>x</t>
        </is>
      </c>
      <c r="S1708" s="88" t="inlineStr">
        <is>
          <t>x</t>
        </is>
      </c>
    </row>
    <row r="1709" ht="24" customHeight="1">
      <c r="A1709" s="494" t="n"/>
      <c r="B1709" s="236" t="inlineStr">
        <is>
          <t>21</t>
        </is>
      </c>
      <c r="C1709" s="82" t="inlineStr">
        <is>
          <t>28.6</t>
        </is>
      </c>
      <c r="D1709" s="83" t="inlineStr">
        <is>
          <t>25</t>
        </is>
      </c>
      <c r="E1709" s="83" t="inlineStr">
        <is>
          <t>12</t>
        </is>
      </c>
      <c r="F1709" s="84">
        <f>D1709/$T$1*E1709</f>
        <v/>
      </c>
      <c r="G1709" s="83" t="inlineStr">
        <is>
          <t>26</t>
        </is>
      </c>
      <c r="H1709" s="83" t="inlineStr">
        <is>
          <t>9.2%</t>
        </is>
      </c>
      <c r="I1709" s="87" t="inlineStr">
        <is>
          <t>x</t>
        </is>
      </c>
      <c r="J1709" s="83" t="inlineStr">
        <is>
          <t>9.2%</t>
        </is>
      </c>
      <c r="K1709" s="87" t="inlineStr">
        <is>
          <t>x</t>
        </is>
      </c>
      <c r="L1709" s="83" t="inlineStr">
        <is>
          <t>11</t>
        </is>
      </c>
      <c r="M1709" s="87" t="inlineStr">
        <is>
          <t>x</t>
        </is>
      </c>
      <c r="N1709" s="1068" t="inlineStr">
        <is>
          <t>11</t>
        </is>
      </c>
      <c r="O1709" s="87" t="inlineStr">
        <is>
          <t>x</t>
        </is>
      </c>
      <c r="P1709" s="83" t="inlineStr">
        <is>
          <t>42%</t>
        </is>
      </c>
      <c r="Q1709" s="87" t="inlineStr">
        <is>
          <t>x</t>
        </is>
      </c>
      <c r="R1709" s="87" t="inlineStr">
        <is>
          <t>x</t>
        </is>
      </c>
      <c r="S1709" s="88" t="inlineStr">
        <is>
          <t>x</t>
        </is>
      </c>
    </row>
    <row r="1710" ht="24" customHeight="1">
      <c r="A1710" s="494" t="n"/>
      <c r="B1710" s="236" t="inlineStr">
        <is>
          <t>22</t>
        </is>
      </c>
      <c r="C1710" s="82" t="inlineStr">
        <is>
          <t>31.6</t>
        </is>
      </c>
      <c r="D1710" s="83" t="inlineStr">
        <is>
          <t>25</t>
        </is>
      </c>
      <c r="E1710" s="83" t="inlineStr">
        <is>
          <t>12</t>
        </is>
      </c>
      <c r="F1710" s="84">
        <f>D1710/$T$1*E1710</f>
        <v/>
      </c>
      <c r="G1710" s="83" t="inlineStr">
        <is>
          <t>29</t>
        </is>
      </c>
      <c r="H1710" s="83" t="inlineStr">
        <is>
          <t>10.2%</t>
        </is>
      </c>
      <c r="I1710" s="87" t="inlineStr">
        <is>
          <t>x</t>
        </is>
      </c>
      <c r="J1710" s="83" t="inlineStr">
        <is>
          <t>10.2%</t>
        </is>
      </c>
      <c r="K1710" s="87" t="inlineStr">
        <is>
          <t>x</t>
        </is>
      </c>
      <c r="L1710" s="83" t="inlineStr">
        <is>
          <t>12</t>
        </is>
      </c>
      <c r="M1710" s="87" t="inlineStr">
        <is>
          <t>x</t>
        </is>
      </c>
      <c r="N1710" s="1068" t="inlineStr">
        <is>
          <t>12</t>
        </is>
      </c>
      <c r="O1710" s="87" t="inlineStr">
        <is>
          <t>x</t>
        </is>
      </c>
      <c r="P1710" s="83" t="inlineStr">
        <is>
          <t>46.5%</t>
        </is>
      </c>
      <c r="Q1710" s="87" t="inlineStr">
        <is>
          <t>x</t>
        </is>
      </c>
      <c r="R1710" s="87" t="inlineStr">
        <is>
          <t>x</t>
        </is>
      </c>
      <c r="S1710" s="88" t="inlineStr">
        <is>
          <t>x</t>
        </is>
      </c>
    </row>
    <row r="1711" ht="24" customHeight="1">
      <c r="A1711" s="494" t="n"/>
      <c r="B1711" s="236" t="inlineStr">
        <is>
          <t>23</t>
        </is>
      </c>
      <c r="C1711" s="82" t="inlineStr">
        <is>
          <t>34.6</t>
        </is>
      </c>
      <c r="D1711" s="83" t="inlineStr">
        <is>
          <t>25</t>
        </is>
      </c>
      <c r="E1711" s="83" t="inlineStr">
        <is>
          <t>12</t>
        </is>
      </c>
      <c r="F1711" s="84">
        <f>D1711/$T$1*E1711</f>
        <v/>
      </c>
      <c r="G1711" s="83" t="inlineStr">
        <is>
          <t>32</t>
        </is>
      </c>
      <c r="H1711" s="83" t="inlineStr">
        <is>
          <t>11.2%</t>
        </is>
      </c>
      <c r="I1711" s="87" t="inlineStr">
        <is>
          <t>x</t>
        </is>
      </c>
      <c r="J1711" s="83" t="inlineStr">
        <is>
          <t>11.2%</t>
        </is>
      </c>
      <c r="K1711" s="87" t="inlineStr">
        <is>
          <t>x</t>
        </is>
      </c>
      <c r="L1711" s="83" t="inlineStr">
        <is>
          <t>13</t>
        </is>
      </c>
      <c r="M1711" s="87" t="inlineStr">
        <is>
          <t>x</t>
        </is>
      </c>
      <c r="N1711" s="1068" t="inlineStr">
        <is>
          <t>13</t>
        </is>
      </c>
      <c r="O1711" s="87" t="inlineStr">
        <is>
          <t>x</t>
        </is>
      </c>
      <c r="P1711" s="83" t="inlineStr">
        <is>
          <t>51%</t>
        </is>
      </c>
      <c r="Q1711" s="87" t="inlineStr">
        <is>
          <t>x</t>
        </is>
      </c>
      <c r="R1711" s="87" t="inlineStr">
        <is>
          <t>x</t>
        </is>
      </c>
      <c r="S1711" s="88" t="inlineStr">
        <is>
          <t>x</t>
        </is>
      </c>
    </row>
    <row r="1712" ht="24" customHeight="1">
      <c r="A1712" s="494" t="n"/>
      <c r="B1712" s="236" t="inlineStr">
        <is>
          <t>24</t>
        </is>
      </c>
      <c r="C1712" s="82" t="inlineStr">
        <is>
          <t>37.6</t>
        </is>
      </c>
      <c r="D1712" s="83" t="inlineStr">
        <is>
          <t>25</t>
        </is>
      </c>
      <c r="E1712" s="83" t="inlineStr">
        <is>
          <t>12</t>
        </is>
      </c>
      <c r="F1712" s="84">
        <f>D1712/$T$1*E1712</f>
        <v/>
      </c>
      <c r="G1712" s="83" t="inlineStr">
        <is>
          <t>35</t>
        </is>
      </c>
      <c r="H1712" s="83" t="inlineStr">
        <is>
          <t>12.2%</t>
        </is>
      </c>
      <c r="I1712" s="87" t="inlineStr">
        <is>
          <t>x</t>
        </is>
      </c>
      <c r="J1712" s="83" t="inlineStr">
        <is>
          <t>12.2%</t>
        </is>
      </c>
      <c r="K1712" s="87" t="inlineStr">
        <is>
          <t>x</t>
        </is>
      </c>
      <c r="L1712" s="83" t="inlineStr">
        <is>
          <t>14</t>
        </is>
      </c>
      <c r="M1712" s="87" t="inlineStr">
        <is>
          <t>x</t>
        </is>
      </c>
      <c r="N1712" s="1068" t="inlineStr">
        <is>
          <t>14</t>
        </is>
      </c>
      <c r="O1712" s="87" t="inlineStr">
        <is>
          <t>x</t>
        </is>
      </c>
      <c r="P1712" s="83" t="inlineStr">
        <is>
          <t>55.5%</t>
        </is>
      </c>
      <c r="Q1712" s="87" t="inlineStr">
        <is>
          <t>x</t>
        </is>
      </c>
      <c r="R1712" s="87" t="inlineStr">
        <is>
          <t>x</t>
        </is>
      </c>
      <c r="S1712" s="88" t="inlineStr">
        <is>
          <t>x</t>
        </is>
      </c>
    </row>
    <row r="1713" ht="24" customHeight="1">
      <c r="A1713" s="494" t="n"/>
      <c r="B1713" s="236" t="inlineStr">
        <is>
          <t>25</t>
        </is>
      </c>
      <c r="C1713" s="82" t="inlineStr">
        <is>
          <t>40.5</t>
        </is>
      </c>
      <c r="D1713" s="83" t="inlineStr">
        <is>
          <t>25</t>
        </is>
      </c>
      <c r="E1713" s="83" t="inlineStr">
        <is>
          <t>12</t>
        </is>
      </c>
      <c r="F1713" s="84">
        <f>D1713/$T$1*E1713</f>
        <v/>
      </c>
      <c r="G1713" s="83" t="inlineStr">
        <is>
          <t>38</t>
        </is>
      </c>
      <c r="H1713" s="83" t="inlineStr">
        <is>
          <t>13.1%</t>
        </is>
      </c>
      <c r="I1713" s="87" t="inlineStr">
        <is>
          <t>x</t>
        </is>
      </c>
      <c r="J1713" s="83" t="inlineStr">
        <is>
          <t>13.1%</t>
        </is>
      </c>
      <c r="K1713" s="87" t="inlineStr">
        <is>
          <t>x</t>
        </is>
      </c>
      <c r="L1713" s="83" t="inlineStr">
        <is>
          <t>15</t>
        </is>
      </c>
      <c r="M1713" s="87" t="inlineStr">
        <is>
          <t>x</t>
        </is>
      </c>
      <c r="N1713" s="1068" t="inlineStr">
        <is>
          <t>15</t>
        </is>
      </c>
      <c r="O1713" s="87" t="inlineStr">
        <is>
          <t>x</t>
        </is>
      </c>
      <c r="P1713" s="83" t="inlineStr">
        <is>
          <t>60%</t>
        </is>
      </c>
      <c r="Q1713" s="87" t="inlineStr">
        <is>
          <t>x</t>
        </is>
      </c>
      <c r="R1713" s="87" t="inlineStr">
        <is>
          <t>x</t>
        </is>
      </c>
      <c r="S1713" s="88" t="inlineStr">
        <is>
          <t>x</t>
        </is>
      </c>
    </row>
    <row r="1714" ht="24" customHeight="1">
      <c r="A1714" s="494" t="n"/>
      <c r="B1714" s="236" t="inlineStr">
        <is>
          <t>26</t>
        </is>
      </c>
      <c r="C1714" s="82" t="inlineStr">
        <is>
          <t>46</t>
        </is>
      </c>
      <c r="D1714" s="83" t="inlineStr">
        <is>
          <t>30</t>
        </is>
      </c>
      <c r="E1714" s="83" t="inlineStr">
        <is>
          <t>18</t>
        </is>
      </c>
      <c r="F1714" s="84">
        <f>D1714/$T$1*E1714</f>
        <v/>
      </c>
      <c r="G1714" s="83" t="inlineStr">
        <is>
          <t>43</t>
        </is>
      </c>
      <c r="H1714" s="83" t="inlineStr">
        <is>
          <t>14.9%</t>
        </is>
      </c>
      <c r="I1714" s="87" t="inlineStr">
        <is>
          <t>x</t>
        </is>
      </c>
      <c r="J1714" s="83" t="inlineStr">
        <is>
          <t>14.9%</t>
        </is>
      </c>
      <c r="K1714" s="87" t="inlineStr">
        <is>
          <t>x</t>
        </is>
      </c>
      <c r="L1714" s="83" t="inlineStr">
        <is>
          <t>17</t>
        </is>
      </c>
      <c r="M1714" s="87" t="inlineStr">
        <is>
          <t>x</t>
        </is>
      </c>
      <c r="N1714" s="1068" t="inlineStr">
        <is>
          <t>17</t>
        </is>
      </c>
      <c r="O1714" s="87" t="inlineStr">
        <is>
          <t>x</t>
        </is>
      </c>
      <c r="P1714" s="83" t="inlineStr">
        <is>
          <t>68%</t>
        </is>
      </c>
      <c r="Q1714" s="87" t="inlineStr">
        <is>
          <t>x</t>
        </is>
      </c>
      <c r="R1714" s="87" t="inlineStr">
        <is>
          <t>x</t>
        </is>
      </c>
      <c r="S1714" s="88" t="inlineStr">
        <is>
          <t>x</t>
        </is>
      </c>
    </row>
    <row r="1715" ht="24" customHeight="1">
      <c r="A1715" s="494" t="n"/>
      <c r="B1715" s="236" t="inlineStr">
        <is>
          <t>27</t>
        </is>
      </c>
      <c r="C1715" s="82" t="inlineStr">
        <is>
          <t>51.3</t>
        </is>
      </c>
      <c r="D1715" s="83" t="inlineStr">
        <is>
          <t>30</t>
        </is>
      </c>
      <c r="E1715" s="83" t="inlineStr">
        <is>
          <t>18</t>
        </is>
      </c>
      <c r="F1715" s="84">
        <f>@IF(OR($S$1="春节祝福",$S$1="周年祝福",$S$1="中秋祝福"),D1715/$T$1*E1715,D1715*E1715)</f>
        <v/>
      </c>
      <c r="G1715" s="83" t="inlineStr">
        <is>
          <t>48</t>
        </is>
      </c>
      <c r="H1715" s="83" t="inlineStr">
        <is>
          <t>16.6%</t>
        </is>
      </c>
      <c r="I1715" s="87" t="inlineStr">
        <is>
          <t>x</t>
        </is>
      </c>
      <c r="J1715" s="83" t="inlineStr">
        <is>
          <t>16.6%</t>
        </is>
      </c>
      <c r="K1715" s="87" t="inlineStr">
        <is>
          <t>x</t>
        </is>
      </c>
      <c r="L1715" s="83" t="inlineStr">
        <is>
          <t>19</t>
        </is>
      </c>
      <c r="M1715" s="87" t="inlineStr">
        <is>
          <t>x</t>
        </is>
      </c>
      <c r="N1715" s="1068" t="inlineStr">
        <is>
          <t>19</t>
        </is>
      </c>
      <c r="O1715" s="87" t="inlineStr">
        <is>
          <t>x</t>
        </is>
      </c>
      <c r="P1715" s="83" t="inlineStr">
        <is>
          <t>76%</t>
        </is>
      </c>
      <c r="Q1715" s="87" t="inlineStr">
        <is>
          <t>x</t>
        </is>
      </c>
      <c r="R1715" s="87" t="inlineStr">
        <is>
          <t>x</t>
        </is>
      </c>
      <c r="S1715" s="88" t="inlineStr">
        <is>
          <t>x</t>
        </is>
      </c>
    </row>
    <row r="1716" ht="24" customHeight="1">
      <c r="A1716" s="494" t="n"/>
      <c r="B1716" s="236" t="inlineStr">
        <is>
          <t>28</t>
        </is>
      </c>
      <c r="C1716" s="82" t="inlineStr">
        <is>
          <t>56.8</t>
        </is>
      </c>
      <c r="D1716" s="83" t="inlineStr">
        <is>
          <t>30</t>
        </is>
      </c>
      <c r="E1716" s="83" t="inlineStr">
        <is>
          <t>18</t>
        </is>
      </c>
      <c r="F1716" s="84">
        <f>@IF(OR($S$1="春节祝福",$S$1="周年祝福",$S$1="中秋祝福"),D1716/$T$1*E1716,D1716*E1716)</f>
        <v/>
      </c>
      <c r="G1716" s="83" t="inlineStr">
        <is>
          <t>53</t>
        </is>
      </c>
      <c r="H1716" s="83" t="inlineStr">
        <is>
          <t>18.4%</t>
        </is>
      </c>
      <c r="I1716" s="87" t="inlineStr">
        <is>
          <t>x</t>
        </is>
      </c>
      <c r="J1716" s="83" t="inlineStr">
        <is>
          <t>18.4%</t>
        </is>
      </c>
      <c r="K1716" s="87" t="inlineStr">
        <is>
          <t>x</t>
        </is>
      </c>
      <c r="L1716" s="83" t="inlineStr">
        <is>
          <t>21</t>
        </is>
      </c>
      <c r="M1716" s="87" t="inlineStr">
        <is>
          <t>x</t>
        </is>
      </c>
      <c r="N1716" s="1068" t="inlineStr">
        <is>
          <t>21</t>
        </is>
      </c>
      <c r="O1716" s="87" t="inlineStr">
        <is>
          <t>x</t>
        </is>
      </c>
      <c r="P1716" s="83" t="inlineStr">
        <is>
          <t>84%</t>
        </is>
      </c>
      <c r="Q1716" s="87" t="inlineStr">
        <is>
          <t>x</t>
        </is>
      </c>
      <c r="R1716" s="87" t="inlineStr">
        <is>
          <t>x</t>
        </is>
      </c>
      <c r="S1716" s="88" t="inlineStr">
        <is>
          <t>x</t>
        </is>
      </c>
    </row>
    <row r="1717" ht="24" customHeight="1">
      <c r="A1717" s="494" t="n"/>
      <c r="B1717" s="236" t="inlineStr">
        <is>
          <t>29</t>
        </is>
      </c>
      <c r="C1717" s="82" t="inlineStr">
        <is>
          <t>62.1</t>
        </is>
      </c>
      <c r="D1717" s="83" t="inlineStr">
        <is>
          <t>30</t>
        </is>
      </c>
      <c r="E1717" s="83" t="inlineStr">
        <is>
          <t>18</t>
        </is>
      </c>
      <c r="F1717" s="84">
        <f>@IF(OR($S$1="春节祝福",$S$1="周年祝福",$S$1="中秋祝福"),D1717/$T$1*E1717,D1717*E1717)</f>
        <v/>
      </c>
      <c r="G1717" s="83" t="inlineStr">
        <is>
          <t>58</t>
        </is>
      </c>
      <c r="H1717" s="83" t="inlineStr">
        <is>
          <t>20.1%</t>
        </is>
      </c>
      <c r="I1717" s="87" t="inlineStr">
        <is>
          <t>x</t>
        </is>
      </c>
      <c r="J1717" s="83" t="inlineStr">
        <is>
          <t>20.1%</t>
        </is>
      </c>
      <c r="K1717" s="87" t="inlineStr">
        <is>
          <t>x</t>
        </is>
      </c>
      <c r="L1717" s="83" t="inlineStr">
        <is>
          <t>23</t>
        </is>
      </c>
      <c r="M1717" s="87" t="inlineStr">
        <is>
          <t>x</t>
        </is>
      </c>
      <c r="N1717" s="1068" t="inlineStr">
        <is>
          <t>23</t>
        </is>
      </c>
      <c r="O1717" s="87" t="inlineStr">
        <is>
          <t>x</t>
        </is>
      </c>
      <c r="P1717" s="83" t="inlineStr">
        <is>
          <t>92%</t>
        </is>
      </c>
      <c r="Q1717" s="87" t="inlineStr">
        <is>
          <t>x</t>
        </is>
      </c>
      <c r="R1717" s="87" t="inlineStr">
        <is>
          <t>x</t>
        </is>
      </c>
      <c r="S1717" s="88" t="inlineStr">
        <is>
          <t>x</t>
        </is>
      </c>
    </row>
    <row r="1718" ht="24" customHeight="1">
      <c r="A1718" s="494" t="n"/>
      <c r="B1718" s="236" t="inlineStr">
        <is>
          <t>30</t>
        </is>
      </c>
      <c r="C1718" s="82" t="inlineStr">
        <is>
          <t>67.6</t>
        </is>
      </c>
      <c r="D1718" s="83" t="inlineStr">
        <is>
          <t>30</t>
        </is>
      </c>
      <c r="E1718" s="83" t="inlineStr">
        <is>
          <t>18</t>
        </is>
      </c>
      <c r="F1718" s="84">
        <f>@IF(OR($S$1="周年祝福",$S$1="中秋祝福"),D1718/$T$1*E1718,D1718*E1718)</f>
        <v/>
      </c>
      <c r="G1718" s="83" t="inlineStr">
        <is>
          <t>63</t>
        </is>
      </c>
      <c r="H1718" s="83" t="inlineStr">
        <is>
          <t>21.9%</t>
        </is>
      </c>
      <c r="I1718" s="87" t="inlineStr">
        <is>
          <t>x</t>
        </is>
      </c>
      <c r="J1718" s="83" t="inlineStr">
        <is>
          <t>21.9%</t>
        </is>
      </c>
      <c r="K1718" s="87" t="inlineStr">
        <is>
          <t>x</t>
        </is>
      </c>
      <c r="L1718" s="83" t="inlineStr">
        <is>
          <t>25</t>
        </is>
      </c>
      <c r="M1718" s="87" t="inlineStr">
        <is>
          <t>x</t>
        </is>
      </c>
      <c r="N1718" s="1068" t="inlineStr">
        <is>
          <t>25</t>
        </is>
      </c>
      <c r="O1718" s="87" t="inlineStr">
        <is>
          <t>x</t>
        </is>
      </c>
      <c r="P1718" s="83" t="inlineStr">
        <is>
          <t>100%</t>
        </is>
      </c>
      <c r="Q1718" s="87" t="inlineStr">
        <is>
          <t>x</t>
        </is>
      </c>
      <c r="R1718" s="87" t="inlineStr">
        <is>
          <t>x</t>
        </is>
      </c>
      <c r="S1718" s="88" t="inlineStr">
        <is>
          <t>x</t>
        </is>
      </c>
    </row>
    <row r="1719" ht="24" customHeight="1">
      <c r="A1719" s="494" t="n"/>
      <c r="B1719" s="236" t="inlineStr">
        <is>
          <t>31</t>
        </is>
      </c>
      <c r="C1719" s="82" t="inlineStr">
        <is>
          <t>73.6</t>
        </is>
      </c>
      <c r="D1719" s="83" t="inlineStr">
        <is>
          <t>35</t>
        </is>
      </c>
      <c r="E1719" s="83" t="inlineStr">
        <is>
          <t>20</t>
        </is>
      </c>
      <c r="F1719" s="84">
        <f>@IF(OR($S$1="周年祝福",$S$1="中秋祝福"),D1719/$T$1*E1719,D1719*E1719)</f>
        <v/>
      </c>
      <c r="G1719" s="132" t="inlineStr">
        <is>
          <t>69</t>
        </is>
      </c>
      <c r="H1719" s="132" t="inlineStr">
        <is>
          <t>23.9%</t>
        </is>
      </c>
      <c r="I1719" s="285" t="inlineStr">
        <is>
          <t>x</t>
        </is>
      </c>
      <c r="J1719" s="132" t="inlineStr">
        <is>
          <t>23.9%</t>
        </is>
      </c>
      <c r="K1719" s="285" t="inlineStr">
        <is>
          <t>x</t>
        </is>
      </c>
      <c r="L1719" s="132" t="inlineStr">
        <is>
          <t>27</t>
        </is>
      </c>
      <c r="M1719" s="285" t="inlineStr">
        <is>
          <t>x</t>
        </is>
      </c>
      <c r="N1719" s="132" t="inlineStr">
        <is>
          <t>27</t>
        </is>
      </c>
      <c r="O1719" s="285" t="inlineStr">
        <is>
          <t>x</t>
        </is>
      </c>
      <c r="P1719" s="132" t="inlineStr">
        <is>
          <t>109%</t>
        </is>
      </c>
      <c r="Q1719" s="87" t="inlineStr">
        <is>
          <t>x</t>
        </is>
      </c>
      <c r="R1719" s="87" t="inlineStr">
        <is>
          <t>x</t>
        </is>
      </c>
      <c r="S1719" s="88" t="inlineStr">
        <is>
          <t>x</t>
        </is>
      </c>
    </row>
    <row r="1720" ht="24" customHeight="1">
      <c r="A1720" s="494" t="n"/>
      <c r="B1720" s="236" t="inlineStr">
        <is>
          <t>32</t>
        </is>
      </c>
      <c r="C1720" s="82" t="inlineStr">
        <is>
          <t>80</t>
        </is>
      </c>
      <c r="D1720" s="83" t="inlineStr">
        <is>
          <t>35</t>
        </is>
      </c>
      <c r="E1720" s="83" t="inlineStr">
        <is>
          <t>20</t>
        </is>
      </c>
      <c r="F1720" s="84">
        <f>D1720*E1720</f>
        <v/>
      </c>
      <c r="G1720" s="73" t="inlineStr">
        <is>
          <t>74</t>
        </is>
      </c>
      <c r="H1720" s="73" t="inlineStr">
        <is>
          <t>25.8%</t>
        </is>
      </c>
      <c r="I1720" s="665" t="inlineStr">
        <is>
          <t>x</t>
        </is>
      </c>
      <c r="J1720" s="73" t="inlineStr">
        <is>
          <t>25.8%</t>
        </is>
      </c>
      <c r="K1720" s="665" t="inlineStr">
        <is>
          <t>x</t>
        </is>
      </c>
      <c r="L1720" s="73" t="inlineStr">
        <is>
          <t>30</t>
        </is>
      </c>
      <c r="M1720" s="665" t="inlineStr">
        <is>
          <t>x</t>
        </is>
      </c>
      <c r="N1720" s="73" t="inlineStr">
        <is>
          <t>30</t>
        </is>
      </c>
      <c r="O1720" s="665" t="inlineStr">
        <is>
          <t>x</t>
        </is>
      </c>
      <c r="P1720" s="73" t="inlineStr">
        <is>
          <t>118%</t>
        </is>
      </c>
      <c r="Q1720" s="87" t="inlineStr">
        <is>
          <t>x</t>
        </is>
      </c>
      <c r="R1720" s="87" t="inlineStr">
        <is>
          <t>x</t>
        </is>
      </c>
      <c r="S1720" s="88" t="inlineStr">
        <is>
          <t>x</t>
        </is>
      </c>
    </row>
    <row r="1721" ht="24" customHeight="1">
      <c r="A1721" s="494" t="n"/>
      <c r="B1721" s="236" t="inlineStr">
        <is>
          <t>33</t>
        </is>
      </c>
      <c r="C1721" s="82" t="inlineStr">
        <is>
          <t>86.5</t>
        </is>
      </c>
      <c r="D1721" s="83" t="inlineStr">
        <is>
          <t>35</t>
        </is>
      </c>
      <c r="E1721" s="83" t="inlineStr">
        <is>
          <t>20</t>
        </is>
      </c>
      <c r="F1721" s="84">
        <f>D1721*E1721</f>
        <v/>
      </c>
      <c r="G1721" s="73" t="inlineStr">
        <is>
          <t>81</t>
        </is>
      </c>
      <c r="H1721" s="73" t="inlineStr">
        <is>
          <t>28%</t>
        </is>
      </c>
      <c r="I1721" s="665" t="inlineStr">
        <is>
          <t>x</t>
        </is>
      </c>
      <c r="J1721" s="73" t="inlineStr">
        <is>
          <t>28%</t>
        </is>
      </c>
      <c r="K1721" s="665" t="inlineStr">
        <is>
          <t>x</t>
        </is>
      </c>
      <c r="L1721" s="73" t="inlineStr">
        <is>
          <t>32</t>
        </is>
      </c>
      <c r="M1721" s="665" t="inlineStr">
        <is>
          <t>x</t>
        </is>
      </c>
      <c r="N1721" s="73" t="inlineStr">
        <is>
          <t>32</t>
        </is>
      </c>
      <c r="O1721" s="665" t="inlineStr">
        <is>
          <t>x</t>
        </is>
      </c>
      <c r="P1721" s="73" t="inlineStr">
        <is>
          <t>128%</t>
        </is>
      </c>
      <c r="Q1721" s="87" t="inlineStr">
        <is>
          <t>x</t>
        </is>
      </c>
      <c r="R1721" s="87" t="inlineStr">
        <is>
          <t>x</t>
        </is>
      </c>
      <c r="S1721" s="88" t="inlineStr">
        <is>
          <t>x</t>
        </is>
      </c>
    </row>
    <row r="1722" ht="24" customHeight="1">
      <c r="A1722" s="494" t="n"/>
      <c r="B1722" s="236" t="inlineStr">
        <is>
          <t>34</t>
        </is>
      </c>
      <c r="C1722" s="82" t="inlineStr">
        <is>
          <t>94.6</t>
        </is>
      </c>
      <c r="D1722" s="83" t="inlineStr">
        <is>
          <t>35</t>
        </is>
      </c>
      <c r="E1722" s="83" t="inlineStr">
        <is>
          <t>20</t>
        </is>
      </c>
      <c r="F1722" s="84">
        <f>D1722*E1722</f>
        <v/>
      </c>
      <c r="G1722" s="73" t="inlineStr">
        <is>
          <t>88</t>
        </is>
      </c>
      <c r="H1722" s="73" t="inlineStr">
        <is>
          <t>30.7%</t>
        </is>
      </c>
      <c r="I1722" s="665" t="inlineStr">
        <is>
          <t>x</t>
        </is>
      </c>
      <c r="J1722" s="73" t="inlineStr">
        <is>
          <t>30.7%</t>
        </is>
      </c>
      <c r="K1722" s="665" t="inlineStr">
        <is>
          <t>x</t>
        </is>
      </c>
      <c r="L1722" s="73" t="inlineStr">
        <is>
          <t>35</t>
        </is>
      </c>
      <c r="M1722" s="665" t="inlineStr">
        <is>
          <t>x</t>
        </is>
      </c>
      <c r="N1722" s="73" t="inlineStr">
        <is>
          <t>35</t>
        </is>
      </c>
      <c r="O1722" s="665" t="inlineStr">
        <is>
          <t>x</t>
        </is>
      </c>
      <c r="P1722" s="73" t="inlineStr">
        <is>
          <t>140%</t>
        </is>
      </c>
      <c r="Q1722" s="87" t="inlineStr">
        <is>
          <t>x</t>
        </is>
      </c>
      <c r="R1722" s="87" t="inlineStr">
        <is>
          <t>x</t>
        </is>
      </c>
      <c r="S1722" s="88" t="inlineStr">
        <is>
          <t>x</t>
        </is>
      </c>
    </row>
    <row r="1723" ht="24" customHeight="1">
      <c r="A1723" s="553" t="n"/>
      <c r="B1723" s="78" t="inlineStr">
        <is>
          <t>35</t>
        </is>
      </c>
      <c r="C1723" s="89" t="inlineStr">
        <is>
          <t>101.8</t>
        </is>
      </c>
      <c r="D1723" s="90" t="inlineStr">
        <is>
          <t>35</t>
        </is>
      </c>
      <c r="E1723" s="90" t="inlineStr">
        <is>
          <t>20</t>
        </is>
      </c>
      <c r="F1723" s="224">
        <f>D1723*E1723</f>
        <v/>
      </c>
      <c r="G1723" s="1060" t="inlineStr">
        <is>
          <t>95</t>
        </is>
      </c>
      <c r="H1723" s="1060" t="inlineStr">
        <is>
          <t>32.9%</t>
        </is>
      </c>
      <c r="I1723" s="1061" t="inlineStr">
        <is>
          <t>x</t>
        </is>
      </c>
      <c r="J1723" s="1060" t="inlineStr">
        <is>
          <t>32.9%</t>
        </is>
      </c>
      <c r="K1723" s="1061" t="inlineStr">
        <is>
          <t>x</t>
        </is>
      </c>
      <c r="L1723" s="1060" t="inlineStr">
        <is>
          <t>38</t>
        </is>
      </c>
      <c r="M1723" s="1061" t="inlineStr">
        <is>
          <t>x</t>
        </is>
      </c>
      <c r="N1723" s="1060" t="inlineStr">
        <is>
          <t>38</t>
        </is>
      </c>
      <c r="O1723" s="1061" t="inlineStr">
        <is>
          <t>x</t>
        </is>
      </c>
      <c r="P1723" s="1060" t="inlineStr">
        <is>
          <t>150%</t>
        </is>
      </c>
      <c r="Q1723" s="66" t="inlineStr">
        <is>
          <t>x</t>
        </is>
      </c>
      <c r="R1723" s="66" t="inlineStr">
        <is>
          <t>x</t>
        </is>
      </c>
      <c r="S1723" s="67" t="inlineStr">
        <is>
          <t>x</t>
        </is>
      </c>
    </row>
    <row r="1724" ht="24" customHeight="1">
      <c r="A1724" s="605" t="inlineStr">
        <is>
          <t>明教
上层心法
吸引神魔</t>
        </is>
      </c>
      <c r="B1724" s="63" t="inlineStr">
        <is>
          <t>1</t>
        </is>
      </c>
      <c r="C1724" s="234" t="inlineStr">
        <is>
          <t>0.5</t>
        </is>
      </c>
      <c r="D1724" s="340" t="inlineStr">
        <is>
          <t>5</t>
        </is>
      </c>
      <c r="E1724" s="340" t="inlineStr">
        <is>
          <t>1</t>
        </is>
      </c>
      <c r="F1724" s="207">
        <f>D1724/$T$1*E1724</f>
        <v/>
      </c>
      <c r="G1724" s="340" t="inlineStr">
        <is>
          <t>1</t>
        </is>
      </c>
      <c r="H1724" s="253" t="inlineStr">
        <is>
          <t>x</t>
        </is>
      </c>
      <c r="I1724" s="340" t="inlineStr">
        <is>
          <t>0.2%</t>
        </is>
      </c>
      <c r="J1724" s="253" t="inlineStr">
        <is>
          <t>x</t>
        </is>
      </c>
      <c r="K1724" s="340" t="inlineStr">
        <is>
          <t>0.2%</t>
        </is>
      </c>
      <c r="L1724" s="253" t="inlineStr">
        <is>
          <t>x</t>
        </is>
      </c>
      <c r="M1724" s="340" t="inlineStr">
        <is>
          <t>0</t>
        </is>
      </c>
      <c r="N1724" s="253" t="inlineStr">
        <is>
          <t>x</t>
        </is>
      </c>
      <c r="O1724" s="340" t="inlineStr">
        <is>
          <t>0</t>
        </is>
      </c>
      <c r="P1724" s="253" t="inlineStr">
        <is>
          <t>x</t>
        </is>
      </c>
      <c r="Q1724" s="340" t="inlineStr">
        <is>
          <t>1%</t>
        </is>
      </c>
      <c r="R1724" s="253" t="inlineStr">
        <is>
          <t>x</t>
        </is>
      </c>
      <c r="S1724" s="662" t="inlineStr">
        <is>
          <t>x</t>
        </is>
      </c>
    </row>
    <row r="1725" ht="24" customHeight="1">
      <c r="A1725" s="494" t="n"/>
      <c r="B1725" s="236" t="inlineStr">
        <is>
          <t>2</t>
        </is>
      </c>
      <c r="C1725" s="82" t="inlineStr">
        <is>
          <t>1.6</t>
        </is>
      </c>
      <c r="D1725" s="83" t="inlineStr">
        <is>
          <t>5</t>
        </is>
      </c>
      <c r="E1725" s="83" t="inlineStr">
        <is>
          <t>1</t>
        </is>
      </c>
      <c r="F1725" s="84">
        <f>D1725/$T$1*E1725</f>
        <v/>
      </c>
      <c r="G1725" s="83" t="inlineStr">
        <is>
          <t>1</t>
        </is>
      </c>
      <c r="H1725" s="87" t="inlineStr">
        <is>
          <t>x</t>
        </is>
      </c>
      <c r="I1725" s="83" t="inlineStr">
        <is>
          <t>0.4%</t>
        </is>
      </c>
      <c r="J1725" s="87" t="inlineStr">
        <is>
          <t>x</t>
        </is>
      </c>
      <c r="K1725" s="83" t="inlineStr">
        <is>
          <t>0.4%</t>
        </is>
      </c>
      <c r="L1725" s="87" t="inlineStr">
        <is>
          <t>x</t>
        </is>
      </c>
      <c r="M1725" s="83" t="inlineStr">
        <is>
          <t>1</t>
        </is>
      </c>
      <c r="N1725" s="87" t="inlineStr">
        <is>
          <t>x</t>
        </is>
      </c>
      <c r="O1725" s="83" t="inlineStr">
        <is>
          <t>1</t>
        </is>
      </c>
      <c r="P1725" s="87" t="inlineStr">
        <is>
          <t>x</t>
        </is>
      </c>
      <c r="Q1725" s="83" t="inlineStr">
        <is>
          <t>2%</t>
        </is>
      </c>
      <c r="R1725" s="87" t="inlineStr">
        <is>
          <t>x</t>
        </is>
      </c>
      <c r="S1725" s="88" t="inlineStr">
        <is>
          <t>x</t>
        </is>
      </c>
    </row>
    <row r="1726" ht="24" customHeight="1">
      <c r="A1726" s="494" t="n"/>
      <c r="B1726" s="236" t="inlineStr">
        <is>
          <t>3</t>
        </is>
      </c>
      <c r="C1726" s="82" t="inlineStr">
        <is>
          <t>2.2</t>
        </is>
      </c>
      <c r="D1726" s="83" t="inlineStr">
        <is>
          <t>5</t>
        </is>
      </c>
      <c r="E1726" s="83" t="inlineStr">
        <is>
          <t>1</t>
        </is>
      </c>
      <c r="F1726" s="84">
        <f>D1726/$T$1*E1726</f>
        <v/>
      </c>
      <c r="G1726" s="83" t="inlineStr">
        <is>
          <t>2</t>
        </is>
      </c>
      <c r="H1726" s="87" t="inlineStr">
        <is>
          <t>x</t>
        </is>
      </c>
      <c r="I1726" s="83" t="inlineStr">
        <is>
          <t>0.7%</t>
        </is>
      </c>
      <c r="J1726" s="87" t="inlineStr">
        <is>
          <t>x</t>
        </is>
      </c>
      <c r="K1726" s="83" t="inlineStr">
        <is>
          <t>0.7%</t>
        </is>
      </c>
      <c r="L1726" s="87" t="inlineStr">
        <is>
          <t>x</t>
        </is>
      </c>
      <c r="M1726" s="83" t="inlineStr">
        <is>
          <t>1</t>
        </is>
      </c>
      <c r="N1726" s="87" t="inlineStr">
        <is>
          <t>x</t>
        </is>
      </c>
      <c r="O1726" s="83" t="inlineStr">
        <is>
          <t>1</t>
        </is>
      </c>
      <c r="P1726" s="87" t="inlineStr">
        <is>
          <t>x</t>
        </is>
      </c>
      <c r="Q1726" s="83" t="inlineStr">
        <is>
          <t>3%</t>
        </is>
      </c>
      <c r="R1726" s="87" t="inlineStr">
        <is>
          <t>x</t>
        </is>
      </c>
      <c r="S1726" s="88" t="inlineStr">
        <is>
          <t>x</t>
        </is>
      </c>
    </row>
    <row r="1727" ht="24" customHeight="1">
      <c r="A1727" s="494" t="n"/>
      <c r="B1727" s="236" t="inlineStr">
        <is>
          <t>4</t>
        </is>
      </c>
      <c r="C1727" s="82" t="inlineStr">
        <is>
          <t>2.8</t>
        </is>
      </c>
      <c r="D1727" s="83" t="inlineStr">
        <is>
          <t>5</t>
        </is>
      </c>
      <c r="E1727" s="83" t="inlineStr">
        <is>
          <t>1</t>
        </is>
      </c>
      <c r="F1727" s="84">
        <f>D1727/$T$1*E1727</f>
        <v/>
      </c>
      <c r="G1727" s="83" t="inlineStr">
        <is>
          <t>3</t>
        </is>
      </c>
      <c r="H1727" s="87" t="inlineStr">
        <is>
          <t>x</t>
        </is>
      </c>
      <c r="I1727" s="83" t="inlineStr">
        <is>
          <t>0.9%</t>
        </is>
      </c>
      <c r="J1727" s="87" t="inlineStr">
        <is>
          <t>x</t>
        </is>
      </c>
      <c r="K1727" s="83" t="inlineStr">
        <is>
          <t>0.9%</t>
        </is>
      </c>
      <c r="L1727" s="87" t="inlineStr">
        <is>
          <t>x</t>
        </is>
      </c>
      <c r="M1727" s="83" t="inlineStr">
        <is>
          <t>1</t>
        </is>
      </c>
      <c r="N1727" s="87" t="inlineStr">
        <is>
          <t>x</t>
        </is>
      </c>
      <c r="O1727" s="83" t="inlineStr">
        <is>
          <t>1</t>
        </is>
      </c>
      <c r="P1727" s="87" t="inlineStr">
        <is>
          <t>x</t>
        </is>
      </c>
      <c r="Q1727" s="83" t="inlineStr">
        <is>
          <t>4%</t>
        </is>
      </c>
      <c r="R1727" s="87" t="inlineStr">
        <is>
          <t>x</t>
        </is>
      </c>
      <c r="S1727" s="88" t="inlineStr">
        <is>
          <t>x</t>
        </is>
      </c>
    </row>
    <row r="1728" ht="24" customHeight="1">
      <c r="A1728" s="494" t="n"/>
      <c r="B1728" s="236" t="inlineStr">
        <is>
          <t>5</t>
        </is>
      </c>
      <c r="C1728" s="82" t="inlineStr">
        <is>
          <t>3.2</t>
        </is>
      </c>
      <c r="D1728" s="83" t="inlineStr">
        <is>
          <t>5</t>
        </is>
      </c>
      <c r="E1728" s="83" t="inlineStr">
        <is>
          <t>1</t>
        </is>
      </c>
      <c r="F1728" s="84">
        <f>D1728/$T$1*E1728</f>
        <v/>
      </c>
      <c r="G1728" s="83" t="inlineStr">
        <is>
          <t>3</t>
        </is>
      </c>
      <c r="H1728" s="87" t="inlineStr">
        <is>
          <t>x</t>
        </is>
      </c>
      <c r="I1728" s="83" t="inlineStr">
        <is>
          <t>1.1%</t>
        </is>
      </c>
      <c r="J1728" s="87" t="inlineStr">
        <is>
          <t>x</t>
        </is>
      </c>
      <c r="K1728" s="83" t="inlineStr">
        <is>
          <t>1.1%</t>
        </is>
      </c>
      <c r="L1728" s="87" t="inlineStr">
        <is>
          <t>x</t>
        </is>
      </c>
      <c r="M1728" s="83" t="inlineStr">
        <is>
          <t>1</t>
        </is>
      </c>
      <c r="N1728" s="87" t="inlineStr">
        <is>
          <t>x</t>
        </is>
      </c>
      <c r="O1728" s="83" t="inlineStr">
        <is>
          <t>1</t>
        </is>
      </c>
      <c r="P1728" s="87" t="inlineStr">
        <is>
          <t>x</t>
        </is>
      </c>
      <c r="Q1728" s="83" t="inlineStr">
        <is>
          <t>5%</t>
        </is>
      </c>
      <c r="R1728" s="87" t="inlineStr">
        <is>
          <t>x</t>
        </is>
      </c>
      <c r="S1728" s="88" t="inlineStr">
        <is>
          <t>x</t>
        </is>
      </c>
    </row>
    <row r="1729" ht="24" customHeight="1">
      <c r="A1729" s="494" t="n"/>
      <c r="B1729" s="236" t="inlineStr">
        <is>
          <t>6</t>
        </is>
      </c>
      <c r="C1729" s="82" t="inlineStr">
        <is>
          <t>4.6</t>
        </is>
      </c>
      <c r="D1729" s="83" t="inlineStr">
        <is>
          <t>10</t>
        </is>
      </c>
      <c r="E1729" s="83" t="inlineStr">
        <is>
          <t>2</t>
        </is>
      </c>
      <c r="F1729" s="84">
        <f>D1729/$T$1*E1729</f>
        <v/>
      </c>
      <c r="G1729" s="83" t="inlineStr">
        <is>
          <t>4</t>
        </is>
      </c>
      <c r="H1729" s="87" t="inlineStr">
        <is>
          <t>x</t>
        </is>
      </c>
      <c r="I1729" s="83" t="inlineStr">
        <is>
          <t>1.4%</t>
        </is>
      </c>
      <c r="J1729" s="87" t="inlineStr">
        <is>
          <t>x</t>
        </is>
      </c>
      <c r="K1729" s="83" t="inlineStr">
        <is>
          <t>1.4%</t>
        </is>
      </c>
      <c r="L1729" s="87" t="inlineStr">
        <is>
          <t>x</t>
        </is>
      </c>
      <c r="M1729" s="83" t="inlineStr">
        <is>
          <t>2</t>
        </is>
      </c>
      <c r="N1729" s="87" t="inlineStr">
        <is>
          <t>x</t>
        </is>
      </c>
      <c r="O1729" s="83" t="inlineStr">
        <is>
          <t>2</t>
        </is>
      </c>
      <c r="P1729" s="87" t="inlineStr">
        <is>
          <t>x</t>
        </is>
      </c>
      <c r="Q1729" s="83" t="inlineStr">
        <is>
          <t>6.5%</t>
        </is>
      </c>
      <c r="R1729" s="87" t="inlineStr">
        <is>
          <t>x</t>
        </is>
      </c>
      <c r="S1729" s="88" t="inlineStr">
        <is>
          <t>x</t>
        </is>
      </c>
    </row>
    <row r="1730" ht="24" customHeight="1">
      <c r="A1730" s="494" t="n"/>
      <c r="B1730" s="236" t="inlineStr">
        <is>
          <t>7</t>
        </is>
      </c>
      <c r="C1730" s="82" t="inlineStr">
        <is>
          <t>5.5</t>
        </is>
      </c>
      <c r="D1730" s="83" t="inlineStr">
        <is>
          <t>10</t>
        </is>
      </c>
      <c r="E1730" s="83" t="inlineStr">
        <is>
          <t>2</t>
        </is>
      </c>
      <c r="F1730" s="84">
        <f>D1730/$T$1*E1730</f>
        <v/>
      </c>
      <c r="G1730" s="83" t="inlineStr">
        <is>
          <t>5</t>
        </is>
      </c>
      <c r="H1730" s="87" t="inlineStr">
        <is>
          <t>x</t>
        </is>
      </c>
      <c r="I1730" s="83" t="inlineStr">
        <is>
          <t>1.8%</t>
        </is>
      </c>
      <c r="J1730" s="87" t="inlineStr">
        <is>
          <t>x</t>
        </is>
      </c>
      <c r="K1730" s="83" t="inlineStr">
        <is>
          <t>1.8%</t>
        </is>
      </c>
      <c r="L1730" s="87" t="inlineStr">
        <is>
          <t>x</t>
        </is>
      </c>
      <c r="M1730" s="83" t="inlineStr">
        <is>
          <t>2</t>
        </is>
      </c>
      <c r="N1730" s="87" t="inlineStr">
        <is>
          <t>x</t>
        </is>
      </c>
      <c r="O1730" s="83" t="inlineStr">
        <is>
          <t>2</t>
        </is>
      </c>
      <c r="P1730" s="87" t="inlineStr">
        <is>
          <t>x</t>
        </is>
      </c>
      <c r="Q1730" s="83" t="inlineStr">
        <is>
          <t>8%</t>
        </is>
      </c>
      <c r="R1730" s="87" t="inlineStr">
        <is>
          <t>x</t>
        </is>
      </c>
      <c r="S1730" s="88" t="inlineStr">
        <is>
          <t>x</t>
        </is>
      </c>
    </row>
    <row r="1731" ht="24" customHeight="1">
      <c r="A1731" s="494" t="n"/>
      <c r="B1731" s="236" t="inlineStr">
        <is>
          <t>8</t>
        </is>
      </c>
      <c r="C1731" s="82" t="inlineStr">
        <is>
          <t>6.2</t>
        </is>
      </c>
      <c r="D1731" s="83" t="inlineStr">
        <is>
          <t>10</t>
        </is>
      </c>
      <c r="E1731" s="83" t="inlineStr">
        <is>
          <t>2</t>
        </is>
      </c>
      <c r="F1731" s="84">
        <f>D1731/$T$1*E1731</f>
        <v/>
      </c>
      <c r="G1731" s="83" t="inlineStr">
        <is>
          <t>6</t>
        </is>
      </c>
      <c r="H1731" s="87" t="inlineStr">
        <is>
          <t>x</t>
        </is>
      </c>
      <c r="I1731" s="83" t="inlineStr">
        <is>
          <t>2.1%</t>
        </is>
      </c>
      <c r="J1731" s="87" t="inlineStr">
        <is>
          <t>x</t>
        </is>
      </c>
      <c r="K1731" s="83" t="inlineStr">
        <is>
          <t>2.1%</t>
        </is>
      </c>
      <c r="L1731" s="87" t="inlineStr">
        <is>
          <t>x</t>
        </is>
      </c>
      <c r="M1731" s="83" t="inlineStr">
        <is>
          <t>2</t>
        </is>
      </c>
      <c r="N1731" s="87" t="inlineStr">
        <is>
          <t>x</t>
        </is>
      </c>
      <c r="O1731" s="83" t="inlineStr">
        <is>
          <t>2</t>
        </is>
      </c>
      <c r="P1731" s="87" t="inlineStr">
        <is>
          <t>x</t>
        </is>
      </c>
      <c r="Q1731" s="83" t="inlineStr">
        <is>
          <t>9.5%</t>
        </is>
      </c>
      <c r="R1731" s="87" t="inlineStr">
        <is>
          <t>x</t>
        </is>
      </c>
      <c r="S1731" s="88" t="inlineStr">
        <is>
          <t>x</t>
        </is>
      </c>
    </row>
    <row r="1732" ht="24" customHeight="1">
      <c r="A1732" s="494" t="n"/>
      <c r="B1732" s="236" t="inlineStr">
        <is>
          <t>9</t>
        </is>
      </c>
      <c r="C1732" s="82" t="inlineStr">
        <is>
          <t>7.6</t>
        </is>
      </c>
      <c r="D1732" s="83" t="inlineStr">
        <is>
          <t>10</t>
        </is>
      </c>
      <c r="E1732" s="83" t="inlineStr">
        <is>
          <t>2</t>
        </is>
      </c>
      <c r="F1732" s="84">
        <f>D1732/$T$1*E1732</f>
        <v/>
      </c>
      <c r="G1732" s="83" t="inlineStr">
        <is>
          <t>7</t>
        </is>
      </c>
      <c r="H1732" s="87" t="inlineStr">
        <is>
          <t>x</t>
        </is>
      </c>
      <c r="I1732" s="83" t="inlineStr">
        <is>
          <t>2.4%</t>
        </is>
      </c>
      <c r="J1732" s="87" t="inlineStr">
        <is>
          <t>x</t>
        </is>
      </c>
      <c r="K1732" s="83" t="inlineStr">
        <is>
          <t>2.4%</t>
        </is>
      </c>
      <c r="L1732" s="87" t="inlineStr">
        <is>
          <t>x</t>
        </is>
      </c>
      <c r="M1732" s="83" t="inlineStr">
        <is>
          <t>3</t>
        </is>
      </c>
      <c r="N1732" s="87" t="inlineStr">
        <is>
          <t>x</t>
        </is>
      </c>
      <c r="O1732" s="83" t="inlineStr">
        <is>
          <t>3</t>
        </is>
      </c>
      <c r="P1732" s="87" t="inlineStr">
        <is>
          <t>x</t>
        </is>
      </c>
      <c r="Q1732" s="83" t="inlineStr">
        <is>
          <t>11%</t>
        </is>
      </c>
      <c r="R1732" s="87" t="inlineStr">
        <is>
          <t>x</t>
        </is>
      </c>
      <c r="S1732" s="88" t="inlineStr">
        <is>
          <t>x</t>
        </is>
      </c>
    </row>
    <row r="1733" ht="24" customHeight="1">
      <c r="A1733" s="494" t="n"/>
      <c r="B1733" s="236" t="inlineStr">
        <is>
          <t>10</t>
        </is>
      </c>
      <c r="C1733" s="82" t="inlineStr">
        <is>
          <t>8.3</t>
        </is>
      </c>
      <c r="D1733" s="83" t="inlineStr">
        <is>
          <t>10</t>
        </is>
      </c>
      <c r="E1733" s="83" t="inlineStr">
        <is>
          <t>2</t>
        </is>
      </c>
      <c r="F1733" s="84">
        <f>D1733/$T$1*E1733</f>
        <v/>
      </c>
      <c r="G1733" s="83" t="inlineStr">
        <is>
          <t>8</t>
        </is>
      </c>
      <c r="H1733" s="87" t="inlineStr">
        <is>
          <t>x</t>
        </is>
      </c>
      <c r="I1733" s="83" t="inlineStr">
        <is>
          <t>2.7%</t>
        </is>
      </c>
      <c r="J1733" s="87" t="inlineStr">
        <is>
          <t>x</t>
        </is>
      </c>
      <c r="K1733" s="83" t="inlineStr">
        <is>
          <t>2.7%</t>
        </is>
      </c>
      <c r="L1733" s="87" t="inlineStr">
        <is>
          <t>x</t>
        </is>
      </c>
      <c r="M1733" s="83" t="inlineStr">
        <is>
          <t>3</t>
        </is>
      </c>
      <c r="N1733" s="87" t="inlineStr">
        <is>
          <t>x</t>
        </is>
      </c>
      <c r="O1733" s="83" t="inlineStr">
        <is>
          <t>3</t>
        </is>
      </c>
      <c r="P1733" s="87" t="inlineStr">
        <is>
          <t>x</t>
        </is>
      </c>
      <c r="Q1733" s="83" t="inlineStr">
        <is>
          <t>12.5%</t>
        </is>
      </c>
      <c r="R1733" s="87" t="inlineStr">
        <is>
          <t>x</t>
        </is>
      </c>
      <c r="S1733" s="88" t="inlineStr">
        <is>
          <t>x</t>
        </is>
      </c>
    </row>
    <row r="1734" ht="24" customHeight="1">
      <c r="A1734" s="494" t="n"/>
      <c r="B1734" s="236" t="inlineStr">
        <is>
          <t>11</t>
        </is>
      </c>
      <c r="C1734" s="82" t="inlineStr">
        <is>
          <t>10</t>
        </is>
      </c>
      <c r="D1734" s="83" t="inlineStr">
        <is>
          <t>15</t>
        </is>
      </c>
      <c r="E1734" s="83" t="inlineStr">
        <is>
          <t>5</t>
        </is>
      </c>
      <c r="F1734" s="84">
        <f>D1734/$T$1*E1734</f>
        <v/>
      </c>
      <c r="G1734" s="83" t="inlineStr">
        <is>
          <t>9</t>
        </is>
      </c>
      <c r="H1734" s="87" t="inlineStr">
        <is>
          <t>x</t>
        </is>
      </c>
      <c r="I1734" s="83" t="inlineStr">
        <is>
          <t>3.2%</t>
        </is>
      </c>
      <c r="J1734" s="87" t="inlineStr">
        <is>
          <t>x</t>
        </is>
      </c>
      <c r="K1734" s="83" t="inlineStr">
        <is>
          <t>3.2%</t>
        </is>
      </c>
      <c r="L1734" s="87" t="inlineStr">
        <is>
          <t>x</t>
        </is>
      </c>
      <c r="M1734" s="83" t="inlineStr">
        <is>
          <t>4</t>
        </is>
      </c>
      <c r="N1734" s="87" t="inlineStr">
        <is>
          <t>x</t>
        </is>
      </c>
      <c r="O1734" s="83" t="inlineStr">
        <is>
          <t>4</t>
        </is>
      </c>
      <c r="P1734" s="87" t="inlineStr">
        <is>
          <t>x</t>
        </is>
      </c>
      <c r="Q1734" s="83" t="inlineStr">
        <is>
          <t>14.5%</t>
        </is>
      </c>
      <c r="R1734" s="87" t="inlineStr">
        <is>
          <t>x</t>
        </is>
      </c>
      <c r="S1734" s="88" t="inlineStr">
        <is>
          <t>x</t>
        </is>
      </c>
    </row>
    <row r="1735" ht="24" customHeight="1">
      <c r="A1735" s="494" t="n"/>
      <c r="B1735" s="236" t="inlineStr">
        <is>
          <t>12</t>
        </is>
      </c>
      <c r="C1735" s="82" t="inlineStr">
        <is>
          <t>11</t>
        </is>
      </c>
      <c r="D1735" s="83" t="inlineStr">
        <is>
          <t>15</t>
        </is>
      </c>
      <c r="E1735" s="83" t="inlineStr">
        <is>
          <t>5</t>
        </is>
      </c>
      <c r="F1735" s="84">
        <f>D1735/$T$1*E1735</f>
        <v/>
      </c>
      <c r="G1735" s="83" t="inlineStr">
        <is>
          <t>10</t>
        </is>
      </c>
      <c r="H1735" s="87" t="inlineStr">
        <is>
          <t>x</t>
        </is>
      </c>
      <c r="I1735" s="83" t="inlineStr">
        <is>
          <t>3.6%</t>
        </is>
      </c>
      <c r="J1735" s="87" t="inlineStr">
        <is>
          <t>x</t>
        </is>
      </c>
      <c r="K1735" s="83" t="inlineStr">
        <is>
          <t>3.6%</t>
        </is>
      </c>
      <c r="L1735" s="87" t="inlineStr">
        <is>
          <t>x</t>
        </is>
      </c>
      <c r="M1735" s="83" t="inlineStr">
        <is>
          <t>4</t>
        </is>
      </c>
      <c r="N1735" s="87" t="inlineStr">
        <is>
          <t>x</t>
        </is>
      </c>
      <c r="O1735" s="83" t="inlineStr">
        <is>
          <t>4</t>
        </is>
      </c>
      <c r="P1735" s="87" t="inlineStr">
        <is>
          <t>x</t>
        </is>
      </c>
      <c r="Q1735" s="83" t="inlineStr">
        <is>
          <t>16.5%</t>
        </is>
      </c>
      <c r="R1735" s="87" t="inlineStr">
        <is>
          <t>x</t>
        </is>
      </c>
      <c r="S1735" s="88" t="inlineStr">
        <is>
          <t>x</t>
        </is>
      </c>
    </row>
    <row r="1736" ht="24" customHeight="1">
      <c r="A1736" s="494" t="n"/>
      <c r="B1736" s="236" t="inlineStr">
        <is>
          <t>13</t>
        </is>
      </c>
      <c r="C1736" s="82" t="inlineStr">
        <is>
          <t>12.8</t>
        </is>
      </c>
      <c r="D1736" s="83" t="inlineStr">
        <is>
          <t>15</t>
        </is>
      </c>
      <c r="E1736" s="83" t="inlineStr">
        <is>
          <t>5</t>
        </is>
      </c>
      <c r="F1736" s="84">
        <f>D1736/$T$1*E1736</f>
        <v/>
      </c>
      <c r="G1736" s="83" t="inlineStr">
        <is>
          <t>12</t>
        </is>
      </c>
      <c r="H1736" s="87" t="inlineStr">
        <is>
          <t>x</t>
        </is>
      </c>
      <c r="I1736" s="83" t="inlineStr">
        <is>
          <t>4.1%</t>
        </is>
      </c>
      <c r="J1736" s="87" t="inlineStr">
        <is>
          <t>x</t>
        </is>
      </c>
      <c r="K1736" s="83" t="inlineStr">
        <is>
          <t>4.1%</t>
        </is>
      </c>
      <c r="L1736" s="87" t="inlineStr">
        <is>
          <t>x</t>
        </is>
      </c>
      <c r="M1736" s="83" t="inlineStr">
        <is>
          <t>5</t>
        </is>
      </c>
      <c r="N1736" s="87" t="inlineStr">
        <is>
          <t>x</t>
        </is>
      </c>
      <c r="O1736" s="83" t="inlineStr">
        <is>
          <t>5</t>
        </is>
      </c>
      <c r="P1736" s="87" t="inlineStr">
        <is>
          <t>x</t>
        </is>
      </c>
      <c r="Q1736" s="83" t="inlineStr">
        <is>
          <t>18.5%</t>
        </is>
      </c>
      <c r="R1736" s="87" t="inlineStr">
        <is>
          <t>x</t>
        </is>
      </c>
      <c r="S1736" s="88" t="inlineStr">
        <is>
          <t>x</t>
        </is>
      </c>
    </row>
    <row r="1737" ht="24" customHeight="1">
      <c r="A1737" s="494" t="n"/>
      <c r="B1737" s="236" t="inlineStr">
        <is>
          <t>14</t>
        </is>
      </c>
      <c r="C1737" s="82" t="inlineStr">
        <is>
          <t>13.8</t>
        </is>
      </c>
      <c r="D1737" s="83" t="inlineStr">
        <is>
          <t>15</t>
        </is>
      </c>
      <c r="E1737" s="83" t="inlineStr">
        <is>
          <t>5</t>
        </is>
      </c>
      <c r="F1737" s="84">
        <f>D1737/$T$1*E1737</f>
        <v/>
      </c>
      <c r="G1737" s="83" t="inlineStr">
        <is>
          <t>13</t>
        </is>
      </c>
      <c r="H1737" s="87" t="inlineStr">
        <is>
          <t>x</t>
        </is>
      </c>
      <c r="I1737" s="83" t="inlineStr">
        <is>
          <t>4.5%</t>
        </is>
      </c>
      <c r="J1737" s="87" t="inlineStr">
        <is>
          <t>x</t>
        </is>
      </c>
      <c r="K1737" s="83" t="inlineStr">
        <is>
          <t>4.5%</t>
        </is>
      </c>
      <c r="L1737" s="87" t="inlineStr">
        <is>
          <t>x</t>
        </is>
      </c>
      <c r="M1737" s="83" t="inlineStr">
        <is>
          <t>5</t>
        </is>
      </c>
      <c r="N1737" s="87" t="inlineStr">
        <is>
          <t>x</t>
        </is>
      </c>
      <c r="O1737" s="83" t="inlineStr">
        <is>
          <t>5</t>
        </is>
      </c>
      <c r="P1737" s="87" t="inlineStr">
        <is>
          <t>x</t>
        </is>
      </c>
      <c r="Q1737" s="83" t="inlineStr">
        <is>
          <t>20.5%</t>
        </is>
      </c>
      <c r="R1737" s="87" t="inlineStr">
        <is>
          <t>x</t>
        </is>
      </c>
      <c r="S1737" s="88" t="inlineStr">
        <is>
          <t>x</t>
        </is>
      </c>
    </row>
    <row r="1738" ht="24" customHeight="1">
      <c r="A1738" s="494" t="n"/>
      <c r="B1738" s="236" t="inlineStr">
        <is>
          <t>15</t>
        </is>
      </c>
      <c r="C1738" s="82" t="inlineStr">
        <is>
          <t>15.4</t>
        </is>
      </c>
      <c r="D1738" s="83" t="inlineStr">
        <is>
          <t>15</t>
        </is>
      </c>
      <c r="E1738" s="83" t="inlineStr">
        <is>
          <t>5</t>
        </is>
      </c>
      <c r="F1738" s="84">
        <f>D1738/$T$1*E1738</f>
        <v/>
      </c>
      <c r="G1738" s="83" t="inlineStr">
        <is>
          <t>14</t>
        </is>
      </c>
      <c r="H1738" s="87" t="inlineStr">
        <is>
          <t>x</t>
        </is>
      </c>
      <c r="I1738" s="83" t="inlineStr">
        <is>
          <t>4.9%</t>
        </is>
      </c>
      <c r="J1738" s="87" t="inlineStr">
        <is>
          <t>x</t>
        </is>
      </c>
      <c r="K1738" s="83" t="inlineStr">
        <is>
          <t>4.9%</t>
        </is>
      </c>
      <c r="L1738" s="87" t="inlineStr">
        <is>
          <t>x</t>
        </is>
      </c>
      <c r="M1738" s="83" t="inlineStr">
        <is>
          <t>6</t>
        </is>
      </c>
      <c r="N1738" s="87" t="inlineStr">
        <is>
          <t>x</t>
        </is>
      </c>
      <c r="O1738" s="83" t="inlineStr">
        <is>
          <t>6</t>
        </is>
      </c>
      <c r="P1738" s="87" t="inlineStr">
        <is>
          <t>x</t>
        </is>
      </c>
      <c r="Q1738" s="83" t="inlineStr">
        <is>
          <t>22.5%</t>
        </is>
      </c>
      <c r="R1738" s="87" t="inlineStr">
        <is>
          <t>x</t>
        </is>
      </c>
      <c r="S1738" s="88" t="inlineStr">
        <is>
          <t>x</t>
        </is>
      </c>
    </row>
    <row r="1739" ht="24" customHeight="1">
      <c r="A1739" s="494" t="n"/>
      <c r="B1739" s="236" t="inlineStr">
        <is>
          <t>16</t>
        </is>
      </c>
      <c r="C1739" s="82" t="inlineStr">
        <is>
          <t>17</t>
        </is>
      </c>
      <c r="D1739" s="83" t="inlineStr">
        <is>
          <t>20</t>
        </is>
      </c>
      <c r="E1739" s="83" t="inlineStr">
        <is>
          <t>8</t>
        </is>
      </c>
      <c r="F1739" s="84">
        <f>D1739/$T$1*E1739</f>
        <v/>
      </c>
      <c r="G1739" s="83" t="inlineStr">
        <is>
          <t>16</t>
        </is>
      </c>
      <c r="H1739" s="87" t="inlineStr">
        <is>
          <t>x</t>
        </is>
      </c>
      <c r="I1739" s="83" t="inlineStr">
        <is>
          <t>5.6%</t>
        </is>
      </c>
      <c r="J1739" s="87" t="inlineStr">
        <is>
          <t>x</t>
        </is>
      </c>
      <c r="K1739" s="83" t="inlineStr">
        <is>
          <t>5.6%</t>
        </is>
      </c>
      <c r="L1739" s="87" t="inlineStr">
        <is>
          <t>x</t>
        </is>
      </c>
      <c r="M1739" s="83" t="inlineStr">
        <is>
          <t>6</t>
        </is>
      </c>
      <c r="N1739" s="87" t="inlineStr">
        <is>
          <t>x</t>
        </is>
      </c>
      <c r="O1739" s="83" t="inlineStr">
        <is>
          <t>6</t>
        </is>
      </c>
      <c r="P1739" s="87" t="inlineStr">
        <is>
          <t>x</t>
        </is>
      </c>
      <c r="Q1739" s="83" t="inlineStr">
        <is>
          <t>25.5%</t>
        </is>
      </c>
      <c r="R1739" s="87" t="inlineStr">
        <is>
          <t>x</t>
        </is>
      </c>
      <c r="S1739" s="88" t="inlineStr">
        <is>
          <t>x</t>
        </is>
      </c>
    </row>
    <row r="1740" ht="24" customHeight="1">
      <c r="A1740" s="494" t="n"/>
      <c r="B1740" s="236" t="inlineStr">
        <is>
          <t>17</t>
        </is>
      </c>
      <c r="C1740" s="82" t="inlineStr">
        <is>
          <t>19.1</t>
        </is>
      </c>
      <c r="D1740" s="83" t="inlineStr">
        <is>
          <t>20</t>
        </is>
      </c>
      <c r="E1740" s="83" t="inlineStr">
        <is>
          <t>8</t>
        </is>
      </c>
      <c r="F1740" s="84">
        <f>D1740/$T$1*E1740</f>
        <v/>
      </c>
      <c r="G1740" s="83" t="inlineStr">
        <is>
          <t>18</t>
        </is>
      </c>
      <c r="H1740" s="87" t="inlineStr">
        <is>
          <t>x</t>
        </is>
      </c>
      <c r="I1740" s="83" t="inlineStr">
        <is>
          <t>6.2%</t>
        </is>
      </c>
      <c r="J1740" s="87" t="inlineStr">
        <is>
          <t>x</t>
        </is>
      </c>
      <c r="K1740" s="83" t="inlineStr">
        <is>
          <t>6.2%</t>
        </is>
      </c>
      <c r="L1740" s="87" t="inlineStr">
        <is>
          <t>x</t>
        </is>
      </c>
      <c r="M1740" s="83" t="inlineStr">
        <is>
          <t>7</t>
        </is>
      </c>
      <c r="N1740" s="87" t="inlineStr">
        <is>
          <t>x</t>
        </is>
      </c>
      <c r="O1740" s="83" t="inlineStr">
        <is>
          <t>7</t>
        </is>
      </c>
      <c r="P1740" s="87" t="inlineStr">
        <is>
          <t>x</t>
        </is>
      </c>
      <c r="Q1740" s="83" t="inlineStr">
        <is>
          <t>28.5%</t>
        </is>
      </c>
      <c r="R1740" s="87" t="inlineStr">
        <is>
          <t>x</t>
        </is>
      </c>
      <c r="S1740" s="88" t="inlineStr">
        <is>
          <t>x</t>
        </is>
      </c>
    </row>
    <row r="1741" ht="24" customHeight="1">
      <c r="A1741" s="494" t="n"/>
      <c r="B1741" s="236" t="inlineStr">
        <is>
          <t>18</t>
        </is>
      </c>
      <c r="C1741" s="82" t="inlineStr">
        <is>
          <t>21.4</t>
        </is>
      </c>
      <c r="D1741" s="83" t="inlineStr">
        <is>
          <t>20</t>
        </is>
      </c>
      <c r="E1741" s="83" t="inlineStr">
        <is>
          <t>8</t>
        </is>
      </c>
      <c r="F1741" s="84">
        <f>D1741/$T$1*E1741</f>
        <v/>
      </c>
      <c r="G1741" s="83" t="inlineStr">
        <is>
          <t>20</t>
        </is>
      </c>
      <c r="H1741" s="87" t="inlineStr">
        <is>
          <t>x</t>
        </is>
      </c>
      <c r="I1741" s="83" t="inlineStr">
        <is>
          <t>6.9%</t>
        </is>
      </c>
      <c r="J1741" s="87" t="inlineStr">
        <is>
          <t>x</t>
        </is>
      </c>
      <c r="K1741" s="83" t="inlineStr">
        <is>
          <t>6.9%</t>
        </is>
      </c>
      <c r="L1741" s="87" t="inlineStr">
        <is>
          <t>x</t>
        </is>
      </c>
      <c r="M1741" s="83" t="inlineStr">
        <is>
          <t>8</t>
        </is>
      </c>
      <c r="N1741" s="87" t="inlineStr">
        <is>
          <t>x</t>
        </is>
      </c>
      <c r="O1741" s="83" t="inlineStr">
        <is>
          <t>8</t>
        </is>
      </c>
      <c r="P1741" s="87" t="inlineStr">
        <is>
          <t>x</t>
        </is>
      </c>
      <c r="Q1741" s="83" t="inlineStr">
        <is>
          <t>31.5%</t>
        </is>
      </c>
      <c r="R1741" s="87" t="inlineStr">
        <is>
          <t>x</t>
        </is>
      </c>
      <c r="S1741" s="88" t="inlineStr">
        <is>
          <t>x</t>
        </is>
      </c>
    </row>
    <row r="1742" ht="24" customHeight="1">
      <c r="A1742" s="494" t="n"/>
      <c r="B1742" s="236" t="inlineStr">
        <is>
          <t>19</t>
        </is>
      </c>
      <c r="C1742" s="82" t="inlineStr">
        <is>
          <t>23.6</t>
        </is>
      </c>
      <c r="D1742" s="83" t="inlineStr">
        <is>
          <t>20</t>
        </is>
      </c>
      <c r="E1742" s="83" t="inlineStr">
        <is>
          <t>8</t>
        </is>
      </c>
      <c r="F1742" s="84">
        <f>D1742/$T$1*E1742</f>
        <v/>
      </c>
      <c r="G1742" s="83" t="inlineStr">
        <is>
          <t>22</t>
        </is>
      </c>
      <c r="H1742" s="87" t="inlineStr">
        <is>
          <t>x</t>
        </is>
      </c>
      <c r="I1742" s="83" t="inlineStr">
        <is>
          <t>7.6%</t>
        </is>
      </c>
      <c r="J1742" s="87" t="inlineStr">
        <is>
          <t>x</t>
        </is>
      </c>
      <c r="K1742" s="83" t="inlineStr">
        <is>
          <t>7.6%</t>
        </is>
      </c>
      <c r="L1742" s="87" t="inlineStr">
        <is>
          <t>x</t>
        </is>
      </c>
      <c r="M1742" s="83" t="inlineStr">
        <is>
          <t>9</t>
        </is>
      </c>
      <c r="N1742" s="87" t="inlineStr">
        <is>
          <t>x</t>
        </is>
      </c>
      <c r="O1742" s="83" t="inlineStr">
        <is>
          <t>9</t>
        </is>
      </c>
      <c r="P1742" s="87" t="inlineStr">
        <is>
          <t>x</t>
        </is>
      </c>
      <c r="Q1742" s="83" t="inlineStr">
        <is>
          <t>34.5%</t>
        </is>
      </c>
      <c r="R1742" s="87" t="inlineStr">
        <is>
          <t>x</t>
        </is>
      </c>
      <c r="S1742" s="88" t="inlineStr">
        <is>
          <t>x</t>
        </is>
      </c>
    </row>
    <row r="1743" ht="24" customHeight="1">
      <c r="A1743" s="494" t="n"/>
      <c r="B1743" s="236" t="inlineStr">
        <is>
          <t>20</t>
        </is>
      </c>
      <c r="C1743" s="82" t="inlineStr">
        <is>
          <t>25.1</t>
        </is>
      </c>
      <c r="D1743" s="83" t="inlineStr">
        <is>
          <t>20</t>
        </is>
      </c>
      <c r="E1743" s="83" t="inlineStr">
        <is>
          <t>8</t>
        </is>
      </c>
      <c r="F1743" s="84">
        <f>D1743/$T$1*E1743</f>
        <v/>
      </c>
      <c r="G1743" s="83" t="inlineStr">
        <is>
          <t>24</t>
        </is>
      </c>
      <c r="H1743" s="87" t="inlineStr">
        <is>
          <t>x</t>
        </is>
      </c>
      <c r="I1743" s="83" t="inlineStr">
        <is>
          <t>8.2%</t>
        </is>
      </c>
      <c r="J1743" s="87" t="inlineStr">
        <is>
          <t>x</t>
        </is>
      </c>
      <c r="K1743" s="83" t="inlineStr">
        <is>
          <t>8.2%</t>
        </is>
      </c>
      <c r="L1743" s="87" t="inlineStr">
        <is>
          <t>x</t>
        </is>
      </c>
      <c r="M1743" s="83" t="inlineStr">
        <is>
          <t>9</t>
        </is>
      </c>
      <c r="N1743" s="87" t="inlineStr">
        <is>
          <t>x</t>
        </is>
      </c>
      <c r="O1743" s="83" t="inlineStr">
        <is>
          <t>9</t>
        </is>
      </c>
      <c r="P1743" s="87" t="inlineStr">
        <is>
          <t>x</t>
        </is>
      </c>
      <c r="Q1743" s="83" t="inlineStr">
        <is>
          <t>37.5%</t>
        </is>
      </c>
      <c r="R1743" s="87" t="inlineStr">
        <is>
          <t>x</t>
        </is>
      </c>
      <c r="S1743" s="88" t="inlineStr">
        <is>
          <t>x</t>
        </is>
      </c>
    </row>
    <row r="1744" ht="24" customHeight="1">
      <c r="A1744" s="494" t="n"/>
      <c r="B1744" s="236" t="inlineStr">
        <is>
          <t>21</t>
        </is>
      </c>
      <c r="C1744" s="82" t="inlineStr">
        <is>
          <t>28.6</t>
        </is>
      </c>
      <c r="D1744" s="83" t="inlineStr">
        <is>
          <t>25</t>
        </is>
      </c>
      <c r="E1744" s="83" t="inlineStr">
        <is>
          <t>12</t>
        </is>
      </c>
      <c r="F1744" s="84">
        <f>D1744/$T$1*E1744</f>
        <v/>
      </c>
      <c r="G1744" s="83" t="inlineStr">
        <is>
          <t>26</t>
        </is>
      </c>
      <c r="H1744" s="87" t="inlineStr">
        <is>
          <t>x</t>
        </is>
      </c>
      <c r="I1744" s="83" t="inlineStr">
        <is>
          <t>9.2%</t>
        </is>
      </c>
      <c r="J1744" s="87" t="inlineStr">
        <is>
          <t>x</t>
        </is>
      </c>
      <c r="K1744" s="83" t="inlineStr">
        <is>
          <t>9.2%</t>
        </is>
      </c>
      <c r="L1744" s="87" t="inlineStr">
        <is>
          <t>x</t>
        </is>
      </c>
      <c r="M1744" s="83" t="inlineStr">
        <is>
          <t>11</t>
        </is>
      </c>
      <c r="N1744" s="87" t="inlineStr">
        <is>
          <t>x</t>
        </is>
      </c>
      <c r="O1744" s="83" t="inlineStr">
        <is>
          <t>11</t>
        </is>
      </c>
      <c r="P1744" s="87" t="inlineStr">
        <is>
          <t>x</t>
        </is>
      </c>
      <c r="Q1744" s="83" t="inlineStr">
        <is>
          <t>42%</t>
        </is>
      </c>
      <c r="R1744" s="87" t="inlineStr">
        <is>
          <t>x</t>
        </is>
      </c>
      <c r="S1744" s="88" t="inlineStr">
        <is>
          <t>x</t>
        </is>
      </c>
    </row>
    <row r="1745" ht="24" customHeight="1">
      <c r="A1745" s="494" t="n"/>
      <c r="B1745" s="236" t="inlineStr">
        <is>
          <t>22</t>
        </is>
      </c>
      <c r="C1745" s="82" t="inlineStr">
        <is>
          <t>31.6</t>
        </is>
      </c>
      <c r="D1745" s="83" t="inlineStr">
        <is>
          <t>25</t>
        </is>
      </c>
      <c r="E1745" s="83" t="inlineStr">
        <is>
          <t>12</t>
        </is>
      </c>
      <c r="F1745" s="84">
        <f>D1745/$T$1*E1745</f>
        <v/>
      </c>
      <c r="G1745" s="83" t="inlineStr">
        <is>
          <t>29</t>
        </is>
      </c>
      <c r="H1745" s="87" t="inlineStr">
        <is>
          <t>x</t>
        </is>
      </c>
      <c r="I1745" s="83" t="inlineStr">
        <is>
          <t>10.2%</t>
        </is>
      </c>
      <c r="J1745" s="87" t="inlineStr">
        <is>
          <t>x</t>
        </is>
      </c>
      <c r="K1745" s="83" t="inlineStr">
        <is>
          <t>10.2%</t>
        </is>
      </c>
      <c r="L1745" s="87" t="inlineStr">
        <is>
          <t>x</t>
        </is>
      </c>
      <c r="M1745" s="83" t="inlineStr">
        <is>
          <t>12</t>
        </is>
      </c>
      <c r="N1745" s="87" t="inlineStr">
        <is>
          <t>x</t>
        </is>
      </c>
      <c r="O1745" s="83" t="inlineStr">
        <is>
          <t>12</t>
        </is>
      </c>
      <c r="P1745" s="87" t="inlineStr">
        <is>
          <t>x</t>
        </is>
      </c>
      <c r="Q1745" s="83" t="inlineStr">
        <is>
          <t>46.5%</t>
        </is>
      </c>
      <c r="R1745" s="87" t="inlineStr">
        <is>
          <t>x</t>
        </is>
      </c>
      <c r="S1745" s="88" t="inlineStr">
        <is>
          <t>x</t>
        </is>
      </c>
    </row>
    <row r="1746" ht="24" customHeight="1">
      <c r="A1746" s="494" t="n"/>
      <c r="B1746" s="236" t="inlineStr">
        <is>
          <t>23</t>
        </is>
      </c>
      <c r="C1746" s="82" t="inlineStr">
        <is>
          <t>34.6</t>
        </is>
      </c>
      <c r="D1746" s="83" t="inlineStr">
        <is>
          <t>25</t>
        </is>
      </c>
      <c r="E1746" s="83" t="inlineStr">
        <is>
          <t>12</t>
        </is>
      </c>
      <c r="F1746" s="84">
        <f>D1746/$T$1*E1746</f>
        <v/>
      </c>
      <c r="G1746" s="83" t="inlineStr">
        <is>
          <t>32</t>
        </is>
      </c>
      <c r="H1746" s="87" t="inlineStr">
        <is>
          <t>x</t>
        </is>
      </c>
      <c r="I1746" s="83" t="inlineStr">
        <is>
          <t>11.2%</t>
        </is>
      </c>
      <c r="J1746" s="87" t="inlineStr">
        <is>
          <t>x</t>
        </is>
      </c>
      <c r="K1746" s="83" t="inlineStr">
        <is>
          <t>11.2%</t>
        </is>
      </c>
      <c r="L1746" s="87" t="inlineStr">
        <is>
          <t>x</t>
        </is>
      </c>
      <c r="M1746" s="83" t="inlineStr">
        <is>
          <t>13</t>
        </is>
      </c>
      <c r="N1746" s="87" t="inlineStr">
        <is>
          <t>x</t>
        </is>
      </c>
      <c r="O1746" s="83" t="inlineStr">
        <is>
          <t>13</t>
        </is>
      </c>
      <c r="P1746" s="87" t="inlineStr">
        <is>
          <t>x</t>
        </is>
      </c>
      <c r="Q1746" s="83" t="inlineStr">
        <is>
          <t>51%</t>
        </is>
      </c>
      <c r="R1746" s="87" t="inlineStr">
        <is>
          <t>x</t>
        </is>
      </c>
      <c r="S1746" s="88" t="inlineStr">
        <is>
          <t>x</t>
        </is>
      </c>
    </row>
    <row r="1747" ht="24" customHeight="1">
      <c r="A1747" s="494" t="n"/>
      <c r="B1747" s="236" t="inlineStr">
        <is>
          <t>24</t>
        </is>
      </c>
      <c r="C1747" s="82" t="inlineStr">
        <is>
          <t>37.6</t>
        </is>
      </c>
      <c r="D1747" s="83" t="inlineStr">
        <is>
          <t>25</t>
        </is>
      </c>
      <c r="E1747" s="83" t="inlineStr">
        <is>
          <t>12</t>
        </is>
      </c>
      <c r="F1747" s="84">
        <f>D1747/$T$1*E1747</f>
        <v/>
      </c>
      <c r="G1747" s="83" t="inlineStr">
        <is>
          <t>35</t>
        </is>
      </c>
      <c r="H1747" s="87" t="inlineStr">
        <is>
          <t>x</t>
        </is>
      </c>
      <c r="I1747" s="83" t="inlineStr">
        <is>
          <t>12.2%</t>
        </is>
      </c>
      <c r="J1747" s="87" t="inlineStr">
        <is>
          <t>x</t>
        </is>
      </c>
      <c r="K1747" s="83" t="inlineStr">
        <is>
          <t>12.2%</t>
        </is>
      </c>
      <c r="L1747" s="87" t="inlineStr">
        <is>
          <t>x</t>
        </is>
      </c>
      <c r="M1747" s="83" t="inlineStr">
        <is>
          <t>14</t>
        </is>
      </c>
      <c r="N1747" s="87" t="inlineStr">
        <is>
          <t>x</t>
        </is>
      </c>
      <c r="O1747" s="83" t="inlineStr">
        <is>
          <t>14</t>
        </is>
      </c>
      <c r="P1747" s="87" t="inlineStr">
        <is>
          <t>x</t>
        </is>
      </c>
      <c r="Q1747" s="83" t="inlineStr">
        <is>
          <t>55.5%</t>
        </is>
      </c>
      <c r="R1747" s="87" t="inlineStr">
        <is>
          <t>x</t>
        </is>
      </c>
      <c r="S1747" s="88" t="inlineStr">
        <is>
          <t>x</t>
        </is>
      </c>
    </row>
    <row r="1748" ht="24" customHeight="1">
      <c r="A1748" s="494" t="n"/>
      <c r="B1748" s="236" t="inlineStr">
        <is>
          <t>25</t>
        </is>
      </c>
      <c r="C1748" s="82" t="inlineStr">
        <is>
          <t>40.5</t>
        </is>
      </c>
      <c r="D1748" s="83" t="inlineStr">
        <is>
          <t>25</t>
        </is>
      </c>
      <c r="E1748" s="83" t="inlineStr">
        <is>
          <t>12</t>
        </is>
      </c>
      <c r="F1748" s="84">
        <f>D1748/$T$1*E1748</f>
        <v/>
      </c>
      <c r="G1748" s="83" t="inlineStr">
        <is>
          <t>38</t>
        </is>
      </c>
      <c r="H1748" s="87" t="inlineStr">
        <is>
          <t>x</t>
        </is>
      </c>
      <c r="I1748" s="83" t="inlineStr">
        <is>
          <t>13.1%</t>
        </is>
      </c>
      <c r="J1748" s="87" t="inlineStr">
        <is>
          <t>x</t>
        </is>
      </c>
      <c r="K1748" s="83" t="inlineStr">
        <is>
          <t>13.1%</t>
        </is>
      </c>
      <c r="L1748" s="87" t="inlineStr">
        <is>
          <t>x</t>
        </is>
      </c>
      <c r="M1748" s="83" t="inlineStr">
        <is>
          <t>15</t>
        </is>
      </c>
      <c r="N1748" s="87" t="inlineStr">
        <is>
          <t>x</t>
        </is>
      </c>
      <c r="O1748" s="83" t="inlineStr">
        <is>
          <t>15</t>
        </is>
      </c>
      <c r="P1748" s="87" t="inlineStr">
        <is>
          <t>x</t>
        </is>
      </c>
      <c r="Q1748" s="83" t="inlineStr">
        <is>
          <t>60%</t>
        </is>
      </c>
      <c r="R1748" s="87" t="inlineStr">
        <is>
          <t>x</t>
        </is>
      </c>
      <c r="S1748" s="88" t="inlineStr">
        <is>
          <t>x</t>
        </is>
      </c>
    </row>
    <row r="1749" ht="24" customHeight="1">
      <c r="A1749" s="494" t="n"/>
      <c r="B1749" s="236" t="inlineStr">
        <is>
          <t>26</t>
        </is>
      </c>
      <c r="C1749" s="82" t="inlineStr">
        <is>
          <t>46</t>
        </is>
      </c>
      <c r="D1749" s="83" t="inlineStr">
        <is>
          <t>30</t>
        </is>
      </c>
      <c r="E1749" s="83" t="inlineStr">
        <is>
          <t>18</t>
        </is>
      </c>
      <c r="F1749" s="84">
        <f>D1749/$T$1*E1749</f>
        <v/>
      </c>
      <c r="G1749" s="83" t="inlineStr">
        <is>
          <t>43</t>
        </is>
      </c>
      <c r="H1749" s="87" t="inlineStr">
        <is>
          <t>x</t>
        </is>
      </c>
      <c r="I1749" s="83" t="inlineStr">
        <is>
          <t>14.9%</t>
        </is>
      </c>
      <c r="J1749" s="87" t="inlineStr">
        <is>
          <t>x</t>
        </is>
      </c>
      <c r="K1749" s="83" t="inlineStr">
        <is>
          <t>14.9%</t>
        </is>
      </c>
      <c r="L1749" s="87" t="inlineStr">
        <is>
          <t>x</t>
        </is>
      </c>
      <c r="M1749" s="83" t="inlineStr">
        <is>
          <t>17</t>
        </is>
      </c>
      <c r="N1749" s="87" t="inlineStr">
        <is>
          <t>x</t>
        </is>
      </c>
      <c r="O1749" s="83" t="inlineStr">
        <is>
          <t>17</t>
        </is>
      </c>
      <c r="P1749" s="87" t="inlineStr">
        <is>
          <t>x</t>
        </is>
      </c>
      <c r="Q1749" s="83" t="inlineStr">
        <is>
          <t>68%</t>
        </is>
      </c>
      <c r="R1749" s="87" t="inlineStr">
        <is>
          <t>x</t>
        </is>
      </c>
      <c r="S1749" s="88" t="inlineStr">
        <is>
          <t>x</t>
        </is>
      </c>
    </row>
    <row r="1750" ht="24" customHeight="1">
      <c r="A1750" s="494" t="n"/>
      <c r="B1750" s="236" t="inlineStr">
        <is>
          <t>27</t>
        </is>
      </c>
      <c r="C1750" s="82" t="inlineStr">
        <is>
          <t>51.3</t>
        </is>
      </c>
      <c r="D1750" s="83" t="inlineStr">
        <is>
          <t>30</t>
        </is>
      </c>
      <c r="E1750" s="83" t="inlineStr">
        <is>
          <t>18</t>
        </is>
      </c>
      <c r="F1750" s="84">
        <f>@IF(OR($S$1="春节祝福",$S$1="周年祝福",$S$1="中秋祝福"),D1750/$T$1*E1750,D1750*E1750)</f>
        <v/>
      </c>
      <c r="G1750" s="83" t="inlineStr">
        <is>
          <t>48</t>
        </is>
      </c>
      <c r="H1750" s="87" t="inlineStr">
        <is>
          <t>x</t>
        </is>
      </c>
      <c r="I1750" s="83" t="inlineStr">
        <is>
          <t>16.6%</t>
        </is>
      </c>
      <c r="J1750" s="87" t="inlineStr">
        <is>
          <t>x</t>
        </is>
      </c>
      <c r="K1750" s="83" t="inlineStr">
        <is>
          <t>16.6%</t>
        </is>
      </c>
      <c r="L1750" s="87" t="inlineStr">
        <is>
          <t>x</t>
        </is>
      </c>
      <c r="M1750" s="83" t="inlineStr">
        <is>
          <t>19</t>
        </is>
      </c>
      <c r="N1750" s="87" t="inlineStr">
        <is>
          <t>x</t>
        </is>
      </c>
      <c r="O1750" s="83" t="inlineStr">
        <is>
          <t>19</t>
        </is>
      </c>
      <c r="P1750" s="87" t="inlineStr">
        <is>
          <t>x</t>
        </is>
      </c>
      <c r="Q1750" s="83" t="inlineStr">
        <is>
          <t>76%</t>
        </is>
      </c>
      <c r="R1750" s="87" t="inlineStr">
        <is>
          <t>x</t>
        </is>
      </c>
      <c r="S1750" s="88" t="inlineStr">
        <is>
          <t>x</t>
        </is>
      </c>
    </row>
    <row r="1751" ht="24" customHeight="1">
      <c r="A1751" s="494" t="n"/>
      <c r="B1751" s="236" t="inlineStr">
        <is>
          <t>28</t>
        </is>
      </c>
      <c r="C1751" s="82" t="inlineStr">
        <is>
          <t>56.8</t>
        </is>
      </c>
      <c r="D1751" s="83" t="inlineStr">
        <is>
          <t>30</t>
        </is>
      </c>
      <c r="E1751" s="83" t="inlineStr">
        <is>
          <t>18</t>
        </is>
      </c>
      <c r="F1751" s="84">
        <f>@IF(OR($S$1="春节祝福",$S$1="周年祝福",$S$1="中秋祝福"),D1751/$T$1*E1751,D1751*E1751)</f>
        <v/>
      </c>
      <c r="G1751" s="83" t="inlineStr">
        <is>
          <t>53</t>
        </is>
      </c>
      <c r="H1751" s="87" t="inlineStr">
        <is>
          <t>x</t>
        </is>
      </c>
      <c r="I1751" s="83" t="inlineStr">
        <is>
          <t>18.4%</t>
        </is>
      </c>
      <c r="J1751" s="87" t="inlineStr">
        <is>
          <t>x</t>
        </is>
      </c>
      <c r="K1751" s="83" t="inlineStr">
        <is>
          <t>18.4%</t>
        </is>
      </c>
      <c r="L1751" s="87" t="inlineStr">
        <is>
          <t>x</t>
        </is>
      </c>
      <c r="M1751" s="83" t="inlineStr">
        <is>
          <t>21</t>
        </is>
      </c>
      <c r="N1751" s="87" t="inlineStr">
        <is>
          <t>x</t>
        </is>
      </c>
      <c r="O1751" s="83" t="inlineStr">
        <is>
          <t>21</t>
        </is>
      </c>
      <c r="P1751" s="87" t="inlineStr">
        <is>
          <t>x</t>
        </is>
      </c>
      <c r="Q1751" s="83" t="inlineStr">
        <is>
          <t>84%</t>
        </is>
      </c>
      <c r="R1751" s="87" t="inlineStr">
        <is>
          <t>x</t>
        </is>
      </c>
      <c r="S1751" s="88" t="inlineStr">
        <is>
          <t>x</t>
        </is>
      </c>
    </row>
    <row r="1752" ht="24" customHeight="1">
      <c r="A1752" s="494" t="n"/>
      <c r="B1752" s="236" t="inlineStr">
        <is>
          <t>29</t>
        </is>
      </c>
      <c r="C1752" s="82" t="inlineStr">
        <is>
          <t>62.1</t>
        </is>
      </c>
      <c r="D1752" s="83" t="inlineStr">
        <is>
          <t>30</t>
        </is>
      </c>
      <c r="E1752" s="83" t="inlineStr">
        <is>
          <t>18</t>
        </is>
      </c>
      <c r="F1752" s="84">
        <f>@IF(OR($S$1="春节祝福",$S$1="周年祝福",$S$1="中秋祝福"),D1752/$T$1*E1752,D1752*E1752)</f>
        <v/>
      </c>
      <c r="G1752" s="83" t="inlineStr">
        <is>
          <t>58</t>
        </is>
      </c>
      <c r="H1752" s="87" t="inlineStr">
        <is>
          <t>x</t>
        </is>
      </c>
      <c r="I1752" s="83" t="inlineStr">
        <is>
          <t>20.1%</t>
        </is>
      </c>
      <c r="J1752" s="87" t="inlineStr">
        <is>
          <t>x</t>
        </is>
      </c>
      <c r="K1752" s="83" t="inlineStr">
        <is>
          <t>20.1%</t>
        </is>
      </c>
      <c r="L1752" s="87" t="inlineStr">
        <is>
          <t>x</t>
        </is>
      </c>
      <c r="M1752" s="83" t="inlineStr">
        <is>
          <t>23</t>
        </is>
      </c>
      <c r="N1752" s="87" t="inlineStr">
        <is>
          <t>x</t>
        </is>
      </c>
      <c r="O1752" s="83" t="inlineStr">
        <is>
          <t>23</t>
        </is>
      </c>
      <c r="P1752" s="87" t="inlineStr">
        <is>
          <t>x</t>
        </is>
      </c>
      <c r="Q1752" s="83" t="inlineStr">
        <is>
          <t>92%</t>
        </is>
      </c>
      <c r="R1752" s="87" t="inlineStr">
        <is>
          <t>x</t>
        </is>
      </c>
      <c r="S1752" s="88" t="inlineStr">
        <is>
          <t>x</t>
        </is>
      </c>
    </row>
    <row r="1753" ht="24" customHeight="1">
      <c r="A1753" s="494" t="n"/>
      <c r="B1753" s="236" t="inlineStr">
        <is>
          <t>30</t>
        </is>
      </c>
      <c r="C1753" s="82" t="inlineStr">
        <is>
          <t>67.6</t>
        </is>
      </c>
      <c r="D1753" s="83" t="inlineStr">
        <is>
          <t>30</t>
        </is>
      </c>
      <c r="E1753" s="83" t="inlineStr">
        <is>
          <t>18</t>
        </is>
      </c>
      <c r="F1753" s="84">
        <f>@IF(OR($S$1="周年祝福",$S$1="中秋祝福"),D1753/$T$1*E1753,D1753*E1753)</f>
        <v/>
      </c>
      <c r="G1753" s="83" t="inlineStr">
        <is>
          <t>63</t>
        </is>
      </c>
      <c r="H1753" s="87" t="inlineStr">
        <is>
          <t>x</t>
        </is>
      </c>
      <c r="I1753" s="83" t="inlineStr">
        <is>
          <t>21.9%</t>
        </is>
      </c>
      <c r="J1753" s="87" t="inlineStr">
        <is>
          <t>x</t>
        </is>
      </c>
      <c r="K1753" s="83" t="inlineStr">
        <is>
          <t>21.9%</t>
        </is>
      </c>
      <c r="L1753" s="87" t="inlineStr">
        <is>
          <t>x</t>
        </is>
      </c>
      <c r="M1753" s="83" t="inlineStr">
        <is>
          <t>25</t>
        </is>
      </c>
      <c r="N1753" s="87" t="inlineStr">
        <is>
          <t>x</t>
        </is>
      </c>
      <c r="O1753" s="83" t="inlineStr">
        <is>
          <t>25</t>
        </is>
      </c>
      <c r="P1753" s="87" t="inlineStr">
        <is>
          <t>x</t>
        </is>
      </c>
      <c r="Q1753" s="83" t="inlineStr">
        <is>
          <t>100%</t>
        </is>
      </c>
      <c r="R1753" s="87" t="inlineStr">
        <is>
          <t>x</t>
        </is>
      </c>
      <c r="S1753" s="88" t="inlineStr">
        <is>
          <t>x</t>
        </is>
      </c>
    </row>
    <row r="1754" ht="24" customHeight="1">
      <c r="A1754" s="494" t="n"/>
      <c r="B1754" s="236" t="inlineStr">
        <is>
          <t>31</t>
        </is>
      </c>
      <c r="C1754" s="82" t="inlineStr">
        <is>
          <t>73.6</t>
        </is>
      </c>
      <c r="D1754" s="83" t="inlineStr">
        <is>
          <t>35</t>
        </is>
      </c>
      <c r="E1754" s="83" t="inlineStr">
        <is>
          <t>20</t>
        </is>
      </c>
      <c r="F1754" s="84">
        <f>@IF(OR($S$1="周年祝福",$S$1="中秋祝福"),D1754/$T$1*E1754,D1754*E1754)</f>
        <v/>
      </c>
      <c r="G1754" s="132" t="inlineStr">
        <is>
          <t>69</t>
        </is>
      </c>
      <c r="H1754" s="285" t="inlineStr">
        <is>
          <t>x</t>
        </is>
      </c>
      <c r="I1754" s="132" t="inlineStr">
        <is>
          <t>23.9%</t>
        </is>
      </c>
      <c r="J1754" s="285" t="inlineStr">
        <is>
          <t>x</t>
        </is>
      </c>
      <c r="K1754" s="132" t="inlineStr">
        <is>
          <t>23.9%</t>
        </is>
      </c>
      <c r="L1754" s="285" t="inlineStr">
        <is>
          <t>x</t>
        </is>
      </c>
      <c r="M1754" s="132" t="inlineStr">
        <is>
          <t>27</t>
        </is>
      </c>
      <c r="N1754" s="285" t="inlineStr">
        <is>
          <t>x</t>
        </is>
      </c>
      <c r="O1754" s="132" t="inlineStr">
        <is>
          <t>27</t>
        </is>
      </c>
      <c r="P1754" s="285" t="inlineStr">
        <is>
          <t>x</t>
        </is>
      </c>
      <c r="Q1754" s="132" t="inlineStr">
        <is>
          <t>109%</t>
        </is>
      </c>
      <c r="R1754" s="87" t="inlineStr">
        <is>
          <t>x</t>
        </is>
      </c>
      <c r="S1754" s="88" t="inlineStr">
        <is>
          <t>x</t>
        </is>
      </c>
    </row>
    <row r="1755" ht="24" customHeight="1">
      <c r="A1755" s="494" t="n"/>
      <c r="B1755" s="236" t="inlineStr">
        <is>
          <t>32</t>
        </is>
      </c>
      <c r="C1755" s="82" t="inlineStr">
        <is>
          <t>80</t>
        </is>
      </c>
      <c r="D1755" s="83" t="inlineStr">
        <is>
          <t>35</t>
        </is>
      </c>
      <c r="E1755" s="83" t="inlineStr">
        <is>
          <t>20</t>
        </is>
      </c>
      <c r="F1755" s="84">
        <f>D1755*E1755</f>
        <v/>
      </c>
      <c r="G1755" s="73" t="inlineStr">
        <is>
          <t>74</t>
        </is>
      </c>
      <c r="H1755" s="665" t="inlineStr">
        <is>
          <t>x</t>
        </is>
      </c>
      <c r="I1755" s="73" t="inlineStr">
        <is>
          <t>25.8%</t>
        </is>
      </c>
      <c r="J1755" s="665" t="inlineStr">
        <is>
          <t>x</t>
        </is>
      </c>
      <c r="K1755" s="73" t="inlineStr">
        <is>
          <t>25.8%</t>
        </is>
      </c>
      <c r="L1755" s="665" t="inlineStr">
        <is>
          <t>x</t>
        </is>
      </c>
      <c r="M1755" s="73" t="inlineStr">
        <is>
          <t>30</t>
        </is>
      </c>
      <c r="N1755" s="665" t="inlineStr">
        <is>
          <t>x</t>
        </is>
      </c>
      <c r="O1755" s="73" t="inlineStr">
        <is>
          <t>30</t>
        </is>
      </c>
      <c r="P1755" s="665" t="inlineStr">
        <is>
          <t>x</t>
        </is>
      </c>
      <c r="Q1755" s="73" t="inlineStr">
        <is>
          <t>118%</t>
        </is>
      </c>
      <c r="R1755" s="87" t="inlineStr">
        <is>
          <t>x</t>
        </is>
      </c>
      <c r="S1755" s="88" t="inlineStr">
        <is>
          <t>x</t>
        </is>
      </c>
    </row>
    <row r="1756" ht="24" customHeight="1">
      <c r="A1756" s="494" t="n"/>
      <c r="B1756" s="236" t="inlineStr">
        <is>
          <t>33</t>
        </is>
      </c>
      <c r="C1756" s="82" t="inlineStr">
        <is>
          <t>86.5</t>
        </is>
      </c>
      <c r="D1756" s="83" t="inlineStr">
        <is>
          <t>35</t>
        </is>
      </c>
      <c r="E1756" s="83" t="inlineStr">
        <is>
          <t>20</t>
        </is>
      </c>
      <c r="F1756" s="84">
        <f>D1756*E1756</f>
        <v/>
      </c>
      <c r="G1756" s="73" t="inlineStr">
        <is>
          <t>81</t>
        </is>
      </c>
      <c r="H1756" s="665" t="inlineStr">
        <is>
          <t>x</t>
        </is>
      </c>
      <c r="I1756" s="73" t="inlineStr">
        <is>
          <t>28%</t>
        </is>
      </c>
      <c r="J1756" s="665" t="inlineStr">
        <is>
          <t>x</t>
        </is>
      </c>
      <c r="K1756" s="73" t="inlineStr">
        <is>
          <t>28%</t>
        </is>
      </c>
      <c r="L1756" s="665" t="inlineStr">
        <is>
          <t>x</t>
        </is>
      </c>
      <c r="M1756" s="73" t="inlineStr">
        <is>
          <t>32</t>
        </is>
      </c>
      <c r="N1756" s="665" t="inlineStr">
        <is>
          <t>x</t>
        </is>
      </c>
      <c r="O1756" s="73" t="inlineStr">
        <is>
          <t>32</t>
        </is>
      </c>
      <c r="P1756" s="665" t="inlineStr">
        <is>
          <t>x</t>
        </is>
      </c>
      <c r="Q1756" s="73" t="inlineStr">
        <is>
          <t>128%</t>
        </is>
      </c>
      <c r="R1756" s="87" t="inlineStr">
        <is>
          <t>x</t>
        </is>
      </c>
      <c r="S1756" s="88" t="inlineStr">
        <is>
          <t>x</t>
        </is>
      </c>
    </row>
    <row r="1757" ht="24" customHeight="1">
      <c r="A1757" s="494" t="n"/>
      <c r="B1757" s="236" t="inlineStr">
        <is>
          <t>34</t>
        </is>
      </c>
      <c r="C1757" s="82" t="inlineStr">
        <is>
          <t>94.6</t>
        </is>
      </c>
      <c r="D1757" s="83" t="inlineStr">
        <is>
          <t>35</t>
        </is>
      </c>
      <c r="E1757" s="83" t="inlineStr">
        <is>
          <t>20</t>
        </is>
      </c>
      <c r="F1757" s="84">
        <f>D1757*E1757</f>
        <v/>
      </c>
      <c r="G1757" s="73" t="inlineStr">
        <is>
          <t>88</t>
        </is>
      </c>
      <c r="H1757" s="665" t="inlineStr">
        <is>
          <t>x</t>
        </is>
      </c>
      <c r="I1757" s="73" t="inlineStr">
        <is>
          <t>30.7%</t>
        </is>
      </c>
      <c r="J1757" s="665" t="inlineStr">
        <is>
          <t>x</t>
        </is>
      </c>
      <c r="K1757" s="73" t="inlineStr">
        <is>
          <t>30.7%</t>
        </is>
      </c>
      <c r="L1757" s="665" t="inlineStr">
        <is>
          <t>x</t>
        </is>
      </c>
      <c r="M1757" s="73" t="inlineStr">
        <is>
          <t>35</t>
        </is>
      </c>
      <c r="N1757" s="665" t="inlineStr">
        <is>
          <t>x</t>
        </is>
      </c>
      <c r="O1757" s="73" t="inlineStr">
        <is>
          <t>35</t>
        </is>
      </c>
      <c r="P1757" s="665" t="inlineStr">
        <is>
          <t>x</t>
        </is>
      </c>
      <c r="Q1757" s="73" t="inlineStr">
        <is>
          <t>140%</t>
        </is>
      </c>
      <c r="R1757" s="87" t="inlineStr">
        <is>
          <t>x</t>
        </is>
      </c>
      <c r="S1757" s="88" t="inlineStr">
        <is>
          <t>x</t>
        </is>
      </c>
    </row>
    <row r="1758" ht="24" customHeight="1">
      <c r="A1758" s="553" t="n"/>
      <c r="B1758" s="78" t="inlineStr">
        <is>
          <t>35</t>
        </is>
      </c>
      <c r="C1758" s="89" t="inlineStr">
        <is>
          <t>101.8</t>
        </is>
      </c>
      <c r="D1758" s="90" t="inlineStr">
        <is>
          <t>35</t>
        </is>
      </c>
      <c r="E1758" s="90" t="inlineStr">
        <is>
          <t>20</t>
        </is>
      </c>
      <c r="F1758" s="224">
        <f>D1758*E1758</f>
        <v/>
      </c>
      <c r="G1758" s="1060" t="inlineStr">
        <is>
          <t>95</t>
        </is>
      </c>
      <c r="H1758" s="1061" t="inlineStr">
        <is>
          <t>x</t>
        </is>
      </c>
      <c r="I1758" s="1060" t="inlineStr">
        <is>
          <t>32.9%</t>
        </is>
      </c>
      <c r="J1758" s="1061" t="inlineStr">
        <is>
          <t>x</t>
        </is>
      </c>
      <c r="K1758" s="1060" t="inlineStr">
        <is>
          <t>32.9%</t>
        </is>
      </c>
      <c r="L1758" s="1061" t="inlineStr">
        <is>
          <t>x</t>
        </is>
      </c>
      <c r="M1758" s="1060" t="inlineStr">
        <is>
          <t>38</t>
        </is>
      </c>
      <c r="N1758" s="1061" t="inlineStr">
        <is>
          <t>x</t>
        </is>
      </c>
      <c r="O1758" s="1060" t="inlineStr">
        <is>
          <t>38</t>
        </is>
      </c>
      <c r="P1758" s="1061" t="inlineStr">
        <is>
          <t>x</t>
        </is>
      </c>
      <c r="Q1758" s="1060" t="inlineStr">
        <is>
          <t>150%</t>
        </is>
      </c>
      <c r="R1758" s="66" t="inlineStr">
        <is>
          <t>x</t>
        </is>
      </c>
      <c r="S1758" s="67" t="inlineStr">
        <is>
          <t>x</t>
        </is>
      </c>
    </row>
    <row r="1759" ht="24" customHeight="1">
      <c r="A1759" s="605" t="inlineStr">
        <is>
          <t>明教
上层心法
横空挪移</t>
        </is>
      </c>
      <c r="B1759" s="63" t="inlineStr">
        <is>
          <t>1</t>
        </is>
      </c>
      <c r="C1759" s="234" t="inlineStr">
        <is>
          <t>0.2</t>
        </is>
      </c>
      <c r="D1759" s="340" t="inlineStr">
        <is>
          <t>5</t>
        </is>
      </c>
      <c r="E1759" s="340" t="inlineStr">
        <is>
          <t>1</t>
        </is>
      </c>
      <c r="F1759" s="207">
        <f>D1759/$T$1*E1759</f>
        <v/>
      </c>
      <c r="G1759" s="253" t="inlineStr">
        <is>
          <t>x</t>
        </is>
      </c>
      <c r="H1759" s="340" t="inlineStr">
        <is>
          <t>0.2%</t>
        </is>
      </c>
      <c r="I1759" s="340" t="inlineStr">
        <is>
          <t>0.2%</t>
        </is>
      </c>
      <c r="J1759" s="253" t="inlineStr">
        <is>
          <t>x</t>
        </is>
      </c>
      <c r="K1759" s="253" t="inlineStr">
        <is>
          <t>x</t>
        </is>
      </c>
      <c r="L1759" s="340" t="inlineStr">
        <is>
          <t>0</t>
        </is>
      </c>
      <c r="M1759" s="340" t="inlineStr">
        <is>
          <t>0</t>
        </is>
      </c>
      <c r="N1759" s="1067" t="inlineStr">
        <is>
          <t>0</t>
        </is>
      </c>
      <c r="O1759" s="340" t="inlineStr">
        <is>
          <t>0</t>
        </is>
      </c>
      <c r="P1759" s="253" t="inlineStr">
        <is>
          <t>x</t>
        </is>
      </c>
      <c r="Q1759" s="253" t="inlineStr">
        <is>
          <t>x</t>
        </is>
      </c>
      <c r="R1759" s="253" t="inlineStr">
        <is>
          <t>x</t>
        </is>
      </c>
      <c r="S1759" s="662" t="inlineStr">
        <is>
          <t>x</t>
        </is>
      </c>
    </row>
    <row r="1760" ht="24" customHeight="1">
      <c r="A1760" s="494" t="n"/>
      <c r="B1760" s="236" t="inlineStr">
        <is>
          <t>2</t>
        </is>
      </c>
      <c r="C1760" s="82" t="inlineStr">
        <is>
          <t>1.7</t>
        </is>
      </c>
      <c r="D1760" s="83" t="inlineStr">
        <is>
          <t>5</t>
        </is>
      </c>
      <c r="E1760" s="83" t="inlineStr">
        <is>
          <t>1</t>
        </is>
      </c>
      <c r="F1760" s="84">
        <f>D1760/$T$1*E1760</f>
        <v/>
      </c>
      <c r="G1760" s="87" t="inlineStr">
        <is>
          <t>x</t>
        </is>
      </c>
      <c r="H1760" s="83" t="inlineStr">
        <is>
          <t>0.4%</t>
        </is>
      </c>
      <c r="I1760" s="83" t="inlineStr">
        <is>
          <t>0.4%</t>
        </is>
      </c>
      <c r="J1760" s="87" t="inlineStr">
        <is>
          <t>x</t>
        </is>
      </c>
      <c r="K1760" s="87" t="inlineStr">
        <is>
          <t>x</t>
        </is>
      </c>
      <c r="L1760" s="83" t="inlineStr">
        <is>
          <t>1</t>
        </is>
      </c>
      <c r="M1760" s="83" t="inlineStr">
        <is>
          <t>1</t>
        </is>
      </c>
      <c r="N1760" s="1068" t="inlineStr">
        <is>
          <t>1</t>
        </is>
      </c>
      <c r="O1760" s="83" t="inlineStr">
        <is>
          <t>1</t>
        </is>
      </c>
      <c r="P1760" s="87" t="inlineStr">
        <is>
          <t>x</t>
        </is>
      </c>
      <c r="Q1760" s="87" t="inlineStr">
        <is>
          <t>x</t>
        </is>
      </c>
      <c r="R1760" s="87" t="inlineStr">
        <is>
          <t>x</t>
        </is>
      </c>
      <c r="S1760" s="88" t="inlineStr">
        <is>
          <t>x</t>
        </is>
      </c>
    </row>
    <row r="1761" ht="24" customHeight="1">
      <c r="A1761" s="494" t="n"/>
      <c r="B1761" s="236" t="inlineStr">
        <is>
          <t>3</t>
        </is>
      </c>
      <c r="C1761" s="82" t="inlineStr">
        <is>
          <t>2</t>
        </is>
      </c>
      <c r="D1761" s="83" t="inlineStr">
        <is>
          <t>5</t>
        </is>
      </c>
      <c r="E1761" s="83" t="inlineStr">
        <is>
          <t>1</t>
        </is>
      </c>
      <c r="F1761" s="84">
        <f>D1761/$T$1*E1761</f>
        <v/>
      </c>
      <c r="G1761" s="87" t="inlineStr">
        <is>
          <t>x</t>
        </is>
      </c>
      <c r="H1761" s="83" t="inlineStr">
        <is>
          <t>0.7%</t>
        </is>
      </c>
      <c r="I1761" s="83" t="inlineStr">
        <is>
          <t>0.7%</t>
        </is>
      </c>
      <c r="J1761" s="87" t="inlineStr">
        <is>
          <t>x</t>
        </is>
      </c>
      <c r="K1761" s="87" t="inlineStr">
        <is>
          <t>x</t>
        </is>
      </c>
      <c r="L1761" s="83" t="inlineStr">
        <is>
          <t>1</t>
        </is>
      </c>
      <c r="M1761" s="83" t="inlineStr">
        <is>
          <t>1</t>
        </is>
      </c>
      <c r="N1761" s="1068" t="inlineStr">
        <is>
          <t>1</t>
        </is>
      </c>
      <c r="O1761" s="83" t="inlineStr">
        <is>
          <t>1</t>
        </is>
      </c>
      <c r="P1761" s="87" t="inlineStr">
        <is>
          <t>x</t>
        </is>
      </c>
      <c r="Q1761" s="87" t="inlineStr">
        <is>
          <t>x</t>
        </is>
      </c>
      <c r="R1761" s="87" t="inlineStr">
        <is>
          <t>x</t>
        </is>
      </c>
      <c r="S1761" s="88" t="inlineStr">
        <is>
          <t>x</t>
        </is>
      </c>
    </row>
    <row r="1762" ht="24" customHeight="1">
      <c r="A1762" s="494" t="n"/>
      <c r="B1762" s="236" t="inlineStr">
        <is>
          <t>4</t>
        </is>
      </c>
      <c r="C1762" s="82" t="inlineStr">
        <is>
          <t>2.3</t>
        </is>
      </c>
      <c r="D1762" s="83" t="inlineStr">
        <is>
          <t>5</t>
        </is>
      </c>
      <c r="E1762" s="83" t="inlineStr">
        <is>
          <t>1</t>
        </is>
      </c>
      <c r="F1762" s="84">
        <f>D1762/$T$1*E1762</f>
        <v/>
      </c>
      <c r="G1762" s="87" t="inlineStr">
        <is>
          <t>x</t>
        </is>
      </c>
      <c r="H1762" s="83" t="inlineStr">
        <is>
          <t>0.9%</t>
        </is>
      </c>
      <c r="I1762" s="83" t="inlineStr">
        <is>
          <t>0.9%</t>
        </is>
      </c>
      <c r="J1762" s="87" t="inlineStr">
        <is>
          <t>x</t>
        </is>
      </c>
      <c r="K1762" s="87" t="inlineStr">
        <is>
          <t>x</t>
        </is>
      </c>
      <c r="L1762" s="83" t="inlineStr">
        <is>
          <t>1</t>
        </is>
      </c>
      <c r="M1762" s="83" t="inlineStr">
        <is>
          <t>1</t>
        </is>
      </c>
      <c r="N1762" s="1068" t="inlineStr">
        <is>
          <t>1</t>
        </is>
      </c>
      <c r="O1762" s="83" t="inlineStr">
        <is>
          <t>1</t>
        </is>
      </c>
      <c r="P1762" s="87" t="inlineStr">
        <is>
          <t>x</t>
        </is>
      </c>
      <c r="Q1762" s="87" t="inlineStr">
        <is>
          <t>x</t>
        </is>
      </c>
      <c r="R1762" s="87" t="inlineStr">
        <is>
          <t>x</t>
        </is>
      </c>
      <c r="S1762" s="88" t="inlineStr">
        <is>
          <t>x</t>
        </is>
      </c>
    </row>
    <row r="1763" ht="24" customHeight="1">
      <c r="A1763" s="494" t="n"/>
      <c r="B1763" s="236" t="inlineStr">
        <is>
          <t>5</t>
        </is>
      </c>
      <c r="C1763" s="82" t="inlineStr">
        <is>
          <t>2.5</t>
        </is>
      </c>
      <c r="D1763" s="83" t="inlineStr">
        <is>
          <t>5</t>
        </is>
      </c>
      <c r="E1763" s="83" t="inlineStr">
        <is>
          <t>1</t>
        </is>
      </c>
      <c r="F1763" s="84">
        <f>D1763/$T$1*E1763</f>
        <v/>
      </c>
      <c r="G1763" s="87" t="inlineStr">
        <is>
          <t>x</t>
        </is>
      </c>
      <c r="H1763" s="83" t="inlineStr">
        <is>
          <t>1.1%</t>
        </is>
      </c>
      <c r="I1763" s="83" t="inlineStr">
        <is>
          <t>1.1%</t>
        </is>
      </c>
      <c r="J1763" s="87" t="inlineStr">
        <is>
          <t>x</t>
        </is>
      </c>
      <c r="K1763" s="87" t="inlineStr">
        <is>
          <t>x</t>
        </is>
      </c>
      <c r="L1763" s="83" t="inlineStr">
        <is>
          <t>1</t>
        </is>
      </c>
      <c r="M1763" s="83" t="inlineStr">
        <is>
          <t>1</t>
        </is>
      </c>
      <c r="N1763" s="1068" t="inlineStr">
        <is>
          <t>1</t>
        </is>
      </c>
      <c r="O1763" s="83" t="inlineStr">
        <is>
          <t>1</t>
        </is>
      </c>
      <c r="P1763" s="87" t="inlineStr">
        <is>
          <t>x</t>
        </is>
      </c>
      <c r="Q1763" s="87" t="inlineStr">
        <is>
          <t>x</t>
        </is>
      </c>
      <c r="R1763" s="87" t="inlineStr">
        <is>
          <t>x</t>
        </is>
      </c>
      <c r="S1763" s="88" t="inlineStr">
        <is>
          <t>x</t>
        </is>
      </c>
    </row>
    <row r="1764" ht="24" customHeight="1">
      <c r="A1764" s="494" t="n"/>
      <c r="B1764" s="236" t="inlineStr">
        <is>
          <t>6</t>
        </is>
      </c>
      <c r="C1764" s="82" t="inlineStr">
        <is>
          <t>4.1</t>
        </is>
      </c>
      <c r="D1764" s="83" t="inlineStr">
        <is>
          <t>10</t>
        </is>
      </c>
      <c r="E1764" s="83" t="inlineStr">
        <is>
          <t>2</t>
        </is>
      </c>
      <c r="F1764" s="84">
        <f>D1764/$T$1*E1764</f>
        <v/>
      </c>
      <c r="G1764" s="87" t="inlineStr">
        <is>
          <t>x</t>
        </is>
      </c>
      <c r="H1764" s="83" t="inlineStr">
        <is>
          <t>1.4%</t>
        </is>
      </c>
      <c r="I1764" s="83" t="inlineStr">
        <is>
          <t>1.4%</t>
        </is>
      </c>
      <c r="J1764" s="87" t="inlineStr">
        <is>
          <t>x</t>
        </is>
      </c>
      <c r="K1764" s="87" t="inlineStr">
        <is>
          <t>x</t>
        </is>
      </c>
      <c r="L1764" s="83" t="inlineStr">
        <is>
          <t>2</t>
        </is>
      </c>
      <c r="M1764" s="83" t="inlineStr">
        <is>
          <t>2</t>
        </is>
      </c>
      <c r="N1764" s="1068" t="inlineStr">
        <is>
          <t>2</t>
        </is>
      </c>
      <c r="O1764" s="83" t="inlineStr">
        <is>
          <t>2</t>
        </is>
      </c>
      <c r="P1764" s="87" t="inlineStr">
        <is>
          <t>x</t>
        </is>
      </c>
      <c r="Q1764" s="87" t="inlineStr">
        <is>
          <t>x</t>
        </is>
      </c>
      <c r="R1764" s="87" t="inlineStr">
        <is>
          <t>x</t>
        </is>
      </c>
      <c r="S1764" s="88" t="inlineStr">
        <is>
          <t>x</t>
        </is>
      </c>
    </row>
    <row r="1765" ht="24" customHeight="1">
      <c r="A1765" s="494" t="n"/>
      <c r="B1765" s="236" t="inlineStr">
        <is>
          <t>7</t>
        </is>
      </c>
      <c r="C1765" s="82" t="inlineStr">
        <is>
          <t>4.6</t>
        </is>
      </c>
      <c r="D1765" s="83" t="inlineStr">
        <is>
          <t>10</t>
        </is>
      </c>
      <c r="E1765" s="83" t="inlineStr">
        <is>
          <t>2</t>
        </is>
      </c>
      <c r="F1765" s="84">
        <f>D1765/$T$1*E1765</f>
        <v/>
      </c>
      <c r="G1765" s="87" t="inlineStr">
        <is>
          <t>x</t>
        </is>
      </c>
      <c r="H1765" s="83" t="inlineStr">
        <is>
          <t>1.8%</t>
        </is>
      </c>
      <c r="I1765" s="83" t="inlineStr">
        <is>
          <t>1.8%</t>
        </is>
      </c>
      <c r="J1765" s="87" t="inlineStr">
        <is>
          <t>x</t>
        </is>
      </c>
      <c r="K1765" s="87" t="inlineStr">
        <is>
          <t>x</t>
        </is>
      </c>
      <c r="L1765" s="83" t="inlineStr">
        <is>
          <t>2</t>
        </is>
      </c>
      <c r="M1765" s="83" t="inlineStr">
        <is>
          <t>2</t>
        </is>
      </c>
      <c r="N1765" s="1068" t="inlineStr">
        <is>
          <t>2</t>
        </is>
      </c>
      <c r="O1765" s="83" t="inlineStr">
        <is>
          <t>2</t>
        </is>
      </c>
      <c r="P1765" s="87" t="inlineStr">
        <is>
          <t>x</t>
        </is>
      </c>
      <c r="Q1765" s="87" t="inlineStr">
        <is>
          <t>x</t>
        </is>
      </c>
      <c r="R1765" s="87" t="inlineStr">
        <is>
          <t>x</t>
        </is>
      </c>
      <c r="S1765" s="88" t="inlineStr">
        <is>
          <t>x</t>
        </is>
      </c>
    </row>
    <row r="1766" ht="24" customHeight="1">
      <c r="A1766" s="494" t="n"/>
      <c r="B1766" s="236" t="inlineStr">
        <is>
          <t>8</t>
        </is>
      </c>
      <c r="C1766" s="82" t="inlineStr">
        <is>
          <t>4.9</t>
        </is>
      </c>
      <c r="D1766" s="83" t="inlineStr">
        <is>
          <t>10</t>
        </is>
      </c>
      <c r="E1766" s="83" t="inlineStr">
        <is>
          <t>2</t>
        </is>
      </c>
      <c r="F1766" s="84">
        <f>D1766/$T$1*E1766</f>
        <v/>
      </c>
      <c r="G1766" s="87" t="inlineStr">
        <is>
          <t>x</t>
        </is>
      </c>
      <c r="H1766" s="83" t="inlineStr">
        <is>
          <t>2.1%</t>
        </is>
      </c>
      <c r="I1766" s="83" t="inlineStr">
        <is>
          <t>2.1%</t>
        </is>
      </c>
      <c r="J1766" s="87" t="inlineStr">
        <is>
          <t>x</t>
        </is>
      </c>
      <c r="K1766" s="87" t="inlineStr">
        <is>
          <t>x</t>
        </is>
      </c>
      <c r="L1766" s="83" t="inlineStr">
        <is>
          <t>2</t>
        </is>
      </c>
      <c r="M1766" s="83" t="inlineStr">
        <is>
          <t>2</t>
        </is>
      </c>
      <c r="N1766" s="1068" t="inlineStr">
        <is>
          <t>2</t>
        </is>
      </c>
      <c r="O1766" s="83" t="inlineStr">
        <is>
          <t>2</t>
        </is>
      </c>
      <c r="P1766" s="87" t="inlineStr">
        <is>
          <t>x</t>
        </is>
      </c>
      <c r="Q1766" s="87" t="inlineStr">
        <is>
          <t>x</t>
        </is>
      </c>
      <c r="R1766" s="87" t="inlineStr">
        <is>
          <t>x</t>
        </is>
      </c>
      <c r="S1766" s="88" t="inlineStr">
        <is>
          <t>x</t>
        </is>
      </c>
    </row>
    <row r="1767" ht="24" customHeight="1">
      <c r="A1767" s="494" t="n"/>
      <c r="B1767" s="236" t="inlineStr">
        <is>
          <t>9</t>
        </is>
      </c>
      <c r="C1767" s="82" t="inlineStr">
        <is>
          <t>6.5</t>
        </is>
      </c>
      <c r="D1767" s="83" t="inlineStr">
        <is>
          <t>10</t>
        </is>
      </c>
      <c r="E1767" s="83" t="inlineStr">
        <is>
          <t>2</t>
        </is>
      </c>
      <c r="F1767" s="84">
        <f>D1767/$T$1*E1767</f>
        <v/>
      </c>
      <c r="G1767" s="87" t="inlineStr">
        <is>
          <t>x</t>
        </is>
      </c>
      <c r="H1767" s="83" t="inlineStr">
        <is>
          <t>2.4%</t>
        </is>
      </c>
      <c r="I1767" s="83" t="inlineStr">
        <is>
          <t>2.4%</t>
        </is>
      </c>
      <c r="J1767" s="87" t="inlineStr">
        <is>
          <t>x</t>
        </is>
      </c>
      <c r="K1767" s="87" t="inlineStr">
        <is>
          <t>x</t>
        </is>
      </c>
      <c r="L1767" s="83" t="inlineStr">
        <is>
          <t>3</t>
        </is>
      </c>
      <c r="M1767" s="83" t="inlineStr">
        <is>
          <t>3</t>
        </is>
      </c>
      <c r="N1767" s="1068" t="inlineStr">
        <is>
          <t>3</t>
        </is>
      </c>
      <c r="O1767" s="83" t="inlineStr">
        <is>
          <t>3</t>
        </is>
      </c>
      <c r="P1767" s="87" t="inlineStr">
        <is>
          <t>x</t>
        </is>
      </c>
      <c r="Q1767" s="87" t="inlineStr">
        <is>
          <t>x</t>
        </is>
      </c>
      <c r="R1767" s="87" t="inlineStr">
        <is>
          <t>x</t>
        </is>
      </c>
      <c r="S1767" s="88" t="inlineStr">
        <is>
          <t>x</t>
        </is>
      </c>
    </row>
    <row r="1768" ht="24" customHeight="1">
      <c r="A1768" s="494" t="n"/>
      <c r="B1768" s="236" t="inlineStr">
        <is>
          <t>10</t>
        </is>
      </c>
      <c r="C1768" s="82" t="inlineStr">
        <is>
          <t>6.8</t>
        </is>
      </c>
      <c r="D1768" s="83" t="inlineStr">
        <is>
          <t>10</t>
        </is>
      </c>
      <c r="E1768" s="83" t="inlineStr">
        <is>
          <t>2</t>
        </is>
      </c>
      <c r="F1768" s="84">
        <f>D1768/$T$1*E1768</f>
        <v/>
      </c>
      <c r="G1768" s="87" t="inlineStr">
        <is>
          <t>x</t>
        </is>
      </c>
      <c r="H1768" s="83" t="inlineStr">
        <is>
          <t>2.7%</t>
        </is>
      </c>
      <c r="I1768" s="83" t="inlineStr">
        <is>
          <t>2.7%</t>
        </is>
      </c>
      <c r="J1768" s="87" t="inlineStr">
        <is>
          <t>x</t>
        </is>
      </c>
      <c r="K1768" s="87" t="inlineStr">
        <is>
          <t>x</t>
        </is>
      </c>
      <c r="L1768" s="83" t="inlineStr">
        <is>
          <t>3</t>
        </is>
      </c>
      <c r="M1768" s="83" t="inlineStr">
        <is>
          <t>3</t>
        </is>
      </c>
      <c r="N1768" s="1068" t="inlineStr">
        <is>
          <t>3</t>
        </is>
      </c>
      <c r="O1768" s="83" t="inlineStr">
        <is>
          <t>3</t>
        </is>
      </c>
      <c r="P1768" s="87" t="inlineStr">
        <is>
          <t>x</t>
        </is>
      </c>
      <c r="Q1768" s="87" t="inlineStr">
        <is>
          <t>x</t>
        </is>
      </c>
      <c r="R1768" s="87" t="inlineStr">
        <is>
          <t>x</t>
        </is>
      </c>
      <c r="S1768" s="88" t="inlineStr">
        <is>
          <t>x</t>
        </is>
      </c>
    </row>
    <row r="1769" ht="24" customHeight="1">
      <c r="A1769" s="494" t="n"/>
      <c r="B1769" s="236" t="inlineStr">
        <is>
          <t>11</t>
        </is>
      </c>
      <c r="C1769" s="82" t="inlineStr">
        <is>
          <t>8.6</t>
        </is>
      </c>
      <c r="D1769" s="83" t="inlineStr">
        <is>
          <t>15</t>
        </is>
      </c>
      <c r="E1769" s="83" t="inlineStr">
        <is>
          <t>5</t>
        </is>
      </c>
      <c r="F1769" s="84">
        <f>D1769/$T$1*E1769</f>
        <v/>
      </c>
      <c r="G1769" s="87" t="inlineStr">
        <is>
          <t>x</t>
        </is>
      </c>
      <c r="H1769" s="83" t="inlineStr">
        <is>
          <t>3.2%</t>
        </is>
      </c>
      <c r="I1769" s="83" t="inlineStr">
        <is>
          <t>3.2%</t>
        </is>
      </c>
      <c r="J1769" s="87" t="inlineStr">
        <is>
          <t>x</t>
        </is>
      </c>
      <c r="K1769" s="87" t="inlineStr">
        <is>
          <t>x</t>
        </is>
      </c>
      <c r="L1769" s="83" t="inlineStr">
        <is>
          <t>4</t>
        </is>
      </c>
      <c r="M1769" s="83" t="inlineStr">
        <is>
          <t>4</t>
        </is>
      </c>
      <c r="N1769" s="1068" t="inlineStr">
        <is>
          <t>4</t>
        </is>
      </c>
      <c r="O1769" s="83" t="inlineStr">
        <is>
          <t>4</t>
        </is>
      </c>
      <c r="P1769" s="87" t="inlineStr">
        <is>
          <t>x</t>
        </is>
      </c>
      <c r="Q1769" s="87" t="inlineStr">
        <is>
          <t>x</t>
        </is>
      </c>
      <c r="R1769" s="87" t="inlineStr">
        <is>
          <t>x</t>
        </is>
      </c>
      <c r="S1769" s="88" t="inlineStr">
        <is>
          <t>x</t>
        </is>
      </c>
    </row>
    <row r="1770" ht="24" customHeight="1">
      <c r="A1770" s="494" t="n"/>
      <c r="B1770" s="236" t="inlineStr">
        <is>
          <t>12</t>
        </is>
      </c>
      <c r="C1770" s="82" t="inlineStr">
        <is>
          <t>9.1</t>
        </is>
      </c>
      <c r="D1770" s="83" t="inlineStr">
        <is>
          <t>15</t>
        </is>
      </c>
      <c r="E1770" s="83" t="inlineStr">
        <is>
          <t>5</t>
        </is>
      </c>
      <c r="F1770" s="84">
        <f>D1770/$T$1*E1770</f>
        <v/>
      </c>
      <c r="G1770" s="87" t="inlineStr">
        <is>
          <t>x</t>
        </is>
      </c>
      <c r="H1770" s="83" t="inlineStr">
        <is>
          <t>3.6%</t>
        </is>
      </c>
      <c r="I1770" s="83" t="inlineStr">
        <is>
          <t>3.6%</t>
        </is>
      </c>
      <c r="J1770" s="87" t="inlineStr">
        <is>
          <t>x</t>
        </is>
      </c>
      <c r="K1770" s="87" t="inlineStr">
        <is>
          <t>x</t>
        </is>
      </c>
      <c r="L1770" s="83" t="inlineStr">
        <is>
          <t>4</t>
        </is>
      </c>
      <c r="M1770" s="83" t="inlineStr">
        <is>
          <t>4</t>
        </is>
      </c>
      <c r="N1770" s="1068" t="inlineStr">
        <is>
          <t>4</t>
        </is>
      </c>
      <c r="O1770" s="83" t="inlineStr">
        <is>
          <t>4</t>
        </is>
      </c>
      <c r="P1770" s="87" t="inlineStr">
        <is>
          <t>x</t>
        </is>
      </c>
      <c r="Q1770" s="87" t="inlineStr">
        <is>
          <t>x</t>
        </is>
      </c>
      <c r="R1770" s="87" t="inlineStr">
        <is>
          <t>x</t>
        </is>
      </c>
      <c r="S1770" s="88" t="inlineStr">
        <is>
          <t>x</t>
        </is>
      </c>
    </row>
    <row r="1771" ht="24" customHeight="1">
      <c r="A1771" s="494" t="n"/>
      <c r="B1771" s="236" t="inlineStr">
        <is>
          <t>13</t>
        </is>
      </c>
      <c r="C1771" s="82" t="inlineStr">
        <is>
          <t>10.9</t>
        </is>
      </c>
      <c r="D1771" s="83" t="inlineStr">
        <is>
          <t>15</t>
        </is>
      </c>
      <c r="E1771" s="83" t="inlineStr">
        <is>
          <t>5</t>
        </is>
      </c>
      <c r="F1771" s="84">
        <f>D1771/$T$1*E1771</f>
        <v/>
      </c>
      <c r="G1771" s="87" t="inlineStr">
        <is>
          <t>x</t>
        </is>
      </c>
      <c r="H1771" s="83" t="inlineStr">
        <is>
          <t>4.1%</t>
        </is>
      </c>
      <c r="I1771" s="83" t="inlineStr">
        <is>
          <t>4.1%</t>
        </is>
      </c>
      <c r="J1771" s="87" t="inlineStr">
        <is>
          <t>x</t>
        </is>
      </c>
      <c r="K1771" s="87" t="inlineStr">
        <is>
          <t>x</t>
        </is>
      </c>
      <c r="L1771" s="83" t="inlineStr">
        <is>
          <t>5</t>
        </is>
      </c>
      <c r="M1771" s="83" t="inlineStr">
        <is>
          <t>5</t>
        </is>
      </c>
      <c r="N1771" s="1068" t="inlineStr">
        <is>
          <t>5</t>
        </is>
      </c>
      <c r="O1771" s="83" t="inlineStr">
        <is>
          <t>5</t>
        </is>
      </c>
      <c r="P1771" s="87" t="inlineStr">
        <is>
          <t>x</t>
        </is>
      </c>
      <c r="Q1771" s="87" t="inlineStr">
        <is>
          <t>x</t>
        </is>
      </c>
      <c r="R1771" s="87" t="inlineStr">
        <is>
          <t>x</t>
        </is>
      </c>
      <c r="S1771" s="88" t="inlineStr">
        <is>
          <t>x</t>
        </is>
      </c>
    </row>
    <row r="1772" ht="24" customHeight="1">
      <c r="A1772" s="494" t="n"/>
      <c r="B1772" s="236" t="inlineStr">
        <is>
          <t>14</t>
        </is>
      </c>
      <c r="C1772" s="82" t="inlineStr">
        <is>
          <t>11.4</t>
        </is>
      </c>
      <c r="D1772" s="83" t="inlineStr">
        <is>
          <t>15</t>
        </is>
      </c>
      <c r="E1772" s="83" t="inlineStr">
        <is>
          <t>5</t>
        </is>
      </c>
      <c r="F1772" s="84">
        <f>D1772/$T$1*E1772</f>
        <v/>
      </c>
      <c r="G1772" s="87" t="inlineStr">
        <is>
          <t>x</t>
        </is>
      </c>
      <c r="H1772" s="83" t="inlineStr">
        <is>
          <t>4.5%</t>
        </is>
      </c>
      <c r="I1772" s="83" t="inlineStr">
        <is>
          <t>4.5%</t>
        </is>
      </c>
      <c r="J1772" s="87" t="inlineStr">
        <is>
          <t>x</t>
        </is>
      </c>
      <c r="K1772" s="87" t="inlineStr">
        <is>
          <t>x</t>
        </is>
      </c>
      <c r="L1772" s="83" t="inlineStr">
        <is>
          <t>5</t>
        </is>
      </c>
      <c r="M1772" s="83" t="inlineStr">
        <is>
          <t>5</t>
        </is>
      </c>
      <c r="N1772" s="1068" t="inlineStr">
        <is>
          <t>5</t>
        </is>
      </c>
      <c r="O1772" s="83" t="inlineStr">
        <is>
          <t>5</t>
        </is>
      </c>
      <c r="P1772" s="87" t="inlineStr">
        <is>
          <t>x</t>
        </is>
      </c>
      <c r="Q1772" s="87" t="inlineStr">
        <is>
          <t>x</t>
        </is>
      </c>
      <c r="R1772" s="87" t="inlineStr">
        <is>
          <t>x</t>
        </is>
      </c>
      <c r="S1772" s="88" t="inlineStr">
        <is>
          <t>x</t>
        </is>
      </c>
    </row>
    <row r="1773" ht="24" customHeight="1">
      <c r="A1773" s="494" t="n"/>
      <c r="B1773" s="236" t="inlineStr">
        <is>
          <t>15</t>
        </is>
      </c>
      <c r="C1773" s="82" t="inlineStr">
        <is>
          <t>13.1</t>
        </is>
      </c>
      <c r="D1773" s="83" t="inlineStr">
        <is>
          <t>15</t>
        </is>
      </c>
      <c r="E1773" s="83" t="inlineStr">
        <is>
          <t>5</t>
        </is>
      </c>
      <c r="F1773" s="84">
        <f>D1773/$T$1*E1773</f>
        <v/>
      </c>
      <c r="G1773" s="87" t="inlineStr">
        <is>
          <t>x</t>
        </is>
      </c>
      <c r="H1773" s="83" t="inlineStr">
        <is>
          <t>4.9%</t>
        </is>
      </c>
      <c r="I1773" s="83" t="inlineStr">
        <is>
          <t>4.9%</t>
        </is>
      </c>
      <c r="J1773" s="87" t="inlineStr">
        <is>
          <t>x</t>
        </is>
      </c>
      <c r="K1773" s="87" t="inlineStr">
        <is>
          <t>x</t>
        </is>
      </c>
      <c r="L1773" s="83" t="inlineStr">
        <is>
          <t>6</t>
        </is>
      </c>
      <c r="M1773" s="83" t="inlineStr">
        <is>
          <t>6</t>
        </is>
      </c>
      <c r="N1773" s="1068" t="inlineStr">
        <is>
          <t>6</t>
        </is>
      </c>
      <c r="O1773" s="83" t="inlineStr">
        <is>
          <t>6</t>
        </is>
      </c>
      <c r="P1773" s="87" t="inlineStr">
        <is>
          <t>x</t>
        </is>
      </c>
      <c r="Q1773" s="87" t="inlineStr">
        <is>
          <t>x</t>
        </is>
      </c>
      <c r="R1773" s="87" t="inlineStr">
        <is>
          <t>x</t>
        </is>
      </c>
      <c r="S1773" s="88" t="inlineStr">
        <is>
          <t>x</t>
        </is>
      </c>
    </row>
    <row r="1774" ht="24" customHeight="1">
      <c r="A1774" s="494" t="n"/>
      <c r="B1774" s="236" t="inlineStr">
        <is>
          <t>16</t>
        </is>
      </c>
      <c r="C1774" s="82" t="inlineStr">
        <is>
          <t>13.9</t>
        </is>
      </c>
      <c r="D1774" s="83" t="inlineStr">
        <is>
          <t>20</t>
        </is>
      </c>
      <c r="E1774" s="83" t="inlineStr">
        <is>
          <t>8</t>
        </is>
      </c>
      <c r="F1774" s="84">
        <f>D1774/$T$1*E1774</f>
        <v/>
      </c>
      <c r="G1774" s="87" t="inlineStr">
        <is>
          <t>x</t>
        </is>
      </c>
      <c r="H1774" s="83" t="inlineStr">
        <is>
          <t>5.6%</t>
        </is>
      </c>
      <c r="I1774" s="83" t="inlineStr">
        <is>
          <t>5.6%</t>
        </is>
      </c>
      <c r="J1774" s="87" t="inlineStr">
        <is>
          <t>x</t>
        </is>
      </c>
      <c r="K1774" s="87" t="inlineStr">
        <is>
          <t>x</t>
        </is>
      </c>
      <c r="L1774" s="83" t="inlineStr">
        <is>
          <t>6</t>
        </is>
      </c>
      <c r="M1774" s="83" t="inlineStr">
        <is>
          <t>6</t>
        </is>
      </c>
      <c r="N1774" s="1068" t="inlineStr">
        <is>
          <t>6</t>
        </is>
      </c>
      <c r="O1774" s="83" t="inlineStr">
        <is>
          <t>6</t>
        </is>
      </c>
      <c r="P1774" s="87" t="inlineStr">
        <is>
          <t>x</t>
        </is>
      </c>
      <c r="Q1774" s="87" t="inlineStr">
        <is>
          <t>x</t>
        </is>
      </c>
      <c r="R1774" s="87" t="inlineStr">
        <is>
          <t>x</t>
        </is>
      </c>
      <c r="S1774" s="88" t="inlineStr">
        <is>
          <t>x</t>
        </is>
      </c>
    </row>
    <row r="1775" ht="24" customHeight="1">
      <c r="A1775" s="494" t="n"/>
      <c r="B1775" s="236" t="inlineStr">
        <is>
          <t>17</t>
        </is>
      </c>
      <c r="C1775" s="82" t="inlineStr">
        <is>
          <t>15.8</t>
        </is>
      </c>
      <c r="D1775" s="83" t="inlineStr">
        <is>
          <t>20</t>
        </is>
      </c>
      <c r="E1775" s="83" t="inlineStr">
        <is>
          <t>8</t>
        </is>
      </c>
      <c r="F1775" s="84">
        <f>D1775/$T$1*E1775</f>
        <v/>
      </c>
      <c r="G1775" s="87" t="inlineStr">
        <is>
          <t>x</t>
        </is>
      </c>
      <c r="H1775" s="83" t="inlineStr">
        <is>
          <t>6.2%</t>
        </is>
      </c>
      <c r="I1775" s="83" t="inlineStr">
        <is>
          <t>6.2%</t>
        </is>
      </c>
      <c r="J1775" s="87" t="inlineStr">
        <is>
          <t>x</t>
        </is>
      </c>
      <c r="K1775" s="87" t="inlineStr">
        <is>
          <t>x</t>
        </is>
      </c>
      <c r="L1775" s="83" t="inlineStr">
        <is>
          <t>7</t>
        </is>
      </c>
      <c r="M1775" s="83" t="inlineStr">
        <is>
          <t>7</t>
        </is>
      </c>
      <c r="N1775" s="1068" t="inlineStr">
        <is>
          <t>7</t>
        </is>
      </c>
      <c r="O1775" s="83" t="inlineStr">
        <is>
          <t>7</t>
        </is>
      </c>
      <c r="P1775" s="87" t="inlineStr">
        <is>
          <t>x</t>
        </is>
      </c>
      <c r="Q1775" s="87" t="inlineStr">
        <is>
          <t>x</t>
        </is>
      </c>
      <c r="R1775" s="87" t="inlineStr">
        <is>
          <t>x</t>
        </is>
      </c>
      <c r="S1775" s="88" t="inlineStr">
        <is>
          <t>x</t>
        </is>
      </c>
    </row>
    <row r="1776" ht="24" customHeight="1">
      <c r="A1776" s="494" t="n"/>
      <c r="B1776" s="236" t="inlineStr">
        <is>
          <t>18</t>
        </is>
      </c>
      <c r="C1776" s="82" t="inlineStr">
        <is>
          <t>17.9</t>
        </is>
      </c>
      <c r="D1776" s="83" t="inlineStr">
        <is>
          <t>20</t>
        </is>
      </c>
      <c r="E1776" s="83" t="inlineStr">
        <is>
          <t>8</t>
        </is>
      </c>
      <c r="F1776" s="84">
        <f>D1776/$T$1*E1776</f>
        <v/>
      </c>
      <c r="G1776" s="87" t="inlineStr">
        <is>
          <t>x</t>
        </is>
      </c>
      <c r="H1776" s="83" t="inlineStr">
        <is>
          <t>6.9%</t>
        </is>
      </c>
      <c r="I1776" s="83" t="inlineStr">
        <is>
          <t>6.9%</t>
        </is>
      </c>
      <c r="J1776" s="87" t="inlineStr">
        <is>
          <t>x</t>
        </is>
      </c>
      <c r="K1776" s="87" t="inlineStr">
        <is>
          <t>x</t>
        </is>
      </c>
      <c r="L1776" s="83" t="inlineStr">
        <is>
          <t>8</t>
        </is>
      </c>
      <c r="M1776" s="83" t="inlineStr">
        <is>
          <t>8</t>
        </is>
      </c>
      <c r="N1776" s="1068" t="inlineStr">
        <is>
          <t>8</t>
        </is>
      </c>
      <c r="O1776" s="83" t="inlineStr">
        <is>
          <t>8</t>
        </is>
      </c>
      <c r="P1776" s="87" t="inlineStr">
        <is>
          <t>x</t>
        </is>
      </c>
      <c r="Q1776" s="87" t="inlineStr">
        <is>
          <t>x</t>
        </is>
      </c>
      <c r="R1776" s="87" t="inlineStr">
        <is>
          <t>x</t>
        </is>
      </c>
      <c r="S1776" s="88" t="inlineStr">
        <is>
          <t>x</t>
        </is>
      </c>
    </row>
    <row r="1777" ht="24" customHeight="1">
      <c r="A1777" s="494" t="n"/>
      <c r="B1777" s="236" t="inlineStr">
        <is>
          <t>19</t>
        </is>
      </c>
      <c r="C1777" s="82" t="inlineStr">
        <is>
          <t>19.9</t>
        </is>
      </c>
      <c r="D1777" s="83" t="inlineStr">
        <is>
          <t>20</t>
        </is>
      </c>
      <c r="E1777" s="83" t="inlineStr">
        <is>
          <t>8</t>
        </is>
      </c>
      <c r="F1777" s="84">
        <f>D1777/$T$1*E1777</f>
        <v/>
      </c>
      <c r="G1777" s="87" t="inlineStr">
        <is>
          <t>x</t>
        </is>
      </c>
      <c r="H1777" s="83" t="inlineStr">
        <is>
          <t>7.6%</t>
        </is>
      </c>
      <c r="I1777" s="83" t="inlineStr">
        <is>
          <t>7.6%</t>
        </is>
      </c>
      <c r="J1777" s="87" t="inlineStr">
        <is>
          <t>x</t>
        </is>
      </c>
      <c r="K1777" s="87" t="inlineStr">
        <is>
          <t>x</t>
        </is>
      </c>
      <c r="L1777" s="83" t="inlineStr">
        <is>
          <t>9</t>
        </is>
      </c>
      <c r="M1777" s="83" t="inlineStr">
        <is>
          <t>9</t>
        </is>
      </c>
      <c r="N1777" s="1068" t="inlineStr">
        <is>
          <t>9</t>
        </is>
      </c>
      <c r="O1777" s="83" t="inlineStr">
        <is>
          <t>9</t>
        </is>
      </c>
      <c r="P1777" s="87" t="inlineStr">
        <is>
          <t>x</t>
        </is>
      </c>
      <c r="Q1777" s="87" t="inlineStr">
        <is>
          <t>x</t>
        </is>
      </c>
      <c r="R1777" s="87" t="inlineStr">
        <is>
          <t>x</t>
        </is>
      </c>
      <c r="S1777" s="88" t="inlineStr">
        <is>
          <t>x</t>
        </is>
      </c>
    </row>
    <row r="1778" ht="24" customHeight="1">
      <c r="A1778" s="494" t="n"/>
      <c r="B1778" s="236" t="inlineStr">
        <is>
          <t>20</t>
        </is>
      </c>
      <c r="C1778" s="82" t="inlineStr">
        <is>
          <t>20.6</t>
        </is>
      </c>
      <c r="D1778" s="83" t="inlineStr">
        <is>
          <t>20</t>
        </is>
      </c>
      <c r="E1778" s="83" t="inlineStr">
        <is>
          <t>8</t>
        </is>
      </c>
      <c r="F1778" s="84">
        <f>D1778/$T$1*E1778</f>
        <v/>
      </c>
      <c r="G1778" s="87" t="inlineStr">
        <is>
          <t>x</t>
        </is>
      </c>
      <c r="H1778" s="83" t="inlineStr">
        <is>
          <t>8.2%</t>
        </is>
      </c>
      <c r="I1778" s="83" t="inlineStr">
        <is>
          <t>8.2%</t>
        </is>
      </c>
      <c r="J1778" s="87" t="inlineStr">
        <is>
          <t>x</t>
        </is>
      </c>
      <c r="K1778" s="87" t="inlineStr">
        <is>
          <t>x</t>
        </is>
      </c>
      <c r="L1778" s="83" t="inlineStr">
        <is>
          <t>9</t>
        </is>
      </c>
      <c r="M1778" s="83" t="inlineStr">
        <is>
          <t>9</t>
        </is>
      </c>
      <c r="N1778" s="1068" t="inlineStr">
        <is>
          <t>9</t>
        </is>
      </c>
      <c r="O1778" s="83" t="inlineStr">
        <is>
          <t>9</t>
        </is>
      </c>
      <c r="P1778" s="87" t="inlineStr">
        <is>
          <t>x</t>
        </is>
      </c>
      <c r="Q1778" s="87" t="inlineStr">
        <is>
          <t>x</t>
        </is>
      </c>
      <c r="R1778" s="87" t="inlineStr">
        <is>
          <t>x</t>
        </is>
      </c>
      <c r="S1778" s="88" t="inlineStr">
        <is>
          <t>x</t>
        </is>
      </c>
    </row>
    <row r="1779" ht="24" customHeight="1">
      <c r="A1779" s="494" t="n"/>
      <c r="B1779" s="236" t="inlineStr">
        <is>
          <t>21</t>
        </is>
      </c>
      <c r="C1779" s="82" t="inlineStr">
        <is>
          <t>24.2</t>
        </is>
      </c>
      <c r="D1779" s="83" t="inlineStr">
        <is>
          <t>25</t>
        </is>
      </c>
      <c r="E1779" s="83" t="inlineStr">
        <is>
          <t>12</t>
        </is>
      </c>
      <c r="F1779" s="84">
        <f>D1779/$T$1*E1779</f>
        <v/>
      </c>
      <c r="G1779" s="87" t="inlineStr">
        <is>
          <t>x</t>
        </is>
      </c>
      <c r="H1779" s="83" t="inlineStr">
        <is>
          <t>9.2%</t>
        </is>
      </c>
      <c r="I1779" s="83" t="inlineStr">
        <is>
          <t>9.2%</t>
        </is>
      </c>
      <c r="J1779" s="87" t="inlineStr">
        <is>
          <t>x</t>
        </is>
      </c>
      <c r="K1779" s="87" t="inlineStr">
        <is>
          <t>x</t>
        </is>
      </c>
      <c r="L1779" s="83" t="inlineStr">
        <is>
          <t>11</t>
        </is>
      </c>
      <c r="M1779" s="83" t="inlineStr">
        <is>
          <t>11</t>
        </is>
      </c>
      <c r="N1779" s="1068" t="inlineStr">
        <is>
          <t>11</t>
        </is>
      </c>
      <c r="O1779" s="83" t="inlineStr">
        <is>
          <t>11</t>
        </is>
      </c>
      <c r="P1779" s="87" t="inlineStr">
        <is>
          <t>x</t>
        </is>
      </c>
      <c r="Q1779" s="87" t="inlineStr">
        <is>
          <t>x</t>
        </is>
      </c>
      <c r="R1779" s="87" t="inlineStr">
        <is>
          <t>x</t>
        </is>
      </c>
      <c r="S1779" s="88" t="inlineStr">
        <is>
          <t>x</t>
        </is>
      </c>
    </row>
    <row r="1780" ht="24" customHeight="1">
      <c r="A1780" s="494" t="n"/>
      <c r="B1780" s="236" t="inlineStr">
        <is>
          <t>22</t>
        </is>
      </c>
      <c r="C1780" s="82" t="inlineStr">
        <is>
          <t>26.6</t>
        </is>
      </c>
      <c r="D1780" s="83" t="inlineStr">
        <is>
          <t>25</t>
        </is>
      </c>
      <c r="E1780" s="83" t="inlineStr">
        <is>
          <t>12</t>
        </is>
      </c>
      <c r="F1780" s="84">
        <f>D1780/$T$1*E1780</f>
        <v/>
      </c>
      <c r="G1780" s="87" t="inlineStr">
        <is>
          <t>x</t>
        </is>
      </c>
      <c r="H1780" s="83" t="inlineStr">
        <is>
          <t>10.2%</t>
        </is>
      </c>
      <c r="I1780" s="83" t="inlineStr">
        <is>
          <t>10.2%</t>
        </is>
      </c>
      <c r="J1780" s="87" t="inlineStr">
        <is>
          <t>x</t>
        </is>
      </c>
      <c r="K1780" s="87" t="inlineStr">
        <is>
          <t>x</t>
        </is>
      </c>
      <c r="L1780" s="83" t="inlineStr">
        <is>
          <t>12</t>
        </is>
      </c>
      <c r="M1780" s="83" t="inlineStr">
        <is>
          <t>12</t>
        </is>
      </c>
      <c r="N1780" s="1068" t="inlineStr">
        <is>
          <t>12</t>
        </is>
      </c>
      <c r="O1780" s="83" t="inlineStr">
        <is>
          <t>12</t>
        </is>
      </c>
      <c r="P1780" s="87" t="inlineStr">
        <is>
          <t>x</t>
        </is>
      </c>
      <c r="Q1780" s="87" t="inlineStr">
        <is>
          <t>x</t>
        </is>
      </c>
      <c r="R1780" s="87" t="inlineStr">
        <is>
          <t>x</t>
        </is>
      </c>
      <c r="S1780" s="88" t="inlineStr">
        <is>
          <t>x</t>
        </is>
      </c>
    </row>
    <row r="1781" ht="24" customHeight="1">
      <c r="A1781" s="494" t="n"/>
      <c r="B1781" s="236" t="inlineStr">
        <is>
          <t>23</t>
        </is>
      </c>
      <c r="C1781" s="82" t="inlineStr">
        <is>
          <t>29</t>
        </is>
      </c>
      <c r="D1781" s="83" t="inlineStr">
        <is>
          <t>25</t>
        </is>
      </c>
      <c r="E1781" s="83" t="inlineStr">
        <is>
          <t>12</t>
        </is>
      </c>
      <c r="F1781" s="84">
        <f>D1781/$T$1*E1781</f>
        <v/>
      </c>
      <c r="G1781" s="87" t="inlineStr">
        <is>
          <t>x</t>
        </is>
      </c>
      <c r="H1781" s="83" t="inlineStr">
        <is>
          <t>11.2%</t>
        </is>
      </c>
      <c r="I1781" s="83" t="inlineStr">
        <is>
          <t>11.2%</t>
        </is>
      </c>
      <c r="J1781" s="87" t="inlineStr">
        <is>
          <t>x</t>
        </is>
      </c>
      <c r="K1781" s="87" t="inlineStr">
        <is>
          <t>x</t>
        </is>
      </c>
      <c r="L1781" s="83" t="inlineStr">
        <is>
          <t>13</t>
        </is>
      </c>
      <c r="M1781" s="83" t="inlineStr">
        <is>
          <t>13</t>
        </is>
      </c>
      <c r="N1781" s="1068" t="inlineStr">
        <is>
          <t>13</t>
        </is>
      </c>
      <c r="O1781" s="83" t="inlineStr">
        <is>
          <t>13</t>
        </is>
      </c>
      <c r="P1781" s="87" t="inlineStr">
        <is>
          <t>x</t>
        </is>
      </c>
      <c r="Q1781" s="87" t="inlineStr">
        <is>
          <t>x</t>
        </is>
      </c>
      <c r="R1781" s="87" t="inlineStr">
        <is>
          <t>x</t>
        </is>
      </c>
      <c r="S1781" s="88" t="inlineStr">
        <is>
          <t>x</t>
        </is>
      </c>
    </row>
    <row r="1782" ht="24" customHeight="1">
      <c r="A1782" s="494" t="n"/>
      <c r="B1782" s="236" t="inlineStr">
        <is>
          <t>24</t>
        </is>
      </c>
      <c r="C1782" s="82" t="inlineStr">
        <is>
          <t>31.4</t>
        </is>
      </c>
      <c r="D1782" s="83" t="inlineStr">
        <is>
          <t>25</t>
        </is>
      </c>
      <c r="E1782" s="83" t="inlineStr">
        <is>
          <t>12</t>
        </is>
      </c>
      <c r="F1782" s="84">
        <f>D1782/$T$1*E1782</f>
        <v/>
      </c>
      <c r="G1782" s="87" t="inlineStr">
        <is>
          <t>x</t>
        </is>
      </c>
      <c r="H1782" s="83" t="inlineStr">
        <is>
          <t>12.2%</t>
        </is>
      </c>
      <c r="I1782" s="83" t="inlineStr">
        <is>
          <t>12.2%</t>
        </is>
      </c>
      <c r="J1782" s="87" t="inlineStr">
        <is>
          <t>x</t>
        </is>
      </c>
      <c r="K1782" s="87" t="inlineStr">
        <is>
          <t>x</t>
        </is>
      </c>
      <c r="L1782" s="83" t="inlineStr">
        <is>
          <t>14</t>
        </is>
      </c>
      <c r="M1782" s="83" t="inlineStr">
        <is>
          <t>14</t>
        </is>
      </c>
      <c r="N1782" s="1068" t="inlineStr">
        <is>
          <t>14</t>
        </is>
      </c>
      <c r="O1782" s="83" t="inlineStr">
        <is>
          <t>14</t>
        </is>
      </c>
      <c r="P1782" s="87" t="inlineStr">
        <is>
          <t>x</t>
        </is>
      </c>
      <c r="Q1782" s="87" t="inlineStr">
        <is>
          <t>x</t>
        </is>
      </c>
      <c r="R1782" s="87" t="inlineStr">
        <is>
          <t>x</t>
        </is>
      </c>
      <c r="S1782" s="88" t="inlineStr">
        <is>
          <t>x</t>
        </is>
      </c>
    </row>
    <row r="1783" ht="24" customHeight="1">
      <c r="A1783" s="494" t="n"/>
      <c r="B1783" s="236" t="inlineStr">
        <is>
          <t>25</t>
        </is>
      </c>
      <c r="C1783" s="82" t="inlineStr">
        <is>
          <t>33.7</t>
        </is>
      </c>
      <c r="D1783" s="83" t="inlineStr">
        <is>
          <t>25</t>
        </is>
      </c>
      <c r="E1783" s="83" t="inlineStr">
        <is>
          <t>12</t>
        </is>
      </c>
      <c r="F1783" s="84">
        <f>D1783/$T$1*E1783</f>
        <v/>
      </c>
      <c r="G1783" s="87" t="inlineStr">
        <is>
          <t>x</t>
        </is>
      </c>
      <c r="H1783" s="83" t="inlineStr">
        <is>
          <t>13.1%</t>
        </is>
      </c>
      <c r="I1783" s="83" t="inlineStr">
        <is>
          <t>13.1%</t>
        </is>
      </c>
      <c r="J1783" s="87" t="inlineStr">
        <is>
          <t>x</t>
        </is>
      </c>
      <c r="K1783" s="87" t="inlineStr">
        <is>
          <t>x</t>
        </is>
      </c>
      <c r="L1783" s="83" t="inlineStr">
        <is>
          <t>15</t>
        </is>
      </c>
      <c r="M1783" s="83" t="inlineStr">
        <is>
          <t>15</t>
        </is>
      </c>
      <c r="N1783" s="1068" t="inlineStr">
        <is>
          <t>15</t>
        </is>
      </c>
      <c r="O1783" s="83" t="inlineStr">
        <is>
          <t>15</t>
        </is>
      </c>
      <c r="P1783" s="87" t="inlineStr">
        <is>
          <t>x</t>
        </is>
      </c>
      <c r="Q1783" s="87" t="inlineStr">
        <is>
          <t>x</t>
        </is>
      </c>
      <c r="R1783" s="87" t="inlineStr">
        <is>
          <t>x</t>
        </is>
      </c>
      <c r="S1783" s="88" t="inlineStr">
        <is>
          <t>x</t>
        </is>
      </c>
    </row>
    <row r="1784" ht="24" customHeight="1">
      <c r="A1784" s="494" t="n"/>
      <c r="B1784" s="236" t="inlineStr">
        <is>
          <t>26</t>
        </is>
      </c>
      <c r="C1784" s="82" t="inlineStr">
        <is>
          <t>38.3</t>
        </is>
      </c>
      <c r="D1784" s="83" t="inlineStr">
        <is>
          <t>30</t>
        </is>
      </c>
      <c r="E1784" s="83" t="inlineStr">
        <is>
          <t>18</t>
        </is>
      </c>
      <c r="F1784" s="84">
        <f>D1784/$T$1*E1784</f>
        <v/>
      </c>
      <c r="G1784" s="87" t="inlineStr">
        <is>
          <t>x</t>
        </is>
      </c>
      <c r="H1784" s="83" t="inlineStr">
        <is>
          <t>14.9%</t>
        </is>
      </c>
      <c r="I1784" s="83" t="inlineStr">
        <is>
          <t>14.9%</t>
        </is>
      </c>
      <c r="J1784" s="87" t="inlineStr">
        <is>
          <t>x</t>
        </is>
      </c>
      <c r="K1784" s="87" t="inlineStr">
        <is>
          <t>x</t>
        </is>
      </c>
      <c r="L1784" s="83" t="inlineStr">
        <is>
          <t>17</t>
        </is>
      </c>
      <c r="M1784" s="83" t="inlineStr">
        <is>
          <t>17</t>
        </is>
      </c>
      <c r="N1784" s="1068" t="inlineStr">
        <is>
          <t>17</t>
        </is>
      </c>
      <c r="O1784" s="83" t="inlineStr">
        <is>
          <t>17</t>
        </is>
      </c>
      <c r="P1784" s="87" t="inlineStr">
        <is>
          <t>x</t>
        </is>
      </c>
      <c r="Q1784" s="87" t="inlineStr">
        <is>
          <t>x</t>
        </is>
      </c>
      <c r="R1784" s="87" t="inlineStr">
        <is>
          <t>x</t>
        </is>
      </c>
      <c r="S1784" s="88" t="inlineStr">
        <is>
          <t>x</t>
        </is>
      </c>
    </row>
    <row r="1785" ht="24" customHeight="1">
      <c r="A1785" s="494" t="n"/>
      <c r="B1785" s="236" t="inlineStr">
        <is>
          <t>27</t>
        </is>
      </c>
      <c r="C1785" s="82" t="inlineStr">
        <is>
          <t>42.7</t>
        </is>
      </c>
      <c r="D1785" s="83" t="inlineStr">
        <is>
          <t>30</t>
        </is>
      </c>
      <c r="E1785" s="83" t="inlineStr">
        <is>
          <t>18</t>
        </is>
      </c>
      <c r="F1785" s="84">
        <f>@IF(OR($S$1="春节祝福",$S$1="周年祝福",$S$1="中秋祝福"),D1785/$T$1*E1785,D1785*E1785)</f>
        <v/>
      </c>
      <c r="G1785" s="87" t="inlineStr">
        <is>
          <t>x</t>
        </is>
      </c>
      <c r="H1785" s="83" t="inlineStr">
        <is>
          <t>16.6%</t>
        </is>
      </c>
      <c r="I1785" s="83" t="inlineStr">
        <is>
          <t>16.6%</t>
        </is>
      </c>
      <c r="J1785" s="87" t="inlineStr">
        <is>
          <t>x</t>
        </is>
      </c>
      <c r="K1785" s="87" t="inlineStr">
        <is>
          <t>x</t>
        </is>
      </c>
      <c r="L1785" s="83" t="inlineStr">
        <is>
          <t>19</t>
        </is>
      </c>
      <c r="M1785" s="83" t="inlineStr">
        <is>
          <t>19</t>
        </is>
      </c>
      <c r="N1785" s="1068" t="inlineStr">
        <is>
          <t>19</t>
        </is>
      </c>
      <c r="O1785" s="83" t="inlineStr">
        <is>
          <t>19</t>
        </is>
      </c>
      <c r="P1785" s="87" t="inlineStr">
        <is>
          <t>x</t>
        </is>
      </c>
      <c r="Q1785" s="87" t="inlineStr">
        <is>
          <t>x</t>
        </is>
      </c>
      <c r="R1785" s="87" t="inlineStr">
        <is>
          <t>x</t>
        </is>
      </c>
      <c r="S1785" s="88" t="inlineStr">
        <is>
          <t>x</t>
        </is>
      </c>
    </row>
    <row r="1786" ht="24" customHeight="1">
      <c r="A1786" s="494" t="n"/>
      <c r="B1786" s="236" t="inlineStr">
        <is>
          <t>28</t>
        </is>
      </c>
      <c r="C1786" s="82" t="inlineStr">
        <is>
          <t>47.3</t>
        </is>
      </c>
      <c r="D1786" s="83" t="inlineStr">
        <is>
          <t>30</t>
        </is>
      </c>
      <c r="E1786" s="83" t="inlineStr">
        <is>
          <t>18</t>
        </is>
      </c>
      <c r="F1786" s="84">
        <f>@IF(OR($S$1="春节祝福",$S$1="周年祝福",$S$1="中秋祝福"),D1786/$T$1*E1786,D1786*E1786)</f>
        <v/>
      </c>
      <c r="G1786" s="87" t="inlineStr">
        <is>
          <t>x</t>
        </is>
      </c>
      <c r="H1786" s="83" t="inlineStr">
        <is>
          <t>18.4%</t>
        </is>
      </c>
      <c r="I1786" s="83" t="inlineStr">
        <is>
          <t>18.4%</t>
        </is>
      </c>
      <c r="J1786" s="87" t="inlineStr">
        <is>
          <t>x</t>
        </is>
      </c>
      <c r="K1786" s="87" t="inlineStr">
        <is>
          <t>x</t>
        </is>
      </c>
      <c r="L1786" s="83" t="inlineStr">
        <is>
          <t>21</t>
        </is>
      </c>
      <c r="M1786" s="83" t="inlineStr">
        <is>
          <t>21</t>
        </is>
      </c>
      <c r="N1786" s="1068" t="inlineStr">
        <is>
          <t>21</t>
        </is>
      </c>
      <c r="O1786" s="83" t="inlineStr">
        <is>
          <t>21</t>
        </is>
      </c>
      <c r="P1786" s="87" t="inlineStr">
        <is>
          <t>x</t>
        </is>
      </c>
      <c r="Q1786" s="87" t="inlineStr">
        <is>
          <t>x</t>
        </is>
      </c>
      <c r="R1786" s="87" t="inlineStr">
        <is>
          <t>x</t>
        </is>
      </c>
      <c r="S1786" s="88" t="inlineStr">
        <is>
          <t>x</t>
        </is>
      </c>
    </row>
    <row r="1787" ht="24" customHeight="1">
      <c r="A1787" s="494" t="n"/>
      <c r="B1787" s="236" t="inlineStr">
        <is>
          <t>29</t>
        </is>
      </c>
      <c r="C1787" s="82" t="inlineStr">
        <is>
          <t>51.7</t>
        </is>
      </c>
      <c r="D1787" s="83" t="inlineStr">
        <is>
          <t>30</t>
        </is>
      </c>
      <c r="E1787" s="83" t="inlineStr">
        <is>
          <t>18</t>
        </is>
      </c>
      <c r="F1787" s="84">
        <f>@IF(OR($S$1="春节祝福",$S$1="周年祝福",$S$1="中秋祝福"),D1787/$T$1*E1787,D1787*E1787)</f>
        <v/>
      </c>
      <c r="G1787" s="87" t="inlineStr">
        <is>
          <t>x</t>
        </is>
      </c>
      <c r="H1787" s="83" t="inlineStr">
        <is>
          <t>20.1%</t>
        </is>
      </c>
      <c r="I1787" s="83" t="inlineStr">
        <is>
          <t>20.1%</t>
        </is>
      </c>
      <c r="J1787" s="87" t="inlineStr">
        <is>
          <t>x</t>
        </is>
      </c>
      <c r="K1787" s="87" t="inlineStr">
        <is>
          <t>x</t>
        </is>
      </c>
      <c r="L1787" s="83" t="inlineStr">
        <is>
          <t>23</t>
        </is>
      </c>
      <c r="M1787" s="83" t="inlineStr">
        <is>
          <t>23</t>
        </is>
      </c>
      <c r="N1787" s="1068" t="inlineStr">
        <is>
          <t>23</t>
        </is>
      </c>
      <c r="O1787" s="83" t="inlineStr">
        <is>
          <t>23</t>
        </is>
      </c>
      <c r="P1787" s="87" t="inlineStr">
        <is>
          <t>x</t>
        </is>
      </c>
      <c r="Q1787" s="87" t="inlineStr">
        <is>
          <t>x</t>
        </is>
      </c>
      <c r="R1787" s="87" t="inlineStr">
        <is>
          <t>x</t>
        </is>
      </c>
      <c r="S1787" s="88" t="inlineStr">
        <is>
          <t>x</t>
        </is>
      </c>
    </row>
    <row r="1788" ht="24" customHeight="1">
      <c r="A1788" s="494" t="n"/>
      <c r="B1788" s="236" t="inlineStr">
        <is>
          <t>30</t>
        </is>
      </c>
      <c r="C1788" s="82" t="inlineStr">
        <is>
          <t>56.3</t>
        </is>
      </c>
      <c r="D1788" s="83" t="inlineStr">
        <is>
          <t>30</t>
        </is>
      </c>
      <c r="E1788" s="83" t="inlineStr">
        <is>
          <t>18</t>
        </is>
      </c>
      <c r="F1788" s="84">
        <f>@IF(OR($S$1="周年祝福",$S$1="中秋祝福"),D1788/$T$1*E1788,D1788*E1788)</f>
        <v/>
      </c>
      <c r="G1788" s="87" t="inlineStr">
        <is>
          <t>x</t>
        </is>
      </c>
      <c r="H1788" s="83" t="inlineStr">
        <is>
          <t>21.9%</t>
        </is>
      </c>
      <c r="I1788" s="83" t="inlineStr">
        <is>
          <t>21.9%</t>
        </is>
      </c>
      <c r="J1788" s="87" t="inlineStr">
        <is>
          <t>x</t>
        </is>
      </c>
      <c r="K1788" s="87" t="inlineStr">
        <is>
          <t>x</t>
        </is>
      </c>
      <c r="L1788" s="83" t="inlineStr">
        <is>
          <t>25</t>
        </is>
      </c>
      <c r="M1788" s="83" t="inlineStr">
        <is>
          <t>25</t>
        </is>
      </c>
      <c r="N1788" s="1068" t="inlineStr">
        <is>
          <t>25</t>
        </is>
      </c>
      <c r="O1788" s="83" t="inlineStr">
        <is>
          <t>25</t>
        </is>
      </c>
      <c r="P1788" s="87" t="inlineStr">
        <is>
          <t>x</t>
        </is>
      </c>
      <c r="Q1788" s="87" t="inlineStr">
        <is>
          <t>x</t>
        </is>
      </c>
      <c r="R1788" s="87" t="inlineStr">
        <is>
          <t>x</t>
        </is>
      </c>
      <c r="S1788" s="88" t="inlineStr">
        <is>
          <t>x</t>
        </is>
      </c>
    </row>
    <row r="1789" ht="24" customHeight="1">
      <c r="A1789" s="494" t="n"/>
      <c r="B1789" s="236" t="inlineStr">
        <is>
          <t>31</t>
        </is>
      </c>
      <c r="C1789" s="82" t="inlineStr">
        <is>
          <t>61.1</t>
        </is>
      </c>
      <c r="D1789" s="83" t="inlineStr">
        <is>
          <t>35</t>
        </is>
      </c>
      <c r="E1789" s="83" t="inlineStr">
        <is>
          <t>20</t>
        </is>
      </c>
      <c r="F1789" s="84">
        <f>@IF(OR($S$1="周年祝福",$S$1="中秋祝福"),D1789/$T$1*E1789,D1789*E1789)</f>
        <v/>
      </c>
      <c r="G1789" s="285" t="inlineStr">
        <is>
          <t>x</t>
        </is>
      </c>
      <c r="H1789" s="132" t="inlineStr">
        <is>
          <t>23.9%</t>
        </is>
      </c>
      <c r="I1789" s="132" t="inlineStr">
        <is>
          <t>23.9%</t>
        </is>
      </c>
      <c r="J1789" s="285" t="inlineStr">
        <is>
          <t>x</t>
        </is>
      </c>
      <c r="K1789" s="285" t="inlineStr">
        <is>
          <t>x</t>
        </is>
      </c>
      <c r="L1789" s="132" t="inlineStr">
        <is>
          <t>27</t>
        </is>
      </c>
      <c r="M1789" s="132" t="inlineStr">
        <is>
          <t>27</t>
        </is>
      </c>
      <c r="N1789" s="132" t="inlineStr">
        <is>
          <t>27</t>
        </is>
      </c>
      <c r="O1789" s="132" t="inlineStr">
        <is>
          <t>27</t>
        </is>
      </c>
      <c r="P1789" s="87" t="inlineStr">
        <is>
          <t>x</t>
        </is>
      </c>
      <c r="Q1789" s="87" t="inlineStr">
        <is>
          <t>x</t>
        </is>
      </c>
      <c r="R1789" s="87" t="inlineStr">
        <is>
          <t>x</t>
        </is>
      </c>
      <c r="S1789" s="88" t="inlineStr">
        <is>
          <t>x</t>
        </is>
      </c>
    </row>
    <row r="1790" ht="24" customHeight="1">
      <c r="A1790" s="494" t="n"/>
      <c r="B1790" s="236" t="inlineStr">
        <is>
          <t>32</t>
        </is>
      </c>
      <c r="C1790" s="82" t="inlineStr">
        <is>
          <t>67</t>
        </is>
      </c>
      <c r="D1790" s="83" t="inlineStr">
        <is>
          <t>35</t>
        </is>
      </c>
      <c r="E1790" s="83" t="inlineStr">
        <is>
          <t>20</t>
        </is>
      </c>
      <c r="F1790" s="84">
        <f>D1790*E1790</f>
        <v/>
      </c>
      <c r="G1790" s="665" t="inlineStr">
        <is>
          <t>x</t>
        </is>
      </c>
      <c r="H1790" s="73" t="inlineStr">
        <is>
          <t>25.8%</t>
        </is>
      </c>
      <c r="I1790" s="73" t="inlineStr">
        <is>
          <t>25.8%</t>
        </is>
      </c>
      <c r="J1790" s="665" t="inlineStr">
        <is>
          <t>x</t>
        </is>
      </c>
      <c r="K1790" s="665" t="inlineStr">
        <is>
          <t>x</t>
        </is>
      </c>
      <c r="L1790" s="73" t="inlineStr">
        <is>
          <t>30</t>
        </is>
      </c>
      <c r="M1790" s="73" t="inlineStr">
        <is>
          <t>30</t>
        </is>
      </c>
      <c r="N1790" s="73" t="inlineStr">
        <is>
          <t>30</t>
        </is>
      </c>
      <c r="O1790" s="73" t="inlineStr">
        <is>
          <t>30</t>
        </is>
      </c>
      <c r="P1790" s="87" t="inlineStr">
        <is>
          <t>x</t>
        </is>
      </c>
      <c r="Q1790" s="87" t="inlineStr">
        <is>
          <t>x</t>
        </is>
      </c>
      <c r="R1790" s="87" t="inlineStr">
        <is>
          <t>x</t>
        </is>
      </c>
      <c r="S1790" s="88" t="inlineStr">
        <is>
          <t>x</t>
        </is>
      </c>
    </row>
    <row r="1791" ht="24" customHeight="1">
      <c r="A1791" s="494" t="n"/>
      <c r="B1791" s="236" t="inlineStr">
        <is>
          <t>33</t>
        </is>
      </c>
      <c r="C1791" s="82" t="inlineStr">
        <is>
          <t>72</t>
        </is>
      </c>
      <c r="D1791" s="83" t="inlineStr">
        <is>
          <t>35</t>
        </is>
      </c>
      <c r="E1791" s="83" t="inlineStr">
        <is>
          <t>20</t>
        </is>
      </c>
      <c r="F1791" s="84">
        <f>D1791*E1791</f>
        <v/>
      </c>
      <c r="G1791" s="665" t="inlineStr">
        <is>
          <t>x</t>
        </is>
      </c>
      <c r="H1791" s="73" t="inlineStr">
        <is>
          <t>28%</t>
        </is>
      </c>
      <c r="I1791" s="73" t="inlineStr">
        <is>
          <t>28%</t>
        </is>
      </c>
      <c r="J1791" s="665" t="inlineStr">
        <is>
          <t>x</t>
        </is>
      </c>
      <c r="K1791" s="665" t="inlineStr">
        <is>
          <t>x</t>
        </is>
      </c>
      <c r="L1791" s="73" t="inlineStr">
        <is>
          <t>32</t>
        </is>
      </c>
      <c r="M1791" s="73" t="inlineStr">
        <is>
          <t>32</t>
        </is>
      </c>
      <c r="N1791" s="73" t="inlineStr">
        <is>
          <t>32</t>
        </is>
      </c>
      <c r="O1791" s="73" t="inlineStr">
        <is>
          <t>32</t>
        </is>
      </c>
      <c r="P1791" s="87" t="inlineStr">
        <is>
          <t>x</t>
        </is>
      </c>
      <c r="Q1791" s="87" t="inlineStr">
        <is>
          <t>x</t>
        </is>
      </c>
      <c r="R1791" s="87" t="inlineStr">
        <is>
          <t>x</t>
        </is>
      </c>
      <c r="S1791" s="88" t="inlineStr">
        <is>
          <t>x</t>
        </is>
      </c>
    </row>
    <row r="1792" ht="24" customHeight="1">
      <c r="A1792" s="494" t="n"/>
      <c r="B1792" s="236" t="inlineStr">
        <is>
          <t>34</t>
        </is>
      </c>
      <c r="C1792" s="82" t="inlineStr">
        <is>
          <t>78.8</t>
        </is>
      </c>
      <c r="D1792" s="83" t="inlineStr">
        <is>
          <t>35</t>
        </is>
      </c>
      <c r="E1792" s="83" t="inlineStr">
        <is>
          <t>20</t>
        </is>
      </c>
      <c r="F1792" s="84">
        <f>D1792*E1792</f>
        <v/>
      </c>
      <c r="G1792" s="665" t="inlineStr">
        <is>
          <t>x</t>
        </is>
      </c>
      <c r="H1792" s="73" t="inlineStr">
        <is>
          <t>30.7%</t>
        </is>
      </c>
      <c r="I1792" s="73" t="inlineStr">
        <is>
          <t>30.7%</t>
        </is>
      </c>
      <c r="J1792" s="665" t="inlineStr">
        <is>
          <t>x</t>
        </is>
      </c>
      <c r="K1792" s="665" t="inlineStr">
        <is>
          <t>x</t>
        </is>
      </c>
      <c r="L1792" s="73" t="inlineStr">
        <is>
          <t>35</t>
        </is>
      </c>
      <c r="M1792" s="73" t="inlineStr">
        <is>
          <t>35</t>
        </is>
      </c>
      <c r="N1792" s="73" t="inlineStr">
        <is>
          <t>35</t>
        </is>
      </c>
      <c r="O1792" s="73" t="inlineStr">
        <is>
          <t>35</t>
        </is>
      </c>
      <c r="P1792" s="87" t="inlineStr">
        <is>
          <t>x</t>
        </is>
      </c>
      <c r="Q1792" s="87" t="inlineStr">
        <is>
          <t>x</t>
        </is>
      </c>
      <c r="R1792" s="87" t="inlineStr">
        <is>
          <t>x</t>
        </is>
      </c>
      <c r="S1792" s="88" t="inlineStr">
        <is>
          <t>x</t>
        </is>
      </c>
    </row>
    <row r="1793" ht="24" customHeight="1">
      <c r="A1793" s="553" t="n"/>
      <c r="B1793" s="78" t="inlineStr">
        <is>
          <t>35</t>
        </is>
      </c>
      <c r="C1793" s="89" t="inlineStr">
        <is>
          <t>85.1</t>
        </is>
      </c>
      <c r="D1793" s="90" t="inlineStr">
        <is>
          <t>35</t>
        </is>
      </c>
      <c r="E1793" s="90" t="inlineStr">
        <is>
          <t>20</t>
        </is>
      </c>
      <c r="F1793" s="224">
        <f>D1793*E1793</f>
        <v/>
      </c>
      <c r="G1793" s="1061" t="inlineStr">
        <is>
          <t>x</t>
        </is>
      </c>
      <c r="H1793" s="1060" t="inlineStr">
        <is>
          <t>32.9%</t>
        </is>
      </c>
      <c r="I1793" s="1060" t="inlineStr">
        <is>
          <t>32.9%</t>
        </is>
      </c>
      <c r="J1793" s="1061" t="inlineStr">
        <is>
          <t>x</t>
        </is>
      </c>
      <c r="K1793" s="1061" t="inlineStr">
        <is>
          <t>x</t>
        </is>
      </c>
      <c r="L1793" s="1063" t="inlineStr">
        <is>
          <t>38</t>
        </is>
      </c>
      <c r="M1793" s="1063" t="inlineStr">
        <is>
          <t>38</t>
        </is>
      </c>
      <c r="N1793" s="1063" t="inlineStr">
        <is>
          <t>38</t>
        </is>
      </c>
      <c r="O1793" s="1063" t="inlineStr">
        <is>
          <t>38</t>
        </is>
      </c>
      <c r="P1793" s="66" t="inlineStr">
        <is>
          <t>x</t>
        </is>
      </c>
      <c r="Q1793" s="66" t="inlineStr">
        <is>
          <t>x</t>
        </is>
      </c>
      <c r="R1793" s="66" t="inlineStr">
        <is>
          <t>x</t>
        </is>
      </c>
      <c r="S1793" s="67" t="inlineStr">
        <is>
          <t>x</t>
        </is>
      </c>
    </row>
    <row r="1794" ht="24" customHeight="1">
      <c r="A1794" s="605" t="inlineStr">
        <is>
          <t>明教
上层心法
乾坤归一</t>
        </is>
      </c>
      <c r="B1794" s="63" t="inlineStr">
        <is>
          <t>1</t>
        </is>
      </c>
      <c r="C1794" s="234" t="inlineStr">
        <is>
          <t>0.5</t>
        </is>
      </c>
      <c r="D1794" s="340" t="inlineStr">
        <is>
          <t>5</t>
        </is>
      </c>
      <c r="E1794" s="340" t="inlineStr">
        <is>
          <t>1</t>
        </is>
      </c>
      <c r="F1794" s="207">
        <f>D1794/$T$1*E1794</f>
        <v/>
      </c>
      <c r="G1794" s="340" t="inlineStr">
        <is>
          <t>1</t>
        </is>
      </c>
      <c r="H1794" s="340" t="inlineStr">
        <is>
          <t>0.2%</t>
        </is>
      </c>
      <c r="I1794" s="253" t="inlineStr">
        <is>
          <t>x</t>
        </is>
      </c>
      <c r="J1794" s="340" t="inlineStr">
        <is>
          <t>0.2%</t>
        </is>
      </c>
      <c r="K1794" s="253" t="inlineStr">
        <is>
          <t>x</t>
        </is>
      </c>
      <c r="L1794" s="340" t="inlineStr">
        <is>
          <t>0</t>
        </is>
      </c>
      <c r="M1794" s="253" t="inlineStr">
        <is>
          <t>x</t>
        </is>
      </c>
      <c r="N1794" s="1067" t="inlineStr">
        <is>
          <t>0</t>
        </is>
      </c>
      <c r="O1794" s="253" t="inlineStr">
        <is>
          <t>x</t>
        </is>
      </c>
      <c r="P1794" s="253" t="inlineStr">
        <is>
          <t>x</t>
        </is>
      </c>
      <c r="Q1794" s="253" t="inlineStr">
        <is>
          <t>x</t>
        </is>
      </c>
      <c r="R1794" s="340" t="inlineStr">
        <is>
          <t>1%</t>
        </is>
      </c>
      <c r="S1794" s="662" t="inlineStr">
        <is>
          <t>x</t>
        </is>
      </c>
    </row>
    <row r="1795" ht="24" customHeight="1">
      <c r="A1795" s="494" t="n"/>
      <c r="B1795" s="236" t="inlineStr">
        <is>
          <t>2</t>
        </is>
      </c>
      <c r="C1795" s="82" t="inlineStr">
        <is>
          <t>1.6</t>
        </is>
      </c>
      <c r="D1795" s="83" t="inlineStr">
        <is>
          <t>5</t>
        </is>
      </c>
      <c r="E1795" s="83" t="inlineStr">
        <is>
          <t>1</t>
        </is>
      </c>
      <c r="F1795" s="84">
        <f>D1795/$T$1*E1795</f>
        <v/>
      </c>
      <c r="G1795" s="83" t="inlineStr">
        <is>
          <t>1</t>
        </is>
      </c>
      <c r="H1795" s="83" t="inlineStr">
        <is>
          <t>0.4%</t>
        </is>
      </c>
      <c r="I1795" s="87" t="inlineStr">
        <is>
          <t>x</t>
        </is>
      </c>
      <c r="J1795" s="83" t="inlineStr">
        <is>
          <t>0.4%</t>
        </is>
      </c>
      <c r="K1795" s="87" t="inlineStr">
        <is>
          <t>x</t>
        </is>
      </c>
      <c r="L1795" s="83" t="inlineStr">
        <is>
          <t>1</t>
        </is>
      </c>
      <c r="M1795" s="87" t="inlineStr">
        <is>
          <t>x</t>
        </is>
      </c>
      <c r="N1795" s="1068" t="inlineStr">
        <is>
          <t>1</t>
        </is>
      </c>
      <c r="O1795" s="87" t="inlineStr">
        <is>
          <t>x</t>
        </is>
      </c>
      <c r="P1795" s="87" t="inlineStr">
        <is>
          <t>x</t>
        </is>
      </c>
      <c r="Q1795" s="87" t="inlineStr">
        <is>
          <t>x</t>
        </is>
      </c>
      <c r="R1795" s="83" t="inlineStr">
        <is>
          <t>2%</t>
        </is>
      </c>
      <c r="S1795" s="88" t="inlineStr">
        <is>
          <t>x</t>
        </is>
      </c>
    </row>
    <row r="1796" ht="24" customHeight="1">
      <c r="A1796" s="494" t="n"/>
      <c r="B1796" s="236" t="inlineStr">
        <is>
          <t>3</t>
        </is>
      </c>
      <c r="C1796" s="82" t="inlineStr">
        <is>
          <t>2.2</t>
        </is>
      </c>
      <c r="D1796" s="83" t="inlineStr">
        <is>
          <t>5</t>
        </is>
      </c>
      <c r="E1796" s="83" t="inlineStr">
        <is>
          <t>1</t>
        </is>
      </c>
      <c r="F1796" s="84">
        <f>D1796/$T$1*E1796</f>
        <v/>
      </c>
      <c r="G1796" s="83" t="inlineStr">
        <is>
          <t>2</t>
        </is>
      </c>
      <c r="H1796" s="83" t="inlineStr">
        <is>
          <t>0.7%</t>
        </is>
      </c>
      <c r="I1796" s="87" t="inlineStr">
        <is>
          <t>x</t>
        </is>
      </c>
      <c r="J1796" s="83" t="inlineStr">
        <is>
          <t>0.7%</t>
        </is>
      </c>
      <c r="K1796" s="87" t="inlineStr">
        <is>
          <t>x</t>
        </is>
      </c>
      <c r="L1796" s="83" t="inlineStr">
        <is>
          <t>1</t>
        </is>
      </c>
      <c r="M1796" s="87" t="inlineStr">
        <is>
          <t>x</t>
        </is>
      </c>
      <c r="N1796" s="1068" t="inlineStr">
        <is>
          <t>1</t>
        </is>
      </c>
      <c r="O1796" s="87" t="inlineStr">
        <is>
          <t>x</t>
        </is>
      </c>
      <c r="P1796" s="87" t="inlineStr">
        <is>
          <t>x</t>
        </is>
      </c>
      <c r="Q1796" s="87" t="inlineStr">
        <is>
          <t>x</t>
        </is>
      </c>
      <c r="R1796" s="83" t="inlineStr">
        <is>
          <t>3%</t>
        </is>
      </c>
      <c r="S1796" s="88" t="inlineStr">
        <is>
          <t>x</t>
        </is>
      </c>
    </row>
    <row r="1797" ht="24" customHeight="1">
      <c r="A1797" s="494" t="n"/>
      <c r="B1797" s="236" t="inlineStr">
        <is>
          <t>4</t>
        </is>
      </c>
      <c r="C1797" s="82" t="inlineStr">
        <is>
          <t>2.8</t>
        </is>
      </c>
      <c r="D1797" s="83" t="inlineStr">
        <is>
          <t>5</t>
        </is>
      </c>
      <c r="E1797" s="83" t="inlineStr">
        <is>
          <t>1</t>
        </is>
      </c>
      <c r="F1797" s="84">
        <f>D1797/$T$1*E1797</f>
        <v/>
      </c>
      <c r="G1797" s="83" t="inlineStr">
        <is>
          <t>3</t>
        </is>
      </c>
      <c r="H1797" s="83" t="inlineStr">
        <is>
          <t>0.9%</t>
        </is>
      </c>
      <c r="I1797" s="87" t="inlineStr">
        <is>
          <t>x</t>
        </is>
      </c>
      <c r="J1797" s="83" t="inlineStr">
        <is>
          <t>0.9%</t>
        </is>
      </c>
      <c r="K1797" s="87" t="inlineStr">
        <is>
          <t>x</t>
        </is>
      </c>
      <c r="L1797" s="83" t="inlineStr">
        <is>
          <t>1</t>
        </is>
      </c>
      <c r="M1797" s="87" t="inlineStr">
        <is>
          <t>x</t>
        </is>
      </c>
      <c r="N1797" s="1068" t="inlineStr">
        <is>
          <t>1</t>
        </is>
      </c>
      <c r="O1797" s="87" t="inlineStr">
        <is>
          <t>x</t>
        </is>
      </c>
      <c r="P1797" s="87" t="inlineStr">
        <is>
          <t>x</t>
        </is>
      </c>
      <c r="Q1797" s="87" t="inlineStr">
        <is>
          <t>x</t>
        </is>
      </c>
      <c r="R1797" s="83" t="inlineStr">
        <is>
          <t>4%</t>
        </is>
      </c>
      <c r="S1797" s="88" t="inlineStr">
        <is>
          <t>x</t>
        </is>
      </c>
    </row>
    <row r="1798" ht="24" customHeight="1">
      <c r="A1798" s="494" t="n"/>
      <c r="B1798" s="236" t="inlineStr">
        <is>
          <t>5</t>
        </is>
      </c>
      <c r="C1798" s="82" t="inlineStr">
        <is>
          <t>3.2</t>
        </is>
      </c>
      <c r="D1798" s="83" t="inlineStr">
        <is>
          <t>5</t>
        </is>
      </c>
      <c r="E1798" s="83" t="inlineStr">
        <is>
          <t>1</t>
        </is>
      </c>
      <c r="F1798" s="84">
        <f>D1798/$T$1*E1798</f>
        <v/>
      </c>
      <c r="G1798" s="83" t="inlineStr">
        <is>
          <t>3</t>
        </is>
      </c>
      <c r="H1798" s="83" t="inlineStr">
        <is>
          <t>1.1%</t>
        </is>
      </c>
      <c r="I1798" s="87" t="inlineStr">
        <is>
          <t>x</t>
        </is>
      </c>
      <c r="J1798" s="83" t="inlineStr">
        <is>
          <t>1.1%</t>
        </is>
      </c>
      <c r="K1798" s="87" t="inlineStr">
        <is>
          <t>x</t>
        </is>
      </c>
      <c r="L1798" s="83" t="inlineStr">
        <is>
          <t>1</t>
        </is>
      </c>
      <c r="M1798" s="87" t="inlineStr">
        <is>
          <t>x</t>
        </is>
      </c>
      <c r="N1798" s="1068" t="inlineStr">
        <is>
          <t>1</t>
        </is>
      </c>
      <c r="O1798" s="87" t="inlineStr">
        <is>
          <t>x</t>
        </is>
      </c>
      <c r="P1798" s="87" t="inlineStr">
        <is>
          <t>x</t>
        </is>
      </c>
      <c r="Q1798" s="87" t="inlineStr">
        <is>
          <t>x</t>
        </is>
      </c>
      <c r="R1798" s="83" t="inlineStr">
        <is>
          <t>5%</t>
        </is>
      </c>
      <c r="S1798" s="88" t="inlineStr">
        <is>
          <t>x</t>
        </is>
      </c>
    </row>
    <row r="1799" ht="24" customHeight="1">
      <c r="A1799" s="494" t="n"/>
      <c r="B1799" s="236" t="inlineStr">
        <is>
          <t>6</t>
        </is>
      </c>
      <c r="C1799" s="82" t="inlineStr">
        <is>
          <t>4.6</t>
        </is>
      </c>
      <c r="D1799" s="83" t="inlineStr">
        <is>
          <t>10</t>
        </is>
      </c>
      <c r="E1799" s="83" t="inlineStr">
        <is>
          <t>2</t>
        </is>
      </c>
      <c r="F1799" s="84">
        <f>D1799/$T$1*E1799</f>
        <v/>
      </c>
      <c r="G1799" s="83" t="inlineStr">
        <is>
          <t>4</t>
        </is>
      </c>
      <c r="H1799" s="83" t="inlineStr">
        <is>
          <t>1.4%</t>
        </is>
      </c>
      <c r="I1799" s="87" t="inlineStr">
        <is>
          <t>x</t>
        </is>
      </c>
      <c r="J1799" s="83" t="inlineStr">
        <is>
          <t>1.4%</t>
        </is>
      </c>
      <c r="K1799" s="87" t="inlineStr">
        <is>
          <t>x</t>
        </is>
      </c>
      <c r="L1799" s="83" t="inlineStr">
        <is>
          <t>2</t>
        </is>
      </c>
      <c r="M1799" s="87" t="inlineStr">
        <is>
          <t>x</t>
        </is>
      </c>
      <c r="N1799" s="1068" t="inlineStr">
        <is>
          <t>2</t>
        </is>
      </c>
      <c r="O1799" s="87" t="inlineStr">
        <is>
          <t>x</t>
        </is>
      </c>
      <c r="P1799" s="87" t="inlineStr">
        <is>
          <t>x</t>
        </is>
      </c>
      <c r="Q1799" s="87" t="inlineStr">
        <is>
          <t>x</t>
        </is>
      </c>
      <c r="R1799" s="83" t="inlineStr">
        <is>
          <t>6.5%</t>
        </is>
      </c>
      <c r="S1799" s="88" t="inlineStr">
        <is>
          <t>x</t>
        </is>
      </c>
    </row>
    <row r="1800" ht="24" customHeight="1">
      <c r="A1800" s="494" t="n"/>
      <c r="B1800" s="236" t="inlineStr">
        <is>
          <t>7</t>
        </is>
      </c>
      <c r="C1800" s="82" t="inlineStr">
        <is>
          <t>5.5</t>
        </is>
      </c>
      <c r="D1800" s="83" t="inlineStr">
        <is>
          <t>10</t>
        </is>
      </c>
      <c r="E1800" s="83" t="inlineStr">
        <is>
          <t>2</t>
        </is>
      </c>
      <c r="F1800" s="84">
        <f>D1800/$T$1*E1800</f>
        <v/>
      </c>
      <c r="G1800" s="83" t="inlineStr">
        <is>
          <t>5</t>
        </is>
      </c>
      <c r="H1800" s="83" t="inlineStr">
        <is>
          <t>1.8%</t>
        </is>
      </c>
      <c r="I1800" s="87" t="inlineStr">
        <is>
          <t>x</t>
        </is>
      </c>
      <c r="J1800" s="83" t="inlineStr">
        <is>
          <t>1.8%</t>
        </is>
      </c>
      <c r="K1800" s="87" t="inlineStr">
        <is>
          <t>x</t>
        </is>
      </c>
      <c r="L1800" s="83" t="inlineStr">
        <is>
          <t>2</t>
        </is>
      </c>
      <c r="M1800" s="87" t="inlineStr">
        <is>
          <t>x</t>
        </is>
      </c>
      <c r="N1800" s="1068" t="inlineStr">
        <is>
          <t>2</t>
        </is>
      </c>
      <c r="O1800" s="87" t="inlineStr">
        <is>
          <t>x</t>
        </is>
      </c>
      <c r="P1800" s="87" t="inlineStr">
        <is>
          <t>x</t>
        </is>
      </c>
      <c r="Q1800" s="87" t="inlineStr">
        <is>
          <t>x</t>
        </is>
      </c>
      <c r="R1800" s="83" t="inlineStr">
        <is>
          <t>8%</t>
        </is>
      </c>
      <c r="S1800" s="88" t="inlineStr">
        <is>
          <t>x</t>
        </is>
      </c>
    </row>
    <row r="1801" ht="24" customHeight="1">
      <c r="A1801" s="494" t="n"/>
      <c r="B1801" s="236" t="inlineStr">
        <is>
          <t>8</t>
        </is>
      </c>
      <c r="C1801" s="82" t="inlineStr">
        <is>
          <t>6.2</t>
        </is>
      </c>
      <c r="D1801" s="83" t="inlineStr">
        <is>
          <t>10</t>
        </is>
      </c>
      <c r="E1801" s="83" t="inlineStr">
        <is>
          <t>2</t>
        </is>
      </c>
      <c r="F1801" s="84">
        <f>D1801/$T$1*E1801</f>
        <v/>
      </c>
      <c r="G1801" s="83" t="inlineStr">
        <is>
          <t>6</t>
        </is>
      </c>
      <c r="H1801" s="83" t="inlineStr">
        <is>
          <t>2.1%</t>
        </is>
      </c>
      <c r="I1801" s="87" t="inlineStr">
        <is>
          <t>x</t>
        </is>
      </c>
      <c r="J1801" s="83" t="inlineStr">
        <is>
          <t>2.1%</t>
        </is>
      </c>
      <c r="K1801" s="87" t="inlineStr">
        <is>
          <t>x</t>
        </is>
      </c>
      <c r="L1801" s="83" t="inlineStr">
        <is>
          <t>2</t>
        </is>
      </c>
      <c r="M1801" s="87" t="inlineStr">
        <is>
          <t>x</t>
        </is>
      </c>
      <c r="N1801" s="1068" t="inlineStr">
        <is>
          <t>2</t>
        </is>
      </c>
      <c r="O1801" s="87" t="inlineStr">
        <is>
          <t>x</t>
        </is>
      </c>
      <c r="P1801" s="87" t="inlineStr">
        <is>
          <t>x</t>
        </is>
      </c>
      <c r="Q1801" s="87" t="inlineStr">
        <is>
          <t>x</t>
        </is>
      </c>
      <c r="R1801" s="83" t="inlineStr">
        <is>
          <t>9.5%</t>
        </is>
      </c>
      <c r="S1801" s="88" t="inlineStr">
        <is>
          <t>x</t>
        </is>
      </c>
    </row>
    <row r="1802" ht="24" customHeight="1">
      <c r="A1802" s="494" t="n"/>
      <c r="B1802" s="236" t="inlineStr">
        <is>
          <t>9</t>
        </is>
      </c>
      <c r="C1802" s="82" t="inlineStr">
        <is>
          <t>7.6</t>
        </is>
      </c>
      <c r="D1802" s="83" t="inlineStr">
        <is>
          <t>10</t>
        </is>
      </c>
      <c r="E1802" s="83" t="inlineStr">
        <is>
          <t>2</t>
        </is>
      </c>
      <c r="F1802" s="84">
        <f>D1802/$T$1*E1802</f>
        <v/>
      </c>
      <c r="G1802" s="83" t="inlineStr">
        <is>
          <t>7</t>
        </is>
      </c>
      <c r="H1802" s="83" t="inlineStr">
        <is>
          <t>2.4%</t>
        </is>
      </c>
      <c r="I1802" s="87" t="inlineStr">
        <is>
          <t>x</t>
        </is>
      </c>
      <c r="J1802" s="83" t="inlineStr">
        <is>
          <t>2.4%</t>
        </is>
      </c>
      <c r="K1802" s="87" t="inlineStr">
        <is>
          <t>x</t>
        </is>
      </c>
      <c r="L1802" s="83" t="inlineStr">
        <is>
          <t>3</t>
        </is>
      </c>
      <c r="M1802" s="87" t="inlineStr">
        <is>
          <t>x</t>
        </is>
      </c>
      <c r="N1802" s="1068" t="inlineStr">
        <is>
          <t>3</t>
        </is>
      </c>
      <c r="O1802" s="87" t="inlineStr">
        <is>
          <t>x</t>
        </is>
      </c>
      <c r="P1802" s="87" t="inlineStr">
        <is>
          <t>x</t>
        </is>
      </c>
      <c r="Q1802" s="87" t="inlineStr">
        <is>
          <t>x</t>
        </is>
      </c>
      <c r="R1802" s="83" t="inlineStr">
        <is>
          <t>11%</t>
        </is>
      </c>
      <c r="S1802" s="88" t="inlineStr">
        <is>
          <t>x</t>
        </is>
      </c>
    </row>
    <row r="1803" ht="24" customHeight="1">
      <c r="A1803" s="494" t="n"/>
      <c r="B1803" s="236" t="inlineStr">
        <is>
          <t>10</t>
        </is>
      </c>
      <c r="C1803" s="82" t="inlineStr">
        <is>
          <t>8.3</t>
        </is>
      </c>
      <c r="D1803" s="83" t="inlineStr">
        <is>
          <t>10</t>
        </is>
      </c>
      <c r="E1803" s="83" t="inlineStr">
        <is>
          <t>2</t>
        </is>
      </c>
      <c r="F1803" s="84">
        <f>D1803/$T$1*E1803</f>
        <v/>
      </c>
      <c r="G1803" s="83" t="inlineStr">
        <is>
          <t>8</t>
        </is>
      </c>
      <c r="H1803" s="83" t="inlineStr">
        <is>
          <t>2.7%</t>
        </is>
      </c>
      <c r="I1803" s="87" t="inlineStr">
        <is>
          <t>x</t>
        </is>
      </c>
      <c r="J1803" s="83" t="inlineStr">
        <is>
          <t>2.7%</t>
        </is>
      </c>
      <c r="K1803" s="87" t="inlineStr">
        <is>
          <t>x</t>
        </is>
      </c>
      <c r="L1803" s="83" t="inlineStr">
        <is>
          <t>3</t>
        </is>
      </c>
      <c r="M1803" s="87" t="inlineStr">
        <is>
          <t>x</t>
        </is>
      </c>
      <c r="N1803" s="1068" t="inlineStr">
        <is>
          <t>3</t>
        </is>
      </c>
      <c r="O1803" s="87" t="inlineStr">
        <is>
          <t>x</t>
        </is>
      </c>
      <c r="P1803" s="87" t="inlineStr">
        <is>
          <t>x</t>
        </is>
      </c>
      <c r="Q1803" s="87" t="inlineStr">
        <is>
          <t>x</t>
        </is>
      </c>
      <c r="R1803" s="83" t="inlineStr">
        <is>
          <t>12.5%</t>
        </is>
      </c>
      <c r="S1803" s="88" t="inlineStr">
        <is>
          <t>x</t>
        </is>
      </c>
    </row>
    <row r="1804" ht="24" customHeight="1">
      <c r="A1804" s="494" t="n"/>
      <c r="B1804" s="236" t="inlineStr">
        <is>
          <t>11</t>
        </is>
      </c>
      <c r="C1804" s="82" t="inlineStr">
        <is>
          <t>10</t>
        </is>
      </c>
      <c r="D1804" s="83" t="inlineStr">
        <is>
          <t>15</t>
        </is>
      </c>
      <c r="E1804" s="83" t="inlineStr">
        <is>
          <t>5</t>
        </is>
      </c>
      <c r="F1804" s="84">
        <f>D1804/$T$1*E1804</f>
        <v/>
      </c>
      <c r="G1804" s="83" t="inlineStr">
        <is>
          <t>9</t>
        </is>
      </c>
      <c r="H1804" s="83" t="inlineStr">
        <is>
          <t>3.2%</t>
        </is>
      </c>
      <c r="I1804" s="87" t="inlineStr">
        <is>
          <t>x</t>
        </is>
      </c>
      <c r="J1804" s="83" t="inlineStr">
        <is>
          <t>3.2%</t>
        </is>
      </c>
      <c r="K1804" s="87" t="inlineStr">
        <is>
          <t>x</t>
        </is>
      </c>
      <c r="L1804" s="83" t="inlineStr">
        <is>
          <t>4</t>
        </is>
      </c>
      <c r="M1804" s="87" t="inlineStr">
        <is>
          <t>x</t>
        </is>
      </c>
      <c r="N1804" s="1068" t="inlineStr">
        <is>
          <t>4</t>
        </is>
      </c>
      <c r="O1804" s="87" t="inlineStr">
        <is>
          <t>x</t>
        </is>
      </c>
      <c r="P1804" s="87" t="inlineStr">
        <is>
          <t>x</t>
        </is>
      </c>
      <c r="Q1804" s="87" t="inlineStr">
        <is>
          <t>x</t>
        </is>
      </c>
      <c r="R1804" s="83" t="inlineStr">
        <is>
          <t>14.5%</t>
        </is>
      </c>
      <c r="S1804" s="88" t="inlineStr">
        <is>
          <t>x</t>
        </is>
      </c>
    </row>
    <row r="1805" ht="24" customHeight="1">
      <c r="A1805" s="494" t="n"/>
      <c r="B1805" s="236" t="inlineStr">
        <is>
          <t>12</t>
        </is>
      </c>
      <c r="C1805" s="82" t="inlineStr">
        <is>
          <t>11</t>
        </is>
      </c>
      <c r="D1805" s="83" t="inlineStr">
        <is>
          <t>15</t>
        </is>
      </c>
      <c r="E1805" s="83" t="inlineStr">
        <is>
          <t>5</t>
        </is>
      </c>
      <c r="F1805" s="84">
        <f>D1805/$T$1*E1805</f>
        <v/>
      </c>
      <c r="G1805" s="83" t="inlineStr">
        <is>
          <t>10</t>
        </is>
      </c>
      <c r="H1805" s="83" t="inlineStr">
        <is>
          <t>3.6%</t>
        </is>
      </c>
      <c r="I1805" s="87" t="inlineStr">
        <is>
          <t>x</t>
        </is>
      </c>
      <c r="J1805" s="83" t="inlineStr">
        <is>
          <t>3.6%</t>
        </is>
      </c>
      <c r="K1805" s="87" t="inlineStr">
        <is>
          <t>x</t>
        </is>
      </c>
      <c r="L1805" s="83" t="inlineStr">
        <is>
          <t>4</t>
        </is>
      </c>
      <c r="M1805" s="87" t="inlineStr">
        <is>
          <t>x</t>
        </is>
      </c>
      <c r="N1805" s="1068" t="inlineStr">
        <is>
          <t>4</t>
        </is>
      </c>
      <c r="O1805" s="87" t="inlineStr">
        <is>
          <t>x</t>
        </is>
      </c>
      <c r="P1805" s="87" t="inlineStr">
        <is>
          <t>x</t>
        </is>
      </c>
      <c r="Q1805" s="87" t="inlineStr">
        <is>
          <t>x</t>
        </is>
      </c>
      <c r="R1805" s="83" t="inlineStr">
        <is>
          <t>16.5%</t>
        </is>
      </c>
      <c r="S1805" s="88" t="inlineStr">
        <is>
          <t>x</t>
        </is>
      </c>
    </row>
    <row r="1806" ht="24" customHeight="1">
      <c r="A1806" s="494" t="n"/>
      <c r="B1806" s="236" t="inlineStr">
        <is>
          <t>13</t>
        </is>
      </c>
      <c r="C1806" s="82" t="inlineStr">
        <is>
          <t>12.8</t>
        </is>
      </c>
      <c r="D1806" s="83" t="inlineStr">
        <is>
          <t>15</t>
        </is>
      </c>
      <c r="E1806" s="83" t="inlineStr">
        <is>
          <t>5</t>
        </is>
      </c>
      <c r="F1806" s="84">
        <f>D1806/$T$1*E1806</f>
        <v/>
      </c>
      <c r="G1806" s="83" t="inlineStr">
        <is>
          <t>12</t>
        </is>
      </c>
      <c r="H1806" s="83" t="inlineStr">
        <is>
          <t>4.1%</t>
        </is>
      </c>
      <c r="I1806" s="87" t="inlineStr">
        <is>
          <t>x</t>
        </is>
      </c>
      <c r="J1806" s="83" t="inlineStr">
        <is>
          <t>4.1%</t>
        </is>
      </c>
      <c r="K1806" s="87" t="inlineStr">
        <is>
          <t>x</t>
        </is>
      </c>
      <c r="L1806" s="83" t="inlineStr">
        <is>
          <t>5</t>
        </is>
      </c>
      <c r="M1806" s="87" t="inlineStr">
        <is>
          <t>x</t>
        </is>
      </c>
      <c r="N1806" s="1068" t="inlineStr">
        <is>
          <t>5</t>
        </is>
      </c>
      <c r="O1806" s="87" t="inlineStr">
        <is>
          <t>x</t>
        </is>
      </c>
      <c r="P1806" s="87" t="inlineStr">
        <is>
          <t>x</t>
        </is>
      </c>
      <c r="Q1806" s="87" t="inlineStr">
        <is>
          <t>x</t>
        </is>
      </c>
      <c r="R1806" s="83" t="inlineStr">
        <is>
          <t>18.5%</t>
        </is>
      </c>
      <c r="S1806" s="88" t="inlineStr">
        <is>
          <t>x</t>
        </is>
      </c>
    </row>
    <row r="1807" ht="24" customHeight="1">
      <c r="A1807" s="494" t="n"/>
      <c r="B1807" s="236" t="inlineStr">
        <is>
          <t>14</t>
        </is>
      </c>
      <c r="C1807" s="82" t="inlineStr">
        <is>
          <t>13.8</t>
        </is>
      </c>
      <c r="D1807" s="83" t="inlineStr">
        <is>
          <t>15</t>
        </is>
      </c>
      <c r="E1807" s="83" t="inlineStr">
        <is>
          <t>5</t>
        </is>
      </c>
      <c r="F1807" s="84">
        <f>D1807/$T$1*E1807</f>
        <v/>
      </c>
      <c r="G1807" s="83" t="inlineStr">
        <is>
          <t>13</t>
        </is>
      </c>
      <c r="H1807" s="83" t="inlineStr">
        <is>
          <t>4.5%</t>
        </is>
      </c>
      <c r="I1807" s="87" t="inlineStr">
        <is>
          <t>x</t>
        </is>
      </c>
      <c r="J1807" s="83" t="inlineStr">
        <is>
          <t>4.5%</t>
        </is>
      </c>
      <c r="K1807" s="87" t="inlineStr">
        <is>
          <t>x</t>
        </is>
      </c>
      <c r="L1807" s="83" t="inlineStr">
        <is>
          <t>5</t>
        </is>
      </c>
      <c r="M1807" s="87" t="inlineStr">
        <is>
          <t>x</t>
        </is>
      </c>
      <c r="N1807" s="1068" t="inlineStr">
        <is>
          <t>5</t>
        </is>
      </c>
      <c r="O1807" s="87" t="inlineStr">
        <is>
          <t>x</t>
        </is>
      </c>
      <c r="P1807" s="87" t="inlineStr">
        <is>
          <t>x</t>
        </is>
      </c>
      <c r="Q1807" s="87" t="inlineStr">
        <is>
          <t>x</t>
        </is>
      </c>
      <c r="R1807" s="83" t="inlineStr">
        <is>
          <t>20.5%</t>
        </is>
      </c>
      <c r="S1807" s="88" t="inlineStr">
        <is>
          <t>x</t>
        </is>
      </c>
    </row>
    <row r="1808" ht="24" customHeight="1">
      <c r="A1808" s="494" t="n"/>
      <c r="B1808" s="236" t="inlineStr">
        <is>
          <t>15</t>
        </is>
      </c>
      <c r="C1808" s="82" t="inlineStr">
        <is>
          <t>15.4</t>
        </is>
      </c>
      <c r="D1808" s="83" t="inlineStr">
        <is>
          <t>15</t>
        </is>
      </c>
      <c r="E1808" s="83" t="inlineStr">
        <is>
          <t>5</t>
        </is>
      </c>
      <c r="F1808" s="84">
        <f>D1808/$T$1*E1808</f>
        <v/>
      </c>
      <c r="G1808" s="83" t="inlineStr">
        <is>
          <t>14</t>
        </is>
      </c>
      <c r="H1808" s="83" t="inlineStr">
        <is>
          <t>4.9%</t>
        </is>
      </c>
      <c r="I1808" s="87" t="inlineStr">
        <is>
          <t>x</t>
        </is>
      </c>
      <c r="J1808" s="83" t="inlineStr">
        <is>
          <t>4.9%</t>
        </is>
      </c>
      <c r="K1808" s="87" t="inlineStr">
        <is>
          <t>x</t>
        </is>
      </c>
      <c r="L1808" s="83" t="inlineStr">
        <is>
          <t>6</t>
        </is>
      </c>
      <c r="M1808" s="87" t="inlineStr">
        <is>
          <t>x</t>
        </is>
      </c>
      <c r="N1808" s="1068" t="inlineStr">
        <is>
          <t>6</t>
        </is>
      </c>
      <c r="O1808" s="87" t="inlineStr">
        <is>
          <t>x</t>
        </is>
      </c>
      <c r="P1808" s="87" t="inlineStr">
        <is>
          <t>x</t>
        </is>
      </c>
      <c r="Q1808" s="87" t="inlineStr">
        <is>
          <t>x</t>
        </is>
      </c>
      <c r="R1808" s="83" t="inlineStr">
        <is>
          <t>22.5%</t>
        </is>
      </c>
      <c r="S1808" s="88" t="inlineStr">
        <is>
          <t>x</t>
        </is>
      </c>
    </row>
    <row r="1809" ht="24" customHeight="1">
      <c r="A1809" s="494" t="n"/>
      <c r="B1809" s="236" t="inlineStr">
        <is>
          <t>16</t>
        </is>
      </c>
      <c r="C1809" s="82" t="inlineStr">
        <is>
          <t>17</t>
        </is>
      </c>
      <c r="D1809" s="83" t="inlineStr">
        <is>
          <t>20</t>
        </is>
      </c>
      <c r="E1809" s="83" t="inlineStr">
        <is>
          <t>8</t>
        </is>
      </c>
      <c r="F1809" s="84">
        <f>D1809/$T$1*E1809</f>
        <v/>
      </c>
      <c r="G1809" s="83" t="inlineStr">
        <is>
          <t>16</t>
        </is>
      </c>
      <c r="H1809" s="83" t="inlineStr">
        <is>
          <t>5.6%</t>
        </is>
      </c>
      <c r="I1809" s="87" t="inlineStr">
        <is>
          <t>x</t>
        </is>
      </c>
      <c r="J1809" s="83" t="inlineStr">
        <is>
          <t>5.6%</t>
        </is>
      </c>
      <c r="K1809" s="87" t="inlineStr">
        <is>
          <t>x</t>
        </is>
      </c>
      <c r="L1809" s="83" t="inlineStr">
        <is>
          <t>6</t>
        </is>
      </c>
      <c r="M1809" s="87" t="inlineStr">
        <is>
          <t>x</t>
        </is>
      </c>
      <c r="N1809" s="1068" t="inlineStr">
        <is>
          <t>6</t>
        </is>
      </c>
      <c r="O1809" s="87" t="inlineStr">
        <is>
          <t>x</t>
        </is>
      </c>
      <c r="P1809" s="87" t="inlineStr">
        <is>
          <t>x</t>
        </is>
      </c>
      <c r="Q1809" s="87" t="inlineStr">
        <is>
          <t>x</t>
        </is>
      </c>
      <c r="R1809" s="83" t="inlineStr">
        <is>
          <t>25.5%</t>
        </is>
      </c>
      <c r="S1809" s="88" t="inlineStr">
        <is>
          <t>x</t>
        </is>
      </c>
    </row>
    <row r="1810" ht="24" customHeight="1">
      <c r="A1810" s="494" t="n"/>
      <c r="B1810" s="236" t="inlineStr">
        <is>
          <t>17</t>
        </is>
      </c>
      <c r="C1810" s="82" t="inlineStr">
        <is>
          <t>19.1</t>
        </is>
      </c>
      <c r="D1810" s="83" t="inlineStr">
        <is>
          <t>20</t>
        </is>
      </c>
      <c r="E1810" s="83" t="inlineStr">
        <is>
          <t>8</t>
        </is>
      </c>
      <c r="F1810" s="84">
        <f>D1810/$T$1*E1810</f>
        <v/>
      </c>
      <c r="G1810" s="83" t="inlineStr">
        <is>
          <t>18</t>
        </is>
      </c>
      <c r="H1810" s="83" t="inlineStr">
        <is>
          <t>6.2%</t>
        </is>
      </c>
      <c r="I1810" s="87" t="inlineStr">
        <is>
          <t>x</t>
        </is>
      </c>
      <c r="J1810" s="83" t="inlineStr">
        <is>
          <t>6.2%</t>
        </is>
      </c>
      <c r="K1810" s="87" t="inlineStr">
        <is>
          <t>x</t>
        </is>
      </c>
      <c r="L1810" s="83" t="inlineStr">
        <is>
          <t>7</t>
        </is>
      </c>
      <c r="M1810" s="87" t="inlineStr">
        <is>
          <t>x</t>
        </is>
      </c>
      <c r="N1810" s="1068" t="inlineStr">
        <is>
          <t>7</t>
        </is>
      </c>
      <c r="O1810" s="87" t="inlineStr">
        <is>
          <t>x</t>
        </is>
      </c>
      <c r="P1810" s="87" t="inlineStr">
        <is>
          <t>x</t>
        </is>
      </c>
      <c r="Q1810" s="87" t="inlineStr">
        <is>
          <t>x</t>
        </is>
      </c>
      <c r="R1810" s="83" t="inlineStr">
        <is>
          <t>28.5%</t>
        </is>
      </c>
      <c r="S1810" s="88" t="inlineStr">
        <is>
          <t>x</t>
        </is>
      </c>
    </row>
    <row r="1811" ht="24" customHeight="1">
      <c r="A1811" s="494" t="n"/>
      <c r="B1811" s="236" t="inlineStr">
        <is>
          <t>18</t>
        </is>
      </c>
      <c r="C1811" s="82" t="inlineStr">
        <is>
          <t>21.4</t>
        </is>
      </c>
      <c r="D1811" s="83" t="inlineStr">
        <is>
          <t>20</t>
        </is>
      </c>
      <c r="E1811" s="83" t="inlineStr">
        <is>
          <t>8</t>
        </is>
      </c>
      <c r="F1811" s="84">
        <f>D1811/$T$1*E1811</f>
        <v/>
      </c>
      <c r="G1811" s="83" t="inlineStr">
        <is>
          <t>20</t>
        </is>
      </c>
      <c r="H1811" s="83" t="inlineStr">
        <is>
          <t>6.9%</t>
        </is>
      </c>
      <c r="I1811" s="87" t="inlineStr">
        <is>
          <t>x</t>
        </is>
      </c>
      <c r="J1811" s="83" t="inlineStr">
        <is>
          <t>6.9%</t>
        </is>
      </c>
      <c r="K1811" s="87" t="inlineStr">
        <is>
          <t>x</t>
        </is>
      </c>
      <c r="L1811" s="83" t="inlineStr">
        <is>
          <t>8</t>
        </is>
      </c>
      <c r="M1811" s="87" t="inlineStr">
        <is>
          <t>x</t>
        </is>
      </c>
      <c r="N1811" s="1068" t="inlineStr">
        <is>
          <t>8</t>
        </is>
      </c>
      <c r="O1811" s="87" t="inlineStr">
        <is>
          <t>x</t>
        </is>
      </c>
      <c r="P1811" s="87" t="inlineStr">
        <is>
          <t>x</t>
        </is>
      </c>
      <c r="Q1811" s="87" t="inlineStr">
        <is>
          <t>x</t>
        </is>
      </c>
      <c r="R1811" s="83" t="inlineStr">
        <is>
          <t>31.5%</t>
        </is>
      </c>
      <c r="S1811" s="88" t="inlineStr">
        <is>
          <t>x</t>
        </is>
      </c>
    </row>
    <row r="1812" ht="24" customHeight="1">
      <c r="A1812" s="494" t="n"/>
      <c r="B1812" s="236" t="inlineStr">
        <is>
          <t>19</t>
        </is>
      </c>
      <c r="C1812" s="82" t="inlineStr">
        <is>
          <t>23.6</t>
        </is>
      </c>
      <c r="D1812" s="83" t="inlineStr">
        <is>
          <t>20</t>
        </is>
      </c>
      <c r="E1812" s="83" t="inlineStr">
        <is>
          <t>8</t>
        </is>
      </c>
      <c r="F1812" s="84">
        <f>D1812/$T$1*E1812</f>
        <v/>
      </c>
      <c r="G1812" s="83" t="inlineStr">
        <is>
          <t>22</t>
        </is>
      </c>
      <c r="H1812" s="83" t="inlineStr">
        <is>
          <t>7.6%</t>
        </is>
      </c>
      <c r="I1812" s="87" t="inlineStr">
        <is>
          <t>x</t>
        </is>
      </c>
      <c r="J1812" s="83" t="inlineStr">
        <is>
          <t>7.6%</t>
        </is>
      </c>
      <c r="K1812" s="87" t="inlineStr">
        <is>
          <t>x</t>
        </is>
      </c>
      <c r="L1812" s="83" t="inlineStr">
        <is>
          <t>9</t>
        </is>
      </c>
      <c r="M1812" s="87" t="inlineStr">
        <is>
          <t>x</t>
        </is>
      </c>
      <c r="N1812" s="1068" t="inlineStr">
        <is>
          <t>9</t>
        </is>
      </c>
      <c r="O1812" s="87" t="inlineStr">
        <is>
          <t>x</t>
        </is>
      </c>
      <c r="P1812" s="87" t="inlineStr">
        <is>
          <t>x</t>
        </is>
      </c>
      <c r="Q1812" s="87" t="inlineStr">
        <is>
          <t>x</t>
        </is>
      </c>
      <c r="R1812" s="83" t="inlineStr">
        <is>
          <t>34.5%</t>
        </is>
      </c>
      <c r="S1812" s="88" t="inlineStr">
        <is>
          <t>x</t>
        </is>
      </c>
    </row>
    <row r="1813" ht="24" customHeight="1">
      <c r="A1813" s="494" t="n"/>
      <c r="B1813" s="236" t="inlineStr">
        <is>
          <t>20</t>
        </is>
      </c>
      <c r="C1813" s="82" t="inlineStr">
        <is>
          <t>25.1</t>
        </is>
      </c>
      <c r="D1813" s="83" t="inlineStr">
        <is>
          <t>20</t>
        </is>
      </c>
      <c r="E1813" s="83" t="inlineStr">
        <is>
          <t>8</t>
        </is>
      </c>
      <c r="F1813" s="84">
        <f>D1813/$T$1*E1813</f>
        <v/>
      </c>
      <c r="G1813" s="83" t="inlineStr">
        <is>
          <t>24</t>
        </is>
      </c>
      <c r="H1813" s="83" t="inlineStr">
        <is>
          <t>8.2%</t>
        </is>
      </c>
      <c r="I1813" s="87" t="inlineStr">
        <is>
          <t>x</t>
        </is>
      </c>
      <c r="J1813" s="83" t="inlineStr">
        <is>
          <t>8.2%</t>
        </is>
      </c>
      <c r="K1813" s="87" t="inlineStr">
        <is>
          <t>x</t>
        </is>
      </c>
      <c r="L1813" s="83" t="inlineStr">
        <is>
          <t>9</t>
        </is>
      </c>
      <c r="M1813" s="87" t="inlineStr">
        <is>
          <t>x</t>
        </is>
      </c>
      <c r="N1813" s="1068" t="inlineStr">
        <is>
          <t>9</t>
        </is>
      </c>
      <c r="O1813" s="87" t="inlineStr">
        <is>
          <t>x</t>
        </is>
      </c>
      <c r="P1813" s="87" t="inlineStr">
        <is>
          <t>x</t>
        </is>
      </c>
      <c r="Q1813" s="87" t="inlineStr">
        <is>
          <t>x</t>
        </is>
      </c>
      <c r="R1813" s="83" t="inlineStr">
        <is>
          <t>37.5%</t>
        </is>
      </c>
      <c r="S1813" s="88" t="inlineStr">
        <is>
          <t>x</t>
        </is>
      </c>
    </row>
    <row r="1814" ht="24" customHeight="1">
      <c r="A1814" s="494" t="n"/>
      <c r="B1814" s="236" t="inlineStr">
        <is>
          <t>21</t>
        </is>
      </c>
      <c r="C1814" s="82" t="inlineStr">
        <is>
          <t>28.6</t>
        </is>
      </c>
      <c r="D1814" s="83" t="inlineStr">
        <is>
          <t>25</t>
        </is>
      </c>
      <c r="E1814" s="83" t="inlineStr">
        <is>
          <t>12</t>
        </is>
      </c>
      <c r="F1814" s="84">
        <f>D1814/$T$1*E1814</f>
        <v/>
      </c>
      <c r="G1814" s="83" t="inlineStr">
        <is>
          <t>26</t>
        </is>
      </c>
      <c r="H1814" s="83" t="inlineStr">
        <is>
          <t>9.2%</t>
        </is>
      </c>
      <c r="I1814" s="87" t="inlineStr">
        <is>
          <t>x</t>
        </is>
      </c>
      <c r="J1814" s="83" t="inlineStr">
        <is>
          <t>9.2%</t>
        </is>
      </c>
      <c r="K1814" s="87" t="inlineStr">
        <is>
          <t>x</t>
        </is>
      </c>
      <c r="L1814" s="83" t="inlineStr">
        <is>
          <t>11</t>
        </is>
      </c>
      <c r="M1814" s="87" t="inlineStr">
        <is>
          <t>x</t>
        </is>
      </c>
      <c r="N1814" s="1068" t="inlineStr">
        <is>
          <t>11</t>
        </is>
      </c>
      <c r="O1814" s="87" t="inlineStr">
        <is>
          <t>x</t>
        </is>
      </c>
      <c r="P1814" s="87" t="inlineStr">
        <is>
          <t>x</t>
        </is>
      </c>
      <c r="Q1814" s="87" t="inlineStr">
        <is>
          <t>x</t>
        </is>
      </c>
      <c r="R1814" s="83" t="inlineStr">
        <is>
          <t>42%</t>
        </is>
      </c>
      <c r="S1814" s="88" t="inlineStr">
        <is>
          <t>x</t>
        </is>
      </c>
    </row>
    <row r="1815" ht="24" customHeight="1">
      <c r="A1815" s="494" t="n"/>
      <c r="B1815" s="236" t="inlineStr">
        <is>
          <t>22</t>
        </is>
      </c>
      <c r="C1815" s="82" t="inlineStr">
        <is>
          <t>31.6</t>
        </is>
      </c>
      <c r="D1815" s="83" t="inlineStr">
        <is>
          <t>25</t>
        </is>
      </c>
      <c r="E1815" s="83" t="inlineStr">
        <is>
          <t>12</t>
        </is>
      </c>
      <c r="F1815" s="84">
        <f>D1815/$T$1*E1815</f>
        <v/>
      </c>
      <c r="G1815" s="83" t="inlineStr">
        <is>
          <t>29</t>
        </is>
      </c>
      <c r="H1815" s="83" t="inlineStr">
        <is>
          <t>10.2%</t>
        </is>
      </c>
      <c r="I1815" s="87" t="inlineStr">
        <is>
          <t>x</t>
        </is>
      </c>
      <c r="J1815" s="83" t="inlineStr">
        <is>
          <t>10.2%</t>
        </is>
      </c>
      <c r="K1815" s="87" t="inlineStr">
        <is>
          <t>x</t>
        </is>
      </c>
      <c r="L1815" s="83" t="inlineStr">
        <is>
          <t>12</t>
        </is>
      </c>
      <c r="M1815" s="87" t="inlineStr">
        <is>
          <t>x</t>
        </is>
      </c>
      <c r="N1815" s="1068" t="inlineStr">
        <is>
          <t>12</t>
        </is>
      </c>
      <c r="O1815" s="87" t="inlineStr">
        <is>
          <t>x</t>
        </is>
      </c>
      <c r="P1815" s="87" t="inlineStr">
        <is>
          <t>x</t>
        </is>
      </c>
      <c r="Q1815" s="87" t="inlineStr">
        <is>
          <t>x</t>
        </is>
      </c>
      <c r="R1815" s="83" t="inlineStr">
        <is>
          <t>46.5%</t>
        </is>
      </c>
      <c r="S1815" s="88" t="inlineStr">
        <is>
          <t>x</t>
        </is>
      </c>
    </row>
    <row r="1816" ht="24" customHeight="1">
      <c r="A1816" s="494" t="n"/>
      <c r="B1816" s="236" t="inlineStr">
        <is>
          <t>23</t>
        </is>
      </c>
      <c r="C1816" s="82" t="inlineStr">
        <is>
          <t>34.6</t>
        </is>
      </c>
      <c r="D1816" s="83" t="inlineStr">
        <is>
          <t>25</t>
        </is>
      </c>
      <c r="E1816" s="83" t="inlineStr">
        <is>
          <t>12</t>
        </is>
      </c>
      <c r="F1816" s="84">
        <f>D1816/$T$1*E1816</f>
        <v/>
      </c>
      <c r="G1816" s="83" t="inlineStr">
        <is>
          <t>32</t>
        </is>
      </c>
      <c r="H1816" s="83" t="inlineStr">
        <is>
          <t>11.2%</t>
        </is>
      </c>
      <c r="I1816" s="87" t="inlineStr">
        <is>
          <t>x</t>
        </is>
      </c>
      <c r="J1816" s="83" t="inlineStr">
        <is>
          <t>11.2%</t>
        </is>
      </c>
      <c r="K1816" s="87" t="inlineStr">
        <is>
          <t>x</t>
        </is>
      </c>
      <c r="L1816" s="83" t="inlineStr">
        <is>
          <t>13</t>
        </is>
      </c>
      <c r="M1816" s="87" t="inlineStr">
        <is>
          <t>x</t>
        </is>
      </c>
      <c r="N1816" s="1068" t="inlineStr">
        <is>
          <t>13</t>
        </is>
      </c>
      <c r="O1816" s="87" t="inlineStr">
        <is>
          <t>x</t>
        </is>
      </c>
      <c r="P1816" s="87" t="inlineStr">
        <is>
          <t>x</t>
        </is>
      </c>
      <c r="Q1816" s="87" t="inlineStr">
        <is>
          <t>x</t>
        </is>
      </c>
      <c r="R1816" s="83" t="inlineStr">
        <is>
          <t>51%</t>
        </is>
      </c>
      <c r="S1816" s="88" t="inlineStr">
        <is>
          <t>x</t>
        </is>
      </c>
    </row>
    <row r="1817" ht="24" customHeight="1">
      <c r="A1817" s="494" t="n"/>
      <c r="B1817" s="236" t="inlineStr">
        <is>
          <t>24</t>
        </is>
      </c>
      <c r="C1817" s="82" t="inlineStr">
        <is>
          <t>37.6</t>
        </is>
      </c>
      <c r="D1817" s="83" t="inlineStr">
        <is>
          <t>25</t>
        </is>
      </c>
      <c r="E1817" s="83" t="inlineStr">
        <is>
          <t>12</t>
        </is>
      </c>
      <c r="F1817" s="84">
        <f>D1817/$T$1*E1817</f>
        <v/>
      </c>
      <c r="G1817" s="83" t="inlineStr">
        <is>
          <t>35</t>
        </is>
      </c>
      <c r="H1817" s="83" t="inlineStr">
        <is>
          <t>12.2%</t>
        </is>
      </c>
      <c r="I1817" s="87" t="inlineStr">
        <is>
          <t>x</t>
        </is>
      </c>
      <c r="J1817" s="83" t="inlineStr">
        <is>
          <t>12.2%</t>
        </is>
      </c>
      <c r="K1817" s="87" t="inlineStr">
        <is>
          <t>x</t>
        </is>
      </c>
      <c r="L1817" s="83" t="inlineStr">
        <is>
          <t>14</t>
        </is>
      </c>
      <c r="M1817" s="87" t="inlineStr">
        <is>
          <t>x</t>
        </is>
      </c>
      <c r="N1817" s="1068" t="inlineStr">
        <is>
          <t>14</t>
        </is>
      </c>
      <c r="O1817" s="87" t="inlineStr">
        <is>
          <t>x</t>
        </is>
      </c>
      <c r="P1817" s="87" t="inlineStr">
        <is>
          <t>x</t>
        </is>
      </c>
      <c r="Q1817" s="87" t="inlineStr">
        <is>
          <t>x</t>
        </is>
      </c>
      <c r="R1817" s="83" t="inlineStr">
        <is>
          <t>55.5%</t>
        </is>
      </c>
      <c r="S1817" s="88" t="inlineStr">
        <is>
          <t>x</t>
        </is>
      </c>
    </row>
    <row r="1818" ht="24" customHeight="1">
      <c r="A1818" s="494" t="n"/>
      <c r="B1818" s="236" t="inlineStr">
        <is>
          <t>25</t>
        </is>
      </c>
      <c r="C1818" s="82" t="inlineStr">
        <is>
          <t>40.5</t>
        </is>
      </c>
      <c r="D1818" s="83" t="inlineStr">
        <is>
          <t>25</t>
        </is>
      </c>
      <c r="E1818" s="83" t="inlineStr">
        <is>
          <t>12</t>
        </is>
      </c>
      <c r="F1818" s="84">
        <f>D1818/$T$1*E1818</f>
        <v/>
      </c>
      <c r="G1818" s="83" t="inlineStr">
        <is>
          <t>38</t>
        </is>
      </c>
      <c r="H1818" s="83" t="inlineStr">
        <is>
          <t>13.1%</t>
        </is>
      </c>
      <c r="I1818" s="87" t="inlineStr">
        <is>
          <t>x</t>
        </is>
      </c>
      <c r="J1818" s="83" t="inlineStr">
        <is>
          <t>13.1%</t>
        </is>
      </c>
      <c r="K1818" s="87" t="inlineStr">
        <is>
          <t>x</t>
        </is>
      </c>
      <c r="L1818" s="83" t="inlineStr">
        <is>
          <t>15</t>
        </is>
      </c>
      <c r="M1818" s="87" t="inlineStr">
        <is>
          <t>x</t>
        </is>
      </c>
      <c r="N1818" s="1068" t="inlineStr">
        <is>
          <t>15</t>
        </is>
      </c>
      <c r="O1818" s="87" t="inlineStr">
        <is>
          <t>x</t>
        </is>
      </c>
      <c r="P1818" s="87" t="inlineStr">
        <is>
          <t>x</t>
        </is>
      </c>
      <c r="Q1818" s="87" t="inlineStr">
        <is>
          <t>x</t>
        </is>
      </c>
      <c r="R1818" s="83" t="inlineStr">
        <is>
          <t>60%</t>
        </is>
      </c>
      <c r="S1818" s="88" t="inlineStr">
        <is>
          <t>x</t>
        </is>
      </c>
    </row>
    <row r="1819" ht="24" customHeight="1">
      <c r="A1819" s="494" t="n"/>
      <c r="B1819" s="236" t="inlineStr">
        <is>
          <t>26</t>
        </is>
      </c>
      <c r="C1819" s="82" t="inlineStr">
        <is>
          <t>46</t>
        </is>
      </c>
      <c r="D1819" s="83" t="inlineStr">
        <is>
          <t>30</t>
        </is>
      </c>
      <c r="E1819" s="83" t="inlineStr">
        <is>
          <t>18</t>
        </is>
      </c>
      <c r="F1819" s="84">
        <f>D1819/$T$1*E1819</f>
        <v/>
      </c>
      <c r="G1819" s="83" t="inlineStr">
        <is>
          <t>43</t>
        </is>
      </c>
      <c r="H1819" s="83" t="inlineStr">
        <is>
          <t>14.9%</t>
        </is>
      </c>
      <c r="I1819" s="87" t="inlineStr">
        <is>
          <t>x</t>
        </is>
      </c>
      <c r="J1819" s="83" t="inlineStr">
        <is>
          <t>14.9%</t>
        </is>
      </c>
      <c r="K1819" s="87" t="inlineStr">
        <is>
          <t>x</t>
        </is>
      </c>
      <c r="L1819" s="83" t="inlineStr">
        <is>
          <t>17</t>
        </is>
      </c>
      <c r="M1819" s="87" t="inlineStr">
        <is>
          <t>x</t>
        </is>
      </c>
      <c r="N1819" s="1068" t="inlineStr">
        <is>
          <t>17</t>
        </is>
      </c>
      <c r="O1819" s="87" t="inlineStr">
        <is>
          <t>x</t>
        </is>
      </c>
      <c r="P1819" s="87" t="inlineStr">
        <is>
          <t>x</t>
        </is>
      </c>
      <c r="Q1819" s="87" t="inlineStr">
        <is>
          <t>x</t>
        </is>
      </c>
      <c r="R1819" s="83" t="inlineStr">
        <is>
          <t>68%</t>
        </is>
      </c>
      <c r="S1819" s="88" t="inlineStr">
        <is>
          <t>x</t>
        </is>
      </c>
    </row>
    <row r="1820" ht="24" customHeight="1">
      <c r="A1820" s="494" t="n"/>
      <c r="B1820" s="236" t="inlineStr">
        <is>
          <t>27</t>
        </is>
      </c>
      <c r="C1820" s="82" t="inlineStr">
        <is>
          <t>51.3</t>
        </is>
      </c>
      <c r="D1820" s="83" t="inlineStr">
        <is>
          <t>30</t>
        </is>
      </c>
      <c r="E1820" s="83" t="inlineStr">
        <is>
          <t>18</t>
        </is>
      </c>
      <c r="F1820" s="84">
        <f>@IF(OR($S$1="春节祝福",$S$1="周年祝福",$S$1="中秋祝福"),D1820/$T$1*E1820,D1820*E1820)</f>
        <v/>
      </c>
      <c r="G1820" s="83" t="inlineStr">
        <is>
          <t>48</t>
        </is>
      </c>
      <c r="H1820" s="83" t="inlineStr">
        <is>
          <t>16.6%</t>
        </is>
      </c>
      <c r="I1820" s="87" t="inlineStr">
        <is>
          <t>x</t>
        </is>
      </c>
      <c r="J1820" s="83" t="inlineStr">
        <is>
          <t>16.6%</t>
        </is>
      </c>
      <c r="K1820" s="87" t="inlineStr">
        <is>
          <t>x</t>
        </is>
      </c>
      <c r="L1820" s="83" t="inlineStr">
        <is>
          <t>19</t>
        </is>
      </c>
      <c r="M1820" s="87" t="inlineStr">
        <is>
          <t>x</t>
        </is>
      </c>
      <c r="N1820" s="1068" t="inlineStr">
        <is>
          <t>19</t>
        </is>
      </c>
      <c r="O1820" s="87" t="inlineStr">
        <is>
          <t>x</t>
        </is>
      </c>
      <c r="P1820" s="87" t="inlineStr">
        <is>
          <t>x</t>
        </is>
      </c>
      <c r="Q1820" s="87" t="inlineStr">
        <is>
          <t>x</t>
        </is>
      </c>
      <c r="R1820" s="83" t="inlineStr">
        <is>
          <t>76%</t>
        </is>
      </c>
      <c r="S1820" s="88" t="inlineStr">
        <is>
          <t>x</t>
        </is>
      </c>
    </row>
    <row r="1821" ht="24" customHeight="1">
      <c r="A1821" s="494" t="n"/>
      <c r="B1821" s="236" t="inlineStr">
        <is>
          <t>28</t>
        </is>
      </c>
      <c r="C1821" s="82" t="inlineStr">
        <is>
          <t>56.8</t>
        </is>
      </c>
      <c r="D1821" s="83" t="inlineStr">
        <is>
          <t>30</t>
        </is>
      </c>
      <c r="E1821" s="83" t="inlineStr">
        <is>
          <t>18</t>
        </is>
      </c>
      <c r="F1821" s="84">
        <f>@IF(OR($S$1="春节祝福",$S$1="周年祝福",$S$1="中秋祝福"),D1821/$T$1*E1821,D1821*E1821)</f>
        <v/>
      </c>
      <c r="G1821" s="83" t="inlineStr">
        <is>
          <t>53</t>
        </is>
      </c>
      <c r="H1821" s="83" t="inlineStr">
        <is>
          <t>18.4%</t>
        </is>
      </c>
      <c r="I1821" s="87" t="inlineStr">
        <is>
          <t>x</t>
        </is>
      </c>
      <c r="J1821" s="83" t="inlineStr">
        <is>
          <t>18.4%</t>
        </is>
      </c>
      <c r="K1821" s="87" t="inlineStr">
        <is>
          <t>x</t>
        </is>
      </c>
      <c r="L1821" s="83" t="inlineStr">
        <is>
          <t>21</t>
        </is>
      </c>
      <c r="M1821" s="87" t="inlineStr">
        <is>
          <t>x</t>
        </is>
      </c>
      <c r="N1821" s="1068" t="inlineStr">
        <is>
          <t>21</t>
        </is>
      </c>
      <c r="O1821" s="87" t="inlineStr">
        <is>
          <t>x</t>
        </is>
      </c>
      <c r="P1821" s="87" t="inlineStr">
        <is>
          <t>x</t>
        </is>
      </c>
      <c r="Q1821" s="87" t="inlineStr">
        <is>
          <t>x</t>
        </is>
      </c>
      <c r="R1821" s="83" t="inlineStr">
        <is>
          <t>84%</t>
        </is>
      </c>
      <c r="S1821" s="88" t="inlineStr">
        <is>
          <t>x</t>
        </is>
      </c>
    </row>
    <row r="1822" ht="24" customHeight="1">
      <c r="A1822" s="494" t="n"/>
      <c r="B1822" s="236" t="inlineStr">
        <is>
          <t>29</t>
        </is>
      </c>
      <c r="C1822" s="82" t="inlineStr">
        <is>
          <t>62.1</t>
        </is>
      </c>
      <c r="D1822" s="83" t="inlineStr">
        <is>
          <t>30</t>
        </is>
      </c>
      <c r="E1822" s="83" t="inlineStr">
        <is>
          <t>18</t>
        </is>
      </c>
      <c r="F1822" s="84">
        <f>@IF(OR($S$1="春节祝福",$S$1="周年祝福",$S$1="中秋祝福"),D1822/$T$1*E1822,D1822*E1822)</f>
        <v/>
      </c>
      <c r="G1822" s="83" t="inlineStr">
        <is>
          <t>58</t>
        </is>
      </c>
      <c r="H1822" s="83" t="inlineStr">
        <is>
          <t>20.1%</t>
        </is>
      </c>
      <c r="I1822" s="87" t="inlineStr">
        <is>
          <t>x</t>
        </is>
      </c>
      <c r="J1822" s="83" t="inlineStr">
        <is>
          <t>20.1%</t>
        </is>
      </c>
      <c r="K1822" s="87" t="inlineStr">
        <is>
          <t>x</t>
        </is>
      </c>
      <c r="L1822" s="83" t="inlineStr">
        <is>
          <t>23</t>
        </is>
      </c>
      <c r="M1822" s="87" t="inlineStr">
        <is>
          <t>x</t>
        </is>
      </c>
      <c r="N1822" s="1068" t="inlineStr">
        <is>
          <t>23</t>
        </is>
      </c>
      <c r="O1822" s="87" t="inlineStr">
        <is>
          <t>x</t>
        </is>
      </c>
      <c r="P1822" s="87" t="inlineStr">
        <is>
          <t>x</t>
        </is>
      </c>
      <c r="Q1822" s="87" t="inlineStr">
        <is>
          <t>x</t>
        </is>
      </c>
      <c r="R1822" s="83" t="inlineStr">
        <is>
          <t>92%</t>
        </is>
      </c>
      <c r="S1822" s="88" t="inlineStr">
        <is>
          <t>x</t>
        </is>
      </c>
    </row>
    <row r="1823" ht="24" customHeight="1">
      <c r="A1823" s="494" t="n"/>
      <c r="B1823" s="236" t="inlineStr">
        <is>
          <t>30</t>
        </is>
      </c>
      <c r="C1823" s="82" t="inlineStr">
        <is>
          <t>67.6</t>
        </is>
      </c>
      <c r="D1823" s="83" t="inlineStr">
        <is>
          <t>30</t>
        </is>
      </c>
      <c r="E1823" s="83" t="inlineStr">
        <is>
          <t>18</t>
        </is>
      </c>
      <c r="F1823" s="84">
        <f>@IF(OR($S$1="周年祝福",$S$1="中秋祝福"),D1823/$T$1*E1823,D1823*E1823)</f>
        <v/>
      </c>
      <c r="G1823" s="83" t="inlineStr">
        <is>
          <t>63</t>
        </is>
      </c>
      <c r="H1823" s="83" t="inlineStr">
        <is>
          <t>21.9%</t>
        </is>
      </c>
      <c r="I1823" s="87" t="inlineStr">
        <is>
          <t>x</t>
        </is>
      </c>
      <c r="J1823" s="83" t="inlineStr">
        <is>
          <t>21.9%</t>
        </is>
      </c>
      <c r="K1823" s="87" t="inlineStr">
        <is>
          <t>x</t>
        </is>
      </c>
      <c r="L1823" s="83" t="inlineStr">
        <is>
          <t>25</t>
        </is>
      </c>
      <c r="M1823" s="87" t="inlineStr">
        <is>
          <t>x</t>
        </is>
      </c>
      <c r="N1823" s="1068" t="inlineStr">
        <is>
          <t>25</t>
        </is>
      </c>
      <c r="O1823" s="87" t="inlineStr">
        <is>
          <t>x</t>
        </is>
      </c>
      <c r="P1823" s="87" t="inlineStr">
        <is>
          <t>x</t>
        </is>
      </c>
      <c r="Q1823" s="87" t="inlineStr">
        <is>
          <t>x</t>
        </is>
      </c>
      <c r="R1823" s="83" t="inlineStr">
        <is>
          <t>100%</t>
        </is>
      </c>
      <c r="S1823" s="88" t="inlineStr">
        <is>
          <t>x</t>
        </is>
      </c>
    </row>
    <row r="1824" ht="24" customHeight="1">
      <c r="A1824" s="494" t="n"/>
      <c r="B1824" s="236" t="inlineStr">
        <is>
          <t>31</t>
        </is>
      </c>
      <c r="C1824" s="82" t="inlineStr">
        <is>
          <t>73.6</t>
        </is>
      </c>
      <c r="D1824" s="83" t="inlineStr">
        <is>
          <t>35</t>
        </is>
      </c>
      <c r="E1824" s="83" t="inlineStr">
        <is>
          <t>20</t>
        </is>
      </c>
      <c r="F1824" s="84">
        <f>@IF(OR($S$1="周年祝福",$S$1="中秋祝福"),D1824/$T$1*E1824,D1824*E1824)</f>
        <v/>
      </c>
      <c r="G1824" s="132" t="inlineStr">
        <is>
          <t>69</t>
        </is>
      </c>
      <c r="H1824" s="132" t="inlineStr">
        <is>
          <t>23.9%</t>
        </is>
      </c>
      <c r="I1824" s="285" t="inlineStr">
        <is>
          <t>x</t>
        </is>
      </c>
      <c r="J1824" s="132" t="inlineStr">
        <is>
          <t>23.9%</t>
        </is>
      </c>
      <c r="K1824" s="285" t="inlineStr">
        <is>
          <t>x</t>
        </is>
      </c>
      <c r="L1824" s="132" t="inlineStr">
        <is>
          <t>27</t>
        </is>
      </c>
      <c r="M1824" s="285" t="inlineStr">
        <is>
          <t>x</t>
        </is>
      </c>
      <c r="N1824" s="132" t="inlineStr">
        <is>
          <t>27</t>
        </is>
      </c>
      <c r="O1824" s="285" t="inlineStr">
        <is>
          <t>x</t>
        </is>
      </c>
      <c r="P1824" s="285" t="inlineStr">
        <is>
          <t>x</t>
        </is>
      </c>
      <c r="Q1824" s="285" t="inlineStr">
        <is>
          <t>x</t>
        </is>
      </c>
      <c r="R1824" s="132" t="inlineStr">
        <is>
          <t>109%</t>
        </is>
      </c>
      <c r="S1824" s="88" t="inlineStr">
        <is>
          <t>x</t>
        </is>
      </c>
    </row>
    <row r="1825" ht="24" customHeight="1">
      <c r="A1825" s="494" t="n"/>
      <c r="B1825" s="236" t="inlineStr">
        <is>
          <t>32</t>
        </is>
      </c>
      <c r="C1825" s="82" t="inlineStr">
        <is>
          <t>80</t>
        </is>
      </c>
      <c r="D1825" s="83" t="inlineStr">
        <is>
          <t>35</t>
        </is>
      </c>
      <c r="E1825" s="83" t="inlineStr">
        <is>
          <t>20</t>
        </is>
      </c>
      <c r="F1825" s="84">
        <f>D1825*E1825</f>
        <v/>
      </c>
      <c r="G1825" s="73" t="inlineStr">
        <is>
          <t>74</t>
        </is>
      </c>
      <c r="H1825" s="73" t="inlineStr">
        <is>
          <t>25.8%</t>
        </is>
      </c>
      <c r="I1825" s="665" t="inlineStr">
        <is>
          <t>x</t>
        </is>
      </c>
      <c r="J1825" s="73" t="inlineStr">
        <is>
          <t>25.8%</t>
        </is>
      </c>
      <c r="K1825" s="665" t="inlineStr">
        <is>
          <t>x</t>
        </is>
      </c>
      <c r="L1825" s="73" t="inlineStr">
        <is>
          <t>30</t>
        </is>
      </c>
      <c r="M1825" s="665" t="inlineStr">
        <is>
          <t>x</t>
        </is>
      </c>
      <c r="N1825" s="73" t="inlineStr">
        <is>
          <t>30</t>
        </is>
      </c>
      <c r="O1825" s="665" t="inlineStr">
        <is>
          <t>x</t>
        </is>
      </c>
      <c r="P1825" s="665" t="inlineStr">
        <is>
          <t>x</t>
        </is>
      </c>
      <c r="Q1825" s="665" t="inlineStr">
        <is>
          <t>x</t>
        </is>
      </c>
      <c r="R1825" s="73" t="inlineStr">
        <is>
          <t>118%</t>
        </is>
      </c>
      <c r="S1825" s="88" t="inlineStr">
        <is>
          <t>x</t>
        </is>
      </c>
    </row>
    <row r="1826" ht="24" customHeight="1">
      <c r="A1826" s="494" t="n"/>
      <c r="B1826" s="236" t="inlineStr">
        <is>
          <t>33</t>
        </is>
      </c>
      <c r="C1826" s="82" t="inlineStr">
        <is>
          <t>86.5</t>
        </is>
      </c>
      <c r="D1826" s="83" t="inlineStr">
        <is>
          <t>35</t>
        </is>
      </c>
      <c r="E1826" s="83" t="inlineStr">
        <is>
          <t>20</t>
        </is>
      </c>
      <c r="F1826" s="84">
        <f>D1826*E1826</f>
        <v/>
      </c>
      <c r="G1826" s="73" t="inlineStr">
        <is>
          <t>81</t>
        </is>
      </c>
      <c r="H1826" s="73" t="inlineStr">
        <is>
          <t>28%</t>
        </is>
      </c>
      <c r="I1826" s="665" t="inlineStr">
        <is>
          <t>x</t>
        </is>
      </c>
      <c r="J1826" s="73" t="inlineStr">
        <is>
          <t>28%</t>
        </is>
      </c>
      <c r="K1826" s="665" t="inlineStr">
        <is>
          <t>x</t>
        </is>
      </c>
      <c r="L1826" s="73" t="inlineStr">
        <is>
          <t>32</t>
        </is>
      </c>
      <c r="M1826" s="665" t="inlineStr">
        <is>
          <t>x</t>
        </is>
      </c>
      <c r="N1826" s="73" t="inlineStr">
        <is>
          <t>32</t>
        </is>
      </c>
      <c r="O1826" s="665" t="inlineStr">
        <is>
          <t>x</t>
        </is>
      </c>
      <c r="P1826" s="665" t="inlineStr">
        <is>
          <t>x</t>
        </is>
      </c>
      <c r="Q1826" s="665" t="inlineStr">
        <is>
          <t>x</t>
        </is>
      </c>
      <c r="R1826" s="73" t="inlineStr">
        <is>
          <t>128%</t>
        </is>
      </c>
      <c r="S1826" s="88" t="inlineStr">
        <is>
          <t>x</t>
        </is>
      </c>
    </row>
    <row r="1827" ht="24" customHeight="1">
      <c r="A1827" s="494" t="n"/>
      <c r="B1827" s="236" t="inlineStr">
        <is>
          <t>34</t>
        </is>
      </c>
      <c r="C1827" s="82" t="inlineStr">
        <is>
          <t>94.6</t>
        </is>
      </c>
      <c r="D1827" s="83" t="inlineStr">
        <is>
          <t>35</t>
        </is>
      </c>
      <c r="E1827" s="83" t="inlineStr">
        <is>
          <t>20</t>
        </is>
      </c>
      <c r="F1827" s="84">
        <f>D1827*E1827</f>
        <v/>
      </c>
      <c r="G1827" s="73" t="inlineStr">
        <is>
          <t>88</t>
        </is>
      </c>
      <c r="H1827" s="73" t="inlineStr">
        <is>
          <t>30.7%</t>
        </is>
      </c>
      <c r="I1827" s="665" t="inlineStr">
        <is>
          <t>x</t>
        </is>
      </c>
      <c r="J1827" s="73" t="inlineStr">
        <is>
          <t>30.7%</t>
        </is>
      </c>
      <c r="K1827" s="665" t="inlineStr">
        <is>
          <t>x</t>
        </is>
      </c>
      <c r="L1827" s="73" t="inlineStr">
        <is>
          <t>35</t>
        </is>
      </c>
      <c r="M1827" s="665" t="inlineStr">
        <is>
          <t>x</t>
        </is>
      </c>
      <c r="N1827" s="73" t="inlineStr">
        <is>
          <t>35</t>
        </is>
      </c>
      <c r="O1827" s="665" t="inlineStr">
        <is>
          <t>x</t>
        </is>
      </c>
      <c r="P1827" s="665" t="inlineStr">
        <is>
          <t>x</t>
        </is>
      </c>
      <c r="Q1827" s="665" t="inlineStr">
        <is>
          <t>x</t>
        </is>
      </c>
      <c r="R1827" s="73" t="inlineStr">
        <is>
          <t>140%</t>
        </is>
      </c>
      <c r="S1827" s="88" t="inlineStr">
        <is>
          <t>x</t>
        </is>
      </c>
    </row>
    <row r="1828" ht="24" customHeight="1">
      <c r="A1828" s="553" t="n"/>
      <c r="B1828" s="78" t="inlineStr">
        <is>
          <t>35</t>
        </is>
      </c>
      <c r="C1828" s="89" t="inlineStr">
        <is>
          <t>101.8</t>
        </is>
      </c>
      <c r="D1828" s="90" t="inlineStr">
        <is>
          <t>35</t>
        </is>
      </c>
      <c r="E1828" s="90" t="inlineStr">
        <is>
          <t>20</t>
        </is>
      </c>
      <c r="F1828" s="224">
        <f>D1828*E1828</f>
        <v/>
      </c>
      <c r="G1828" s="1060" t="inlineStr">
        <is>
          <t>95</t>
        </is>
      </c>
      <c r="H1828" s="1060" t="inlineStr">
        <is>
          <t>32.9%</t>
        </is>
      </c>
      <c r="I1828" s="1061" t="inlineStr">
        <is>
          <t>x</t>
        </is>
      </c>
      <c r="J1828" s="1060" t="inlineStr">
        <is>
          <t>32.9%</t>
        </is>
      </c>
      <c r="K1828" s="1061" t="inlineStr">
        <is>
          <t>x</t>
        </is>
      </c>
      <c r="L1828" s="1060" t="inlineStr">
        <is>
          <t>38</t>
        </is>
      </c>
      <c r="M1828" s="1061" t="inlineStr">
        <is>
          <t>x</t>
        </is>
      </c>
      <c r="N1828" s="1060" t="inlineStr">
        <is>
          <t>38</t>
        </is>
      </c>
      <c r="O1828" s="1061" t="inlineStr">
        <is>
          <t>x</t>
        </is>
      </c>
      <c r="P1828" s="1061" t="inlineStr">
        <is>
          <t>x</t>
        </is>
      </c>
      <c r="Q1828" s="1061" t="inlineStr">
        <is>
          <t>x</t>
        </is>
      </c>
      <c r="R1828" s="1060" t="inlineStr">
        <is>
          <t>150%</t>
        </is>
      </c>
      <c r="S1828" s="67" t="inlineStr">
        <is>
          <t>x</t>
        </is>
      </c>
    </row>
    <row r="1829" ht="24" customHeight="1">
      <c r="A1829" s="605" t="inlineStr">
        <is>
          <t>明教
上层心法
无极心法</t>
        </is>
      </c>
      <c r="B1829" s="63" t="inlineStr">
        <is>
          <t>1</t>
        </is>
      </c>
      <c r="C1829" s="234" t="inlineStr">
        <is>
          <t>0.5</t>
        </is>
      </c>
      <c r="D1829" s="340" t="inlineStr">
        <is>
          <t>5</t>
        </is>
      </c>
      <c r="E1829" s="340" t="inlineStr">
        <is>
          <t>1</t>
        </is>
      </c>
      <c r="F1829" s="207">
        <f>D1829/$T$1*E1829</f>
        <v/>
      </c>
      <c r="G1829" s="340" t="inlineStr">
        <is>
          <t>1</t>
        </is>
      </c>
      <c r="H1829" s="253" t="inlineStr">
        <is>
          <t>x</t>
        </is>
      </c>
      <c r="I1829" s="340" t="inlineStr">
        <is>
          <t>0.2%</t>
        </is>
      </c>
      <c r="J1829" s="253" t="inlineStr">
        <is>
          <t>x</t>
        </is>
      </c>
      <c r="K1829" s="340" t="inlineStr">
        <is>
          <t>0.2%</t>
        </is>
      </c>
      <c r="L1829" s="253" t="inlineStr">
        <is>
          <t>x</t>
        </is>
      </c>
      <c r="M1829" s="340" t="inlineStr">
        <is>
          <t>0</t>
        </is>
      </c>
      <c r="N1829" s="253" t="inlineStr">
        <is>
          <t>x</t>
        </is>
      </c>
      <c r="O1829" s="340" t="inlineStr">
        <is>
          <t>0</t>
        </is>
      </c>
      <c r="P1829" s="253" t="inlineStr">
        <is>
          <t>x</t>
        </is>
      </c>
      <c r="Q1829" s="253" t="inlineStr">
        <is>
          <t>x</t>
        </is>
      </c>
      <c r="R1829" s="253" t="inlineStr">
        <is>
          <t>x</t>
        </is>
      </c>
      <c r="S1829" s="207" t="inlineStr">
        <is>
          <t>1%</t>
        </is>
      </c>
    </row>
    <row r="1830" ht="24" customHeight="1">
      <c r="A1830" s="494" t="n"/>
      <c r="B1830" s="236" t="inlineStr">
        <is>
          <t>2</t>
        </is>
      </c>
      <c r="C1830" s="82" t="inlineStr">
        <is>
          <t>1.6</t>
        </is>
      </c>
      <c r="D1830" s="83" t="inlineStr">
        <is>
          <t>5</t>
        </is>
      </c>
      <c r="E1830" s="83" t="inlineStr">
        <is>
          <t>1</t>
        </is>
      </c>
      <c r="F1830" s="84">
        <f>D1830/$T$1*E1830</f>
        <v/>
      </c>
      <c r="G1830" s="83" t="inlineStr">
        <is>
          <t>1</t>
        </is>
      </c>
      <c r="H1830" s="87" t="inlineStr">
        <is>
          <t>x</t>
        </is>
      </c>
      <c r="I1830" s="83" t="inlineStr">
        <is>
          <t>0.4%</t>
        </is>
      </c>
      <c r="J1830" s="87" t="inlineStr">
        <is>
          <t>x</t>
        </is>
      </c>
      <c r="K1830" s="83" t="inlineStr">
        <is>
          <t>0.4%</t>
        </is>
      </c>
      <c r="L1830" s="87" t="inlineStr">
        <is>
          <t>x</t>
        </is>
      </c>
      <c r="M1830" s="83" t="inlineStr">
        <is>
          <t>1</t>
        </is>
      </c>
      <c r="N1830" s="87" t="inlineStr">
        <is>
          <t>x</t>
        </is>
      </c>
      <c r="O1830" s="83" t="inlineStr">
        <is>
          <t>1</t>
        </is>
      </c>
      <c r="P1830" s="87" t="inlineStr">
        <is>
          <t>x</t>
        </is>
      </c>
      <c r="Q1830" s="87" t="inlineStr">
        <is>
          <t>x</t>
        </is>
      </c>
      <c r="R1830" s="87" t="inlineStr">
        <is>
          <t>x</t>
        </is>
      </c>
      <c r="S1830" s="84" t="inlineStr">
        <is>
          <t>2%</t>
        </is>
      </c>
    </row>
    <row r="1831" ht="24" customHeight="1">
      <c r="A1831" s="494" t="n"/>
      <c r="B1831" s="236" t="inlineStr">
        <is>
          <t>3</t>
        </is>
      </c>
      <c r="C1831" s="82" t="inlineStr">
        <is>
          <t>2.2</t>
        </is>
      </c>
      <c r="D1831" s="83" t="inlineStr">
        <is>
          <t>5</t>
        </is>
      </c>
      <c r="E1831" s="83" t="inlineStr">
        <is>
          <t>1</t>
        </is>
      </c>
      <c r="F1831" s="84">
        <f>D1831/$T$1*E1831</f>
        <v/>
      </c>
      <c r="G1831" s="83" t="inlineStr">
        <is>
          <t>2</t>
        </is>
      </c>
      <c r="H1831" s="87" t="inlineStr">
        <is>
          <t>x</t>
        </is>
      </c>
      <c r="I1831" s="83" t="inlineStr">
        <is>
          <t>0.7%</t>
        </is>
      </c>
      <c r="J1831" s="87" t="inlineStr">
        <is>
          <t>x</t>
        </is>
      </c>
      <c r="K1831" s="83" t="inlineStr">
        <is>
          <t>0.7%</t>
        </is>
      </c>
      <c r="L1831" s="87" t="inlineStr">
        <is>
          <t>x</t>
        </is>
      </c>
      <c r="M1831" s="83" t="inlineStr">
        <is>
          <t>1</t>
        </is>
      </c>
      <c r="N1831" s="87" t="inlineStr">
        <is>
          <t>x</t>
        </is>
      </c>
      <c r="O1831" s="83" t="inlineStr">
        <is>
          <t>1</t>
        </is>
      </c>
      <c r="P1831" s="87" t="inlineStr">
        <is>
          <t>x</t>
        </is>
      </c>
      <c r="Q1831" s="87" t="inlineStr">
        <is>
          <t>x</t>
        </is>
      </c>
      <c r="R1831" s="87" t="inlineStr">
        <is>
          <t>x</t>
        </is>
      </c>
      <c r="S1831" s="84" t="inlineStr">
        <is>
          <t>3%</t>
        </is>
      </c>
    </row>
    <row r="1832" ht="24" customHeight="1">
      <c r="A1832" s="494" t="n"/>
      <c r="B1832" s="236" t="inlineStr">
        <is>
          <t>4</t>
        </is>
      </c>
      <c r="C1832" s="82" t="inlineStr">
        <is>
          <t>2.8</t>
        </is>
      </c>
      <c r="D1832" s="83" t="inlineStr">
        <is>
          <t>5</t>
        </is>
      </c>
      <c r="E1832" s="83" t="inlineStr">
        <is>
          <t>1</t>
        </is>
      </c>
      <c r="F1832" s="84">
        <f>D1832/$T$1*E1832</f>
        <v/>
      </c>
      <c r="G1832" s="83" t="inlineStr">
        <is>
          <t>3</t>
        </is>
      </c>
      <c r="H1832" s="87" t="inlineStr">
        <is>
          <t>x</t>
        </is>
      </c>
      <c r="I1832" s="83" t="inlineStr">
        <is>
          <t>0.9%</t>
        </is>
      </c>
      <c r="J1832" s="87" t="inlineStr">
        <is>
          <t>x</t>
        </is>
      </c>
      <c r="K1832" s="83" t="inlineStr">
        <is>
          <t>0.9%</t>
        </is>
      </c>
      <c r="L1832" s="87" t="inlineStr">
        <is>
          <t>x</t>
        </is>
      </c>
      <c r="M1832" s="83" t="inlineStr">
        <is>
          <t>1</t>
        </is>
      </c>
      <c r="N1832" s="87" t="inlineStr">
        <is>
          <t>x</t>
        </is>
      </c>
      <c r="O1832" s="83" t="inlineStr">
        <is>
          <t>1</t>
        </is>
      </c>
      <c r="P1832" s="87" t="inlineStr">
        <is>
          <t>x</t>
        </is>
      </c>
      <c r="Q1832" s="87" t="inlineStr">
        <is>
          <t>x</t>
        </is>
      </c>
      <c r="R1832" s="87" t="inlineStr">
        <is>
          <t>x</t>
        </is>
      </c>
      <c r="S1832" s="84" t="inlineStr">
        <is>
          <t>4%</t>
        </is>
      </c>
    </row>
    <row r="1833" ht="24" customHeight="1">
      <c r="A1833" s="494" t="n"/>
      <c r="B1833" s="236" t="inlineStr">
        <is>
          <t>5</t>
        </is>
      </c>
      <c r="C1833" s="82" t="inlineStr">
        <is>
          <t>3.2</t>
        </is>
      </c>
      <c r="D1833" s="83" t="inlineStr">
        <is>
          <t>5</t>
        </is>
      </c>
      <c r="E1833" s="83" t="inlineStr">
        <is>
          <t>1</t>
        </is>
      </c>
      <c r="F1833" s="84">
        <f>D1833/$T$1*E1833</f>
        <v/>
      </c>
      <c r="G1833" s="83" t="inlineStr">
        <is>
          <t>3</t>
        </is>
      </c>
      <c r="H1833" s="87" t="inlineStr">
        <is>
          <t>x</t>
        </is>
      </c>
      <c r="I1833" s="83" t="inlineStr">
        <is>
          <t>1.1%</t>
        </is>
      </c>
      <c r="J1833" s="87" t="inlineStr">
        <is>
          <t>x</t>
        </is>
      </c>
      <c r="K1833" s="83" t="inlineStr">
        <is>
          <t>1.1%</t>
        </is>
      </c>
      <c r="L1833" s="87" t="inlineStr">
        <is>
          <t>x</t>
        </is>
      </c>
      <c r="M1833" s="83" t="inlineStr">
        <is>
          <t>1</t>
        </is>
      </c>
      <c r="N1833" s="87" t="inlineStr">
        <is>
          <t>x</t>
        </is>
      </c>
      <c r="O1833" s="83" t="inlineStr">
        <is>
          <t>1</t>
        </is>
      </c>
      <c r="P1833" s="87" t="inlineStr">
        <is>
          <t>x</t>
        </is>
      </c>
      <c r="Q1833" s="87" t="inlineStr">
        <is>
          <t>x</t>
        </is>
      </c>
      <c r="R1833" s="87" t="inlineStr">
        <is>
          <t>x</t>
        </is>
      </c>
      <c r="S1833" s="84" t="inlineStr">
        <is>
          <t>5%</t>
        </is>
      </c>
    </row>
    <row r="1834" ht="24" customHeight="1">
      <c r="A1834" s="494" t="n"/>
      <c r="B1834" s="236" t="inlineStr">
        <is>
          <t>6</t>
        </is>
      </c>
      <c r="C1834" s="82" t="inlineStr">
        <is>
          <t>4.6</t>
        </is>
      </c>
      <c r="D1834" s="83" t="inlineStr">
        <is>
          <t>10</t>
        </is>
      </c>
      <c r="E1834" s="83" t="inlineStr">
        <is>
          <t>2</t>
        </is>
      </c>
      <c r="F1834" s="84">
        <f>D1834/$T$1*E1834</f>
        <v/>
      </c>
      <c r="G1834" s="83" t="inlineStr">
        <is>
          <t>4</t>
        </is>
      </c>
      <c r="H1834" s="87" t="inlineStr">
        <is>
          <t>x</t>
        </is>
      </c>
      <c r="I1834" s="83" t="inlineStr">
        <is>
          <t>1.4%</t>
        </is>
      </c>
      <c r="J1834" s="87" t="inlineStr">
        <is>
          <t>x</t>
        </is>
      </c>
      <c r="K1834" s="83" t="inlineStr">
        <is>
          <t>1.4%</t>
        </is>
      </c>
      <c r="L1834" s="87" t="inlineStr">
        <is>
          <t>x</t>
        </is>
      </c>
      <c r="M1834" s="83" t="inlineStr">
        <is>
          <t>2</t>
        </is>
      </c>
      <c r="N1834" s="87" t="inlineStr">
        <is>
          <t>x</t>
        </is>
      </c>
      <c r="O1834" s="83" t="inlineStr">
        <is>
          <t>2</t>
        </is>
      </c>
      <c r="P1834" s="87" t="inlineStr">
        <is>
          <t>x</t>
        </is>
      </c>
      <c r="Q1834" s="87" t="inlineStr">
        <is>
          <t>x</t>
        </is>
      </c>
      <c r="R1834" s="87" t="inlineStr">
        <is>
          <t>x</t>
        </is>
      </c>
      <c r="S1834" s="84" t="inlineStr">
        <is>
          <t>6.5%</t>
        </is>
      </c>
    </row>
    <row r="1835" ht="24" customHeight="1">
      <c r="A1835" s="494" t="n"/>
      <c r="B1835" s="236" t="inlineStr">
        <is>
          <t>7</t>
        </is>
      </c>
      <c r="C1835" s="82" t="inlineStr">
        <is>
          <t>5.5</t>
        </is>
      </c>
      <c r="D1835" s="83" t="inlineStr">
        <is>
          <t>10</t>
        </is>
      </c>
      <c r="E1835" s="83" t="inlineStr">
        <is>
          <t>2</t>
        </is>
      </c>
      <c r="F1835" s="84">
        <f>D1835/$T$1*E1835</f>
        <v/>
      </c>
      <c r="G1835" s="83" t="inlineStr">
        <is>
          <t>5</t>
        </is>
      </c>
      <c r="H1835" s="87" t="inlineStr">
        <is>
          <t>x</t>
        </is>
      </c>
      <c r="I1835" s="83" t="inlineStr">
        <is>
          <t>1.8%</t>
        </is>
      </c>
      <c r="J1835" s="87" t="inlineStr">
        <is>
          <t>x</t>
        </is>
      </c>
      <c r="K1835" s="83" t="inlineStr">
        <is>
          <t>1.8%</t>
        </is>
      </c>
      <c r="L1835" s="87" t="inlineStr">
        <is>
          <t>x</t>
        </is>
      </c>
      <c r="M1835" s="83" t="inlineStr">
        <is>
          <t>2</t>
        </is>
      </c>
      <c r="N1835" s="87" t="inlineStr">
        <is>
          <t>x</t>
        </is>
      </c>
      <c r="O1835" s="83" t="inlineStr">
        <is>
          <t>2</t>
        </is>
      </c>
      <c r="P1835" s="87" t="inlineStr">
        <is>
          <t>x</t>
        </is>
      </c>
      <c r="Q1835" s="87" t="inlineStr">
        <is>
          <t>x</t>
        </is>
      </c>
      <c r="R1835" s="87" t="inlineStr">
        <is>
          <t>x</t>
        </is>
      </c>
      <c r="S1835" s="84" t="inlineStr">
        <is>
          <t>8%</t>
        </is>
      </c>
    </row>
    <row r="1836" ht="24" customHeight="1">
      <c r="A1836" s="494" t="n"/>
      <c r="B1836" s="236" t="inlineStr">
        <is>
          <t>8</t>
        </is>
      </c>
      <c r="C1836" s="82" t="inlineStr">
        <is>
          <t>6.2</t>
        </is>
      </c>
      <c r="D1836" s="83" t="inlineStr">
        <is>
          <t>10</t>
        </is>
      </c>
      <c r="E1836" s="83" t="inlineStr">
        <is>
          <t>2</t>
        </is>
      </c>
      <c r="F1836" s="84">
        <f>D1836/$T$1*E1836</f>
        <v/>
      </c>
      <c r="G1836" s="83" t="inlineStr">
        <is>
          <t>6</t>
        </is>
      </c>
      <c r="H1836" s="87" t="inlineStr">
        <is>
          <t>x</t>
        </is>
      </c>
      <c r="I1836" s="83" t="inlineStr">
        <is>
          <t>2.1%</t>
        </is>
      </c>
      <c r="J1836" s="87" t="inlineStr">
        <is>
          <t>x</t>
        </is>
      </c>
      <c r="K1836" s="83" t="inlineStr">
        <is>
          <t>2.1%</t>
        </is>
      </c>
      <c r="L1836" s="87" t="inlineStr">
        <is>
          <t>x</t>
        </is>
      </c>
      <c r="M1836" s="83" t="inlineStr">
        <is>
          <t>2</t>
        </is>
      </c>
      <c r="N1836" s="87" t="inlineStr">
        <is>
          <t>x</t>
        </is>
      </c>
      <c r="O1836" s="83" t="inlineStr">
        <is>
          <t>2</t>
        </is>
      </c>
      <c r="P1836" s="87" t="inlineStr">
        <is>
          <t>x</t>
        </is>
      </c>
      <c r="Q1836" s="87" t="inlineStr">
        <is>
          <t>x</t>
        </is>
      </c>
      <c r="R1836" s="87" t="inlineStr">
        <is>
          <t>x</t>
        </is>
      </c>
      <c r="S1836" s="84" t="inlineStr">
        <is>
          <t>9.5%</t>
        </is>
      </c>
    </row>
    <row r="1837" ht="24" customHeight="1">
      <c r="A1837" s="494" t="n"/>
      <c r="B1837" s="236" t="inlineStr">
        <is>
          <t>9</t>
        </is>
      </c>
      <c r="C1837" s="82" t="inlineStr">
        <is>
          <t>7.6</t>
        </is>
      </c>
      <c r="D1837" s="83" t="inlineStr">
        <is>
          <t>10</t>
        </is>
      </c>
      <c r="E1837" s="83" t="inlineStr">
        <is>
          <t>2</t>
        </is>
      </c>
      <c r="F1837" s="84">
        <f>D1837/$T$1*E1837</f>
        <v/>
      </c>
      <c r="G1837" s="83" t="inlineStr">
        <is>
          <t>7</t>
        </is>
      </c>
      <c r="H1837" s="87" t="inlineStr">
        <is>
          <t>x</t>
        </is>
      </c>
      <c r="I1837" s="83" t="inlineStr">
        <is>
          <t>2.4%</t>
        </is>
      </c>
      <c r="J1837" s="87" t="inlineStr">
        <is>
          <t>x</t>
        </is>
      </c>
      <c r="K1837" s="83" t="inlineStr">
        <is>
          <t>2.4%</t>
        </is>
      </c>
      <c r="L1837" s="87" t="inlineStr">
        <is>
          <t>x</t>
        </is>
      </c>
      <c r="M1837" s="83" t="inlineStr">
        <is>
          <t>3</t>
        </is>
      </c>
      <c r="N1837" s="87" t="inlineStr">
        <is>
          <t>x</t>
        </is>
      </c>
      <c r="O1837" s="83" t="inlineStr">
        <is>
          <t>3</t>
        </is>
      </c>
      <c r="P1837" s="87" t="inlineStr">
        <is>
          <t>x</t>
        </is>
      </c>
      <c r="Q1837" s="87" t="inlineStr">
        <is>
          <t>x</t>
        </is>
      </c>
      <c r="R1837" s="87" t="inlineStr">
        <is>
          <t>x</t>
        </is>
      </c>
      <c r="S1837" s="84" t="inlineStr">
        <is>
          <t>11%</t>
        </is>
      </c>
    </row>
    <row r="1838" ht="24" customHeight="1">
      <c r="A1838" s="494" t="n"/>
      <c r="B1838" s="236" t="inlineStr">
        <is>
          <t>10</t>
        </is>
      </c>
      <c r="C1838" s="82" t="inlineStr">
        <is>
          <t>8.3</t>
        </is>
      </c>
      <c r="D1838" s="83" t="inlineStr">
        <is>
          <t>10</t>
        </is>
      </c>
      <c r="E1838" s="83" t="inlineStr">
        <is>
          <t>2</t>
        </is>
      </c>
      <c r="F1838" s="84">
        <f>D1838/$T$1*E1838</f>
        <v/>
      </c>
      <c r="G1838" s="83" t="inlineStr">
        <is>
          <t>8</t>
        </is>
      </c>
      <c r="H1838" s="87" t="inlineStr">
        <is>
          <t>x</t>
        </is>
      </c>
      <c r="I1838" s="83" t="inlineStr">
        <is>
          <t>2.7%</t>
        </is>
      </c>
      <c r="J1838" s="87" t="inlineStr">
        <is>
          <t>x</t>
        </is>
      </c>
      <c r="K1838" s="83" t="inlineStr">
        <is>
          <t>2.7%</t>
        </is>
      </c>
      <c r="L1838" s="87" t="inlineStr">
        <is>
          <t>x</t>
        </is>
      </c>
      <c r="M1838" s="83" t="inlineStr">
        <is>
          <t>3</t>
        </is>
      </c>
      <c r="N1838" s="87" t="inlineStr">
        <is>
          <t>x</t>
        </is>
      </c>
      <c r="O1838" s="83" t="inlineStr">
        <is>
          <t>3</t>
        </is>
      </c>
      <c r="P1838" s="87" t="inlineStr">
        <is>
          <t>x</t>
        </is>
      </c>
      <c r="Q1838" s="87" t="inlineStr">
        <is>
          <t>x</t>
        </is>
      </c>
      <c r="R1838" s="87" t="inlineStr">
        <is>
          <t>x</t>
        </is>
      </c>
      <c r="S1838" s="84" t="inlineStr">
        <is>
          <t>12.5%</t>
        </is>
      </c>
    </row>
    <row r="1839" ht="24" customHeight="1">
      <c r="A1839" s="494" t="n"/>
      <c r="B1839" s="236" t="inlineStr">
        <is>
          <t>11</t>
        </is>
      </c>
      <c r="C1839" s="82" t="inlineStr">
        <is>
          <t>10</t>
        </is>
      </c>
      <c r="D1839" s="83" t="inlineStr">
        <is>
          <t>15</t>
        </is>
      </c>
      <c r="E1839" s="83" t="inlineStr">
        <is>
          <t>5</t>
        </is>
      </c>
      <c r="F1839" s="84">
        <f>D1839/$T$1*E1839</f>
        <v/>
      </c>
      <c r="G1839" s="83" t="inlineStr">
        <is>
          <t>9</t>
        </is>
      </c>
      <c r="H1839" s="87" t="inlineStr">
        <is>
          <t>x</t>
        </is>
      </c>
      <c r="I1839" s="83" t="inlineStr">
        <is>
          <t>3.2%</t>
        </is>
      </c>
      <c r="J1839" s="87" t="inlineStr">
        <is>
          <t>x</t>
        </is>
      </c>
      <c r="K1839" s="83" t="inlineStr">
        <is>
          <t>3.2%</t>
        </is>
      </c>
      <c r="L1839" s="87" t="inlineStr">
        <is>
          <t>x</t>
        </is>
      </c>
      <c r="M1839" s="83" t="inlineStr">
        <is>
          <t>4</t>
        </is>
      </c>
      <c r="N1839" s="87" t="inlineStr">
        <is>
          <t>x</t>
        </is>
      </c>
      <c r="O1839" s="83" t="inlineStr">
        <is>
          <t>4</t>
        </is>
      </c>
      <c r="P1839" s="87" t="inlineStr">
        <is>
          <t>x</t>
        </is>
      </c>
      <c r="Q1839" s="87" t="inlineStr">
        <is>
          <t>x</t>
        </is>
      </c>
      <c r="R1839" s="87" t="inlineStr">
        <is>
          <t>x</t>
        </is>
      </c>
      <c r="S1839" s="84" t="inlineStr">
        <is>
          <t>14.5%</t>
        </is>
      </c>
    </row>
    <row r="1840" ht="24" customHeight="1">
      <c r="A1840" s="494" t="n"/>
      <c r="B1840" s="236" t="inlineStr">
        <is>
          <t>12</t>
        </is>
      </c>
      <c r="C1840" s="82" t="inlineStr">
        <is>
          <t>11</t>
        </is>
      </c>
      <c r="D1840" s="83" t="inlineStr">
        <is>
          <t>15</t>
        </is>
      </c>
      <c r="E1840" s="83" t="inlineStr">
        <is>
          <t>5</t>
        </is>
      </c>
      <c r="F1840" s="84">
        <f>D1840/$T$1*E1840</f>
        <v/>
      </c>
      <c r="G1840" s="83" t="inlineStr">
        <is>
          <t>10</t>
        </is>
      </c>
      <c r="H1840" s="87" t="inlineStr">
        <is>
          <t>x</t>
        </is>
      </c>
      <c r="I1840" s="83" t="inlineStr">
        <is>
          <t>3.6%</t>
        </is>
      </c>
      <c r="J1840" s="87" t="inlineStr">
        <is>
          <t>x</t>
        </is>
      </c>
      <c r="K1840" s="83" t="inlineStr">
        <is>
          <t>3.6%</t>
        </is>
      </c>
      <c r="L1840" s="87" t="inlineStr">
        <is>
          <t>x</t>
        </is>
      </c>
      <c r="M1840" s="83" t="inlineStr">
        <is>
          <t>4</t>
        </is>
      </c>
      <c r="N1840" s="87" t="inlineStr">
        <is>
          <t>x</t>
        </is>
      </c>
      <c r="O1840" s="83" t="inlineStr">
        <is>
          <t>4</t>
        </is>
      </c>
      <c r="P1840" s="87" t="inlineStr">
        <is>
          <t>x</t>
        </is>
      </c>
      <c r="Q1840" s="87" t="inlineStr">
        <is>
          <t>x</t>
        </is>
      </c>
      <c r="R1840" s="87" t="inlineStr">
        <is>
          <t>x</t>
        </is>
      </c>
      <c r="S1840" s="84" t="inlineStr">
        <is>
          <t>16.5%</t>
        </is>
      </c>
    </row>
    <row r="1841" ht="24" customHeight="1">
      <c r="A1841" s="494" t="n"/>
      <c r="B1841" s="236" t="inlineStr">
        <is>
          <t>13</t>
        </is>
      </c>
      <c r="C1841" s="82" t="inlineStr">
        <is>
          <t>12.8</t>
        </is>
      </c>
      <c r="D1841" s="83" t="inlineStr">
        <is>
          <t>15</t>
        </is>
      </c>
      <c r="E1841" s="83" t="inlineStr">
        <is>
          <t>5</t>
        </is>
      </c>
      <c r="F1841" s="84">
        <f>D1841/$T$1*E1841</f>
        <v/>
      </c>
      <c r="G1841" s="83" t="inlineStr">
        <is>
          <t>12</t>
        </is>
      </c>
      <c r="H1841" s="87" t="inlineStr">
        <is>
          <t>x</t>
        </is>
      </c>
      <c r="I1841" s="83" t="inlineStr">
        <is>
          <t>4.1%</t>
        </is>
      </c>
      <c r="J1841" s="87" t="inlineStr">
        <is>
          <t>x</t>
        </is>
      </c>
      <c r="K1841" s="83" t="inlineStr">
        <is>
          <t>4.1%</t>
        </is>
      </c>
      <c r="L1841" s="87" t="inlineStr">
        <is>
          <t>x</t>
        </is>
      </c>
      <c r="M1841" s="83" t="inlineStr">
        <is>
          <t>5</t>
        </is>
      </c>
      <c r="N1841" s="87" t="inlineStr">
        <is>
          <t>x</t>
        </is>
      </c>
      <c r="O1841" s="83" t="inlineStr">
        <is>
          <t>5</t>
        </is>
      </c>
      <c r="P1841" s="87" t="inlineStr">
        <is>
          <t>x</t>
        </is>
      </c>
      <c r="Q1841" s="87" t="inlineStr">
        <is>
          <t>x</t>
        </is>
      </c>
      <c r="R1841" s="87" t="inlineStr">
        <is>
          <t>x</t>
        </is>
      </c>
      <c r="S1841" s="84" t="inlineStr">
        <is>
          <t>18.5%</t>
        </is>
      </c>
    </row>
    <row r="1842" ht="24" customHeight="1">
      <c r="A1842" s="494" t="n"/>
      <c r="B1842" s="236" t="inlineStr">
        <is>
          <t>14</t>
        </is>
      </c>
      <c r="C1842" s="82" t="inlineStr">
        <is>
          <t>13.8</t>
        </is>
      </c>
      <c r="D1842" s="83" t="inlineStr">
        <is>
          <t>15</t>
        </is>
      </c>
      <c r="E1842" s="83" t="inlineStr">
        <is>
          <t>5</t>
        </is>
      </c>
      <c r="F1842" s="84">
        <f>D1842/$T$1*E1842</f>
        <v/>
      </c>
      <c r="G1842" s="83" t="inlineStr">
        <is>
          <t>13</t>
        </is>
      </c>
      <c r="H1842" s="87" t="inlineStr">
        <is>
          <t>x</t>
        </is>
      </c>
      <c r="I1842" s="83" t="inlineStr">
        <is>
          <t>4.5%</t>
        </is>
      </c>
      <c r="J1842" s="87" t="inlineStr">
        <is>
          <t>x</t>
        </is>
      </c>
      <c r="K1842" s="83" t="inlineStr">
        <is>
          <t>4.5%</t>
        </is>
      </c>
      <c r="L1842" s="87" t="inlineStr">
        <is>
          <t>x</t>
        </is>
      </c>
      <c r="M1842" s="83" t="inlineStr">
        <is>
          <t>5</t>
        </is>
      </c>
      <c r="N1842" s="87" t="inlineStr">
        <is>
          <t>x</t>
        </is>
      </c>
      <c r="O1842" s="83" t="inlineStr">
        <is>
          <t>5</t>
        </is>
      </c>
      <c r="P1842" s="87" t="inlineStr">
        <is>
          <t>x</t>
        </is>
      </c>
      <c r="Q1842" s="87" t="inlineStr">
        <is>
          <t>x</t>
        </is>
      </c>
      <c r="R1842" s="87" t="inlineStr">
        <is>
          <t>x</t>
        </is>
      </c>
      <c r="S1842" s="84" t="inlineStr">
        <is>
          <t>20.5%</t>
        </is>
      </c>
    </row>
    <row r="1843" ht="24" customHeight="1">
      <c r="A1843" s="494" t="n"/>
      <c r="B1843" s="236" t="inlineStr">
        <is>
          <t>15</t>
        </is>
      </c>
      <c r="C1843" s="82" t="inlineStr">
        <is>
          <t>15.4</t>
        </is>
      </c>
      <c r="D1843" s="83" t="inlineStr">
        <is>
          <t>15</t>
        </is>
      </c>
      <c r="E1843" s="83" t="inlineStr">
        <is>
          <t>5</t>
        </is>
      </c>
      <c r="F1843" s="84">
        <f>D1843/$T$1*E1843</f>
        <v/>
      </c>
      <c r="G1843" s="83" t="inlineStr">
        <is>
          <t>14</t>
        </is>
      </c>
      <c r="H1843" s="87" t="inlineStr">
        <is>
          <t>x</t>
        </is>
      </c>
      <c r="I1843" s="83" t="inlineStr">
        <is>
          <t>4.9%</t>
        </is>
      </c>
      <c r="J1843" s="87" t="inlineStr">
        <is>
          <t>x</t>
        </is>
      </c>
      <c r="K1843" s="83" t="inlineStr">
        <is>
          <t>4.9%</t>
        </is>
      </c>
      <c r="L1843" s="87" t="inlineStr">
        <is>
          <t>x</t>
        </is>
      </c>
      <c r="M1843" s="83" t="inlineStr">
        <is>
          <t>6</t>
        </is>
      </c>
      <c r="N1843" s="87" t="inlineStr">
        <is>
          <t>x</t>
        </is>
      </c>
      <c r="O1843" s="83" t="inlineStr">
        <is>
          <t>6</t>
        </is>
      </c>
      <c r="P1843" s="87" t="inlineStr">
        <is>
          <t>x</t>
        </is>
      </c>
      <c r="Q1843" s="87" t="inlineStr">
        <is>
          <t>x</t>
        </is>
      </c>
      <c r="R1843" s="87" t="inlineStr">
        <is>
          <t>x</t>
        </is>
      </c>
      <c r="S1843" s="84" t="inlineStr">
        <is>
          <t>22.5%</t>
        </is>
      </c>
    </row>
    <row r="1844" ht="24" customHeight="1">
      <c r="A1844" s="494" t="n"/>
      <c r="B1844" s="236" t="inlineStr">
        <is>
          <t>16</t>
        </is>
      </c>
      <c r="C1844" s="82" t="inlineStr">
        <is>
          <t>17</t>
        </is>
      </c>
      <c r="D1844" s="83" t="inlineStr">
        <is>
          <t>20</t>
        </is>
      </c>
      <c r="E1844" s="83" t="inlineStr">
        <is>
          <t>8</t>
        </is>
      </c>
      <c r="F1844" s="84">
        <f>D1844/$T$1*E1844</f>
        <v/>
      </c>
      <c r="G1844" s="83" t="inlineStr">
        <is>
          <t>16</t>
        </is>
      </c>
      <c r="H1844" s="87" t="inlineStr">
        <is>
          <t>x</t>
        </is>
      </c>
      <c r="I1844" s="83" t="inlineStr">
        <is>
          <t>5.6%</t>
        </is>
      </c>
      <c r="J1844" s="87" t="inlineStr">
        <is>
          <t>x</t>
        </is>
      </c>
      <c r="K1844" s="83" t="inlineStr">
        <is>
          <t>5.6%</t>
        </is>
      </c>
      <c r="L1844" s="87" t="inlineStr">
        <is>
          <t>x</t>
        </is>
      </c>
      <c r="M1844" s="83" t="inlineStr">
        <is>
          <t>6</t>
        </is>
      </c>
      <c r="N1844" s="87" t="inlineStr">
        <is>
          <t>x</t>
        </is>
      </c>
      <c r="O1844" s="83" t="inlineStr">
        <is>
          <t>6</t>
        </is>
      </c>
      <c r="P1844" s="87" t="inlineStr">
        <is>
          <t>x</t>
        </is>
      </c>
      <c r="Q1844" s="87" t="inlineStr">
        <is>
          <t>x</t>
        </is>
      </c>
      <c r="R1844" s="87" t="inlineStr">
        <is>
          <t>x</t>
        </is>
      </c>
      <c r="S1844" s="84" t="inlineStr">
        <is>
          <t>25.5%</t>
        </is>
      </c>
    </row>
    <row r="1845" ht="24" customHeight="1">
      <c r="A1845" s="494" t="n"/>
      <c r="B1845" s="236" t="inlineStr">
        <is>
          <t>17</t>
        </is>
      </c>
      <c r="C1845" s="82" t="inlineStr">
        <is>
          <t>19.1</t>
        </is>
      </c>
      <c r="D1845" s="83" t="inlineStr">
        <is>
          <t>20</t>
        </is>
      </c>
      <c r="E1845" s="83" t="inlineStr">
        <is>
          <t>8</t>
        </is>
      </c>
      <c r="F1845" s="84">
        <f>D1845/$T$1*E1845</f>
        <v/>
      </c>
      <c r="G1845" s="83" t="inlineStr">
        <is>
          <t>18</t>
        </is>
      </c>
      <c r="H1845" s="87" t="inlineStr">
        <is>
          <t>x</t>
        </is>
      </c>
      <c r="I1845" s="83" t="inlineStr">
        <is>
          <t>6.2%</t>
        </is>
      </c>
      <c r="J1845" s="87" t="inlineStr">
        <is>
          <t>x</t>
        </is>
      </c>
      <c r="K1845" s="83" t="inlineStr">
        <is>
          <t>6.2%</t>
        </is>
      </c>
      <c r="L1845" s="87" t="inlineStr">
        <is>
          <t>x</t>
        </is>
      </c>
      <c r="M1845" s="83" t="inlineStr">
        <is>
          <t>7</t>
        </is>
      </c>
      <c r="N1845" s="87" t="inlineStr">
        <is>
          <t>x</t>
        </is>
      </c>
      <c r="O1845" s="83" t="inlineStr">
        <is>
          <t>7</t>
        </is>
      </c>
      <c r="P1845" s="87" t="inlineStr">
        <is>
          <t>x</t>
        </is>
      </c>
      <c r="Q1845" s="87" t="inlineStr">
        <is>
          <t>x</t>
        </is>
      </c>
      <c r="R1845" s="87" t="inlineStr">
        <is>
          <t>x</t>
        </is>
      </c>
      <c r="S1845" s="84" t="inlineStr">
        <is>
          <t>28.5%</t>
        </is>
      </c>
    </row>
    <row r="1846" ht="24" customHeight="1">
      <c r="A1846" s="494" t="n"/>
      <c r="B1846" s="236" t="inlineStr">
        <is>
          <t>18</t>
        </is>
      </c>
      <c r="C1846" s="82" t="inlineStr">
        <is>
          <t>21.4</t>
        </is>
      </c>
      <c r="D1846" s="83" t="inlineStr">
        <is>
          <t>20</t>
        </is>
      </c>
      <c r="E1846" s="83" t="inlineStr">
        <is>
          <t>8</t>
        </is>
      </c>
      <c r="F1846" s="84">
        <f>D1846/$T$1*E1846</f>
        <v/>
      </c>
      <c r="G1846" s="83" t="inlineStr">
        <is>
          <t>20</t>
        </is>
      </c>
      <c r="H1846" s="87" t="inlineStr">
        <is>
          <t>x</t>
        </is>
      </c>
      <c r="I1846" s="83" t="inlineStr">
        <is>
          <t>6.9%</t>
        </is>
      </c>
      <c r="J1846" s="87" t="inlineStr">
        <is>
          <t>x</t>
        </is>
      </c>
      <c r="K1846" s="83" t="inlineStr">
        <is>
          <t>6.9%</t>
        </is>
      </c>
      <c r="L1846" s="87" t="inlineStr">
        <is>
          <t>x</t>
        </is>
      </c>
      <c r="M1846" s="83" t="inlineStr">
        <is>
          <t>8</t>
        </is>
      </c>
      <c r="N1846" s="87" t="inlineStr">
        <is>
          <t>x</t>
        </is>
      </c>
      <c r="O1846" s="83" t="inlineStr">
        <is>
          <t>8</t>
        </is>
      </c>
      <c r="P1846" s="87" t="inlineStr">
        <is>
          <t>x</t>
        </is>
      </c>
      <c r="Q1846" s="87" t="inlineStr">
        <is>
          <t>x</t>
        </is>
      </c>
      <c r="R1846" s="87" t="inlineStr">
        <is>
          <t>x</t>
        </is>
      </c>
      <c r="S1846" s="84" t="inlineStr">
        <is>
          <t>31.5%</t>
        </is>
      </c>
    </row>
    <row r="1847" ht="24" customHeight="1">
      <c r="A1847" s="494" t="n"/>
      <c r="B1847" s="236" t="inlineStr">
        <is>
          <t>19</t>
        </is>
      </c>
      <c r="C1847" s="82" t="inlineStr">
        <is>
          <t>23.6</t>
        </is>
      </c>
      <c r="D1847" s="83" t="inlineStr">
        <is>
          <t>20</t>
        </is>
      </c>
      <c r="E1847" s="83" t="inlineStr">
        <is>
          <t>8</t>
        </is>
      </c>
      <c r="F1847" s="84">
        <f>D1847/$T$1*E1847</f>
        <v/>
      </c>
      <c r="G1847" s="83" t="inlineStr">
        <is>
          <t>22</t>
        </is>
      </c>
      <c r="H1847" s="87" t="inlineStr">
        <is>
          <t>x</t>
        </is>
      </c>
      <c r="I1847" s="83" t="inlineStr">
        <is>
          <t>7.6%</t>
        </is>
      </c>
      <c r="J1847" s="87" t="inlineStr">
        <is>
          <t>x</t>
        </is>
      </c>
      <c r="K1847" s="83" t="inlineStr">
        <is>
          <t>7.6%</t>
        </is>
      </c>
      <c r="L1847" s="87" t="inlineStr">
        <is>
          <t>x</t>
        </is>
      </c>
      <c r="M1847" s="83" t="inlineStr">
        <is>
          <t>9</t>
        </is>
      </c>
      <c r="N1847" s="87" t="inlineStr">
        <is>
          <t>x</t>
        </is>
      </c>
      <c r="O1847" s="83" t="inlineStr">
        <is>
          <t>9</t>
        </is>
      </c>
      <c r="P1847" s="87" t="inlineStr">
        <is>
          <t>x</t>
        </is>
      </c>
      <c r="Q1847" s="87" t="inlineStr">
        <is>
          <t>x</t>
        </is>
      </c>
      <c r="R1847" s="87" t="inlineStr">
        <is>
          <t>x</t>
        </is>
      </c>
      <c r="S1847" s="84" t="inlineStr">
        <is>
          <t>34.5%</t>
        </is>
      </c>
    </row>
    <row r="1848" ht="24" customHeight="1">
      <c r="A1848" s="494" t="n"/>
      <c r="B1848" s="236" t="inlineStr">
        <is>
          <t>20</t>
        </is>
      </c>
      <c r="C1848" s="82" t="inlineStr">
        <is>
          <t>25.1</t>
        </is>
      </c>
      <c r="D1848" s="83" t="inlineStr">
        <is>
          <t>20</t>
        </is>
      </c>
      <c r="E1848" s="83" t="inlineStr">
        <is>
          <t>8</t>
        </is>
      </c>
      <c r="F1848" s="84">
        <f>D1848/$T$1*E1848</f>
        <v/>
      </c>
      <c r="G1848" s="83" t="inlineStr">
        <is>
          <t>24</t>
        </is>
      </c>
      <c r="H1848" s="87" t="inlineStr">
        <is>
          <t>x</t>
        </is>
      </c>
      <c r="I1848" s="83" t="inlineStr">
        <is>
          <t>8.2%</t>
        </is>
      </c>
      <c r="J1848" s="87" t="inlineStr">
        <is>
          <t>x</t>
        </is>
      </c>
      <c r="K1848" s="83" t="inlineStr">
        <is>
          <t>8.2%</t>
        </is>
      </c>
      <c r="L1848" s="87" t="inlineStr">
        <is>
          <t>x</t>
        </is>
      </c>
      <c r="M1848" s="83" t="inlineStr">
        <is>
          <t>9</t>
        </is>
      </c>
      <c r="N1848" s="87" t="inlineStr">
        <is>
          <t>x</t>
        </is>
      </c>
      <c r="O1848" s="83" t="inlineStr">
        <is>
          <t>9</t>
        </is>
      </c>
      <c r="P1848" s="87" t="inlineStr">
        <is>
          <t>x</t>
        </is>
      </c>
      <c r="Q1848" s="87" t="inlineStr">
        <is>
          <t>x</t>
        </is>
      </c>
      <c r="R1848" s="87" t="inlineStr">
        <is>
          <t>x</t>
        </is>
      </c>
      <c r="S1848" s="84" t="inlineStr">
        <is>
          <t>37.5%</t>
        </is>
      </c>
    </row>
    <row r="1849" ht="24" customHeight="1">
      <c r="A1849" s="494" t="n"/>
      <c r="B1849" s="236" t="inlineStr">
        <is>
          <t>21</t>
        </is>
      </c>
      <c r="C1849" s="82" t="inlineStr">
        <is>
          <t>28.6</t>
        </is>
      </c>
      <c r="D1849" s="83" t="inlineStr">
        <is>
          <t>25</t>
        </is>
      </c>
      <c r="E1849" s="83" t="inlineStr">
        <is>
          <t>12</t>
        </is>
      </c>
      <c r="F1849" s="84">
        <f>D1849/$T$1*E1849</f>
        <v/>
      </c>
      <c r="G1849" s="83" t="inlineStr">
        <is>
          <t>26</t>
        </is>
      </c>
      <c r="H1849" s="87" t="inlineStr">
        <is>
          <t>x</t>
        </is>
      </c>
      <c r="I1849" s="83" t="inlineStr">
        <is>
          <t>9.2%</t>
        </is>
      </c>
      <c r="J1849" s="87" t="inlineStr">
        <is>
          <t>x</t>
        </is>
      </c>
      <c r="K1849" s="83" t="inlineStr">
        <is>
          <t>9.2%</t>
        </is>
      </c>
      <c r="L1849" s="87" t="inlineStr">
        <is>
          <t>x</t>
        </is>
      </c>
      <c r="M1849" s="83" t="inlineStr">
        <is>
          <t>11</t>
        </is>
      </c>
      <c r="N1849" s="87" t="inlineStr">
        <is>
          <t>x</t>
        </is>
      </c>
      <c r="O1849" s="83" t="inlineStr">
        <is>
          <t>11</t>
        </is>
      </c>
      <c r="P1849" s="87" t="inlineStr">
        <is>
          <t>x</t>
        </is>
      </c>
      <c r="Q1849" s="87" t="inlineStr">
        <is>
          <t>x</t>
        </is>
      </c>
      <c r="R1849" s="87" t="inlineStr">
        <is>
          <t>x</t>
        </is>
      </c>
      <c r="S1849" s="84" t="inlineStr">
        <is>
          <t>42%</t>
        </is>
      </c>
    </row>
    <row r="1850" ht="24" customHeight="1">
      <c r="A1850" s="494" t="n"/>
      <c r="B1850" s="236" t="inlineStr">
        <is>
          <t>22</t>
        </is>
      </c>
      <c r="C1850" s="82" t="inlineStr">
        <is>
          <t>31.6</t>
        </is>
      </c>
      <c r="D1850" s="83" t="inlineStr">
        <is>
          <t>25</t>
        </is>
      </c>
      <c r="E1850" s="83" t="inlineStr">
        <is>
          <t>12</t>
        </is>
      </c>
      <c r="F1850" s="84">
        <f>D1850/$T$1*E1850</f>
        <v/>
      </c>
      <c r="G1850" s="83" t="inlineStr">
        <is>
          <t>29</t>
        </is>
      </c>
      <c r="H1850" s="87" t="inlineStr">
        <is>
          <t>x</t>
        </is>
      </c>
      <c r="I1850" s="83" t="inlineStr">
        <is>
          <t>10.2%</t>
        </is>
      </c>
      <c r="J1850" s="87" t="inlineStr">
        <is>
          <t>x</t>
        </is>
      </c>
      <c r="K1850" s="83" t="inlineStr">
        <is>
          <t>10.2%</t>
        </is>
      </c>
      <c r="L1850" s="87" t="inlineStr">
        <is>
          <t>x</t>
        </is>
      </c>
      <c r="M1850" s="83" t="inlineStr">
        <is>
          <t>12</t>
        </is>
      </c>
      <c r="N1850" s="87" t="inlineStr">
        <is>
          <t>x</t>
        </is>
      </c>
      <c r="O1850" s="83" t="inlineStr">
        <is>
          <t>12</t>
        </is>
      </c>
      <c r="P1850" s="87" t="inlineStr">
        <is>
          <t>x</t>
        </is>
      </c>
      <c r="Q1850" s="87" t="inlineStr">
        <is>
          <t>x</t>
        </is>
      </c>
      <c r="R1850" s="87" t="inlineStr">
        <is>
          <t>x</t>
        </is>
      </c>
      <c r="S1850" s="84" t="inlineStr">
        <is>
          <t>46.5%</t>
        </is>
      </c>
    </row>
    <row r="1851" ht="24" customHeight="1">
      <c r="A1851" s="494" t="n"/>
      <c r="B1851" s="236" t="inlineStr">
        <is>
          <t>23</t>
        </is>
      </c>
      <c r="C1851" s="82" t="inlineStr">
        <is>
          <t>34.6</t>
        </is>
      </c>
      <c r="D1851" s="83" t="inlineStr">
        <is>
          <t>25</t>
        </is>
      </c>
      <c r="E1851" s="83" t="inlineStr">
        <is>
          <t>12</t>
        </is>
      </c>
      <c r="F1851" s="84">
        <f>D1851/$T$1*E1851</f>
        <v/>
      </c>
      <c r="G1851" s="83" t="inlineStr">
        <is>
          <t>32</t>
        </is>
      </c>
      <c r="H1851" s="87" t="inlineStr">
        <is>
          <t>x</t>
        </is>
      </c>
      <c r="I1851" s="83" t="inlineStr">
        <is>
          <t>11.2%</t>
        </is>
      </c>
      <c r="J1851" s="87" t="inlineStr">
        <is>
          <t>x</t>
        </is>
      </c>
      <c r="K1851" s="83" t="inlineStr">
        <is>
          <t>11.2%</t>
        </is>
      </c>
      <c r="L1851" s="87" t="inlineStr">
        <is>
          <t>x</t>
        </is>
      </c>
      <c r="M1851" s="83" t="inlineStr">
        <is>
          <t>13</t>
        </is>
      </c>
      <c r="N1851" s="87" t="inlineStr">
        <is>
          <t>x</t>
        </is>
      </c>
      <c r="O1851" s="83" t="inlineStr">
        <is>
          <t>13</t>
        </is>
      </c>
      <c r="P1851" s="87" t="inlineStr">
        <is>
          <t>x</t>
        </is>
      </c>
      <c r="Q1851" s="87" t="inlineStr">
        <is>
          <t>x</t>
        </is>
      </c>
      <c r="R1851" s="87" t="inlineStr">
        <is>
          <t>x</t>
        </is>
      </c>
      <c r="S1851" s="84" t="inlineStr">
        <is>
          <t>51%</t>
        </is>
      </c>
    </row>
    <row r="1852" ht="24" customHeight="1">
      <c r="A1852" s="494" t="n"/>
      <c r="B1852" s="236" t="inlineStr">
        <is>
          <t>24</t>
        </is>
      </c>
      <c r="C1852" s="82" t="inlineStr">
        <is>
          <t>37.6</t>
        </is>
      </c>
      <c r="D1852" s="83" t="inlineStr">
        <is>
          <t>25</t>
        </is>
      </c>
      <c r="E1852" s="83" t="inlineStr">
        <is>
          <t>12</t>
        </is>
      </c>
      <c r="F1852" s="84">
        <f>D1852/$T$1*E1852</f>
        <v/>
      </c>
      <c r="G1852" s="83" t="inlineStr">
        <is>
          <t>35</t>
        </is>
      </c>
      <c r="H1852" s="87" t="inlineStr">
        <is>
          <t>x</t>
        </is>
      </c>
      <c r="I1852" s="83" t="inlineStr">
        <is>
          <t>12.2%</t>
        </is>
      </c>
      <c r="J1852" s="87" t="inlineStr">
        <is>
          <t>x</t>
        </is>
      </c>
      <c r="K1852" s="83" t="inlineStr">
        <is>
          <t>12.2%</t>
        </is>
      </c>
      <c r="L1852" s="87" t="inlineStr">
        <is>
          <t>x</t>
        </is>
      </c>
      <c r="M1852" s="83" t="inlineStr">
        <is>
          <t>14</t>
        </is>
      </c>
      <c r="N1852" s="87" t="inlineStr">
        <is>
          <t>x</t>
        </is>
      </c>
      <c r="O1852" s="83" t="inlineStr">
        <is>
          <t>14</t>
        </is>
      </c>
      <c r="P1852" s="87" t="inlineStr">
        <is>
          <t>x</t>
        </is>
      </c>
      <c r="Q1852" s="87" t="inlineStr">
        <is>
          <t>x</t>
        </is>
      </c>
      <c r="R1852" s="87" t="inlineStr">
        <is>
          <t>x</t>
        </is>
      </c>
      <c r="S1852" s="84" t="inlineStr">
        <is>
          <t>55.5%</t>
        </is>
      </c>
    </row>
    <row r="1853" ht="24" customHeight="1">
      <c r="A1853" s="494" t="n"/>
      <c r="B1853" s="236" t="inlineStr">
        <is>
          <t>25</t>
        </is>
      </c>
      <c r="C1853" s="82" t="inlineStr">
        <is>
          <t>40.5</t>
        </is>
      </c>
      <c r="D1853" s="83" t="inlineStr">
        <is>
          <t>25</t>
        </is>
      </c>
      <c r="E1853" s="83" t="inlineStr">
        <is>
          <t>12</t>
        </is>
      </c>
      <c r="F1853" s="84">
        <f>D1853/$T$1*E1853</f>
        <v/>
      </c>
      <c r="G1853" s="83" t="inlineStr">
        <is>
          <t>38</t>
        </is>
      </c>
      <c r="H1853" s="87" t="inlineStr">
        <is>
          <t>x</t>
        </is>
      </c>
      <c r="I1853" s="83" t="inlineStr">
        <is>
          <t>13.1%</t>
        </is>
      </c>
      <c r="J1853" s="87" t="inlineStr">
        <is>
          <t>x</t>
        </is>
      </c>
      <c r="K1853" s="83" t="inlineStr">
        <is>
          <t>13.1%</t>
        </is>
      </c>
      <c r="L1853" s="87" t="inlineStr">
        <is>
          <t>x</t>
        </is>
      </c>
      <c r="M1853" s="83" t="inlineStr">
        <is>
          <t>15</t>
        </is>
      </c>
      <c r="N1853" s="87" t="inlineStr">
        <is>
          <t>x</t>
        </is>
      </c>
      <c r="O1853" s="83" t="inlineStr">
        <is>
          <t>15</t>
        </is>
      </c>
      <c r="P1853" s="87" t="inlineStr">
        <is>
          <t>x</t>
        </is>
      </c>
      <c r="Q1853" s="87" t="inlineStr">
        <is>
          <t>x</t>
        </is>
      </c>
      <c r="R1853" s="87" t="inlineStr">
        <is>
          <t>x</t>
        </is>
      </c>
      <c r="S1853" s="84" t="inlineStr">
        <is>
          <t>60%</t>
        </is>
      </c>
    </row>
    <row r="1854" ht="24" customHeight="1">
      <c r="A1854" s="494" t="n"/>
      <c r="B1854" s="236" t="inlineStr">
        <is>
          <t>26</t>
        </is>
      </c>
      <c r="C1854" s="82" t="inlineStr">
        <is>
          <t>46</t>
        </is>
      </c>
      <c r="D1854" s="83" t="inlineStr">
        <is>
          <t>30</t>
        </is>
      </c>
      <c r="E1854" s="83" t="inlineStr">
        <is>
          <t>18</t>
        </is>
      </c>
      <c r="F1854" s="84">
        <f>D1854/$T$1*E1854</f>
        <v/>
      </c>
      <c r="G1854" s="83" t="inlineStr">
        <is>
          <t>43</t>
        </is>
      </c>
      <c r="H1854" s="87" t="inlineStr">
        <is>
          <t>x</t>
        </is>
      </c>
      <c r="I1854" s="83" t="inlineStr">
        <is>
          <t>14.9%</t>
        </is>
      </c>
      <c r="J1854" s="87" t="inlineStr">
        <is>
          <t>x</t>
        </is>
      </c>
      <c r="K1854" s="83" t="inlineStr">
        <is>
          <t>14.9%</t>
        </is>
      </c>
      <c r="L1854" s="87" t="inlineStr">
        <is>
          <t>x</t>
        </is>
      </c>
      <c r="M1854" s="83" t="inlineStr">
        <is>
          <t>17</t>
        </is>
      </c>
      <c r="N1854" s="87" t="inlineStr">
        <is>
          <t>x</t>
        </is>
      </c>
      <c r="O1854" s="83" t="inlineStr">
        <is>
          <t>17</t>
        </is>
      </c>
      <c r="P1854" s="87" t="inlineStr">
        <is>
          <t>x</t>
        </is>
      </c>
      <c r="Q1854" s="87" t="inlineStr">
        <is>
          <t>x</t>
        </is>
      </c>
      <c r="R1854" s="87" t="inlineStr">
        <is>
          <t>x</t>
        </is>
      </c>
      <c r="S1854" s="84" t="inlineStr">
        <is>
          <t>68%</t>
        </is>
      </c>
    </row>
    <row r="1855" ht="24" customHeight="1">
      <c r="A1855" s="494" t="n"/>
      <c r="B1855" s="236" t="inlineStr">
        <is>
          <t>27</t>
        </is>
      </c>
      <c r="C1855" s="82" t="inlineStr">
        <is>
          <t>51.3</t>
        </is>
      </c>
      <c r="D1855" s="83" t="inlineStr">
        <is>
          <t>30</t>
        </is>
      </c>
      <c r="E1855" s="83" t="inlineStr">
        <is>
          <t>18</t>
        </is>
      </c>
      <c r="F1855" s="84">
        <f>@IF(OR($S$1="春节祝福",$S$1="周年祝福",$S$1="中秋祝福"),D1855/$T$1*E1855,D1855*E1855)</f>
        <v/>
      </c>
      <c r="G1855" s="83" t="inlineStr">
        <is>
          <t>48</t>
        </is>
      </c>
      <c r="H1855" s="87" t="inlineStr">
        <is>
          <t>x</t>
        </is>
      </c>
      <c r="I1855" s="83" t="inlineStr">
        <is>
          <t>16.6%</t>
        </is>
      </c>
      <c r="J1855" s="87" t="inlineStr">
        <is>
          <t>x</t>
        </is>
      </c>
      <c r="K1855" s="83" t="inlineStr">
        <is>
          <t>16.6%</t>
        </is>
      </c>
      <c r="L1855" s="87" t="inlineStr">
        <is>
          <t>x</t>
        </is>
      </c>
      <c r="M1855" s="83" t="inlineStr">
        <is>
          <t>19</t>
        </is>
      </c>
      <c r="N1855" s="87" t="inlineStr">
        <is>
          <t>x</t>
        </is>
      </c>
      <c r="O1855" s="83" t="inlineStr">
        <is>
          <t>19</t>
        </is>
      </c>
      <c r="P1855" s="87" t="inlineStr">
        <is>
          <t>x</t>
        </is>
      </c>
      <c r="Q1855" s="87" t="inlineStr">
        <is>
          <t>x</t>
        </is>
      </c>
      <c r="R1855" s="87" t="inlineStr">
        <is>
          <t>x</t>
        </is>
      </c>
      <c r="S1855" s="84" t="inlineStr">
        <is>
          <t>76%</t>
        </is>
      </c>
    </row>
    <row r="1856" ht="24" customHeight="1">
      <c r="A1856" s="494" t="n"/>
      <c r="B1856" s="236" t="inlineStr">
        <is>
          <t>28</t>
        </is>
      </c>
      <c r="C1856" s="82" t="inlineStr">
        <is>
          <t>56.8</t>
        </is>
      </c>
      <c r="D1856" s="83" t="inlineStr">
        <is>
          <t>30</t>
        </is>
      </c>
      <c r="E1856" s="83" t="inlineStr">
        <is>
          <t>18</t>
        </is>
      </c>
      <c r="F1856" s="84">
        <f>@IF(OR($S$1="春节祝福",$S$1="周年祝福",$S$1="中秋祝福"),D1856/$T$1*E1856,D1856*E1856)</f>
        <v/>
      </c>
      <c r="G1856" s="83" t="inlineStr">
        <is>
          <t>53</t>
        </is>
      </c>
      <c r="H1856" s="87" t="inlineStr">
        <is>
          <t>x</t>
        </is>
      </c>
      <c r="I1856" s="83" t="inlineStr">
        <is>
          <t>18.4%</t>
        </is>
      </c>
      <c r="J1856" s="87" t="inlineStr">
        <is>
          <t>x</t>
        </is>
      </c>
      <c r="K1856" s="83" t="inlineStr">
        <is>
          <t>18.4%</t>
        </is>
      </c>
      <c r="L1856" s="87" t="inlineStr">
        <is>
          <t>x</t>
        </is>
      </c>
      <c r="M1856" s="83" t="inlineStr">
        <is>
          <t>21</t>
        </is>
      </c>
      <c r="N1856" s="87" t="inlineStr">
        <is>
          <t>x</t>
        </is>
      </c>
      <c r="O1856" s="83" t="inlineStr">
        <is>
          <t>21</t>
        </is>
      </c>
      <c r="P1856" s="87" t="inlineStr">
        <is>
          <t>x</t>
        </is>
      </c>
      <c r="Q1856" s="87" t="inlineStr">
        <is>
          <t>x</t>
        </is>
      </c>
      <c r="R1856" s="87" t="inlineStr">
        <is>
          <t>x</t>
        </is>
      </c>
      <c r="S1856" s="84" t="inlineStr">
        <is>
          <t>84%</t>
        </is>
      </c>
    </row>
    <row r="1857" ht="24" customHeight="1">
      <c r="A1857" s="494" t="n"/>
      <c r="B1857" s="236" t="inlineStr">
        <is>
          <t>29</t>
        </is>
      </c>
      <c r="C1857" s="82" t="inlineStr">
        <is>
          <t>62.1</t>
        </is>
      </c>
      <c r="D1857" s="83" t="inlineStr">
        <is>
          <t>30</t>
        </is>
      </c>
      <c r="E1857" s="83" t="inlineStr">
        <is>
          <t>18</t>
        </is>
      </c>
      <c r="F1857" s="84">
        <f>@IF(OR($S$1="春节祝福",$S$1="周年祝福",$S$1="中秋祝福"),D1857/$T$1*E1857,D1857*E1857)</f>
        <v/>
      </c>
      <c r="G1857" s="83" t="inlineStr">
        <is>
          <t>58</t>
        </is>
      </c>
      <c r="H1857" s="87" t="inlineStr">
        <is>
          <t>x</t>
        </is>
      </c>
      <c r="I1857" s="83" t="inlineStr">
        <is>
          <t>20.1%</t>
        </is>
      </c>
      <c r="J1857" s="87" t="inlineStr">
        <is>
          <t>x</t>
        </is>
      </c>
      <c r="K1857" s="83" t="inlineStr">
        <is>
          <t>20.1%</t>
        </is>
      </c>
      <c r="L1857" s="87" t="inlineStr">
        <is>
          <t>x</t>
        </is>
      </c>
      <c r="M1857" s="83" t="inlineStr">
        <is>
          <t>23</t>
        </is>
      </c>
      <c r="N1857" s="87" t="inlineStr">
        <is>
          <t>x</t>
        </is>
      </c>
      <c r="O1857" s="83" t="inlineStr">
        <is>
          <t>23</t>
        </is>
      </c>
      <c r="P1857" s="87" t="inlineStr">
        <is>
          <t>x</t>
        </is>
      </c>
      <c r="Q1857" s="87" t="inlineStr">
        <is>
          <t>x</t>
        </is>
      </c>
      <c r="R1857" s="87" t="inlineStr">
        <is>
          <t>x</t>
        </is>
      </c>
      <c r="S1857" s="84" t="inlineStr">
        <is>
          <t>92%</t>
        </is>
      </c>
    </row>
    <row r="1858" ht="24" customHeight="1">
      <c r="A1858" s="494" t="n"/>
      <c r="B1858" s="236" t="inlineStr">
        <is>
          <t>30</t>
        </is>
      </c>
      <c r="C1858" s="82" t="inlineStr">
        <is>
          <t>67.6</t>
        </is>
      </c>
      <c r="D1858" s="83" t="inlineStr">
        <is>
          <t>30</t>
        </is>
      </c>
      <c r="E1858" s="83" t="inlineStr">
        <is>
          <t>18</t>
        </is>
      </c>
      <c r="F1858" s="84">
        <f>@IF(OR($S$1="周年祝福",$S$1="中秋祝福"),D1858/$T$1*E1858,D1858*E1858)</f>
        <v/>
      </c>
      <c r="G1858" s="83" t="inlineStr">
        <is>
          <t>63</t>
        </is>
      </c>
      <c r="H1858" s="87" t="inlineStr">
        <is>
          <t>x</t>
        </is>
      </c>
      <c r="I1858" s="83" t="inlineStr">
        <is>
          <t>21.9%</t>
        </is>
      </c>
      <c r="J1858" s="87" t="inlineStr">
        <is>
          <t>x</t>
        </is>
      </c>
      <c r="K1858" s="83" t="inlineStr">
        <is>
          <t>21.9%</t>
        </is>
      </c>
      <c r="L1858" s="87" t="inlineStr">
        <is>
          <t>x</t>
        </is>
      </c>
      <c r="M1858" s="83" t="inlineStr">
        <is>
          <t>25</t>
        </is>
      </c>
      <c r="N1858" s="87" t="inlineStr">
        <is>
          <t>x</t>
        </is>
      </c>
      <c r="O1858" s="83" t="inlineStr">
        <is>
          <t>25</t>
        </is>
      </c>
      <c r="P1858" s="87" t="inlineStr">
        <is>
          <t>x</t>
        </is>
      </c>
      <c r="Q1858" s="87" t="inlineStr">
        <is>
          <t>x</t>
        </is>
      </c>
      <c r="R1858" s="87" t="inlineStr">
        <is>
          <t>x</t>
        </is>
      </c>
      <c r="S1858" s="84" t="inlineStr">
        <is>
          <t>100%</t>
        </is>
      </c>
    </row>
    <row r="1859" ht="24" customHeight="1">
      <c r="A1859" s="494" t="n"/>
      <c r="B1859" s="236" t="inlineStr">
        <is>
          <t>31</t>
        </is>
      </c>
      <c r="C1859" s="82" t="inlineStr">
        <is>
          <t>73.6</t>
        </is>
      </c>
      <c r="D1859" s="83" t="inlineStr">
        <is>
          <t>35</t>
        </is>
      </c>
      <c r="E1859" s="83" t="inlineStr">
        <is>
          <t>20</t>
        </is>
      </c>
      <c r="F1859" s="84">
        <f>@IF(OR($S$1="周年祝福",$S$1="中秋祝福"),D1859/$T$1*E1859,D1859*E1859)</f>
        <v/>
      </c>
      <c r="G1859" s="132" t="inlineStr">
        <is>
          <t>69</t>
        </is>
      </c>
      <c r="H1859" s="285" t="inlineStr">
        <is>
          <t>x</t>
        </is>
      </c>
      <c r="I1859" s="132" t="inlineStr">
        <is>
          <t>23.9%</t>
        </is>
      </c>
      <c r="J1859" s="285" t="inlineStr">
        <is>
          <t>x</t>
        </is>
      </c>
      <c r="K1859" s="132" t="inlineStr">
        <is>
          <t>23.9%</t>
        </is>
      </c>
      <c r="L1859" s="285" t="inlineStr">
        <is>
          <t>x</t>
        </is>
      </c>
      <c r="M1859" s="132" t="inlineStr">
        <is>
          <t>27</t>
        </is>
      </c>
      <c r="N1859" s="285" t="inlineStr">
        <is>
          <t>x</t>
        </is>
      </c>
      <c r="O1859" s="132" t="inlineStr">
        <is>
          <t>27</t>
        </is>
      </c>
      <c r="P1859" s="285" t="inlineStr">
        <is>
          <t>x</t>
        </is>
      </c>
      <c r="Q1859" s="285" t="inlineStr">
        <is>
          <t>x</t>
        </is>
      </c>
      <c r="R1859" s="285" t="inlineStr">
        <is>
          <t>x</t>
        </is>
      </c>
      <c r="S1859" s="1058" t="inlineStr">
        <is>
          <t>109%</t>
        </is>
      </c>
    </row>
    <row r="1860" ht="24" customHeight="1">
      <c r="A1860" s="494" t="n"/>
      <c r="B1860" s="236" t="inlineStr">
        <is>
          <t>32</t>
        </is>
      </c>
      <c r="C1860" s="82" t="inlineStr">
        <is>
          <t>80</t>
        </is>
      </c>
      <c r="D1860" s="83" t="inlineStr">
        <is>
          <t>35</t>
        </is>
      </c>
      <c r="E1860" s="83" t="inlineStr">
        <is>
          <t>20</t>
        </is>
      </c>
      <c r="F1860" s="84">
        <f>D1860*E1860</f>
        <v/>
      </c>
      <c r="G1860" s="73" t="inlineStr">
        <is>
          <t>74</t>
        </is>
      </c>
      <c r="H1860" s="665" t="inlineStr">
        <is>
          <t>x</t>
        </is>
      </c>
      <c r="I1860" s="73" t="inlineStr">
        <is>
          <t>25.8%</t>
        </is>
      </c>
      <c r="J1860" s="665" t="inlineStr">
        <is>
          <t>x</t>
        </is>
      </c>
      <c r="K1860" s="73" t="inlineStr">
        <is>
          <t>25.8%</t>
        </is>
      </c>
      <c r="L1860" s="665" t="inlineStr">
        <is>
          <t>x</t>
        </is>
      </c>
      <c r="M1860" s="73" t="inlineStr">
        <is>
          <t>30</t>
        </is>
      </c>
      <c r="N1860" s="665" t="inlineStr">
        <is>
          <t>x</t>
        </is>
      </c>
      <c r="O1860" s="73" t="inlineStr">
        <is>
          <t>30</t>
        </is>
      </c>
      <c r="P1860" s="665" t="inlineStr">
        <is>
          <t>x</t>
        </is>
      </c>
      <c r="Q1860" s="665" t="inlineStr">
        <is>
          <t>x</t>
        </is>
      </c>
      <c r="R1860" s="665" t="inlineStr">
        <is>
          <t>x</t>
        </is>
      </c>
      <c r="S1860" s="1065" t="inlineStr">
        <is>
          <t>118%</t>
        </is>
      </c>
    </row>
    <row r="1861" ht="24" customHeight="1">
      <c r="A1861" s="494" t="n"/>
      <c r="B1861" s="236" t="inlineStr">
        <is>
          <t>33</t>
        </is>
      </c>
      <c r="C1861" s="82" t="inlineStr">
        <is>
          <t>86.5</t>
        </is>
      </c>
      <c r="D1861" s="83" t="inlineStr">
        <is>
          <t>35</t>
        </is>
      </c>
      <c r="E1861" s="83" t="inlineStr">
        <is>
          <t>20</t>
        </is>
      </c>
      <c r="F1861" s="84">
        <f>D1861*E1861</f>
        <v/>
      </c>
      <c r="G1861" s="73" t="inlineStr">
        <is>
          <t>81</t>
        </is>
      </c>
      <c r="H1861" s="665" t="inlineStr">
        <is>
          <t>x</t>
        </is>
      </c>
      <c r="I1861" s="73" t="inlineStr">
        <is>
          <t>28%</t>
        </is>
      </c>
      <c r="J1861" s="665" t="inlineStr">
        <is>
          <t>x</t>
        </is>
      </c>
      <c r="K1861" s="73" t="inlineStr">
        <is>
          <t>28%</t>
        </is>
      </c>
      <c r="L1861" s="665" t="inlineStr">
        <is>
          <t>x</t>
        </is>
      </c>
      <c r="M1861" s="73" t="inlineStr">
        <is>
          <t>32</t>
        </is>
      </c>
      <c r="N1861" s="665" t="inlineStr">
        <is>
          <t>x</t>
        </is>
      </c>
      <c r="O1861" s="73" t="inlineStr">
        <is>
          <t>32</t>
        </is>
      </c>
      <c r="P1861" s="665" t="inlineStr">
        <is>
          <t>x</t>
        </is>
      </c>
      <c r="Q1861" s="665" t="inlineStr">
        <is>
          <t>x</t>
        </is>
      </c>
      <c r="R1861" s="665" t="inlineStr">
        <is>
          <t>x</t>
        </is>
      </c>
      <c r="S1861" s="1065" t="inlineStr">
        <is>
          <t>128%</t>
        </is>
      </c>
    </row>
    <row r="1862" ht="24" customHeight="1">
      <c r="A1862" s="494" t="n"/>
      <c r="B1862" s="236" t="inlineStr">
        <is>
          <t>34</t>
        </is>
      </c>
      <c r="C1862" s="82" t="inlineStr">
        <is>
          <t>94.6</t>
        </is>
      </c>
      <c r="D1862" s="83" t="inlineStr">
        <is>
          <t>35</t>
        </is>
      </c>
      <c r="E1862" s="83" t="inlineStr">
        <is>
          <t>20</t>
        </is>
      </c>
      <c r="F1862" s="84">
        <f>D1862*E1862</f>
        <v/>
      </c>
      <c r="G1862" s="73" t="inlineStr">
        <is>
          <t>88</t>
        </is>
      </c>
      <c r="H1862" s="665" t="inlineStr">
        <is>
          <t>x</t>
        </is>
      </c>
      <c r="I1862" s="73" t="inlineStr">
        <is>
          <t>30.7%</t>
        </is>
      </c>
      <c r="J1862" s="665" t="inlineStr">
        <is>
          <t>x</t>
        </is>
      </c>
      <c r="K1862" s="73" t="inlineStr">
        <is>
          <t>30.7%</t>
        </is>
      </c>
      <c r="L1862" s="665" t="inlineStr">
        <is>
          <t>x</t>
        </is>
      </c>
      <c r="M1862" s="73" t="inlineStr">
        <is>
          <t>35</t>
        </is>
      </c>
      <c r="N1862" s="665" t="inlineStr">
        <is>
          <t>x</t>
        </is>
      </c>
      <c r="O1862" s="73" t="inlineStr">
        <is>
          <t>35</t>
        </is>
      </c>
      <c r="P1862" s="665" t="inlineStr">
        <is>
          <t>x</t>
        </is>
      </c>
      <c r="Q1862" s="665" t="inlineStr">
        <is>
          <t>x</t>
        </is>
      </c>
      <c r="R1862" s="665" t="inlineStr">
        <is>
          <t>x</t>
        </is>
      </c>
      <c r="S1862" s="1065" t="inlineStr">
        <is>
          <t>140%</t>
        </is>
      </c>
    </row>
    <row r="1863" ht="24" customHeight="1">
      <c r="A1863" s="553" t="n"/>
      <c r="B1863" s="78" t="inlineStr">
        <is>
          <t>35</t>
        </is>
      </c>
      <c r="C1863" s="89" t="inlineStr">
        <is>
          <t>101.8</t>
        </is>
      </c>
      <c r="D1863" s="90" t="inlineStr">
        <is>
          <t>35</t>
        </is>
      </c>
      <c r="E1863" s="90" t="inlineStr">
        <is>
          <t>20</t>
        </is>
      </c>
      <c r="F1863" s="224">
        <f>D1863*E1863</f>
        <v/>
      </c>
      <c r="G1863" s="1060" t="inlineStr">
        <is>
          <t>95</t>
        </is>
      </c>
      <c r="H1863" s="1061" t="inlineStr">
        <is>
          <t>x</t>
        </is>
      </c>
      <c r="I1863" s="1060" t="inlineStr">
        <is>
          <t>32.9%</t>
        </is>
      </c>
      <c r="J1863" s="1061" t="inlineStr">
        <is>
          <t>x</t>
        </is>
      </c>
      <c r="K1863" s="1060" t="inlineStr">
        <is>
          <t>32.9%</t>
        </is>
      </c>
      <c r="L1863" s="1061" t="inlineStr">
        <is>
          <t>x</t>
        </is>
      </c>
      <c r="M1863" s="1060" t="inlineStr">
        <is>
          <t>38</t>
        </is>
      </c>
      <c r="N1863" s="1061" t="inlineStr">
        <is>
          <t>x</t>
        </is>
      </c>
      <c r="O1863" s="1060" t="inlineStr">
        <is>
          <t>38</t>
        </is>
      </c>
      <c r="P1863" s="1061" t="inlineStr">
        <is>
          <t>x</t>
        </is>
      </c>
      <c r="Q1863" s="1061" t="inlineStr">
        <is>
          <t>x</t>
        </is>
      </c>
      <c r="R1863" s="1061" t="inlineStr">
        <is>
          <t>x</t>
        </is>
      </c>
      <c r="S1863" s="824" t="inlineStr">
        <is>
          <t>150%</t>
        </is>
      </c>
    </row>
    <row r="1864" ht="24" customHeight="1">
      <c r="A1864" s="605" t="inlineStr">
        <is>
          <t>明教
上层心法
无明业火</t>
        </is>
      </c>
      <c r="B1864" s="63" t="inlineStr">
        <is>
          <t>1</t>
        </is>
      </c>
      <c r="C1864" s="234" t="inlineStr">
        <is>
          <t>0.2</t>
        </is>
      </c>
      <c r="D1864" s="340" t="inlineStr">
        <is>
          <t>5</t>
        </is>
      </c>
      <c r="E1864" s="340" t="inlineStr">
        <is>
          <t>1</t>
        </is>
      </c>
      <c r="F1864" s="207">
        <f>D1864/$T$1*E1864</f>
        <v/>
      </c>
      <c r="G1864" s="253" t="inlineStr">
        <is>
          <t>x</t>
        </is>
      </c>
      <c r="H1864" s="253" t="inlineStr">
        <is>
          <t>x</t>
        </is>
      </c>
      <c r="I1864" s="253" t="inlineStr">
        <is>
          <t>x</t>
        </is>
      </c>
      <c r="J1864" s="340" t="inlineStr">
        <is>
          <t>0.2%</t>
        </is>
      </c>
      <c r="K1864" s="340" t="inlineStr">
        <is>
          <t>0.2%</t>
        </is>
      </c>
      <c r="L1864" s="340" t="inlineStr">
        <is>
          <t>0</t>
        </is>
      </c>
      <c r="M1864" s="340" t="inlineStr">
        <is>
          <t>0</t>
        </is>
      </c>
      <c r="N1864" s="1067" t="inlineStr">
        <is>
          <t>0</t>
        </is>
      </c>
      <c r="O1864" s="340" t="inlineStr">
        <is>
          <t>0</t>
        </is>
      </c>
      <c r="P1864" s="253" t="inlineStr">
        <is>
          <t>x</t>
        </is>
      </c>
      <c r="Q1864" s="253" t="inlineStr">
        <is>
          <t>x</t>
        </is>
      </c>
      <c r="R1864" s="253" t="inlineStr">
        <is>
          <t>x</t>
        </is>
      </c>
      <c r="S1864" s="662" t="inlineStr">
        <is>
          <t>x</t>
        </is>
      </c>
    </row>
    <row r="1865" ht="24" customHeight="1">
      <c r="A1865" s="494" t="n"/>
      <c r="B1865" s="236" t="inlineStr">
        <is>
          <t>2</t>
        </is>
      </c>
      <c r="C1865" s="82" t="inlineStr">
        <is>
          <t>1.7</t>
        </is>
      </c>
      <c r="D1865" s="83" t="inlineStr">
        <is>
          <t>5</t>
        </is>
      </c>
      <c r="E1865" s="83" t="inlineStr">
        <is>
          <t>1</t>
        </is>
      </c>
      <c r="F1865" s="84">
        <f>D1865/$T$1*E1865</f>
        <v/>
      </c>
      <c r="G1865" s="87" t="inlineStr">
        <is>
          <t>x</t>
        </is>
      </c>
      <c r="H1865" s="87" t="inlineStr">
        <is>
          <t>x</t>
        </is>
      </c>
      <c r="I1865" s="87" t="inlineStr">
        <is>
          <t>x</t>
        </is>
      </c>
      <c r="J1865" s="83" t="inlineStr">
        <is>
          <t>0.4%</t>
        </is>
      </c>
      <c r="K1865" s="83" t="inlineStr">
        <is>
          <t>0.4%</t>
        </is>
      </c>
      <c r="L1865" s="83" t="inlineStr">
        <is>
          <t>1</t>
        </is>
      </c>
      <c r="M1865" s="83" t="inlineStr">
        <is>
          <t>1</t>
        </is>
      </c>
      <c r="N1865" s="1068" t="inlineStr">
        <is>
          <t>1</t>
        </is>
      </c>
      <c r="O1865" s="83" t="inlineStr">
        <is>
          <t>1</t>
        </is>
      </c>
      <c r="P1865" s="87" t="inlineStr">
        <is>
          <t>x</t>
        </is>
      </c>
      <c r="Q1865" s="87" t="inlineStr">
        <is>
          <t>x</t>
        </is>
      </c>
      <c r="R1865" s="87" t="inlineStr">
        <is>
          <t>x</t>
        </is>
      </c>
      <c r="S1865" s="88" t="inlineStr">
        <is>
          <t>x</t>
        </is>
      </c>
    </row>
    <row r="1866" ht="24" customHeight="1">
      <c r="A1866" s="494" t="n"/>
      <c r="B1866" s="236" t="inlineStr">
        <is>
          <t>3</t>
        </is>
      </c>
      <c r="C1866" s="82" t="inlineStr">
        <is>
          <t>2</t>
        </is>
      </c>
      <c r="D1866" s="83" t="inlineStr">
        <is>
          <t>5</t>
        </is>
      </c>
      <c r="E1866" s="83" t="inlineStr">
        <is>
          <t>1</t>
        </is>
      </c>
      <c r="F1866" s="84">
        <f>D1866/$T$1*E1866</f>
        <v/>
      </c>
      <c r="G1866" s="87" t="inlineStr">
        <is>
          <t>x</t>
        </is>
      </c>
      <c r="H1866" s="87" t="inlineStr">
        <is>
          <t>x</t>
        </is>
      </c>
      <c r="I1866" s="87" t="inlineStr">
        <is>
          <t>x</t>
        </is>
      </c>
      <c r="J1866" s="83" t="inlineStr">
        <is>
          <t>0.7%</t>
        </is>
      </c>
      <c r="K1866" s="83" t="inlineStr">
        <is>
          <t>0.7%</t>
        </is>
      </c>
      <c r="L1866" s="83" t="inlineStr">
        <is>
          <t>1</t>
        </is>
      </c>
      <c r="M1866" s="83" t="inlineStr">
        <is>
          <t>1</t>
        </is>
      </c>
      <c r="N1866" s="1068" t="inlineStr">
        <is>
          <t>1</t>
        </is>
      </c>
      <c r="O1866" s="83" t="inlineStr">
        <is>
          <t>1</t>
        </is>
      </c>
      <c r="P1866" s="87" t="inlineStr">
        <is>
          <t>x</t>
        </is>
      </c>
      <c r="Q1866" s="87" t="inlineStr">
        <is>
          <t>x</t>
        </is>
      </c>
      <c r="R1866" s="87" t="inlineStr">
        <is>
          <t>x</t>
        </is>
      </c>
      <c r="S1866" s="88" t="inlineStr">
        <is>
          <t>x</t>
        </is>
      </c>
    </row>
    <row r="1867" ht="24" customHeight="1">
      <c r="A1867" s="494" t="n"/>
      <c r="B1867" s="236" t="inlineStr">
        <is>
          <t>4</t>
        </is>
      </c>
      <c r="C1867" s="82" t="inlineStr">
        <is>
          <t>2.3</t>
        </is>
      </c>
      <c r="D1867" s="83" t="inlineStr">
        <is>
          <t>5</t>
        </is>
      </c>
      <c r="E1867" s="83" t="inlineStr">
        <is>
          <t>1</t>
        </is>
      </c>
      <c r="F1867" s="84">
        <f>D1867/$T$1*E1867</f>
        <v/>
      </c>
      <c r="G1867" s="87" t="inlineStr">
        <is>
          <t>x</t>
        </is>
      </c>
      <c r="H1867" s="87" t="inlineStr">
        <is>
          <t>x</t>
        </is>
      </c>
      <c r="I1867" s="87" t="inlineStr">
        <is>
          <t>x</t>
        </is>
      </c>
      <c r="J1867" s="83" t="inlineStr">
        <is>
          <t>0.9%</t>
        </is>
      </c>
      <c r="K1867" s="83" t="inlineStr">
        <is>
          <t>0.9%</t>
        </is>
      </c>
      <c r="L1867" s="83" t="inlineStr">
        <is>
          <t>1</t>
        </is>
      </c>
      <c r="M1867" s="83" t="inlineStr">
        <is>
          <t>1</t>
        </is>
      </c>
      <c r="N1867" s="1068" t="inlineStr">
        <is>
          <t>1</t>
        </is>
      </c>
      <c r="O1867" s="83" t="inlineStr">
        <is>
          <t>1</t>
        </is>
      </c>
      <c r="P1867" s="87" t="inlineStr">
        <is>
          <t>x</t>
        </is>
      </c>
      <c r="Q1867" s="87" t="inlineStr">
        <is>
          <t>x</t>
        </is>
      </c>
      <c r="R1867" s="87" t="inlineStr">
        <is>
          <t>x</t>
        </is>
      </c>
      <c r="S1867" s="88" t="inlineStr">
        <is>
          <t>x</t>
        </is>
      </c>
    </row>
    <row r="1868" ht="24" customHeight="1">
      <c r="A1868" s="494" t="n"/>
      <c r="B1868" s="236" t="inlineStr">
        <is>
          <t>5</t>
        </is>
      </c>
      <c r="C1868" s="82" t="inlineStr">
        <is>
          <t>2.5</t>
        </is>
      </c>
      <c r="D1868" s="83" t="inlineStr">
        <is>
          <t>5</t>
        </is>
      </c>
      <c r="E1868" s="83" t="inlineStr">
        <is>
          <t>1</t>
        </is>
      </c>
      <c r="F1868" s="84">
        <f>D1868/$T$1*E1868</f>
        <v/>
      </c>
      <c r="G1868" s="87" t="inlineStr">
        <is>
          <t>x</t>
        </is>
      </c>
      <c r="H1868" s="87" t="inlineStr">
        <is>
          <t>x</t>
        </is>
      </c>
      <c r="I1868" s="87" t="inlineStr">
        <is>
          <t>x</t>
        </is>
      </c>
      <c r="J1868" s="83" t="inlineStr">
        <is>
          <t>1.1%</t>
        </is>
      </c>
      <c r="K1868" s="83" t="inlineStr">
        <is>
          <t>1.1%</t>
        </is>
      </c>
      <c r="L1868" s="83" t="inlineStr">
        <is>
          <t>1</t>
        </is>
      </c>
      <c r="M1868" s="83" t="inlineStr">
        <is>
          <t>1</t>
        </is>
      </c>
      <c r="N1868" s="1068" t="inlineStr">
        <is>
          <t>1</t>
        </is>
      </c>
      <c r="O1868" s="83" t="inlineStr">
        <is>
          <t>1</t>
        </is>
      </c>
      <c r="P1868" s="87" t="inlineStr">
        <is>
          <t>x</t>
        </is>
      </c>
      <c r="Q1868" s="87" t="inlineStr">
        <is>
          <t>x</t>
        </is>
      </c>
      <c r="R1868" s="87" t="inlineStr">
        <is>
          <t>x</t>
        </is>
      </c>
      <c r="S1868" s="88" t="inlineStr">
        <is>
          <t>x</t>
        </is>
      </c>
    </row>
    <row r="1869" ht="24" customHeight="1">
      <c r="A1869" s="494" t="n"/>
      <c r="B1869" s="236" t="inlineStr">
        <is>
          <t>6</t>
        </is>
      </c>
      <c r="C1869" s="82" t="inlineStr">
        <is>
          <t>4.1</t>
        </is>
      </c>
      <c r="D1869" s="83" t="inlineStr">
        <is>
          <t>10</t>
        </is>
      </c>
      <c r="E1869" s="83" t="inlineStr">
        <is>
          <t>2</t>
        </is>
      </c>
      <c r="F1869" s="84">
        <f>D1869/$T$1*E1869</f>
        <v/>
      </c>
      <c r="G1869" s="87" t="inlineStr">
        <is>
          <t>x</t>
        </is>
      </c>
      <c r="H1869" s="87" t="inlineStr">
        <is>
          <t>x</t>
        </is>
      </c>
      <c r="I1869" s="87" t="inlineStr">
        <is>
          <t>x</t>
        </is>
      </c>
      <c r="J1869" s="83" t="inlineStr">
        <is>
          <t>1.4%</t>
        </is>
      </c>
      <c r="K1869" s="83" t="inlineStr">
        <is>
          <t>1.4%</t>
        </is>
      </c>
      <c r="L1869" s="83" t="inlineStr">
        <is>
          <t>2</t>
        </is>
      </c>
      <c r="M1869" s="83" t="inlineStr">
        <is>
          <t>2</t>
        </is>
      </c>
      <c r="N1869" s="1068" t="inlineStr">
        <is>
          <t>2</t>
        </is>
      </c>
      <c r="O1869" s="83" t="inlineStr">
        <is>
          <t>2</t>
        </is>
      </c>
      <c r="P1869" s="87" t="inlineStr">
        <is>
          <t>x</t>
        </is>
      </c>
      <c r="Q1869" s="87" t="inlineStr">
        <is>
          <t>x</t>
        </is>
      </c>
      <c r="R1869" s="87" t="inlineStr">
        <is>
          <t>x</t>
        </is>
      </c>
      <c r="S1869" s="88" t="inlineStr">
        <is>
          <t>x</t>
        </is>
      </c>
    </row>
    <row r="1870" ht="24" customHeight="1">
      <c r="A1870" s="494" t="n"/>
      <c r="B1870" s="236" t="inlineStr">
        <is>
          <t>7</t>
        </is>
      </c>
      <c r="C1870" s="82" t="inlineStr">
        <is>
          <t>4.6</t>
        </is>
      </c>
      <c r="D1870" s="83" t="inlineStr">
        <is>
          <t>10</t>
        </is>
      </c>
      <c r="E1870" s="83" t="inlineStr">
        <is>
          <t>2</t>
        </is>
      </c>
      <c r="F1870" s="84">
        <f>D1870/$T$1*E1870</f>
        <v/>
      </c>
      <c r="G1870" s="87" t="inlineStr">
        <is>
          <t>x</t>
        </is>
      </c>
      <c r="H1870" s="87" t="inlineStr">
        <is>
          <t>x</t>
        </is>
      </c>
      <c r="I1870" s="87" t="inlineStr">
        <is>
          <t>x</t>
        </is>
      </c>
      <c r="J1870" s="83" t="inlineStr">
        <is>
          <t>1.8%</t>
        </is>
      </c>
      <c r="K1870" s="83" t="inlineStr">
        <is>
          <t>1.8%</t>
        </is>
      </c>
      <c r="L1870" s="83" t="inlineStr">
        <is>
          <t>2</t>
        </is>
      </c>
      <c r="M1870" s="83" t="inlineStr">
        <is>
          <t>2</t>
        </is>
      </c>
      <c r="N1870" s="1068" t="inlineStr">
        <is>
          <t>2</t>
        </is>
      </c>
      <c r="O1870" s="83" t="inlineStr">
        <is>
          <t>2</t>
        </is>
      </c>
      <c r="P1870" s="87" t="inlineStr">
        <is>
          <t>x</t>
        </is>
      </c>
      <c r="Q1870" s="87" t="inlineStr">
        <is>
          <t>x</t>
        </is>
      </c>
      <c r="R1870" s="87" t="inlineStr">
        <is>
          <t>x</t>
        </is>
      </c>
      <c r="S1870" s="88" t="inlineStr">
        <is>
          <t>x</t>
        </is>
      </c>
    </row>
    <row r="1871" ht="24" customHeight="1">
      <c r="A1871" s="494" t="n"/>
      <c r="B1871" s="236" t="inlineStr">
        <is>
          <t>8</t>
        </is>
      </c>
      <c r="C1871" s="82" t="inlineStr">
        <is>
          <t>4.9</t>
        </is>
      </c>
      <c r="D1871" s="83" t="inlineStr">
        <is>
          <t>10</t>
        </is>
      </c>
      <c r="E1871" s="83" t="inlineStr">
        <is>
          <t>2</t>
        </is>
      </c>
      <c r="F1871" s="84">
        <f>D1871/$T$1*E1871</f>
        <v/>
      </c>
      <c r="G1871" s="87" t="inlineStr">
        <is>
          <t>x</t>
        </is>
      </c>
      <c r="H1871" s="87" t="inlineStr">
        <is>
          <t>x</t>
        </is>
      </c>
      <c r="I1871" s="87" t="inlineStr">
        <is>
          <t>x</t>
        </is>
      </c>
      <c r="J1871" s="83" t="inlineStr">
        <is>
          <t>2.1%</t>
        </is>
      </c>
      <c r="K1871" s="83" t="inlineStr">
        <is>
          <t>2.1%</t>
        </is>
      </c>
      <c r="L1871" s="83" t="inlineStr">
        <is>
          <t>2</t>
        </is>
      </c>
      <c r="M1871" s="83" t="inlineStr">
        <is>
          <t>2</t>
        </is>
      </c>
      <c r="N1871" s="1068" t="inlineStr">
        <is>
          <t>2</t>
        </is>
      </c>
      <c r="O1871" s="83" t="inlineStr">
        <is>
          <t>2</t>
        </is>
      </c>
      <c r="P1871" s="87" t="inlineStr">
        <is>
          <t>x</t>
        </is>
      </c>
      <c r="Q1871" s="87" t="inlineStr">
        <is>
          <t>x</t>
        </is>
      </c>
      <c r="R1871" s="87" t="inlineStr">
        <is>
          <t>x</t>
        </is>
      </c>
      <c r="S1871" s="88" t="inlineStr">
        <is>
          <t>x</t>
        </is>
      </c>
    </row>
    <row r="1872" ht="24" customHeight="1">
      <c r="A1872" s="494" t="n"/>
      <c r="B1872" s="236" t="inlineStr">
        <is>
          <t>9</t>
        </is>
      </c>
      <c r="C1872" s="82" t="inlineStr">
        <is>
          <t>6.5</t>
        </is>
      </c>
      <c r="D1872" s="83" t="inlineStr">
        <is>
          <t>10</t>
        </is>
      </c>
      <c r="E1872" s="83" t="inlineStr">
        <is>
          <t>2</t>
        </is>
      </c>
      <c r="F1872" s="84">
        <f>D1872/$T$1*E1872</f>
        <v/>
      </c>
      <c r="G1872" s="87" t="inlineStr">
        <is>
          <t>x</t>
        </is>
      </c>
      <c r="H1872" s="87" t="inlineStr">
        <is>
          <t>x</t>
        </is>
      </c>
      <c r="I1872" s="87" t="inlineStr">
        <is>
          <t>x</t>
        </is>
      </c>
      <c r="J1872" s="83" t="inlineStr">
        <is>
          <t>2.4%</t>
        </is>
      </c>
      <c r="K1872" s="83" t="inlineStr">
        <is>
          <t>2.4%</t>
        </is>
      </c>
      <c r="L1872" s="83" t="inlineStr">
        <is>
          <t>3</t>
        </is>
      </c>
      <c r="M1872" s="83" t="inlineStr">
        <is>
          <t>3</t>
        </is>
      </c>
      <c r="N1872" s="1068" t="inlineStr">
        <is>
          <t>3</t>
        </is>
      </c>
      <c r="O1872" s="83" t="inlineStr">
        <is>
          <t>3</t>
        </is>
      </c>
      <c r="P1872" s="87" t="inlineStr">
        <is>
          <t>x</t>
        </is>
      </c>
      <c r="Q1872" s="87" t="inlineStr">
        <is>
          <t>x</t>
        </is>
      </c>
      <c r="R1872" s="87" t="inlineStr">
        <is>
          <t>x</t>
        </is>
      </c>
      <c r="S1872" s="88" t="inlineStr">
        <is>
          <t>x</t>
        </is>
      </c>
    </row>
    <row r="1873" ht="24" customHeight="1">
      <c r="A1873" s="494" t="n"/>
      <c r="B1873" s="236" t="inlineStr">
        <is>
          <t>10</t>
        </is>
      </c>
      <c r="C1873" s="82" t="inlineStr">
        <is>
          <t>6.8</t>
        </is>
      </c>
      <c r="D1873" s="83" t="inlineStr">
        <is>
          <t>10</t>
        </is>
      </c>
      <c r="E1873" s="83" t="inlineStr">
        <is>
          <t>2</t>
        </is>
      </c>
      <c r="F1873" s="84">
        <f>D1873/$T$1*E1873</f>
        <v/>
      </c>
      <c r="G1873" s="87" t="inlineStr">
        <is>
          <t>x</t>
        </is>
      </c>
      <c r="H1873" s="87" t="inlineStr">
        <is>
          <t>x</t>
        </is>
      </c>
      <c r="I1873" s="87" t="inlineStr">
        <is>
          <t>x</t>
        </is>
      </c>
      <c r="J1873" s="83" t="inlineStr">
        <is>
          <t>2.7%</t>
        </is>
      </c>
      <c r="K1873" s="83" t="inlineStr">
        <is>
          <t>2.7%</t>
        </is>
      </c>
      <c r="L1873" s="83" t="inlineStr">
        <is>
          <t>3</t>
        </is>
      </c>
      <c r="M1873" s="83" t="inlineStr">
        <is>
          <t>3</t>
        </is>
      </c>
      <c r="N1873" s="1068" t="inlineStr">
        <is>
          <t>3</t>
        </is>
      </c>
      <c r="O1873" s="83" t="inlineStr">
        <is>
          <t>3</t>
        </is>
      </c>
      <c r="P1873" s="87" t="inlineStr">
        <is>
          <t>x</t>
        </is>
      </c>
      <c r="Q1873" s="87" t="inlineStr">
        <is>
          <t>x</t>
        </is>
      </c>
      <c r="R1873" s="87" t="inlineStr">
        <is>
          <t>x</t>
        </is>
      </c>
      <c r="S1873" s="88" t="inlineStr">
        <is>
          <t>x</t>
        </is>
      </c>
    </row>
    <row r="1874" ht="24" customHeight="1">
      <c r="A1874" s="494" t="n"/>
      <c r="B1874" s="236" t="inlineStr">
        <is>
          <t>11</t>
        </is>
      </c>
      <c r="C1874" s="82" t="inlineStr">
        <is>
          <t>8.6</t>
        </is>
      </c>
      <c r="D1874" s="83" t="inlineStr">
        <is>
          <t>15</t>
        </is>
      </c>
      <c r="E1874" s="83" t="inlineStr">
        <is>
          <t>5</t>
        </is>
      </c>
      <c r="F1874" s="84">
        <f>D1874/$T$1*E1874</f>
        <v/>
      </c>
      <c r="G1874" s="87" t="inlineStr">
        <is>
          <t>x</t>
        </is>
      </c>
      <c r="H1874" s="87" t="inlineStr">
        <is>
          <t>x</t>
        </is>
      </c>
      <c r="I1874" s="87" t="inlineStr">
        <is>
          <t>x</t>
        </is>
      </c>
      <c r="J1874" s="83" t="inlineStr">
        <is>
          <t>3.2%</t>
        </is>
      </c>
      <c r="K1874" s="83" t="inlineStr">
        <is>
          <t>3.2%</t>
        </is>
      </c>
      <c r="L1874" s="83" t="inlineStr">
        <is>
          <t>4</t>
        </is>
      </c>
      <c r="M1874" s="83" t="inlineStr">
        <is>
          <t>4</t>
        </is>
      </c>
      <c r="N1874" s="1068" t="inlineStr">
        <is>
          <t>4</t>
        </is>
      </c>
      <c r="O1874" s="83" t="inlineStr">
        <is>
          <t>4</t>
        </is>
      </c>
      <c r="P1874" s="87" t="inlineStr">
        <is>
          <t>x</t>
        </is>
      </c>
      <c r="Q1874" s="87" t="inlineStr">
        <is>
          <t>x</t>
        </is>
      </c>
      <c r="R1874" s="87" t="inlineStr">
        <is>
          <t>x</t>
        </is>
      </c>
      <c r="S1874" s="88" t="inlineStr">
        <is>
          <t>x</t>
        </is>
      </c>
    </row>
    <row r="1875" ht="24" customHeight="1">
      <c r="A1875" s="494" t="n"/>
      <c r="B1875" s="236" t="inlineStr">
        <is>
          <t>12</t>
        </is>
      </c>
      <c r="C1875" s="82" t="inlineStr">
        <is>
          <t>9.1</t>
        </is>
      </c>
      <c r="D1875" s="83" t="inlineStr">
        <is>
          <t>15</t>
        </is>
      </c>
      <c r="E1875" s="83" t="inlineStr">
        <is>
          <t>5</t>
        </is>
      </c>
      <c r="F1875" s="84">
        <f>D1875/$T$1*E1875</f>
        <v/>
      </c>
      <c r="G1875" s="87" t="inlineStr">
        <is>
          <t>x</t>
        </is>
      </c>
      <c r="H1875" s="87" t="inlineStr">
        <is>
          <t>x</t>
        </is>
      </c>
      <c r="I1875" s="87" t="inlineStr">
        <is>
          <t>x</t>
        </is>
      </c>
      <c r="J1875" s="83" t="inlineStr">
        <is>
          <t>3.6%</t>
        </is>
      </c>
      <c r="K1875" s="83" t="inlineStr">
        <is>
          <t>3.6%</t>
        </is>
      </c>
      <c r="L1875" s="83" t="inlineStr">
        <is>
          <t>4</t>
        </is>
      </c>
      <c r="M1875" s="83" t="inlineStr">
        <is>
          <t>4</t>
        </is>
      </c>
      <c r="N1875" s="1068" t="inlineStr">
        <is>
          <t>4</t>
        </is>
      </c>
      <c r="O1875" s="83" t="inlineStr">
        <is>
          <t>4</t>
        </is>
      </c>
      <c r="P1875" s="87" t="inlineStr">
        <is>
          <t>x</t>
        </is>
      </c>
      <c r="Q1875" s="87" t="inlineStr">
        <is>
          <t>x</t>
        </is>
      </c>
      <c r="R1875" s="87" t="inlineStr">
        <is>
          <t>x</t>
        </is>
      </c>
      <c r="S1875" s="88" t="inlineStr">
        <is>
          <t>x</t>
        </is>
      </c>
    </row>
    <row r="1876" ht="24" customHeight="1">
      <c r="A1876" s="494" t="n"/>
      <c r="B1876" s="236" t="inlineStr">
        <is>
          <t>13</t>
        </is>
      </c>
      <c r="C1876" s="82" t="inlineStr">
        <is>
          <t>10.9</t>
        </is>
      </c>
      <c r="D1876" s="83" t="inlineStr">
        <is>
          <t>15</t>
        </is>
      </c>
      <c r="E1876" s="83" t="inlineStr">
        <is>
          <t>5</t>
        </is>
      </c>
      <c r="F1876" s="84">
        <f>D1876/$T$1*E1876</f>
        <v/>
      </c>
      <c r="G1876" s="87" t="inlineStr">
        <is>
          <t>x</t>
        </is>
      </c>
      <c r="H1876" s="87" t="inlineStr">
        <is>
          <t>x</t>
        </is>
      </c>
      <c r="I1876" s="87" t="inlineStr">
        <is>
          <t>x</t>
        </is>
      </c>
      <c r="J1876" s="83" t="inlineStr">
        <is>
          <t>4.1%</t>
        </is>
      </c>
      <c r="K1876" s="83" t="inlineStr">
        <is>
          <t>4.1%</t>
        </is>
      </c>
      <c r="L1876" s="83" t="inlineStr">
        <is>
          <t>5</t>
        </is>
      </c>
      <c r="M1876" s="83" t="inlineStr">
        <is>
          <t>5</t>
        </is>
      </c>
      <c r="N1876" s="1068" t="inlineStr">
        <is>
          <t>5</t>
        </is>
      </c>
      <c r="O1876" s="83" t="inlineStr">
        <is>
          <t>5</t>
        </is>
      </c>
      <c r="P1876" s="87" t="inlineStr">
        <is>
          <t>x</t>
        </is>
      </c>
      <c r="Q1876" s="87" t="inlineStr">
        <is>
          <t>x</t>
        </is>
      </c>
      <c r="R1876" s="87" t="inlineStr">
        <is>
          <t>x</t>
        </is>
      </c>
      <c r="S1876" s="88" t="inlineStr">
        <is>
          <t>x</t>
        </is>
      </c>
    </row>
    <row r="1877" ht="24" customHeight="1">
      <c r="A1877" s="494" t="n"/>
      <c r="B1877" s="236" t="inlineStr">
        <is>
          <t>14</t>
        </is>
      </c>
      <c r="C1877" s="82" t="inlineStr">
        <is>
          <t>11.4</t>
        </is>
      </c>
      <c r="D1877" s="83" t="inlineStr">
        <is>
          <t>15</t>
        </is>
      </c>
      <c r="E1877" s="83" t="inlineStr">
        <is>
          <t>5</t>
        </is>
      </c>
      <c r="F1877" s="84">
        <f>D1877/$T$1*E1877</f>
        <v/>
      </c>
      <c r="G1877" s="87" t="inlineStr">
        <is>
          <t>x</t>
        </is>
      </c>
      <c r="H1877" s="87" t="inlineStr">
        <is>
          <t>x</t>
        </is>
      </c>
      <c r="I1877" s="87" t="inlineStr">
        <is>
          <t>x</t>
        </is>
      </c>
      <c r="J1877" s="83" t="inlineStr">
        <is>
          <t>4.5%</t>
        </is>
      </c>
      <c r="K1877" s="83" t="inlineStr">
        <is>
          <t>4.5%</t>
        </is>
      </c>
      <c r="L1877" s="83" t="inlineStr">
        <is>
          <t>5</t>
        </is>
      </c>
      <c r="M1877" s="83" t="inlineStr">
        <is>
          <t>5</t>
        </is>
      </c>
      <c r="N1877" s="1068" t="inlineStr">
        <is>
          <t>5</t>
        </is>
      </c>
      <c r="O1877" s="83" t="inlineStr">
        <is>
          <t>5</t>
        </is>
      </c>
      <c r="P1877" s="87" t="inlineStr">
        <is>
          <t>x</t>
        </is>
      </c>
      <c r="Q1877" s="87" t="inlineStr">
        <is>
          <t>x</t>
        </is>
      </c>
      <c r="R1877" s="87" t="inlineStr">
        <is>
          <t>x</t>
        </is>
      </c>
      <c r="S1877" s="88" t="inlineStr">
        <is>
          <t>x</t>
        </is>
      </c>
    </row>
    <row r="1878" ht="24" customHeight="1">
      <c r="A1878" s="494" t="n"/>
      <c r="B1878" s="236" t="inlineStr">
        <is>
          <t>15</t>
        </is>
      </c>
      <c r="C1878" s="82" t="inlineStr">
        <is>
          <t>13.1</t>
        </is>
      </c>
      <c r="D1878" s="83" t="inlineStr">
        <is>
          <t>15</t>
        </is>
      </c>
      <c r="E1878" s="83" t="inlineStr">
        <is>
          <t>5</t>
        </is>
      </c>
      <c r="F1878" s="84">
        <f>D1878/$T$1*E1878</f>
        <v/>
      </c>
      <c r="G1878" s="87" t="inlineStr">
        <is>
          <t>x</t>
        </is>
      </c>
      <c r="H1878" s="87" t="inlineStr">
        <is>
          <t>x</t>
        </is>
      </c>
      <c r="I1878" s="87" t="inlineStr">
        <is>
          <t>x</t>
        </is>
      </c>
      <c r="J1878" s="83" t="inlineStr">
        <is>
          <t>4.9%</t>
        </is>
      </c>
      <c r="K1878" s="83" t="inlineStr">
        <is>
          <t>4.9%</t>
        </is>
      </c>
      <c r="L1878" s="83" t="inlineStr">
        <is>
          <t>6</t>
        </is>
      </c>
      <c r="M1878" s="83" t="inlineStr">
        <is>
          <t>6</t>
        </is>
      </c>
      <c r="N1878" s="1068" t="inlineStr">
        <is>
          <t>6</t>
        </is>
      </c>
      <c r="O1878" s="83" t="inlineStr">
        <is>
          <t>6</t>
        </is>
      </c>
      <c r="P1878" s="87" t="inlineStr">
        <is>
          <t>x</t>
        </is>
      </c>
      <c r="Q1878" s="87" t="inlineStr">
        <is>
          <t>x</t>
        </is>
      </c>
      <c r="R1878" s="87" t="inlineStr">
        <is>
          <t>x</t>
        </is>
      </c>
      <c r="S1878" s="88" t="inlineStr">
        <is>
          <t>x</t>
        </is>
      </c>
    </row>
    <row r="1879" ht="24" customHeight="1">
      <c r="A1879" s="494" t="n"/>
      <c r="B1879" s="236" t="inlineStr">
        <is>
          <t>16</t>
        </is>
      </c>
      <c r="C1879" s="82" t="inlineStr">
        <is>
          <t>13.9</t>
        </is>
      </c>
      <c r="D1879" s="83" t="inlineStr">
        <is>
          <t>20</t>
        </is>
      </c>
      <c r="E1879" s="83" t="inlineStr">
        <is>
          <t>8</t>
        </is>
      </c>
      <c r="F1879" s="84">
        <f>D1879/$T$1*E1879</f>
        <v/>
      </c>
      <c r="G1879" s="87" t="inlineStr">
        <is>
          <t>x</t>
        </is>
      </c>
      <c r="H1879" s="87" t="inlineStr">
        <is>
          <t>x</t>
        </is>
      </c>
      <c r="I1879" s="87" t="inlineStr">
        <is>
          <t>x</t>
        </is>
      </c>
      <c r="J1879" s="83" t="inlineStr">
        <is>
          <t>5.6%</t>
        </is>
      </c>
      <c r="K1879" s="83" t="inlineStr">
        <is>
          <t>5.6%</t>
        </is>
      </c>
      <c r="L1879" s="83" t="inlineStr">
        <is>
          <t>6</t>
        </is>
      </c>
      <c r="M1879" s="83" t="inlineStr">
        <is>
          <t>6</t>
        </is>
      </c>
      <c r="N1879" s="1068" t="inlineStr">
        <is>
          <t>6</t>
        </is>
      </c>
      <c r="O1879" s="83" t="inlineStr">
        <is>
          <t>6</t>
        </is>
      </c>
      <c r="P1879" s="87" t="inlineStr">
        <is>
          <t>x</t>
        </is>
      </c>
      <c r="Q1879" s="87" t="inlineStr">
        <is>
          <t>x</t>
        </is>
      </c>
      <c r="R1879" s="87" t="inlineStr">
        <is>
          <t>x</t>
        </is>
      </c>
      <c r="S1879" s="88" t="inlineStr">
        <is>
          <t>x</t>
        </is>
      </c>
    </row>
    <row r="1880" ht="24" customHeight="1">
      <c r="A1880" s="494" t="n"/>
      <c r="B1880" s="236" t="inlineStr">
        <is>
          <t>17</t>
        </is>
      </c>
      <c r="C1880" s="82" t="inlineStr">
        <is>
          <t>15.8</t>
        </is>
      </c>
      <c r="D1880" s="83" t="inlineStr">
        <is>
          <t>20</t>
        </is>
      </c>
      <c r="E1880" s="83" t="inlineStr">
        <is>
          <t>8</t>
        </is>
      </c>
      <c r="F1880" s="84">
        <f>D1880/$T$1*E1880</f>
        <v/>
      </c>
      <c r="G1880" s="87" t="inlineStr">
        <is>
          <t>x</t>
        </is>
      </c>
      <c r="H1880" s="87" t="inlineStr">
        <is>
          <t>x</t>
        </is>
      </c>
      <c r="I1880" s="87" t="inlineStr">
        <is>
          <t>x</t>
        </is>
      </c>
      <c r="J1880" s="83" t="inlineStr">
        <is>
          <t>6.2%</t>
        </is>
      </c>
      <c r="K1880" s="83" t="inlineStr">
        <is>
          <t>6.2%</t>
        </is>
      </c>
      <c r="L1880" s="83" t="inlineStr">
        <is>
          <t>7</t>
        </is>
      </c>
      <c r="M1880" s="83" t="inlineStr">
        <is>
          <t>7</t>
        </is>
      </c>
      <c r="N1880" s="1068" t="inlineStr">
        <is>
          <t>7</t>
        </is>
      </c>
      <c r="O1880" s="83" t="inlineStr">
        <is>
          <t>7</t>
        </is>
      </c>
      <c r="P1880" s="87" t="inlineStr">
        <is>
          <t>x</t>
        </is>
      </c>
      <c r="Q1880" s="87" t="inlineStr">
        <is>
          <t>x</t>
        </is>
      </c>
      <c r="R1880" s="87" t="inlineStr">
        <is>
          <t>x</t>
        </is>
      </c>
      <c r="S1880" s="88" t="inlineStr">
        <is>
          <t>x</t>
        </is>
      </c>
    </row>
    <row r="1881" ht="24" customHeight="1">
      <c r="A1881" s="494" t="n"/>
      <c r="B1881" s="236" t="inlineStr">
        <is>
          <t>18</t>
        </is>
      </c>
      <c r="C1881" s="82" t="inlineStr">
        <is>
          <t>17.9</t>
        </is>
      </c>
      <c r="D1881" s="83" t="inlineStr">
        <is>
          <t>20</t>
        </is>
      </c>
      <c r="E1881" s="83" t="inlineStr">
        <is>
          <t>8</t>
        </is>
      </c>
      <c r="F1881" s="84">
        <f>D1881/$T$1*E1881</f>
        <v/>
      </c>
      <c r="G1881" s="87" t="inlineStr">
        <is>
          <t>x</t>
        </is>
      </c>
      <c r="H1881" s="87" t="inlineStr">
        <is>
          <t>x</t>
        </is>
      </c>
      <c r="I1881" s="87" t="inlineStr">
        <is>
          <t>x</t>
        </is>
      </c>
      <c r="J1881" s="83" t="inlineStr">
        <is>
          <t>6.9%</t>
        </is>
      </c>
      <c r="K1881" s="83" t="inlineStr">
        <is>
          <t>6.9%</t>
        </is>
      </c>
      <c r="L1881" s="83" t="inlineStr">
        <is>
          <t>8</t>
        </is>
      </c>
      <c r="M1881" s="83" t="inlineStr">
        <is>
          <t>8</t>
        </is>
      </c>
      <c r="N1881" s="1068" t="inlineStr">
        <is>
          <t>8</t>
        </is>
      </c>
      <c r="O1881" s="83" t="inlineStr">
        <is>
          <t>8</t>
        </is>
      </c>
      <c r="P1881" s="87" t="inlineStr">
        <is>
          <t>x</t>
        </is>
      </c>
      <c r="Q1881" s="87" t="inlineStr">
        <is>
          <t>x</t>
        </is>
      </c>
      <c r="R1881" s="87" t="inlineStr">
        <is>
          <t>x</t>
        </is>
      </c>
      <c r="S1881" s="88" t="inlineStr">
        <is>
          <t>x</t>
        </is>
      </c>
    </row>
    <row r="1882" ht="24" customHeight="1">
      <c r="A1882" s="494" t="n"/>
      <c r="B1882" s="236" t="inlineStr">
        <is>
          <t>19</t>
        </is>
      </c>
      <c r="C1882" s="82" t="inlineStr">
        <is>
          <t>19.9</t>
        </is>
      </c>
      <c r="D1882" s="83" t="inlineStr">
        <is>
          <t>20</t>
        </is>
      </c>
      <c r="E1882" s="83" t="inlineStr">
        <is>
          <t>8</t>
        </is>
      </c>
      <c r="F1882" s="84">
        <f>D1882/$T$1*E1882</f>
        <v/>
      </c>
      <c r="G1882" s="87" t="inlineStr">
        <is>
          <t>x</t>
        </is>
      </c>
      <c r="H1882" s="87" t="inlineStr">
        <is>
          <t>x</t>
        </is>
      </c>
      <c r="I1882" s="87" t="inlineStr">
        <is>
          <t>x</t>
        </is>
      </c>
      <c r="J1882" s="83" t="inlineStr">
        <is>
          <t>7.6%</t>
        </is>
      </c>
      <c r="K1882" s="83" t="inlineStr">
        <is>
          <t>7.6%</t>
        </is>
      </c>
      <c r="L1882" s="83" t="inlineStr">
        <is>
          <t>9</t>
        </is>
      </c>
      <c r="M1882" s="83" t="inlineStr">
        <is>
          <t>9</t>
        </is>
      </c>
      <c r="N1882" s="1068" t="inlineStr">
        <is>
          <t>9</t>
        </is>
      </c>
      <c r="O1882" s="83" t="inlineStr">
        <is>
          <t>9</t>
        </is>
      </c>
      <c r="P1882" s="87" t="inlineStr">
        <is>
          <t>x</t>
        </is>
      </c>
      <c r="Q1882" s="87" t="inlineStr">
        <is>
          <t>x</t>
        </is>
      </c>
      <c r="R1882" s="87" t="inlineStr">
        <is>
          <t>x</t>
        </is>
      </c>
      <c r="S1882" s="88" t="inlineStr">
        <is>
          <t>x</t>
        </is>
      </c>
    </row>
    <row r="1883" ht="24" customHeight="1">
      <c r="A1883" s="494" t="n"/>
      <c r="B1883" s="236" t="inlineStr">
        <is>
          <t>20</t>
        </is>
      </c>
      <c r="C1883" s="82" t="inlineStr">
        <is>
          <t>20.6</t>
        </is>
      </c>
      <c r="D1883" s="83" t="inlineStr">
        <is>
          <t>20</t>
        </is>
      </c>
      <c r="E1883" s="83" t="inlineStr">
        <is>
          <t>8</t>
        </is>
      </c>
      <c r="F1883" s="84">
        <f>D1883/$T$1*E1883</f>
        <v/>
      </c>
      <c r="G1883" s="87" t="inlineStr">
        <is>
          <t>x</t>
        </is>
      </c>
      <c r="H1883" s="87" t="inlineStr">
        <is>
          <t>x</t>
        </is>
      </c>
      <c r="I1883" s="87" t="inlineStr">
        <is>
          <t>x</t>
        </is>
      </c>
      <c r="J1883" s="83" t="inlineStr">
        <is>
          <t>8.2%</t>
        </is>
      </c>
      <c r="K1883" s="83" t="inlineStr">
        <is>
          <t>8.2%</t>
        </is>
      </c>
      <c r="L1883" s="83" t="inlineStr">
        <is>
          <t>9</t>
        </is>
      </c>
      <c r="M1883" s="83" t="inlineStr">
        <is>
          <t>9</t>
        </is>
      </c>
      <c r="N1883" s="1068" t="inlineStr">
        <is>
          <t>9</t>
        </is>
      </c>
      <c r="O1883" s="83" t="inlineStr">
        <is>
          <t>9</t>
        </is>
      </c>
      <c r="P1883" s="87" t="inlineStr">
        <is>
          <t>x</t>
        </is>
      </c>
      <c r="Q1883" s="87" t="inlineStr">
        <is>
          <t>x</t>
        </is>
      </c>
      <c r="R1883" s="87" t="inlineStr">
        <is>
          <t>x</t>
        </is>
      </c>
      <c r="S1883" s="88" t="inlineStr">
        <is>
          <t>x</t>
        </is>
      </c>
    </row>
    <row r="1884" ht="24" customHeight="1">
      <c r="A1884" s="494" t="n"/>
      <c r="B1884" s="236" t="inlineStr">
        <is>
          <t>21</t>
        </is>
      </c>
      <c r="C1884" s="82" t="inlineStr">
        <is>
          <t>24.2</t>
        </is>
      </c>
      <c r="D1884" s="83" t="inlineStr">
        <is>
          <t>25</t>
        </is>
      </c>
      <c r="E1884" s="83" t="inlineStr">
        <is>
          <t>12</t>
        </is>
      </c>
      <c r="F1884" s="84">
        <f>D1884/$T$1*E1884</f>
        <v/>
      </c>
      <c r="G1884" s="87" t="inlineStr">
        <is>
          <t>x</t>
        </is>
      </c>
      <c r="H1884" s="87" t="inlineStr">
        <is>
          <t>x</t>
        </is>
      </c>
      <c r="I1884" s="87" t="inlineStr">
        <is>
          <t>x</t>
        </is>
      </c>
      <c r="J1884" s="83" t="inlineStr">
        <is>
          <t>9.2%</t>
        </is>
      </c>
      <c r="K1884" s="83" t="inlineStr">
        <is>
          <t>9.2%</t>
        </is>
      </c>
      <c r="L1884" s="83" t="inlineStr">
        <is>
          <t>11</t>
        </is>
      </c>
      <c r="M1884" s="83" t="inlineStr">
        <is>
          <t>11</t>
        </is>
      </c>
      <c r="N1884" s="1068" t="inlineStr">
        <is>
          <t>11</t>
        </is>
      </c>
      <c r="O1884" s="83" t="inlineStr">
        <is>
          <t>11</t>
        </is>
      </c>
      <c r="P1884" s="87" t="inlineStr">
        <is>
          <t>x</t>
        </is>
      </c>
      <c r="Q1884" s="87" t="inlineStr">
        <is>
          <t>x</t>
        </is>
      </c>
      <c r="R1884" s="87" t="inlineStr">
        <is>
          <t>x</t>
        </is>
      </c>
      <c r="S1884" s="88" t="inlineStr">
        <is>
          <t>x</t>
        </is>
      </c>
    </row>
    <row r="1885" ht="24" customHeight="1">
      <c r="A1885" s="494" t="n"/>
      <c r="B1885" s="236" t="inlineStr">
        <is>
          <t>22</t>
        </is>
      </c>
      <c r="C1885" s="82" t="inlineStr">
        <is>
          <t>26.6</t>
        </is>
      </c>
      <c r="D1885" s="83" t="inlineStr">
        <is>
          <t>25</t>
        </is>
      </c>
      <c r="E1885" s="83" t="inlineStr">
        <is>
          <t>12</t>
        </is>
      </c>
      <c r="F1885" s="84">
        <f>D1885/$T$1*E1885</f>
        <v/>
      </c>
      <c r="G1885" s="87" t="inlineStr">
        <is>
          <t>x</t>
        </is>
      </c>
      <c r="H1885" s="87" t="inlineStr">
        <is>
          <t>x</t>
        </is>
      </c>
      <c r="I1885" s="87" t="inlineStr">
        <is>
          <t>x</t>
        </is>
      </c>
      <c r="J1885" s="83" t="inlineStr">
        <is>
          <t>10.2%</t>
        </is>
      </c>
      <c r="K1885" s="83" t="inlineStr">
        <is>
          <t>10.2%</t>
        </is>
      </c>
      <c r="L1885" s="83" t="inlineStr">
        <is>
          <t>12</t>
        </is>
      </c>
      <c r="M1885" s="83" t="inlineStr">
        <is>
          <t>12</t>
        </is>
      </c>
      <c r="N1885" s="1068" t="inlineStr">
        <is>
          <t>12</t>
        </is>
      </c>
      <c r="O1885" s="83" t="inlineStr">
        <is>
          <t>12</t>
        </is>
      </c>
      <c r="P1885" s="87" t="inlineStr">
        <is>
          <t>x</t>
        </is>
      </c>
      <c r="Q1885" s="87" t="inlineStr">
        <is>
          <t>x</t>
        </is>
      </c>
      <c r="R1885" s="87" t="inlineStr">
        <is>
          <t>x</t>
        </is>
      </c>
      <c r="S1885" s="88" t="inlineStr">
        <is>
          <t>x</t>
        </is>
      </c>
    </row>
    <row r="1886" ht="24" customHeight="1">
      <c r="A1886" s="494" t="n"/>
      <c r="B1886" s="236" t="inlineStr">
        <is>
          <t>23</t>
        </is>
      </c>
      <c r="C1886" s="82" t="inlineStr">
        <is>
          <t>29</t>
        </is>
      </c>
      <c r="D1886" s="83" t="inlineStr">
        <is>
          <t>25</t>
        </is>
      </c>
      <c r="E1886" s="83" t="inlineStr">
        <is>
          <t>12</t>
        </is>
      </c>
      <c r="F1886" s="84">
        <f>D1886/$T$1*E1886</f>
        <v/>
      </c>
      <c r="G1886" s="87" t="inlineStr">
        <is>
          <t>x</t>
        </is>
      </c>
      <c r="H1886" s="87" t="inlineStr">
        <is>
          <t>x</t>
        </is>
      </c>
      <c r="I1886" s="87" t="inlineStr">
        <is>
          <t>x</t>
        </is>
      </c>
      <c r="J1886" s="83" t="inlineStr">
        <is>
          <t>11.2%</t>
        </is>
      </c>
      <c r="K1886" s="83" t="inlineStr">
        <is>
          <t>11.2%</t>
        </is>
      </c>
      <c r="L1886" s="83" t="inlineStr">
        <is>
          <t>13</t>
        </is>
      </c>
      <c r="M1886" s="83" t="inlineStr">
        <is>
          <t>13</t>
        </is>
      </c>
      <c r="N1886" s="1068" t="inlineStr">
        <is>
          <t>13</t>
        </is>
      </c>
      <c r="O1886" s="83" t="inlineStr">
        <is>
          <t>13</t>
        </is>
      </c>
      <c r="P1886" s="87" t="inlineStr">
        <is>
          <t>x</t>
        </is>
      </c>
      <c r="Q1886" s="87" t="inlineStr">
        <is>
          <t>x</t>
        </is>
      </c>
      <c r="R1886" s="87" t="inlineStr">
        <is>
          <t>x</t>
        </is>
      </c>
      <c r="S1886" s="88" t="inlineStr">
        <is>
          <t>x</t>
        </is>
      </c>
    </row>
    <row r="1887" ht="24" customHeight="1">
      <c r="A1887" s="494" t="n"/>
      <c r="B1887" s="236" t="inlineStr">
        <is>
          <t>24</t>
        </is>
      </c>
      <c r="C1887" s="82" t="inlineStr">
        <is>
          <t>31.4</t>
        </is>
      </c>
      <c r="D1887" s="83" t="inlineStr">
        <is>
          <t>25</t>
        </is>
      </c>
      <c r="E1887" s="83" t="inlineStr">
        <is>
          <t>12</t>
        </is>
      </c>
      <c r="F1887" s="84">
        <f>D1887/$T$1*E1887</f>
        <v/>
      </c>
      <c r="G1887" s="87" t="inlineStr">
        <is>
          <t>x</t>
        </is>
      </c>
      <c r="H1887" s="87" t="inlineStr">
        <is>
          <t>x</t>
        </is>
      </c>
      <c r="I1887" s="87" t="inlineStr">
        <is>
          <t>x</t>
        </is>
      </c>
      <c r="J1887" s="83" t="inlineStr">
        <is>
          <t>12.2%</t>
        </is>
      </c>
      <c r="K1887" s="83" t="inlineStr">
        <is>
          <t>12.2%</t>
        </is>
      </c>
      <c r="L1887" s="83" t="inlineStr">
        <is>
          <t>14</t>
        </is>
      </c>
      <c r="M1887" s="83" t="inlineStr">
        <is>
          <t>14</t>
        </is>
      </c>
      <c r="N1887" s="1068" t="inlineStr">
        <is>
          <t>14</t>
        </is>
      </c>
      <c r="O1887" s="83" t="inlineStr">
        <is>
          <t>14</t>
        </is>
      </c>
      <c r="P1887" s="87" t="inlineStr">
        <is>
          <t>x</t>
        </is>
      </c>
      <c r="Q1887" s="87" t="inlineStr">
        <is>
          <t>x</t>
        </is>
      </c>
      <c r="R1887" s="87" t="inlineStr">
        <is>
          <t>x</t>
        </is>
      </c>
      <c r="S1887" s="88" t="inlineStr">
        <is>
          <t>x</t>
        </is>
      </c>
    </row>
    <row r="1888" ht="24" customHeight="1">
      <c r="A1888" s="494" t="n"/>
      <c r="B1888" s="236" t="inlineStr">
        <is>
          <t>25</t>
        </is>
      </c>
      <c r="C1888" s="82" t="inlineStr">
        <is>
          <t>33.7</t>
        </is>
      </c>
      <c r="D1888" s="83" t="inlineStr">
        <is>
          <t>25</t>
        </is>
      </c>
      <c r="E1888" s="83" t="inlineStr">
        <is>
          <t>12</t>
        </is>
      </c>
      <c r="F1888" s="84">
        <f>D1888/$T$1*E1888</f>
        <v/>
      </c>
      <c r="G1888" s="87" t="inlineStr">
        <is>
          <t>x</t>
        </is>
      </c>
      <c r="H1888" s="87" t="inlineStr">
        <is>
          <t>x</t>
        </is>
      </c>
      <c r="I1888" s="87" t="inlineStr">
        <is>
          <t>x</t>
        </is>
      </c>
      <c r="J1888" s="83" t="inlineStr">
        <is>
          <t>13.1%</t>
        </is>
      </c>
      <c r="K1888" s="83" t="inlineStr">
        <is>
          <t>13.1%</t>
        </is>
      </c>
      <c r="L1888" s="83" t="inlineStr">
        <is>
          <t>15</t>
        </is>
      </c>
      <c r="M1888" s="83" t="inlineStr">
        <is>
          <t>15</t>
        </is>
      </c>
      <c r="N1888" s="1068" t="inlineStr">
        <is>
          <t>15</t>
        </is>
      </c>
      <c r="O1888" s="83" t="inlineStr">
        <is>
          <t>15</t>
        </is>
      </c>
      <c r="P1888" s="87" t="inlineStr">
        <is>
          <t>x</t>
        </is>
      </c>
      <c r="Q1888" s="87" t="inlineStr">
        <is>
          <t>x</t>
        </is>
      </c>
      <c r="R1888" s="87" t="inlineStr">
        <is>
          <t>x</t>
        </is>
      </c>
      <c r="S1888" s="88" t="inlineStr">
        <is>
          <t>x</t>
        </is>
      </c>
    </row>
    <row r="1889" ht="24" customHeight="1">
      <c r="A1889" s="494" t="n"/>
      <c r="B1889" s="236" t="inlineStr">
        <is>
          <t>26</t>
        </is>
      </c>
      <c r="C1889" s="82" t="inlineStr">
        <is>
          <t>38.3</t>
        </is>
      </c>
      <c r="D1889" s="83" t="inlineStr">
        <is>
          <t>30</t>
        </is>
      </c>
      <c r="E1889" s="83" t="inlineStr">
        <is>
          <t>18</t>
        </is>
      </c>
      <c r="F1889" s="84">
        <f>D1889/$T$1*E1889</f>
        <v/>
      </c>
      <c r="G1889" s="87" t="inlineStr">
        <is>
          <t>x</t>
        </is>
      </c>
      <c r="H1889" s="87" t="inlineStr">
        <is>
          <t>x</t>
        </is>
      </c>
      <c r="I1889" s="87" t="inlineStr">
        <is>
          <t>x</t>
        </is>
      </c>
      <c r="J1889" s="83" t="inlineStr">
        <is>
          <t>14.9%</t>
        </is>
      </c>
      <c r="K1889" s="83" t="inlineStr">
        <is>
          <t>14.9%</t>
        </is>
      </c>
      <c r="L1889" s="83" t="inlineStr">
        <is>
          <t>17</t>
        </is>
      </c>
      <c r="M1889" s="83" t="inlineStr">
        <is>
          <t>17</t>
        </is>
      </c>
      <c r="N1889" s="1068" t="inlineStr">
        <is>
          <t>17</t>
        </is>
      </c>
      <c r="O1889" s="83" t="inlineStr">
        <is>
          <t>17</t>
        </is>
      </c>
      <c r="P1889" s="87" t="inlineStr">
        <is>
          <t>x</t>
        </is>
      </c>
      <c r="Q1889" s="87" t="inlineStr">
        <is>
          <t>x</t>
        </is>
      </c>
      <c r="R1889" s="87" t="inlineStr">
        <is>
          <t>x</t>
        </is>
      </c>
      <c r="S1889" s="88" t="inlineStr">
        <is>
          <t>x</t>
        </is>
      </c>
    </row>
    <row r="1890" ht="24" customHeight="1">
      <c r="A1890" s="494" t="n"/>
      <c r="B1890" s="236" t="inlineStr">
        <is>
          <t>27</t>
        </is>
      </c>
      <c r="C1890" s="82" t="inlineStr">
        <is>
          <t>42.7</t>
        </is>
      </c>
      <c r="D1890" s="83" t="inlineStr">
        <is>
          <t>30</t>
        </is>
      </c>
      <c r="E1890" s="83" t="inlineStr">
        <is>
          <t>18</t>
        </is>
      </c>
      <c r="F1890" s="84">
        <f>@IF(OR($S$1="春节祝福",$S$1="周年祝福",$S$1="中秋祝福"),D1890/$T$1*E1890,D1890*E1890)</f>
        <v/>
      </c>
      <c r="G1890" s="87" t="inlineStr">
        <is>
          <t>x</t>
        </is>
      </c>
      <c r="H1890" s="87" t="inlineStr">
        <is>
          <t>x</t>
        </is>
      </c>
      <c r="I1890" s="87" t="inlineStr">
        <is>
          <t>x</t>
        </is>
      </c>
      <c r="J1890" s="83" t="inlineStr">
        <is>
          <t>16.6%</t>
        </is>
      </c>
      <c r="K1890" s="83" t="inlineStr">
        <is>
          <t>16.6%</t>
        </is>
      </c>
      <c r="L1890" s="83" t="inlineStr">
        <is>
          <t>19</t>
        </is>
      </c>
      <c r="M1890" s="83" t="inlineStr">
        <is>
          <t>19</t>
        </is>
      </c>
      <c r="N1890" s="1068" t="inlineStr">
        <is>
          <t>19</t>
        </is>
      </c>
      <c r="O1890" s="83" t="inlineStr">
        <is>
          <t>19</t>
        </is>
      </c>
      <c r="P1890" s="87" t="inlineStr">
        <is>
          <t>x</t>
        </is>
      </c>
      <c r="Q1890" s="87" t="inlineStr">
        <is>
          <t>x</t>
        </is>
      </c>
      <c r="R1890" s="87" t="inlineStr">
        <is>
          <t>x</t>
        </is>
      </c>
      <c r="S1890" s="88" t="inlineStr">
        <is>
          <t>x</t>
        </is>
      </c>
    </row>
    <row r="1891" ht="24" customHeight="1">
      <c r="A1891" s="494" t="n"/>
      <c r="B1891" s="236" t="inlineStr">
        <is>
          <t>28</t>
        </is>
      </c>
      <c r="C1891" s="82" t="inlineStr">
        <is>
          <t>47.3</t>
        </is>
      </c>
      <c r="D1891" s="83" t="inlineStr">
        <is>
          <t>30</t>
        </is>
      </c>
      <c r="E1891" s="83" t="inlineStr">
        <is>
          <t>18</t>
        </is>
      </c>
      <c r="F1891" s="84">
        <f>@IF(OR($S$1="春节祝福",$S$1="周年祝福",$S$1="中秋祝福"),D1891/$T$1*E1891,D1891*E1891)</f>
        <v/>
      </c>
      <c r="G1891" s="87" t="inlineStr">
        <is>
          <t>x</t>
        </is>
      </c>
      <c r="H1891" s="87" t="inlineStr">
        <is>
          <t>x</t>
        </is>
      </c>
      <c r="I1891" s="87" t="inlineStr">
        <is>
          <t>x</t>
        </is>
      </c>
      <c r="J1891" s="83" t="inlineStr">
        <is>
          <t>18.4%</t>
        </is>
      </c>
      <c r="K1891" s="83" t="inlineStr">
        <is>
          <t>18.4%</t>
        </is>
      </c>
      <c r="L1891" s="83" t="inlineStr">
        <is>
          <t>21</t>
        </is>
      </c>
      <c r="M1891" s="83" t="inlineStr">
        <is>
          <t>21</t>
        </is>
      </c>
      <c r="N1891" s="1068" t="inlineStr">
        <is>
          <t>21</t>
        </is>
      </c>
      <c r="O1891" s="83" t="inlineStr">
        <is>
          <t>21</t>
        </is>
      </c>
      <c r="P1891" s="87" t="inlineStr">
        <is>
          <t>x</t>
        </is>
      </c>
      <c r="Q1891" s="87" t="inlineStr">
        <is>
          <t>x</t>
        </is>
      </c>
      <c r="R1891" s="87" t="inlineStr">
        <is>
          <t>x</t>
        </is>
      </c>
      <c r="S1891" s="88" t="inlineStr">
        <is>
          <t>x</t>
        </is>
      </c>
    </row>
    <row r="1892" ht="24" customHeight="1">
      <c r="A1892" s="494" t="n"/>
      <c r="B1892" s="236" t="inlineStr">
        <is>
          <t>29</t>
        </is>
      </c>
      <c r="C1892" s="82" t="inlineStr">
        <is>
          <t>51.7</t>
        </is>
      </c>
      <c r="D1892" s="83" t="inlineStr">
        <is>
          <t>30</t>
        </is>
      </c>
      <c r="E1892" s="83" t="inlineStr">
        <is>
          <t>18</t>
        </is>
      </c>
      <c r="F1892" s="84">
        <f>@IF(OR($S$1="春节祝福",$S$1="周年祝福",$S$1="中秋祝福"),D1892/$T$1*E1892,D1892*E1892)</f>
        <v/>
      </c>
      <c r="G1892" s="87" t="inlineStr">
        <is>
          <t>x</t>
        </is>
      </c>
      <c r="H1892" s="87" t="inlineStr">
        <is>
          <t>x</t>
        </is>
      </c>
      <c r="I1892" s="87" t="inlineStr">
        <is>
          <t>x</t>
        </is>
      </c>
      <c r="J1892" s="83" t="inlineStr">
        <is>
          <t>20.1%</t>
        </is>
      </c>
      <c r="K1892" s="83" t="inlineStr">
        <is>
          <t>20.1%</t>
        </is>
      </c>
      <c r="L1892" s="83" t="inlineStr">
        <is>
          <t>23</t>
        </is>
      </c>
      <c r="M1892" s="83" t="inlineStr">
        <is>
          <t>23</t>
        </is>
      </c>
      <c r="N1892" s="1068" t="inlineStr">
        <is>
          <t>23</t>
        </is>
      </c>
      <c r="O1892" s="83" t="inlineStr">
        <is>
          <t>23</t>
        </is>
      </c>
      <c r="P1892" s="87" t="inlineStr">
        <is>
          <t>x</t>
        </is>
      </c>
      <c r="Q1892" s="87" t="inlineStr">
        <is>
          <t>x</t>
        </is>
      </c>
      <c r="R1892" s="87" t="inlineStr">
        <is>
          <t>x</t>
        </is>
      </c>
      <c r="S1892" s="88" t="inlineStr">
        <is>
          <t>x</t>
        </is>
      </c>
    </row>
    <row r="1893" ht="24" customHeight="1">
      <c r="A1893" s="494" t="n"/>
      <c r="B1893" s="236" t="inlineStr">
        <is>
          <t>30</t>
        </is>
      </c>
      <c r="C1893" s="82" t="inlineStr">
        <is>
          <t>56.3</t>
        </is>
      </c>
      <c r="D1893" s="83" t="inlineStr">
        <is>
          <t>30</t>
        </is>
      </c>
      <c r="E1893" s="83" t="inlineStr">
        <is>
          <t>18</t>
        </is>
      </c>
      <c r="F1893" s="84">
        <f>@IF(OR($S$1="周年祝福",$S$1="中秋祝福"),D1893/$T$1*E1893,D1893*E1893)</f>
        <v/>
      </c>
      <c r="G1893" s="87" t="inlineStr">
        <is>
          <t>x</t>
        </is>
      </c>
      <c r="H1893" s="87" t="inlineStr">
        <is>
          <t>x</t>
        </is>
      </c>
      <c r="I1893" s="87" t="inlineStr">
        <is>
          <t>x</t>
        </is>
      </c>
      <c r="J1893" s="83" t="inlineStr">
        <is>
          <t>21.9%</t>
        </is>
      </c>
      <c r="K1893" s="83" t="inlineStr">
        <is>
          <t>21.9%</t>
        </is>
      </c>
      <c r="L1893" s="83" t="inlineStr">
        <is>
          <t>25</t>
        </is>
      </c>
      <c r="M1893" s="83" t="inlineStr">
        <is>
          <t>25</t>
        </is>
      </c>
      <c r="N1893" s="1068" t="inlineStr">
        <is>
          <t>25</t>
        </is>
      </c>
      <c r="O1893" s="83" t="inlineStr">
        <is>
          <t>25</t>
        </is>
      </c>
      <c r="P1893" s="87" t="inlineStr">
        <is>
          <t>x</t>
        </is>
      </c>
      <c r="Q1893" s="87" t="inlineStr">
        <is>
          <t>x</t>
        </is>
      </c>
      <c r="R1893" s="87" t="inlineStr">
        <is>
          <t>x</t>
        </is>
      </c>
      <c r="S1893" s="88" t="inlineStr">
        <is>
          <t>x</t>
        </is>
      </c>
    </row>
    <row r="1894" ht="24" customHeight="1">
      <c r="A1894" s="494" t="n"/>
      <c r="B1894" s="236" t="inlineStr">
        <is>
          <t>31</t>
        </is>
      </c>
      <c r="C1894" s="82" t="inlineStr">
        <is>
          <t>61.1</t>
        </is>
      </c>
      <c r="D1894" s="83" t="inlineStr">
        <is>
          <t>35</t>
        </is>
      </c>
      <c r="E1894" s="83" t="inlineStr">
        <is>
          <t>20</t>
        </is>
      </c>
      <c r="F1894" s="84">
        <f>@IF(OR($S$1="周年祝福",$S$1="中秋祝福"),D1894/$T$1*E1894,D1894*E1894)</f>
        <v/>
      </c>
      <c r="G1894" s="285" t="inlineStr">
        <is>
          <t>x</t>
        </is>
      </c>
      <c r="H1894" s="285" t="inlineStr">
        <is>
          <t>x</t>
        </is>
      </c>
      <c r="I1894" s="285" t="inlineStr">
        <is>
          <t>x</t>
        </is>
      </c>
      <c r="J1894" s="132" t="inlineStr">
        <is>
          <t>23.9%</t>
        </is>
      </c>
      <c r="K1894" s="132" t="inlineStr">
        <is>
          <t>23.9%</t>
        </is>
      </c>
      <c r="L1894" s="132" t="inlineStr">
        <is>
          <t>27</t>
        </is>
      </c>
      <c r="M1894" s="132" t="inlineStr">
        <is>
          <t>27</t>
        </is>
      </c>
      <c r="N1894" s="132" t="inlineStr">
        <is>
          <t>27</t>
        </is>
      </c>
      <c r="O1894" s="132" t="inlineStr">
        <is>
          <t>27</t>
        </is>
      </c>
      <c r="P1894" s="87" t="inlineStr">
        <is>
          <t>x</t>
        </is>
      </c>
      <c r="Q1894" s="87" t="inlineStr">
        <is>
          <t>x</t>
        </is>
      </c>
      <c r="R1894" s="87" t="inlineStr">
        <is>
          <t>x</t>
        </is>
      </c>
      <c r="S1894" s="88" t="inlineStr">
        <is>
          <t>x</t>
        </is>
      </c>
    </row>
    <row r="1895" ht="24" customHeight="1">
      <c r="A1895" s="494" t="n"/>
      <c r="B1895" s="236" t="inlineStr">
        <is>
          <t>32</t>
        </is>
      </c>
      <c r="C1895" s="82" t="inlineStr">
        <is>
          <t>67</t>
        </is>
      </c>
      <c r="D1895" s="83" t="inlineStr">
        <is>
          <t>35</t>
        </is>
      </c>
      <c r="E1895" s="83" t="inlineStr">
        <is>
          <t>20</t>
        </is>
      </c>
      <c r="F1895" s="84">
        <f>D1895*E1895</f>
        <v/>
      </c>
      <c r="G1895" s="665" t="inlineStr">
        <is>
          <t>x</t>
        </is>
      </c>
      <c r="H1895" s="665" t="inlineStr">
        <is>
          <t>x</t>
        </is>
      </c>
      <c r="I1895" s="665" t="inlineStr">
        <is>
          <t>x</t>
        </is>
      </c>
      <c r="J1895" s="73" t="inlineStr">
        <is>
          <t>25.8%</t>
        </is>
      </c>
      <c r="K1895" s="73" t="inlineStr">
        <is>
          <t>25.8%</t>
        </is>
      </c>
      <c r="L1895" s="73" t="inlineStr">
        <is>
          <t>30</t>
        </is>
      </c>
      <c r="M1895" s="73" t="inlineStr">
        <is>
          <t>30</t>
        </is>
      </c>
      <c r="N1895" s="73" t="inlineStr">
        <is>
          <t>30</t>
        </is>
      </c>
      <c r="O1895" s="73" t="inlineStr">
        <is>
          <t>30</t>
        </is>
      </c>
      <c r="P1895" s="87" t="inlineStr">
        <is>
          <t>x</t>
        </is>
      </c>
      <c r="Q1895" s="87" t="inlineStr">
        <is>
          <t>x</t>
        </is>
      </c>
      <c r="R1895" s="87" t="inlineStr">
        <is>
          <t>x</t>
        </is>
      </c>
      <c r="S1895" s="88" t="inlineStr">
        <is>
          <t>x</t>
        </is>
      </c>
    </row>
    <row r="1896" ht="24" customHeight="1">
      <c r="A1896" s="494" t="n"/>
      <c r="B1896" s="236" t="inlineStr">
        <is>
          <t>33</t>
        </is>
      </c>
      <c r="C1896" s="82" t="inlineStr">
        <is>
          <t>72</t>
        </is>
      </c>
      <c r="D1896" s="83" t="inlineStr">
        <is>
          <t>35</t>
        </is>
      </c>
      <c r="E1896" s="83" t="inlineStr">
        <is>
          <t>20</t>
        </is>
      </c>
      <c r="F1896" s="84">
        <f>D1896*E1896</f>
        <v/>
      </c>
      <c r="G1896" s="665" t="inlineStr">
        <is>
          <t>x</t>
        </is>
      </c>
      <c r="H1896" s="665" t="inlineStr">
        <is>
          <t>x</t>
        </is>
      </c>
      <c r="I1896" s="665" t="inlineStr">
        <is>
          <t>x</t>
        </is>
      </c>
      <c r="J1896" s="73" t="inlineStr">
        <is>
          <t>28%</t>
        </is>
      </c>
      <c r="K1896" s="73" t="inlineStr">
        <is>
          <t>28%</t>
        </is>
      </c>
      <c r="L1896" s="73" t="inlineStr">
        <is>
          <t>32</t>
        </is>
      </c>
      <c r="M1896" s="73" t="inlineStr">
        <is>
          <t>32</t>
        </is>
      </c>
      <c r="N1896" s="73" t="inlineStr">
        <is>
          <t>32</t>
        </is>
      </c>
      <c r="O1896" s="73" t="inlineStr">
        <is>
          <t>32</t>
        </is>
      </c>
      <c r="P1896" s="87" t="inlineStr">
        <is>
          <t>x</t>
        </is>
      </c>
      <c r="Q1896" s="87" t="inlineStr">
        <is>
          <t>x</t>
        </is>
      </c>
      <c r="R1896" s="87" t="inlineStr">
        <is>
          <t>x</t>
        </is>
      </c>
      <c r="S1896" s="88" t="inlineStr">
        <is>
          <t>x</t>
        </is>
      </c>
    </row>
    <row r="1897" ht="24" customHeight="1">
      <c r="A1897" s="494" t="n"/>
      <c r="B1897" s="236" t="inlineStr">
        <is>
          <t>34</t>
        </is>
      </c>
      <c r="C1897" s="82" t="inlineStr">
        <is>
          <t>78.8</t>
        </is>
      </c>
      <c r="D1897" s="83" t="inlineStr">
        <is>
          <t>35</t>
        </is>
      </c>
      <c r="E1897" s="83" t="inlineStr">
        <is>
          <t>20</t>
        </is>
      </c>
      <c r="F1897" s="84">
        <f>D1897*E1897</f>
        <v/>
      </c>
      <c r="G1897" s="665" t="inlineStr">
        <is>
          <t>x</t>
        </is>
      </c>
      <c r="H1897" s="665" t="inlineStr">
        <is>
          <t>x</t>
        </is>
      </c>
      <c r="I1897" s="665" t="inlineStr">
        <is>
          <t>x</t>
        </is>
      </c>
      <c r="J1897" s="73" t="inlineStr">
        <is>
          <t>30.7%</t>
        </is>
      </c>
      <c r="K1897" s="73" t="inlineStr">
        <is>
          <t>30.7%</t>
        </is>
      </c>
      <c r="L1897" s="73" t="inlineStr">
        <is>
          <t>35</t>
        </is>
      </c>
      <c r="M1897" s="73" t="inlineStr">
        <is>
          <t>35</t>
        </is>
      </c>
      <c r="N1897" s="73" t="inlineStr">
        <is>
          <t>35</t>
        </is>
      </c>
      <c r="O1897" s="73" t="inlineStr">
        <is>
          <t>35</t>
        </is>
      </c>
      <c r="P1897" s="87" t="inlineStr">
        <is>
          <t>x</t>
        </is>
      </c>
      <c r="Q1897" s="87" t="inlineStr">
        <is>
          <t>x</t>
        </is>
      </c>
      <c r="R1897" s="87" t="inlineStr">
        <is>
          <t>x</t>
        </is>
      </c>
      <c r="S1897" s="88" t="inlineStr">
        <is>
          <t>x</t>
        </is>
      </c>
    </row>
    <row r="1898" ht="24" customHeight="1">
      <c r="A1898" s="553" t="n"/>
      <c r="B1898" s="290" t="inlineStr">
        <is>
          <t>35</t>
        </is>
      </c>
      <c r="C1898" s="89" t="inlineStr">
        <is>
          <t>85.1</t>
        </is>
      </c>
      <c r="D1898" s="90" t="inlineStr">
        <is>
          <t>35</t>
        </is>
      </c>
      <c r="E1898" s="90" t="inlineStr">
        <is>
          <t>20</t>
        </is>
      </c>
      <c r="F1898" s="224">
        <f>D1898*E1898</f>
        <v/>
      </c>
      <c r="G1898" s="1064" t="inlineStr">
        <is>
          <t>x</t>
        </is>
      </c>
      <c r="H1898" s="1064" t="inlineStr">
        <is>
          <t>x</t>
        </is>
      </c>
      <c r="I1898" s="1064" t="inlineStr">
        <is>
          <t>x</t>
        </is>
      </c>
      <c r="J1898" s="1063" t="inlineStr">
        <is>
          <t>32.9%</t>
        </is>
      </c>
      <c r="K1898" s="1063" t="inlineStr">
        <is>
          <t>32.9%</t>
        </is>
      </c>
      <c r="L1898" s="1063" t="inlineStr">
        <is>
          <t>38</t>
        </is>
      </c>
      <c r="M1898" s="1063" t="inlineStr">
        <is>
          <t>38</t>
        </is>
      </c>
      <c r="N1898" s="1063" t="inlineStr">
        <is>
          <t>38</t>
        </is>
      </c>
      <c r="O1898" s="1063" t="inlineStr">
        <is>
          <t>38</t>
        </is>
      </c>
      <c r="P1898" s="91" t="inlineStr">
        <is>
          <t>x</t>
        </is>
      </c>
      <c r="Q1898" s="91" t="inlineStr">
        <is>
          <t>x</t>
        </is>
      </c>
      <c r="R1898" s="91" t="inlineStr">
        <is>
          <t>x</t>
        </is>
      </c>
      <c r="S1898" s="92" t="inlineStr">
        <is>
          <t>x</t>
        </is>
      </c>
    </row>
  </sheetData>
  <mergeCells count="61">
    <mergeCell ref="A114:A148"/>
    <mergeCell ref="A1409:A1443"/>
    <mergeCell ref="A79:A113"/>
    <mergeCell ref="A1374:A1408"/>
    <mergeCell ref="L2:S2"/>
    <mergeCell ref="A359:A393"/>
    <mergeCell ref="A1654:A1688"/>
    <mergeCell ref="A149:A183"/>
    <mergeCell ref="A674:A708"/>
    <mergeCell ref="A954:A988"/>
    <mergeCell ref="A1479:A1513"/>
    <mergeCell ref="A1199:A1233"/>
    <mergeCell ref="A429:A463"/>
    <mergeCell ref="A394:A428"/>
    <mergeCell ref="A1724:A1758"/>
    <mergeCell ref="L3:S3"/>
    <mergeCell ref="L6:S7"/>
    <mergeCell ref="A254:A288"/>
    <mergeCell ref="A1269:A1303"/>
    <mergeCell ref="A499:A533"/>
    <mergeCell ref="A779:A813"/>
    <mergeCell ref="A464:A498"/>
    <mergeCell ref="L5:S5"/>
    <mergeCell ref="A709:A743"/>
    <mergeCell ref="A1234:A1268"/>
    <mergeCell ref="A989:A1023"/>
    <mergeCell ref="A1129:A1163"/>
    <mergeCell ref="A1514:A1548"/>
    <mergeCell ref="L4:S4"/>
    <mergeCell ref="A184:A218"/>
    <mergeCell ref="A1794:A1828"/>
    <mergeCell ref="A744:A778"/>
    <mergeCell ref="A1759:A1793"/>
    <mergeCell ref="A569:A603"/>
    <mergeCell ref="A1024:A1058"/>
    <mergeCell ref="A324:A358"/>
    <mergeCell ref="A2:A7"/>
    <mergeCell ref="A219:A253"/>
    <mergeCell ref="A604:A638"/>
    <mergeCell ref="A1619:A1653"/>
    <mergeCell ref="A1864:A1898"/>
    <mergeCell ref="A1094:A1128"/>
    <mergeCell ref="A1059:A1093"/>
    <mergeCell ref="A1829:A1863"/>
    <mergeCell ref="A44:A78"/>
    <mergeCell ref="A814:A848"/>
    <mergeCell ref="A1339:A1373"/>
    <mergeCell ref="A9:A43"/>
    <mergeCell ref="A289:A323"/>
    <mergeCell ref="A1304:A1338"/>
    <mergeCell ref="A1584:A1618"/>
    <mergeCell ref="A849:A883"/>
    <mergeCell ref="A534:A568"/>
    <mergeCell ref="A1549:A1583"/>
    <mergeCell ref="A1689:A1723"/>
    <mergeCell ref="A1444:A1478"/>
    <mergeCell ref="A639:A673"/>
    <mergeCell ref="A919:A953"/>
    <mergeCell ref="A884:A918"/>
    <mergeCell ref="A1164:A1198"/>
    <mergeCell ref="L1:R1"/>
  </mergeCells>
  <hyperlinks>
    <hyperlink xmlns:r="http://schemas.openxmlformats.org/officeDocument/2006/relationships" ref="A1" r:id="rId1"/>
    <hyperlink xmlns:r="http://schemas.openxmlformats.org/officeDocument/2006/relationships" ref="C2" r:id="rId2"/>
    <hyperlink xmlns:r="http://schemas.openxmlformats.org/officeDocument/2006/relationships" ref="D2" r:id="rId3"/>
    <hyperlink xmlns:r="http://schemas.openxmlformats.org/officeDocument/2006/relationships" ref="E2" r:id="rId4"/>
    <hyperlink xmlns:r="http://schemas.openxmlformats.org/officeDocument/2006/relationships" ref="F2" r:id="rId5"/>
    <hyperlink xmlns:r="http://schemas.openxmlformats.org/officeDocument/2006/relationships" ref="G2" r:id="rId6"/>
    <hyperlink xmlns:r="http://schemas.openxmlformats.org/officeDocument/2006/relationships" ref="H2" r:id="rId7"/>
    <hyperlink xmlns:r="http://schemas.openxmlformats.org/officeDocument/2006/relationships" ref="I2" r:id="rId8"/>
    <hyperlink xmlns:r="http://schemas.openxmlformats.org/officeDocument/2006/relationships" ref="J2" r:id="rId9"/>
    <hyperlink xmlns:r="http://schemas.openxmlformats.org/officeDocument/2006/relationships" ref="K2" r:id="rId10"/>
    <hyperlink xmlns:r="http://schemas.openxmlformats.org/officeDocument/2006/relationships" ref="C3" r:id="rId11"/>
    <hyperlink xmlns:r="http://schemas.openxmlformats.org/officeDocument/2006/relationships" ref="D3" r:id="rId12"/>
    <hyperlink xmlns:r="http://schemas.openxmlformats.org/officeDocument/2006/relationships" ref="E3" r:id="rId13"/>
    <hyperlink xmlns:r="http://schemas.openxmlformats.org/officeDocument/2006/relationships" ref="F3" r:id="rId14"/>
    <hyperlink xmlns:r="http://schemas.openxmlformats.org/officeDocument/2006/relationships" ref="G3" r:id="rId15"/>
    <hyperlink xmlns:r="http://schemas.openxmlformats.org/officeDocument/2006/relationships" ref="H3" r:id="rId16"/>
    <hyperlink xmlns:r="http://schemas.openxmlformats.org/officeDocument/2006/relationships" ref="I3" r:id="rId17"/>
    <hyperlink xmlns:r="http://schemas.openxmlformats.org/officeDocument/2006/relationships" ref="J3" r:id="rId18"/>
    <hyperlink xmlns:r="http://schemas.openxmlformats.org/officeDocument/2006/relationships" ref="K3" r:id="rId19"/>
    <hyperlink xmlns:r="http://schemas.openxmlformats.org/officeDocument/2006/relationships" ref="C4" r:id="rId20"/>
    <hyperlink xmlns:r="http://schemas.openxmlformats.org/officeDocument/2006/relationships" ref="D4" r:id="rId21"/>
    <hyperlink xmlns:r="http://schemas.openxmlformats.org/officeDocument/2006/relationships" ref="E4" r:id="rId22"/>
    <hyperlink xmlns:r="http://schemas.openxmlformats.org/officeDocument/2006/relationships" ref="F4" r:id="rId23"/>
    <hyperlink xmlns:r="http://schemas.openxmlformats.org/officeDocument/2006/relationships" ref="G4" r:id="rId24"/>
    <hyperlink xmlns:r="http://schemas.openxmlformats.org/officeDocument/2006/relationships" ref="H4" r:id="rId25"/>
    <hyperlink xmlns:r="http://schemas.openxmlformats.org/officeDocument/2006/relationships" ref="I4" r:id="rId26"/>
    <hyperlink xmlns:r="http://schemas.openxmlformats.org/officeDocument/2006/relationships" ref="J4" r:id="rId27"/>
    <hyperlink xmlns:r="http://schemas.openxmlformats.org/officeDocument/2006/relationships" ref="K4" r:id="rId28"/>
    <hyperlink xmlns:r="http://schemas.openxmlformats.org/officeDocument/2006/relationships" ref="C5" r:id="rId29"/>
    <hyperlink xmlns:r="http://schemas.openxmlformats.org/officeDocument/2006/relationships" ref="D5" r:id="rId30"/>
    <hyperlink xmlns:r="http://schemas.openxmlformats.org/officeDocument/2006/relationships" ref="E5" r:id="rId31"/>
    <hyperlink xmlns:r="http://schemas.openxmlformats.org/officeDocument/2006/relationships" ref="F5" r:id="rId32"/>
    <hyperlink xmlns:r="http://schemas.openxmlformats.org/officeDocument/2006/relationships" ref="G5" r:id="rId33"/>
    <hyperlink xmlns:r="http://schemas.openxmlformats.org/officeDocument/2006/relationships" ref="H5" r:id="rId34"/>
    <hyperlink xmlns:r="http://schemas.openxmlformats.org/officeDocument/2006/relationships" ref="I5" r:id="rId35"/>
    <hyperlink xmlns:r="http://schemas.openxmlformats.org/officeDocument/2006/relationships" ref="J5" r:id="rId36"/>
    <hyperlink xmlns:r="http://schemas.openxmlformats.org/officeDocument/2006/relationships" ref="K5" r:id="rId37"/>
    <hyperlink xmlns:r="http://schemas.openxmlformats.org/officeDocument/2006/relationships" ref="C6" r:id="rId38"/>
    <hyperlink xmlns:r="http://schemas.openxmlformats.org/officeDocument/2006/relationships" ref="D6" r:id="rId39"/>
    <hyperlink xmlns:r="http://schemas.openxmlformats.org/officeDocument/2006/relationships" ref="E6" r:id="rId40"/>
    <hyperlink xmlns:r="http://schemas.openxmlformats.org/officeDocument/2006/relationships" ref="F6" r:id="rId41"/>
    <hyperlink xmlns:r="http://schemas.openxmlformats.org/officeDocument/2006/relationships" ref="G6" r:id="rId42"/>
    <hyperlink xmlns:r="http://schemas.openxmlformats.org/officeDocument/2006/relationships" ref="H6" r:id="rId43"/>
    <hyperlink xmlns:r="http://schemas.openxmlformats.org/officeDocument/2006/relationships" ref="I6" r:id="rId44"/>
    <hyperlink xmlns:r="http://schemas.openxmlformats.org/officeDocument/2006/relationships" ref="J6" r:id="rId45"/>
    <hyperlink xmlns:r="http://schemas.openxmlformats.org/officeDocument/2006/relationships" ref="K6" r:id="rId46"/>
    <hyperlink xmlns:r="http://schemas.openxmlformats.org/officeDocument/2006/relationships" ref="C7" r:id="rId47"/>
    <hyperlink xmlns:r="http://schemas.openxmlformats.org/officeDocument/2006/relationships" ref="D7" r:id="rId48"/>
    <hyperlink xmlns:r="http://schemas.openxmlformats.org/officeDocument/2006/relationships" ref="E7" r:id="rId49"/>
    <hyperlink xmlns:r="http://schemas.openxmlformats.org/officeDocument/2006/relationships" ref="F7" r:id="rId50"/>
    <hyperlink xmlns:r="http://schemas.openxmlformats.org/officeDocument/2006/relationships" ref="G7" r:id="rId51"/>
    <hyperlink xmlns:r="http://schemas.openxmlformats.org/officeDocument/2006/relationships" ref="H7" r:id="rId52"/>
    <hyperlink xmlns:r="http://schemas.openxmlformats.org/officeDocument/2006/relationships" ref="I7" r:id="rId53"/>
    <hyperlink xmlns:r="http://schemas.openxmlformats.org/officeDocument/2006/relationships" ref="J7" r:id="rId54"/>
    <hyperlink xmlns:r="http://schemas.openxmlformats.org/officeDocument/2006/relationships" ref="K7" r:id="rId5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584"/>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 width="10.71428571428571" customWidth="1" min="15" max="15"/>
    <col width="10.71428571428571" customWidth="1" min="16" max="16"/>
  </cols>
  <sheetData>
    <row r="1" ht="24" customHeight="1">
      <c r="A1" s="625" t="inlineStr">
        <is>
          <t>门武门技</t>
        </is>
      </c>
      <c r="B1" s="227" t="inlineStr">
        <is>
          <t>名称</t>
        </is>
      </c>
      <c r="C1" s="227" t="inlineStr">
        <is>
          <t>门武1</t>
        </is>
      </c>
      <c r="D1" s="227" t="inlineStr">
        <is>
          <t>门武2</t>
        </is>
      </c>
      <c r="E1" s="227" t="inlineStr">
        <is>
          <t>门技1</t>
        </is>
      </c>
      <c r="F1" s="227" t="inlineStr">
        <is>
          <t>门技2</t>
        </is>
      </c>
      <c r="G1" s="227" t="inlineStr">
        <is>
          <t>门技3</t>
        </is>
      </c>
      <c r="H1" s="227" t="inlineStr">
        <is>
          <t>门技4</t>
        </is>
      </c>
      <c r="I1" s="1070" t="inlineStr">
        <is>
          <t>祝福详情：祝福模式，永久有效。</t>
        </is>
      </c>
      <c r="J1" s="270" t="n"/>
      <c r="K1" s="270" t="n"/>
      <c r="L1" s="270" t="n"/>
      <c r="M1" s="270" t="n"/>
      <c r="N1" s="270" t="n"/>
      <c r="O1" s="1071">
        <f>首页索引!$M$1</f>
        <v/>
      </c>
      <c r="P1" s="386">
        <f>@IF(O1="中秋祝福",6,IF(O1="周年祝福",5,IF(O1="春节祝福",5,4)))</f>
        <v/>
      </c>
    </row>
    <row r="2" ht="24" customHeight="1">
      <c r="A2" s="1072" t="inlineStr">
        <is>
          <t>门派强化书</t>
        </is>
      </c>
      <c r="B2" s="1073" t="inlineStr">
        <is>
          <t>少林</t>
        </is>
      </c>
      <c r="C2" s="1074" t="inlineStr">
        <is>
          <t>九龙禅杖</t>
        </is>
      </c>
      <c r="D2" s="631" t="inlineStr">
        <is>
          <t>琉璃戒刀</t>
        </is>
      </c>
      <c r="E2" s="631" t="inlineStr">
        <is>
          <t>大力金刚掌</t>
        </is>
      </c>
      <c r="F2" s="631" t="inlineStr">
        <is>
          <t>罗汉金身</t>
        </is>
      </c>
      <c r="G2" s="631" t="inlineStr">
        <is>
          <t>慈航普渡</t>
        </is>
      </c>
      <c r="H2" s="851" t="inlineStr">
        <is>
          <t>铁头功</t>
        </is>
      </c>
      <c r="I2" s="1075" t="inlineStr">
        <is>
          <t>常规祝福：门派武器技能失败4点祝福值。门派强化书120斗豆。</t>
        </is>
      </c>
      <c r="J2" s="123" t="n"/>
      <c r="K2" s="123" t="n"/>
      <c r="L2" s="123" t="n"/>
      <c r="M2" s="123" t="n"/>
      <c r="N2" s="123" t="n"/>
      <c r="O2" s="124" t="n"/>
    </row>
    <row r="3" ht="24" customHeight="1">
      <c r="A3" s="11" t="n"/>
      <c r="B3" s="1048" t="inlineStr">
        <is>
          <t>华山</t>
        </is>
      </c>
      <c r="C3" s="854" t="inlineStr">
        <is>
          <t>绝世好剑</t>
        </is>
      </c>
      <c r="D3" s="639" t="inlineStr">
        <is>
          <t>干将莫邪</t>
        </is>
      </c>
      <c r="E3" s="639" t="inlineStr">
        <is>
          <t>万剑归宗</t>
        </is>
      </c>
      <c r="F3" s="639" t="inlineStr">
        <is>
          <t>华山剑阵</t>
        </is>
      </c>
      <c r="G3" s="639" t="inlineStr">
        <is>
          <t>紫霞神功</t>
        </is>
      </c>
      <c r="H3" s="853" t="inlineStr">
        <is>
          <t>冲灵剑法</t>
        </is>
      </c>
      <c r="I3" s="1049" t="inlineStr">
        <is>
          <t>春节祝福：门派武器技能失败5点祝福值。门派强化书100斗豆。</t>
        </is>
      </c>
      <c r="J3" s="129" t="n"/>
      <c r="K3" s="129" t="n"/>
      <c r="L3" s="129" t="n"/>
      <c r="M3" s="129" t="n"/>
      <c r="N3" s="129" t="n"/>
      <c r="O3" s="130" t="n"/>
    </row>
    <row r="4" ht="24" customHeight="1">
      <c r="A4" s="11" t="n"/>
      <c r="B4" s="1048" t="inlineStr">
        <is>
          <t>峨眉</t>
        </is>
      </c>
      <c r="C4" s="854" t="inlineStr">
        <is>
          <t>拂尘若梦</t>
        </is>
      </c>
      <c r="D4" s="639" t="inlineStr">
        <is>
          <t>蝶舞双刺</t>
        </is>
      </c>
      <c r="E4" s="639" t="inlineStr">
        <is>
          <t>清心普善咒</t>
        </is>
      </c>
      <c r="F4" s="639" t="inlineStr">
        <is>
          <t>玉女心经</t>
        </is>
      </c>
      <c r="G4" s="639" t="inlineStr">
        <is>
          <t>金针渡劫</t>
        </is>
      </c>
      <c r="H4" s="853" t="inlineStr">
        <is>
          <t>九阴神爪</t>
        </is>
      </c>
      <c r="I4" s="1049" t="inlineStr">
        <is>
          <t>周年祝福：门派武器技能失败5点祝福值。门派强化书100斗豆。</t>
        </is>
      </c>
      <c r="J4" s="129" t="n"/>
      <c r="K4" s="129" t="n"/>
      <c r="L4" s="129" t="n"/>
      <c r="M4" s="129" t="n"/>
      <c r="N4" s="129" t="n"/>
      <c r="O4" s="130" t="n"/>
    </row>
    <row r="5" ht="24" customHeight="1">
      <c r="A5" s="11" t="n"/>
      <c r="B5" s="1048" t="inlineStr">
        <is>
          <t>丐帮</t>
        </is>
      </c>
      <c r="C5" s="854" t="inlineStr">
        <is>
          <t>老祖葫芦</t>
        </is>
      </c>
      <c r="D5" s="639" t="inlineStr">
        <is>
          <t>九袋神杖</t>
        </is>
      </c>
      <c r="E5" s="639" t="inlineStr">
        <is>
          <t>降龙十八掌</t>
        </is>
      </c>
      <c r="F5" s="639" t="inlineStr">
        <is>
          <t>玉阳神功</t>
        </is>
      </c>
      <c r="G5" s="639" t="inlineStr">
        <is>
          <t>笑醉狂</t>
        </is>
      </c>
      <c r="H5" s="853" t="inlineStr">
        <is>
          <t>游龙缠身</t>
        </is>
      </c>
      <c r="I5" s="1049" t="inlineStr">
        <is>
          <t>中秋祝福：门派武器技能失败6点祝福值。门派强化书200斗豆。</t>
        </is>
      </c>
      <c r="J5" s="129" t="n"/>
      <c r="K5" s="129" t="n"/>
      <c r="L5" s="129" t="n"/>
      <c r="M5" s="129" t="n"/>
      <c r="N5" s="129" t="n"/>
      <c r="O5" s="130" t="n"/>
    </row>
    <row r="6" ht="24" customHeight="1">
      <c r="A6" s="11" t="n"/>
      <c r="B6" s="1048" t="inlineStr">
        <is>
          <t>武当</t>
        </is>
      </c>
      <c r="C6" s="854" t="inlineStr">
        <is>
          <t>天罡飞剑</t>
        </is>
      </c>
      <c r="D6" s="639" t="inlineStr">
        <is>
          <t>九天雷火</t>
        </is>
      </c>
      <c r="E6" s="639" t="inlineStr">
        <is>
          <t>太极剑法</t>
        </is>
      </c>
      <c r="F6" s="639" t="inlineStr">
        <is>
          <t>九宫八卦阵</t>
        </is>
      </c>
      <c r="G6" s="639" t="inlineStr">
        <is>
          <t>纵云梯</t>
        </is>
      </c>
      <c r="H6" s="853" t="inlineStr">
        <is>
          <t>白鹤亮翅</t>
        </is>
      </c>
      <c r="I6" s="1076" t="inlineStr">
        <is>
          <t>门武门技均满级后，强化书无用，勿再花费门派高香（尚缺门贡时除外）。</t>
        </is>
      </c>
      <c r="J6" s="194" t="n"/>
      <c r="K6" s="194" t="n"/>
      <c r="L6" s="194" t="n"/>
      <c r="M6" s="194" t="n"/>
      <c r="N6" s="194" t="n"/>
      <c r="O6" s="410" t="n"/>
    </row>
    <row r="7" ht="24" customHeight="1">
      <c r="A7" s="11" t="n"/>
      <c r="B7" s="1077" t="inlineStr">
        <is>
          <t>明教</t>
        </is>
      </c>
      <c r="C7" s="1078" t="inlineStr">
        <is>
          <t>圣火凤凰</t>
        </is>
      </c>
      <c r="D7" s="1079" t="inlineStr">
        <is>
          <t>光明怜世</t>
        </is>
      </c>
      <c r="E7" s="1079" t="inlineStr">
        <is>
          <t>明尊圣火功</t>
        </is>
      </c>
      <c r="F7" s="1079" t="inlineStr">
        <is>
          <t>九阳真经</t>
        </is>
      </c>
      <c r="G7" s="1079" t="inlineStr">
        <is>
          <t>圣火焚身</t>
        </is>
      </c>
      <c r="H7" s="1080" t="inlineStr">
        <is>
          <t>斗转星移</t>
        </is>
      </c>
      <c r="I7" s="16" t="n"/>
      <c r="J7" s="158" t="n"/>
      <c r="K7" s="158" t="n"/>
      <c r="L7" s="158" t="n"/>
      <c r="M7" s="158" t="n"/>
      <c r="N7" s="158" t="n"/>
      <c r="O7" s="320" t="n"/>
    </row>
    <row r="8" ht="24" customHeight="1">
      <c r="A8" s="202" t="inlineStr">
        <is>
          <t>名称</t>
        </is>
      </c>
      <c r="B8" s="227" t="inlineStr">
        <is>
          <t>等级</t>
        </is>
      </c>
      <c r="C8" s="96" t="inlineStr">
        <is>
          <t>战斗力</t>
        </is>
      </c>
      <c r="D8" s="96" t="inlineStr">
        <is>
          <t>祝福值</t>
        </is>
      </c>
      <c r="E8" s="96" t="inlineStr">
        <is>
          <t>单次材料</t>
        </is>
      </c>
      <c r="F8" s="96" t="inlineStr">
        <is>
          <t>满值材料</t>
        </is>
      </c>
      <c r="G8" s="227" t="inlineStr">
        <is>
          <t>效果说明</t>
        </is>
      </c>
      <c r="H8" s="56" t="n"/>
      <c r="I8" s="56" t="n"/>
      <c r="J8" s="56" t="n"/>
      <c r="K8" s="56" t="n"/>
      <c r="L8" s="56" t="n"/>
      <c r="M8" s="56" t="n"/>
      <c r="N8" s="56" t="n"/>
      <c r="O8" s="203" t="n"/>
    </row>
    <row r="9" ht="24" customHeight="1">
      <c r="A9" s="1055" t="inlineStr">
        <is>
          <t>少林门武
少林棍
五级更名
降魔杵
十级更名
九龙禅杖</t>
        </is>
      </c>
      <c r="B9" s="684" t="inlineStr">
        <is>
          <t>0</t>
        </is>
      </c>
      <c r="C9" s="234" t="inlineStr">
        <is>
          <t>3</t>
        </is>
      </c>
      <c r="D9" s="340" t="inlineStr">
        <is>
          <t>4</t>
        </is>
      </c>
      <c r="E9" s="340" t="inlineStr">
        <is>
          <t>1</t>
        </is>
      </c>
      <c r="F9" s="207">
        <f>ROUNDUP(D9/$P$1+1,0)*E9</f>
        <v/>
      </c>
      <c r="G9" s="758" t="inlineStr">
        <is>
          <t>伤害： 35 ~ 65 ，每次使用大型武器后有 30 %概率触发，必中！</t>
        </is>
      </c>
      <c r="H9" s="158" t="n"/>
      <c r="I9" s="158" t="n"/>
      <c r="J9" s="158" t="n"/>
      <c r="K9" s="158" t="n"/>
      <c r="L9" s="158" t="n"/>
      <c r="M9" s="158" t="n"/>
      <c r="N9" s="158" t="n"/>
      <c r="O9" s="158" t="n"/>
    </row>
    <row r="10" ht="24" customHeight="1">
      <c r="A10" s="494" t="n"/>
      <c r="B10" s="222" t="inlineStr">
        <is>
          <t>1</t>
        </is>
      </c>
      <c r="C10" s="82" t="inlineStr">
        <is>
          <t>3.7</t>
        </is>
      </c>
      <c r="D10" s="83" t="inlineStr">
        <is>
          <t>12</t>
        </is>
      </c>
      <c r="E10" s="83" t="inlineStr">
        <is>
          <t>2</t>
        </is>
      </c>
      <c r="F10" s="769">
        <f>ROUNDUP(D10/$P$1+1,0)*E10</f>
        <v/>
      </c>
      <c r="G10" s="747" t="inlineStr">
        <is>
          <t>伤害： 43 ~ 73 ，每次使用大型武器后有 31 %概率触发，必中！</t>
        </is>
      </c>
      <c r="H10" s="129" t="n"/>
      <c r="I10" s="129" t="n"/>
      <c r="J10" s="129" t="n"/>
      <c r="K10" s="129" t="n"/>
      <c r="L10" s="129" t="n"/>
      <c r="M10" s="129" t="n"/>
      <c r="N10" s="129" t="n"/>
      <c r="O10" s="129" t="n"/>
    </row>
    <row r="11" ht="24" customHeight="1">
      <c r="A11" s="494" t="n"/>
      <c r="B11" s="222" t="inlineStr">
        <is>
          <t>2</t>
        </is>
      </c>
      <c r="C11" s="82" t="inlineStr">
        <is>
          <t>4.3</t>
        </is>
      </c>
      <c r="D11" s="83" t="inlineStr">
        <is>
          <t>24</t>
        </is>
      </c>
      <c r="E11" s="83" t="inlineStr">
        <is>
          <t>3</t>
        </is>
      </c>
      <c r="F11" s="769">
        <f>ROUNDUP(D11/$P$1+1,0)*E11</f>
        <v/>
      </c>
      <c r="G11" s="747" t="inlineStr">
        <is>
          <t>伤害： 51 ~ 81 ，每次使用大型武器后有 32 %概率触发，必中！</t>
        </is>
      </c>
      <c r="H11" s="129" t="n"/>
      <c r="I11" s="129" t="n"/>
      <c r="J11" s="129" t="n"/>
      <c r="K11" s="129" t="n"/>
      <c r="L11" s="129" t="n"/>
      <c r="M11" s="129" t="n"/>
      <c r="N11" s="129" t="n"/>
      <c r="O11" s="129" t="n"/>
    </row>
    <row r="12" ht="24" customHeight="1">
      <c r="A12" s="494" t="n"/>
      <c r="B12" s="222" t="inlineStr">
        <is>
          <t>3</t>
        </is>
      </c>
      <c r="C12" s="82" t="inlineStr">
        <is>
          <t>5.2</t>
        </is>
      </c>
      <c r="D12" s="83" t="inlineStr">
        <is>
          <t>38</t>
        </is>
      </c>
      <c r="E12" s="83" t="inlineStr">
        <is>
          <t>4</t>
        </is>
      </c>
      <c r="F12" s="769">
        <f>ROUNDUP(D12/$P$1+1,0)*E12</f>
        <v/>
      </c>
      <c r="G12" s="747" t="inlineStr">
        <is>
          <t>伤害： 61 ~ 91 ，每次使用大型武器后有 34 %概率触发，必中！</t>
        </is>
      </c>
      <c r="H12" s="129" t="n"/>
      <c r="I12" s="129" t="n"/>
      <c r="J12" s="129" t="n"/>
      <c r="K12" s="129" t="n"/>
      <c r="L12" s="129" t="n"/>
      <c r="M12" s="129" t="n"/>
      <c r="N12" s="129" t="n"/>
      <c r="O12" s="129" t="n"/>
    </row>
    <row r="13" ht="24" customHeight="1">
      <c r="A13" s="494" t="n"/>
      <c r="B13" s="222" t="inlineStr">
        <is>
          <t>4</t>
        </is>
      </c>
      <c r="C13" s="82" t="inlineStr">
        <is>
          <t>6.3</t>
        </is>
      </c>
      <c r="D13" s="83" t="inlineStr">
        <is>
          <t>48</t>
        </is>
      </c>
      <c r="E13" s="83" t="inlineStr">
        <is>
          <t>5</t>
        </is>
      </c>
      <c r="F13" s="769">
        <f>ROUNDUP(D13/$P$1+1,0)*E13</f>
        <v/>
      </c>
      <c r="G13" s="747" t="inlineStr">
        <is>
          <t>伤害： 75 ~105，每次使用大型武器后有 36 %概率触发，必中！</t>
        </is>
      </c>
      <c r="H13" s="129" t="n"/>
      <c r="I13" s="129" t="n"/>
      <c r="J13" s="129" t="n"/>
      <c r="K13" s="129" t="n"/>
      <c r="L13" s="129" t="n"/>
      <c r="M13" s="129" t="n"/>
      <c r="N13" s="129" t="n"/>
      <c r="O13" s="129" t="n"/>
    </row>
    <row r="14" ht="24" customHeight="1">
      <c r="A14" s="494" t="n"/>
      <c r="B14" s="222" t="inlineStr">
        <is>
          <t>5</t>
        </is>
      </c>
      <c r="C14" s="82" t="inlineStr">
        <is>
          <t>9.2</t>
        </is>
      </c>
      <c r="D14" s="83" t="inlineStr">
        <is>
          <t>54</t>
        </is>
      </c>
      <c r="E14" s="83" t="inlineStr">
        <is>
          <t>6</t>
        </is>
      </c>
      <c r="F14" s="769">
        <f>ROUNDUP(D14/$P$1+1,0)*E14</f>
        <v/>
      </c>
      <c r="G14" s="747" t="inlineStr">
        <is>
          <t>伤害：109~139，每次使用大型武器后有 38 %概率触发，必中！增加自身生命值 13</t>
        </is>
      </c>
      <c r="H14" s="129" t="n"/>
      <c r="I14" s="129" t="n"/>
      <c r="J14" s="129" t="n"/>
      <c r="K14" s="129" t="n"/>
      <c r="L14" s="129" t="n"/>
      <c r="M14" s="129" t="n"/>
      <c r="N14" s="129" t="n"/>
      <c r="O14" s="129" t="n"/>
    </row>
    <row r="15" ht="24" customHeight="1">
      <c r="A15" s="494" t="n"/>
      <c r="B15" s="222" t="inlineStr">
        <is>
          <t>6</t>
        </is>
      </c>
      <c r="C15" s="82" t="inlineStr">
        <is>
          <t>10.4</t>
        </is>
      </c>
      <c r="D15" s="83" t="inlineStr">
        <is>
          <t>60</t>
        </is>
      </c>
      <c r="E15" s="83" t="inlineStr">
        <is>
          <t>7</t>
        </is>
      </c>
      <c r="F15" s="769">
        <f>ROUNDUP(D15/$P$1+1,0)*E15</f>
        <v/>
      </c>
      <c r="G15" s="747" t="inlineStr">
        <is>
          <t>伤害：124~154，每次使用大型武器后有 41 %概率触发，必中！增加自身生命值 17</t>
        </is>
      </c>
      <c r="H15" s="129" t="n"/>
      <c r="I15" s="129" t="n"/>
      <c r="J15" s="129" t="n"/>
      <c r="K15" s="129" t="n"/>
      <c r="L15" s="129" t="n"/>
      <c r="M15" s="129" t="n"/>
      <c r="N15" s="129" t="n"/>
      <c r="O15" s="129" t="n"/>
    </row>
    <row r="16" ht="24" customHeight="1">
      <c r="A16" s="494" t="n"/>
      <c r="B16" s="222" t="inlineStr">
        <is>
          <t>7</t>
        </is>
      </c>
      <c r="C16" s="82" t="inlineStr">
        <is>
          <t>11.7</t>
        </is>
      </c>
      <c r="D16" s="83" t="inlineStr">
        <is>
          <t>70</t>
        </is>
      </c>
      <c r="E16" s="83" t="inlineStr">
        <is>
          <t>8</t>
        </is>
      </c>
      <c r="F16" s="769">
        <f>ROUNDUP(D16/$P$1+1,0)*E16</f>
        <v/>
      </c>
      <c r="G16" s="747" t="inlineStr">
        <is>
          <t>伤害：139~169，每次使用大型武器后有 44 %概率触发，必中！增加自身生命值 22</t>
        </is>
      </c>
      <c r="H16" s="129" t="n"/>
      <c r="I16" s="129" t="n"/>
      <c r="J16" s="129" t="n"/>
      <c r="K16" s="129" t="n"/>
      <c r="L16" s="129" t="n"/>
      <c r="M16" s="129" t="n"/>
      <c r="N16" s="129" t="n"/>
      <c r="O16" s="129" t="n"/>
    </row>
    <row r="17" ht="24" customHeight="1">
      <c r="A17" s="494" t="n"/>
      <c r="B17" s="222" t="inlineStr">
        <is>
          <t>8</t>
        </is>
      </c>
      <c r="C17" s="82" t="inlineStr">
        <is>
          <t>13.5</t>
        </is>
      </c>
      <c r="D17" s="83" t="inlineStr">
        <is>
          <t>80</t>
        </is>
      </c>
      <c r="E17" s="83" t="inlineStr">
        <is>
          <t>9</t>
        </is>
      </c>
      <c r="F17" s="769">
        <f>ROUNDUP(D17/$P$1+1,0)*E17</f>
        <v/>
      </c>
      <c r="G17" s="747" t="inlineStr">
        <is>
          <t>伤害：161~191，每次使用大型武器后有 48 %概率触发，必中！增加自身生命值 28</t>
        </is>
      </c>
      <c r="H17" s="129" t="n"/>
      <c r="I17" s="129" t="n"/>
      <c r="J17" s="129" t="n"/>
      <c r="K17" s="129" t="n"/>
      <c r="L17" s="129" t="n"/>
      <c r="M17" s="129" t="n"/>
      <c r="N17" s="129" t="n"/>
      <c r="O17" s="129" t="n"/>
    </row>
    <row r="18" ht="24" customHeight="1">
      <c r="A18" s="494" t="n"/>
      <c r="B18" s="222" t="inlineStr">
        <is>
          <t>9</t>
        </is>
      </c>
      <c r="C18" s="764" t="inlineStr">
        <is>
          <t>15.7</t>
        </is>
      </c>
      <c r="D18" s="83" t="inlineStr">
        <is>
          <t>100</t>
        </is>
      </c>
      <c r="E18" s="83" t="inlineStr">
        <is>
          <t>10</t>
        </is>
      </c>
      <c r="F18" s="769">
        <f>ROUNDUP(D18/$P$1+1,0)*E18</f>
        <v/>
      </c>
      <c r="G18" s="747" t="inlineStr">
        <is>
          <t>伤害：187~217，每次使用大型武器后有 52 %概率触发，必中！增加自身生命值 35</t>
        </is>
      </c>
      <c r="H18" s="129" t="n"/>
      <c r="I18" s="129" t="n"/>
      <c r="J18" s="129" t="n"/>
      <c r="K18" s="129" t="n"/>
      <c r="L18" s="129" t="n"/>
      <c r="M18" s="129" t="n"/>
      <c r="N18" s="129" t="n"/>
      <c r="O18" s="129" t="n"/>
    </row>
    <row r="19" ht="24" customHeight="1">
      <c r="A19" s="494" t="n"/>
      <c r="B19" s="222" t="inlineStr">
        <is>
          <t>10</t>
        </is>
      </c>
      <c r="C19" s="82" t="inlineStr">
        <is>
          <t>23.2</t>
        </is>
      </c>
      <c r="D19" s="83" t="inlineStr">
        <is>
          <t>110</t>
        </is>
      </c>
      <c r="E19" s="83" t="inlineStr">
        <is>
          <t>12</t>
        </is>
      </c>
      <c r="F19" s="769">
        <f>ROUNDUP(D19/$P$1+1,0)*E19</f>
        <v/>
      </c>
      <c r="G19" s="747" t="inlineStr">
        <is>
          <t>伤害：277~307，每次使用大型武器后有 58 %概率触发，必中！增加自身生命值 44 ，大型武器附加伤害14</t>
        </is>
      </c>
      <c r="H19" s="129" t="n"/>
      <c r="I19" s="129" t="n"/>
      <c r="J19" s="129" t="n"/>
      <c r="K19" s="129" t="n"/>
      <c r="L19" s="129" t="n"/>
      <c r="M19" s="129" t="n"/>
      <c r="N19" s="129" t="n"/>
      <c r="O19" s="129" t="n"/>
    </row>
    <row r="20" ht="24" customHeight="1">
      <c r="A20" s="494" t="n"/>
      <c r="B20" s="222" t="inlineStr">
        <is>
          <t>11</t>
        </is>
      </c>
      <c r="C20" s="82" t="inlineStr">
        <is>
          <t>26.3</t>
        </is>
      </c>
      <c r="D20" s="83" t="inlineStr">
        <is>
          <t>120</t>
        </is>
      </c>
      <c r="E20" s="83" t="inlineStr">
        <is>
          <t>14</t>
        </is>
      </c>
      <c r="F20" s="769">
        <f>ROUNDUP(D20/$P$1+1,0)*E20</f>
        <v/>
      </c>
      <c r="G20" s="747" t="inlineStr">
        <is>
          <t>伤害：315~345，每次使用大型武器后有 64 %概率触发，必中！增加自身生命值 53 ，大型武器附加伤害17</t>
        </is>
      </c>
      <c r="H20" s="129" t="n"/>
      <c r="I20" s="129" t="n"/>
      <c r="J20" s="129" t="n"/>
      <c r="K20" s="129" t="n"/>
      <c r="L20" s="129" t="n"/>
      <c r="M20" s="129" t="n"/>
      <c r="N20" s="129" t="n"/>
      <c r="O20" s="129" t="n"/>
    </row>
    <row r="21" ht="24" customHeight="1">
      <c r="A21" s="494" t="n"/>
      <c r="B21" s="222" t="inlineStr">
        <is>
          <t>12</t>
        </is>
      </c>
      <c r="C21" s="82" t="inlineStr">
        <is>
          <t>29.7</t>
        </is>
      </c>
      <c r="D21" s="83" t="inlineStr">
        <is>
          <t>140</t>
        </is>
      </c>
      <c r="E21" s="83" t="inlineStr">
        <is>
          <t>16</t>
        </is>
      </c>
      <c r="F21" s="769">
        <f>ROUNDUP(D21/$P$1+1,0)*E21</f>
        <v/>
      </c>
      <c r="G21" s="747" t="inlineStr">
        <is>
          <t>伤害：355~385，每次使用大型武器后有 71 %概率触发，必中！增加自身生命值 65 ，大型武器附加伤害21</t>
        </is>
      </c>
      <c r="H21" s="129" t="n"/>
      <c r="I21" s="129" t="n"/>
      <c r="J21" s="129" t="n"/>
      <c r="K21" s="129" t="n"/>
      <c r="L21" s="129" t="n"/>
      <c r="M21" s="129" t="n"/>
      <c r="N21" s="129" t="n"/>
      <c r="O21" s="129" t="n"/>
    </row>
    <row r="22" ht="24" customHeight="1">
      <c r="A22" s="494" t="n"/>
      <c r="B22" s="222" t="inlineStr">
        <is>
          <t>13</t>
        </is>
      </c>
      <c r="C22" s="82" t="inlineStr">
        <is>
          <t>33.6</t>
        </is>
      </c>
      <c r="D22" s="83" t="inlineStr">
        <is>
          <t>160</t>
        </is>
      </c>
      <c r="E22" s="83" t="inlineStr">
        <is>
          <t>18</t>
        </is>
      </c>
      <c r="F22" s="769">
        <f>ROUNDUP(D22/$P$1+1,0)*E22</f>
        <v/>
      </c>
      <c r="G22" s="747" t="inlineStr">
        <is>
          <t>伤害：402~432，每次使用大型武器后有 80 %概率触发，必中！增加自身生命值 78 ，大型武器附加伤害25</t>
        </is>
      </c>
      <c r="H22" s="129" t="n"/>
      <c r="I22" s="129" t="n"/>
      <c r="J22" s="129" t="n"/>
      <c r="K22" s="129" t="n"/>
      <c r="L22" s="129" t="n"/>
      <c r="M22" s="129" t="n"/>
      <c r="N22" s="129" t="n"/>
      <c r="O22" s="129" t="n"/>
    </row>
    <row r="23" ht="24" customHeight="1">
      <c r="A23" s="494" t="n"/>
      <c r="B23" s="222" t="inlineStr">
        <is>
          <t>14</t>
        </is>
      </c>
      <c r="C23" s="82" t="inlineStr">
        <is>
          <t>38</t>
        </is>
      </c>
      <c r="D23" s="83" t="inlineStr">
        <is>
          <t>240</t>
        </is>
      </c>
      <c r="E23" s="83" t="inlineStr">
        <is>
          <t>20</t>
        </is>
      </c>
      <c r="F23" s="769">
        <f>ROUNDUP(D23/$P$1+1,0)*E23</f>
        <v/>
      </c>
      <c r="G23" s="747" t="inlineStr">
        <is>
          <t>伤害：455~485，每次使用大型武器后有 89 %概率触发，必中！增加自身生命值 93 ，大型武器附加伤害30</t>
        </is>
      </c>
      <c r="H23" s="129" t="n"/>
      <c r="I23" s="129" t="n"/>
      <c r="J23" s="129" t="n"/>
      <c r="K23" s="129" t="n"/>
      <c r="L23" s="129" t="n"/>
      <c r="M23" s="129" t="n"/>
      <c r="N23" s="129" t="n"/>
      <c r="O23" s="129" t="n"/>
    </row>
    <row r="24" ht="24" customHeight="1">
      <c r="A24" s="494" t="n"/>
      <c r="B24" s="882" t="inlineStr">
        <is>
          <t>15</t>
        </is>
      </c>
      <c r="C24" s="89" t="inlineStr">
        <is>
          <t>43</t>
        </is>
      </c>
      <c r="D24" s="91" t="inlineStr">
        <is>
          <t>x</t>
        </is>
      </c>
      <c r="E24" s="91" t="inlineStr">
        <is>
          <t>x</t>
        </is>
      </c>
      <c r="F24" s="92" t="inlineStr">
        <is>
          <t>x</t>
        </is>
      </c>
      <c r="G24" s="771" t="inlineStr">
        <is>
          <t>伤害：515~545，每次使用大型武器后有100%概率触发，必中！增加自身生命值110，大型武器附加伤害35</t>
        </is>
      </c>
      <c r="H24" s="135" t="n"/>
      <c r="I24" s="135" t="n"/>
      <c r="J24" s="135" t="n"/>
      <c r="K24" s="135" t="n"/>
      <c r="L24" s="135" t="n"/>
      <c r="M24" s="135" t="n"/>
      <c r="N24" s="135" t="n"/>
      <c r="O24" s="135" t="n"/>
    </row>
    <row r="25" ht="24" customHeight="1">
      <c r="A25" s="1081" t="inlineStr">
        <is>
          <t>少林门武
少林戒刀
五级更名
镔铁雪花刀
十级更名
琉璃戒刀</t>
        </is>
      </c>
      <c r="B25" s="746" t="inlineStr">
        <is>
          <t>0</t>
        </is>
      </c>
      <c r="C25" s="1082" t="inlineStr">
        <is>
          <t>3</t>
        </is>
      </c>
      <c r="D25" s="566" t="inlineStr">
        <is>
          <t>4</t>
        </is>
      </c>
      <c r="E25" s="566" t="inlineStr">
        <is>
          <t>1</t>
        </is>
      </c>
      <c r="F25" s="207">
        <f>ROUNDUP(D25/$P$1+1,0)*E25</f>
        <v/>
      </c>
      <c r="G25" s="745" t="inlineStr">
        <is>
          <t>伤害： 52 ~ 80 ，每次使用中型武器后有 30 %概率触发，必中！</t>
        </is>
      </c>
      <c r="H25" s="123" t="n"/>
      <c r="I25" s="123" t="n"/>
      <c r="J25" s="123" t="n"/>
      <c r="K25" s="123" t="n"/>
      <c r="L25" s="123" t="n"/>
      <c r="M25" s="123" t="n"/>
      <c r="N25" s="123" t="n"/>
      <c r="O25" s="123" t="n"/>
    </row>
    <row r="26" ht="24" customHeight="1">
      <c r="A26" s="494" t="n"/>
      <c r="B26" s="222" t="inlineStr">
        <is>
          <t>1</t>
        </is>
      </c>
      <c r="C26" s="721" t="inlineStr">
        <is>
          <t>3.7</t>
        </is>
      </c>
      <c r="D26" s="83" t="inlineStr">
        <is>
          <t>14</t>
        </is>
      </c>
      <c r="E26" s="83" t="inlineStr">
        <is>
          <t>2</t>
        </is>
      </c>
      <c r="F26" s="769">
        <f>ROUNDUP(D26/$P$1+1,0)*E26</f>
        <v/>
      </c>
      <c r="G26" s="747" t="inlineStr">
        <is>
          <t>伤害： 62 ~ 90 ，每次使用中型武器后有 31 %概率触发，必中！</t>
        </is>
      </c>
      <c r="H26" s="129" t="n"/>
      <c r="I26" s="129" t="n"/>
      <c r="J26" s="129" t="n"/>
      <c r="K26" s="129" t="n"/>
      <c r="L26" s="129" t="n"/>
      <c r="M26" s="129" t="n"/>
      <c r="N26" s="129" t="n"/>
      <c r="O26" s="129" t="n"/>
    </row>
    <row r="27" ht="24" customHeight="1">
      <c r="A27" s="494" t="n"/>
      <c r="B27" s="222" t="inlineStr">
        <is>
          <t>2</t>
        </is>
      </c>
      <c r="C27" s="721" t="inlineStr">
        <is>
          <t>4.7</t>
        </is>
      </c>
      <c r="D27" s="83" t="inlineStr">
        <is>
          <t>28</t>
        </is>
      </c>
      <c r="E27" s="83" t="inlineStr">
        <is>
          <t>3</t>
        </is>
      </c>
      <c r="F27" s="769">
        <f>ROUNDUP(D27/$P$1+1,0)*E27</f>
        <v/>
      </c>
      <c r="G27" s="747" t="inlineStr">
        <is>
          <t>伤害： 72 ~100，每次使用中型武器后有 32 %概率触发，必中！</t>
        </is>
      </c>
      <c r="H27" s="129" t="n"/>
      <c r="I27" s="129" t="n"/>
      <c r="J27" s="129" t="n"/>
      <c r="K27" s="129" t="n"/>
      <c r="L27" s="129" t="n"/>
      <c r="M27" s="129" t="n"/>
      <c r="N27" s="129" t="n"/>
      <c r="O27" s="129" t="n"/>
    </row>
    <row r="28" ht="24" customHeight="1">
      <c r="A28" s="494" t="n"/>
      <c r="B28" s="222" t="inlineStr">
        <is>
          <t>3</t>
        </is>
      </c>
      <c r="C28" s="741" t="inlineStr">
        <is>
          <t>5.9</t>
        </is>
      </c>
      <c r="D28" s="83" t="inlineStr">
        <is>
          <t>46</t>
        </is>
      </c>
      <c r="E28" s="83" t="inlineStr">
        <is>
          <t>4</t>
        </is>
      </c>
      <c r="F28" s="769">
        <f>ROUNDUP(D28/$P$1+1,0)*E28</f>
        <v/>
      </c>
      <c r="G28" s="747" t="inlineStr">
        <is>
          <t>伤害： 87 ~115，每次使用中型武器后有 34 %概率触发，必中！</t>
        </is>
      </c>
      <c r="H28" s="129" t="n"/>
      <c r="I28" s="129" t="n"/>
      <c r="J28" s="129" t="n"/>
      <c r="K28" s="129" t="n"/>
      <c r="L28" s="129" t="n"/>
      <c r="M28" s="129" t="n"/>
      <c r="N28" s="129" t="n"/>
      <c r="O28" s="129" t="n"/>
    </row>
    <row r="29" ht="24" customHeight="1">
      <c r="A29" s="494" t="n"/>
      <c r="B29" s="222" t="inlineStr">
        <is>
          <t>4</t>
        </is>
      </c>
      <c r="C29" s="721" t="inlineStr">
        <is>
          <t>7.3</t>
        </is>
      </c>
      <c r="D29" s="83" t="inlineStr">
        <is>
          <t>58</t>
        </is>
      </c>
      <c r="E29" s="83" t="inlineStr">
        <is>
          <t>5</t>
        </is>
      </c>
      <c r="F29" s="769">
        <f>ROUNDUP(D29/$P$1+1,0)*E29</f>
        <v/>
      </c>
      <c r="G29" s="747" t="inlineStr">
        <is>
          <t>伤害：104~132，每次使用中型武器后有 36 %概率触发，必中！</t>
        </is>
      </c>
      <c r="H29" s="129" t="n"/>
      <c r="I29" s="129" t="n"/>
      <c r="J29" s="129" t="n"/>
      <c r="K29" s="129" t="n"/>
      <c r="L29" s="129" t="n"/>
      <c r="M29" s="129" t="n"/>
      <c r="N29" s="129" t="n"/>
      <c r="O29" s="129" t="n"/>
    </row>
    <row r="30" ht="24" customHeight="1">
      <c r="A30" s="494" t="n"/>
      <c r="B30" s="222" t="inlineStr">
        <is>
          <t>5</t>
        </is>
      </c>
      <c r="C30" s="721" t="inlineStr">
        <is>
          <t>11</t>
        </is>
      </c>
      <c r="D30" s="83" t="inlineStr">
        <is>
          <t>54</t>
        </is>
      </c>
      <c r="E30" s="83" t="inlineStr">
        <is>
          <t>6</t>
        </is>
      </c>
      <c r="F30" s="769">
        <f>ROUNDUP(D30/$P$1+1,0)*E30</f>
        <v/>
      </c>
      <c r="G30" s="747" t="inlineStr">
        <is>
          <t>伤害：148~176，每次使用中型武器后有 38 %概率触发，必中！增加自身命中率 3.5 %</t>
        </is>
      </c>
      <c r="H30" s="129" t="n"/>
      <c r="I30" s="129" t="n"/>
      <c r="J30" s="129" t="n"/>
      <c r="K30" s="129" t="n"/>
      <c r="L30" s="129" t="n"/>
      <c r="M30" s="129" t="n"/>
      <c r="N30" s="129" t="n"/>
      <c r="O30" s="129" t="n"/>
    </row>
    <row r="31" ht="24" customHeight="1">
      <c r="A31" s="494" t="n"/>
      <c r="B31" s="222" t="inlineStr">
        <is>
          <t>6</t>
        </is>
      </c>
      <c r="C31" s="721" t="inlineStr">
        <is>
          <t>12.6</t>
        </is>
      </c>
      <c r="D31" s="83" t="inlineStr">
        <is>
          <t>72</t>
        </is>
      </c>
      <c r="E31" s="83" t="inlineStr">
        <is>
          <t>7</t>
        </is>
      </c>
      <c r="F31" s="769">
        <f>ROUNDUP(D31/$P$1+1,0)*E31</f>
        <v/>
      </c>
      <c r="G31" s="747" t="inlineStr">
        <is>
          <t>伤害：167~195，每次使用中型武器后有 41 %概率触发，必中！增加自身命中率 4.6 %</t>
        </is>
      </c>
      <c r="H31" s="129" t="n"/>
      <c r="I31" s="129" t="n"/>
      <c r="J31" s="129" t="n"/>
      <c r="K31" s="129" t="n"/>
      <c r="L31" s="129" t="n"/>
      <c r="M31" s="129" t="n"/>
      <c r="N31" s="129" t="n"/>
      <c r="O31" s="129" t="n"/>
    </row>
    <row r="32" ht="24" customHeight="1">
      <c r="A32" s="494" t="n"/>
      <c r="B32" s="222" t="inlineStr">
        <is>
          <t>7</t>
        </is>
      </c>
      <c r="C32" s="721" t="inlineStr">
        <is>
          <t>14.3</t>
        </is>
      </c>
      <c r="D32" s="83" t="inlineStr">
        <is>
          <t>70</t>
        </is>
      </c>
      <c r="E32" s="83" t="inlineStr">
        <is>
          <t>8</t>
        </is>
      </c>
      <c r="F32" s="769">
        <f>ROUNDUP(D32/$P$1+1,0)*E32</f>
        <v/>
      </c>
      <c r="G32" s="747" t="inlineStr">
        <is>
          <t>伤害：188~216，每次使用中型武器后有 44 %概率触发，必中！增加自身命中率 5.9 %</t>
        </is>
      </c>
      <c r="H32" s="129" t="n"/>
      <c r="I32" s="129" t="n"/>
      <c r="J32" s="129" t="n"/>
      <c r="K32" s="129" t="n"/>
      <c r="L32" s="129" t="n"/>
      <c r="M32" s="129" t="n"/>
      <c r="N32" s="129" t="n"/>
      <c r="O32" s="129" t="n"/>
    </row>
    <row r="33" ht="24" customHeight="1">
      <c r="A33" s="494" t="n"/>
      <c r="B33" s="222" t="inlineStr">
        <is>
          <t>8</t>
        </is>
      </c>
      <c r="C33" s="741" t="inlineStr">
        <is>
          <t>16.7</t>
        </is>
      </c>
      <c r="D33" s="83" t="inlineStr">
        <is>
          <t>96</t>
        </is>
      </c>
      <c r="E33" s="83" t="inlineStr">
        <is>
          <t>9</t>
        </is>
      </c>
      <c r="F33" s="769">
        <f>ROUNDUP(D33/$P$1+1,0)*E33</f>
        <v/>
      </c>
      <c r="G33" s="747" t="inlineStr">
        <is>
          <t>伤害：216~244，每次使用中型武器后有 48 %概率触发，必中！增加自身命中率 7.6 %</t>
        </is>
      </c>
      <c r="H33" s="129" t="n"/>
      <c r="I33" s="129" t="n"/>
      <c r="J33" s="129" t="n"/>
      <c r="K33" s="129" t="n"/>
      <c r="L33" s="129" t="n"/>
      <c r="M33" s="129" t="n"/>
      <c r="N33" s="129" t="n"/>
      <c r="O33" s="129" t="n"/>
    </row>
    <row r="34" ht="24" customHeight="1">
      <c r="A34" s="494" t="n"/>
      <c r="B34" s="222" t="inlineStr">
        <is>
          <t>9</t>
        </is>
      </c>
      <c r="C34" s="741" t="inlineStr">
        <is>
          <t>19.6</t>
        </is>
      </c>
      <c r="D34" s="83" t="inlineStr">
        <is>
          <t>100</t>
        </is>
      </c>
      <c r="E34" s="83" t="inlineStr">
        <is>
          <t>10</t>
        </is>
      </c>
      <c r="F34" s="769">
        <f>ROUNDUP(D34/$P$1+1,0)*E34</f>
        <v/>
      </c>
      <c r="G34" s="747" t="inlineStr">
        <is>
          <t>伤害：251~279，每次使用中型武器后有 52 %概率触发，必中！增加自身命中率 9.6 %</t>
        </is>
      </c>
      <c r="H34" s="129" t="n"/>
      <c r="I34" s="129" t="n"/>
      <c r="J34" s="129" t="n"/>
      <c r="K34" s="129" t="n"/>
      <c r="L34" s="129" t="n"/>
      <c r="M34" s="129" t="n"/>
      <c r="N34" s="129" t="n"/>
      <c r="O34" s="129" t="n"/>
    </row>
    <row r="35" ht="24" customHeight="1">
      <c r="A35" s="494" t="n"/>
      <c r="B35" s="222" t="inlineStr">
        <is>
          <t>10</t>
        </is>
      </c>
      <c r="C35" s="741" t="inlineStr">
        <is>
          <t>29.3</t>
        </is>
      </c>
      <c r="D35" s="83" t="inlineStr">
        <is>
          <t>110</t>
        </is>
      </c>
      <c r="E35" s="83" t="inlineStr">
        <is>
          <t>12</t>
        </is>
      </c>
      <c r="F35" s="769">
        <f>ROUNDUP(D35/$P$1+1,0)*E35</f>
        <v/>
      </c>
      <c r="G35" s="747" t="inlineStr">
        <is>
          <t>伤害：368~396，每次使用中型武器后有 58 %概率触发，必中！增加自身命中率11.9%，中型武器附加伤害14</t>
        </is>
      </c>
      <c r="H35" s="129" t="n"/>
      <c r="I35" s="129" t="n"/>
      <c r="J35" s="129" t="n"/>
      <c r="K35" s="129" t="n"/>
      <c r="L35" s="129" t="n"/>
      <c r="M35" s="129" t="n"/>
      <c r="N35" s="129" t="n"/>
      <c r="O35" s="129" t="n"/>
    </row>
    <row r="36" ht="24" customHeight="1">
      <c r="A36" s="494" t="n"/>
      <c r="B36" s="222" t="inlineStr">
        <is>
          <t>11</t>
        </is>
      </c>
      <c r="C36" s="741" t="inlineStr">
        <is>
          <t>33.3</t>
        </is>
      </c>
      <c r="D36" s="83" t="inlineStr">
        <is>
          <t>144</t>
        </is>
      </c>
      <c r="E36" s="83" t="inlineStr">
        <is>
          <t>14</t>
        </is>
      </c>
      <c r="F36" s="769">
        <f>ROUNDUP(D36/$P$1+1,0)*E36</f>
        <v/>
      </c>
      <c r="G36" s="747" t="inlineStr">
        <is>
          <t>伤害：417~445，每次使用中型武器后有 64 %概率触发，必中！增加自身命中率14.5%，中型武器附加伤害17</t>
        </is>
      </c>
      <c r="H36" s="129" t="n"/>
      <c r="I36" s="129" t="n"/>
      <c r="J36" s="129" t="n"/>
      <c r="K36" s="129" t="n"/>
      <c r="L36" s="129" t="n"/>
      <c r="M36" s="129" t="n"/>
      <c r="N36" s="129" t="n"/>
      <c r="O36" s="129" t="n"/>
    </row>
    <row r="37" ht="24" customHeight="1">
      <c r="A37" s="494" t="n"/>
      <c r="B37" s="222" t="inlineStr">
        <is>
          <t>12</t>
        </is>
      </c>
      <c r="C37" s="741" t="inlineStr">
        <is>
          <t>37.7</t>
        </is>
      </c>
      <c r="D37" s="83" t="inlineStr">
        <is>
          <t>140</t>
        </is>
      </c>
      <c r="E37" s="83" t="inlineStr">
        <is>
          <t>16</t>
        </is>
      </c>
      <c r="F37" s="769">
        <f>ROUNDUP(D37/$P$1+1,0)*E37</f>
        <v/>
      </c>
      <c r="G37" s="747" t="inlineStr">
        <is>
          <t>伤害：468~496，每次使用中型武器后有 71 %概率触发，必中！增加自身命中率17.6%，中型武器附加伤害21</t>
        </is>
      </c>
      <c r="H37" s="129" t="n"/>
      <c r="I37" s="129" t="n"/>
      <c r="J37" s="129" t="n"/>
      <c r="K37" s="129" t="n"/>
      <c r="L37" s="129" t="n"/>
      <c r="M37" s="129" t="n"/>
      <c r="N37" s="129" t="n"/>
      <c r="O37" s="129" t="n"/>
    </row>
    <row r="38" ht="24" customHeight="1">
      <c r="A38" s="494" t="n"/>
      <c r="B38" s="222" t="inlineStr">
        <is>
          <t>13</t>
        </is>
      </c>
      <c r="C38" s="741" t="inlineStr">
        <is>
          <t>42.7</t>
        </is>
      </c>
      <c r="D38" s="83" t="inlineStr">
        <is>
          <t>160</t>
        </is>
      </c>
      <c r="E38" s="83" t="inlineStr">
        <is>
          <t>18</t>
        </is>
      </c>
      <c r="F38" s="769">
        <f>ROUNDUP(D38/$P$1+1,0)*E38</f>
        <v/>
      </c>
      <c r="G38" s="747" t="inlineStr">
        <is>
          <t>伤害：528~556，每次使用中型武器后有 80 %概率触发，必中！增加自身命中率21.3%，中型武器附加伤害25</t>
        </is>
      </c>
      <c r="H38" s="129" t="n"/>
      <c r="I38" s="129" t="n"/>
      <c r="J38" s="129" t="n"/>
      <c r="K38" s="129" t="n"/>
      <c r="L38" s="129" t="n"/>
      <c r="M38" s="129" t="n"/>
      <c r="N38" s="129" t="n"/>
      <c r="O38" s="129" t="n"/>
    </row>
    <row r="39" ht="24" customHeight="1">
      <c r="A39" s="494" t="n"/>
      <c r="B39" s="222" t="inlineStr">
        <is>
          <t>14</t>
        </is>
      </c>
      <c r="C39" s="741" t="inlineStr">
        <is>
          <t>48.6</t>
        </is>
      </c>
      <c r="D39" s="83" t="inlineStr">
        <is>
          <t>288</t>
        </is>
      </c>
      <c r="E39" s="83" t="inlineStr">
        <is>
          <t>20</t>
        </is>
      </c>
      <c r="F39" s="769">
        <f>ROUNDUP(D39/$P$1+1,0)*E39</f>
        <v/>
      </c>
      <c r="G39" s="747" t="inlineStr">
        <is>
          <t>伤害：599~627，每次使用中型武器后有 89 %概率触发，必中！增加自身命中率25.4%，中型武器附加伤害30</t>
        </is>
      </c>
      <c r="H39" s="129" t="n"/>
      <c r="I39" s="129" t="n"/>
      <c r="J39" s="129" t="n"/>
      <c r="K39" s="129" t="n"/>
      <c r="L39" s="129" t="n"/>
      <c r="M39" s="129" t="n"/>
      <c r="N39" s="129" t="n"/>
      <c r="O39" s="129" t="n"/>
    </row>
    <row r="40" ht="24" customHeight="1">
      <c r="A40" s="494" t="n"/>
      <c r="B40" s="882" t="inlineStr">
        <is>
          <t>15</t>
        </is>
      </c>
      <c r="C40" s="742" t="inlineStr">
        <is>
          <t>55</t>
        </is>
      </c>
      <c r="D40" s="91" t="inlineStr">
        <is>
          <t>x</t>
        </is>
      </c>
      <c r="E40" s="91" t="inlineStr">
        <is>
          <t>x</t>
        </is>
      </c>
      <c r="F40" s="92" t="inlineStr">
        <is>
          <t>x</t>
        </is>
      </c>
      <c r="G40" s="1083" t="inlineStr">
        <is>
          <t>伤害：676~704，每次使用中型武器后有100%概率触发，必中！增加自身命中率30.0%，中型武器附加伤害35</t>
        </is>
      </c>
      <c r="H40" s="135" t="n"/>
      <c r="I40" s="135" t="n"/>
      <c r="J40" s="135" t="n"/>
      <c r="K40" s="135" t="n"/>
      <c r="L40" s="135" t="n"/>
      <c r="M40" s="135" t="n"/>
      <c r="N40" s="135" t="n"/>
      <c r="O40" s="135" t="n"/>
    </row>
    <row r="41" ht="24" customHeight="1">
      <c r="A41" s="1081" t="inlineStr">
        <is>
          <t>少林门技
大力金刚掌</t>
        </is>
      </c>
      <c r="B41" s="746" t="inlineStr">
        <is>
          <t>0</t>
        </is>
      </c>
      <c r="C41" s="740" t="inlineStr">
        <is>
          <t>3</t>
        </is>
      </c>
      <c r="D41" s="340" t="inlineStr">
        <is>
          <t>4</t>
        </is>
      </c>
      <c r="E41" s="340" t="inlineStr">
        <is>
          <t>1</t>
        </is>
      </c>
      <c r="F41" s="207">
        <f>ROUNDUP(D41/$P$1+1,0)*E41</f>
        <v/>
      </c>
      <c r="G41" s="745" t="inlineStr">
        <is>
          <t>20%概率触发，触发1次，必中！造成 12 点+自身生命上限3%的伤害值。</t>
        </is>
      </c>
      <c r="H41" s="123" t="n"/>
      <c r="I41" s="123" t="n"/>
      <c r="J41" s="123" t="n"/>
      <c r="K41" s="123" t="n"/>
      <c r="L41" s="123" t="n"/>
      <c r="M41" s="123" t="n"/>
      <c r="N41" s="123" t="n"/>
      <c r="O41" s="123" t="n"/>
    </row>
    <row r="42" ht="24" customHeight="1">
      <c r="A42" s="494" t="n"/>
      <c r="B42" s="222" t="inlineStr">
        <is>
          <t>1</t>
        </is>
      </c>
      <c r="C42" s="741" t="inlineStr">
        <is>
          <t>3.7</t>
        </is>
      </c>
      <c r="D42" s="83" t="inlineStr">
        <is>
          <t>12</t>
        </is>
      </c>
      <c r="E42" s="83" t="inlineStr">
        <is>
          <t>2</t>
        </is>
      </c>
      <c r="F42" s="769">
        <f>ROUNDUP(D42/$P$1+1,0)*E42</f>
        <v/>
      </c>
      <c r="G42" s="747" t="inlineStr">
        <is>
          <t>20%概率触发，触发1次，必中！造成 14 点+自身生命上限3%的伤害值。</t>
        </is>
      </c>
      <c r="H42" s="129" t="n"/>
      <c r="I42" s="129" t="n"/>
      <c r="J42" s="129" t="n"/>
      <c r="K42" s="129" t="n"/>
      <c r="L42" s="129" t="n"/>
      <c r="M42" s="129" t="n"/>
      <c r="N42" s="129" t="n"/>
      <c r="O42" s="129" t="n"/>
    </row>
    <row r="43" ht="24" customHeight="1">
      <c r="A43" s="494" t="n"/>
      <c r="B43" s="222" t="inlineStr">
        <is>
          <t>2</t>
        </is>
      </c>
      <c r="C43" s="741" t="inlineStr">
        <is>
          <t>4.3</t>
        </is>
      </c>
      <c r="D43" s="83" t="inlineStr">
        <is>
          <t>24</t>
        </is>
      </c>
      <c r="E43" s="83" t="inlineStr">
        <is>
          <t>3</t>
        </is>
      </c>
      <c r="F43" s="769">
        <f>ROUNDUP(D43/$P$1+1,0)*E43</f>
        <v/>
      </c>
      <c r="G43" s="747" t="inlineStr">
        <is>
          <t>20%概率触发，触发1次，必中！造成 17 点+自身生命上限3%的伤害值。</t>
        </is>
      </c>
      <c r="H43" s="129" t="n"/>
      <c r="I43" s="129" t="n"/>
      <c r="J43" s="129" t="n"/>
      <c r="K43" s="129" t="n"/>
      <c r="L43" s="129" t="n"/>
      <c r="M43" s="129" t="n"/>
      <c r="N43" s="129" t="n"/>
      <c r="O43" s="129" t="n"/>
    </row>
    <row r="44" ht="24" customHeight="1">
      <c r="A44" s="494" t="n"/>
      <c r="B44" s="222" t="inlineStr">
        <is>
          <t>3</t>
        </is>
      </c>
      <c r="C44" s="741" t="inlineStr">
        <is>
          <t>5.2</t>
        </is>
      </c>
      <c r="D44" s="83" t="inlineStr">
        <is>
          <t>38</t>
        </is>
      </c>
      <c r="E44" s="83" t="inlineStr">
        <is>
          <t>4</t>
        </is>
      </c>
      <c r="F44" s="769">
        <f>ROUNDUP(D44/$P$1+1,0)*E44</f>
        <v/>
      </c>
      <c r="G44" s="747" t="inlineStr">
        <is>
          <t>20%概率触发，触发1次，必中！造成 20 点+自身生命上限3%的伤害值。</t>
        </is>
      </c>
      <c r="H44" s="129" t="n"/>
      <c r="I44" s="129" t="n"/>
      <c r="J44" s="129" t="n"/>
      <c r="K44" s="129" t="n"/>
      <c r="L44" s="129" t="n"/>
      <c r="M44" s="129" t="n"/>
      <c r="N44" s="129" t="n"/>
      <c r="O44" s="129" t="n"/>
    </row>
    <row r="45" ht="24" customHeight="1">
      <c r="A45" s="494" t="n"/>
      <c r="B45" s="222" t="inlineStr">
        <is>
          <t>4</t>
        </is>
      </c>
      <c r="C45" s="741" t="inlineStr">
        <is>
          <t>6.3</t>
        </is>
      </c>
      <c r="D45" s="83" t="inlineStr">
        <is>
          <t>48</t>
        </is>
      </c>
      <c r="E45" s="83" t="inlineStr">
        <is>
          <t>5</t>
        </is>
      </c>
      <c r="F45" s="769">
        <f>ROUNDUP(D45/$P$1+1,0)*E45</f>
        <v/>
      </c>
      <c r="G45" s="747" t="inlineStr">
        <is>
          <t>20%概率触发，触发1次，必中！造成 25 点+自身生命上限3%的伤害值。</t>
        </is>
      </c>
      <c r="H45" s="129" t="n"/>
      <c r="I45" s="129" t="n"/>
      <c r="J45" s="129" t="n"/>
      <c r="K45" s="129" t="n"/>
      <c r="L45" s="129" t="n"/>
      <c r="M45" s="129" t="n"/>
      <c r="N45" s="129" t="n"/>
      <c r="O45" s="129" t="n"/>
    </row>
    <row r="46" ht="24" customHeight="1">
      <c r="A46" s="494" t="n"/>
      <c r="B46" s="222" t="inlineStr">
        <is>
          <t>5</t>
        </is>
      </c>
      <c r="C46" s="741" t="inlineStr">
        <is>
          <t>7.6</t>
        </is>
      </c>
      <c r="D46" s="83" t="inlineStr">
        <is>
          <t>52</t>
        </is>
      </c>
      <c r="E46" s="83" t="inlineStr">
        <is>
          <t>6</t>
        </is>
      </c>
      <c r="F46" s="769">
        <f>ROUNDUP(D46/$P$1+1,0)*E46</f>
        <v/>
      </c>
      <c r="G46" s="747" t="inlineStr">
        <is>
          <t>24%概率触发，触发1次，必中！造成 30 点+自身生命上限3%的伤害值。</t>
        </is>
      </c>
      <c r="H46" s="129" t="n"/>
      <c r="I46" s="129" t="n"/>
      <c r="J46" s="129" t="n"/>
      <c r="K46" s="129" t="n"/>
      <c r="L46" s="129" t="n"/>
      <c r="M46" s="129" t="n"/>
      <c r="N46" s="129" t="n"/>
      <c r="O46" s="129" t="n"/>
    </row>
    <row r="47" ht="24" customHeight="1">
      <c r="A47" s="494" t="n"/>
      <c r="B47" s="222" t="inlineStr">
        <is>
          <t>6</t>
        </is>
      </c>
      <c r="C47" s="741" t="inlineStr">
        <is>
          <t>9.2</t>
        </is>
      </c>
      <c r="D47" s="83" t="inlineStr">
        <is>
          <t>60</t>
        </is>
      </c>
      <c r="E47" s="83" t="inlineStr">
        <is>
          <t>7</t>
        </is>
      </c>
      <c r="F47" s="769">
        <f>ROUNDUP(D47/$P$1+1,0)*E47</f>
        <v/>
      </c>
      <c r="G47" s="747" t="inlineStr">
        <is>
          <t>25%概率触发，触发1次，必中！造成 36 点+自身生命上限3%的伤害值。</t>
        </is>
      </c>
      <c r="H47" s="129" t="n"/>
      <c r="I47" s="129" t="n"/>
      <c r="J47" s="129" t="n"/>
      <c r="K47" s="129" t="n"/>
      <c r="L47" s="129" t="n"/>
      <c r="M47" s="129" t="n"/>
      <c r="N47" s="129" t="n"/>
      <c r="O47" s="129" t="n"/>
    </row>
    <row r="48" ht="24" customHeight="1">
      <c r="A48" s="494" t="n"/>
      <c r="B48" s="222" t="inlineStr">
        <is>
          <t>7</t>
        </is>
      </c>
      <c r="C48" s="741" t="inlineStr">
        <is>
          <t>10.9</t>
        </is>
      </c>
      <c r="D48" s="83" t="inlineStr">
        <is>
          <t>68</t>
        </is>
      </c>
      <c r="E48" s="83" t="inlineStr">
        <is>
          <t>8</t>
        </is>
      </c>
      <c r="F48" s="769">
        <f>ROUNDUP(D48/$P$1+1,0)*E48</f>
        <v/>
      </c>
      <c r="G48" s="747" t="inlineStr">
        <is>
          <t>26%概率触发，触发1次，必中！造成 43 点+自身生命上限3%的伤害值。</t>
        </is>
      </c>
      <c r="H48" s="129" t="n"/>
      <c r="I48" s="129" t="n"/>
      <c r="J48" s="129" t="n"/>
      <c r="K48" s="129" t="n"/>
      <c r="L48" s="129" t="n"/>
      <c r="M48" s="129" t="n"/>
      <c r="N48" s="129" t="n"/>
      <c r="O48" s="129" t="n"/>
    </row>
    <row r="49" ht="24" customHeight="1">
      <c r="A49" s="494" t="n"/>
      <c r="B49" s="222" t="inlineStr">
        <is>
          <t>8</t>
        </is>
      </c>
      <c r="C49" s="741" t="inlineStr">
        <is>
          <t>13.1</t>
        </is>
      </c>
      <c r="D49" s="83" t="inlineStr">
        <is>
          <t>80</t>
        </is>
      </c>
      <c r="E49" s="83" t="inlineStr">
        <is>
          <t>9</t>
        </is>
      </c>
      <c r="F49" s="769">
        <f>ROUNDUP(D49/$P$1+1,0)*E49</f>
        <v/>
      </c>
      <c r="G49" s="747" t="inlineStr">
        <is>
          <t>28%概率触发，触发1次，必中！造成 52 点+自身生命上限3%的伤害值。</t>
        </is>
      </c>
      <c r="H49" s="129" t="n"/>
      <c r="I49" s="129" t="n"/>
      <c r="J49" s="129" t="n"/>
      <c r="K49" s="129" t="n"/>
      <c r="L49" s="129" t="n"/>
      <c r="M49" s="129" t="n"/>
      <c r="N49" s="129" t="n"/>
      <c r="O49" s="129" t="n"/>
    </row>
    <row r="50" ht="24" customHeight="1">
      <c r="A50" s="494" t="n"/>
      <c r="B50" s="222" t="inlineStr">
        <is>
          <t>9</t>
        </is>
      </c>
      <c r="C50" s="741" t="inlineStr">
        <is>
          <t>15.7</t>
        </is>
      </c>
      <c r="D50" s="83" t="inlineStr">
        <is>
          <t>100</t>
        </is>
      </c>
      <c r="E50" s="83" t="inlineStr">
        <is>
          <t>10</t>
        </is>
      </c>
      <c r="F50" s="769">
        <f>ROUNDUP(D50/$P$1+1,0)*E50</f>
        <v/>
      </c>
      <c r="G50" s="747" t="inlineStr">
        <is>
          <t>30%概率触发，触发1次，必中！造成 63 点+自身生命上限3%的伤害值。</t>
        </is>
      </c>
      <c r="H50" s="129" t="n"/>
      <c r="I50" s="129" t="n"/>
      <c r="J50" s="129" t="n"/>
      <c r="K50" s="129" t="n"/>
      <c r="L50" s="129" t="n"/>
      <c r="M50" s="129" t="n"/>
      <c r="N50" s="129" t="n"/>
      <c r="O50" s="129" t="n"/>
    </row>
    <row r="51" ht="24" customHeight="1">
      <c r="A51" s="494" t="n"/>
      <c r="B51" s="222" t="inlineStr">
        <is>
          <t>10</t>
        </is>
      </c>
      <c r="C51" s="741" t="inlineStr">
        <is>
          <t>18.8</t>
        </is>
      </c>
      <c r="D51" s="83" t="inlineStr">
        <is>
          <t>110</t>
        </is>
      </c>
      <c r="E51" s="83" t="inlineStr">
        <is>
          <t>12</t>
        </is>
      </c>
      <c r="F51" s="769">
        <f>ROUNDUP(D51/$P$1+1,0)*E51</f>
        <v/>
      </c>
      <c r="G51" s="747" t="inlineStr">
        <is>
          <t>32%概率触发，触发2次，必中！造成 75 点+自身生命上限3%的伤害值。</t>
        </is>
      </c>
      <c r="H51" s="129" t="n"/>
      <c r="I51" s="129" t="n"/>
      <c r="J51" s="129" t="n"/>
      <c r="K51" s="129" t="n"/>
      <c r="L51" s="129" t="n"/>
      <c r="M51" s="129" t="n"/>
      <c r="N51" s="129" t="n"/>
      <c r="O51" s="129" t="n"/>
    </row>
    <row r="52" ht="24" customHeight="1">
      <c r="A52" s="494" t="n"/>
      <c r="B52" s="222" t="inlineStr">
        <is>
          <t>11</t>
        </is>
      </c>
      <c r="C52" s="741" t="inlineStr">
        <is>
          <t>22.3</t>
        </is>
      </c>
      <c r="D52" s="83" t="inlineStr">
        <is>
          <t>120</t>
        </is>
      </c>
      <c r="E52" s="83" t="inlineStr">
        <is>
          <t>14</t>
        </is>
      </c>
      <c r="F52" s="769">
        <f>ROUNDUP(D52/$P$1+1,0)*E52</f>
        <v/>
      </c>
      <c r="G52" s="747" t="inlineStr">
        <is>
          <t>35%概率触发，触发2次，必中！造成 90 点+自身生命上限3%的伤害值。</t>
        </is>
      </c>
      <c r="H52" s="129" t="n"/>
      <c r="I52" s="129" t="n"/>
      <c r="J52" s="129" t="n"/>
      <c r="K52" s="129" t="n"/>
      <c r="L52" s="129" t="n"/>
      <c r="M52" s="129" t="n"/>
      <c r="N52" s="129" t="n"/>
      <c r="O52" s="129" t="n"/>
    </row>
    <row r="53" ht="24" customHeight="1">
      <c r="A53" s="494" t="n"/>
      <c r="B53" s="222" t="inlineStr">
        <is>
          <t>12</t>
        </is>
      </c>
      <c r="C53" s="741" t="inlineStr">
        <is>
          <t>26.5</t>
        </is>
      </c>
      <c r="D53" s="83" t="inlineStr">
        <is>
          <t>140</t>
        </is>
      </c>
      <c r="E53" s="83" t="inlineStr">
        <is>
          <t>16</t>
        </is>
      </c>
      <c r="F53" s="769">
        <f>ROUNDUP(D53/$P$1+1,0)*E53</f>
        <v/>
      </c>
      <c r="G53" s="1084" t="inlineStr">
        <is>
          <t>38%概率触发，触发2次，必中！造成107点+自身生命上限3%的伤害值。</t>
        </is>
      </c>
      <c r="H53" s="129" t="n"/>
      <c r="I53" s="129" t="n"/>
      <c r="J53" s="129" t="n"/>
      <c r="K53" s="129" t="n"/>
      <c r="L53" s="129" t="n"/>
      <c r="M53" s="129" t="n"/>
      <c r="N53" s="129" t="n"/>
      <c r="O53" s="129" t="n"/>
    </row>
    <row r="54" ht="24" customHeight="1">
      <c r="A54" s="494" t="n"/>
      <c r="B54" s="222" t="inlineStr">
        <is>
          <t>13</t>
        </is>
      </c>
      <c r="C54" s="741" t="inlineStr">
        <is>
          <t>31.4</t>
        </is>
      </c>
      <c r="D54" s="807" t="inlineStr">
        <is>
          <t>160</t>
        </is>
      </c>
      <c r="E54" s="83" t="inlineStr">
        <is>
          <t>18</t>
        </is>
      </c>
      <c r="F54" s="769">
        <f>ROUNDUP(D54/$P$1+1,0)*E54</f>
        <v/>
      </c>
      <c r="G54" s="1084" t="inlineStr">
        <is>
          <t>41%概率触发，触发2次，必中！造成126点+自身生命上限3%的伤害值。</t>
        </is>
      </c>
      <c r="H54" s="129" t="n"/>
      <c r="I54" s="129" t="n"/>
      <c r="J54" s="129" t="n"/>
      <c r="K54" s="129" t="n"/>
      <c r="L54" s="129" t="n"/>
      <c r="M54" s="129" t="n"/>
      <c r="N54" s="129" t="n"/>
      <c r="O54" s="129" t="n"/>
    </row>
    <row r="55" ht="24" customHeight="1">
      <c r="A55" s="494" t="n"/>
      <c r="B55" s="222" t="inlineStr">
        <is>
          <t>14</t>
        </is>
      </c>
      <c r="C55" s="721" t="inlineStr">
        <is>
          <t>36.8</t>
        </is>
      </c>
      <c r="D55" s="807" t="inlineStr">
        <is>
          <t>240</t>
        </is>
      </c>
      <c r="E55" s="807" t="inlineStr">
        <is>
          <t>20</t>
        </is>
      </c>
      <c r="F55" s="769">
        <f>ROUNDUP(D55/$P$1+1,0)*E55</f>
        <v/>
      </c>
      <c r="G55" s="1084" t="inlineStr">
        <is>
          <t>45%概率触发，触发2次，必中！造成149点+自身生命上限3%的伤害值。</t>
        </is>
      </c>
      <c r="H55" s="129" t="n"/>
      <c r="I55" s="129" t="n"/>
      <c r="J55" s="129" t="n"/>
      <c r="K55" s="129" t="n"/>
      <c r="L55" s="129" t="n"/>
      <c r="M55" s="129" t="n"/>
      <c r="N55" s="129" t="n"/>
      <c r="O55" s="129" t="n"/>
    </row>
    <row r="56" ht="24" customHeight="1">
      <c r="A56" s="494" t="n"/>
      <c r="B56" s="882" t="inlineStr">
        <is>
          <t>15</t>
        </is>
      </c>
      <c r="C56" s="742" t="inlineStr">
        <is>
          <t>43</t>
        </is>
      </c>
      <c r="D56" s="91" t="inlineStr">
        <is>
          <t>x</t>
        </is>
      </c>
      <c r="E56" s="91" t="inlineStr">
        <is>
          <t>x</t>
        </is>
      </c>
      <c r="F56" s="92" t="inlineStr">
        <is>
          <t>x</t>
        </is>
      </c>
      <c r="G56" s="1083" t="inlineStr">
        <is>
          <t>50%概率触发，触发2次，必中！造成173点+自身生命上限3%的伤害值。</t>
        </is>
      </c>
      <c r="H56" s="135" t="n"/>
      <c r="I56" s="135" t="n"/>
      <c r="J56" s="135" t="n"/>
      <c r="K56" s="135" t="n"/>
      <c r="L56" s="135" t="n"/>
      <c r="M56" s="135" t="n"/>
      <c r="N56" s="135" t="n"/>
      <c r="O56" s="135" t="n"/>
    </row>
    <row r="57" ht="24" customHeight="1">
      <c r="A57" s="1081" t="inlineStr">
        <is>
          <t>少林门技
罗汉金身</t>
        </is>
      </c>
      <c r="B57" s="746" t="inlineStr">
        <is>
          <t>0</t>
        </is>
      </c>
      <c r="C57" s="740" t="inlineStr">
        <is>
          <t>3</t>
        </is>
      </c>
      <c r="D57" s="340" t="inlineStr">
        <is>
          <t>4</t>
        </is>
      </c>
      <c r="E57" s="340" t="inlineStr">
        <is>
          <t>1</t>
        </is>
      </c>
      <c r="F57" s="207">
        <f>ROUNDUP(D57/$P$1+1,0)*E57</f>
        <v/>
      </c>
      <c r="G57" s="745" t="inlineStr">
        <is>
          <t>30%概率触发，触发1次。免疫本次伤害并且有很高概率反弹所受到 50 %的伤害，最少为128点。</t>
        </is>
      </c>
      <c r="H57" s="123" t="n"/>
      <c r="I57" s="123" t="n"/>
      <c r="J57" s="123" t="n"/>
      <c r="K57" s="123" t="n"/>
      <c r="L57" s="123" t="n"/>
      <c r="M57" s="123" t="n"/>
      <c r="N57" s="123" t="n"/>
      <c r="O57" s="123" t="n"/>
    </row>
    <row r="58" ht="24" customHeight="1">
      <c r="A58" s="494" t="n"/>
      <c r="B58" s="222" t="inlineStr">
        <is>
          <t>1</t>
        </is>
      </c>
      <c r="C58" s="741" t="inlineStr">
        <is>
          <t>3.7</t>
        </is>
      </c>
      <c r="D58" s="83" t="inlineStr">
        <is>
          <t>14</t>
        </is>
      </c>
      <c r="E58" s="83" t="inlineStr">
        <is>
          <t>2</t>
        </is>
      </c>
      <c r="F58" s="769">
        <f>ROUNDUP(D58/$P$1+1,0)*E58</f>
        <v/>
      </c>
      <c r="G58" s="747" t="inlineStr">
        <is>
          <t>30%概率触发，触发1次。免疫本次伤害并且有很高概率反弹所受到 52 %的伤害，最少为130点。</t>
        </is>
      </c>
      <c r="H58" s="129" t="n"/>
      <c r="I58" s="129" t="n"/>
      <c r="J58" s="129" t="n"/>
      <c r="K58" s="129" t="n"/>
      <c r="L58" s="129" t="n"/>
      <c r="M58" s="129" t="n"/>
      <c r="N58" s="129" t="n"/>
      <c r="O58" s="129" t="n"/>
    </row>
    <row r="59" ht="24" customHeight="1">
      <c r="A59" s="494" t="n"/>
      <c r="B59" s="222" t="inlineStr">
        <is>
          <t>2</t>
        </is>
      </c>
      <c r="C59" s="741" t="inlineStr">
        <is>
          <t>4.5</t>
        </is>
      </c>
      <c r="D59" s="83" t="inlineStr">
        <is>
          <t>28</t>
        </is>
      </c>
      <c r="E59" s="83" t="inlineStr">
        <is>
          <t>3</t>
        </is>
      </c>
      <c r="F59" s="769">
        <f>ROUNDUP(D59/$P$1+1,0)*E59</f>
        <v/>
      </c>
      <c r="G59" s="747" t="inlineStr">
        <is>
          <t>30%概率触发，触发1次。免疫本次伤害并且有很高概率反弹所受到 53 %的伤害，最少为133点。</t>
        </is>
      </c>
      <c r="H59" s="129" t="n"/>
      <c r="I59" s="129" t="n"/>
      <c r="J59" s="129" t="n"/>
      <c r="K59" s="129" t="n"/>
      <c r="L59" s="129" t="n"/>
      <c r="M59" s="129" t="n"/>
      <c r="N59" s="129" t="n"/>
      <c r="O59" s="129" t="n"/>
    </row>
    <row r="60" ht="24" customHeight="1">
      <c r="A60" s="494" t="n"/>
      <c r="B60" s="222" t="inlineStr">
        <is>
          <t>3</t>
        </is>
      </c>
      <c r="C60" s="741" t="inlineStr">
        <is>
          <t>5.4</t>
        </is>
      </c>
      <c r="D60" s="83" t="inlineStr">
        <is>
          <t>46</t>
        </is>
      </c>
      <c r="E60" s="83" t="inlineStr">
        <is>
          <t>4</t>
        </is>
      </c>
      <c r="F60" s="769">
        <f>ROUNDUP(D60/$P$1+1,0)*E60</f>
        <v/>
      </c>
      <c r="G60" s="747" t="inlineStr">
        <is>
          <t>30%概率触发，触发1次。免疫本次伤害并且有很高概率反弹所受到 55 %的伤害，最少为138点。</t>
        </is>
      </c>
      <c r="H60" s="129" t="n"/>
      <c r="I60" s="129" t="n"/>
      <c r="J60" s="129" t="n"/>
      <c r="K60" s="129" t="n"/>
      <c r="L60" s="129" t="n"/>
      <c r="M60" s="129" t="n"/>
      <c r="N60" s="129" t="n"/>
      <c r="O60" s="129" t="n"/>
    </row>
    <row r="61" ht="24" customHeight="1">
      <c r="A61" s="494" t="n"/>
      <c r="B61" s="222" t="inlineStr">
        <is>
          <t>4</t>
        </is>
      </c>
      <c r="C61" s="741" t="inlineStr">
        <is>
          <t>6.6</t>
        </is>
      </c>
      <c r="D61" s="83" t="inlineStr">
        <is>
          <t>58</t>
        </is>
      </c>
      <c r="E61" s="83" t="inlineStr">
        <is>
          <t>5</t>
        </is>
      </c>
      <c r="F61" s="769">
        <f>ROUNDUP(D61/$P$1+1,0)*E61</f>
        <v/>
      </c>
      <c r="G61" s="747" t="inlineStr">
        <is>
          <t>30%概率触发，触发1次。免疫本次伤害并且有很高概率反弹所受到 58 %的伤害，最少为145点。</t>
        </is>
      </c>
      <c r="H61" s="129" t="n"/>
      <c r="I61" s="129" t="n"/>
      <c r="J61" s="129" t="n"/>
      <c r="K61" s="129" t="n"/>
      <c r="L61" s="129" t="n"/>
      <c r="M61" s="129" t="n"/>
      <c r="N61" s="129" t="n"/>
      <c r="O61" s="129" t="n"/>
    </row>
    <row r="62" ht="24" customHeight="1">
      <c r="A62" s="494" t="n"/>
      <c r="B62" s="222" t="inlineStr">
        <is>
          <t>5</t>
        </is>
      </c>
      <c r="C62" s="741" t="inlineStr">
        <is>
          <t>8.1</t>
        </is>
      </c>
      <c r="D62" s="83" t="inlineStr">
        <is>
          <t>62</t>
        </is>
      </c>
      <c r="E62" s="83" t="inlineStr">
        <is>
          <t>6</t>
        </is>
      </c>
      <c r="F62" s="769">
        <f>ROUNDUP(D62/$P$1+1,0)*E62</f>
        <v/>
      </c>
      <c r="G62" s="747" t="inlineStr">
        <is>
          <t>35%概率触发，触发1次。免疫本次伤害并且有很高概率反弹所受到 62 %的伤害，最少为155点。</t>
        </is>
      </c>
      <c r="H62" s="129" t="n"/>
      <c r="I62" s="129" t="n"/>
      <c r="J62" s="129" t="n"/>
      <c r="K62" s="129" t="n"/>
      <c r="L62" s="129" t="n"/>
      <c r="M62" s="129" t="n"/>
      <c r="N62" s="129" t="n"/>
      <c r="O62" s="129" t="n"/>
    </row>
    <row r="63" ht="24" customHeight="1">
      <c r="A63" s="494" t="n"/>
      <c r="B63" s="222" t="inlineStr">
        <is>
          <t>6</t>
        </is>
      </c>
      <c r="C63" s="741" t="inlineStr">
        <is>
          <t>9.8</t>
        </is>
      </c>
      <c r="D63" s="83" t="inlineStr">
        <is>
          <t>70</t>
        </is>
      </c>
      <c r="E63" s="83" t="inlineStr">
        <is>
          <t>7</t>
        </is>
      </c>
      <c r="F63" s="769">
        <f>ROUNDUP(D63/$P$1+1,0)*E63</f>
        <v/>
      </c>
      <c r="G63" s="747" t="inlineStr">
        <is>
          <t>36%概率触发，触发1次。免疫本次伤害并且有很高概率反弹所受到 65 %的伤害，最少为163点。</t>
        </is>
      </c>
      <c r="H63" s="129" t="n"/>
      <c r="I63" s="129" t="n"/>
      <c r="J63" s="129" t="n"/>
      <c r="K63" s="129" t="n"/>
      <c r="L63" s="129" t="n"/>
      <c r="M63" s="129" t="n"/>
      <c r="N63" s="129" t="n"/>
      <c r="O63" s="129" t="n"/>
    </row>
    <row r="64" ht="24" customHeight="1">
      <c r="A64" s="494" t="n"/>
      <c r="B64" s="222" t="inlineStr">
        <is>
          <t>7</t>
        </is>
      </c>
      <c r="C64" s="741" t="inlineStr">
        <is>
          <t>11.7</t>
        </is>
      </c>
      <c r="D64" s="83" t="inlineStr">
        <is>
          <t>80</t>
        </is>
      </c>
      <c r="E64" s="83" t="inlineStr">
        <is>
          <t>8</t>
        </is>
      </c>
      <c r="F64" s="769">
        <f>ROUNDUP(D64/$P$1+1,0)*E64</f>
        <v/>
      </c>
      <c r="G64" s="747" t="inlineStr">
        <is>
          <t>38%概率触发，触发1次。免疫本次伤害并且有很高概率反弹所受到 70 %的伤害，最少为175点。</t>
        </is>
      </c>
      <c r="H64" s="129" t="n"/>
      <c r="I64" s="129" t="n"/>
      <c r="J64" s="129" t="n"/>
      <c r="K64" s="129" t="n"/>
      <c r="L64" s="129" t="n"/>
      <c r="M64" s="129" t="n"/>
      <c r="N64" s="129" t="n"/>
      <c r="O64" s="129" t="n"/>
    </row>
    <row r="65" ht="24" customHeight="1">
      <c r="A65" s="494" t="n"/>
      <c r="B65" s="222" t="inlineStr">
        <is>
          <t>8</t>
        </is>
      </c>
      <c r="C65" s="741" t="inlineStr">
        <is>
          <t>14.1</t>
        </is>
      </c>
      <c r="D65" s="83" t="inlineStr">
        <is>
          <t>100</t>
        </is>
      </c>
      <c r="E65" s="83" t="inlineStr">
        <is>
          <t>9</t>
        </is>
      </c>
      <c r="F65" s="769">
        <f>ROUNDUP(D65/$P$1+1,0)*E65</f>
        <v/>
      </c>
      <c r="G65" s="747" t="inlineStr">
        <is>
          <t>40%概率触发，触发1次。免疫本次伤害并且有很高概率反弹所受到 75 %的伤害，最少为188点。</t>
        </is>
      </c>
      <c r="H65" s="129" t="n"/>
      <c r="I65" s="129" t="n"/>
      <c r="J65" s="129" t="n"/>
      <c r="K65" s="129" t="n"/>
      <c r="L65" s="129" t="n"/>
      <c r="M65" s="129" t="n"/>
      <c r="N65" s="129" t="n"/>
      <c r="O65" s="129" t="n"/>
    </row>
    <row r="66" ht="24" customHeight="1">
      <c r="A66" s="494" t="n"/>
      <c r="B66" s="222" t="inlineStr">
        <is>
          <t>9</t>
        </is>
      </c>
      <c r="C66" s="741" t="inlineStr">
        <is>
          <t>17</t>
        </is>
      </c>
      <c r="D66" s="83" t="inlineStr">
        <is>
          <t>120</t>
        </is>
      </c>
      <c r="E66" s="83" t="inlineStr">
        <is>
          <t>10</t>
        </is>
      </c>
      <c r="F66" s="769">
        <f>ROUNDUP(D66/$P$1+1,0)*E66</f>
        <v/>
      </c>
      <c r="G66" s="747" t="inlineStr">
        <is>
          <t>43%概率触发，触发1次。免疫本次伤害并且有很高概率反弹所受到 82 %的伤害，最少为205点。</t>
        </is>
      </c>
      <c r="H66" s="129" t="n"/>
      <c r="I66" s="129" t="n"/>
      <c r="J66" s="129" t="n"/>
      <c r="K66" s="129" t="n"/>
      <c r="L66" s="129" t="n"/>
      <c r="M66" s="129" t="n"/>
      <c r="N66" s="129" t="n"/>
      <c r="O66" s="129" t="n"/>
    </row>
    <row r="67" ht="24" customHeight="1">
      <c r="A67" s="494" t="n"/>
      <c r="B67" s="222" t="inlineStr">
        <is>
          <t>10</t>
        </is>
      </c>
      <c r="C67" s="741" t="inlineStr">
        <is>
          <t>20.4</t>
        </is>
      </c>
      <c r="D67" s="83" t="inlineStr">
        <is>
          <t>130</t>
        </is>
      </c>
      <c r="E67" s="83" t="inlineStr">
        <is>
          <t>12</t>
        </is>
      </c>
      <c r="F67" s="769">
        <f>ROUNDUP(D67/$P$1+1,0)*E67</f>
        <v/>
      </c>
      <c r="G67" s="747" t="inlineStr">
        <is>
          <t>46%概率触发，触发2次。免疫本次伤害并且有很高概率反弹所受到 90 %的伤害，最少为225点。</t>
        </is>
      </c>
      <c r="H67" s="129" t="n"/>
      <c r="I67" s="129" t="n"/>
      <c r="J67" s="129" t="n"/>
      <c r="K67" s="129" t="n"/>
      <c r="L67" s="129" t="n"/>
      <c r="M67" s="129" t="n"/>
      <c r="N67" s="129" t="n"/>
      <c r="O67" s="129" t="n"/>
    </row>
    <row r="68" ht="24" customHeight="1">
      <c r="A68" s="494" t="n"/>
      <c r="B68" s="222" t="inlineStr">
        <is>
          <t>11</t>
        </is>
      </c>
      <c r="C68" s="741" t="inlineStr">
        <is>
          <t>24.3</t>
        </is>
      </c>
      <c r="D68" s="83" t="inlineStr">
        <is>
          <t>150</t>
        </is>
      </c>
      <c r="E68" s="83" t="inlineStr">
        <is>
          <t>14</t>
        </is>
      </c>
      <c r="F68" s="769">
        <f>ROUNDUP(D68/$P$1+1,0)*E68</f>
        <v/>
      </c>
      <c r="G68" s="747" t="inlineStr">
        <is>
          <t>49%概率触发，触发2次。免疫本次伤害并且有很高概率反弹所受到 98 %的伤害，最少为245点。</t>
        </is>
      </c>
      <c r="H68" s="129" t="n"/>
      <c r="I68" s="129" t="n"/>
      <c r="J68" s="129" t="n"/>
      <c r="K68" s="129" t="n"/>
      <c r="L68" s="129" t="n"/>
      <c r="M68" s="129" t="n"/>
      <c r="N68" s="129" t="n"/>
      <c r="O68" s="129" t="n"/>
    </row>
    <row r="69" ht="24" customHeight="1">
      <c r="A69" s="494" t="n"/>
      <c r="B69" s="222" t="inlineStr">
        <is>
          <t>12</t>
        </is>
      </c>
      <c r="C69" s="741" t="inlineStr">
        <is>
          <t>28.9</t>
        </is>
      </c>
      <c r="D69" s="83" t="inlineStr">
        <is>
          <t>170</t>
        </is>
      </c>
      <c r="E69" s="83" t="inlineStr">
        <is>
          <t>16</t>
        </is>
      </c>
      <c r="F69" s="769">
        <f>ROUNDUP(D69/$P$1+1,0)*E69</f>
        <v/>
      </c>
      <c r="G69" s="1084" t="inlineStr">
        <is>
          <t>54%概率触发，触发2次。免疫本次伤害并且有很高概率反弹所受到109%的伤害，最少为273点。</t>
        </is>
      </c>
      <c r="H69" s="129" t="n"/>
      <c r="I69" s="129" t="n"/>
      <c r="J69" s="129" t="n"/>
      <c r="K69" s="129" t="n"/>
      <c r="L69" s="129" t="n"/>
      <c r="M69" s="129" t="n"/>
      <c r="N69" s="129" t="n"/>
      <c r="O69" s="129" t="n"/>
    </row>
    <row r="70" ht="24" customHeight="1">
      <c r="A70" s="494" t="n"/>
      <c r="B70" s="222" t="inlineStr">
        <is>
          <t>13</t>
        </is>
      </c>
      <c r="C70" s="741" t="inlineStr">
        <is>
          <t>34.2</t>
        </is>
      </c>
      <c r="D70" s="83" t="inlineStr">
        <is>
          <t>190</t>
        </is>
      </c>
      <c r="E70" s="83" t="inlineStr">
        <is>
          <t>18</t>
        </is>
      </c>
      <c r="F70" s="769">
        <f>ROUNDUP(D70/$P$1+1,0)*E70</f>
        <v/>
      </c>
      <c r="G70" s="1084" t="inlineStr">
        <is>
          <t>58%概率触发，触发2次。免疫本次伤害并且有很高概率反弹所受到121%的伤害，最少为303点。</t>
        </is>
      </c>
      <c r="H70" s="129" t="n"/>
      <c r="I70" s="129" t="n"/>
      <c r="J70" s="129" t="n"/>
      <c r="K70" s="129" t="n"/>
      <c r="L70" s="129" t="n"/>
      <c r="M70" s="129" t="n"/>
      <c r="N70" s="129" t="n"/>
      <c r="O70" s="129" t="n"/>
    </row>
    <row r="71" ht="24" customHeight="1">
      <c r="A71" s="494" t="n"/>
      <c r="B71" s="222" t="inlineStr">
        <is>
          <t>14</t>
        </is>
      </c>
      <c r="C71" s="741" t="inlineStr">
        <is>
          <t>40.2</t>
        </is>
      </c>
      <c r="D71" s="83" t="inlineStr">
        <is>
          <t>290</t>
        </is>
      </c>
      <c r="E71" s="83" t="inlineStr">
        <is>
          <t>20</t>
        </is>
      </c>
      <c r="F71" s="769">
        <f>ROUNDUP(D71/$P$1+1,0)*E71</f>
        <v/>
      </c>
      <c r="G71" s="1084" t="inlineStr">
        <is>
          <t>64%概率触发，触发2次。免疫本次伤害并且有很高概率反弹所受到135%的伤害，最少为338点。</t>
        </is>
      </c>
      <c r="H71" s="129" t="n"/>
      <c r="I71" s="129" t="n"/>
      <c r="J71" s="129" t="n"/>
      <c r="K71" s="129" t="n"/>
      <c r="L71" s="129" t="n"/>
      <c r="M71" s="129" t="n"/>
      <c r="N71" s="129" t="n"/>
      <c r="O71" s="129" t="n"/>
    </row>
    <row r="72" ht="24" customHeight="1">
      <c r="A72" s="494" t="n"/>
      <c r="B72" s="882" t="inlineStr">
        <is>
          <t>15</t>
        </is>
      </c>
      <c r="C72" s="742" t="inlineStr">
        <is>
          <t>47</t>
        </is>
      </c>
      <c r="D72" s="91" t="inlineStr">
        <is>
          <t>x</t>
        </is>
      </c>
      <c r="E72" s="91" t="inlineStr">
        <is>
          <t>x</t>
        </is>
      </c>
      <c r="F72" s="92" t="inlineStr">
        <is>
          <t>x</t>
        </is>
      </c>
      <c r="G72" s="1083" t="inlineStr">
        <is>
          <t>70%概率触发，触发2次。免疫本次伤害并且有很高概率反弹所受到150%的伤害，最少为375点。</t>
        </is>
      </c>
      <c r="H72" s="135" t="n"/>
      <c r="I72" s="135" t="n"/>
      <c r="J72" s="135" t="n"/>
      <c r="K72" s="135" t="n"/>
      <c r="L72" s="135" t="n"/>
      <c r="M72" s="135" t="n"/>
      <c r="N72" s="135" t="n"/>
      <c r="O72" s="135" t="n"/>
    </row>
    <row r="73" ht="24" customHeight="1">
      <c r="A73" s="1081" t="inlineStr">
        <is>
          <t>少林门技
慈航普渡</t>
        </is>
      </c>
      <c r="B73" s="746" t="inlineStr">
        <is>
          <t>0</t>
        </is>
      </c>
      <c r="C73" s="740" t="inlineStr">
        <is>
          <t>3</t>
        </is>
      </c>
      <c r="D73" s="340" t="inlineStr">
        <is>
          <t>4</t>
        </is>
      </c>
      <c r="E73" s="340" t="inlineStr">
        <is>
          <t>1</t>
        </is>
      </c>
      <c r="F73" s="207">
        <f>ROUNDUP(D73/$P$1+1,0)*E73</f>
        <v/>
      </c>
      <c r="G73" s="745" t="inlineStr">
        <is>
          <t>30%概率触发，触发2次。回复自身 25 点生命值。</t>
        </is>
      </c>
      <c r="H73" s="123" t="n"/>
      <c r="I73" s="123" t="n"/>
      <c r="J73" s="123" t="n"/>
      <c r="K73" s="123" t="n"/>
      <c r="L73" s="123" t="n"/>
      <c r="M73" s="123" t="n"/>
      <c r="N73" s="123" t="n"/>
      <c r="O73" s="123" t="n"/>
    </row>
    <row r="74" ht="24" customHeight="1">
      <c r="A74" s="494" t="n"/>
      <c r="B74" s="222" t="inlineStr">
        <is>
          <t>1</t>
        </is>
      </c>
      <c r="C74" s="741" t="inlineStr">
        <is>
          <t>3.6</t>
        </is>
      </c>
      <c r="D74" s="83" t="inlineStr">
        <is>
          <t>10</t>
        </is>
      </c>
      <c r="E74" s="83" t="inlineStr">
        <is>
          <t>2</t>
        </is>
      </c>
      <c r="F74" s="769">
        <f>ROUNDUP(D74/$P$1+1,0)*E74</f>
        <v/>
      </c>
      <c r="G74" s="747" t="inlineStr">
        <is>
          <t>30%概率触发，触发2次。回复自身 28 点生命值。</t>
        </is>
      </c>
      <c r="H74" s="129" t="n"/>
      <c r="I74" s="129" t="n"/>
      <c r="J74" s="129" t="n"/>
      <c r="K74" s="129" t="n"/>
      <c r="L74" s="129" t="n"/>
      <c r="M74" s="129" t="n"/>
      <c r="N74" s="129" t="n"/>
      <c r="O74" s="129" t="n"/>
    </row>
    <row r="75" ht="24" customHeight="1">
      <c r="A75" s="494" t="n"/>
      <c r="B75" s="222" t="inlineStr">
        <is>
          <t>2</t>
        </is>
      </c>
      <c r="C75" s="741" t="inlineStr">
        <is>
          <t>4.2</t>
        </is>
      </c>
      <c r="D75" s="83" t="inlineStr">
        <is>
          <t>20</t>
        </is>
      </c>
      <c r="E75" s="83" t="inlineStr">
        <is>
          <t>3</t>
        </is>
      </c>
      <c r="F75" s="769">
        <f>ROUNDUP(D75/$P$1+1,0)*E75</f>
        <v/>
      </c>
      <c r="G75" s="747" t="inlineStr">
        <is>
          <t>30%概率触发，触发2次。回复自身 31 点生命值。</t>
        </is>
      </c>
      <c r="H75" s="129" t="n"/>
      <c r="I75" s="129" t="n"/>
      <c r="J75" s="129" t="n"/>
      <c r="K75" s="129" t="n"/>
      <c r="L75" s="129" t="n"/>
      <c r="M75" s="129" t="n"/>
      <c r="N75" s="129" t="n"/>
      <c r="O75" s="129" t="n"/>
    </row>
    <row r="76" ht="24" customHeight="1">
      <c r="A76" s="494" t="n"/>
      <c r="B76" s="222" t="inlineStr">
        <is>
          <t>3</t>
        </is>
      </c>
      <c r="C76" s="741" t="inlineStr">
        <is>
          <t>5</t>
        </is>
      </c>
      <c r="D76" s="83" t="inlineStr">
        <is>
          <t>32</t>
        </is>
      </c>
      <c r="E76" s="83" t="inlineStr">
        <is>
          <t>4</t>
        </is>
      </c>
      <c r="F76" s="769">
        <f>ROUNDUP(D76/$P$1+1,0)*E76</f>
        <v/>
      </c>
      <c r="G76" s="747" t="inlineStr">
        <is>
          <t>30%概率触发，触发2次。回复自身 35 点生命值。</t>
        </is>
      </c>
      <c r="H76" s="129" t="n"/>
      <c r="I76" s="129" t="n"/>
      <c r="J76" s="129" t="n"/>
      <c r="K76" s="129" t="n"/>
      <c r="L76" s="129" t="n"/>
      <c r="M76" s="129" t="n"/>
      <c r="N76" s="129" t="n"/>
      <c r="O76" s="129" t="n"/>
    </row>
    <row r="77" ht="24" customHeight="1">
      <c r="A77" s="494" t="n"/>
      <c r="B77" s="222" t="inlineStr">
        <is>
          <t>4</t>
        </is>
      </c>
      <c r="C77" s="741" t="inlineStr">
        <is>
          <t>6</t>
        </is>
      </c>
      <c r="D77" s="83" t="inlineStr">
        <is>
          <t>38</t>
        </is>
      </c>
      <c r="E77" s="83" t="inlineStr">
        <is>
          <t>5</t>
        </is>
      </c>
      <c r="F77" s="769">
        <f>ROUNDUP(D77/$P$1+1,0)*E77</f>
        <v/>
      </c>
      <c r="G77" s="747" t="inlineStr">
        <is>
          <t>30%概率触发，触发2次。回复自身 40 点生命值。</t>
        </is>
      </c>
      <c r="H77" s="129" t="n"/>
      <c r="I77" s="129" t="n"/>
      <c r="J77" s="129" t="n"/>
      <c r="K77" s="129" t="n"/>
      <c r="L77" s="129" t="n"/>
      <c r="M77" s="129" t="n"/>
      <c r="N77" s="129" t="n"/>
      <c r="O77" s="129" t="n"/>
    </row>
    <row r="78" ht="24" customHeight="1">
      <c r="A78" s="494" t="n"/>
      <c r="B78" s="222" t="inlineStr">
        <is>
          <t>5</t>
        </is>
      </c>
      <c r="C78" s="741" t="inlineStr">
        <is>
          <t>7.2</t>
        </is>
      </c>
      <c r="D78" s="83" t="inlineStr">
        <is>
          <t>44</t>
        </is>
      </c>
      <c r="E78" s="83" t="inlineStr">
        <is>
          <t>6</t>
        </is>
      </c>
      <c r="F78" s="769">
        <f>ROUNDUP(D78/$P$1+1,0)*E78</f>
        <v/>
      </c>
      <c r="G78" s="747" t="inlineStr">
        <is>
          <t>32%概率触发，触发2次。回复自身 46 点生命值。</t>
        </is>
      </c>
      <c r="H78" s="129" t="n"/>
      <c r="I78" s="129" t="n"/>
      <c r="J78" s="129" t="n"/>
      <c r="K78" s="129" t="n"/>
      <c r="L78" s="129" t="n"/>
      <c r="M78" s="129" t="n"/>
      <c r="N78" s="129" t="n"/>
      <c r="O78" s="129" t="n"/>
    </row>
    <row r="79" ht="24" customHeight="1">
      <c r="A79" s="494" t="n"/>
      <c r="B79" s="222" t="inlineStr">
        <is>
          <t>6</t>
        </is>
      </c>
      <c r="C79" s="741" t="inlineStr">
        <is>
          <t>8.5</t>
        </is>
      </c>
      <c r="D79" s="83" t="inlineStr">
        <is>
          <t>48</t>
        </is>
      </c>
      <c r="E79" s="83" t="inlineStr">
        <is>
          <t>7</t>
        </is>
      </c>
      <c r="F79" s="769">
        <f>ROUNDUP(D79/$P$1+1,0)*E79</f>
        <v/>
      </c>
      <c r="G79" s="747" t="inlineStr">
        <is>
          <t>33%概率触发，触发2次。回复自身 53 点生命值。</t>
        </is>
      </c>
      <c r="H79" s="129" t="n"/>
      <c r="I79" s="129" t="n"/>
      <c r="J79" s="129" t="n"/>
      <c r="K79" s="129" t="n"/>
      <c r="L79" s="129" t="n"/>
      <c r="M79" s="129" t="n"/>
      <c r="N79" s="129" t="n"/>
      <c r="O79" s="129" t="n"/>
    </row>
    <row r="80" ht="24" customHeight="1">
      <c r="A80" s="494" t="n"/>
      <c r="B80" s="222" t="inlineStr">
        <is>
          <t>7</t>
        </is>
      </c>
      <c r="C80" s="741" t="inlineStr">
        <is>
          <t>10.1</t>
        </is>
      </c>
      <c r="D80" s="83" t="inlineStr">
        <is>
          <t>52</t>
        </is>
      </c>
      <c r="E80" s="83" t="inlineStr">
        <is>
          <t>8</t>
        </is>
      </c>
      <c r="F80" s="769">
        <f>ROUNDUP(D80/$P$1+1,0)*E80</f>
        <v/>
      </c>
      <c r="G80" s="747" t="inlineStr">
        <is>
          <t>34%概率触发，触发2次。回复自身 61 点生命值。</t>
        </is>
      </c>
      <c r="H80" s="129" t="n"/>
      <c r="I80" s="129" t="n"/>
      <c r="J80" s="129" t="n"/>
      <c r="K80" s="129" t="n"/>
      <c r="L80" s="129" t="n"/>
      <c r="M80" s="129" t="n"/>
      <c r="N80" s="129" t="n"/>
      <c r="O80" s="129" t="n"/>
    </row>
    <row r="81" ht="24" customHeight="1">
      <c r="A81" s="494" t="n"/>
      <c r="B81" s="222" t="inlineStr">
        <is>
          <t>8</t>
        </is>
      </c>
      <c r="C81" s="721" t="inlineStr">
        <is>
          <t>12.1</t>
        </is>
      </c>
      <c r="D81" s="83" t="inlineStr">
        <is>
          <t>62</t>
        </is>
      </c>
      <c r="E81" s="83" t="inlineStr">
        <is>
          <t>9</t>
        </is>
      </c>
      <c r="F81" s="769">
        <f>ROUNDUP(D81/$P$1+1,0)*E81</f>
        <v/>
      </c>
      <c r="G81" s="747" t="inlineStr">
        <is>
          <t>35%概率触发，触发2次。回复自身 70 点生命值。</t>
        </is>
      </c>
      <c r="H81" s="129" t="n"/>
      <c r="I81" s="129" t="n"/>
      <c r="J81" s="129" t="n"/>
      <c r="K81" s="129" t="n"/>
      <c r="L81" s="129" t="n"/>
      <c r="M81" s="129" t="n"/>
      <c r="N81" s="129" t="n"/>
      <c r="O81" s="129" t="n"/>
    </row>
    <row r="82" ht="24" customHeight="1">
      <c r="A82" s="494" t="n"/>
      <c r="B82" s="222" t="inlineStr">
        <is>
          <t>9</t>
        </is>
      </c>
      <c r="C82" s="741" t="inlineStr">
        <is>
          <t>14.5</t>
        </is>
      </c>
      <c r="D82" s="83" t="inlineStr">
        <is>
          <t>76</t>
        </is>
      </c>
      <c r="E82" s="83" t="inlineStr">
        <is>
          <t>10</t>
        </is>
      </c>
      <c r="F82" s="769">
        <f>ROUNDUP(D82/$P$1+1,0)*E82</f>
        <v/>
      </c>
      <c r="G82" s="747" t="inlineStr">
        <is>
          <t>36%概率触发，触发2次。回复自身 82 点生命值。</t>
        </is>
      </c>
      <c r="H82" s="129" t="n"/>
      <c r="I82" s="129" t="n"/>
      <c r="J82" s="129" t="n"/>
      <c r="K82" s="129" t="n"/>
      <c r="L82" s="129" t="n"/>
      <c r="M82" s="129" t="n"/>
      <c r="N82" s="129" t="n"/>
      <c r="O82" s="129" t="n"/>
    </row>
    <row r="83" ht="24" customHeight="1">
      <c r="A83" s="494" t="n"/>
      <c r="B83" s="222" t="inlineStr">
        <is>
          <t>10</t>
        </is>
      </c>
      <c r="C83" s="741" t="inlineStr">
        <is>
          <t>17.2</t>
        </is>
      </c>
      <c r="D83" s="83" t="inlineStr">
        <is>
          <t>84</t>
        </is>
      </c>
      <c r="E83" s="83" t="inlineStr">
        <is>
          <t>12</t>
        </is>
      </c>
      <c r="F83" s="769">
        <f>ROUNDUP(D83/$P$1+1,0)*E83</f>
        <v/>
      </c>
      <c r="G83" s="747" t="inlineStr">
        <is>
          <t>38%概率触发，触发3次。回复自身 96 点生命值。</t>
        </is>
      </c>
      <c r="H83" s="129" t="n"/>
      <c r="I83" s="129" t="n"/>
      <c r="J83" s="129" t="n"/>
      <c r="K83" s="129" t="n"/>
      <c r="L83" s="129" t="n"/>
      <c r="M83" s="129" t="n"/>
      <c r="N83" s="129" t="n"/>
      <c r="O83" s="129" t="n"/>
    </row>
    <row r="84" ht="24" customHeight="1">
      <c r="A84" s="494" t="n"/>
      <c r="B84" s="222" t="inlineStr">
        <is>
          <t>11</t>
        </is>
      </c>
      <c r="C84" s="741" t="inlineStr">
        <is>
          <t>20.4</t>
        </is>
      </c>
      <c r="D84" s="83" t="inlineStr">
        <is>
          <t>100</t>
        </is>
      </c>
      <c r="E84" s="83" t="inlineStr">
        <is>
          <t>14</t>
        </is>
      </c>
      <c r="F84" s="769">
        <f>ROUNDUP(D84/$P$1+1,0)*E84</f>
        <v/>
      </c>
      <c r="G84" s="1084" t="inlineStr">
        <is>
          <t>40%概率触发，触发3次。回复自身112点生命值。</t>
        </is>
      </c>
      <c r="H84" s="129" t="n"/>
      <c r="I84" s="129" t="n"/>
      <c r="J84" s="129" t="n"/>
      <c r="K84" s="129" t="n"/>
      <c r="L84" s="129" t="n"/>
      <c r="M84" s="129" t="n"/>
      <c r="N84" s="129" t="n"/>
      <c r="O84" s="129" t="n"/>
    </row>
    <row r="85" ht="24" customHeight="1">
      <c r="A85" s="494" t="n"/>
      <c r="B85" s="222" t="inlineStr">
        <is>
          <t>12</t>
        </is>
      </c>
      <c r="C85" s="741" t="inlineStr">
        <is>
          <t>24.2</t>
        </is>
      </c>
      <c r="D85" s="83" t="inlineStr">
        <is>
          <t>120</t>
        </is>
      </c>
      <c r="E85" s="83" t="inlineStr">
        <is>
          <t>16</t>
        </is>
      </c>
      <c r="F85" s="769">
        <f>ROUNDUP(D85/$P$1+1,0)*E85</f>
        <v/>
      </c>
      <c r="G85" s="1084" t="inlineStr">
        <is>
          <t>42%概率触发，触发3次。回复自身131点生命值。</t>
        </is>
      </c>
      <c r="H85" s="129" t="n"/>
      <c r="I85" s="129" t="n"/>
      <c r="J85" s="129" t="n"/>
      <c r="K85" s="129" t="n"/>
      <c r="L85" s="129" t="n"/>
      <c r="M85" s="129" t="n"/>
      <c r="N85" s="129" t="n"/>
      <c r="O85" s="129" t="n"/>
    </row>
    <row r="86" ht="24" customHeight="1">
      <c r="A86" s="494" t="n"/>
      <c r="B86" s="222" t="inlineStr">
        <is>
          <t>13</t>
        </is>
      </c>
      <c r="C86" s="721" t="inlineStr">
        <is>
          <t>28.5</t>
        </is>
      </c>
      <c r="D86" s="807" t="inlineStr">
        <is>
          <t>140</t>
        </is>
      </c>
      <c r="E86" s="807" t="inlineStr">
        <is>
          <t>18</t>
        </is>
      </c>
      <c r="F86" s="769">
        <f>ROUNDUP(D86/$P$1+1,0)*E86</f>
        <v/>
      </c>
      <c r="G86" s="1084" t="inlineStr">
        <is>
          <t>44%概率触发，触发3次。回复自身153点生命值。</t>
        </is>
      </c>
      <c r="H86" s="129" t="n"/>
      <c r="I86" s="129" t="n"/>
      <c r="J86" s="129" t="n"/>
      <c r="K86" s="129" t="n"/>
      <c r="L86" s="129" t="n"/>
      <c r="M86" s="129" t="n"/>
      <c r="N86" s="129" t="n"/>
      <c r="O86" s="129" t="n"/>
    </row>
    <row r="87" ht="24" customHeight="1">
      <c r="A87" s="494" t="n"/>
      <c r="B87" s="222" t="inlineStr">
        <is>
          <t>14</t>
        </is>
      </c>
      <c r="C87" s="721" t="inlineStr">
        <is>
          <t>33.5</t>
        </is>
      </c>
      <c r="D87" s="807" t="inlineStr">
        <is>
          <t>200</t>
        </is>
      </c>
      <c r="E87" s="807" t="inlineStr">
        <is>
          <t>20</t>
        </is>
      </c>
      <c r="F87" s="769">
        <f>ROUNDUP(D87/$P$1+1,0)*E87</f>
        <v/>
      </c>
      <c r="G87" s="1084" t="inlineStr">
        <is>
          <t>47%概率触发，触发3次。回复自身177点生命值。</t>
        </is>
      </c>
      <c r="H87" s="129" t="n"/>
      <c r="I87" s="129" t="n"/>
      <c r="J87" s="129" t="n"/>
      <c r="K87" s="129" t="n"/>
      <c r="L87" s="129" t="n"/>
      <c r="M87" s="129" t="n"/>
      <c r="N87" s="129" t="n"/>
      <c r="O87" s="129" t="n"/>
    </row>
    <row r="88" ht="24" customHeight="1">
      <c r="A88" s="494" t="n"/>
      <c r="B88" s="882" t="inlineStr">
        <is>
          <t>15</t>
        </is>
      </c>
      <c r="C88" s="742" t="inlineStr">
        <is>
          <t>39</t>
        </is>
      </c>
      <c r="D88" s="91" t="inlineStr">
        <is>
          <t>x</t>
        </is>
      </c>
      <c r="E88" s="91" t="inlineStr">
        <is>
          <t>x</t>
        </is>
      </c>
      <c r="F88" s="92" t="inlineStr">
        <is>
          <t>x</t>
        </is>
      </c>
      <c r="G88" s="1083" t="inlineStr">
        <is>
          <t>50%概率触发，触发3次。回复自身205点生命值。</t>
        </is>
      </c>
      <c r="H88" s="135" t="n"/>
      <c r="I88" s="135" t="n"/>
      <c r="J88" s="135" t="n"/>
      <c r="K88" s="135" t="n"/>
      <c r="L88" s="135" t="n"/>
      <c r="M88" s="135" t="n"/>
      <c r="N88" s="135" t="n"/>
      <c r="O88" s="135" t="n"/>
    </row>
    <row r="89" ht="24" customHeight="1">
      <c r="A89" s="1081" t="inlineStr">
        <is>
          <t>少林门技
铁头功</t>
        </is>
      </c>
      <c r="B89" s="746" t="inlineStr">
        <is>
          <t>0</t>
        </is>
      </c>
      <c r="C89" s="740" t="inlineStr">
        <is>
          <t>3</t>
        </is>
      </c>
      <c r="D89" s="340" t="inlineStr">
        <is>
          <t>8</t>
        </is>
      </c>
      <c r="E89" s="340" t="inlineStr">
        <is>
          <t>1</t>
        </is>
      </c>
      <c r="F89" s="207">
        <f>ROUNDUP(D89/$P$1+1,0)*E89</f>
        <v/>
      </c>
      <c r="G89" s="745" t="inlineStr">
        <is>
          <t>30%概率触发，触发1次。造成 30 点伤害值，持续两回合增加固定减伤 50 点。</t>
        </is>
      </c>
      <c r="H89" s="123" t="n"/>
      <c r="I89" s="123" t="n"/>
      <c r="J89" s="123" t="n"/>
      <c r="K89" s="123" t="n"/>
      <c r="L89" s="123" t="n"/>
      <c r="M89" s="123" t="n"/>
      <c r="N89" s="123" t="n"/>
      <c r="O89" s="123" t="n"/>
    </row>
    <row r="90" ht="24" customHeight="1">
      <c r="A90" s="494" t="n"/>
      <c r="B90" s="222" t="inlineStr">
        <is>
          <t>1</t>
        </is>
      </c>
      <c r="C90" s="721" t="inlineStr">
        <is>
          <t>3.9</t>
        </is>
      </c>
      <c r="D90" s="83" t="inlineStr">
        <is>
          <t>16</t>
        </is>
      </c>
      <c r="E90" s="83" t="inlineStr">
        <is>
          <t>2</t>
        </is>
      </c>
      <c r="F90" s="769">
        <f>ROUNDUP(D90/$P$1+1,0)*E90</f>
        <v/>
      </c>
      <c r="G90" s="747" t="inlineStr">
        <is>
          <t>30%概率触发，触发1次。造成 39 点伤害值，持续两回合增加固定减伤 54 点。</t>
        </is>
      </c>
      <c r="H90" s="129" t="n"/>
      <c r="I90" s="129" t="n"/>
      <c r="J90" s="129" t="n"/>
      <c r="K90" s="129" t="n"/>
      <c r="L90" s="129" t="n"/>
      <c r="M90" s="129" t="n"/>
      <c r="N90" s="129" t="n"/>
      <c r="O90" s="129" t="n"/>
    </row>
    <row r="91" ht="24" customHeight="1">
      <c r="A91" s="494" t="n"/>
      <c r="B91" s="222" t="inlineStr">
        <is>
          <t>2</t>
        </is>
      </c>
      <c r="C91" s="721" t="inlineStr">
        <is>
          <t>4.7</t>
        </is>
      </c>
      <c r="D91" s="83" t="inlineStr">
        <is>
          <t>36</t>
        </is>
      </c>
      <c r="E91" s="83" t="inlineStr">
        <is>
          <t>3</t>
        </is>
      </c>
      <c r="F91" s="769">
        <f>ROUNDUP(D91/$P$1+1,0)*E91</f>
        <v/>
      </c>
      <c r="G91" s="747" t="inlineStr">
        <is>
          <t>30%概率触发，触发1次。造成 48 点伤害值，持续两回合增加固定减伤 58 点。</t>
        </is>
      </c>
      <c r="H91" s="129" t="n"/>
      <c r="I91" s="129" t="n"/>
      <c r="J91" s="129" t="n"/>
      <c r="K91" s="129" t="n"/>
      <c r="L91" s="129" t="n"/>
      <c r="M91" s="129" t="n"/>
      <c r="N91" s="129" t="n"/>
      <c r="O91" s="129" t="n"/>
    </row>
    <row r="92" ht="24" customHeight="1">
      <c r="A92" s="494" t="n"/>
      <c r="B92" s="222" t="inlineStr">
        <is>
          <t>3</t>
        </is>
      </c>
      <c r="C92" s="741" t="inlineStr">
        <is>
          <t>5.9</t>
        </is>
      </c>
      <c r="D92" s="83" t="inlineStr">
        <is>
          <t>56</t>
        </is>
      </c>
      <c r="E92" s="83" t="inlineStr">
        <is>
          <t>4</t>
        </is>
      </c>
      <c r="F92" s="769">
        <f>ROUNDUP(D92/$P$1+1,0)*E92</f>
        <v/>
      </c>
      <c r="G92" s="747" t="inlineStr">
        <is>
          <t>30%概率触发，触发1次。造成 60 点伤害值，持续两回合增加固定减伤 64 点。</t>
        </is>
      </c>
      <c r="H92" s="129" t="n"/>
      <c r="I92" s="129" t="n"/>
      <c r="J92" s="129" t="n"/>
      <c r="K92" s="129" t="n"/>
      <c r="L92" s="129" t="n"/>
      <c r="M92" s="129" t="n"/>
      <c r="N92" s="129" t="n"/>
      <c r="O92" s="129" t="n"/>
    </row>
    <row r="93" ht="24" customHeight="1">
      <c r="A93" s="494" t="n"/>
      <c r="B93" s="222" t="inlineStr">
        <is>
          <t>4</t>
        </is>
      </c>
      <c r="C93" s="741" t="inlineStr">
        <is>
          <t>7.3</t>
        </is>
      </c>
      <c r="D93" s="83" t="inlineStr">
        <is>
          <t>70</t>
        </is>
      </c>
      <c r="E93" s="83" t="inlineStr">
        <is>
          <t>5</t>
        </is>
      </c>
      <c r="F93" s="769">
        <f>ROUNDUP(D93/$P$1+1,0)*E93</f>
        <v/>
      </c>
      <c r="G93" s="747" t="inlineStr">
        <is>
          <t>30%概率触发，触发1次。造成 75 点伤害值，持续两回合增加固定减伤 71 点。</t>
        </is>
      </c>
      <c r="H93" s="129" t="n"/>
      <c r="I93" s="129" t="n"/>
      <c r="J93" s="129" t="n"/>
      <c r="K93" s="129" t="n"/>
      <c r="L93" s="129" t="n"/>
      <c r="M93" s="129" t="n"/>
      <c r="N93" s="129" t="n"/>
      <c r="O93" s="129" t="n"/>
    </row>
    <row r="94" ht="24" customHeight="1">
      <c r="A94" s="494" t="n"/>
      <c r="B94" s="222" t="inlineStr">
        <is>
          <t>5</t>
        </is>
      </c>
      <c r="C94" s="741" t="inlineStr">
        <is>
          <t>9</t>
        </is>
      </c>
      <c r="D94" s="83" t="inlineStr">
        <is>
          <t>76</t>
        </is>
      </c>
      <c r="E94" s="83" t="inlineStr">
        <is>
          <t>6</t>
        </is>
      </c>
      <c r="F94" s="769">
        <f>ROUNDUP(D94/$P$1+1,0)*E94</f>
        <v/>
      </c>
      <c r="G94" s="747" t="inlineStr">
        <is>
          <t>35%概率触发，触发1次。造成 92 点伤害值，持续两回合增加固定减伤 79 点。</t>
        </is>
      </c>
      <c r="H94" s="129" t="n"/>
      <c r="I94" s="129" t="n"/>
      <c r="J94" s="129" t="n"/>
      <c r="K94" s="129" t="n"/>
      <c r="L94" s="129" t="n"/>
      <c r="M94" s="129" t="n"/>
      <c r="N94" s="129" t="n"/>
      <c r="O94" s="129" t="n"/>
    </row>
    <row r="95" ht="24" customHeight="1">
      <c r="A95" s="494" t="n"/>
      <c r="B95" s="222" t="inlineStr">
        <is>
          <t>6</t>
        </is>
      </c>
      <c r="C95" s="741" t="inlineStr">
        <is>
          <t>11</t>
        </is>
      </c>
      <c r="D95" s="83" t="inlineStr">
        <is>
          <t>88</t>
        </is>
      </c>
      <c r="E95" s="83" t="inlineStr">
        <is>
          <t>7</t>
        </is>
      </c>
      <c r="F95" s="769">
        <f>ROUNDUP(D95/$P$1+1,0)*E95</f>
        <v/>
      </c>
      <c r="G95" s="747" t="inlineStr">
        <is>
          <t>36%概率触发，触发1次。造成113点伤害值，持续两回合增加固定减伤 88 点。</t>
        </is>
      </c>
      <c r="H95" s="129" t="n"/>
      <c r="I95" s="129" t="n"/>
      <c r="J95" s="129" t="n"/>
      <c r="K95" s="129" t="n"/>
      <c r="L95" s="129" t="n"/>
      <c r="M95" s="129" t="n"/>
      <c r="N95" s="129" t="n"/>
      <c r="O95" s="129" t="n"/>
    </row>
    <row r="96" ht="24" customHeight="1">
      <c r="A96" s="494" t="n"/>
      <c r="B96" s="222" t="inlineStr">
        <is>
          <t>7</t>
        </is>
      </c>
      <c r="C96" s="741" t="inlineStr">
        <is>
          <t>13.3</t>
        </is>
      </c>
      <c r="D96" s="83" t="inlineStr">
        <is>
          <t>98</t>
        </is>
      </c>
      <c r="E96" s="83" t="inlineStr">
        <is>
          <t>8</t>
        </is>
      </c>
      <c r="F96" s="769">
        <f>ROUNDUP(D96/$P$1+1,0)*E96</f>
        <v/>
      </c>
      <c r="G96" s="747" t="inlineStr">
        <is>
          <t>38%概率触发，触发1次。造成137点伤害值，持续两回合增加固定减伤 99 点。</t>
        </is>
      </c>
      <c r="H96" s="129" t="n"/>
      <c r="I96" s="129" t="n"/>
      <c r="J96" s="129" t="n"/>
      <c r="K96" s="129" t="n"/>
      <c r="L96" s="129" t="n"/>
      <c r="M96" s="129" t="n"/>
      <c r="N96" s="129" t="n"/>
      <c r="O96" s="129" t="n"/>
    </row>
    <row r="97" ht="24" customHeight="1">
      <c r="A97" s="494" t="n"/>
      <c r="B97" s="222" t="inlineStr">
        <is>
          <t>8</t>
        </is>
      </c>
      <c r="C97" s="741" t="inlineStr">
        <is>
          <t>16.1</t>
        </is>
      </c>
      <c r="D97" s="83" t="inlineStr">
        <is>
          <t>116</t>
        </is>
      </c>
      <c r="E97" s="83" t="inlineStr">
        <is>
          <t>9</t>
        </is>
      </c>
      <c r="F97" s="769">
        <f>ROUNDUP(D97/$P$1+1,0)*E97</f>
        <v/>
      </c>
      <c r="G97" s="747" t="inlineStr">
        <is>
          <t>40%概率触发，触发1次。造成166点伤害值，持续两回合增加固定减伤113点。</t>
        </is>
      </c>
      <c r="H97" s="129" t="n"/>
      <c r="I97" s="129" t="n"/>
      <c r="J97" s="129" t="n"/>
      <c r="K97" s="129" t="n"/>
      <c r="L97" s="129" t="n"/>
      <c r="M97" s="129" t="n"/>
      <c r="N97" s="129" t="n"/>
      <c r="O97" s="129" t="n"/>
    </row>
    <row r="98" ht="24" customHeight="1">
      <c r="A98" s="494" t="n"/>
      <c r="B98" s="222" t="inlineStr">
        <is>
          <t>9</t>
        </is>
      </c>
      <c r="C98" s="741" t="inlineStr">
        <is>
          <t>19.6</t>
        </is>
      </c>
      <c r="D98" s="83" t="inlineStr">
        <is>
          <t>140</t>
        </is>
      </c>
      <c r="E98" s="83" t="inlineStr">
        <is>
          <t>10</t>
        </is>
      </c>
      <c r="F98" s="769">
        <f>ROUNDUP(D98/$P$1+1,0)*E98</f>
        <v/>
      </c>
      <c r="G98" s="747" t="inlineStr">
        <is>
          <t>43%概率触发，触发1次。造成202点伤害值，持续两回合增加固定减伤130点。</t>
        </is>
      </c>
      <c r="H98" s="129" t="n"/>
      <c r="I98" s="129" t="n"/>
      <c r="J98" s="129" t="n"/>
      <c r="K98" s="129" t="n"/>
      <c r="L98" s="129" t="n"/>
      <c r="M98" s="129" t="n"/>
      <c r="N98" s="129" t="n"/>
      <c r="O98" s="129" t="n"/>
    </row>
    <row r="99" ht="24" customHeight="1">
      <c r="A99" s="494" t="n"/>
      <c r="B99" s="222" t="inlineStr">
        <is>
          <t>10</t>
        </is>
      </c>
      <c r="C99" s="741" t="inlineStr">
        <is>
          <t>23.6</t>
        </is>
      </c>
      <c r="D99" s="83" t="inlineStr">
        <is>
          <t>154</t>
        </is>
      </c>
      <c r="E99" s="83" t="inlineStr">
        <is>
          <t>12</t>
        </is>
      </c>
      <c r="F99" s="769">
        <f>ROUNDUP(D99/$P$1+1,0)*E99</f>
        <v/>
      </c>
      <c r="G99" s="747" t="inlineStr">
        <is>
          <t>46%概率触发，触发2次。造成244点伤害值，持续两回合增加固定减伤149点。</t>
        </is>
      </c>
      <c r="H99" s="129" t="n"/>
      <c r="I99" s="129" t="n"/>
      <c r="J99" s="129" t="n"/>
      <c r="K99" s="129" t="n"/>
      <c r="L99" s="129" t="n"/>
      <c r="M99" s="129" t="n"/>
      <c r="N99" s="129" t="n"/>
      <c r="O99" s="129" t="n"/>
    </row>
    <row r="100" ht="24" customHeight="1">
      <c r="A100" s="494" t="n"/>
      <c r="B100" s="222" t="inlineStr">
        <is>
          <t>11</t>
        </is>
      </c>
      <c r="C100" s="741" t="inlineStr">
        <is>
          <t>28.1</t>
        </is>
      </c>
      <c r="D100" s="83" t="inlineStr">
        <is>
          <t>100</t>
        </is>
      </c>
      <c r="E100" s="83" t="inlineStr">
        <is>
          <t>14</t>
        </is>
      </c>
      <c r="F100" s="769">
        <f>ROUNDUP(D100/$P$1+1,0)*E100</f>
        <v/>
      </c>
      <c r="G100" s="747" t="inlineStr">
        <is>
          <t>49%概率触发，触发2次。造成291点伤害值，持续两回合增加固定减伤171点。</t>
        </is>
      </c>
      <c r="H100" s="129" t="n"/>
      <c r="I100" s="129" t="n"/>
      <c r="J100" s="129" t="n"/>
      <c r="K100" s="129" t="n"/>
      <c r="L100" s="129" t="n"/>
      <c r="M100" s="129" t="n"/>
      <c r="N100" s="129" t="n"/>
      <c r="O100" s="129" t="n"/>
    </row>
    <row r="101" ht="24" customHeight="1">
      <c r="A101" s="494" t="n"/>
      <c r="B101" s="222" t="inlineStr">
        <is>
          <t>12</t>
        </is>
      </c>
      <c r="C101" s="741" t="inlineStr">
        <is>
          <t>33.6</t>
        </is>
      </c>
      <c r="D101" s="83" t="inlineStr">
        <is>
          <t>120</t>
        </is>
      </c>
      <c r="E101" s="83" t="inlineStr">
        <is>
          <t>16</t>
        </is>
      </c>
      <c r="F101" s="769">
        <f>ROUNDUP(D101/$P$1+1,0)*E101</f>
        <v/>
      </c>
      <c r="G101" s="747" t="inlineStr">
        <is>
          <t>54%概率触发，触发2次。造成347点伤害值，持续两回合增加固定减伤197点。</t>
        </is>
      </c>
      <c r="H101" s="129" t="n"/>
      <c r="I101" s="129" t="n"/>
      <c r="J101" s="129" t="n"/>
      <c r="K101" s="129" t="n"/>
      <c r="L101" s="129" t="n"/>
      <c r="M101" s="129" t="n"/>
      <c r="N101" s="129" t="n"/>
      <c r="O101" s="129" t="n"/>
    </row>
    <row r="102" ht="24" customHeight="1">
      <c r="A102" s="494" t="n"/>
      <c r="B102" s="222" t="inlineStr">
        <is>
          <t>13</t>
        </is>
      </c>
      <c r="C102" s="741" t="inlineStr">
        <is>
          <t>39.9</t>
        </is>
      </c>
      <c r="D102" s="83" t="inlineStr">
        <is>
          <t>140</t>
        </is>
      </c>
      <c r="E102" s="83" t="inlineStr">
        <is>
          <t>18</t>
        </is>
      </c>
      <c r="F102" s="769">
        <f>ROUNDUP(D102/$P$1+1,0)*E102</f>
        <v/>
      </c>
      <c r="G102" s="747" t="inlineStr">
        <is>
          <t>58%概率触发，触发2次。造成413点伤害值，持续两回合增加固定减伤227点。</t>
        </is>
      </c>
      <c r="H102" s="129" t="n"/>
      <c r="I102" s="129" t="n"/>
      <c r="J102" s="129" t="n"/>
      <c r="K102" s="129" t="n"/>
      <c r="L102" s="129" t="n"/>
      <c r="M102" s="129" t="n"/>
      <c r="N102" s="129" t="n"/>
      <c r="O102" s="129" t="n"/>
    </row>
    <row r="103" ht="24" customHeight="1">
      <c r="A103" s="494" t="n"/>
      <c r="B103" s="222" t="inlineStr">
        <is>
          <t>14</t>
        </is>
      </c>
      <c r="C103" s="721" t="inlineStr">
        <is>
          <t>47</t>
        </is>
      </c>
      <c r="D103" s="807" t="inlineStr">
        <is>
          <t>200</t>
        </is>
      </c>
      <c r="E103" s="83" t="inlineStr">
        <is>
          <t>20</t>
        </is>
      </c>
      <c r="F103" s="769">
        <f>ROUNDUP(D103/$P$1+1,0)*E103</f>
        <v/>
      </c>
      <c r="G103" s="747" t="inlineStr">
        <is>
          <t>64%概率触发，触发2次。造成487点伤害值，持续两回合增加固定减伤262点。</t>
        </is>
      </c>
      <c r="H103" s="129" t="n"/>
      <c r="I103" s="129" t="n"/>
      <c r="J103" s="129" t="n"/>
      <c r="K103" s="129" t="n"/>
      <c r="L103" s="129" t="n"/>
      <c r="M103" s="129" t="n"/>
      <c r="N103" s="129" t="n"/>
      <c r="O103" s="129" t="n"/>
    </row>
    <row r="104" ht="24" customHeight="1">
      <c r="A104" s="494" t="n"/>
      <c r="B104" s="882" t="inlineStr">
        <is>
          <t>15</t>
        </is>
      </c>
      <c r="C104" s="742" t="inlineStr">
        <is>
          <t>55</t>
        </is>
      </c>
      <c r="D104" s="91" t="inlineStr">
        <is>
          <t>x</t>
        </is>
      </c>
      <c r="E104" s="91" t="inlineStr">
        <is>
          <t>x</t>
        </is>
      </c>
      <c r="F104" s="92" t="inlineStr">
        <is>
          <t>x</t>
        </is>
      </c>
      <c r="G104" s="771" t="inlineStr">
        <is>
          <t>70%概率触发，触发2次。造成570点伤害值，持续两回合增加固定减伤300点。</t>
        </is>
      </c>
      <c r="H104" s="135" t="n"/>
      <c r="I104" s="135" t="n"/>
      <c r="J104" s="135" t="n"/>
      <c r="K104" s="135" t="n"/>
      <c r="L104" s="135" t="n"/>
      <c r="M104" s="135" t="n"/>
      <c r="N104" s="135" t="n"/>
      <c r="O104" s="135" t="n"/>
    </row>
    <row r="105" ht="24" customHeight="1">
      <c r="A105" s="1081" t="inlineStr">
        <is>
          <t>华山门武
华山剑
五级更名
金蛇剑
十级更名
绝世好剑</t>
        </is>
      </c>
      <c r="B105" s="746" t="inlineStr">
        <is>
          <t>0</t>
        </is>
      </c>
      <c r="C105" s="1082" t="inlineStr">
        <is>
          <t>3</t>
        </is>
      </c>
      <c r="D105" s="340" t="inlineStr">
        <is>
          <t>4</t>
        </is>
      </c>
      <c r="E105" s="340" t="inlineStr">
        <is>
          <t>1</t>
        </is>
      </c>
      <c r="F105" s="207">
        <f>ROUNDUP(D105/$P$1+1,0)*E105</f>
        <v/>
      </c>
      <c r="G105" s="745" t="inlineStr">
        <is>
          <t>伤害： 40 ~ 60 ，每次使用中型武器后有 30 %概率触发，必中！</t>
        </is>
      </c>
      <c r="H105" s="123" t="n"/>
      <c r="I105" s="123" t="n"/>
      <c r="J105" s="123" t="n"/>
      <c r="K105" s="123" t="n"/>
      <c r="L105" s="123" t="n"/>
      <c r="M105" s="123" t="n"/>
      <c r="N105" s="123" t="n"/>
      <c r="O105" s="123" t="n"/>
    </row>
    <row r="106" ht="24" customHeight="1">
      <c r="A106" s="494" t="n"/>
      <c r="B106" s="222" t="inlineStr">
        <is>
          <t>1</t>
        </is>
      </c>
      <c r="C106" s="741" t="inlineStr">
        <is>
          <t>3.7</t>
        </is>
      </c>
      <c r="D106" s="83" t="inlineStr">
        <is>
          <t>12</t>
        </is>
      </c>
      <c r="E106" s="83" t="inlineStr">
        <is>
          <t>2</t>
        </is>
      </c>
      <c r="F106" s="769">
        <f>ROUNDUP(D106/$P$1+1,0)*E106</f>
        <v/>
      </c>
      <c r="G106" s="747" t="inlineStr">
        <is>
          <t>伤害： 51 ~ 71 ，每次使用中型武器后有 31 %概率触发，必中！</t>
        </is>
      </c>
      <c r="H106" s="129" t="n"/>
      <c r="I106" s="129" t="n"/>
      <c r="J106" s="129" t="n"/>
      <c r="K106" s="129" t="n"/>
      <c r="L106" s="129" t="n"/>
      <c r="M106" s="129" t="n"/>
      <c r="N106" s="129" t="n"/>
      <c r="O106" s="129" t="n"/>
    </row>
    <row r="107" ht="24" customHeight="1">
      <c r="A107" s="494" t="n"/>
      <c r="B107" s="222" t="inlineStr">
        <is>
          <t>2</t>
        </is>
      </c>
      <c r="C107" s="741" t="inlineStr">
        <is>
          <t>4.3</t>
        </is>
      </c>
      <c r="D107" s="83" t="inlineStr">
        <is>
          <t>24</t>
        </is>
      </c>
      <c r="E107" s="83" t="inlineStr">
        <is>
          <t>3</t>
        </is>
      </c>
      <c r="F107" s="769">
        <f>ROUNDUP(D107/$P$1+1,0)*E107</f>
        <v/>
      </c>
      <c r="G107" s="747" t="inlineStr">
        <is>
          <t>伤害： 60 ~ 80 ，每次使用中型武器后有 32 %概率触发，必中！</t>
        </is>
      </c>
      <c r="H107" s="129" t="n"/>
      <c r="I107" s="129" t="n"/>
      <c r="J107" s="129" t="n"/>
      <c r="K107" s="129" t="n"/>
      <c r="L107" s="129" t="n"/>
      <c r="M107" s="129" t="n"/>
      <c r="N107" s="129" t="n"/>
      <c r="O107" s="129" t="n"/>
    </row>
    <row r="108" ht="24" customHeight="1">
      <c r="A108" s="494" t="n"/>
      <c r="B108" s="222" t="inlineStr">
        <is>
          <t>3</t>
        </is>
      </c>
      <c r="C108" s="741" t="inlineStr">
        <is>
          <t>5.2</t>
        </is>
      </c>
      <c r="D108" s="83" t="inlineStr">
        <is>
          <t>38</t>
        </is>
      </c>
      <c r="E108" s="83" t="inlineStr">
        <is>
          <t>4</t>
        </is>
      </c>
      <c r="F108" s="769">
        <f>ROUNDUP(D108/$P$1+1,0)*E108</f>
        <v/>
      </c>
      <c r="G108" s="747" t="inlineStr">
        <is>
          <t>伤害： 73 ~ 93 ，每次使用中型武器后有 34 %概率触发，必中！</t>
        </is>
      </c>
      <c r="H108" s="129" t="n"/>
      <c r="I108" s="129" t="n"/>
      <c r="J108" s="129" t="n"/>
      <c r="K108" s="129" t="n"/>
      <c r="L108" s="129" t="n"/>
      <c r="M108" s="129" t="n"/>
      <c r="N108" s="129" t="n"/>
      <c r="O108" s="129" t="n"/>
    </row>
    <row r="109" ht="24" customHeight="1">
      <c r="A109" s="494" t="n"/>
      <c r="B109" s="222" t="inlineStr">
        <is>
          <t>4</t>
        </is>
      </c>
      <c r="C109" s="741" t="inlineStr">
        <is>
          <t>6.3</t>
        </is>
      </c>
      <c r="D109" s="83" t="inlineStr">
        <is>
          <t>48</t>
        </is>
      </c>
      <c r="E109" s="83" t="inlineStr">
        <is>
          <t>5</t>
        </is>
      </c>
      <c r="F109" s="769">
        <f>ROUNDUP(D109/$P$1+1,0)*E109</f>
        <v/>
      </c>
      <c r="G109" s="747" t="inlineStr">
        <is>
          <t>伤害： 90 ~110，每次使用中型武器后有 36 %概率触发，必中！</t>
        </is>
      </c>
      <c r="H109" s="129" t="n"/>
      <c r="I109" s="129" t="n"/>
      <c r="J109" s="129" t="n"/>
      <c r="K109" s="129" t="n"/>
      <c r="L109" s="129" t="n"/>
      <c r="M109" s="129" t="n"/>
      <c r="N109" s="129" t="n"/>
      <c r="O109" s="129" t="n"/>
    </row>
    <row r="110" ht="24" customHeight="1">
      <c r="A110" s="494" t="n"/>
      <c r="B110" s="222" t="inlineStr">
        <is>
          <t>5</t>
        </is>
      </c>
      <c r="C110" s="741" t="inlineStr">
        <is>
          <t>9.2</t>
        </is>
      </c>
      <c r="D110" s="83" t="inlineStr">
        <is>
          <t>54</t>
        </is>
      </c>
      <c r="E110" s="83" t="inlineStr">
        <is>
          <t>6</t>
        </is>
      </c>
      <c r="F110" s="769">
        <f>ROUNDUP(D110/$P$1+1,0)*E110</f>
        <v/>
      </c>
      <c r="G110" s="747" t="inlineStr">
        <is>
          <t>伤害：133~153，每次使用中型武器后有 38 %概率触发，必中！增加自身力量值 2</t>
        </is>
      </c>
      <c r="H110" s="129" t="n"/>
      <c r="I110" s="129" t="n"/>
      <c r="J110" s="129" t="n"/>
      <c r="K110" s="129" t="n"/>
      <c r="L110" s="129" t="n"/>
      <c r="M110" s="129" t="n"/>
      <c r="N110" s="129" t="n"/>
      <c r="O110" s="129" t="n"/>
    </row>
    <row r="111" ht="24" customHeight="1">
      <c r="A111" s="494" t="n"/>
      <c r="B111" s="222" t="inlineStr">
        <is>
          <t>6</t>
        </is>
      </c>
      <c r="C111" s="741" t="inlineStr">
        <is>
          <t>10.4</t>
        </is>
      </c>
      <c r="D111" s="83" t="inlineStr">
        <is>
          <t>60</t>
        </is>
      </c>
      <c r="E111" s="83" t="inlineStr">
        <is>
          <t>7</t>
        </is>
      </c>
      <c r="F111" s="769">
        <f>ROUNDUP(D111/$P$1+1,0)*E111</f>
        <v/>
      </c>
      <c r="G111" s="747" t="inlineStr">
        <is>
          <t>伤害：151~171，每次使用中型武器后有 41 %概率触发，必中！增加自身力量值 3</t>
        </is>
      </c>
      <c r="H111" s="129" t="n"/>
      <c r="I111" s="129" t="n"/>
      <c r="J111" s="129" t="n"/>
      <c r="K111" s="129" t="n"/>
      <c r="L111" s="129" t="n"/>
      <c r="M111" s="129" t="n"/>
      <c r="N111" s="129" t="n"/>
      <c r="O111" s="129" t="n"/>
    </row>
    <row r="112" ht="24" customHeight="1">
      <c r="A112" s="494" t="n"/>
      <c r="B112" s="222" t="inlineStr">
        <is>
          <t>7</t>
        </is>
      </c>
      <c r="C112" s="741" t="inlineStr">
        <is>
          <t>11.7</t>
        </is>
      </c>
      <c r="D112" s="83" t="inlineStr">
        <is>
          <t>70</t>
        </is>
      </c>
      <c r="E112" s="83" t="inlineStr">
        <is>
          <t>8</t>
        </is>
      </c>
      <c r="F112" s="769">
        <f>ROUNDUP(D112/$P$1+1,0)*E112</f>
        <v/>
      </c>
      <c r="G112" s="747" t="inlineStr">
        <is>
          <t>伤害：171~191，每次使用中型武器后有 44 %概率触发，必中！增加自身力量值 4</t>
        </is>
      </c>
      <c r="H112" s="129" t="n"/>
      <c r="I112" s="129" t="n"/>
      <c r="J112" s="129" t="n"/>
      <c r="K112" s="129" t="n"/>
      <c r="L112" s="129" t="n"/>
      <c r="M112" s="129" t="n"/>
      <c r="N112" s="129" t="n"/>
      <c r="O112" s="129" t="n"/>
    </row>
    <row r="113" ht="24" customHeight="1">
      <c r="A113" s="494" t="n"/>
      <c r="B113" s="222" t="inlineStr">
        <is>
          <t>8</t>
        </is>
      </c>
      <c r="C113" s="741" t="inlineStr">
        <is>
          <t>13.5</t>
        </is>
      </c>
      <c r="D113" s="83" t="inlineStr">
        <is>
          <t>80</t>
        </is>
      </c>
      <c r="E113" s="83" t="inlineStr">
        <is>
          <t>9</t>
        </is>
      </c>
      <c r="F113" s="769">
        <f>ROUNDUP(D113/$P$1+1,0)*E113</f>
        <v/>
      </c>
      <c r="G113" s="747" t="inlineStr">
        <is>
          <t>伤害：198~218，每次使用中型武器后有 48 %概率触发，必中！增加自身力量值 5</t>
        </is>
      </c>
      <c r="H113" s="129" t="n"/>
      <c r="I113" s="129" t="n"/>
      <c r="J113" s="129" t="n"/>
      <c r="K113" s="129" t="n"/>
      <c r="L113" s="129" t="n"/>
      <c r="M113" s="129" t="n"/>
      <c r="N113" s="129" t="n"/>
      <c r="O113" s="129" t="n"/>
    </row>
    <row r="114" ht="24" customHeight="1">
      <c r="A114" s="494" t="n"/>
      <c r="B114" s="222" t="inlineStr">
        <is>
          <t>9</t>
        </is>
      </c>
      <c r="C114" s="721" t="inlineStr">
        <is>
          <t>15.7</t>
        </is>
      </c>
      <c r="D114" s="83" t="inlineStr">
        <is>
          <t>100</t>
        </is>
      </c>
      <c r="E114" s="83" t="inlineStr">
        <is>
          <t>10</t>
        </is>
      </c>
      <c r="F114" s="769">
        <f>ROUNDUP(D114/$P$1+1,0)*E114</f>
        <v/>
      </c>
      <c r="G114" s="747" t="inlineStr">
        <is>
          <t>伤害：231~251，每次使用中型武器后有 52 %概率触发，必中！增加自身力量值 6</t>
        </is>
      </c>
      <c r="H114" s="129" t="n"/>
      <c r="I114" s="129" t="n"/>
      <c r="J114" s="129" t="n"/>
      <c r="K114" s="129" t="n"/>
      <c r="L114" s="129" t="n"/>
      <c r="M114" s="129" t="n"/>
      <c r="N114" s="129" t="n"/>
      <c r="O114" s="129" t="n"/>
    </row>
    <row r="115" ht="24" customHeight="1">
      <c r="A115" s="494" t="n"/>
      <c r="B115" s="222" t="inlineStr">
        <is>
          <t>10</t>
        </is>
      </c>
      <c r="C115" s="741" t="inlineStr">
        <is>
          <t>23.2</t>
        </is>
      </c>
      <c r="D115" s="83" t="inlineStr">
        <is>
          <t>110</t>
        </is>
      </c>
      <c r="E115" s="83" t="inlineStr">
        <is>
          <t>12</t>
        </is>
      </c>
      <c r="F115" s="769">
        <f>ROUNDUP(D115/$P$1+1,0)*E115</f>
        <v/>
      </c>
      <c r="G115" s="747" t="inlineStr">
        <is>
          <t>伤害：343~363，每次使用中型武器后有 58 %概率触发，必中！增加自身力量值 8 ，中型武器附加伤害14</t>
        </is>
      </c>
      <c r="H115" s="129" t="n"/>
      <c r="I115" s="129" t="n"/>
      <c r="J115" s="129" t="n"/>
      <c r="K115" s="129" t="n"/>
      <c r="L115" s="129" t="n"/>
      <c r="M115" s="129" t="n"/>
      <c r="N115" s="129" t="n"/>
      <c r="O115" s="129" t="n"/>
    </row>
    <row r="116" ht="24" customHeight="1">
      <c r="A116" s="494" t="n"/>
      <c r="B116" s="222" t="inlineStr">
        <is>
          <t>11</t>
        </is>
      </c>
      <c r="C116" s="741" t="inlineStr">
        <is>
          <t>26.3</t>
        </is>
      </c>
      <c r="D116" s="83" t="inlineStr">
        <is>
          <t>120</t>
        </is>
      </c>
      <c r="E116" s="83" t="inlineStr">
        <is>
          <t>14</t>
        </is>
      </c>
      <c r="F116" s="769">
        <f>ROUNDUP(D116/$P$1+1,0)*E116</f>
        <v/>
      </c>
      <c r="G116" s="747" t="inlineStr">
        <is>
          <t>伤害：390~410，每次使用中型武器后有 64 %概率触发，必中！增加自身力量值10，中型武器附加伤害17</t>
        </is>
      </c>
      <c r="H116" s="129" t="n"/>
      <c r="I116" s="129" t="n"/>
      <c r="J116" s="129" t="n"/>
      <c r="K116" s="129" t="n"/>
      <c r="L116" s="129" t="n"/>
      <c r="M116" s="129" t="n"/>
      <c r="N116" s="129" t="n"/>
      <c r="O116" s="129" t="n"/>
    </row>
    <row r="117" ht="24" customHeight="1">
      <c r="A117" s="494" t="n"/>
      <c r="B117" s="222" t="inlineStr">
        <is>
          <t>12</t>
        </is>
      </c>
      <c r="C117" s="741" t="inlineStr">
        <is>
          <t>29.7</t>
        </is>
      </c>
      <c r="D117" s="83" t="inlineStr">
        <is>
          <t>140</t>
        </is>
      </c>
      <c r="E117" s="83" t="inlineStr">
        <is>
          <t>16</t>
        </is>
      </c>
      <c r="F117" s="769">
        <f>ROUNDUP(D117/$P$1+1,0)*E117</f>
        <v/>
      </c>
      <c r="G117" s="747" t="inlineStr">
        <is>
          <t>伤害：441~461，每次使用中型武器后有 71 %概率触发，必中！增加自身力量值12，中型武器附加伤害21</t>
        </is>
      </c>
      <c r="H117" s="129" t="n"/>
      <c r="I117" s="129" t="n"/>
      <c r="J117" s="129" t="n"/>
      <c r="K117" s="129" t="n"/>
      <c r="L117" s="129" t="n"/>
      <c r="M117" s="129" t="n"/>
      <c r="N117" s="129" t="n"/>
      <c r="O117" s="129" t="n"/>
    </row>
    <row r="118" ht="24" customHeight="1">
      <c r="A118" s="494" t="n"/>
      <c r="B118" s="222" t="inlineStr">
        <is>
          <t>13</t>
        </is>
      </c>
      <c r="C118" s="741" t="inlineStr">
        <is>
          <t>33.6</t>
        </is>
      </c>
      <c r="D118" s="83" t="inlineStr">
        <is>
          <t>160</t>
        </is>
      </c>
      <c r="E118" s="83" t="inlineStr">
        <is>
          <t>18</t>
        </is>
      </c>
      <c r="F118" s="769">
        <f>ROUNDUP(D118/$P$1+1,0)*E118</f>
        <v/>
      </c>
      <c r="G118" s="747" t="inlineStr">
        <is>
          <t>伤害：499~519，每次使用中型武器后有 80 %概率触发，必中！增加自身力量值14，中型武器附加伤害25</t>
        </is>
      </c>
      <c r="H118" s="129" t="n"/>
      <c r="I118" s="129" t="n"/>
      <c r="J118" s="129" t="n"/>
      <c r="K118" s="129" t="n"/>
      <c r="L118" s="129" t="n"/>
      <c r="M118" s="129" t="n"/>
      <c r="N118" s="129" t="n"/>
      <c r="O118" s="129" t="n"/>
    </row>
    <row r="119" ht="24" customHeight="1">
      <c r="A119" s="494" t="n"/>
      <c r="B119" s="222" t="inlineStr">
        <is>
          <t>14</t>
        </is>
      </c>
      <c r="C119" s="741" t="inlineStr">
        <is>
          <t>38</t>
        </is>
      </c>
      <c r="D119" s="83" t="inlineStr">
        <is>
          <t>240</t>
        </is>
      </c>
      <c r="E119" s="83" t="inlineStr">
        <is>
          <t>20</t>
        </is>
      </c>
      <c r="F119" s="769">
        <f>ROUNDUP(D119/$P$1+1,0)*E119</f>
        <v/>
      </c>
      <c r="G119" s="747" t="inlineStr">
        <is>
          <t>伤害：565~585，每次使用中型武器后有 89 %概率触发，必中！增加自身力量值17，中型武器附加伤害30</t>
        </is>
      </c>
      <c r="H119" s="129" t="n"/>
      <c r="I119" s="129" t="n"/>
      <c r="J119" s="129" t="n"/>
      <c r="K119" s="129" t="n"/>
      <c r="L119" s="129" t="n"/>
      <c r="M119" s="129" t="n"/>
      <c r="N119" s="129" t="n"/>
      <c r="O119" s="129" t="n"/>
    </row>
    <row r="120" ht="24" customHeight="1">
      <c r="A120" s="494" t="n"/>
      <c r="B120" s="882" t="inlineStr">
        <is>
          <t>15</t>
        </is>
      </c>
      <c r="C120" s="742" t="inlineStr">
        <is>
          <t>43</t>
        </is>
      </c>
      <c r="D120" s="91" t="inlineStr">
        <is>
          <t>x</t>
        </is>
      </c>
      <c r="E120" s="91" t="inlineStr">
        <is>
          <t>x</t>
        </is>
      </c>
      <c r="F120" s="92" t="inlineStr">
        <is>
          <t>x</t>
        </is>
      </c>
      <c r="G120" s="771" t="inlineStr">
        <is>
          <t>伤害：640~660，每次使用中型武器后有100%概率触发，必中！增加自身力量值20，中型武器附加伤害35</t>
        </is>
      </c>
      <c r="H120" s="135" t="n"/>
      <c r="I120" s="135" t="n"/>
      <c r="J120" s="135" t="n"/>
      <c r="K120" s="135" t="n"/>
      <c r="L120" s="135" t="n"/>
      <c r="M120" s="135" t="n"/>
      <c r="N120" s="135" t="n"/>
      <c r="O120" s="135" t="n"/>
    </row>
    <row r="121" ht="24" customHeight="1">
      <c r="A121" s="1081" t="inlineStr">
        <is>
          <t>华山门武
华山对剑
五级更名
龙泉阴阳剑
十级更名
干将莫邪</t>
        </is>
      </c>
      <c r="B121" s="746" t="inlineStr">
        <is>
          <t>0</t>
        </is>
      </c>
      <c r="C121" s="740" t="inlineStr">
        <is>
          <t>3</t>
        </is>
      </c>
      <c r="D121" s="340" t="inlineStr">
        <is>
          <t>4</t>
        </is>
      </c>
      <c r="E121" s="340" t="inlineStr">
        <is>
          <t>1</t>
        </is>
      </c>
      <c r="F121" s="207">
        <f>ROUNDUP(D121/$P$1+1,0)*E121</f>
        <v/>
      </c>
      <c r="G121" s="745" t="inlineStr">
        <is>
          <t>伤害： 50 ~ 80 ，每次使用小型武器后有 30 %概率触发，必中！</t>
        </is>
      </c>
      <c r="H121" s="123" t="n"/>
      <c r="I121" s="123" t="n"/>
      <c r="J121" s="123" t="n"/>
      <c r="K121" s="123" t="n"/>
      <c r="L121" s="123" t="n"/>
      <c r="M121" s="123" t="n"/>
      <c r="N121" s="123" t="n"/>
      <c r="O121" s="123" t="n"/>
    </row>
    <row r="122" ht="24" customHeight="1">
      <c r="A122" s="494" t="n"/>
      <c r="B122" s="222" t="inlineStr">
        <is>
          <t>1</t>
        </is>
      </c>
      <c r="C122" s="721" t="inlineStr">
        <is>
          <t>3.7</t>
        </is>
      </c>
      <c r="D122" s="83" t="inlineStr">
        <is>
          <t>14</t>
        </is>
      </c>
      <c r="E122" s="83" t="inlineStr">
        <is>
          <t>2</t>
        </is>
      </c>
      <c r="F122" s="769">
        <f>ROUNDUP(D122/$P$1+1,0)*E122</f>
        <v/>
      </c>
      <c r="G122" s="747" t="inlineStr">
        <is>
          <t>伤害： 62 ~ 92 ，每次使用小型武器后有 31 %概率触发，必中！</t>
        </is>
      </c>
      <c r="H122" s="129" t="n"/>
      <c r="I122" s="129" t="n"/>
      <c r="J122" s="129" t="n"/>
      <c r="K122" s="129" t="n"/>
      <c r="L122" s="129" t="n"/>
      <c r="M122" s="129" t="n"/>
      <c r="N122" s="129" t="n"/>
      <c r="O122" s="129" t="n"/>
    </row>
    <row r="123" ht="24" customHeight="1">
      <c r="A123" s="494" t="n"/>
      <c r="B123" s="222" t="inlineStr">
        <is>
          <t>2</t>
        </is>
      </c>
      <c r="C123" s="721" t="inlineStr">
        <is>
          <t>4.7</t>
        </is>
      </c>
      <c r="D123" s="83" t="inlineStr">
        <is>
          <t>28</t>
        </is>
      </c>
      <c r="E123" s="83" t="inlineStr">
        <is>
          <t>3</t>
        </is>
      </c>
      <c r="F123" s="769">
        <f>ROUNDUP(D123/$P$1+1,0)*E123</f>
        <v/>
      </c>
      <c r="G123" s="747" t="inlineStr">
        <is>
          <t>伤害： 76 ~106，每次使用小型武器后有 32 %概率触发，必中！</t>
        </is>
      </c>
      <c r="H123" s="129" t="n"/>
      <c r="I123" s="129" t="n"/>
      <c r="J123" s="129" t="n"/>
      <c r="K123" s="129" t="n"/>
      <c r="L123" s="129" t="n"/>
      <c r="M123" s="129" t="n"/>
      <c r="N123" s="129" t="n"/>
      <c r="O123" s="129" t="n"/>
    </row>
    <row r="124" ht="24" customHeight="1">
      <c r="A124" s="494" t="n"/>
      <c r="B124" s="222" t="inlineStr">
        <is>
          <t>3</t>
        </is>
      </c>
      <c r="C124" s="741" t="inlineStr">
        <is>
          <t>5.9</t>
        </is>
      </c>
      <c r="D124" s="83" t="inlineStr">
        <is>
          <t>46</t>
        </is>
      </c>
      <c r="E124" s="83" t="inlineStr">
        <is>
          <t>4</t>
        </is>
      </c>
      <c r="F124" s="769">
        <f>ROUNDUP(D124/$P$1+1,0)*E124</f>
        <v/>
      </c>
      <c r="G124" s="747" t="inlineStr">
        <is>
          <t>伤害： 94 ~124，每次使用小型武器后有 34 %概率触发，必中！</t>
        </is>
      </c>
      <c r="H124" s="129" t="n"/>
      <c r="I124" s="129" t="n"/>
      <c r="J124" s="129" t="n"/>
      <c r="K124" s="129" t="n"/>
      <c r="L124" s="129" t="n"/>
      <c r="M124" s="129" t="n"/>
      <c r="N124" s="129" t="n"/>
      <c r="O124" s="129" t="n"/>
    </row>
    <row r="125" ht="24" customHeight="1">
      <c r="A125" s="494" t="n"/>
      <c r="B125" s="222" t="inlineStr">
        <is>
          <t>4</t>
        </is>
      </c>
      <c r="C125" s="721" t="inlineStr">
        <is>
          <t>7.3</t>
        </is>
      </c>
      <c r="D125" s="83" t="inlineStr">
        <is>
          <t>58</t>
        </is>
      </c>
      <c r="E125" s="83" t="inlineStr">
        <is>
          <t>5</t>
        </is>
      </c>
      <c r="F125" s="769">
        <f>ROUNDUP(D125/$P$1+1,0)*E125</f>
        <v/>
      </c>
      <c r="G125" s="747" t="inlineStr">
        <is>
          <t>伤害：115~145，每次使用小型武器后有 36 %概率触发，必中！</t>
        </is>
      </c>
      <c r="H125" s="129" t="n"/>
      <c r="I125" s="129" t="n"/>
      <c r="J125" s="129" t="n"/>
      <c r="K125" s="129" t="n"/>
      <c r="L125" s="129" t="n"/>
      <c r="M125" s="129" t="n"/>
      <c r="N125" s="129" t="n"/>
      <c r="O125" s="129" t="n"/>
    </row>
    <row r="126" ht="24" customHeight="1">
      <c r="A126" s="494" t="n"/>
      <c r="B126" s="222" t="inlineStr">
        <is>
          <t>5</t>
        </is>
      </c>
      <c r="C126" s="721" t="inlineStr">
        <is>
          <t>11</t>
        </is>
      </c>
      <c r="D126" s="83" t="inlineStr">
        <is>
          <t>54</t>
        </is>
      </c>
      <c r="E126" s="83" t="inlineStr">
        <is>
          <t>6</t>
        </is>
      </c>
      <c r="F126" s="769">
        <f>ROUNDUP(D126/$P$1+1,0)*E126</f>
        <v/>
      </c>
      <c r="G126" s="747" t="inlineStr">
        <is>
          <t>伤害：170~200，每次使用小型武器后有 38 %概率触发，必中！增加自身命中率 3.5 %</t>
        </is>
      </c>
      <c r="H126" s="129" t="n"/>
      <c r="I126" s="129" t="n"/>
      <c r="J126" s="129" t="n"/>
      <c r="K126" s="129" t="n"/>
      <c r="L126" s="129" t="n"/>
      <c r="M126" s="129" t="n"/>
      <c r="N126" s="129" t="n"/>
      <c r="O126" s="129" t="n"/>
    </row>
    <row r="127" ht="24" customHeight="1">
      <c r="A127" s="494" t="n"/>
      <c r="B127" s="222" t="inlineStr">
        <is>
          <t>6</t>
        </is>
      </c>
      <c r="C127" s="721" t="inlineStr">
        <is>
          <t>12.6</t>
        </is>
      </c>
      <c r="D127" s="83" t="inlineStr">
        <is>
          <t>72</t>
        </is>
      </c>
      <c r="E127" s="83" t="inlineStr">
        <is>
          <t>7</t>
        </is>
      </c>
      <c r="F127" s="769">
        <f>ROUNDUP(D127/$P$1+1,0)*E127</f>
        <v/>
      </c>
      <c r="G127" s="747" t="inlineStr">
        <is>
          <t>伤害：194~224，每次使用小型武器后有 41 %概率触发，必中！增加自身命中率 4.6 %</t>
        </is>
      </c>
      <c r="H127" s="129" t="n"/>
      <c r="I127" s="129" t="n"/>
      <c r="J127" s="129" t="n"/>
      <c r="K127" s="129" t="n"/>
      <c r="L127" s="129" t="n"/>
      <c r="M127" s="129" t="n"/>
      <c r="N127" s="129" t="n"/>
      <c r="O127" s="129" t="n"/>
    </row>
    <row r="128" ht="24" customHeight="1">
      <c r="A128" s="494" t="n"/>
      <c r="B128" s="222" t="inlineStr">
        <is>
          <t>7</t>
        </is>
      </c>
      <c r="C128" s="721" t="inlineStr">
        <is>
          <t>14.3</t>
        </is>
      </c>
      <c r="D128" s="83" t="inlineStr">
        <is>
          <t>70</t>
        </is>
      </c>
      <c r="E128" s="83" t="inlineStr">
        <is>
          <t>8</t>
        </is>
      </c>
      <c r="F128" s="769">
        <f>ROUNDUP(D128/$P$1+1,0)*E128</f>
        <v/>
      </c>
      <c r="G128" s="747" t="inlineStr">
        <is>
          <t>伤害：220~250，每次使用小型武器后有 44 %概率触发，必中！增加自身命中率 5.9 %</t>
        </is>
      </c>
      <c r="H128" s="129" t="n"/>
      <c r="I128" s="129" t="n"/>
      <c r="J128" s="129" t="n"/>
      <c r="K128" s="129" t="n"/>
      <c r="L128" s="129" t="n"/>
      <c r="M128" s="129" t="n"/>
      <c r="N128" s="129" t="n"/>
      <c r="O128" s="129" t="n"/>
    </row>
    <row r="129" ht="24" customHeight="1">
      <c r="A129" s="494" t="n"/>
      <c r="B129" s="222" t="inlineStr">
        <is>
          <t>8</t>
        </is>
      </c>
      <c r="C129" s="741" t="inlineStr">
        <is>
          <t>16.7</t>
        </is>
      </c>
      <c r="D129" s="83" t="inlineStr">
        <is>
          <t>96</t>
        </is>
      </c>
      <c r="E129" s="83" t="inlineStr">
        <is>
          <t>9</t>
        </is>
      </c>
      <c r="F129" s="769">
        <f>ROUNDUP(D129/$P$1+1,0)*E129</f>
        <v/>
      </c>
      <c r="G129" s="747" t="inlineStr">
        <is>
          <t>伤害：256~286，每次使用小型武器后有 48 %概率触发，必中！增加自身命中率 7.6 %</t>
        </is>
      </c>
      <c r="H129" s="129" t="n"/>
      <c r="I129" s="129" t="n"/>
      <c r="J129" s="129" t="n"/>
      <c r="K129" s="129" t="n"/>
      <c r="L129" s="129" t="n"/>
      <c r="M129" s="129" t="n"/>
      <c r="N129" s="129" t="n"/>
      <c r="O129" s="129" t="n"/>
    </row>
    <row r="130" ht="24" customHeight="1">
      <c r="A130" s="494" t="n"/>
      <c r="B130" s="222" t="inlineStr">
        <is>
          <t>9</t>
        </is>
      </c>
      <c r="C130" s="741" t="inlineStr">
        <is>
          <t>19.6</t>
        </is>
      </c>
      <c r="D130" s="83" t="inlineStr">
        <is>
          <t>100</t>
        </is>
      </c>
      <c r="E130" s="83" t="inlineStr">
        <is>
          <t>10</t>
        </is>
      </c>
      <c r="F130" s="769">
        <f>ROUNDUP(D130/$P$1+1,0)*E130</f>
        <v/>
      </c>
      <c r="G130" s="747" t="inlineStr">
        <is>
          <t>伤害：299~329，每次使用小型武器后有 52 %概率触发，必中！增加自身命中率 9.6 %</t>
        </is>
      </c>
      <c r="H130" s="129" t="n"/>
      <c r="I130" s="129" t="n"/>
      <c r="J130" s="129" t="n"/>
      <c r="K130" s="129" t="n"/>
      <c r="L130" s="129" t="n"/>
      <c r="M130" s="129" t="n"/>
      <c r="N130" s="129" t="n"/>
      <c r="O130" s="129" t="n"/>
    </row>
    <row r="131" ht="24" customHeight="1">
      <c r="A131" s="494" t="n"/>
      <c r="B131" s="222" t="inlineStr">
        <is>
          <t>10</t>
        </is>
      </c>
      <c r="C131" s="741" t="inlineStr">
        <is>
          <t>29.3</t>
        </is>
      </c>
      <c r="D131" s="83" t="inlineStr">
        <is>
          <t>110</t>
        </is>
      </c>
      <c r="E131" s="83" t="inlineStr">
        <is>
          <t>12</t>
        </is>
      </c>
      <c r="F131" s="769">
        <f>ROUNDUP(D131/$P$1+1,0)*E131</f>
        <v/>
      </c>
      <c r="G131" s="747" t="inlineStr">
        <is>
          <t>伤害：445~475，每次使用小型武器后有 58 %概率触发，必中！增加自身命中率11.9%，小型武器附加伤害14</t>
        </is>
      </c>
      <c r="H131" s="129" t="n"/>
      <c r="I131" s="129" t="n"/>
      <c r="J131" s="129" t="n"/>
      <c r="K131" s="129" t="n"/>
      <c r="L131" s="129" t="n"/>
      <c r="M131" s="129" t="n"/>
      <c r="N131" s="129" t="n"/>
      <c r="O131" s="129" t="n"/>
    </row>
    <row r="132" ht="24" customHeight="1">
      <c r="A132" s="494" t="n"/>
      <c r="B132" s="222" t="inlineStr">
        <is>
          <t>11</t>
        </is>
      </c>
      <c r="C132" s="741" t="inlineStr">
        <is>
          <t>33.3</t>
        </is>
      </c>
      <c r="D132" s="83" t="inlineStr">
        <is>
          <t>144</t>
        </is>
      </c>
      <c r="E132" s="83" t="inlineStr">
        <is>
          <t>14</t>
        </is>
      </c>
      <c r="F132" s="769">
        <f>ROUNDUP(D132/$P$1+1,0)*E132</f>
        <v/>
      </c>
      <c r="G132" s="747" t="inlineStr">
        <is>
          <t>伤害：506~536，每次使用小型武器后有 64 %概率触发，必中！增加自身命中率14.5%，小型武器附加伤害17</t>
        </is>
      </c>
      <c r="H132" s="129" t="n"/>
      <c r="I132" s="129" t="n"/>
      <c r="J132" s="129" t="n"/>
      <c r="K132" s="129" t="n"/>
      <c r="L132" s="129" t="n"/>
      <c r="M132" s="129" t="n"/>
      <c r="N132" s="129" t="n"/>
      <c r="O132" s="129" t="n"/>
    </row>
    <row r="133" ht="24" customHeight="1">
      <c r="A133" s="494" t="n"/>
      <c r="B133" s="222" t="inlineStr">
        <is>
          <t>12</t>
        </is>
      </c>
      <c r="C133" s="741" t="inlineStr">
        <is>
          <t>37.7</t>
        </is>
      </c>
      <c r="D133" s="83" t="inlineStr">
        <is>
          <t>140</t>
        </is>
      </c>
      <c r="E133" s="83" t="inlineStr">
        <is>
          <t>16</t>
        </is>
      </c>
      <c r="F133" s="769">
        <f>ROUNDUP(D133/$P$1+1,0)*E133</f>
        <v/>
      </c>
      <c r="G133" s="747" t="inlineStr">
        <is>
          <t>伤害：571~601，每次使用小型武器后有 71 %概率触发，必中！增加自身命中率17.6%，小型武器附加伤害21</t>
        </is>
      </c>
      <c r="H133" s="129" t="n"/>
      <c r="I133" s="129" t="n"/>
      <c r="J133" s="129" t="n"/>
      <c r="K133" s="129" t="n"/>
      <c r="L133" s="129" t="n"/>
      <c r="M133" s="129" t="n"/>
      <c r="N133" s="129" t="n"/>
      <c r="O133" s="129" t="n"/>
    </row>
    <row r="134" ht="24" customHeight="1">
      <c r="A134" s="494" t="n"/>
      <c r="B134" s="222" t="inlineStr">
        <is>
          <t>13</t>
        </is>
      </c>
      <c r="C134" s="741" t="inlineStr">
        <is>
          <t>42.7</t>
        </is>
      </c>
      <c r="D134" s="83" t="inlineStr">
        <is>
          <t>160</t>
        </is>
      </c>
      <c r="E134" s="83" t="inlineStr">
        <is>
          <t>18</t>
        </is>
      </c>
      <c r="F134" s="769">
        <f>ROUNDUP(D134/$P$1+1,0)*E134</f>
        <v/>
      </c>
      <c r="G134" s="747" t="inlineStr">
        <is>
          <t>伤害：646~676，每次使用小型武器后有 80 %概率触发，必中！增加自身命中率21.3%，小型武器附加伤害25</t>
        </is>
      </c>
      <c r="H134" s="129" t="n"/>
      <c r="I134" s="129" t="n"/>
      <c r="J134" s="129" t="n"/>
      <c r="K134" s="129" t="n"/>
      <c r="L134" s="129" t="n"/>
      <c r="M134" s="129" t="n"/>
      <c r="N134" s="129" t="n"/>
      <c r="O134" s="129" t="n"/>
    </row>
    <row r="135" ht="24" customHeight="1">
      <c r="A135" s="494" t="n"/>
      <c r="B135" s="222" t="inlineStr">
        <is>
          <t>14</t>
        </is>
      </c>
      <c r="C135" s="741" t="inlineStr">
        <is>
          <t>48.6</t>
        </is>
      </c>
      <c r="D135" s="83" t="inlineStr">
        <is>
          <t>288</t>
        </is>
      </c>
      <c r="E135" s="83" t="inlineStr">
        <is>
          <t>20</t>
        </is>
      </c>
      <c r="F135" s="769">
        <f>ROUNDUP(D135/$P$1+1,0)*E135</f>
        <v/>
      </c>
      <c r="G135" s="747" t="inlineStr">
        <is>
          <t>伤害：734~764，每次使用小型武器后有 89 %概率触发，必中！增加自身命中率25.4%，小型武器附加伤害30</t>
        </is>
      </c>
      <c r="H135" s="129" t="n"/>
      <c r="I135" s="129" t="n"/>
      <c r="J135" s="129" t="n"/>
      <c r="K135" s="129" t="n"/>
      <c r="L135" s="129" t="n"/>
      <c r="M135" s="129" t="n"/>
      <c r="N135" s="129" t="n"/>
      <c r="O135" s="129" t="n"/>
    </row>
    <row r="136" ht="24" customHeight="1">
      <c r="A136" s="494" t="n"/>
      <c r="B136" s="882" t="inlineStr">
        <is>
          <t>15</t>
        </is>
      </c>
      <c r="C136" s="742" t="inlineStr">
        <is>
          <t>55</t>
        </is>
      </c>
      <c r="D136" s="91" t="inlineStr">
        <is>
          <t>x</t>
        </is>
      </c>
      <c r="E136" s="91" t="inlineStr">
        <is>
          <t>x</t>
        </is>
      </c>
      <c r="F136" s="92" t="inlineStr">
        <is>
          <t>x</t>
        </is>
      </c>
      <c r="G136" s="1083" t="inlineStr">
        <is>
          <t>伤害：830~860，每次使用小型武器后有100%概率触发，必中！增加自身命中率30.0%，小型武器附加伤害35</t>
        </is>
      </c>
      <c r="H136" s="135" t="n"/>
      <c r="I136" s="135" t="n"/>
      <c r="J136" s="135" t="n"/>
      <c r="K136" s="135" t="n"/>
      <c r="L136" s="135" t="n"/>
      <c r="M136" s="135" t="n"/>
      <c r="N136" s="135" t="n"/>
      <c r="O136" s="135" t="n"/>
    </row>
    <row r="137" ht="24" customHeight="1">
      <c r="A137" s="1081" t="inlineStr">
        <is>
          <t>华山门技
万剑归宗</t>
        </is>
      </c>
      <c r="B137" s="746" t="inlineStr">
        <is>
          <t>0</t>
        </is>
      </c>
      <c r="C137" s="740" t="inlineStr">
        <is>
          <t>3</t>
        </is>
      </c>
      <c r="D137" s="340" t="inlineStr">
        <is>
          <t>4</t>
        </is>
      </c>
      <c r="E137" s="340" t="inlineStr">
        <is>
          <t>1</t>
        </is>
      </c>
      <c r="F137" s="207">
        <f>ROUNDUP(D137/$P$1+1,0)*E137</f>
        <v/>
      </c>
      <c r="G137" s="1085" t="inlineStr">
        <is>
          <t>20%概率触发，触发2次。造成 25 点伤害值，持续两回合武器伤害增加100%。</t>
        </is>
      </c>
      <c r="H137" s="123" t="n"/>
      <c r="I137" s="123" t="n"/>
      <c r="J137" s="123" t="n"/>
      <c r="K137" s="123" t="n"/>
      <c r="L137" s="123" t="n"/>
      <c r="M137" s="123" t="n"/>
      <c r="N137" s="123" t="n"/>
      <c r="O137" s="123" t="n"/>
    </row>
    <row r="138" ht="24" customHeight="1">
      <c r="A138" s="494" t="n"/>
      <c r="B138" s="222" t="inlineStr">
        <is>
          <t>1</t>
        </is>
      </c>
      <c r="C138" s="741" t="inlineStr">
        <is>
          <t>3.7</t>
        </is>
      </c>
      <c r="D138" s="83" t="inlineStr">
        <is>
          <t>12</t>
        </is>
      </c>
      <c r="E138" s="83" t="inlineStr">
        <is>
          <t>2</t>
        </is>
      </c>
      <c r="F138" s="769">
        <f>ROUNDUP(D138/$P$1+1,0)*E138</f>
        <v/>
      </c>
      <c r="G138" s="1084" t="inlineStr">
        <is>
          <t>20%概率触发，触发2次。造成 32 点伤害值，持续两回合武器伤害增加100%。</t>
        </is>
      </c>
      <c r="H138" s="129" t="n"/>
      <c r="I138" s="129" t="n"/>
      <c r="J138" s="129" t="n"/>
      <c r="K138" s="129" t="n"/>
      <c r="L138" s="129" t="n"/>
      <c r="M138" s="129" t="n"/>
      <c r="N138" s="129" t="n"/>
      <c r="O138" s="129" t="n"/>
    </row>
    <row r="139" ht="24" customHeight="1">
      <c r="A139" s="494" t="n"/>
      <c r="B139" s="222" t="inlineStr">
        <is>
          <t>2</t>
        </is>
      </c>
      <c r="C139" s="741" t="inlineStr">
        <is>
          <t>4.3</t>
        </is>
      </c>
      <c r="D139" s="83" t="inlineStr">
        <is>
          <t>24</t>
        </is>
      </c>
      <c r="E139" s="83" t="inlineStr">
        <is>
          <t>3</t>
        </is>
      </c>
      <c r="F139" s="769">
        <f>ROUNDUP(D139/$P$1+1,0)*E139</f>
        <v/>
      </c>
      <c r="G139" s="1084" t="inlineStr">
        <is>
          <t>20%概率触发，触发2次。造成 40 点伤害值，持续两回合武器伤害增加100%。</t>
        </is>
      </c>
      <c r="H139" s="129" t="n"/>
      <c r="I139" s="129" t="n"/>
      <c r="J139" s="129" t="n"/>
      <c r="K139" s="129" t="n"/>
      <c r="L139" s="129" t="n"/>
      <c r="M139" s="129" t="n"/>
      <c r="N139" s="129" t="n"/>
      <c r="O139" s="129" t="n"/>
    </row>
    <row r="140" ht="24" customHeight="1">
      <c r="A140" s="494" t="n"/>
      <c r="B140" s="222" t="inlineStr">
        <is>
          <t>3</t>
        </is>
      </c>
      <c r="C140" s="741" t="inlineStr">
        <is>
          <t>5.2</t>
        </is>
      </c>
      <c r="D140" s="83" t="inlineStr">
        <is>
          <t>38</t>
        </is>
      </c>
      <c r="E140" s="83" t="inlineStr">
        <is>
          <t>4</t>
        </is>
      </c>
      <c r="F140" s="769">
        <f>ROUNDUP(D140/$P$1+1,0)*E140</f>
        <v/>
      </c>
      <c r="G140" s="1084" t="inlineStr">
        <is>
          <t>20%概率触发，触发2次。造成 50 点伤害值，持续两回合武器伤害增加100%。</t>
        </is>
      </c>
      <c r="H140" s="129" t="n"/>
      <c r="I140" s="129" t="n"/>
      <c r="J140" s="129" t="n"/>
      <c r="K140" s="129" t="n"/>
      <c r="L140" s="129" t="n"/>
      <c r="M140" s="129" t="n"/>
      <c r="N140" s="129" t="n"/>
      <c r="O140" s="129" t="n"/>
    </row>
    <row r="141" ht="24" customHeight="1">
      <c r="A141" s="494" t="n"/>
      <c r="B141" s="222" t="inlineStr">
        <is>
          <t>4</t>
        </is>
      </c>
      <c r="C141" s="741" t="inlineStr">
        <is>
          <t>6.3</t>
        </is>
      </c>
      <c r="D141" s="83" t="inlineStr">
        <is>
          <t>48</t>
        </is>
      </c>
      <c r="E141" s="83" t="inlineStr">
        <is>
          <t>5</t>
        </is>
      </c>
      <c r="F141" s="769">
        <f>ROUNDUP(D141/$P$1+1,0)*E141</f>
        <v/>
      </c>
      <c r="G141" s="1084" t="inlineStr">
        <is>
          <t>20%概率触发，触发2次。造成 62 点伤害值，持续两回合武器伤害增加100%。</t>
        </is>
      </c>
      <c r="H141" s="129" t="n"/>
      <c r="I141" s="129" t="n"/>
      <c r="J141" s="129" t="n"/>
      <c r="K141" s="129" t="n"/>
      <c r="L141" s="129" t="n"/>
      <c r="M141" s="129" t="n"/>
      <c r="N141" s="129" t="n"/>
      <c r="O141" s="129" t="n"/>
    </row>
    <row r="142" ht="24" customHeight="1">
      <c r="A142" s="494" t="n"/>
      <c r="B142" s="222" t="inlineStr">
        <is>
          <t>5</t>
        </is>
      </c>
      <c r="C142" s="741" t="inlineStr">
        <is>
          <t>7.6</t>
        </is>
      </c>
      <c r="D142" s="83" t="inlineStr">
        <is>
          <t>52</t>
        </is>
      </c>
      <c r="E142" s="83" t="inlineStr">
        <is>
          <t>6</t>
        </is>
      </c>
      <c r="F142" s="769">
        <f>ROUNDUP(D142/$P$1+1,0)*E142</f>
        <v/>
      </c>
      <c r="G142" s="1084" t="inlineStr">
        <is>
          <t>24%概率触发，触发2次。造成 77 点伤害值，持续两回合武器伤害增加100%。</t>
        </is>
      </c>
      <c r="H142" s="129" t="n"/>
      <c r="I142" s="129" t="n"/>
      <c r="J142" s="129" t="n"/>
      <c r="K142" s="129" t="n"/>
      <c r="L142" s="129" t="n"/>
      <c r="M142" s="129" t="n"/>
      <c r="N142" s="129" t="n"/>
      <c r="O142" s="129" t="n"/>
    </row>
    <row r="143" ht="24" customHeight="1">
      <c r="A143" s="494" t="n"/>
      <c r="B143" s="222" t="inlineStr">
        <is>
          <t>6</t>
        </is>
      </c>
      <c r="C143" s="741" t="inlineStr">
        <is>
          <t>9.2</t>
        </is>
      </c>
      <c r="D143" s="83" t="inlineStr">
        <is>
          <t>60</t>
        </is>
      </c>
      <c r="E143" s="83" t="inlineStr">
        <is>
          <t>7</t>
        </is>
      </c>
      <c r="F143" s="769">
        <f>ROUNDUP(D143/$P$1+1,0)*E143</f>
        <v/>
      </c>
      <c r="G143" s="1084" t="inlineStr">
        <is>
          <t>25%概率触发，触发2次。造成 94 点伤害值，持续两回合武器伤害增加100%。</t>
        </is>
      </c>
      <c r="H143" s="129" t="n"/>
      <c r="I143" s="129" t="n"/>
      <c r="J143" s="129" t="n"/>
      <c r="K143" s="129" t="n"/>
      <c r="L143" s="129" t="n"/>
      <c r="M143" s="129" t="n"/>
      <c r="N143" s="129" t="n"/>
      <c r="O143" s="129" t="n"/>
    </row>
    <row r="144" ht="24" customHeight="1">
      <c r="A144" s="494" t="n"/>
      <c r="B144" s="222" t="inlineStr">
        <is>
          <t>7</t>
        </is>
      </c>
      <c r="C144" s="741" t="inlineStr">
        <is>
          <t>10.9</t>
        </is>
      </c>
      <c r="D144" s="83" t="inlineStr">
        <is>
          <t>68</t>
        </is>
      </c>
      <c r="E144" s="83" t="inlineStr">
        <is>
          <t>8</t>
        </is>
      </c>
      <c r="F144" s="769">
        <f>ROUNDUP(D144/$P$1+1,0)*E144</f>
        <v/>
      </c>
      <c r="G144" s="1084" t="inlineStr">
        <is>
          <t>26%概率触发，触发2次。造成114点伤害值，持续两回合武器伤害增加100%。</t>
        </is>
      </c>
      <c r="H144" s="129" t="n"/>
      <c r="I144" s="129" t="n"/>
      <c r="J144" s="129" t="n"/>
      <c r="K144" s="129" t="n"/>
      <c r="L144" s="129" t="n"/>
      <c r="M144" s="129" t="n"/>
      <c r="N144" s="129" t="n"/>
      <c r="O144" s="129" t="n"/>
    </row>
    <row r="145" ht="24" customHeight="1">
      <c r="A145" s="494" t="n"/>
      <c r="B145" s="222" t="inlineStr">
        <is>
          <t>8</t>
        </is>
      </c>
      <c r="C145" s="741" t="inlineStr">
        <is>
          <t>13.1</t>
        </is>
      </c>
      <c r="D145" s="83" t="inlineStr">
        <is>
          <t>80</t>
        </is>
      </c>
      <c r="E145" s="83" t="inlineStr">
        <is>
          <t>9</t>
        </is>
      </c>
      <c r="F145" s="769">
        <f>ROUNDUP(D145/$P$1+1,0)*E145</f>
        <v/>
      </c>
      <c r="G145" s="1084" t="inlineStr">
        <is>
          <t>28%概率触发，触发2次。造成139点伤害值，持续两回合武器伤害增加100%。</t>
        </is>
      </c>
      <c r="H145" s="129" t="n"/>
      <c r="I145" s="129" t="n"/>
      <c r="J145" s="129" t="n"/>
      <c r="K145" s="129" t="n"/>
      <c r="L145" s="129" t="n"/>
      <c r="M145" s="129" t="n"/>
      <c r="N145" s="129" t="n"/>
      <c r="O145" s="129" t="n"/>
    </row>
    <row r="146" ht="24" customHeight="1">
      <c r="A146" s="494" t="n"/>
      <c r="B146" s="222" t="inlineStr">
        <is>
          <t>9</t>
        </is>
      </c>
      <c r="C146" s="741" t="inlineStr">
        <is>
          <t>15.7</t>
        </is>
      </c>
      <c r="D146" s="83" t="inlineStr">
        <is>
          <t>100</t>
        </is>
      </c>
      <c r="E146" s="83" t="inlineStr">
        <is>
          <t>10</t>
        </is>
      </c>
      <c r="F146" s="769">
        <f>ROUNDUP(D146/$P$1+1,0)*E146</f>
        <v/>
      </c>
      <c r="G146" s="1084" t="inlineStr">
        <is>
          <t>30%概率触发，触发2次。造成168点伤害值，持续两回合武器伤害增加100%。</t>
        </is>
      </c>
      <c r="H146" s="129" t="n"/>
      <c r="I146" s="129" t="n"/>
      <c r="J146" s="129" t="n"/>
      <c r="K146" s="129" t="n"/>
      <c r="L146" s="129" t="n"/>
      <c r="M146" s="129" t="n"/>
      <c r="N146" s="129" t="n"/>
      <c r="O146" s="129" t="n"/>
    </row>
    <row r="147" ht="24" customHeight="1">
      <c r="A147" s="494" t="n"/>
      <c r="B147" s="222" t="inlineStr">
        <is>
          <t>10</t>
        </is>
      </c>
      <c r="C147" s="741" t="inlineStr">
        <is>
          <t>18.8</t>
        </is>
      </c>
      <c r="D147" s="83" t="inlineStr">
        <is>
          <t>110</t>
        </is>
      </c>
      <c r="E147" s="83" t="inlineStr">
        <is>
          <t>12</t>
        </is>
      </c>
      <c r="F147" s="769">
        <f>ROUNDUP(D147/$P$1+1,0)*E147</f>
        <v/>
      </c>
      <c r="G147" s="1084" t="inlineStr">
        <is>
          <t>32%概率触发，触发3次。造成203点伤害值，持续两回合武器伤害增加100%。</t>
        </is>
      </c>
      <c r="H147" s="129" t="n"/>
      <c r="I147" s="129" t="n"/>
      <c r="J147" s="129" t="n"/>
      <c r="K147" s="129" t="n"/>
      <c r="L147" s="129" t="n"/>
      <c r="M147" s="129" t="n"/>
      <c r="N147" s="129" t="n"/>
      <c r="O147" s="129" t="n"/>
    </row>
    <row r="148" ht="24" customHeight="1">
      <c r="A148" s="494" t="n"/>
      <c r="B148" s="222" t="inlineStr">
        <is>
          <t>11</t>
        </is>
      </c>
      <c r="C148" s="741" t="inlineStr">
        <is>
          <t>22.3</t>
        </is>
      </c>
      <c r="D148" s="83" t="inlineStr">
        <is>
          <t>120</t>
        </is>
      </c>
      <c r="E148" s="83" t="inlineStr">
        <is>
          <t>14</t>
        </is>
      </c>
      <c r="F148" s="769">
        <f>ROUNDUP(D148/$P$1+1,0)*E148</f>
        <v/>
      </c>
      <c r="G148" s="1084" t="inlineStr">
        <is>
          <t>35%概率触发，触发3次。造成243点伤害值，持续两回合武器伤害增加100%。</t>
        </is>
      </c>
      <c r="H148" s="129" t="n"/>
      <c r="I148" s="129" t="n"/>
      <c r="J148" s="129" t="n"/>
      <c r="K148" s="129" t="n"/>
      <c r="L148" s="129" t="n"/>
      <c r="M148" s="129" t="n"/>
      <c r="N148" s="129" t="n"/>
      <c r="O148" s="129" t="n"/>
    </row>
    <row r="149" ht="24" customHeight="1">
      <c r="A149" s="494" t="n"/>
      <c r="B149" s="222" t="inlineStr">
        <is>
          <t>12</t>
        </is>
      </c>
      <c r="C149" s="741" t="inlineStr">
        <is>
          <t>26.5</t>
        </is>
      </c>
      <c r="D149" s="83" t="inlineStr">
        <is>
          <t>140</t>
        </is>
      </c>
      <c r="E149" s="83" t="inlineStr">
        <is>
          <t>16</t>
        </is>
      </c>
      <c r="F149" s="769">
        <f>ROUNDUP(D149/$P$1+1,0)*E149</f>
        <v/>
      </c>
      <c r="G149" s="1084" t="inlineStr">
        <is>
          <t>38%概率触发，触发3次。造成290点伤害值，持续两回合武器伤害增加100%。</t>
        </is>
      </c>
      <c r="H149" s="129" t="n"/>
      <c r="I149" s="129" t="n"/>
      <c r="J149" s="129" t="n"/>
      <c r="K149" s="129" t="n"/>
      <c r="L149" s="129" t="n"/>
      <c r="M149" s="129" t="n"/>
      <c r="N149" s="129" t="n"/>
      <c r="O149" s="129" t="n"/>
    </row>
    <row r="150" ht="24" customHeight="1">
      <c r="A150" s="494" t="n"/>
      <c r="B150" s="222" t="inlineStr">
        <is>
          <t>13</t>
        </is>
      </c>
      <c r="C150" s="741" t="inlineStr">
        <is>
          <t>31.4</t>
        </is>
      </c>
      <c r="D150" s="807" t="inlineStr">
        <is>
          <t>160</t>
        </is>
      </c>
      <c r="E150" s="83" t="inlineStr">
        <is>
          <t>18</t>
        </is>
      </c>
      <c r="F150" s="769">
        <f>ROUNDUP(D150/$P$1+1,0)*E150</f>
        <v/>
      </c>
      <c r="G150" s="1084" t="inlineStr">
        <is>
          <t>41%概率触发，触发3次。造成344点伤害值，持续两回合武器伤害增加100%。</t>
        </is>
      </c>
      <c r="H150" s="129" t="n"/>
      <c r="I150" s="129" t="n"/>
      <c r="J150" s="129" t="n"/>
      <c r="K150" s="129" t="n"/>
      <c r="L150" s="129" t="n"/>
      <c r="M150" s="129" t="n"/>
      <c r="N150" s="129" t="n"/>
      <c r="O150" s="129" t="n"/>
    </row>
    <row r="151" ht="24" customHeight="1">
      <c r="A151" s="494" t="n"/>
      <c r="B151" s="222" t="inlineStr">
        <is>
          <t>14</t>
        </is>
      </c>
      <c r="C151" s="721" t="inlineStr">
        <is>
          <t>36.8</t>
        </is>
      </c>
      <c r="D151" s="807" t="inlineStr">
        <is>
          <t>240</t>
        </is>
      </c>
      <c r="E151" s="807" t="inlineStr">
        <is>
          <t>20</t>
        </is>
      </c>
      <c r="F151" s="769">
        <f>ROUNDUP(D151/$P$1+1,0)*E151</f>
        <v/>
      </c>
      <c r="G151" s="1084" t="inlineStr">
        <is>
          <t>45%概率触发，触发3次。造成406点伤害值，持续两回合武器伤害增加100%。</t>
        </is>
      </c>
      <c r="H151" s="129" t="n"/>
      <c r="I151" s="129" t="n"/>
      <c r="J151" s="129" t="n"/>
      <c r="K151" s="129" t="n"/>
      <c r="L151" s="129" t="n"/>
      <c r="M151" s="129" t="n"/>
      <c r="N151" s="129" t="n"/>
      <c r="O151" s="129" t="n"/>
    </row>
    <row r="152" ht="24" customHeight="1">
      <c r="A152" s="494" t="n"/>
      <c r="B152" s="882" t="inlineStr">
        <is>
          <t>15</t>
        </is>
      </c>
      <c r="C152" s="742" t="inlineStr">
        <is>
          <t>43</t>
        </is>
      </c>
      <c r="D152" s="91" t="inlineStr">
        <is>
          <t>x</t>
        </is>
      </c>
      <c r="E152" s="91" t="inlineStr">
        <is>
          <t>x</t>
        </is>
      </c>
      <c r="F152" s="92" t="inlineStr">
        <is>
          <t>x</t>
        </is>
      </c>
      <c r="G152" s="1083" t="inlineStr">
        <is>
          <t>50%概率触发，触发3次。造成475点伤害值，持续两回合武器伤害增加100%。</t>
        </is>
      </c>
      <c r="H152" s="135" t="n"/>
      <c r="I152" s="135" t="n"/>
      <c r="J152" s="135" t="n"/>
      <c r="K152" s="135" t="n"/>
      <c r="L152" s="135" t="n"/>
      <c r="M152" s="135" t="n"/>
      <c r="N152" s="135" t="n"/>
      <c r="O152" s="135" t="n"/>
    </row>
    <row r="153" ht="24" customHeight="1">
      <c r="A153" s="1081" t="inlineStr">
        <is>
          <t>华山门技
华山剑阵</t>
        </is>
      </c>
      <c r="B153" s="746" t="inlineStr">
        <is>
          <t>0</t>
        </is>
      </c>
      <c r="C153" s="740" t="inlineStr">
        <is>
          <t>3</t>
        </is>
      </c>
      <c r="D153" s="340" t="inlineStr">
        <is>
          <t>4</t>
        </is>
      </c>
      <c r="E153" s="340" t="inlineStr">
        <is>
          <t>1</t>
        </is>
      </c>
      <c r="F153" s="207">
        <f>ROUNDUP(D153/$P$1+1,0)*E153</f>
        <v/>
      </c>
      <c r="G153" s="1085" t="inlineStr">
        <is>
          <t>受到伤害时30%概率触发，反击对手造成115点伤害值，触发1次。</t>
        </is>
      </c>
      <c r="H153" s="123" t="n"/>
      <c r="I153" s="123" t="n"/>
      <c r="J153" s="123" t="n"/>
      <c r="K153" s="123" t="n"/>
      <c r="L153" s="123" t="n"/>
      <c r="M153" s="123" t="n"/>
      <c r="N153" s="123" t="n"/>
      <c r="O153" s="123" t="n"/>
    </row>
    <row r="154" ht="24" customHeight="1">
      <c r="A154" s="494" t="n"/>
      <c r="B154" s="222" t="inlineStr">
        <is>
          <t>1</t>
        </is>
      </c>
      <c r="C154" s="741" t="inlineStr">
        <is>
          <t>3.7</t>
        </is>
      </c>
      <c r="D154" s="83" t="inlineStr">
        <is>
          <t>14</t>
        </is>
      </c>
      <c r="E154" s="83" t="inlineStr">
        <is>
          <t>2</t>
        </is>
      </c>
      <c r="F154" s="769">
        <f>ROUNDUP(D154/$P$1+1,0)*E154</f>
        <v/>
      </c>
      <c r="G154" s="1084" t="inlineStr">
        <is>
          <t>受到伤害时30%概率触发，反击对手造成117点伤害值，触发1次。</t>
        </is>
      </c>
      <c r="H154" s="129" t="n"/>
      <c r="I154" s="129" t="n"/>
      <c r="J154" s="129" t="n"/>
      <c r="K154" s="129" t="n"/>
      <c r="L154" s="129" t="n"/>
      <c r="M154" s="129" t="n"/>
      <c r="N154" s="129" t="n"/>
      <c r="O154" s="129" t="n"/>
    </row>
    <row r="155" ht="24" customHeight="1">
      <c r="A155" s="494" t="n"/>
      <c r="B155" s="222" t="inlineStr">
        <is>
          <t>2</t>
        </is>
      </c>
      <c r="C155" s="741" t="inlineStr">
        <is>
          <t>4.5</t>
        </is>
      </c>
      <c r="D155" s="83" t="inlineStr">
        <is>
          <t>28</t>
        </is>
      </c>
      <c r="E155" s="83" t="inlineStr">
        <is>
          <t>3</t>
        </is>
      </c>
      <c r="F155" s="769">
        <f>ROUNDUP(D155/$P$1+1,0)*E155</f>
        <v/>
      </c>
      <c r="G155" s="1084" t="inlineStr">
        <is>
          <t>受到伤害时30%概率触发，反击对手造成119点伤害值，触发1次。</t>
        </is>
      </c>
      <c r="H155" s="129" t="n"/>
      <c r="I155" s="129" t="n"/>
      <c r="J155" s="129" t="n"/>
      <c r="K155" s="129" t="n"/>
      <c r="L155" s="129" t="n"/>
      <c r="M155" s="129" t="n"/>
      <c r="N155" s="129" t="n"/>
      <c r="O155" s="129" t="n"/>
    </row>
    <row r="156" ht="24" customHeight="1">
      <c r="A156" s="494" t="n"/>
      <c r="B156" s="222" t="inlineStr">
        <is>
          <t>3</t>
        </is>
      </c>
      <c r="C156" s="741" t="inlineStr">
        <is>
          <t>5.4</t>
        </is>
      </c>
      <c r="D156" s="83" t="inlineStr">
        <is>
          <t>46</t>
        </is>
      </c>
      <c r="E156" s="83" t="inlineStr">
        <is>
          <t>4</t>
        </is>
      </c>
      <c r="F156" s="769">
        <f>ROUNDUP(D156/$P$1+1,0)*E156</f>
        <v/>
      </c>
      <c r="G156" s="1084" t="inlineStr">
        <is>
          <t>受到伤害时30%概率触发，反击对手造成124点伤害值，触发1次。</t>
        </is>
      </c>
      <c r="H156" s="129" t="n"/>
      <c r="I156" s="129" t="n"/>
      <c r="J156" s="129" t="n"/>
      <c r="K156" s="129" t="n"/>
      <c r="L156" s="129" t="n"/>
      <c r="M156" s="129" t="n"/>
      <c r="N156" s="129" t="n"/>
      <c r="O156" s="129" t="n"/>
    </row>
    <row r="157" ht="24" customHeight="1">
      <c r="A157" s="494" t="n"/>
      <c r="B157" s="222" t="inlineStr">
        <is>
          <t>4</t>
        </is>
      </c>
      <c r="C157" s="741" t="inlineStr">
        <is>
          <t>6.6</t>
        </is>
      </c>
      <c r="D157" s="83" t="inlineStr">
        <is>
          <t>58</t>
        </is>
      </c>
      <c r="E157" s="83" t="inlineStr">
        <is>
          <t>5</t>
        </is>
      </c>
      <c r="F157" s="769">
        <f>ROUNDUP(D157/$P$1+1,0)*E157</f>
        <v/>
      </c>
      <c r="G157" s="1084" t="inlineStr">
        <is>
          <t>受到伤害时30%概率触发，反击对手造成131点伤害值，触发1次。</t>
        </is>
      </c>
      <c r="H157" s="129" t="n"/>
      <c r="I157" s="129" t="n"/>
      <c r="J157" s="129" t="n"/>
      <c r="K157" s="129" t="n"/>
      <c r="L157" s="129" t="n"/>
      <c r="M157" s="129" t="n"/>
      <c r="N157" s="129" t="n"/>
      <c r="O157" s="129" t="n"/>
    </row>
    <row r="158" ht="24" customHeight="1">
      <c r="A158" s="494" t="n"/>
      <c r="B158" s="222" t="inlineStr">
        <is>
          <t>5</t>
        </is>
      </c>
      <c r="C158" s="741" t="inlineStr">
        <is>
          <t>8.1</t>
        </is>
      </c>
      <c r="D158" s="83" t="inlineStr">
        <is>
          <t>62</t>
        </is>
      </c>
      <c r="E158" s="83" t="inlineStr">
        <is>
          <t>6</t>
        </is>
      </c>
      <c r="F158" s="769">
        <f>ROUNDUP(D158/$P$1+1,0)*E158</f>
        <v/>
      </c>
      <c r="G158" s="1084" t="inlineStr">
        <is>
          <t>受到伤害时35%概率触发，反击对手造成140点伤害值，触发1次。</t>
        </is>
      </c>
      <c r="H158" s="129" t="n"/>
      <c r="I158" s="129" t="n"/>
      <c r="J158" s="129" t="n"/>
      <c r="K158" s="129" t="n"/>
      <c r="L158" s="129" t="n"/>
      <c r="M158" s="129" t="n"/>
      <c r="N158" s="129" t="n"/>
      <c r="O158" s="129" t="n"/>
    </row>
    <row r="159" ht="24" customHeight="1">
      <c r="A159" s="494" t="n"/>
      <c r="B159" s="222" t="inlineStr">
        <is>
          <t>6</t>
        </is>
      </c>
      <c r="C159" s="741" t="inlineStr">
        <is>
          <t>9.8</t>
        </is>
      </c>
      <c r="D159" s="83" t="inlineStr">
        <is>
          <t>70</t>
        </is>
      </c>
      <c r="E159" s="83" t="inlineStr">
        <is>
          <t>7</t>
        </is>
      </c>
      <c r="F159" s="769">
        <f>ROUNDUP(D159/$P$1+1,0)*E159</f>
        <v/>
      </c>
      <c r="G159" s="1084" t="inlineStr">
        <is>
          <t>受到伤害时36%概率触发，反击对手造成146点伤害值，触发1次。</t>
        </is>
      </c>
      <c r="H159" s="129" t="n"/>
      <c r="I159" s="129" t="n"/>
      <c r="J159" s="129" t="n"/>
      <c r="K159" s="129" t="n"/>
      <c r="L159" s="129" t="n"/>
      <c r="M159" s="129" t="n"/>
      <c r="N159" s="129" t="n"/>
      <c r="O159" s="129" t="n"/>
    </row>
    <row r="160" ht="24" customHeight="1">
      <c r="A160" s="494" t="n"/>
      <c r="B160" s="222" t="inlineStr">
        <is>
          <t>7</t>
        </is>
      </c>
      <c r="C160" s="741" t="inlineStr">
        <is>
          <t>11.7</t>
        </is>
      </c>
      <c r="D160" s="83" t="inlineStr">
        <is>
          <t>80</t>
        </is>
      </c>
      <c r="E160" s="83" t="inlineStr">
        <is>
          <t>8</t>
        </is>
      </c>
      <c r="F160" s="769">
        <f>ROUNDUP(D160/$P$1+1,0)*E160</f>
        <v/>
      </c>
      <c r="G160" s="1084" t="inlineStr">
        <is>
          <t>受到伤害时38%概率触发，反击对手造成158点伤害值，触发1次。</t>
        </is>
      </c>
      <c r="H160" s="129" t="n"/>
      <c r="I160" s="129" t="n"/>
      <c r="J160" s="129" t="n"/>
      <c r="K160" s="129" t="n"/>
      <c r="L160" s="129" t="n"/>
      <c r="M160" s="129" t="n"/>
      <c r="N160" s="129" t="n"/>
      <c r="O160" s="129" t="n"/>
    </row>
    <row r="161" ht="24" customHeight="1">
      <c r="A161" s="494" t="n"/>
      <c r="B161" s="222" t="inlineStr">
        <is>
          <t>8</t>
        </is>
      </c>
      <c r="C161" s="741" t="inlineStr">
        <is>
          <t>14.1</t>
        </is>
      </c>
      <c r="D161" s="83" t="inlineStr">
        <is>
          <t>100</t>
        </is>
      </c>
      <c r="E161" s="83" t="inlineStr">
        <is>
          <t>9</t>
        </is>
      </c>
      <c r="F161" s="769">
        <f>ROUNDUP(D161/$P$1+1,0)*E161</f>
        <v/>
      </c>
      <c r="G161" s="1084" t="inlineStr">
        <is>
          <t>受到伤害时40%概率触发，反击对手造成169点伤害值，触发1次。</t>
        </is>
      </c>
      <c r="H161" s="129" t="n"/>
      <c r="I161" s="129" t="n"/>
      <c r="J161" s="129" t="n"/>
      <c r="K161" s="129" t="n"/>
      <c r="L161" s="129" t="n"/>
      <c r="M161" s="129" t="n"/>
      <c r="N161" s="129" t="n"/>
      <c r="O161" s="129" t="n"/>
    </row>
    <row r="162" ht="24" customHeight="1">
      <c r="A162" s="494" t="n"/>
      <c r="B162" s="222" t="inlineStr">
        <is>
          <t>9</t>
        </is>
      </c>
      <c r="C162" s="741" t="inlineStr">
        <is>
          <t>17</t>
        </is>
      </c>
      <c r="D162" s="83" t="inlineStr">
        <is>
          <t>120</t>
        </is>
      </c>
      <c r="E162" s="83" t="inlineStr">
        <is>
          <t>10</t>
        </is>
      </c>
      <c r="F162" s="769">
        <f>ROUNDUP(D162/$P$1+1,0)*E162</f>
        <v/>
      </c>
      <c r="G162" s="1084" t="inlineStr">
        <is>
          <t>受到伤害时43%概率触发，反击对手造成185点伤害值，触发1次。</t>
        </is>
      </c>
      <c r="H162" s="129" t="n"/>
      <c r="I162" s="129" t="n"/>
      <c r="J162" s="129" t="n"/>
      <c r="K162" s="129" t="n"/>
      <c r="L162" s="129" t="n"/>
      <c r="M162" s="129" t="n"/>
      <c r="N162" s="129" t="n"/>
      <c r="O162" s="129" t="n"/>
    </row>
    <row r="163" ht="24" customHeight="1">
      <c r="A163" s="494" t="n"/>
      <c r="B163" s="222" t="inlineStr">
        <is>
          <t>10</t>
        </is>
      </c>
      <c r="C163" s="741" t="inlineStr">
        <is>
          <t>20.4</t>
        </is>
      </c>
      <c r="D163" s="83" t="inlineStr">
        <is>
          <t>130</t>
        </is>
      </c>
      <c r="E163" s="83" t="inlineStr">
        <is>
          <t>12</t>
        </is>
      </c>
      <c r="F163" s="769">
        <f>ROUNDUP(D163/$P$1+1,0)*E163</f>
        <v/>
      </c>
      <c r="G163" s="1084" t="inlineStr">
        <is>
          <t>受到伤害时46%概率触发，反击对手造成203点伤害值，触发2次。</t>
        </is>
      </c>
      <c r="H163" s="129" t="n"/>
      <c r="I163" s="129" t="n"/>
      <c r="J163" s="129" t="n"/>
      <c r="K163" s="129" t="n"/>
      <c r="L163" s="129" t="n"/>
      <c r="M163" s="129" t="n"/>
      <c r="N163" s="129" t="n"/>
      <c r="O163" s="129" t="n"/>
    </row>
    <row r="164" ht="24" customHeight="1">
      <c r="A164" s="494" t="n"/>
      <c r="B164" s="222" t="inlineStr">
        <is>
          <t>11</t>
        </is>
      </c>
      <c r="C164" s="741" t="inlineStr">
        <is>
          <t>24.3</t>
        </is>
      </c>
      <c r="D164" s="83" t="inlineStr">
        <is>
          <t>150</t>
        </is>
      </c>
      <c r="E164" s="83" t="inlineStr">
        <is>
          <t>14</t>
        </is>
      </c>
      <c r="F164" s="769">
        <f>ROUNDUP(D164/$P$1+1,0)*E164</f>
        <v/>
      </c>
      <c r="G164" s="1084" t="inlineStr">
        <is>
          <t>受到伤害时49%概率触发，反击对手造成221点伤害值，触发2次。</t>
        </is>
      </c>
      <c r="H164" s="129" t="n"/>
      <c r="I164" s="129" t="n"/>
      <c r="J164" s="129" t="n"/>
      <c r="K164" s="129" t="n"/>
      <c r="L164" s="129" t="n"/>
      <c r="M164" s="129" t="n"/>
      <c r="N164" s="129" t="n"/>
      <c r="O164" s="129" t="n"/>
    </row>
    <row r="165" ht="24" customHeight="1">
      <c r="A165" s="494" t="n"/>
      <c r="B165" s="222" t="inlineStr">
        <is>
          <t>12</t>
        </is>
      </c>
      <c r="C165" s="741" t="inlineStr">
        <is>
          <t>28.9</t>
        </is>
      </c>
      <c r="D165" s="83" t="inlineStr">
        <is>
          <t>170</t>
        </is>
      </c>
      <c r="E165" s="83" t="inlineStr">
        <is>
          <t>16</t>
        </is>
      </c>
      <c r="F165" s="769">
        <f>ROUNDUP(D165/$P$1+1,0)*E165</f>
        <v/>
      </c>
      <c r="G165" s="1084" t="inlineStr">
        <is>
          <t>受到伤害时54%概率触发，反击对手造成245点伤害值，触发2次。</t>
        </is>
      </c>
      <c r="H165" s="129" t="n"/>
      <c r="I165" s="129" t="n"/>
      <c r="J165" s="129" t="n"/>
      <c r="K165" s="129" t="n"/>
      <c r="L165" s="129" t="n"/>
      <c r="M165" s="129" t="n"/>
      <c r="N165" s="129" t="n"/>
      <c r="O165" s="129" t="n"/>
    </row>
    <row r="166" ht="24" customHeight="1">
      <c r="A166" s="494" t="n"/>
      <c r="B166" s="222" t="inlineStr">
        <is>
          <t>13</t>
        </is>
      </c>
      <c r="C166" s="741" t="inlineStr">
        <is>
          <t>34.2</t>
        </is>
      </c>
      <c r="D166" s="83" t="inlineStr">
        <is>
          <t>190</t>
        </is>
      </c>
      <c r="E166" s="83" t="inlineStr">
        <is>
          <t>18</t>
        </is>
      </c>
      <c r="F166" s="769">
        <f>ROUNDUP(D166/$P$1+1,0)*E166</f>
        <v/>
      </c>
      <c r="G166" s="1084" t="inlineStr">
        <is>
          <t>受到伤害时58%概率触发，反击对手造成272点伤害值，触发2次。</t>
        </is>
      </c>
      <c r="H166" s="129" t="n"/>
      <c r="I166" s="129" t="n"/>
      <c r="J166" s="129" t="n"/>
      <c r="K166" s="129" t="n"/>
      <c r="L166" s="129" t="n"/>
      <c r="M166" s="129" t="n"/>
      <c r="N166" s="129" t="n"/>
      <c r="O166" s="129" t="n"/>
    </row>
    <row r="167" ht="24" customHeight="1">
      <c r="A167" s="494" t="n"/>
      <c r="B167" s="222" t="inlineStr">
        <is>
          <t>14</t>
        </is>
      </c>
      <c r="C167" s="741" t="inlineStr">
        <is>
          <t>40.2</t>
        </is>
      </c>
      <c r="D167" s="83" t="inlineStr">
        <is>
          <t>290</t>
        </is>
      </c>
      <c r="E167" s="83" t="inlineStr">
        <is>
          <t>20</t>
        </is>
      </c>
      <c r="F167" s="769">
        <f>ROUNDUP(D167/$P$1+1,0)*E167</f>
        <v/>
      </c>
      <c r="G167" s="1084" t="inlineStr">
        <is>
          <t>受到伤害时64%概率触发，反击对手造成304点伤害值，触发2次。</t>
        </is>
      </c>
      <c r="H167" s="129" t="n"/>
      <c r="I167" s="129" t="n"/>
      <c r="J167" s="129" t="n"/>
      <c r="K167" s="129" t="n"/>
      <c r="L167" s="129" t="n"/>
      <c r="M167" s="129" t="n"/>
      <c r="N167" s="129" t="n"/>
      <c r="O167" s="129" t="n"/>
    </row>
    <row r="168" ht="24" customHeight="1">
      <c r="A168" s="494" t="n"/>
      <c r="B168" s="882" t="inlineStr">
        <is>
          <t>15</t>
        </is>
      </c>
      <c r="C168" s="742" t="inlineStr">
        <is>
          <t>47</t>
        </is>
      </c>
      <c r="D168" s="91" t="inlineStr">
        <is>
          <t>x</t>
        </is>
      </c>
      <c r="E168" s="91" t="inlineStr">
        <is>
          <t>x</t>
        </is>
      </c>
      <c r="F168" s="92" t="inlineStr">
        <is>
          <t>x</t>
        </is>
      </c>
      <c r="G168" s="1083" t="inlineStr">
        <is>
          <t>受到伤害时70%概率触发，反击对手造成338点伤害值，触发2次。</t>
        </is>
      </c>
      <c r="H168" s="135" t="n"/>
      <c r="I168" s="135" t="n"/>
      <c r="J168" s="135" t="n"/>
      <c r="K168" s="135" t="n"/>
      <c r="L168" s="135" t="n"/>
      <c r="M168" s="135" t="n"/>
      <c r="N168" s="135" t="n"/>
      <c r="O168" s="135" t="n"/>
    </row>
    <row r="169" ht="24" customHeight="1">
      <c r="A169" s="1081" t="inlineStr">
        <is>
          <t>华山门技
紫霞神功</t>
        </is>
      </c>
      <c r="B169" s="746" t="inlineStr">
        <is>
          <t>0</t>
        </is>
      </c>
      <c r="C169" s="740" t="inlineStr">
        <is>
          <t>3</t>
        </is>
      </c>
      <c r="D169" s="340" t="inlineStr">
        <is>
          <t>4</t>
        </is>
      </c>
      <c r="E169" s="340" t="inlineStr">
        <is>
          <t>1</t>
        </is>
      </c>
      <c r="F169" s="207">
        <f>ROUNDUP(D169/$P$1+1,0)*E169</f>
        <v/>
      </c>
      <c r="G169" s="1085" t="inlineStr">
        <is>
          <t>每次使用华山武器和主动技能时回复自身生命值 22 点。</t>
        </is>
      </c>
      <c r="H169" s="123" t="n"/>
      <c r="I169" s="123" t="n"/>
      <c r="J169" s="123" t="n"/>
      <c r="K169" s="123" t="n"/>
      <c r="L169" s="123" t="n"/>
      <c r="M169" s="123" t="n"/>
      <c r="N169" s="123" t="n"/>
      <c r="O169" s="123" t="n"/>
    </row>
    <row r="170" ht="24" customHeight="1">
      <c r="A170" s="494" t="n"/>
      <c r="B170" s="222" t="inlineStr">
        <is>
          <t>1</t>
        </is>
      </c>
      <c r="C170" s="741" t="inlineStr">
        <is>
          <t>3.6</t>
        </is>
      </c>
      <c r="D170" s="83" t="inlineStr">
        <is>
          <t>10</t>
        </is>
      </c>
      <c r="E170" s="83" t="inlineStr">
        <is>
          <t>2</t>
        </is>
      </c>
      <c r="F170" s="769">
        <f>ROUNDUP(D170/$P$1+1,0)*E170</f>
        <v/>
      </c>
      <c r="G170" s="1084" t="inlineStr">
        <is>
          <t>每次使用华山武器和主动技能时回复自身生命值 24 点。</t>
        </is>
      </c>
      <c r="H170" s="129" t="n"/>
      <c r="I170" s="129" t="n"/>
      <c r="J170" s="129" t="n"/>
      <c r="K170" s="129" t="n"/>
      <c r="L170" s="129" t="n"/>
      <c r="M170" s="129" t="n"/>
      <c r="N170" s="129" t="n"/>
      <c r="O170" s="129" t="n"/>
    </row>
    <row r="171" ht="24" customHeight="1">
      <c r="A171" s="494" t="n"/>
      <c r="B171" s="222" t="inlineStr">
        <is>
          <t>2</t>
        </is>
      </c>
      <c r="C171" s="741" t="inlineStr">
        <is>
          <t>4.2</t>
        </is>
      </c>
      <c r="D171" s="83" t="inlineStr">
        <is>
          <t>20</t>
        </is>
      </c>
      <c r="E171" s="83" t="inlineStr">
        <is>
          <t>3</t>
        </is>
      </c>
      <c r="F171" s="769">
        <f>ROUNDUP(D171/$P$1+1,0)*E171</f>
        <v/>
      </c>
      <c r="G171" s="1084" t="inlineStr">
        <is>
          <t>每次使用华山武器和主动技能时回复自身生命值 26 点。</t>
        </is>
      </c>
      <c r="H171" s="129" t="n"/>
      <c r="I171" s="129" t="n"/>
      <c r="J171" s="129" t="n"/>
      <c r="K171" s="129" t="n"/>
      <c r="L171" s="129" t="n"/>
      <c r="M171" s="129" t="n"/>
      <c r="N171" s="129" t="n"/>
      <c r="O171" s="129" t="n"/>
    </row>
    <row r="172" ht="24" customHeight="1">
      <c r="A172" s="494" t="n"/>
      <c r="B172" s="222" t="inlineStr">
        <is>
          <t>3</t>
        </is>
      </c>
      <c r="C172" s="741" t="inlineStr">
        <is>
          <t>5</t>
        </is>
      </c>
      <c r="D172" s="83" t="inlineStr">
        <is>
          <t>32</t>
        </is>
      </c>
      <c r="E172" s="83" t="inlineStr">
        <is>
          <t>4</t>
        </is>
      </c>
      <c r="F172" s="769">
        <f>ROUNDUP(D172/$P$1+1,0)*E172</f>
        <v/>
      </c>
      <c r="G172" s="1084" t="inlineStr">
        <is>
          <t>每次使用华山武器和主动技能时回复自身生命值 29 点。</t>
        </is>
      </c>
      <c r="H172" s="129" t="n"/>
      <c r="I172" s="129" t="n"/>
      <c r="J172" s="129" t="n"/>
      <c r="K172" s="129" t="n"/>
      <c r="L172" s="129" t="n"/>
      <c r="M172" s="129" t="n"/>
      <c r="N172" s="129" t="n"/>
      <c r="O172" s="129" t="n"/>
    </row>
    <row r="173" ht="24" customHeight="1">
      <c r="A173" s="494" t="n"/>
      <c r="B173" s="222" t="inlineStr">
        <is>
          <t>4</t>
        </is>
      </c>
      <c r="C173" s="741" t="inlineStr">
        <is>
          <t>6</t>
        </is>
      </c>
      <c r="D173" s="83" t="inlineStr">
        <is>
          <t>38</t>
        </is>
      </c>
      <c r="E173" s="83" t="inlineStr">
        <is>
          <t>5</t>
        </is>
      </c>
      <c r="F173" s="769">
        <f>ROUNDUP(D173/$P$1+1,0)*E173</f>
        <v/>
      </c>
      <c r="G173" s="1084" t="inlineStr">
        <is>
          <t>每次使用华山武器和主动技能时回复自身生命值 32 点。</t>
        </is>
      </c>
      <c r="H173" s="129" t="n"/>
      <c r="I173" s="129" t="n"/>
      <c r="J173" s="129" t="n"/>
      <c r="K173" s="129" t="n"/>
      <c r="L173" s="129" t="n"/>
      <c r="M173" s="129" t="n"/>
      <c r="N173" s="129" t="n"/>
      <c r="O173" s="129" t="n"/>
    </row>
    <row r="174" ht="24" customHeight="1">
      <c r="A174" s="494" t="n"/>
      <c r="B174" s="222" t="inlineStr">
        <is>
          <t>5</t>
        </is>
      </c>
      <c r="C174" s="741" t="inlineStr">
        <is>
          <t>7.2</t>
        </is>
      </c>
      <c r="D174" s="83" t="inlineStr">
        <is>
          <t>44</t>
        </is>
      </c>
      <c r="E174" s="83" t="inlineStr">
        <is>
          <t>6</t>
        </is>
      </c>
      <c r="F174" s="769">
        <f>ROUNDUP(D174/$P$1+1,0)*E174</f>
        <v/>
      </c>
      <c r="G174" s="1084" t="inlineStr">
        <is>
          <t>每次使用华山武器和主动技能时回复自身生命值 36 点。</t>
        </is>
      </c>
      <c r="H174" s="129" t="n"/>
      <c r="I174" s="129" t="n"/>
      <c r="J174" s="129" t="n"/>
      <c r="K174" s="129" t="n"/>
      <c r="L174" s="129" t="n"/>
      <c r="M174" s="129" t="n"/>
      <c r="N174" s="129" t="n"/>
      <c r="O174" s="129" t="n"/>
    </row>
    <row r="175" ht="24" customHeight="1">
      <c r="A175" s="494" t="n"/>
      <c r="B175" s="222" t="inlineStr">
        <is>
          <t>6</t>
        </is>
      </c>
      <c r="C175" s="741" t="inlineStr">
        <is>
          <t>8.5</t>
        </is>
      </c>
      <c r="D175" s="83" t="inlineStr">
        <is>
          <t>48</t>
        </is>
      </c>
      <c r="E175" s="83" t="inlineStr">
        <is>
          <t>7</t>
        </is>
      </c>
      <c r="F175" s="769">
        <f>ROUNDUP(D175/$P$1+1,0)*E175</f>
        <v/>
      </c>
      <c r="G175" s="1084" t="inlineStr">
        <is>
          <t>每次使用华山武器和主动技能时回复自身生命值 41 点。</t>
        </is>
      </c>
      <c r="H175" s="129" t="n"/>
      <c r="I175" s="129" t="n"/>
      <c r="J175" s="129" t="n"/>
      <c r="K175" s="129" t="n"/>
      <c r="L175" s="129" t="n"/>
      <c r="M175" s="129" t="n"/>
      <c r="N175" s="129" t="n"/>
      <c r="O175" s="129" t="n"/>
    </row>
    <row r="176" ht="24" customHeight="1">
      <c r="A176" s="494" t="n"/>
      <c r="B176" s="222" t="inlineStr">
        <is>
          <t>7</t>
        </is>
      </c>
      <c r="C176" s="741" t="inlineStr">
        <is>
          <t>10.1</t>
        </is>
      </c>
      <c r="D176" s="83" t="inlineStr">
        <is>
          <t>52</t>
        </is>
      </c>
      <c r="E176" s="83" t="inlineStr">
        <is>
          <t>8</t>
        </is>
      </c>
      <c r="F176" s="769">
        <f>ROUNDUP(D176/$P$1+1,0)*E176</f>
        <v/>
      </c>
      <c r="G176" s="1084" t="inlineStr">
        <is>
          <t>每次使用华山武器和主动技能时回复自身生命值 47 点。</t>
        </is>
      </c>
      <c r="H176" s="129" t="n"/>
      <c r="I176" s="129" t="n"/>
      <c r="J176" s="129" t="n"/>
      <c r="K176" s="129" t="n"/>
      <c r="L176" s="129" t="n"/>
      <c r="M176" s="129" t="n"/>
      <c r="N176" s="129" t="n"/>
      <c r="O176" s="129" t="n"/>
    </row>
    <row r="177" ht="24" customHeight="1">
      <c r="A177" s="494" t="n"/>
      <c r="B177" s="222" t="inlineStr">
        <is>
          <t>8</t>
        </is>
      </c>
      <c r="C177" s="721" t="inlineStr">
        <is>
          <t>12.1</t>
        </is>
      </c>
      <c r="D177" s="83" t="inlineStr">
        <is>
          <t>62</t>
        </is>
      </c>
      <c r="E177" s="83" t="inlineStr">
        <is>
          <t>9</t>
        </is>
      </c>
      <c r="F177" s="769">
        <f>ROUNDUP(D177/$P$1+1,0)*E177</f>
        <v/>
      </c>
      <c r="G177" s="1084" t="inlineStr">
        <is>
          <t>每次使用华山武器和主动技能时回复自身生命值 53 点。</t>
        </is>
      </c>
      <c r="H177" s="129" t="n"/>
      <c r="I177" s="129" t="n"/>
      <c r="J177" s="129" t="n"/>
      <c r="K177" s="129" t="n"/>
      <c r="L177" s="129" t="n"/>
      <c r="M177" s="129" t="n"/>
      <c r="N177" s="129" t="n"/>
      <c r="O177" s="129" t="n"/>
    </row>
    <row r="178" ht="24" customHeight="1">
      <c r="A178" s="494" t="n"/>
      <c r="B178" s="222" t="inlineStr">
        <is>
          <t>9</t>
        </is>
      </c>
      <c r="C178" s="741" t="inlineStr">
        <is>
          <t>14.5</t>
        </is>
      </c>
      <c r="D178" s="83" t="inlineStr">
        <is>
          <t>76</t>
        </is>
      </c>
      <c r="E178" s="83" t="inlineStr">
        <is>
          <t>10</t>
        </is>
      </c>
      <c r="F178" s="769">
        <f>ROUNDUP(D178/$P$1+1,0)*E178</f>
        <v/>
      </c>
      <c r="G178" s="1084" t="inlineStr">
        <is>
          <t>每次使用华山武器和主动技能时回复自身生命值 60 点。</t>
        </is>
      </c>
      <c r="H178" s="129" t="n"/>
      <c r="I178" s="129" t="n"/>
      <c r="J178" s="129" t="n"/>
      <c r="K178" s="129" t="n"/>
      <c r="L178" s="129" t="n"/>
      <c r="M178" s="129" t="n"/>
      <c r="N178" s="129" t="n"/>
      <c r="O178" s="129" t="n"/>
    </row>
    <row r="179" ht="24" customHeight="1">
      <c r="A179" s="494" t="n"/>
      <c r="B179" s="222" t="inlineStr">
        <is>
          <t>10</t>
        </is>
      </c>
      <c r="C179" s="741" t="inlineStr">
        <is>
          <t>17.2</t>
        </is>
      </c>
      <c r="D179" s="83" t="inlineStr">
        <is>
          <t>84</t>
        </is>
      </c>
      <c r="E179" s="83" t="inlineStr">
        <is>
          <t>12</t>
        </is>
      </c>
      <c r="F179" s="769">
        <f>ROUNDUP(D179/$P$1+1,0)*E179</f>
        <v/>
      </c>
      <c r="G179" s="1084" t="inlineStr">
        <is>
          <t>每次使用华山武器和主动技能时回复自身生命值 71 点。</t>
        </is>
      </c>
      <c r="H179" s="129" t="n"/>
      <c r="I179" s="129" t="n"/>
      <c r="J179" s="129" t="n"/>
      <c r="K179" s="129" t="n"/>
      <c r="L179" s="129" t="n"/>
      <c r="M179" s="129" t="n"/>
      <c r="N179" s="129" t="n"/>
      <c r="O179" s="129" t="n"/>
    </row>
    <row r="180" ht="24" customHeight="1">
      <c r="A180" s="494" t="n"/>
      <c r="B180" s="222" t="inlineStr">
        <is>
          <t>11</t>
        </is>
      </c>
      <c r="C180" s="741" t="inlineStr">
        <is>
          <t>20.4</t>
        </is>
      </c>
      <c r="D180" s="83" t="inlineStr">
        <is>
          <t>100</t>
        </is>
      </c>
      <c r="E180" s="83" t="inlineStr">
        <is>
          <t>14</t>
        </is>
      </c>
      <c r="F180" s="769">
        <f>ROUNDUP(D180/$P$1+1,0)*E180</f>
        <v/>
      </c>
      <c r="G180" s="1084" t="inlineStr">
        <is>
          <t>每次使用华山武器和主动技能时回复自身生命值 83 点。</t>
        </is>
      </c>
      <c r="H180" s="129" t="n"/>
      <c r="I180" s="129" t="n"/>
      <c r="J180" s="129" t="n"/>
      <c r="K180" s="129" t="n"/>
      <c r="L180" s="129" t="n"/>
      <c r="M180" s="129" t="n"/>
      <c r="N180" s="129" t="n"/>
      <c r="O180" s="129" t="n"/>
    </row>
    <row r="181" ht="24" customHeight="1">
      <c r="A181" s="494" t="n"/>
      <c r="B181" s="222" t="inlineStr">
        <is>
          <t>12</t>
        </is>
      </c>
      <c r="C181" s="741" t="inlineStr">
        <is>
          <t>24.2</t>
        </is>
      </c>
      <c r="D181" s="83" t="inlineStr">
        <is>
          <t>120</t>
        </is>
      </c>
      <c r="E181" s="83" t="inlineStr">
        <is>
          <t>16</t>
        </is>
      </c>
      <c r="F181" s="769">
        <f>ROUNDUP(D181/$P$1+1,0)*E181</f>
        <v/>
      </c>
      <c r="G181" s="1084" t="inlineStr">
        <is>
          <t>每次使用华山武器和主动技能时回复自身生命值 97 点。</t>
        </is>
      </c>
      <c r="H181" s="129" t="n"/>
      <c r="I181" s="129" t="n"/>
      <c r="J181" s="129" t="n"/>
      <c r="K181" s="129" t="n"/>
      <c r="L181" s="129" t="n"/>
      <c r="M181" s="129" t="n"/>
      <c r="N181" s="129" t="n"/>
      <c r="O181" s="129" t="n"/>
    </row>
    <row r="182" ht="24" customHeight="1">
      <c r="A182" s="494" t="n"/>
      <c r="B182" s="222" t="inlineStr">
        <is>
          <t>13</t>
        </is>
      </c>
      <c r="C182" s="721" t="inlineStr">
        <is>
          <t>28.5</t>
        </is>
      </c>
      <c r="D182" s="807" t="inlineStr">
        <is>
          <t>140</t>
        </is>
      </c>
      <c r="E182" s="807" t="inlineStr">
        <is>
          <t>18</t>
        </is>
      </c>
      <c r="F182" s="769">
        <f>ROUNDUP(D182/$P$1+1,0)*E182</f>
        <v/>
      </c>
      <c r="G182" s="1084" t="inlineStr">
        <is>
          <t>每次使用华山武器和主动技能时回复自身生命值113点。</t>
        </is>
      </c>
      <c r="H182" s="129" t="n"/>
      <c r="I182" s="129" t="n"/>
      <c r="J182" s="129" t="n"/>
      <c r="K182" s="129" t="n"/>
      <c r="L182" s="129" t="n"/>
      <c r="M182" s="129" t="n"/>
      <c r="N182" s="129" t="n"/>
      <c r="O182" s="129" t="n"/>
    </row>
    <row r="183" ht="24" customHeight="1">
      <c r="A183" s="494" t="n"/>
      <c r="B183" s="222" t="inlineStr">
        <is>
          <t>14</t>
        </is>
      </c>
      <c r="C183" s="721" t="inlineStr">
        <is>
          <t>33.5</t>
        </is>
      </c>
      <c r="D183" s="807" t="inlineStr">
        <is>
          <t>200</t>
        </is>
      </c>
      <c r="E183" s="807" t="inlineStr">
        <is>
          <t>20</t>
        </is>
      </c>
      <c r="F183" s="769">
        <f>ROUNDUP(D183/$P$1+1,0)*E183</f>
        <v/>
      </c>
      <c r="G183" s="1084" t="inlineStr">
        <is>
          <t>每次使用华山武器和主动技能时回复自身生命值136点。</t>
        </is>
      </c>
      <c r="H183" s="129" t="n"/>
      <c r="I183" s="129" t="n"/>
      <c r="J183" s="129" t="n"/>
      <c r="K183" s="129" t="n"/>
      <c r="L183" s="129" t="n"/>
      <c r="M183" s="129" t="n"/>
      <c r="N183" s="129" t="n"/>
      <c r="O183" s="129" t="n"/>
    </row>
    <row r="184" ht="24" customHeight="1">
      <c r="A184" s="494" t="n"/>
      <c r="B184" s="882" t="inlineStr">
        <is>
          <t>15</t>
        </is>
      </c>
      <c r="C184" s="742" t="inlineStr">
        <is>
          <t>39</t>
        </is>
      </c>
      <c r="D184" s="91" t="inlineStr">
        <is>
          <t>x</t>
        </is>
      </c>
      <c r="E184" s="91" t="inlineStr">
        <is>
          <t>x</t>
        </is>
      </c>
      <c r="F184" s="92" t="inlineStr">
        <is>
          <t>x</t>
        </is>
      </c>
      <c r="G184" s="1083" t="inlineStr">
        <is>
          <t>每次使用华山武器和主动技能时回复自身生命值175点。</t>
        </is>
      </c>
      <c r="H184" s="135" t="n"/>
      <c r="I184" s="135" t="n"/>
      <c r="J184" s="135" t="n"/>
      <c r="K184" s="135" t="n"/>
      <c r="L184" s="135" t="n"/>
      <c r="M184" s="135" t="n"/>
      <c r="N184" s="135" t="n"/>
      <c r="O184" s="135" t="n"/>
    </row>
    <row r="185" ht="24" customHeight="1">
      <c r="A185" s="1081" t="inlineStr">
        <is>
          <t>华山门技
冲灵剑法</t>
        </is>
      </c>
      <c r="B185" s="746" t="inlineStr">
        <is>
          <t>0</t>
        </is>
      </c>
      <c r="C185" s="740" t="inlineStr">
        <is>
          <t>3</t>
        </is>
      </c>
      <c r="D185" s="340" t="inlineStr">
        <is>
          <t>8</t>
        </is>
      </c>
      <c r="E185" s="340" t="inlineStr">
        <is>
          <t>1</t>
        </is>
      </c>
      <c r="F185" s="207">
        <f>ROUNDUP(D185/$P$1+1,0)*E185</f>
        <v/>
      </c>
      <c r="G185" s="1085" t="inlineStr">
        <is>
          <t>30%概率触发，触发1次。造成 20 点伤害值并且有 50 %概率出现1.5倍伤害暴击。</t>
        </is>
      </c>
      <c r="H185" s="123" t="n"/>
      <c r="I185" s="123" t="n"/>
      <c r="J185" s="123" t="n"/>
      <c r="K185" s="123" t="n"/>
      <c r="L185" s="123" t="n"/>
      <c r="M185" s="123" t="n"/>
      <c r="N185" s="123" t="n"/>
      <c r="O185" s="123" t="n"/>
    </row>
    <row r="186" ht="24" customHeight="1">
      <c r="A186" s="494" t="n"/>
      <c r="B186" s="222" t="inlineStr">
        <is>
          <t>1</t>
        </is>
      </c>
      <c r="C186" s="721" t="inlineStr">
        <is>
          <t>3.9</t>
        </is>
      </c>
      <c r="D186" s="83" t="inlineStr">
        <is>
          <t>16</t>
        </is>
      </c>
      <c r="E186" s="83" t="inlineStr">
        <is>
          <t>2</t>
        </is>
      </c>
      <c r="F186" s="769">
        <f>ROUNDUP(D186/$P$1+1,0)*E186</f>
        <v/>
      </c>
      <c r="G186" s="1084" t="inlineStr">
        <is>
          <t>30%概率触发，触发1次。造成 29 点伤害值并且有 51 %概率出现1.5倍伤害暴击。</t>
        </is>
      </c>
      <c r="H186" s="129" t="n"/>
      <c r="I186" s="129" t="n"/>
      <c r="J186" s="129" t="n"/>
      <c r="K186" s="129" t="n"/>
      <c r="L186" s="129" t="n"/>
      <c r="M186" s="129" t="n"/>
      <c r="N186" s="129" t="n"/>
      <c r="O186" s="129" t="n"/>
    </row>
    <row r="187" ht="24" customHeight="1">
      <c r="A187" s="494" t="n"/>
      <c r="B187" s="222" t="inlineStr">
        <is>
          <t>2</t>
        </is>
      </c>
      <c r="C187" s="721" t="inlineStr">
        <is>
          <t>4.7</t>
        </is>
      </c>
      <c r="D187" s="83" t="inlineStr">
        <is>
          <t>36</t>
        </is>
      </c>
      <c r="E187" s="83" t="inlineStr">
        <is>
          <t>3</t>
        </is>
      </c>
      <c r="F187" s="769">
        <f>ROUNDUP(D187/$P$1+1,0)*E187</f>
        <v/>
      </c>
      <c r="G187" s="1084" t="inlineStr">
        <is>
          <t>30%概率触发，触发1次。造成 38 点伤害值并且有 52 %概率出现1.5倍伤害暴击。</t>
        </is>
      </c>
      <c r="H187" s="129" t="n"/>
      <c r="I187" s="129" t="n"/>
      <c r="J187" s="129" t="n"/>
      <c r="K187" s="129" t="n"/>
      <c r="L187" s="129" t="n"/>
      <c r="M187" s="129" t="n"/>
      <c r="N187" s="129" t="n"/>
      <c r="O187" s="129" t="n"/>
    </row>
    <row r="188" ht="24" customHeight="1">
      <c r="A188" s="494" t="n"/>
      <c r="B188" s="222" t="inlineStr">
        <is>
          <t>3</t>
        </is>
      </c>
      <c r="C188" s="741" t="inlineStr">
        <is>
          <t>5.9</t>
        </is>
      </c>
      <c r="D188" s="83" t="inlineStr">
        <is>
          <t>56</t>
        </is>
      </c>
      <c r="E188" s="83" t="inlineStr">
        <is>
          <t>4</t>
        </is>
      </c>
      <c r="F188" s="769">
        <f>ROUNDUP(D188/$P$1+1,0)*E188</f>
        <v/>
      </c>
      <c r="G188" s="1084" t="inlineStr">
        <is>
          <t>30%概率触发，触发1次。造成 50 点伤害值并且有 53 %概率出现1.5倍伤害暴击。</t>
        </is>
      </c>
      <c r="H188" s="129" t="n"/>
      <c r="I188" s="129" t="n"/>
      <c r="J188" s="129" t="n"/>
      <c r="K188" s="129" t="n"/>
      <c r="L188" s="129" t="n"/>
      <c r="M188" s="129" t="n"/>
      <c r="N188" s="129" t="n"/>
      <c r="O188" s="129" t="n"/>
    </row>
    <row r="189" ht="24" customHeight="1">
      <c r="A189" s="494" t="n"/>
      <c r="B189" s="222" t="inlineStr">
        <is>
          <t>4</t>
        </is>
      </c>
      <c r="C189" s="741" t="inlineStr">
        <is>
          <t>7.3</t>
        </is>
      </c>
      <c r="D189" s="83" t="inlineStr">
        <is>
          <t>70</t>
        </is>
      </c>
      <c r="E189" s="83" t="inlineStr">
        <is>
          <t>5</t>
        </is>
      </c>
      <c r="F189" s="769">
        <f>ROUNDUP(D189/$P$1+1,0)*E189</f>
        <v/>
      </c>
      <c r="G189" s="1084" t="inlineStr">
        <is>
          <t>30%概率触发，触发1次。造成 65 点伤害值并且有 54 %概率出现1.5倍伤害暴击。</t>
        </is>
      </c>
      <c r="H189" s="129" t="n"/>
      <c r="I189" s="129" t="n"/>
      <c r="J189" s="129" t="n"/>
      <c r="K189" s="129" t="n"/>
      <c r="L189" s="129" t="n"/>
      <c r="M189" s="129" t="n"/>
      <c r="N189" s="129" t="n"/>
      <c r="O189" s="129" t="n"/>
    </row>
    <row r="190" ht="24" customHeight="1">
      <c r="A190" s="494" t="n"/>
      <c r="B190" s="222" t="inlineStr">
        <is>
          <t>5</t>
        </is>
      </c>
      <c r="C190" s="741" t="inlineStr">
        <is>
          <t>9</t>
        </is>
      </c>
      <c r="D190" s="83" t="inlineStr">
        <is>
          <t>76</t>
        </is>
      </c>
      <c r="E190" s="83" t="inlineStr">
        <is>
          <t>6</t>
        </is>
      </c>
      <c r="F190" s="769">
        <f>ROUNDUP(D190/$P$1+1,0)*E190</f>
        <v/>
      </c>
      <c r="G190" s="1084" t="inlineStr">
        <is>
          <t>35%概率触发，触发1次。造成 82 点伤害值并且有 56 %概率出现1.7倍伤害暴击。</t>
        </is>
      </c>
      <c r="H190" s="129" t="n"/>
      <c r="I190" s="129" t="n"/>
      <c r="J190" s="129" t="n"/>
      <c r="K190" s="129" t="n"/>
      <c r="L190" s="129" t="n"/>
      <c r="M190" s="129" t="n"/>
      <c r="N190" s="129" t="n"/>
      <c r="O190" s="129" t="n"/>
    </row>
    <row r="191" ht="24" customHeight="1">
      <c r="A191" s="494" t="n"/>
      <c r="B191" s="222" t="inlineStr">
        <is>
          <t>6</t>
        </is>
      </c>
      <c r="C191" s="741" t="inlineStr">
        <is>
          <t>11</t>
        </is>
      </c>
      <c r="D191" s="83" t="inlineStr">
        <is>
          <t>88</t>
        </is>
      </c>
      <c r="E191" s="83" t="inlineStr">
        <is>
          <t>7</t>
        </is>
      </c>
      <c r="F191" s="769">
        <f>ROUNDUP(D191/$P$1+1,0)*E191</f>
        <v/>
      </c>
      <c r="G191" s="1084" t="inlineStr">
        <is>
          <t>36%概率触发，触发1次。造成103点伤害值并且有 58 %概率出现1.7倍伤害暴击。</t>
        </is>
      </c>
      <c r="H191" s="129" t="n"/>
      <c r="I191" s="129" t="n"/>
      <c r="J191" s="129" t="n"/>
      <c r="K191" s="129" t="n"/>
      <c r="L191" s="129" t="n"/>
      <c r="M191" s="129" t="n"/>
      <c r="N191" s="129" t="n"/>
      <c r="O191" s="129" t="n"/>
    </row>
    <row r="192" ht="24" customHeight="1">
      <c r="A192" s="494" t="n"/>
      <c r="B192" s="222" t="inlineStr">
        <is>
          <t>7</t>
        </is>
      </c>
      <c r="C192" s="741" t="inlineStr">
        <is>
          <t>13.3</t>
        </is>
      </c>
      <c r="D192" s="83" t="inlineStr">
        <is>
          <t>98</t>
        </is>
      </c>
      <c r="E192" s="83" t="inlineStr">
        <is>
          <t>8</t>
        </is>
      </c>
      <c r="F192" s="769">
        <f>ROUNDUP(D192/$P$1+1,0)*E192</f>
        <v/>
      </c>
      <c r="G192" s="1084" t="inlineStr">
        <is>
          <t>38%概率触发，触发1次。造成127点伤害值并且有 60 %概率出现1.7倍伤害暴击。</t>
        </is>
      </c>
      <c r="H192" s="129" t="n"/>
      <c r="I192" s="129" t="n"/>
      <c r="J192" s="129" t="n"/>
      <c r="K192" s="129" t="n"/>
      <c r="L192" s="129" t="n"/>
      <c r="M192" s="129" t="n"/>
      <c r="N192" s="129" t="n"/>
      <c r="O192" s="129" t="n"/>
    </row>
    <row r="193" ht="24" customHeight="1">
      <c r="A193" s="494" t="n"/>
      <c r="B193" s="222" t="inlineStr">
        <is>
          <t>8</t>
        </is>
      </c>
      <c r="C193" s="741" t="inlineStr">
        <is>
          <t>16.1</t>
        </is>
      </c>
      <c r="D193" s="83" t="inlineStr">
        <is>
          <t>116</t>
        </is>
      </c>
      <c r="E193" s="83" t="inlineStr">
        <is>
          <t>9</t>
        </is>
      </c>
      <c r="F193" s="769">
        <f>ROUNDUP(D193/$P$1+1,0)*E193</f>
        <v/>
      </c>
      <c r="G193" s="1084" t="inlineStr">
        <is>
          <t>40%概率触发，触发1次。造成156点伤害值并且有 63 %概率出现1.7倍伤害暴击。</t>
        </is>
      </c>
      <c r="H193" s="129" t="n"/>
      <c r="I193" s="129" t="n"/>
      <c r="J193" s="129" t="n"/>
      <c r="K193" s="129" t="n"/>
      <c r="L193" s="129" t="n"/>
      <c r="M193" s="129" t="n"/>
      <c r="N193" s="129" t="n"/>
      <c r="O193" s="129" t="n"/>
    </row>
    <row r="194" ht="24" customHeight="1">
      <c r="A194" s="494" t="n"/>
      <c r="B194" s="222" t="inlineStr">
        <is>
          <t>9</t>
        </is>
      </c>
      <c r="C194" s="741" t="inlineStr">
        <is>
          <t>19.6</t>
        </is>
      </c>
      <c r="D194" s="83" t="inlineStr">
        <is>
          <t>140</t>
        </is>
      </c>
      <c r="E194" s="83" t="inlineStr">
        <is>
          <t>10</t>
        </is>
      </c>
      <c r="F194" s="769">
        <f>ROUNDUP(D194/$P$1+1,0)*E194</f>
        <v/>
      </c>
      <c r="G194" s="1084" t="inlineStr">
        <is>
          <t>43%概率触发，触发1次。造成192点伤害值并且有 66 %概率出现1.7倍伤害暴击。</t>
        </is>
      </c>
      <c r="H194" s="129" t="n"/>
      <c r="I194" s="129" t="n"/>
      <c r="J194" s="129" t="n"/>
      <c r="K194" s="129" t="n"/>
      <c r="L194" s="129" t="n"/>
      <c r="M194" s="129" t="n"/>
      <c r="N194" s="129" t="n"/>
      <c r="O194" s="129" t="n"/>
    </row>
    <row r="195" ht="24" customHeight="1">
      <c r="A195" s="494" t="n"/>
      <c r="B195" s="222" t="inlineStr">
        <is>
          <t>10</t>
        </is>
      </c>
      <c r="C195" s="741" t="inlineStr">
        <is>
          <t>23.6</t>
        </is>
      </c>
      <c r="D195" s="83" t="inlineStr">
        <is>
          <t>154</t>
        </is>
      </c>
      <c r="E195" s="83" t="inlineStr">
        <is>
          <t>12</t>
        </is>
      </c>
      <c r="F195" s="769">
        <f>ROUNDUP(D195/$P$1+1,0)*E195</f>
        <v/>
      </c>
      <c r="G195" s="1084" t="inlineStr">
        <is>
          <t>46%概率触发，触发2次。造成234点伤害值并且有 70 %概率出现2.0倍伤害暴击。</t>
        </is>
      </c>
      <c r="H195" s="129" t="n"/>
      <c r="I195" s="129" t="n"/>
      <c r="J195" s="129" t="n"/>
      <c r="K195" s="129" t="n"/>
      <c r="L195" s="129" t="n"/>
      <c r="M195" s="129" t="n"/>
      <c r="N195" s="129" t="n"/>
      <c r="O195" s="129" t="n"/>
    </row>
    <row r="196" ht="24" customHeight="1">
      <c r="A196" s="494" t="n"/>
      <c r="B196" s="222" t="inlineStr">
        <is>
          <t>11</t>
        </is>
      </c>
      <c r="C196" s="741" t="inlineStr">
        <is>
          <t>28.1</t>
        </is>
      </c>
      <c r="D196" s="83" t="inlineStr">
        <is>
          <t>100</t>
        </is>
      </c>
      <c r="E196" s="83" t="inlineStr">
        <is>
          <t>14</t>
        </is>
      </c>
      <c r="F196" s="769">
        <f>ROUNDUP(D196/$P$1+1,0)*E196</f>
        <v/>
      </c>
      <c r="G196" s="1084" t="inlineStr">
        <is>
          <t>49%概率触发，触发2次。造成281点伤害值并且有 74 %概率出现2.0倍伤害暴击。</t>
        </is>
      </c>
      <c r="H196" s="129" t="n"/>
      <c r="I196" s="129" t="n"/>
      <c r="J196" s="129" t="n"/>
      <c r="K196" s="129" t="n"/>
      <c r="L196" s="129" t="n"/>
      <c r="M196" s="129" t="n"/>
      <c r="N196" s="129" t="n"/>
      <c r="O196" s="129" t="n"/>
    </row>
    <row r="197" ht="24" customHeight="1">
      <c r="A197" s="494" t="n"/>
      <c r="B197" s="222" t="inlineStr">
        <is>
          <t>12</t>
        </is>
      </c>
      <c r="C197" s="741" t="inlineStr">
        <is>
          <t>33.6</t>
        </is>
      </c>
      <c r="D197" s="83" t="inlineStr">
        <is>
          <t>120</t>
        </is>
      </c>
      <c r="E197" s="83" t="inlineStr">
        <is>
          <t>16</t>
        </is>
      </c>
      <c r="F197" s="769">
        <f>ROUNDUP(D197/$P$1+1,0)*E197</f>
        <v/>
      </c>
      <c r="G197" s="1084" t="inlineStr">
        <is>
          <t>54%概率触发，触发2次。造成337点伤害值并且有 79 %概率出现2.0倍伤害暴击。</t>
        </is>
      </c>
      <c r="H197" s="129" t="n"/>
      <c r="I197" s="129" t="n"/>
      <c r="J197" s="129" t="n"/>
      <c r="K197" s="129" t="n"/>
      <c r="L197" s="129" t="n"/>
      <c r="M197" s="129" t="n"/>
      <c r="N197" s="129" t="n"/>
      <c r="O197" s="129" t="n"/>
    </row>
    <row r="198" ht="24" customHeight="1">
      <c r="A198" s="494" t="n"/>
      <c r="B198" s="222" t="inlineStr">
        <is>
          <t>13</t>
        </is>
      </c>
      <c r="C198" s="741" t="inlineStr">
        <is>
          <t>39.9</t>
        </is>
      </c>
      <c r="D198" s="83" t="inlineStr">
        <is>
          <t>140</t>
        </is>
      </c>
      <c r="E198" s="83" t="inlineStr">
        <is>
          <t>18</t>
        </is>
      </c>
      <c r="F198" s="769">
        <f>ROUNDUP(D198/$P$1+1,0)*E198</f>
        <v/>
      </c>
      <c r="G198" s="1084" t="inlineStr">
        <is>
          <t>58%概率触发，触发2次。造成403点伤害值并且有 85 %概率出现2.0倍伤害暴击。</t>
        </is>
      </c>
      <c r="H198" s="129" t="n"/>
      <c r="I198" s="129" t="n"/>
      <c r="J198" s="129" t="n"/>
      <c r="K198" s="129" t="n"/>
      <c r="L198" s="129" t="n"/>
      <c r="M198" s="129" t="n"/>
      <c r="N198" s="129" t="n"/>
      <c r="O198" s="129" t="n"/>
    </row>
    <row r="199" ht="24" customHeight="1">
      <c r="A199" s="494" t="n"/>
      <c r="B199" s="222" t="inlineStr">
        <is>
          <t>14</t>
        </is>
      </c>
      <c r="C199" s="721" t="inlineStr">
        <is>
          <t>47</t>
        </is>
      </c>
      <c r="D199" s="807" t="inlineStr">
        <is>
          <t>200</t>
        </is>
      </c>
      <c r="E199" s="83" t="inlineStr">
        <is>
          <t>20</t>
        </is>
      </c>
      <c r="F199" s="769">
        <f>ROUNDUP(D199/$P$1+1,0)*E199</f>
        <v/>
      </c>
      <c r="G199" s="1084" t="inlineStr">
        <is>
          <t>64%概率触发，触发2次。造成477点伤害值并且有 92 %概率出现2.0倍伤害暴击。</t>
        </is>
      </c>
      <c r="H199" s="129" t="n"/>
      <c r="I199" s="129" t="n"/>
      <c r="J199" s="129" t="n"/>
      <c r="K199" s="129" t="n"/>
      <c r="L199" s="129" t="n"/>
      <c r="M199" s="129" t="n"/>
      <c r="N199" s="129" t="n"/>
      <c r="O199" s="129" t="n"/>
    </row>
    <row r="200" ht="24" customHeight="1">
      <c r="A200" s="494" t="n"/>
      <c r="B200" s="882" t="inlineStr">
        <is>
          <t>15</t>
        </is>
      </c>
      <c r="C200" s="742" t="inlineStr">
        <is>
          <t>55</t>
        </is>
      </c>
      <c r="D200" s="91" t="inlineStr">
        <is>
          <t>x</t>
        </is>
      </c>
      <c r="E200" s="91" t="inlineStr">
        <is>
          <t>x</t>
        </is>
      </c>
      <c r="F200" s="92" t="inlineStr">
        <is>
          <t>x</t>
        </is>
      </c>
      <c r="G200" s="1083" t="inlineStr">
        <is>
          <t>70%概率触发，触发2次。造成560点伤害值并且有100%概率出现2.0倍伤害暴击。</t>
        </is>
      </c>
      <c r="H200" s="135" t="n"/>
      <c r="I200" s="135" t="n"/>
      <c r="J200" s="135" t="n"/>
      <c r="K200" s="135" t="n"/>
      <c r="L200" s="135" t="n"/>
      <c r="M200" s="135" t="n"/>
      <c r="N200" s="135" t="n"/>
      <c r="O200" s="135" t="n"/>
    </row>
    <row r="201" ht="24" customHeight="1">
      <c r="A201" s="1081" t="inlineStr">
        <is>
          <t>峨眉门武
静心拂
五级更名
金鸾拂尘
十级更名
拂尘若梦</t>
        </is>
      </c>
      <c r="B201" s="746" t="inlineStr">
        <is>
          <t>0</t>
        </is>
      </c>
      <c r="C201" s="1082" t="inlineStr">
        <is>
          <t>3</t>
        </is>
      </c>
      <c r="D201" s="340" t="inlineStr">
        <is>
          <t>4</t>
        </is>
      </c>
      <c r="E201" s="340" t="inlineStr">
        <is>
          <t>1</t>
        </is>
      </c>
      <c r="F201" s="207">
        <f>ROUNDUP(D201/$P$1+1,0)*E201</f>
        <v/>
      </c>
      <c r="G201" s="745" t="inlineStr">
        <is>
          <t>伤害： 44 ~ 56 ，每次使用小型武器后有 30 %概率触发，必中！</t>
        </is>
      </c>
      <c r="H201" s="123" t="n"/>
      <c r="I201" s="123" t="n"/>
      <c r="J201" s="123" t="n"/>
      <c r="K201" s="123" t="n"/>
      <c r="L201" s="123" t="n"/>
      <c r="M201" s="123" t="n"/>
      <c r="N201" s="123" t="n"/>
      <c r="O201" s="123" t="n"/>
    </row>
    <row r="202" ht="24" customHeight="1">
      <c r="A202" s="494" t="n"/>
      <c r="B202" s="222" t="inlineStr">
        <is>
          <t>1</t>
        </is>
      </c>
      <c r="C202" s="741" t="inlineStr">
        <is>
          <t>3.7</t>
        </is>
      </c>
      <c r="D202" s="83" t="inlineStr">
        <is>
          <t>12</t>
        </is>
      </c>
      <c r="E202" s="83" t="inlineStr">
        <is>
          <t>2</t>
        </is>
      </c>
      <c r="F202" s="769">
        <f>ROUNDUP(D202/$P$1+1,0)*E202</f>
        <v/>
      </c>
      <c r="G202" s="747" t="inlineStr">
        <is>
          <t>伤害： 51 ~ 63 ，每次使用小型武器后有 31 %概率触发，必中！</t>
        </is>
      </c>
      <c r="H202" s="129" t="n"/>
      <c r="I202" s="129" t="n"/>
      <c r="J202" s="129" t="n"/>
      <c r="K202" s="129" t="n"/>
      <c r="L202" s="129" t="n"/>
      <c r="M202" s="129" t="n"/>
      <c r="N202" s="129" t="n"/>
      <c r="O202" s="129" t="n"/>
    </row>
    <row r="203" ht="24" customHeight="1">
      <c r="A203" s="494" t="n"/>
      <c r="B203" s="222" t="inlineStr">
        <is>
          <t>2</t>
        </is>
      </c>
      <c r="C203" s="741" t="inlineStr">
        <is>
          <t>4.3</t>
        </is>
      </c>
      <c r="D203" s="83" t="inlineStr">
        <is>
          <t>24</t>
        </is>
      </c>
      <c r="E203" s="83" t="inlineStr">
        <is>
          <t>3</t>
        </is>
      </c>
      <c r="F203" s="769">
        <f>ROUNDUP(D203/$P$1+1,0)*E203</f>
        <v/>
      </c>
      <c r="G203" s="747" t="inlineStr">
        <is>
          <t>伤害： 57 ~ 69 ，每次使用小型武器后有 32 %概率触发，必中！</t>
        </is>
      </c>
      <c r="H203" s="129" t="n"/>
      <c r="I203" s="129" t="n"/>
      <c r="J203" s="129" t="n"/>
      <c r="K203" s="129" t="n"/>
      <c r="L203" s="129" t="n"/>
      <c r="M203" s="129" t="n"/>
      <c r="N203" s="129" t="n"/>
      <c r="O203" s="129" t="n"/>
    </row>
    <row r="204" ht="24" customHeight="1">
      <c r="A204" s="494" t="n"/>
      <c r="B204" s="222" t="inlineStr">
        <is>
          <t>3</t>
        </is>
      </c>
      <c r="C204" s="741" t="inlineStr">
        <is>
          <t>5.2</t>
        </is>
      </c>
      <c r="D204" s="83" t="inlineStr">
        <is>
          <t>38</t>
        </is>
      </c>
      <c r="E204" s="83" t="inlineStr">
        <is>
          <t>4</t>
        </is>
      </c>
      <c r="F204" s="769">
        <f>ROUNDUP(D204/$P$1+1,0)*E204</f>
        <v/>
      </c>
      <c r="G204" s="747" t="inlineStr">
        <is>
          <t>伤害： 66 ~ 78 ，每次使用小型武器后有 34 %概率触发，必中！</t>
        </is>
      </c>
      <c r="H204" s="129" t="n"/>
      <c r="I204" s="129" t="n"/>
      <c r="J204" s="129" t="n"/>
      <c r="K204" s="129" t="n"/>
      <c r="L204" s="129" t="n"/>
      <c r="M204" s="129" t="n"/>
      <c r="N204" s="129" t="n"/>
      <c r="O204" s="129" t="n"/>
    </row>
    <row r="205" ht="24" customHeight="1">
      <c r="A205" s="494" t="n"/>
      <c r="B205" s="222" t="inlineStr">
        <is>
          <t>4</t>
        </is>
      </c>
      <c r="C205" s="741" t="inlineStr">
        <is>
          <t>6.3</t>
        </is>
      </c>
      <c r="D205" s="83" t="inlineStr">
        <is>
          <t>48</t>
        </is>
      </c>
      <c r="E205" s="83" t="inlineStr">
        <is>
          <t>5</t>
        </is>
      </c>
      <c r="F205" s="769">
        <f>ROUNDUP(D205/$P$1+1,0)*E205</f>
        <v/>
      </c>
      <c r="G205" s="747" t="inlineStr">
        <is>
          <t>伤害： 77 ~ 89 ，每次使用小型武器后有 36 %概率触发，必中！</t>
        </is>
      </c>
      <c r="H205" s="129" t="n"/>
      <c r="I205" s="129" t="n"/>
      <c r="J205" s="129" t="n"/>
      <c r="K205" s="129" t="n"/>
      <c r="L205" s="129" t="n"/>
      <c r="M205" s="129" t="n"/>
      <c r="N205" s="129" t="n"/>
      <c r="O205" s="129" t="n"/>
    </row>
    <row r="206" ht="24" customHeight="1">
      <c r="A206" s="494" t="n"/>
      <c r="B206" s="222" t="inlineStr">
        <is>
          <t>5</t>
        </is>
      </c>
      <c r="C206" s="741" t="inlineStr">
        <is>
          <t>9.2</t>
        </is>
      </c>
      <c r="D206" s="83" t="inlineStr">
        <is>
          <t>54</t>
        </is>
      </c>
      <c r="E206" s="83" t="inlineStr">
        <is>
          <t>6</t>
        </is>
      </c>
      <c r="F206" s="769">
        <f>ROUNDUP(D206/$P$1+1,0)*E206</f>
        <v/>
      </c>
      <c r="G206" s="1084" t="inlineStr">
        <is>
          <t>伤害：106~118，每次使用小型武器后有 38 %概率触发，必中！增加自身敏捷值 2</t>
        </is>
      </c>
      <c r="H206" s="129" t="n"/>
      <c r="I206" s="129" t="n"/>
      <c r="J206" s="129" t="n"/>
      <c r="K206" s="129" t="n"/>
      <c r="L206" s="129" t="n"/>
      <c r="M206" s="129" t="n"/>
      <c r="N206" s="129" t="n"/>
      <c r="O206" s="129" t="n"/>
    </row>
    <row r="207" ht="24" customHeight="1">
      <c r="A207" s="494" t="n"/>
      <c r="B207" s="222" t="inlineStr">
        <is>
          <t>6</t>
        </is>
      </c>
      <c r="C207" s="741" t="inlineStr">
        <is>
          <t>10.4</t>
        </is>
      </c>
      <c r="D207" s="83" t="inlineStr">
        <is>
          <t>60</t>
        </is>
      </c>
      <c r="E207" s="83" t="inlineStr">
        <is>
          <t>7</t>
        </is>
      </c>
      <c r="F207" s="769">
        <f>ROUNDUP(D207/$P$1+1,0)*E207</f>
        <v/>
      </c>
      <c r="G207" s="1084" t="inlineStr">
        <is>
          <t>伤害：118~130，每次使用小型武器后有 41 %概率触发，必中！增加自身敏捷值 3</t>
        </is>
      </c>
      <c r="H207" s="129" t="n"/>
      <c r="I207" s="129" t="n"/>
      <c r="J207" s="129" t="n"/>
      <c r="K207" s="129" t="n"/>
      <c r="L207" s="129" t="n"/>
      <c r="M207" s="129" t="n"/>
      <c r="N207" s="129" t="n"/>
      <c r="O207" s="129" t="n"/>
    </row>
    <row r="208" ht="24" customHeight="1">
      <c r="A208" s="494" t="n"/>
      <c r="B208" s="222" t="inlineStr">
        <is>
          <t>7</t>
        </is>
      </c>
      <c r="C208" s="741" t="inlineStr">
        <is>
          <t>11.7</t>
        </is>
      </c>
      <c r="D208" s="83" t="inlineStr">
        <is>
          <t>70</t>
        </is>
      </c>
      <c r="E208" s="83" t="inlineStr">
        <is>
          <t>8</t>
        </is>
      </c>
      <c r="F208" s="769">
        <f>ROUNDUP(D208/$P$1+1,0)*E208</f>
        <v/>
      </c>
      <c r="G208" s="1084" t="inlineStr">
        <is>
          <t>伤害：131~143，每次使用小型武器后有 44 %概率触发，必中！增加自身敏捷值 4</t>
        </is>
      </c>
      <c r="H208" s="129" t="n"/>
      <c r="I208" s="129" t="n"/>
      <c r="J208" s="129" t="n"/>
      <c r="K208" s="129" t="n"/>
      <c r="L208" s="129" t="n"/>
      <c r="M208" s="129" t="n"/>
      <c r="N208" s="129" t="n"/>
      <c r="O208" s="129" t="n"/>
    </row>
    <row r="209" ht="24" customHeight="1">
      <c r="A209" s="494" t="n"/>
      <c r="B209" s="222" t="inlineStr">
        <is>
          <t>8</t>
        </is>
      </c>
      <c r="C209" s="741" t="inlineStr">
        <is>
          <t>13.5</t>
        </is>
      </c>
      <c r="D209" s="83" t="inlineStr">
        <is>
          <t>80</t>
        </is>
      </c>
      <c r="E209" s="83" t="inlineStr">
        <is>
          <t>9</t>
        </is>
      </c>
      <c r="F209" s="769">
        <f>ROUNDUP(D209/$P$1+1,0)*E209</f>
        <v/>
      </c>
      <c r="G209" s="1084" t="inlineStr">
        <is>
          <t>伤害：149~161，每次使用小型武器后有 48 %概率触发，必中！增加自身敏捷值 5</t>
        </is>
      </c>
      <c r="H209" s="129" t="n"/>
      <c r="I209" s="129" t="n"/>
      <c r="J209" s="129" t="n"/>
      <c r="K209" s="129" t="n"/>
      <c r="L209" s="129" t="n"/>
      <c r="M209" s="129" t="n"/>
      <c r="N209" s="129" t="n"/>
      <c r="O209" s="129" t="n"/>
    </row>
    <row r="210" ht="24" customHeight="1">
      <c r="A210" s="494" t="n"/>
      <c r="B210" s="222" t="inlineStr">
        <is>
          <t>9</t>
        </is>
      </c>
      <c r="C210" s="721" t="inlineStr">
        <is>
          <t>15.7</t>
        </is>
      </c>
      <c r="D210" s="83" t="inlineStr">
        <is>
          <t>100</t>
        </is>
      </c>
      <c r="E210" s="83" t="inlineStr">
        <is>
          <t>10</t>
        </is>
      </c>
      <c r="F210" s="769">
        <f>ROUNDUP(D210/$P$1+1,0)*E210</f>
        <v/>
      </c>
      <c r="G210" s="1084" t="inlineStr">
        <is>
          <t>伤害：171~183，每次使用小型武器后有 52 %概率触发，必中！增加自身敏捷值 6</t>
        </is>
      </c>
      <c r="H210" s="129" t="n"/>
      <c r="I210" s="129" t="n"/>
      <c r="J210" s="129" t="n"/>
      <c r="K210" s="129" t="n"/>
      <c r="L210" s="129" t="n"/>
      <c r="M210" s="129" t="n"/>
      <c r="N210" s="129" t="n"/>
      <c r="O210" s="129" t="n"/>
    </row>
    <row r="211" ht="24" customHeight="1">
      <c r="A211" s="494" t="n"/>
      <c r="B211" s="222" t="inlineStr">
        <is>
          <t>10</t>
        </is>
      </c>
      <c r="C211" s="741" t="inlineStr">
        <is>
          <t>23.2</t>
        </is>
      </c>
      <c r="D211" s="83" t="inlineStr">
        <is>
          <t>110</t>
        </is>
      </c>
      <c r="E211" s="83" t="inlineStr">
        <is>
          <t>12</t>
        </is>
      </c>
      <c r="F211" s="769">
        <f>ROUNDUP(D211/$P$1+1,0)*E211</f>
        <v/>
      </c>
      <c r="G211" s="747" t="inlineStr">
        <is>
          <t>伤害：246~258，每次使用小型武器后有 58 %概率触发，必中！增加自身敏捷值 8 ，小型武器附加伤害14</t>
        </is>
      </c>
      <c r="H211" s="129" t="n"/>
      <c r="I211" s="129" t="n"/>
      <c r="J211" s="129" t="n"/>
      <c r="K211" s="129" t="n"/>
      <c r="L211" s="129" t="n"/>
      <c r="M211" s="129" t="n"/>
      <c r="N211" s="129" t="n"/>
      <c r="O211" s="129" t="n"/>
    </row>
    <row r="212" ht="24" customHeight="1">
      <c r="A212" s="494" t="n"/>
      <c r="B212" s="222" t="inlineStr">
        <is>
          <t>11</t>
        </is>
      </c>
      <c r="C212" s="741" t="inlineStr">
        <is>
          <t>26.3</t>
        </is>
      </c>
      <c r="D212" s="83" t="inlineStr">
        <is>
          <t>120</t>
        </is>
      </c>
      <c r="E212" s="83" t="inlineStr">
        <is>
          <t>14</t>
        </is>
      </c>
      <c r="F212" s="769">
        <f>ROUNDUP(D212/$P$1+1,0)*E212</f>
        <v/>
      </c>
      <c r="G212" s="1084" t="inlineStr">
        <is>
          <t>伤害：277~289，每次使用小型武器后有 64 %概率触发，必中！增加自身敏捷值10，小型武器附加伤害17</t>
        </is>
      </c>
      <c r="H212" s="129" t="n"/>
      <c r="I212" s="129" t="n"/>
      <c r="J212" s="129" t="n"/>
      <c r="K212" s="129" t="n"/>
      <c r="L212" s="129" t="n"/>
      <c r="M212" s="129" t="n"/>
      <c r="N212" s="129" t="n"/>
      <c r="O212" s="129" t="n"/>
    </row>
    <row r="213" ht="24" customHeight="1">
      <c r="A213" s="494" t="n"/>
      <c r="B213" s="222" t="inlineStr">
        <is>
          <t>12</t>
        </is>
      </c>
      <c r="C213" s="741" t="inlineStr">
        <is>
          <t>29.7</t>
        </is>
      </c>
      <c r="D213" s="83" t="inlineStr">
        <is>
          <t>140</t>
        </is>
      </c>
      <c r="E213" s="83" t="inlineStr">
        <is>
          <t>16</t>
        </is>
      </c>
      <c r="F213" s="769">
        <f>ROUNDUP(D213/$P$1+1,0)*E213</f>
        <v/>
      </c>
      <c r="G213" s="1084" t="inlineStr">
        <is>
          <t>伤害：311~323，每次使用小型武器后有 71 %概率触发，必中！增加自身敏捷值12，小型武器附加伤害21</t>
        </is>
      </c>
      <c r="H213" s="129" t="n"/>
      <c r="I213" s="129" t="n"/>
      <c r="J213" s="129" t="n"/>
      <c r="K213" s="129" t="n"/>
      <c r="L213" s="129" t="n"/>
      <c r="M213" s="129" t="n"/>
      <c r="N213" s="129" t="n"/>
      <c r="O213" s="129" t="n"/>
    </row>
    <row r="214" ht="24" customHeight="1">
      <c r="A214" s="494" t="n"/>
      <c r="B214" s="222" t="inlineStr">
        <is>
          <t>13</t>
        </is>
      </c>
      <c r="C214" s="741" t="inlineStr">
        <is>
          <t>33.6</t>
        </is>
      </c>
      <c r="D214" s="83" t="inlineStr">
        <is>
          <t>160</t>
        </is>
      </c>
      <c r="E214" s="83" t="inlineStr">
        <is>
          <t>18</t>
        </is>
      </c>
      <c r="F214" s="769">
        <f>ROUNDUP(D214/$P$1+1,0)*E214</f>
        <v/>
      </c>
      <c r="G214" s="1084" t="inlineStr">
        <is>
          <t>伤害：350~362，每次使用小型武器后有 80 %概率触发，必中！增加自身敏捷值14，小型武器附加伤害25</t>
        </is>
      </c>
      <c r="H214" s="129" t="n"/>
      <c r="I214" s="129" t="n"/>
      <c r="J214" s="129" t="n"/>
      <c r="K214" s="129" t="n"/>
      <c r="L214" s="129" t="n"/>
      <c r="M214" s="129" t="n"/>
      <c r="N214" s="129" t="n"/>
      <c r="O214" s="129" t="n"/>
    </row>
    <row r="215" ht="24" customHeight="1">
      <c r="A215" s="494" t="n"/>
      <c r="B215" s="222" t="inlineStr">
        <is>
          <t>14</t>
        </is>
      </c>
      <c r="C215" s="741" t="inlineStr">
        <is>
          <t>38</t>
        </is>
      </c>
      <c r="D215" s="83" t="inlineStr">
        <is>
          <t>240</t>
        </is>
      </c>
      <c r="E215" s="83" t="inlineStr">
        <is>
          <t>20</t>
        </is>
      </c>
      <c r="F215" s="769">
        <f>ROUNDUP(D215/$P$1+1,0)*E215</f>
        <v/>
      </c>
      <c r="G215" s="1084" t="inlineStr">
        <is>
          <t>伤害：394~406，每次使用小型武器后有 89 %概率触发，必中！增加自身敏捷值17，小型武器附加伤害30</t>
        </is>
      </c>
      <c r="H215" s="129" t="n"/>
      <c r="I215" s="129" t="n"/>
      <c r="J215" s="129" t="n"/>
      <c r="K215" s="129" t="n"/>
      <c r="L215" s="129" t="n"/>
      <c r="M215" s="129" t="n"/>
      <c r="N215" s="129" t="n"/>
      <c r="O215" s="129" t="n"/>
    </row>
    <row r="216" ht="24" customHeight="1">
      <c r="A216" s="494" t="n"/>
      <c r="B216" s="882" t="inlineStr">
        <is>
          <t>15</t>
        </is>
      </c>
      <c r="C216" s="742" t="inlineStr">
        <is>
          <t>43</t>
        </is>
      </c>
      <c r="D216" s="91" t="inlineStr">
        <is>
          <t>x</t>
        </is>
      </c>
      <c r="E216" s="91" t="inlineStr">
        <is>
          <t>x</t>
        </is>
      </c>
      <c r="F216" s="92" t="inlineStr">
        <is>
          <t>x</t>
        </is>
      </c>
      <c r="G216" s="1083" t="inlineStr">
        <is>
          <t>伤害：444~456，每次使用小型武器后有100%概率触发，必中！增加自身敏捷值20，小型武器附加伤害35</t>
        </is>
      </c>
      <c r="H216" s="135" t="n"/>
      <c r="I216" s="135" t="n"/>
      <c r="J216" s="135" t="n"/>
      <c r="K216" s="135" t="n"/>
      <c r="L216" s="135" t="n"/>
      <c r="M216" s="135" t="n"/>
      <c r="N216" s="135" t="n"/>
      <c r="O216" s="135" t="n"/>
    </row>
    <row r="217" ht="24" customHeight="1">
      <c r="A217" s="1081" t="inlineStr">
        <is>
          <t>峨眉门武
峨眉刺
五级更名
怜花双刺
十级更名
蝶舞双刺</t>
        </is>
      </c>
      <c r="B217" s="746" t="inlineStr">
        <is>
          <t>0</t>
        </is>
      </c>
      <c r="C217" s="740" t="inlineStr">
        <is>
          <t>3</t>
        </is>
      </c>
      <c r="D217" s="340" t="inlineStr">
        <is>
          <t>4</t>
        </is>
      </c>
      <c r="E217" s="340" t="inlineStr">
        <is>
          <t>1</t>
        </is>
      </c>
      <c r="F217" s="207">
        <f>ROUNDUP(D217/$P$1+1,0)*E217</f>
        <v/>
      </c>
      <c r="G217" s="1085" t="inlineStr">
        <is>
          <t>伤害： 59 ~ 71 ，每次使用投掷武器后有 30 %概率触发，必中！</t>
        </is>
      </c>
      <c r="H217" s="123" t="n"/>
      <c r="I217" s="123" t="n"/>
      <c r="J217" s="123" t="n"/>
      <c r="K217" s="123" t="n"/>
      <c r="L217" s="123" t="n"/>
      <c r="M217" s="123" t="n"/>
      <c r="N217" s="123" t="n"/>
      <c r="O217" s="123" t="n"/>
    </row>
    <row r="218" ht="24" customHeight="1">
      <c r="A218" s="494" t="n"/>
      <c r="B218" s="222" t="inlineStr">
        <is>
          <t>1</t>
        </is>
      </c>
      <c r="C218" s="721" t="inlineStr">
        <is>
          <t>3.7</t>
        </is>
      </c>
      <c r="D218" s="83" t="inlineStr">
        <is>
          <t>14</t>
        </is>
      </c>
      <c r="E218" s="83" t="inlineStr">
        <is>
          <t>2</t>
        </is>
      </c>
      <c r="F218" s="769">
        <f>ROUNDUP(D218/$P$1+1,0)*E218</f>
        <v/>
      </c>
      <c r="G218" s="1084" t="inlineStr">
        <is>
          <t>伤害： 67 ~ 79 ，每次使用投掷武器后有 31 %概率触发，必中！</t>
        </is>
      </c>
      <c r="H218" s="129" t="n"/>
      <c r="I218" s="129" t="n"/>
      <c r="J218" s="129" t="n"/>
      <c r="K218" s="129" t="n"/>
      <c r="L218" s="129" t="n"/>
      <c r="M218" s="129" t="n"/>
      <c r="N218" s="129" t="n"/>
      <c r="O218" s="129" t="n"/>
    </row>
    <row r="219" ht="24" customHeight="1">
      <c r="A219" s="494" t="n"/>
      <c r="B219" s="222" t="inlineStr">
        <is>
          <t>2</t>
        </is>
      </c>
      <c r="C219" s="721" t="inlineStr">
        <is>
          <t>4.7</t>
        </is>
      </c>
      <c r="D219" s="83" t="inlineStr">
        <is>
          <t>28</t>
        </is>
      </c>
      <c r="E219" s="83" t="inlineStr">
        <is>
          <t>3</t>
        </is>
      </c>
      <c r="F219" s="769">
        <f>ROUNDUP(D219/$P$1+1,0)*E219</f>
        <v/>
      </c>
      <c r="G219" s="1084" t="inlineStr">
        <is>
          <t>伤害： 76 ~ 88 ，每次使用投掷武器后有 32 %概率触发，必中！</t>
        </is>
      </c>
      <c r="H219" s="129" t="n"/>
      <c r="I219" s="129" t="n"/>
      <c r="J219" s="129" t="n"/>
      <c r="K219" s="129" t="n"/>
      <c r="L219" s="129" t="n"/>
      <c r="M219" s="129" t="n"/>
      <c r="N219" s="129" t="n"/>
      <c r="O219" s="129" t="n"/>
    </row>
    <row r="220" ht="24" customHeight="1">
      <c r="A220" s="494" t="n"/>
      <c r="B220" s="222" t="inlineStr">
        <is>
          <t>3</t>
        </is>
      </c>
      <c r="C220" s="741" t="inlineStr">
        <is>
          <t>5.9</t>
        </is>
      </c>
      <c r="D220" s="83" t="inlineStr">
        <is>
          <t>46</t>
        </is>
      </c>
      <c r="E220" s="83" t="inlineStr">
        <is>
          <t>4</t>
        </is>
      </c>
      <c r="F220" s="769">
        <f>ROUNDUP(D220/$P$1+1,0)*E220</f>
        <v/>
      </c>
      <c r="G220" s="747" t="inlineStr">
        <is>
          <t>伤害： 88 ~100，每次使用投掷武器后有 34 %概率触发，必中！</t>
        </is>
      </c>
      <c r="H220" s="129" t="n"/>
      <c r="I220" s="129" t="n"/>
      <c r="J220" s="129" t="n"/>
      <c r="K220" s="129" t="n"/>
      <c r="L220" s="129" t="n"/>
      <c r="M220" s="129" t="n"/>
      <c r="N220" s="129" t="n"/>
      <c r="O220" s="129" t="n"/>
    </row>
    <row r="221" ht="24" customHeight="1">
      <c r="A221" s="494" t="n"/>
      <c r="B221" s="222" t="inlineStr">
        <is>
          <t>4</t>
        </is>
      </c>
      <c r="C221" s="721" t="inlineStr">
        <is>
          <t>7.3</t>
        </is>
      </c>
      <c r="D221" s="83" t="inlineStr">
        <is>
          <t>58</t>
        </is>
      </c>
      <c r="E221" s="83" t="inlineStr">
        <is>
          <t>5</t>
        </is>
      </c>
      <c r="F221" s="769">
        <f>ROUNDUP(D221/$P$1+1,0)*E221</f>
        <v/>
      </c>
      <c r="G221" s="1084" t="inlineStr">
        <is>
          <t>伤害：102~114，每次使用投掷武器后有 36 %概率触发，必中！</t>
        </is>
      </c>
      <c r="H221" s="129" t="n"/>
      <c r="I221" s="129" t="n"/>
      <c r="J221" s="129" t="n"/>
      <c r="K221" s="129" t="n"/>
      <c r="L221" s="129" t="n"/>
      <c r="M221" s="129" t="n"/>
      <c r="N221" s="129" t="n"/>
      <c r="O221" s="129" t="n"/>
    </row>
    <row r="222" ht="24" customHeight="1">
      <c r="A222" s="494" t="n"/>
      <c r="B222" s="222" t="inlineStr">
        <is>
          <t>5</t>
        </is>
      </c>
      <c r="C222" s="721" t="inlineStr">
        <is>
          <t>11</t>
        </is>
      </c>
      <c r="D222" s="83" t="inlineStr">
        <is>
          <t>54</t>
        </is>
      </c>
      <c r="E222" s="83" t="inlineStr">
        <is>
          <t>6</t>
        </is>
      </c>
      <c r="F222" s="769">
        <f>ROUNDUP(D222/$P$1+1,0)*E222</f>
        <v/>
      </c>
      <c r="G222" s="747" t="inlineStr">
        <is>
          <t>伤害：139~151，每次使用投掷武器后有 38 %概率触发，必中！增加自身命中率 3.5 %</t>
        </is>
      </c>
      <c r="H222" s="129" t="n"/>
      <c r="I222" s="129" t="n"/>
      <c r="J222" s="129" t="n"/>
      <c r="K222" s="129" t="n"/>
      <c r="L222" s="129" t="n"/>
      <c r="M222" s="129" t="n"/>
      <c r="N222" s="129" t="n"/>
      <c r="O222" s="129" t="n"/>
    </row>
    <row r="223" ht="24" customHeight="1">
      <c r="A223" s="494" t="n"/>
      <c r="B223" s="222" t="inlineStr">
        <is>
          <t>6</t>
        </is>
      </c>
      <c r="C223" s="721" t="inlineStr">
        <is>
          <t>12.6</t>
        </is>
      </c>
      <c r="D223" s="83" t="inlineStr">
        <is>
          <t>72</t>
        </is>
      </c>
      <c r="E223" s="83" t="inlineStr">
        <is>
          <t>7</t>
        </is>
      </c>
      <c r="F223" s="769">
        <f>ROUNDUP(D223/$P$1+1,0)*E223</f>
        <v/>
      </c>
      <c r="G223" s="747" t="inlineStr">
        <is>
          <t>伤害：155~167，每次使用投掷武器后有 41 %概率触发，必中！增加自身命中率 4.6 %</t>
        </is>
      </c>
      <c r="H223" s="129" t="n"/>
      <c r="I223" s="129" t="n"/>
      <c r="J223" s="129" t="n"/>
      <c r="K223" s="129" t="n"/>
      <c r="L223" s="129" t="n"/>
      <c r="M223" s="129" t="n"/>
      <c r="N223" s="129" t="n"/>
      <c r="O223" s="129" t="n"/>
    </row>
    <row r="224" ht="24" customHeight="1">
      <c r="A224" s="494" t="n"/>
      <c r="B224" s="222" t="inlineStr">
        <is>
          <t>7</t>
        </is>
      </c>
      <c r="C224" s="721" t="inlineStr">
        <is>
          <t>14.3</t>
        </is>
      </c>
      <c r="D224" s="83" t="inlineStr">
        <is>
          <t>70</t>
        </is>
      </c>
      <c r="E224" s="83" t="inlineStr">
        <is>
          <t>8</t>
        </is>
      </c>
      <c r="F224" s="769">
        <f>ROUNDUP(D224/$P$1+1,0)*E224</f>
        <v/>
      </c>
      <c r="G224" s="747" t="inlineStr">
        <is>
          <t>伤害：172~184，每次使用投掷武器后有 44 %概率触发，必中！增加自身命中率 5.9 %</t>
        </is>
      </c>
      <c r="H224" s="129" t="n"/>
      <c r="I224" s="129" t="n"/>
      <c r="J224" s="129" t="n"/>
      <c r="K224" s="129" t="n"/>
      <c r="L224" s="129" t="n"/>
      <c r="M224" s="129" t="n"/>
      <c r="N224" s="129" t="n"/>
      <c r="O224" s="129" t="n"/>
    </row>
    <row r="225" ht="24" customHeight="1">
      <c r="A225" s="494" t="n"/>
      <c r="B225" s="222" t="inlineStr">
        <is>
          <t>8</t>
        </is>
      </c>
      <c r="C225" s="741" t="inlineStr">
        <is>
          <t>16.7</t>
        </is>
      </c>
      <c r="D225" s="83" t="inlineStr">
        <is>
          <t>96</t>
        </is>
      </c>
      <c r="E225" s="83" t="inlineStr">
        <is>
          <t>9</t>
        </is>
      </c>
      <c r="F225" s="769">
        <f>ROUNDUP(D225/$P$1+1,0)*E225</f>
        <v/>
      </c>
      <c r="G225" s="747" t="inlineStr">
        <is>
          <t>伤害：196~208，每次使用投掷武器后有 48 %概率触发，必中！增加自身命中率 7.6 %</t>
        </is>
      </c>
      <c r="H225" s="129" t="n"/>
      <c r="I225" s="129" t="n"/>
      <c r="J225" s="129" t="n"/>
      <c r="K225" s="129" t="n"/>
      <c r="L225" s="129" t="n"/>
      <c r="M225" s="129" t="n"/>
      <c r="N225" s="129" t="n"/>
      <c r="O225" s="129" t="n"/>
    </row>
    <row r="226" ht="24" customHeight="1">
      <c r="A226" s="494" t="n"/>
      <c r="B226" s="222" t="inlineStr">
        <is>
          <t>9</t>
        </is>
      </c>
      <c r="C226" s="741" t="inlineStr">
        <is>
          <t>19.6</t>
        </is>
      </c>
      <c r="D226" s="83" t="inlineStr">
        <is>
          <t>100</t>
        </is>
      </c>
      <c r="E226" s="83" t="inlineStr">
        <is>
          <t>10</t>
        </is>
      </c>
      <c r="F226" s="769">
        <f>ROUNDUP(D226/$P$1+1,0)*E226</f>
        <v/>
      </c>
      <c r="G226" s="747" t="inlineStr">
        <is>
          <t>伤害：225~237，每次使用投掷武器后有 52 %概率触发，必中！增加自身命中率 9.6 %</t>
        </is>
      </c>
      <c r="H226" s="129" t="n"/>
      <c r="I226" s="129" t="n"/>
      <c r="J226" s="129" t="n"/>
      <c r="K226" s="129" t="n"/>
      <c r="L226" s="129" t="n"/>
      <c r="M226" s="129" t="n"/>
      <c r="N226" s="129" t="n"/>
      <c r="O226" s="129" t="n"/>
    </row>
    <row r="227" ht="24" customHeight="1">
      <c r="A227" s="494" t="n"/>
      <c r="B227" s="222" t="inlineStr">
        <is>
          <t>10</t>
        </is>
      </c>
      <c r="C227" s="741" t="inlineStr">
        <is>
          <t>29.3</t>
        </is>
      </c>
      <c r="D227" s="83" t="inlineStr">
        <is>
          <t>110</t>
        </is>
      </c>
      <c r="E227" s="83" t="inlineStr">
        <is>
          <t>12</t>
        </is>
      </c>
      <c r="F227" s="769">
        <f>ROUNDUP(D227/$P$1+1,0)*E227</f>
        <v/>
      </c>
      <c r="G227" s="747" t="inlineStr">
        <is>
          <t>伤害：322~334，每次使用投掷武器后有 58 %概率触发，必中！增加自身命中率11.9%，投掷武器附加伤害14</t>
        </is>
      </c>
      <c r="H227" s="129" t="n"/>
      <c r="I227" s="129" t="n"/>
      <c r="J227" s="129" t="n"/>
      <c r="K227" s="129" t="n"/>
      <c r="L227" s="129" t="n"/>
      <c r="M227" s="129" t="n"/>
      <c r="N227" s="129" t="n"/>
      <c r="O227" s="129" t="n"/>
    </row>
    <row r="228" ht="24" customHeight="1">
      <c r="A228" s="494" t="n"/>
      <c r="B228" s="222" t="inlineStr">
        <is>
          <t>11</t>
        </is>
      </c>
      <c r="C228" s="741" t="inlineStr">
        <is>
          <t>33.3</t>
        </is>
      </c>
      <c r="D228" s="83" t="inlineStr">
        <is>
          <t>144</t>
        </is>
      </c>
      <c r="E228" s="83" t="inlineStr">
        <is>
          <t>14</t>
        </is>
      </c>
      <c r="F228" s="769">
        <f>ROUNDUP(D228/$P$1+1,0)*E228</f>
        <v/>
      </c>
      <c r="G228" s="747" t="inlineStr">
        <is>
          <t>伤害：363~375，每次使用投掷武器后有 64 %概率触发，必中！增加自身命中率14.5%，投掷武器附加伤害17</t>
        </is>
      </c>
      <c r="H228" s="129" t="n"/>
      <c r="I228" s="129" t="n"/>
      <c r="J228" s="129" t="n"/>
      <c r="K228" s="129" t="n"/>
      <c r="L228" s="129" t="n"/>
      <c r="M228" s="129" t="n"/>
      <c r="N228" s="129" t="n"/>
      <c r="O228" s="129" t="n"/>
    </row>
    <row r="229" ht="24" customHeight="1">
      <c r="A229" s="494" t="n"/>
      <c r="B229" s="222" t="inlineStr">
        <is>
          <t>12</t>
        </is>
      </c>
      <c r="C229" s="741" t="inlineStr">
        <is>
          <t>37.7</t>
        </is>
      </c>
      <c r="D229" s="83" t="inlineStr">
        <is>
          <t>140</t>
        </is>
      </c>
      <c r="E229" s="83" t="inlineStr">
        <is>
          <t>16</t>
        </is>
      </c>
      <c r="F229" s="769">
        <f>ROUNDUP(D229/$P$1+1,0)*E229</f>
        <v/>
      </c>
      <c r="G229" s="747" t="inlineStr">
        <is>
          <t>伤害：406~418，每次使用投掷武器后有 71 %概率触发，必中！增加自身命中率17.6%，投掷武器附加伤害21</t>
        </is>
      </c>
      <c r="H229" s="129" t="n"/>
      <c r="I229" s="129" t="n"/>
      <c r="J229" s="129" t="n"/>
      <c r="K229" s="129" t="n"/>
      <c r="L229" s="129" t="n"/>
      <c r="M229" s="129" t="n"/>
      <c r="N229" s="129" t="n"/>
      <c r="O229" s="129" t="n"/>
    </row>
    <row r="230" ht="24" customHeight="1">
      <c r="A230" s="494" t="n"/>
      <c r="B230" s="222" t="inlineStr">
        <is>
          <t>13</t>
        </is>
      </c>
      <c r="C230" s="741" t="inlineStr">
        <is>
          <t>42.7</t>
        </is>
      </c>
      <c r="D230" s="83" t="inlineStr">
        <is>
          <t>160</t>
        </is>
      </c>
      <c r="E230" s="83" t="inlineStr">
        <is>
          <t>18</t>
        </is>
      </c>
      <c r="F230" s="769">
        <f>ROUNDUP(D230/$P$1+1,0)*E230</f>
        <v/>
      </c>
      <c r="G230" s="747" t="inlineStr">
        <is>
          <t>伤害：456~468，每次使用投掷武器后有 80 %概率触发，必中！增加自身命中率21.3%，投掷武器附加伤害25</t>
        </is>
      </c>
      <c r="H230" s="129" t="n"/>
      <c r="I230" s="129" t="n"/>
      <c r="J230" s="129" t="n"/>
      <c r="K230" s="129" t="n"/>
      <c r="L230" s="129" t="n"/>
      <c r="M230" s="129" t="n"/>
      <c r="N230" s="129" t="n"/>
      <c r="O230" s="129" t="n"/>
    </row>
    <row r="231" ht="24" customHeight="1">
      <c r="A231" s="494" t="n"/>
      <c r="B231" s="222" t="inlineStr">
        <is>
          <t>14</t>
        </is>
      </c>
      <c r="C231" s="741" t="inlineStr">
        <is>
          <t>48.6</t>
        </is>
      </c>
      <c r="D231" s="83" t="inlineStr">
        <is>
          <t>288</t>
        </is>
      </c>
      <c r="E231" s="83" t="inlineStr">
        <is>
          <t>20</t>
        </is>
      </c>
      <c r="F231" s="769">
        <f>ROUNDUP(D231/$P$1+1,0)*E231</f>
        <v/>
      </c>
      <c r="G231" s="747" t="inlineStr">
        <is>
          <t>伤害：515~527，每次使用投掷武器后有 89 %概率触发，必中！增加自身命中率25.4%，投掷武器附加伤害30</t>
        </is>
      </c>
      <c r="H231" s="129" t="n"/>
      <c r="I231" s="129" t="n"/>
      <c r="J231" s="129" t="n"/>
      <c r="K231" s="129" t="n"/>
      <c r="L231" s="129" t="n"/>
      <c r="M231" s="129" t="n"/>
      <c r="N231" s="129" t="n"/>
      <c r="O231" s="129" t="n"/>
    </row>
    <row r="232" ht="24" customHeight="1">
      <c r="A232" s="494" t="n"/>
      <c r="B232" s="882" t="inlineStr">
        <is>
          <t>15</t>
        </is>
      </c>
      <c r="C232" s="742" t="inlineStr">
        <is>
          <t>55</t>
        </is>
      </c>
      <c r="D232" s="91" t="inlineStr">
        <is>
          <t>x</t>
        </is>
      </c>
      <c r="E232" s="91" t="inlineStr">
        <is>
          <t>x</t>
        </is>
      </c>
      <c r="F232" s="92" t="inlineStr">
        <is>
          <t>x</t>
        </is>
      </c>
      <c r="G232" s="771" t="inlineStr">
        <is>
          <t>伤害：579~591，每次使用投掷武器后有100%概率触发，必中！增加自身命中率30.0%，投掷武器附加伤害35</t>
        </is>
      </c>
      <c r="H232" s="135" t="n"/>
      <c r="I232" s="135" t="n"/>
      <c r="J232" s="135" t="n"/>
      <c r="K232" s="135" t="n"/>
      <c r="L232" s="135" t="n"/>
      <c r="M232" s="135" t="n"/>
      <c r="N232" s="135" t="n"/>
      <c r="O232" s="135" t="n"/>
    </row>
    <row r="233" ht="24" customHeight="1">
      <c r="A233" s="1081" t="inlineStr">
        <is>
          <t>峨眉门技
清心普善咒</t>
        </is>
      </c>
      <c r="B233" s="746" t="inlineStr">
        <is>
          <t>0</t>
        </is>
      </c>
      <c r="C233" s="740" t="inlineStr">
        <is>
          <t>3</t>
        </is>
      </c>
      <c r="D233" s="340" t="inlineStr">
        <is>
          <t>4</t>
        </is>
      </c>
      <c r="E233" s="340" t="inlineStr">
        <is>
          <t>1</t>
        </is>
      </c>
      <c r="F233" s="207">
        <f>ROUNDUP(D233/$P$1+1,0)*E233</f>
        <v/>
      </c>
      <c r="G233" s="1085" t="inlineStr">
        <is>
          <t>20%概率触发，触发2次。造成 17 点伤害值并且回复自身生命值 17 点。</t>
        </is>
      </c>
      <c r="H233" s="123" t="n"/>
      <c r="I233" s="123" t="n"/>
      <c r="J233" s="123" t="n"/>
      <c r="K233" s="123" t="n"/>
      <c r="L233" s="123" t="n"/>
      <c r="M233" s="123" t="n"/>
      <c r="N233" s="123" t="n"/>
      <c r="O233" s="123" t="n"/>
    </row>
    <row r="234" ht="24" customHeight="1">
      <c r="A234" s="494" t="n"/>
      <c r="B234" s="222" t="inlineStr">
        <is>
          <t>1</t>
        </is>
      </c>
      <c r="C234" s="741" t="inlineStr">
        <is>
          <t>3.7</t>
        </is>
      </c>
      <c r="D234" s="83" t="inlineStr">
        <is>
          <t>12</t>
        </is>
      </c>
      <c r="E234" s="83" t="inlineStr">
        <is>
          <t>2</t>
        </is>
      </c>
      <c r="F234" s="769">
        <f>ROUNDUP(D234/$P$1+1,0)*E234</f>
        <v/>
      </c>
      <c r="G234" s="1084" t="inlineStr">
        <is>
          <t>20%概率触发，触发2次。造成 21 点伤害值并且回复自身生命值 21 点。</t>
        </is>
      </c>
      <c r="H234" s="129" t="n"/>
      <c r="I234" s="129" t="n"/>
      <c r="J234" s="129" t="n"/>
      <c r="K234" s="129" t="n"/>
      <c r="L234" s="129" t="n"/>
      <c r="M234" s="129" t="n"/>
      <c r="N234" s="129" t="n"/>
      <c r="O234" s="129" t="n"/>
    </row>
    <row r="235" ht="24" customHeight="1">
      <c r="A235" s="494" t="n"/>
      <c r="B235" s="222" t="inlineStr">
        <is>
          <t>2</t>
        </is>
      </c>
      <c r="C235" s="741" t="inlineStr">
        <is>
          <t>4.3</t>
        </is>
      </c>
      <c r="D235" s="83" t="inlineStr">
        <is>
          <t>24</t>
        </is>
      </c>
      <c r="E235" s="83" t="inlineStr">
        <is>
          <t>3</t>
        </is>
      </c>
      <c r="F235" s="769">
        <f>ROUNDUP(D235/$P$1+1,0)*E235</f>
        <v/>
      </c>
      <c r="G235" s="1084" t="inlineStr">
        <is>
          <t>20%概率触发，触发2次。造成 25 点伤害值并且回复自身生命值 25 点。</t>
        </is>
      </c>
      <c r="H235" s="129" t="n"/>
      <c r="I235" s="129" t="n"/>
      <c r="J235" s="129" t="n"/>
      <c r="K235" s="129" t="n"/>
      <c r="L235" s="129" t="n"/>
      <c r="M235" s="129" t="n"/>
      <c r="N235" s="129" t="n"/>
      <c r="O235" s="129" t="n"/>
    </row>
    <row r="236" ht="24" customHeight="1">
      <c r="A236" s="494" t="n"/>
      <c r="B236" s="222" t="inlineStr">
        <is>
          <t>3</t>
        </is>
      </c>
      <c r="C236" s="741" t="inlineStr">
        <is>
          <t>5.2</t>
        </is>
      </c>
      <c r="D236" s="83" t="inlineStr">
        <is>
          <t>38</t>
        </is>
      </c>
      <c r="E236" s="83" t="inlineStr">
        <is>
          <t>4</t>
        </is>
      </c>
      <c r="F236" s="769">
        <f>ROUNDUP(D236/$P$1+1,0)*E236</f>
        <v/>
      </c>
      <c r="G236" s="1084" t="inlineStr">
        <is>
          <t>20%概率触发，触发2次。造成 31 点伤害值并且回复自身生命值 31 点。</t>
        </is>
      </c>
      <c r="H236" s="129" t="n"/>
      <c r="I236" s="129" t="n"/>
      <c r="J236" s="129" t="n"/>
      <c r="K236" s="129" t="n"/>
      <c r="L236" s="129" t="n"/>
      <c r="M236" s="129" t="n"/>
      <c r="N236" s="129" t="n"/>
      <c r="O236" s="129" t="n"/>
    </row>
    <row r="237" ht="24" customHeight="1">
      <c r="A237" s="494" t="n"/>
      <c r="B237" s="222" t="inlineStr">
        <is>
          <t>4</t>
        </is>
      </c>
      <c r="C237" s="741" t="inlineStr">
        <is>
          <t>6.3</t>
        </is>
      </c>
      <c r="D237" s="83" t="inlineStr">
        <is>
          <t>48</t>
        </is>
      </c>
      <c r="E237" s="83" t="inlineStr">
        <is>
          <t>5</t>
        </is>
      </c>
      <c r="F237" s="769">
        <f>ROUNDUP(D237/$P$1+1,0)*E237</f>
        <v/>
      </c>
      <c r="G237" s="1084" t="inlineStr">
        <is>
          <t>20%概率触发，触发2次。造成 38 点伤害值并且回复自身生命值 38 点。</t>
        </is>
      </c>
      <c r="H237" s="129" t="n"/>
      <c r="I237" s="129" t="n"/>
      <c r="J237" s="129" t="n"/>
      <c r="K237" s="129" t="n"/>
      <c r="L237" s="129" t="n"/>
      <c r="M237" s="129" t="n"/>
      <c r="N237" s="129" t="n"/>
      <c r="O237" s="129" t="n"/>
    </row>
    <row r="238" ht="24" customHeight="1">
      <c r="A238" s="494" t="n"/>
      <c r="B238" s="222" t="inlineStr">
        <is>
          <t>5</t>
        </is>
      </c>
      <c r="C238" s="741" t="inlineStr">
        <is>
          <t>7.6</t>
        </is>
      </c>
      <c r="D238" s="83" t="inlineStr">
        <is>
          <t>52</t>
        </is>
      </c>
      <c r="E238" s="83" t="inlineStr">
        <is>
          <t>6</t>
        </is>
      </c>
      <c r="F238" s="769">
        <f>ROUNDUP(D238/$P$1+1,0)*E238</f>
        <v/>
      </c>
      <c r="G238" s="1084" t="inlineStr">
        <is>
          <t>24%概率触发，触发2次。造成 47 点伤害值并且回复自身生命值 47 点。</t>
        </is>
      </c>
      <c r="H238" s="129" t="n"/>
      <c r="I238" s="129" t="n"/>
      <c r="J238" s="129" t="n"/>
      <c r="K238" s="129" t="n"/>
      <c r="L238" s="129" t="n"/>
      <c r="M238" s="129" t="n"/>
      <c r="N238" s="129" t="n"/>
      <c r="O238" s="129" t="n"/>
    </row>
    <row r="239" ht="24" customHeight="1">
      <c r="A239" s="494" t="n"/>
      <c r="B239" s="222" t="inlineStr">
        <is>
          <t>6</t>
        </is>
      </c>
      <c r="C239" s="741" t="inlineStr">
        <is>
          <t>9.2</t>
        </is>
      </c>
      <c r="D239" s="83" t="inlineStr">
        <is>
          <t>60</t>
        </is>
      </c>
      <c r="E239" s="83" t="inlineStr">
        <is>
          <t>7</t>
        </is>
      </c>
      <c r="F239" s="769">
        <f>ROUNDUP(D239/$P$1+1,0)*E239</f>
        <v/>
      </c>
      <c r="G239" s="1084" t="inlineStr">
        <is>
          <t>25%概率触发，触发2次。造成 57 点伤害值并且回复自身生命值 57 点。</t>
        </is>
      </c>
      <c r="H239" s="129" t="n"/>
      <c r="I239" s="129" t="n"/>
      <c r="J239" s="129" t="n"/>
      <c r="K239" s="129" t="n"/>
      <c r="L239" s="129" t="n"/>
      <c r="M239" s="129" t="n"/>
      <c r="N239" s="129" t="n"/>
      <c r="O239" s="129" t="n"/>
    </row>
    <row r="240" ht="24" customHeight="1">
      <c r="A240" s="494" t="n"/>
      <c r="B240" s="222" t="inlineStr">
        <is>
          <t>7</t>
        </is>
      </c>
      <c r="C240" s="741" t="inlineStr">
        <is>
          <t>10.9</t>
        </is>
      </c>
      <c r="D240" s="83" t="inlineStr">
        <is>
          <t>68</t>
        </is>
      </c>
      <c r="E240" s="83" t="inlineStr">
        <is>
          <t>8</t>
        </is>
      </c>
      <c r="F240" s="769">
        <f>ROUNDUP(D240/$P$1+1,0)*E240</f>
        <v/>
      </c>
      <c r="G240" s="1084" t="inlineStr">
        <is>
          <t>26%概率触发，触发2次。造成 68 点伤害值并且回复自身生命值 68 点。</t>
        </is>
      </c>
      <c r="H240" s="129" t="n"/>
      <c r="I240" s="129" t="n"/>
      <c r="J240" s="129" t="n"/>
      <c r="K240" s="129" t="n"/>
      <c r="L240" s="129" t="n"/>
      <c r="M240" s="129" t="n"/>
      <c r="N240" s="129" t="n"/>
      <c r="O240" s="129" t="n"/>
    </row>
    <row r="241" ht="24" customHeight="1">
      <c r="A241" s="494" t="n"/>
      <c r="B241" s="222" t="inlineStr">
        <is>
          <t>8</t>
        </is>
      </c>
      <c r="C241" s="741" t="inlineStr">
        <is>
          <t>13.1</t>
        </is>
      </c>
      <c r="D241" s="83" t="inlineStr">
        <is>
          <t>80</t>
        </is>
      </c>
      <c r="E241" s="83" t="inlineStr">
        <is>
          <t>9</t>
        </is>
      </c>
      <c r="F241" s="769">
        <f>ROUNDUP(D241/$P$1+1,0)*E241</f>
        <v/>
      </c>
      <c r="G241" s="1084" t="inlineStr">
        <is>
          <t>28%概率触发，触发2次。造成 83 点伤害值并且回复自身生命值 83 点。</t>
        </is>
      </c>
      <c r="H241" s="129" t="n"/>
      <c r="I241" s="129" t="n"/>
      <c r="J241" s="129" t="n"/>
      <c r="K241" s="129" t="n"/>
      <c r="L241" s="129" t="n"/>
      <c r="M241" s="129" t="n"/>
      <c r="N241" s="129" t="n"/>
      <c r="O241" s="129" t="n"/>
    </row>
    <row r="242" ht="24" customHeight="1">
      <c r="A242" s="494" t="n"/>
      <c r="B242" s="222" t="inlineStr">
        <is>
          <t>9</t>
        </is>
      </c>
      <c r="C242" s="741" t="inlineStr">
        <is>
          <t>15.7</t>
        </is>
      </c>
      <c r="D242" s="83" t="inlineStr">
        <is>
          <t>100</t>
        </is>
      </c>
      <c r="E242" s="83" t="inlineStr">
        <is>
          <t>10</t>
        </is>
      </c>
      <c r="F242" s="769">
        <f>ROUNDUP(D242/$P$1+1,0)*E242</f>
        <v/>
      </c>
      <c r="G242" s="1084" t="inlineStr">
        <is>
          <t>30%概率触发，触发2次。造成100点伤害值并且回复自身生命值100点。</t>
        </is>
      </c>
      <c r="H242" s="129" t="n"/>
      <c r="I242" s="129" t="n"/>
      <c r="J242" s="129" t="n"/>
      <c r="K242" s="129" t="n"/>
      <c r="L242" s="129" t="n"/>
      <c r="M242" s="129" t="n"/>
      <c r="N242" s="129" t="n"/>
      <c r="O242" s="129" t="n"/>
    </row>
    <row r="243" ht="24" customHeight="1">
      <c r="A243" s="494" t="n"/>
      <c r="B243" s="222" t="inlineStr">
        <is>
          <t>10</t>
        </is>
      </c>
      <c r="C243" s="741" t="inlineStr">
        <is>
          <t>18.8</t>
        </is>
      </c>
      <c r="D243" s="83" t="inlineStr">
        <is>
          <t>110</t>
        </is>
      </c>
      <c r="E243" s="83" t="inlineStr">
        <is>
          <t>12</t>
        </is>
      </c>
      <c r="F243" s="769">
        <f>ROUNDUP(D243/$P$1+1,0)*E243</f>
        <v/>
      </c>
      <c r="G243" s="1084" t="inlineStr">
        <is>
          <t>32%概率触发，触发3次。造成120点伤害值并且回复自身生命值120点。</t>
        </is>
      </c>
      <c r="H243" s="129" t="n"/>
      <c r="I243" s="129" t="n"/>
      <c r="J243" s="129" t="n"/>
      <c r="K243" s="129" t="n"/>
      <c r="L243" s="129" t="n"/>
      <c r="M243" s="129" t="n"/>
      <c r="N243" s="129" t="n"/>
      <c r="O243" s="129" t="n"/>
    </row>
    <row r="244" ht="24" customHeight="1">
      <c r="A244" s="494" t="n"/>
      <c r="B244" s="222" t="inlineStr">
        <is>
          <t>11</t>
        </is>
      </c>
      <c r="C244" s="741" t="inlineStr">
        <is>
          <t>22.3</t>
        </is>
      </c>
      <c r="D244" s="83" t="inlineStr">
        <is>
          <t>120</t>
        </is>
      </c>
      <c r="E244" s="83" t="inlineStr">
        <is>
          <t>14</t>
        </is>
      </c>
      <c r="F244" s="769">
        <f>ROUNDUP(D244/$P$1+1,0)*E244</f>
        <v/>
      </c>
      <c r="G244" s="1084" t="inlineStr">
        <is>
          <t>35%概率触发，触发3次。造成144点伤害值并且回复自身生命值144点。</t>
        </is>
      </c>
      <c r="H244" s="129" t="n"/>
      <c r="I244" s="129" t="n"/>
      <c r="J244" s="129" t="n"/>
      <c r="K244" s="129" t="n"/>
      <c r="L244" s="129" t="n"/>
      <c r="M244" s="129" t="n"/>
      <c r="N244" s="129" t="n"/>
      <c r="O244" s="129" t="n"/>
    </row>
    <row r="245" ht="24" customHeight="1">
      <c r="A245" s="494" t="n"/>
      <c r="B245" s="222" t="inlineStr">
        <is>
          <t>12</t>
        </is>
      </c>
      <c r="C245" s="741" t="inlineStr">
        <is>
          <t>26.5</t>
        </is>
      </c>
      <c r="D245" s="83" t="inlineStr">
        <is>
          <t>140</t>
        </is>
      </c>
      <c r="E245" s="83" t="inlineStr">
        <is>
          <t>16</t>
        </is>
      </c>
      <c r="F245" s="769">
        <f>ROUNDUP(D245/$P$1+1,0)*E245</f>
        <v/>
      </c>
      <c r="G245" s="1084" t="inlineStr">
        <is>
          <t>38%概率触发，触发3次。造成171点伤害值并且回复自身生命值171点。</t>
        </is>
      </c>
      <c r="H245" s="129" t="n"/>
      <c r="I245" s="129" t="n"/>
      <c r="J245" s="129" t="n"/>
      <c r="K245" s="129" t="n"/>
      <c r="L245" s="129" t="n"/>
      <c r="M245" s="129" t="n"/>
      <c r="N245" s="129" t="n"/>
      <c r="O245" s="129" t="n"/>
    </row>
    <row r="246" ht="24" customHeight="1">
      <c r="A246" s="494" t="n"/>
      <c r="B246" s="222" t="inlineStr">
        <is>
          <t>13</t>
        </is>
      </c>
      <c r="C246" s="741" t="inlineStr">
        <is>
          <t>31.4</t>
        </is>
      </c>
      <c r="D246" s="807" t="inlineStr">
        <is>
          <t>160</t>
        </is>
      </c>
      <c r="E246" s="83" t="inlineStr">
        <is>
          <t>18</t>
        </is>
      </c>
      <c r="F246" s="769">
        <f>ROUNDUP(D246/$P$1+1,0)*E246</f>
        <v/>
      </c>
      <c r="G246" s="1084" t="inlineStr">
        <is>
          <t>41%概率触发，触发3次。造成203点伤害值并且回复自身生命值203点。</t>
        </is>
      </c>
      <c r="H246" s="129" t="n"/>
      <c r="I246" s="129" t="n"/>
      <c r="J246" s="129" t="n"/>
      <c r="K246" s="129" t="n"/>
      <c r="L246" s="129" t="n"/>
      <c r="M246" s="129" t="n"/>
      <c r="N246" s="129" t="n"/>
      <c r="O246" s="129" t="n"/>
    </row>
    <row r="247" ht="24" customHeight="1">
      <c r="A247" s="494" t="n"/>
      <c r="B247" s="222" t="inlineStr">
        <is>
          <t>14</t>
        </is>
      </c>
      <c r="C247" s="721" t="inlineStr">
        <is>
          <t>36.8</t>
        </is>
      </c>
      <c r="D247" s="807" t="inlineStr">
        <is>
          <t>240</t>
        </is>
      </c>
      <c r="E247" s="807" t="inlineStr">
        <is>
          <t>20</t>
        </is>
      </c>
      <c r="F247" s="769">
        <f>ROUNDUP(D247/$P$1+1,0)*E247</f>
        <v/>
      </c>
      <c r="G247" s="1084" t="inlineStr">
        <is>
          <t>45%概率触发，触发3次。造成239点伤害值并且回复自身生命值239点。</t>
        </is>
      </c>
      <c r="H247" s="129" t="n"/>
      <c r="I247" s="129" t="n"/>
      <c r="J247" s="129" t="n"/>
      <c r="K247" s="129" t="n"/>
      <c r="L247" s="129" t="n"/>
      <c r="M247" s="129" t="n"/>
      <c r="N247" s="129" t="n"/>
      <c r="O247" s="129" t="n"/>
    </row>
    <row r="248" ht="24" customHeight="1">
      <c r="A248" s="494" t="n"/>
      <c r="B248" s="882" t="inlineStr">
        <is>
          <t>15</t>
        </is>
      </c>
      <c r="C248" s="742" t="inlineStr">
        <is>
          <t>43</t>
        </is>
      </c>
      <c r="D248" s="91" t="inlineStr">
        <is>
          <t>x</t>
        </is>
      </c>
      <c r="E248" s="91" t="inlineStr">
        <is>
          <t>x</t>
        </is>
      </c>
      <c r="F248" s="92" t="inlineStr">
        <is>
          <t>x</t>
        </is>
      </c>
      <c r="G248" s="1083" t="inlineStr">
        <is>
          <t>50%概率触发，触发3次。造成280点伤害值并且回复自身生命值280点。</t>
        </is>
      </c>
      <c r="H248" s="135" t="n"/>
      <c r="I248" s="135" t="n"/>
      <c r="J248" s="135" t="n"/>
      <c r="K248" s="135" t="n"/>
      <c r="L248" s="135" t="n"/>
      <c r="M248" s="135" t="n"/>
      <c r="N248" s="135" t="n"/>
      <c r="O248" s="135" t="n"/>
    </row>
    <row r="249" ht="24" customHeight="1">
      <c r="A249" s="1081" t="inlineStr">
        <is>
          <t>峨眉门技
玉女心经</t>
        </is>
      </c>
      <c r="B249" s="746" t="inlineStr">
        <is>
          <t>0</t>
        </is>
      </c>
      <c r="C249" s="740" t="inlineStr">
        <is>
          <t>3</t>
        </is>
      </c>
      <c r="D249" s="340" t="inlineStr">
        <is>
          <t>4</t>
        </is>
      </c>
      <c r="E249" s="340" t="inlineStr">
        <is>
          <t>1</t>
        </is>
      </c>
      <c r="F249" s="207">
        <f>ROUNDUP(D249/$P$1+1,0)*E249</f>
        <v/>
      </c>
      <c r="G249" s="1085" t="inlineStr">
        <is>
          <t>30%概率触发，触发1次。免疫本次伤害并且吸收 40 %的伤害值回复生命，最少为100点。</t>
        </is>
      </c>
      <c r="H249" s="123" t="n"/>
      <c r="I249" s="123" t="n"/>
      <c r="J249" s="123" t="n"/>
      <c r="K249" s="123" t="n"/>
      <c r="L249" s="123" t="n"/>
      <c r="M249" s="123" t="n"/>
      <c r="N249" s="123" t="n"/>
      <c r="O249" s="123" t="n"/>
    </row>
    <row r="250" ht="24" customHeight="1">
      <c r="A250" s="494" t="n"/>
      <c r="B250" s="222" t="inlineStr">
        <is>
          <t>1</t>
        </is>
      </c>
      <c r="C250" s="741" t="inlineStr">
        <is>
          <t>3.7</t>
        </is>
      </c>
      <c r="D250" s="83" t="inlineStr">
        <is>
          <t>14</t>
        </is>
      </c>
      <c r="E250" s="83" t="inlineStr">
        <is>
          <t>2</t>
        </is>
      </c>
      <c r="F250" s="769">
        <f>ROUNDUP(D250/$P$1+1,0)*E250</f>
        <v/>
      </c>
      <c r="G250" s="1084" t="inlineStr">
        <is>
          <t>30%概率触发，触发1次。免疫本次伤害并且吸收 41 %的伤害值回复生命，最少为103点。</t>
        </is>
      </c>
      <c r="H250" s="129" t="n"/>
      <c r="I250" s="129" t="n"/>
      <c r="J250" s="129" t="n"/>
      <c r="K250" s="129" t="n"/>
      <c r="L250" s="129" t="n"/>
      <c r="M250" s="129" t="n"/>
      <c r="N250" s="129" t="n"/>
      <c r="O250" s="129" t="n"/>
    </row>
    <row r="251" ht="24" customHeight="1">
      <c r="A251" s="494" t="n"/>
      <c r="B251" s="222" t="inlineStr">
        <is>
          <t>2</t>
        </is>
      </c>
      <c r="C251" s="741" t="inlineStr">
        <is>
          <t>4.5</t>
        </is>
      </c>
      <c r="D251" s="83" t="inlineStr">
        <is>
          <t>28</t>
        </is>
      </c>
      <c r="E251" s="83" t="inlineStr">
        <is>
          <t>3</t>
        </is>
      </c>
      <c r="F251" s="769">
        <f>ROUNDUP(D251/$P$1+1,0)*E251</f>
        <v/>
      </c>
      <c r="G251" s="1084" t="inlineStr">
        <is>
          <t>30%概率触发，触发1次。免疫本次伤害并且吸收 42 %的伤害值回复生命，最少为106点。</t>
        </is>
      </c>
      <c r="H251" s="129" t="n"/>
      <c r="I251" s="129" t="n"/>
      <c r="J251" s="129" t="n"/>
      <c r="K251" s="129" t="n"/>
      <c r="L251" s="129" t="n"/>
      <c r="M251" s="129" t="n"/>
      <c r="N251" s="129" t="n"/>
      <c r="O251" s="129" t="n"/>
    </row>
    <row r="252" ht="24" customHeight="1">
      <c r="A252" s="494" t="n"/>
      <c r="B252" s="222" t="inlineStr">
        <is>
          <t>3</t>
        </is>
      </c>
      <c r="C252" s="741" t="inlineStr">
        <is>
          <t>5.4</t>
        </is>
      </c>
      <c r="D252" s="83" t="inlineStr">
        <is>
          <t>46</t>
        </is>
      </c>
      <c r="E252" s="83" t="inlineStr">
        <is>
          <t>4</t>
        </is>
      </c>
      <c r="F252" s="769">
        <f>ROUNDUP(D252/$P$1+1,0)*E252</f>
        <v/>
      </c>
      <c r="G252" s="1084" t="inlineStr">
        <is>
          <t>30%概率触发，触发1次。免疫本次伤害并且吸收 44 %的伤害值回复生命，最少为110点。</t>
        </is>
      </c>
      <c r="H252" s="129" t="n"/>
      <c r="I252" s="129" t="n"/>
      <c r="J252" s="129" t="n"/>
      <c r="K252" s="129" t="n"/>
      <c r="L252" s="129" t="n"/>
      <c r="M252" s="129" t="n"/>
      <c r="N252" s="129" t="n"/>
      <c r="O252" s="129" t="n"/>
    </row>
    <row r="253" ht="24" customHeight="1">
      <c r="A253" s="494" t="n"/>
      <c r="B253" s="222" t="inlineStr">
        <is>
          <t>4</t>
        </is>
      </c>
      <c r="C253" s="741" t="inlineStr">
        <is>
          <t>6.6</t>
        </is>
      </c>
      <c r="D253" s="83" t="inlineStr">
        <is>
          <t>58</t>
        </is>
      </c>
      <c r="E253" s="83" t="inlineStr">
        <is>
          <t>5</t>
        </is>
      </c>
      <c r="F253" s="769">
        <f>ROUNDUP(D253/$P$1+1,0)*E253</f>
        <v/>
      </c>
      <c r="G253" s="1084" t="inlineStr">
        <is>
          <t>30%概率触发，触发1次。免疫本次伤害并且吸收 46 %的伤害值回复生命，最少为116点。</t>
        </is>
      </c>
      <c r="H253" s="129" t="n"/>
      <c r="I253" s="129" t="n"/>
      <c r="J253" s="129" t="n"/>
      <c r="K253" s="129" t="n"/>
      <c r="L253" s="129" t="n"/>
      <c r="M253" s="129" t="n"/>
      <c r="N253" s="129" t="n"/>
      <c r="O253" s="129" t="n"/>
    </row>
    <row r="254" ht="24" customHeight="1">
      <c r="A254" s="494" t="n"/>
      <c r="B254" s="222" t="inlineStr">
        <is>
          <t>5</t>
        </is>
      </c>
      <c r="C254" s="741" t="inlineStr">
        <is>
          <t>8.1</t>
        </is>
      </c>
      <c r="D254" s="83" t="inlineStr">
        <is>
          <t>62</t>
        </is>
      </c>
      <c r="E254" s="83" t="inlineStr">
        <is>
          <t>6</t>
        </is>
      </c>
      <c r="F254" s="769">
        <f>ROUNDUP(D254/$P$1+1,0)*E254</f>
        <v/>
      </c>
      <c r="G254" s="1084" t="inlineStr">
        <is>
          <t>35%概率触发，触发1次。免疫本次伤害并且吸收 50 %的伤害值回复生命，最少为124点。</t>
        </is>
      </c>
      <c r="H254" s="129" t="n"/>
      <c r="I254" s="129" t="n"/>
      <c r="J254" s="129" t="n"/>
      <c r="K254" s="129" t="n"/>
      <c r="L254" s="129" t="n"/>
      <c r="M254" s="129" t="n"/>
      <c r="N254" s="129" t="n"/>
      <c r="O254" s="129" t="n"/>
    </row>
    <row r="255" ht="24" customHeight="1">
      <c r="A255" s="494" t="n"/>
      <c r="B255" s="222" t="inlineStr">
        <is>
          <t>6</t>
        </is>
      </c>
      <c r="C255" s="741" t="inlineStr">
        <is>
          <t>9.8</t>
        </is>
      </c>
      <c r="D255" s="83" t="inlineStr">
        <is>
          <t>70</t>
        </is>
      </c>
      <c r="E255" s="83" t="inlineStr">
        <is>
          <t>7</t>
        </is>
      </c>
      <c r="F255" s="769">
        <f>ROUNDUP(D255/$P$1+1,0)*E255</f>
        <v/>
      </c>
      <c r="G255" s="1084" t="inlineStr">
        <is>
          <t>36%概率触发，触发1次。免疫本次伤害并且吸收 52 %的伤害值回复生命，最少为130点。</t>
        </is>
      </c>
      <c r="H255" s="129" t="n"/>
      <c r="I255" s="129" t="n"/>
      <c r="J255" s="129" t="n"/>
      <c r="K255" s="129" t="n"/>
      <c r="L255" s="129" t="n"/>
      <c r="M255" s="129" t="n"/>
      <c r="N255" s="129" t="n"/>
      <c r="O255" s="129" t="n"/>
    </row>
    <row r="256" ht="24" customHeight="1">
      <c r="A256" s="494" t="n"/>
      <c r="B256" s="222" t="inlineStr">
        <is>
          <t>7</t>
        </is>
      </c>
      <c r="C256" s="741" t="inlineStr">
        <is>
          <t>11.7</t>
        </is>
      </c>
      <c r="D256" s="83" t="inlineStr">
        <is>
          <t>80</t>
        </is>
      </c>
      <c r="E256" s="83" t="inlineStr">
        <is>
          <t>8</t>
        </is>
      </c>
      <c r="F256" s="769">
        <f>ROUNDUP(D256/$P$1+1,0)*E256</f>
        <v/>
      </c>
      <c r="G256" s="1084" t="inlineStr">
        <is>
          <t>38%概率触发，触发1次。免疫本次伤害并且吸收 56 %的伤害值回复生命，最少为140点。</t>
        </is>
      </c>
      <c r="H256" s="129" t="n"/>
      <c r="I256" s="129" t="n"/>
      <c r="J256" s="129" t="n"/>
      <c r="K256" s="129" t="n"/>
      <c r="L256" s="129" t="n"/>
      <c r="M256" s="129" t="n"/>
      <c r="N256" s="129" t="n"/>
      <c r="O256" s="129" t="n"/>
    </row>
    <row r="257" ht="24" customHeight="1">
      <c r="A257" s="494" t="n"/>
      <c r="B257" s="222" t="inlineStr">
        <is>
          <t>8</t>
        </is>
      </c>
      <c r="C257" s="741" t="inlineStr">
        <is>
          <t>14.1</t>
        </is>
      </c>
      <c r="D257" s="83" t="inlineStr">
        <is>
          <t>100</t>
        </is>
      </c>
      <c r="E257" s="83" t="inlineStr">
        <is>
          <t>9</t>
        </is>
      </c>
      <c r="F257" s="769">
        <f>ROUNDUP(D257/$P$1+1,0)*E257</f>
        <v/>
      </c>
      <c r="G257" s="1084" t="inlineStr">
        <is>
          <t>40%概率触发，触发1次。免疫本次伤害并且吸收 60 %的伤害值回复生命，最少为150点。</t>
        </is>
      </c>
      <c r="H257" s="129" t="n"/>
      <c r="I257" s="129" t="n"/>
      <c r="J257" s="129" t="n"/>
      <c r="K257" s="129" t="n"/>
      <c r="L257" s="129" t="n"/>
      <c r="M257" s="129" t="n"/>
      <c r="N257" s="129" t="n"/>
      <c r="O257" s="129" t="n"/>
    </row>
    <row r="258" ht="24" customHeight="1">
      <c r="A258" s="494" t="n"/>
      <c r="B258" s="222" t="inlineStr">
        <is>
          <t>9</t>
        </is>
      </c>
      <c r="C258" s="741" t="inlineStr">
        <is>
          <t>17</t>
        </is>
      </c>
      <c r="D258" s="83" t="inlineStr">
        <is>
          <t>120</t>
        </is>
      </c>
      <c r="E258" s="83" t="inlineStr">
        <is>
          <t>10</t>
        </is>
      </c>
      <c r="F258" s="769">
        <f>ROUNDUP(D258/$P$1+1,0)*E258</f>
        <v/>
      </c>
      <c r="G258" s="1084" t="inlineStr">
        <is>
          <t>43%概率触发，触发1次。免疫本次伤害并且吸收 66 %的伤害值回复生命，最少为164点。</t>
        </is>
      </c>
      <c r="H258" s="129" t="n"/>
      <c r="I258" s="129" t="n"/>
      <c r="J258" s="129" t="n"/>
      <c r="K258" s="129" t="n"/>
      <c r="L258" s="129" t="n"/>
      <c r="M258" s="129" t="n"/>
      <c r="N258" s="129" t="n"/>
      <c r="O258" s="129" t="n"/>
    </row>
    <row r="259" ht="24" customHeight="1">
      <c r="A259" s="494" t="n"/>
      <c r="B259" s="222" t="inlineStr">
        <is>
          <t>10</t>
        </is>
      </c>
      <c r="C259" s="741" t="inlineStr">
        <is>
          <t>20.4</t>
        </is>
      </c>
      <c r="D259" s="83" t="inlineStr">
        <is>
          <t>130</t>
        </is>
      </c>
      <c r="E259" s="83" t="inlineStr">
        <is>
          <t>12</t>
        </is>
      </c>
      <c r="F259" s="769">
        <f>ROUNDUP(D259/$P$1+1,0)*E259</f>
        <v/>
      </c>
      <c r="G259" s="1084" t="inlineStr">
        <is>
          <t>46%概率触发，触发2次。免疫本次伤害并且吸收 72 %的伤害值回复生命，最少为180点。</t>
        </is>
      </c>
      <c r="H259" s="129" t="n"/>
      <c r="I259" s="129" t="n"/>
      <c r="J259" s="129" t="n"/>
      <c r="K259" s="129" t="n"/>
      <c r="L259" s="129" t="n"/>
      <c r="M259" s="129" t="n"/>
      <c r="N259" s="129" t="n"/>
      <c r="O259" s="129" t="n"/>
    </row>
    <row r="260" ht="24" customHeight="1">
      <c r="A260" s="494" t="n"/>
      <c r="B260" s="222" t="inlineStr">
        <is>
          <t>11</t>
        </is>
      </c>
      <c r="C260" s="741" t="inlineStr">
        <is>
          <t>24.3</t>
        </is>
      </c>
      <c r="D260" s="83" t="inlineStr">
        <is>
          <t>150</t>
        </is>
      </c>
      <c r="E260" s="83" t="inlineStr">
        <is>
          <t>14</t>
        </is>
      </c>
      <c r="F260" s="769">
        <f>ROUNDUP(D260/$P$1+1,0)*E260</f>
        <v/>
      </c>
      <c r="G260" s="1084" t="inlineStr">
        <is>
          <t>49%概率触发，触发2次。免疫本次伤害并且吸收 78 %的伤害值回复生命，最少为196点。</t>
        </is>
      </c>
      <c r="H260" s="129" t="n"/>
      <c r="I260" s="129" t="n"/>
      <c r="J260" s="129" t="n"/>
      <c r="K260" s="129" t="n"/>
      <c r="L260" s="129" t="n"/>
      <c r="M260" s="129" t="n"/>
      <c r="N260" s="129" t="n"/>
      <c r="O260" s="129" t="n"/>
    </row>
    <row r="261" ht="24" customHeight="1">
      <c r="A261" s="494" t="n"/>
      <c r="B261" s="222" t="inlineStr">
        <is>
          <t>12</t>
        </is>
      </c>
      <c r="C261" s="741" t="inlineStr">
        <is>
          <t>28.9</t>
        </is>
      </c>
      <c r="D261" s="83" t="inlineStr">
        <is>
          <t>170</t>
        </is>
      </c>
      <c r="E261" s="83" t="inlineStr">
        <is>
          <t>16</t>
        </is>
      </c>
      <c r="F261" s="769">
        <f>ROUNDUP(D261/$P$1+1,0)*E261</f>
        <v/>
      </c>
      <c r="G261" s="1084" t="inlineStr">
        <is>
          <t>54%概率触发，触发2次。免疫本次伤害并且吸收 87 %的伤害值回复生命，最少为218点。</t>
        </is>
      </c>
      <c r="H261" s="129" t="n"/>
      <c r="I261" s="129" t="n"/>
      <c r="J261" s="129" t="n"/>
      <c r="K261" s="129" t="n"/>
      <c r="L261" s="129" t="n"/>
      <c r="M261" s="129" t="n"/>
      <c r="N261" s="129" t="n"/>
      <c r="O261" s="129" t="n"/>
    </row>
    <row r="262" ht="24" customHeight="1">
      <c r="A262" s="494" t="n"/>
      <c r="B262" s="222" t="inlineStr">
        <is>
          <t>13</t>
        </is>
      </c>
      <c r="C262" s="741" t="inlineStr">
        <is>
          <t>34.2</t>
        </is>
      </c>
      <c r="D262" s="83" t="inlineStr">
        <is>
          <t>190</t>
        </is>
      </c>
      <c r="E262" s="83" t="inlineStr">
        <is>
          <t>18</t>
        </is>
      </c>
      <c r="F262" s="769">
        <f>ROUNDUP(D262/$P$1+1,0)*E262</f>
        <v/>
      </c>
      <c r="G262" s="1084" t="inlineStr">
        <is>
          <t>58%概率触发，触发2次。免疫本次伤害并且吸收 97 %的伤害值回复生命，最少为242点。</t>
        </is>
      </c>
      <c r="H262" s="129" t="n"/>
      <c r="I262" s="129" t="n"/>
      <c r="J262" s="129" t="n"/>
      <c r="K262" s="129" t="n"/>
      <c r="L262" s="129" t="n"/>
      <c r="M262" s="129" t="n"/>
      <c r="N262" s="129" t="n"/>
      <c r="O262" s="129" t="n"/>
    </row>
    <row r="263" ht="24" customHeight="1">
      <c r="A263" s="494" t="n"/>
      <c r="B263" s="222" t="inlineStr">
        <is>
          <t>14</t>
        </is>
      </c>
      <c r="C263" s="741" t="inlineStr">
        <is>
          <t>40.2</t>
        </is>
      </c>
      <c r="D263" s="83" t="inlineStr">
        <is>
          <t>290</t>
        </is>
      </c>
      <c r="E263" s="83" t="inlineStr">
        <is>
          <t>20</t>
        </is>
      </c>
      <c r="F263" s="769">
        <f>ROUNDUP(D263/$P$1+1,0)*E263</f>
        <v/>
      </c>
      <c r="G263" s="1084" t="inlineStr">
        <is>
          <t>64%概率触发，触发2次。免疫本次伤害并且吸收108%的伤害值回复生命，最少为270点。</t>
        </is>
      </c>
      <c r="H263" s="129" t="n"/>
      <c r="I263" s="129" t="n"/>
      <c r="J263" s="129" t="n"/>
      <c r="K263" s="129" t="n"/>
      <c r="L263" s="129" t="n"/>
      <c r="M263" s="129" t="n"/>
      <c r="N263" s="129" t="n"/>
      <c r="O263" s="129" t="n"/>
    </row>
    <row r="264" ht="24" customHeight="1">
      <c r="A264" s="494" t="n"/>
      <c r="B264" s="882" t="inlineStr">
        <is>
          <t>15</t>
        </is>
      </c>
      <c r="C264" s="742" t="inlineStr">
        <is>
          <t>47</t>
        </is>
      </c>
      <c r="D264" s="91" t="inlineStr">
        <is>
          <t>x</t>
        </is>
      </c>
      <c r="E264" s="91" t="inlineStr">
        <is>
          <t>x</t>
        </is>
      </c>
      <c r="F264" s="92" t="inlineStr">
        <is>
          <t>x</t>
        </is>
      </c>
      <c r="G264" s="1083" t="inlineStr">
        <is>
          <t>70%概率触发，触发2次。免疫本次伤害并且吸收120%的伤害值回复生命，最少为300点。</t>
        </is>
      </c>
      <c r="H264" s="135" t="n"/>
      <c r="I264" s="135" t="n"/>
      <c r="J264" s="135" t="n"/>
      <c r="K264" s="135" t="n"/>
      <c r="L264" s="135" t="n"/>
      <c r="M264" s="135" t="n"/>
      <c r="N264" s="135" t="n"/>
      <c r="O264" s="135" t="n"/>
    </row>
    <row r="265" ht="24" customHeight="1">
      <c r="A265" s="1081" t="inlineStr">
        <is>
          <t>峨眉门技
金针渡劫</t>
        </is>
      </c>
      <c r="B265" s="746" t="inlineStr">
        <is>
          <t>0</t>
        </is>
      </c>
      <c r="C265" s="740" t="inlineStr">
        <is>
          <t>3</t>
        </is>
      </c>
      <c r="D265" s="340" t="inlineStr">
        <is>
          <t>4</t>
        </is>
      </c>
      <c r="E265" s="340" t="inlineStr">
        <is>
          <t>1</t>
        </is>
      </c>
      <c r="F265" s="207">
        <f>ROUNDUP(D265/$P$1+1,0)*E265</f>
        <v/>
      </c>
      <c r="G265" s="1085" t="inlineStr">
        <is>
          <t>增加一次免疫死亡的机会。如果触发死亡，立即回复至 600 点生命值！只能触发1次。</t>
        </is>
      </c>
      <c r="H265" s="123" t="n"/>
      <c r="I265" s="123" t="n"/>
      <c r="J265" s="123" t="n"/>
      <c r="K265" s="123" t="n"/>
      <c r="L265" s="123" t="n"/>
      <c r="M265" s="123" t="n"/>
      <c r="N265" s="123" t="n"/>
      <c r="O265" s="123" t="n"/>
    </row>
    <row r="266" ht="24" customHeight="1">
      <c r="A266" s="494" t="n"/>
      <c r="B266" s="222" t="inlineStr">
        <is>
          <t>1</t>
        </is>
      </c>
      <c r="C266" s="741" t="inlineStr">
        <is>
          <t>3.6</t>
        </is>
      </c>
      <c r="D266" s="83" t="inlineStr">
        <is>
          <t>10</t>
        </is>
      </c>
      <c r="E266" s="83" t="inlineStr">
        <is>
          <t>2</t>
        </is>
      </c>
      <c r="F266" s="769">
        <f>ROUNDUP(D266/$P$1+1,0)*E266</f>
        <v/>
      </c>
      <c r="G266" s="1084" t="inlineStr">
        <is>
          <t>增加一次免疫死亡的机会。如果触发死亡，立即回复至 607 点生命值！只能触发1次。</t>
        </is>
      </c>
      <c r="H266" s="129" t="n"/>
      <c r="I266" s="129" t="n"/>
      <c r="J266" s="129" t="n"/>
      <c r="K266" s="129" t="n"/>
      <c r="L266" s="129" t="n"/>
      <c r="M266" s="129" t="n"/>
      <c r="N266" s="129" t="n"/>
      <c r="O266" s="129" t="n"/>
    </row>
    <row r="267" ht="24" customHeight="1">
      <c r="A267" s="494" t="n"/>
      <c r="B267" s="222" t="inlineStr">
        <is>
          <t>2</t>
        </is>
      </c>
      <c r="C267" s="741" t="inlineStr">
        <is>
          <t>4.2</t>
        </is>
      </c>
      <c r="D267" s="83" t="inlineStr">
        <is>
          <t>20</t>
        </is>
      </c>
      <c r="E267" s="83" t="inlineStr">
        <is>
          <t>3</t>
        </is>
      </c>
      <c r="F267" s="769">
        <f>ROUNDUP(D267/$P$1+1,0)*E267</f>
        <v/>
      </c>
      <c r="G267" s="1084" t="inlineStr">
        <is>
          <t>增加一次免疫死亡的机会。如果触发死亡，立即回复至 613 点生命值！只能触发1次。</t>
        </is>
      </c>
      <c r="H267" s="129" t="n"/>
      <c r="I267" s="129" t="n"/>
      <c r="J267" s="129" t="n"/>
      <c r="K267" s="129" t="n"/>
      <c r="L267" s="129" t="n"/>
      <c r="M267" s="129" t="n"/>
      <c r="N267" s="129" t="n"/>
      <c r="O267" s="129" t="n"/>
    </row>
    <row r="268" ht="24" customHeight="1">
      <c r="A268" s="494" t="n"/>
      <c r="B268" s="222" t="inlineStr">
        <is>
          <t>3</t>
        </is>
      </c>
      <c r="C268" s="741" t="inlineStr">
        <is>
          <t>5</t>
        </is>
      </c>
      <c r="D268" s="83" t="inlineStr">
        <is>
          <t>32</t>
        </is>
      </c>
      <c r="E268" s="83" t="inlineStr">
        <is>
          <t>4</t>
        </is>
      </c>
      <c r="F268" s="769">
        <f>ROUNDUP(D268/$P$1+1,0)*E268</f>
        <v/>
      </c>
      <c r="G268" s="1084" t="inlineStr">
        <is>
          <t>增加一次免疫死亡的机会。如果触发死亡，立即回复至 622 点生命值！只能触发1次。</t>
        </is>
      </c>
      <c r="H268" s="129" t="n"/>
      <c r="I268" s="129" t="n"/>
      <c r="J268" s="129" t="n"/>
      <c r="K268" s="129" t="n"/>
      <c r="L268" s="129" t="n"/>
      <c r="M268" s="129" t="n"/>
      <c r="N268" s="129" t="n"/>
      <c r="O268" s="129" t="n"/>
    </row>
    <row r="269" ht="24" customHeight="1">
      <c r="A269" s="494" t="n"/>
      <c r="B269" s="222" t="inlineStr">
        <is>
          <t>4</t>
        </is>
      </c>
      <c r="C269" s="741" t="inlineStr">
        <is>
          <t>6</t>
        </is>
      </c>
      <c r="D269" s="83" t="inlineStr">
        <is>
          <t>38</t>
        </is>
      </c>
      <c r="E269" s="83" t="inlineStr">
        <is>
          <t>5</t>
        </is>
      </c>
      <c r="F269" s="769">
        <f>ROUNDUP(D269/$P$1+1,0)*E269</f>
        <v/>
      </c>
      <c r="G269" s="1084" t="inlineStr">
        <is>
          <t>增加一次免疫死亡的机会。如果触发死亡，立即回复至 633 点生命值！只能触发1次。</t>
        </is>
      </c>
      <c r="H269" s="129" t="n"/>
      <c r="I269" s="129" t="n"/>
      <c r="J269" s="129" t="n"/>
      <c r="K269" s="129" t="n"/>
      <c r="L269" s="129" t="n"/>
      <c r="M269" s="129" t="n"/>
      <c r="N269" s="129" t="n"/>
      <c r="O269" s="129" t="n"/>
    </row>
    <row r="270" ht="24" customHeight="1">
      <c r="A270" s="494" t="n"/>
      <c r="B270" s="222" t="inlineStr">
        <is>
          <t>5</t>
        </is>
      </c>
      <c r="C270" s="741" t="inlineStr">
        <is>
          <t>7.2</t>
        </is>
      </c>
      <c r="D270" s="83" t="inlineStr">
        <is>
          <t>44</t>
        </is>
      </c>
      <c r="E270" s="83" t="inlineStr">
        <is>
          <t>6</t>
        </is>
      </c>
      <c r="F270" s="769">
        <f>ROUNDUP(D270/$P$1+1,0)*E270</f>
        <v/>
      </c>
      <c r="G270" s="1084" t="inlineStr">
        <is>
          <t>增加一次免疫死亡的机会。如果触发死亡，立即回复至 646 点生命值！只能触发1次。</t>
        </is>
      </c>
      <c r="H270" s="129" t="n"/>
      <c r="I270" s="129" t="n"/>
      <c r="J270" s="129" t="n"/>
      <c r="K270" s="129" t="n"/>
      <c r="L270" s="129" t="n"/>
      <c r="M270" s="129" t="n"/>
      <c r="N270" s="129" t="n"/>
      <c r="O270" s="129" t="n"/>
    </row>
    <row r="271" ht="24" customHeight="1">
      <c r="A271" s="494" t="n"/>
      <c r="B271" s="222" t="inlineStr">
        <is>
          <t>6</t>
        </is>
      </c>
      <c r="C271" s="741" t="inlineStr">
        <is>
          <t>8.5</t>
        </is>
      </c>
      <c r="D271" s="83" t="inlineStr">
        <is>
          <t>48</t>
        </is>
      </c>
      <c r="E271" s="83" t="inlineStr">
        <is>
          <t>7</t>
        </is>
      </c>
      <c r="F271" s="769">
        <f>ROUNDUP(D271/$P$1+1,0)*E271</f>
        <v/>
      </c>
      <c r="G271" s="1084" t="inlineStr">
        <is>
          <t>增加一次免疫死亡的机会。如果触发死亡，立即回复至 662 点生命值！只能触发1次。</t>
        </is>
      </c>
      <c r="H271" s="129" t="n"/>
      <c r="I271" s="129" t="n"/>
      <c r="J271" s="129" t="n"/>
      <c r="K271" s="129" t="n"/>
      <c r="L271" s="129" t="n"/>
      <c r="M271" s="129" t="n"/>
      <c r="N271" s="129" t="n"/>
      <c r="O271" s="129" t="n"/>
    </row>
    <row r="272" ht="24" customHeight="1">
      <c r="A272" s="494" t="n"/>
      <c r="B272" s="222" t="inlineStr">
        <is>
          <t>7</t>
        </is>
      </c>
      <c r="C272" s="741" t="inlineStr">
        <is>
          <t>10.1</t>
        </is>
      </c>
      <c r="D272" s="83" t="inlineStr">
        <is>
          <t>52</t>
        </is>
      </c>
      <c r="E272" s="83" t="inlineStr">
        <is>
          <t>8</t>
        </is>
      </c>
      <c r="F272" s="769">
        <f>ROUNDUP(D272/$P$1+1,0)*E272</f>
        <v/>
      </c>
      <c r="G272" s="1084" t="inlineStr">
        <is>
          <t>增加一次免疫死亡的机会。如果触发死亡，立即回复至 679 点生命值！只能触发1次。</t>
        </is>
      </c>
      <c r="H272" s="129" t="n"/>
      <c r="I272" s="129" t="n"/>
      <c r="J272" s="129" t="n"/>
      <c r="K272" s="129" t="n"/>
      <c r="L272" s="129" t="n"/>
      <c r="M272" s="129" t="n"/>
      <c r="N272" s="129" t="n"/>
      <c r="O272" s="129" t="n"/>
    </row>
    <row r="273" ht="24" customHeight="1">
      <c r="A273" s="494" t="n"/>
      <c r="B273" s="222" t="inlineStr">
        <is>
          <t>8</t>
        </is>
      </c>
      <c r="C273" s="721" t="inlineStr">
        <is>
          <t>12.1</t>
        </is>
      </c>
      <c r="D273" s="83" t="inlineStr">
        <is>
          <t>62</t>
        </is>
      </c>
      <c r="E273" s="83" t="inlineStr">
        <is>
          <t>9</t>
        </is>
      </c>
      <c r="F273" s="769">
        <f>ROUNDUP(D273/$P$1+1,0)*E273</f>
        <v/>
      </c>
      <c r="G273" s="1084" t="inlineStr">
        <is>
          <t>增加一次免疫死亡的机会。如果触发死亡，立即回复至 701 点生命值！只能触发1次。</t>
        </is>
      </c>
      <c r="H273" s="129" t="n"/>
      <c r="I273" s="129" t="n"/>
      <c r="J273" s="129" t="n"/>
      <c r="K273" s="129" t="n"/>
      <c r="L273" s="129" t="n"/>
      <c r="M273" s="129" t="n"/>
      <c r="N273" s="129" t="n"/>
      <c r="O273" s="129" t="n"/>
    </row>
    <row r="274" ht="24" customHeight="1">
      <c r="A274" s="494" t="n"/>
      <c r="B274" s="222" t="inlineStr">
        <is>
          <t>9</t>
        </is>
      </c>
      <c r="C274" s="741" t="inlineStr">
        <is>
          <t>14.5</t>
        </is>
      </c>
      <c r="D274" s="83" t="inlineStr">
        <is>
          <t>76</t>
        </is>
      </c>
      <c r="E274" s="83" t="inlineStr">
        <is>
          <t>10</t>
        </is>
      </c>
      <c r="F274" s="769">
        <f>ROUNDUP(D274/$P$1+1,0)*E274</f>
        <v/>
      </c>
      <c r="G274" s="1084" t="inlineStr">
        <is>
          <t>增加一次免疫死亡的机会。如果触发死亡，立即回复至 727 点生命值！只能触发1次。</t>
        </is>
      </c>
      <c r="H274" s="129" t="n"/>
      <c r="I274" s="129" t="n"/>
      <c r="J274" s="129" t="n"/>
      <c r="K274" s="129" t="n"/>
      <c r="L274" s="129" t="n"/>
      <c r="M274" s="129" t="n"/>
      <c r="N274" s="129" t="n"/>
      <c r="O274" s="129" t="n"/>
    </row>
    <row r="275" ht="24" customHeight="1">
      <c r="A275" s="494" t="n"/>
      <c r="B275" s="222" t="inlineStr">
        <is>
          <t>10</t>
        </is>
      </c>
      <c r="C275" s="741" t="inlineStr">
        <is>
          <t>17.2</t>
        </is>
      </c>
      <c r="D275" s="83" t="inlineStr">
        <is>
          <t>84</t>
        </is>
      </c>
      <c r="E275" s="83" t="inlineStr">
        <is>
          <t>12</t>
        </is>
      </c>
      <c r="F275" s="769">
        <f>ROUNDUP(D275/$P$1+1,0)*E275</f>
        <v/>
      </c>
      <c r="G275" s="1084" t="inlineStr">
        <is>
          <t>增加一次免疫死亡的机会。如果触发死亡，立即回复至 758 点生命值！只能触发1次。</t>
        </is>
      </c>
      <c r="H275" s="129" t="n"/>
      <c r="I275" s="129" t="n"/>
      <c r="J275" s="129" t="n"/>
      <c r="K275" s="129" t="n"/>
      <c r="L275" s="129" t="n"/>
      <c r="M275" s="129" t="n"/>
      <c r="N275" s="129" t="n"/>
      <c r="O275" s="129" t="n"/>
    </row>
    <row r="276" ht="24" customHeight="1">
      <c r="A276" s="494" t="n"/>
      <c r="B276" s="222" t="inlineStr">
        <is>
          <t>11</t>
        </is>
      </c>
      <c r="C276" s="741" t="inlineStr">
        <is>
          <t>20.4</t>
        </is>
      </c>
      <c r="D276" s="83" t="inlineStr">
        <is>
          <t>100</t>
        </is>
      </c>
      <c r="E276" s="83" t="inlineStr">
        <is>
          <t>14</t>
        </is>
      </c>
      <c r="F276" s="769">
        <f>ROUNDUP(D276/$P$1+1,0)*E276</f>
        <v/>
      </c>
      <c r="G276" s="1084" t="inlineStr">
        <is>
          <t>增加一次免疫死亡的机会。如果触发死亡，立即回复至 793 点生命值！只能触发1次。</t>
        </is>
      </c>
      <c r="H276" s="129" t="n"/>
      <c r="I276" s="129" t="n"/>
      <c r="J276" s="129" t="n"/>
      <c r="K276" s="129" t="n"/>
      <c r="L276" s="129" t="n"/>
      <c r="M276" s="129" t="n"/>
      <c r="N276" s="129" t="n"/>
      <c r="O276" s="129" t="n"/>
    </row>
    <row r="277" ht="24" customHeight="1">
      <c r="A277" s="494" t="n"/>
      <c r="B277" s="222" t="inlineStr">
        <is>
          <t>12</t>
        </is>
      </c>
      <c r="C277" s="741" t="inlineStr">
        <is>
          <t>24.2</t>
        </is>
      </c>
      <c r="D277" s="83" t="inlineStr">
        <is>
          <t>120</t>
        </is>
      </c>
      <c r="E277" s="83" t="inlineStr">
        <is>
          <t>16</t>
        </is>
      </c>
      <c r="F277" s="769">
        <f>ROUNDUP(D277/$P$1+1,0)*E277</f>
        <v/>
      </c>
      <c r="G277" s="1084" t="inlineStr">
        <is>
          <t>增加一次免疫死亡的机会。如果触发死亡，立即回复至 835 点生命值！只能触发1次。</t>
        </is>
      </c>
      <c r="H277" s="129" t="n"/>
      <c r="I277" s="129" t="n"/>
      <c r="J277" s="129" t="n"/>
      <c r="K277" s="129" t="n"/>
      <c r="L277" s="129" t="n"/>
      <c r="M277" s="129" t="n"/>
      <c r="N277" s="129" t="n"/>
      <c r="O277" s="129" t="n"/>
    </row>
    <row r="278" ht="24" customHeight="1">
      <c r="A278" s="494" t="n"/>
      <c r="B278" s="222" t="inlineStr">
        <is>
          <t>13</t>
        </is>
      </c>
      <c r="C278" s="721" t="inlineStr">
        <is>
          <t>28.5</t>
        </is>
      </c>
      <c r="D278" s="807" t="inlineStr">
        <is>
          <t>140</t>
        </is>
      </c>
      <c r="E278" s="807" t="inlineStr">
        <is>
          <t>18</t>
        </is>
      </c>
      <c r="F278" s="769">
        <f>ROUNDUP(D278/$P$1+1,0)*E278</f>
        <v/>
      </c>
      <c r="G278" s="1084" t="inlineStr">
        <is>
          <t>增加一次免疫死亡的机会。如果触发死亡，立即回复至 884 点生命值！只能触发1次。</t>
        </is>
      </c>
      <c r="H278" s="129" t="n"/>
      <c r="I278" s="129" t="n"/>
      <c r="J278" s="129" t="n"/>
      <c r="K278" s="129" t="n"/>
      <c r="L278" s="129" t="n"/>
      <c r="M278" s="129" t="n"/>
      <c r="N278" s="129" t="n"/>
      <c r="O278" s="129" t="n"/>
    </row>
    <row r="279" ht="24" customHeight="1">
      <c r="A279" s="494" t="n"/>
      <c r="B279" s="222" t="inlineStr">
        <is>
          <t>14</t>
        </is>
      </c>
      <c r="C279" s="721" t="inlineStr">
        <is>
          <t>33.5</t>
        </is>
      </c>
      <c r="D279" s="807" t="inlineStr">
        <is>
          <t>200</t>
        </is>
      </c>
      <c r="E279" s="807" t="inlineStr">
        <is>
          <t>20</t>
        </is>
      </c>
      <c r="F279" s="769">
        <f>ROUNDUP(D279/$P$1+1,0)*E279</f>
        <v/>
      </c>
      <c r="G279" s="1084" t="inlineStr">
        <is>
          <t>增加一次免疫死亡的机会。如果触发死亡，立即回复至 938 点生命值！只能触发1次。</t>
        </is>
      </c>
      <c r="H279" s="129" t="n"/>
      <c r="I279" s="129" t="n"/>
      <c r="J279" s="129" t="n"/>
      <c r="K279" s="129" t="n"/>
      <c r="L279" s="129" t="n"/>
      <c r="M279" s="129" t="n"/>
      <c r="N279" s="129" t="n"/>
      <c r="O279" s="129" t="n"/>
    </row>
    <row r="280" ht="24" customHeight="1">
      <c r="A280" s="494" t="n"/>
      <c r="B280" s="882" t="inlineStr">
        <is>
          <t>15</t>
        </is>
      </c>
      <c r="C280" s="742" t="inlineStr">
        <is>
          <t>39</t>
        </is>
      </c>
      <c r="D280" s="91" t="inlineStr">
        <is>
          <t>x</t>
        </is>
      </c>
      <c r="E280" s="91" t="inlineStr">
        <is>
          <t>x</t>
        </is>
      </c>
      <c r="F280" s="92" t="inlineStr">
        <is>
          <t>x</t>
        </is>
      </c>
      <c r="G280" s="1083" t="inlineStr">
        <is>
          <t>增加一次免疫死亡的机会。如果触发死亡，立即回复至1000点生命值！只能触发1次。</t>
        </is>
      </c>
      <c r="H280" s="135" t="n"/>
      <c r="I280" s="135" t="n"/>
      <c r="J280" s="135" t="n"/>
      <c r="K280" s="135" t="n"/>
      <c r="L280" s="135" t="n"/>
      <c r="M280" s="135" t="n"/>
      <c r="N280" s="135" t="n"/>
      <c r="O280" s="135" t="n"/>
    </row>
    <row r="281" ht="24" customHeight="1">
      <c r="A281" s="1081" t="inlineStr">
        <is>
          <t>峨眉门技
九阴神爪</t>
        </is>
      </c>
      <c r="B281" s="746" t="inlineStr">
        <is>
          <t>0</t>
        </is>
      </c>
      <c r="C281" s="740" t="inlineStr">
        <is>
          <t>3</t>
        </is>
      </c>
      <c r="D281" s="340" t="inlineStr">
        <is>
          <t>8</t>
        </is>
      </c>
      <c r="E281" s="340" t="inlineStr">
        <is>
          <t>1</t>
        </is>
      </c>
      <c r="F281" s="207">
        <f>ROUNDUP(D281/$P$1+1,0)*E281</f>
        <v/>
      </c>
      <c r="G281" s="745" t="inlineStr">
        <is>
          <t>30%概率触发，触发1次。造成 24 点伤害，自身生命大于50%额外造成  5  点伤害两回合小于50%恢复 15 点生命</t>
        </is>
      </c>
      <c r="H281" s="123" t="n"/>
      <c r="I281" s="123" t="n"/>
      <c r="J281" s="123" t="n"/>
      <c r="K281" s="123" t="n"/>
      <c r="L281" s="123" t="n"/>
      <c r="M281" s="123" t="n"/>
      <c r="N281" s="123" t="n"/>
      <c r="O281" s="123" t="n"/>
    </row>
    <row r="282" ht="24" customHeight="1">
      <c r="A282" s="494" t="n"/>
      <c r="B282" s="222" t="inlineStr">
        <is>
          <t>1</t>
        </is>
      </c>
      <c r="C282" s="721" t="inlineStr">
        <is>
          <t>3.9</t>
        </is>
      </c>
      <c r="D282" s="83" t="inlineStr">
        <is>
          <t>16</t>
        </is>
      </c>
      <c r="E282" s="83" t="inlineStr">
        <is>
          <t>2</t>
        </is>
      </c>
      <c r="F282" s="769">
        <f>ROUNDUP(D282/$P$1+1,0)*E282</f>
        <v/>
      </c>
      <c r="G282" s="747" t="inlineStr">
        <is>
          <t>30%概率触发，触发1次。造成 32 点伤害，自身生命大于50%额外造成  6  点伤害两回合小于50%恢复 19 点生命</t>
        </is>
      </c>
      <c r="H282" s="129" t="n"/>
      <c r="I282" s="129" t="n"/>
      <c r="J282" s="129" t="n"/>
      <c r="K282" s="129" t="n"/>
      <c r="L282" s="129" t="n"/>
      <c r="M282" s="129" t="n"/>
      <c r="N282" s="129" t="n"/>
      <c r="O282" s="129" t="n"/>
    </row>
    <row r="283" ht="24" customHeight="1">
      <c r="A283" s="494" t="n"/>
      <c r="B283" s="222" t="inlineStr">
        <is>
          <t>2</t>
        </is>
      </c>
      <c r="C283" s="721" t="inlineStr">
        <is>
          <t>4.7</t>
        </is>
      </c>
      <c r="D283" s="83" t="inlineStr">
        <is>
          <t>36</t>
        </is>
      </c>
      <c r="E283" s="83" t="inlineStr">
        <is>
          <t>3</t>
        </is>
      </c>
      <c r="F283" s="769">
        <f>ROUNDUP(D283/$P$1+1,0)*E283</f>
        <v/>
      </c>
      <c r="G283" s="747" t="inlineStr">
        <is>
          <t>30%概率触发，触发1次。造成 40 点伤害，自身生命大于50%额外造成  8  点伤害两回合小于50%恢复 24 点生命</t>
        </is>
      </c>
      <c r="H283" s="129" t="n"/>
      <c r="I283" s="129" t="n"/>
      <c r="J283" s="129" t="n"/>
      <c r="K283" s="129" t="n"/>
      <c r="L283" s="129" t="n"/>
      <c r="M283" s="129" t="n"/>
      <c r="N283" s="129" t="n"/>
      <c r="O283" s="129" t="n"/>
    </row>
    <row r="284" ht="24" customHeight="1">
      <c r="A284" s="494" t="n"/>
      <c r="B284" s="222" t="inlineStr">
        <is>
          <t>3</t>
        </is>
      </c>
      <c r="C284" s="741" t="inlineStr">
        <is>
          <t>5.9</t>
        </is>
      </c>
      <c r="D284" s="83" t="inlineStr">
        <is>
          <t>56</t>
        </is>
      </c>
      <c r="E284" s="83" t="inlineStr">
        <is>
          <t>4</t>
        </is>
      </c>
      <c r="F284" s="769">
        <f>ROUNDUP(D284/$P$1+1,0)*E284</f>
        <v/>
      </c>
      <c r="G284" s="747" t="inlineStr">
        <is>
          <t>30%概率触发，触发1次。造成 51 点伤害，自身生命大于50%额外造成 10 点伤害两回合小于50%恢复 31 点生命</t>
        </is>
      </c>
      <c r="H284" s="129" t="n"/>
      <c r="I284" s="129" t="n"/>
      <c r="J284" s="129" t="n"/>
      <c r="K284" s="129" t="n"/>
      <c r="L284" s="129" t="n"/>
      <c r="M284" s="129" t="n"/>
      <c r="N284" s="129" t="n"/>
      <c r="O284" s="129" t="n"/>
    </row>
    <row r="285" ht="24" customHeight="1">
      <c r="A285" s="494" t="n"/>
      <c r="B285" s="222" t="inlineStr">
        <is>
          <t>4</t>
        </is>
      </c>
      <c r="C285" s="741" t="inlineStr">
        <is>
          <t>7.3</t>
        </is>
      </c>
      <c r="D285" s="83" t="inlineStr">
        <is>
          <t>70</t>
        </is>
      </c>
      <c r="E285" s="83" t="inlineStr">
        <is>
          <t>5</t>
        </is>
      </c>
      <c r="F285" s="769">
        <f>ROUNDUP(D285/$P$1+1,0)*E285</f>
        <v/>
      </c>
      <c r="G285" s="747" t="inlineStr">
        <is>
          <t>30%概率触发，触发1次。造成 64 点伤害，自身生命大于50%额外造成 13 点伤害两回合小于50%恢复 38 点生命</t>
        </is>
      </c>
      <c r="H285" s="129" t="n"/>
      <c r="I285" s="129" t="n"/>
      <c r="J285" s="129" t="n"/>
      <c r="K285" s="129" t="n"/>
      <c r="L285" s="129" t="n"/>
      <c r="M285" s="129" t="n"/>
      <c r="N285" s="129" t="n"/>
      <c r="O285" s="129" t="n"/>
    </row>
    <row r="286" ht="24" customHeight="1">
      <c r="A286" s="494" t="n"/>
      <c r="B286" s="222" t="inlineStr">
        <is>
          <t>5</t>
        </is>
      </c>
      <c r="C286" s="741" t="inlineStr">
        <is>
          <t>9</t>
        </is>
      </c>
      <c r="D286" s="83" t="inlineStr">
        <is>
          <t>76</t>
        </is>
      </c>
      <c r="E286" s="83" t="inlineStr">
        <is>
          <t>6</t>
        </is>
      </c>
      <c r="F286" s="769">
        <f>ROUNDUP(D286/$P$1+1,0)*E286</f>
        <v/>
      </c>
      <c r="G286" s="747" t="inlineStr">
        <is>
          <t>35%概率触发，触发1次。造成 80 点伤害，自身生命大于50%额外造成 16 点伤害两回合小于50%恢复 48 点生命</t>
        </is>
      </c>
      <c r="H286" s="129" t="n"/>
      <c r="I286" s="129" t="n"/>
      <c r="J286" s="129" t="n"/>
      <c r="K286" s="129" t="n"/>
      <c r="L286" s="129" t="n"/>
      <c r="M286" s="129" t="n"/>
      <c r="N286" s="129" t="n"/>
      <c r="O286" s="129" t="n"/>
    </row>
    <row r="287" ht="24" customHeight="1">
      <c r="A287" s="494" t="n"/>
      <c r="B287" s="222" t="inlineStr">
        <is>
          <t>6</t>
        </is>
      </c>
      <c r="C287" s="741" t="inlineStr">
        <is>
          <t>11</t>
        </is>
      </c>
      <c r="D287" s="83" t="inlineStr">
        <is>
          <t>88</t>
        </is>
      </c>
      <c r="E287" s="83" t="inlineStr">
        <is>
          <t>7</t>
        </is>
      </c>
      <c r="F287" s="769">
        <f>ROUNDUP(D287/$P$1+1,0)*E287</f>
        <v/>
      </c>
      <c r="G287" s="747" t="inlineStr">
        <is>
          <t>36%概率触发，触发1次。造成 99 点伤害，自身生命大于50%额外造成 20 点伤害两回合小于50%恢复 59 点生命</t>
        </is>
      </c>
      <c r="H287" s="129" t="n"/>
      <c r="I287" s="129" t="n"/>
      <c r="J287" s="129" t="n"/>
      <c r="K287" s="129" t="n"/>
      <c r="L287" s="129" t="n"/>
      <c r="M287" s="129" t="n"/>
      <c r="N287" s="129" t="n"/>
      <c r="O287" s="129" t="n"/>
    </row>
    <row r="288" ht="24" customHeight="1">
      <c r="A288" s="494" t="n"/>
      <c r="B288" s="222" t="inlineStr">
        <is>
          <t>7</t>
        </is>
      </c>
      <c r="C288" s="741" t="inlineStr">
        <is>
          <t>13.3</t>
        </is>
      </c>
      <c r="D288" s="83" t="inlineStr">
        <is>
          <t>98</t>
        </is>
      </c>
      <c r="E288" s="83" t="inlineStr">
        <is>
          <t>8</t>
        </is>
      </c>
      <c r="F288" s="769">
        <f>ROUNDUP(D288/$P$1+1,0)*E288</f>
        <v/>
      </c>
      <c r="G288" s="747" t="inlineStr">
        <is>
          <t>38%概率触发，触发1次。造成120点伤害，自身生命大于50%额外造成 24 点伤害两回合小于50%恢复 72 点生命</t>
        </is>
      </c>
      <c r="H288" s="129" t="n"/>
      <c r="I288" s="129" t="n"/>
      <c r="J288" s="129" t="n"/>
      <c r="K288" s="129" t="n"/>
      <c r="L288" s="129" t="n"/>
      <c r="M288" s="129" t="n"/>
      <c r="N288" s="129" t="n"/>
      <c r="O288" s="129" t="n"/>
    </row>
    <row r="289" ht="24" customHeight="1">
      <c r="A289" s="494" t="n"/>
      <c r="B289" s="222" t="inlineStr">
        <is>
          <t>8</t>
        </is>
      </c>
      <c r="C289" s="741" t="inlineStr">
        <is>
          <t>16.1</t>
        </is>
      </c>
      <c r="D289" s="83" t="inlineStr">
        <is>
          <t>116</t>
        </is>
      </c>
      <c r="E289" s="83" t="inlineStr">
        <is>
          <t>9</t>
        </is>
      </c>
      <c r="F289" s="769">
        <f>ROUNDUP(D289/$P$1+1,0)*E289</f>
        <v/>
      </c>
      <c r="G289" s="747" t="inlineStr">
        <is>
          <t>40%概率触发，触发1次。造成147点伤害，自身生命大于50%额外造成 29 点伤害两回合小于50%恢复 88 点生命</t>
        </is>
      </c>
      <c r="H289" s="129" t="n"/>
      <c r="I289" s="129" t="n"/>
      <c r="J289" s="129" t="n"/>
      <c r="K289" s="129" t="n"/>
      <c r="L289" s="129" t="n"/>
      <c r="M289" s="129" t="n"/>
      <c r="N289" s="129" t="n"/>
      <c r="O289" s="129" t="n"/>
    </row>
    <row r="290" ht="24" customHeight="1">
      <c r="A290" s="494" t="n"/>
      <c r="B290" s="222" t="inlineStr">
        <is>
          <t>9</t>
        </is>
      </c>
      <c r="C290" s="741" t="inlineStr">
        <is>
          <t>19.6</t>
        </is>
      </c>
      <c r="D290" s="83" t="inlineStr">
        <is>
          <t>140</t>
        </is>
      </c>
      <c r="E290" s="83" t="inlineStr">
        <is>
          <t>10</t>
        </is>
      </c>
      <c r="F290" s="769">
        <f>ROUNDUP(D290/$P$1+1,0)*E290</f>
        <v/>
      </c>
      <c r="G290" s="747" t="inlineStr">
        <is>
          <t>43%概率触发，触发1次。造成179点伤害，自身生命大于50%额外造成 36 点伤害两回合小于50%恢复107点生命</t>
        </is>
      </c>
      <c r="H290" s="129" t="n"/>
      <c r="I290" s="129" t="n"/>
      <c r="J290" s="129" t="n"/>
      <c r="K290" s="129" t="n"/>
      <c r="L290" s="129" t="n"/>
      <c r="M290" s="129" t="n"/>
      <c r="N290" s="129" t="n"/>
      <c r="O290" s="129" t="n"/>
    </row>
    <row r="291" ht="24" customHeight="1">
      <c r="A291" s="494" t="n"/>
      <c r="B291" s="222" t="inlineStr">
        <is>
          <t>10</t>
        </is>
      </c>
      <c r="C291" s="741" t="inlineStr">
        <is>
          <t>23.6</t>
        </is>
      </c>
      <c r="D291" s="83" t="inlineStr">
        <is>
          <t>154</t>
        </is>
      </c>
      <c r="E291" s="83" t="inlineStr">
        <is>
          <t>12</t>
        </is>
      </c>
      <c r="F291" s="769">
        <f>ROUNDUP(D291/$P$1+1,0)*E291</f>
        <v/>
      </c>
      <c r="G291" s="747" t="inlineStr">
        <is>
          <t>46%概率触发，触发2次。造成216点伤害，自身生命大于50%额外造成 43 点伤害两回合小于50%恢复130点生命</t>
        </is>
      </c>
      <c r="H291" s="129" t="n"/>
      <c r="I291" s="129" t="n"/>
      <c r="J291" s="129" t="n"/>
      <c r="K291" s="129" t="n"/>
      <c r="L291" s="129" t="n"/>
      <c r="M291" s="129" t="n"/>
      <c r="N291" s="129" t="n"/>
      <c r="O291" s="129" t="n"/>
    </row>
    <row r="292" ht="24" customHeight="1">
      <c r="A292" s="494" t="n"/>
      <c r="B292" s="222" t="inlineStr">
        <is>
          <t>11</t>
        </is>
      </c>
      <c r="C292" s="741" t="inlineStr">
        <is>
          <t>28.1</t>
        </is>
      </c>
      <c r="D292" s="83" t="inlineStr">
        <is>
          <t>100</t>
        </is>
      </c>
      <c r="E292" s="83" t="inlineStr">
        <is>
          <t>14</t>
        </is>
      </c>
      <c r="F292" s="769">
        <f>ROUNDUP(D292/$P$1+1,0)*E292</f>
        <v/>
      </c>
      <c r="G292" s="747" t="inlineStr">
        <is>
          <t>49%概率触发，触发2次。造成259点伤害，自身生命大于50%额外造成 52 点伤害两回合小于50%恢复155点生命</t>
        </is>
      </c>
      <c r="H292" s="129" t="n"/>
      <c r="I292" s="129" t="n"/>
      <c r="J292" s="129" t="n"/>
      <c r="K292" s="129" t="n"/>
      <c r="L292" s="129" t="n"/>
      <c r="M292" s="129" t="n"/>
      <c r="N292" s="129" t="n"/>
      <c r="O292" s="129" t="n"/>
    </row>
    <row r="293" ht="24" customHeight="1">
      <c r="A293" s="494" t="n"/>
      <c r="B293" s="222" t="inlineStr">
        <is>
          <t>12</t>
        </is>
      </c>
      <c r="C293" s="741" t="inlineStr">
        <is>
          <t>33.6</t>
        </is>
      </c>
      <c r="D293" s="83" t="inlineStr">
        <is>
          <t>120</t>
        </is>
      </c>
      <c r="E293" s="83" t="inlineStr">
        <is>
          <t>16</t>
        </is>
      </c>
      <c r="F293" s="769">
        <f>ROUNDUP(D293/$P$1+1,0)*E293</f>
        <v/>
      </c>
      <c r="G293" s="747" t="inlineStr">
        <is>
          <t>54%概率触发，触发2次。造成310点伤害，自身生命大于50%额外造成 62 点伤害两回合小于50%恢复186点生命</t>
        </is>
      </c>
      <c r="H293" s="129" t="n"/>
      <c r="I293" s="129" t="n"/>
      <c r="J293" s="129" t="n"/>
      <c r="K293" s="129" t="n"/>
      <c r="L293" s="129" t="n"/>
      <c r="M293" s="129" t="n"/>
      <c r="N293" s="129" t="n"/>
      <c r="O293" s="129" t="n"/>
    </row>
    <row r="294" ht="24" customHeight="1">
      <c r="A294" s="494" t="n"/>
      <c r="B294" s="222" t="inlineStr">
        <is>
          <t>13</t>
        </is>
      </c>
      <c r="C294" s="741" t="inlineStr">
        <is>
          <t>39.9</t>
        </is>
      </c>
      <c r="D294" s="83" t="inlineStr">
        <is>
          <t>140</t>
        </is>
      </c>
      <c r="E294" s="83" t="inlineStr">
        <is>
          <t>18</t>
        </is>
      </c>
      <c r="F294" s="769">
        <f>ROUNDUP(D294/$P$1+1,0)*E294</f>
        <v/>
      </c>
      <c r="G294" s="747" t="inlineStr">
        <is>
          <t>58%概率触发，触发2次。造成368点伤害，自身生命大于50%额外造成 74 点伤害两回合小于50%恢复221点生命</t>
        </is>
      </c>
      <c r="H294" s="129" t="n"/>
      <c r="I294" s="129" t="n"/>
      <c r="J294" s="129" t="n"/>
      <c r="K294" s="129" t="n"/>
      <c r="L294" s="129" t="n"/>
      <c r="M294" s="129" t="n"/>
      <c r="N294" s="129" t="n"/>
      <c r="O294" s="129" t="n"/>
    </row>
    <row r="295" ht="24" customHeight="1">
      <c r="A295" s="494" t="n"/>
      <c r="B295" s="222" t="inlineStr">
        <is>
          <t>14</t>
        </is>
      </c>
      <c r="C295" s="721" t="inlineStr">
        <is>
          <t>47</t>
        </is>
      </c>
      <c r="D295" s="807" t="inlineStr">
        <is>
          <t>200</t>
        </is>
      </c>
      <c r="E295" s="83" t="inlineStr">
        <is>
          <t>20</t>
        </is>
      </c>
      <c r="F295" s="769">
        <f>ROUNDUP(D295/$P$1+1,0)*E295</f>
        <v/>
      </c>
      <c r="G295" s="747" t="inlineStr">
        <is>
          <t>64%概率触发，触发2次。造成435点伤害，自身生命大于50%额外造成 87 点伤害两回合小于50%恢复261点生命</t>
        </is>
      </c>
      <c r="H295" s="129" t="n"/>
      <c r="I295" s="129" t="n"/>
      <c r="J295" s="129" t="n"/>
      <c r="K295" s="129" t="n"/>
      <c r="L295" s="129" t="n"/>
      <c r="M295" s="129" t="n"/>
      <c r="N295" s="129" t="n"/>
      <c r="O295" s="129" t="n"/>
    </row>
    <row r="296" ht="24" customHeight="1">
      <c r="A296" s="494" t="n"/>
      <c r="B296" s="882" t="inlineStr">
        <is>
          <t>15</t>
        </is>
      </c>
      <c r="C296" s="742" t="inlineStr">
        <is>
          <t>55</t>
        </is>
      </c>
      <c r="D296" s="91" t="inlineStr">
        <is>
          <t>x</t>
        </is>
      </c>
      <c r="E296" s="91" t="inlineStr">
        <is>
          <t>x</t>
        </is>
      </c>
      <c r="F296" s="92" t="inlineStr">
        <is>
          <t>x</t>
        </is>
      </c>
      <c r="G296" s="1083" t="inlineStr">
        <is>
          <t>70%概率触发，触发2次。造成510点伤害，自身生命大于50%额外造成102点伤害两回合小于50%恢复306点生命</t>
        </is>
      </c>
      <c r="H296" s="135" t="n"/>
      <c r="I296" s="135" t="n"/>
      <c r="J296" s="135" t="n"/>
      <c r="K296" s="135" t="n"/>
      <c r="L296" s="135" t="n"/>
      <c r="M296" s="135" t="n"/>
      <c r="N296" s="135" t="n"/>
      <c r="O296" s="135" t="n"/>
    </row>
    <row r="297" ht="24" customHeight="1">
      <c r="A297" s="1081" t="inlineStr">
        <is>
          <t>丐帮门武
醉日碗
五级更名
酒中仙
十级更名
老祖葫芦</t>
        </is>
      </c>
      <c r="B297" s="746" t="inlineStr">
        <is>
          <t>0</t>
        </is>
      </c>
      <c r="C297" s="1082" t="inlineStr">
        <is>
          <t>3</t>
        </is>
      </c>
      <c r="D297" s="340" t="inlineStr">
        <is>
          <t>4</t>
        </is>
      </c>
      <c r="E297" s="340" t="inlineStr">
        <is>
          <t>1</t>
        </is>
      </c>
      <c r="F297" s="207">
        <f>ROUNDUP(D297/$P$1+1,0)*E297</f>
        <v/>
      </c>
      <c r="G297" s="1085" t="inlineStr">
        <is>
          <t>伤害： 38 ~ 62 ，每次使用投掷武器后有 30 %概率触发，必中！</t>
        </is>
      </c>
      <c r="H297" s="123" t="n"/>
      <c r="I297" s="123" t="n"/>
      <c r="J297" s="123" t="n"/>
      <c r="K297" s="123" t="n"/>
      <c r="L297" s="123" t="n"/>
      <c r="M297" s="123" t="n"/>
      <c r="N297" s="123" t="n"/>
      <c r="O297" s="123" t="n"/>
    </row>
    <row r="298" ht="24" customHeight="1">
      <c r="A298" s="494" t="n"/>
      <c r="B298" s="222" t="inlineStr">
        <is>
          <t>1</t>
        </is>
      </c>
      <c r="C298" s="741" t="inlineStr">
        <is>
          <t>3.7</t>
        </is>
      </c>
      <c r="D298" s="83" t="inlineStr">
        <is>
          <t>12</t>
        </is>
      </c>
      <c r="E298" s="83" t="inlineStr">
        <is>
          <t>2</t>
        </is>
      </c>
      <c r="F298" s="769">
        <f>ROUNDUP(D298/$P$1+1,0)*E298</f>
        <v/>
      </c>
      <c r="G298" s="1084" t="inlineStr">
        <is>
          <t>伤害： 47 ~ 71 ，每次使用投掷武器后有 31 %概率触发，必中！</t>
        </is>
      </c>
      <c r="H298" s="129" t="n"/>
      <c r="I298" s="129" t="n"/>
      <c r="J298" s="129" t="n"/>
      <c r="K298" s="129" t="n"/>
      <c r="L298" s="129" t="n"/>
      <c r="M298" s="129" t="n"/>
      <c r="N298" s="129" t="n"/>
      <c r="O298" s="129" t="n"/>
    </row>
    <row r="299" ht="24" customHeight="1">
      <c r="A299" s="494" t="n"/>
      <c r="B299" s="222" t="inlineStr">
        <is>
          <t>2</t>
        </is>
      </c>
      <c r="C299" s="741" t="inlineStr">
        <is>
          <t>4.3</t>
        </is>
      </c>
      <c r="D299" s="83" t="inlineStr">
        <is>
          <t>24</t>
        </is>
      </c>
      <c r="E299" s="83" t="inlineStr">
        <is>
          <t>3</t>
        </is>
      </c>
      <c r="F299" s="769">
        <f>ROUNDUP(D299/$P$1+1,0)*E299</f>
        <v/>
      </c>
      <c r="G299" s="1084" t="inlineStr">
        <is>
          <t>伤害： 55 ~ 79 ，每次使用投掷武器后有 32 %概率触发，必中！</t>
        </is>
      </c>
      <c r="H299" s="129" t="n"/>
      <c r="I299" s="129" t="n"/>
      <c r="J299" s="129" t="n"/>
      <c r="K299" s="129" t="n"/>
      <c r="L299" s="129" t="n"/>
      <c r="M299" s="129" t="n"/>
      <c r="N299" s="129" t="n"/>
      <c r="O299" s="129" t="n"/>
    </row>
    <row r="300" ht="24" customHeight="1">
      <c r="A300" s="494" t="n"/>
      <c r="B300" s="222" t="inlineStr">
        <is>
          <t>3</t>
        </is>
      </c>
      <c r="C300" s="741" t="inlineStr">
        <is>
          <t>5.2</t>
        </is>
      </c>
      <c r="D300" s="83" t="inlineStr">
        <is>
          <t>38</t>
        </is>
      </c>
      <c r="E300" s="83" t="inlineStr">
        <is>
          <t>4</t>
        </is>
      </c>
      <c r="F300" s="769">
        <f>ROUNDUP(D300/$P$1+1,0)*E300</f>
        <v/>
      </c>
      <c r="G300" s="1084" t="inlineStr">
        <is>
          <t>伤害： 67 ~ 91 ，每次使用投掷武器后有 34 %概率触发，必中！</t>
        </is>
      </c>
      <c r="H300" s="129" t="n"/>
      <c r="I300" s="129" t="n"/>
      <c r="J300" s="129" t="n"/>
      <c r="K300" s="129" t="n"/>
      <c r="L300" s="129" t="n"/>
      <c r="M300" s="129" t="n"/>
      <c r="N300" s="129" t="n"/>
      <c r="O300" s="129" t="n"/>
    </row>
    <row r="301" ht="24" customHeight="1">
      <c r="A301" s="494" t="n"/>
      <c r="B301" s="222" t="inlineStr">
        <is>
          <t>4</t>
        </is>
      </c>
      <c r="C301" s="741" t="inlineStr">
        <is>
          <t>6.3</t>
        </is>
      </c>
      <c r="D301" s="83" t="inlineStr">
        <is>
          <t>48</t>
        </is>
      </c>
      <c r="E301" s="83" t="inlineStr">
        <is>
          <t>5</t>
        </is>
      </c>
      <c r="F301" s="769">
        <f>ROUNDUP(D301/$P$1+1,0)*E301</f>
        <v/>
      </c>
      <c r="G301" s="747" t="inlineStr">
        <is>
          <t>伤害： 81 ~105，每次使用投掷武器后有 36 %概率触发，必中！</t>
        </is>
      </c>
      <c r="H301" s="129" t="n"/>
      <c r="I301" s="129" t="n"/>
      <c r="J301" s="129" t="n"/>
      <c r="K301" s="129" t="n"/>
      <c r="L301" s="129" t="n"/>
      <c r="M301" s="129" t="n"/>
      <c r="N301" s="129" t="n"/>
      <c r="O301" s="129" t="n"/>
    </row>
    <row r="302" ht="24" customHeight="1">
      <c r="A302" s="494" t="n"/>
      <c r="B302" s="222" t="inlineStr">
        <is>
          <t>5</t>
        </is>
      </c>
      <c r="C302" s="741" t="inlineStr">
        <is>
          <t>9.2</t>
        </is>
      </c>
      <c r="D302" s="83" t="inlineStr">
        <is>
          <t>54</t>
        </is>
      </c>
      <c r="E302" s="83" t="inlineStr">
        <is>
          <t>6</t>
        </is>
      </c>
      <c r="F302" s="769">
        <f>ROUNDUP(D302/$P$1+1,0)*E302</f>
        <v/>
      </c>
      <c r="G302" s="747" t="inlineStr">
        <is>
          <t>伤害：119~143，每次使用投掷武器后有 38 %概率触发，必中！增加自身速度值 2</t>
        </is>
      </c>
      <c r="H302" s="129" t="n"/>
      <c r="I302" s="129" t="n"/>
      <c r="J302" s="129" t="n"/>
      <c r="K302" s="129" t="n"/>
      <c r="L302" s="129" t="n"/>
      <c r="M302" s="129" t="n"/>
      <c r="N302" s="129" t="n"/>
      <c r="O302" s="129" t="n"/>
    </row>
    <row r="303" ht="24" customHeight="1">
      <c r="A303" s="494" t="n"/>
      <c r="B303" s="222" t="inlineStr">
        <is>
          <t>6</t>
        </is>
      </c>
      <c r="C303" s="741" t="inlineStr">
        <is>
          <t>10.4</t>
        </is>
      </c>
      <c r="D303" s="83" t="inlineStr">
        <is>
          <t>60</t>
        </is>
      </c>
      <c r="E303" s="83" t="inlineStr">
        <is>
          <t>7</t>
        </is>
      </c>
      <c r="F303" s="769">
        <f>ROUNDUP(D303/$P$1+1,0)*E303</f>
        <v/>
      </c>
      <c r="G303" s="747" t="inlineStr">
        <is>
          <t>伤害：134~158，每次使用投掷武器后有 41 %概率触发，必中！增加自身速度值 3</t>
        </is>
      </c>
      <c r="H303" s="129" t="n"/>
      <c r="I303" s="129" t="n"/>
      <c r="J303" s="129" t="n"/>
      <c r="K303" s="129" t="n"/>
      <c r="L303" s="129" t="n"/>
      <c r="M303" s="129" t="n"/>
      <c r="N303" s="129" t="n"/>
      <c r="O303" s="129" t="n"/>
    </row>
    <row r="304" ht="24" customHeight="1">
      <c r="A304" s="494" t="n"/>
      <c r="B304" s="222" t="inlineStr">
        <is>
          <t>7</t>
        </is>
      </c>
      <c r="C304" s="741" t="inlineStr">
        <is>
          <t>11.7</t>
        </is>
      </c>
      <c r="D304" s="83" t="inlineStr">
        <is>
          <t>70</t>
        </is>
      </c>
      <c r="E304" s="83" t="inlineStr">
        <is>
          <t>8</t>
        </is>
      </c>
      <c r="F304" s="769">
        <f>ROUNDUP(D304/$P$1+1,0)*E304</f>
        <v/>
      </c>
      <c r="G304" s="747" t="inlineStr">
        <is>
          <t>伤害：151~175，每次使用投掷武器后有 44 %概率触发，必中！增加自身速度值 4</t>
        </is>
      </c>
      <c r="H304" s="129" t="n"/>
      <c r="I304" s="129" t="n"/>
      <c r="J304" s="129" t="n"/>
      <c r="K304" s="129" t="n"/>
      <c r="L304" s="129" t="n"/>
      <c r="M304" s="129" t="n"/>
      <c r="N304" s="129" t="n"/>
      <c r="O304" s="129" t="n"/>
    </row>
    <row r="305" ht="24" customHeight="1">
      <c r="A305" s="494" t="n"/>
      <c r="B305" s="222" t="inlineStr">
        <is>
          <t>8</t>
        </is>
      </c>
      <c r="C305" s="741" t="inlineStr">
        <is>
          <t>13.5</t>
        </is>
      </c>
      <c r="D305" s="83" t="inlineStr">
        <is>
          <t>80</t>
        </is>
      </c>
      <c r="E305" s="83" t="inlineStr">
        <is>
          <t>9</t>
        </is>
      </c>
      <c r="F305" s="769">
        <f>ROUNDUP(D305/$P$1+1,0)*E305</f>
        <v/>
      </c>
      <c r="G305" s="747" t="inlineStr">
        <is>
          <t>伤害：175~199，每次使用投掷武器后有 48 %概率触发，必中！增加自身速度值 5</t>
        </is>
      </c>
      <c r="H305" s="129" t="n"/>
      <c r="I305" s="129" t="n"/>
      <c r="J305" s="129" t="n"/>
      <c r="K305" s="129" t="n"/>
      <c r="L305" s="129" t="n"/>
      <c r="M305" s="129" t="n"/>
      <c r="N305" s="129" t="n"/>
      <c r="O305" s="129" t="n"/>
    </row>
    <row r="306" ht="24" customHeight="1">
      <c r="A306" s="494" t="n"/>
      <c r="B306" s="222" t="inlineStr">
        <is>
          <t>9</t>
        </is>
      </c>
      <c r="C306" s="721" t="inlineStr">
        <is>
          <t>15.7</t>
        </is>
      </c>
      <c r="D306" s="83" t="inlineStr">
        <is>
          <t>100</t>
        </is>
      </c>
      <c r="E306" s="83" t="inlineStr">
        <is>
          <t>10</t>
        </is>
      </c>
      <c r="F306" s="769">
        <f>ROUNDUP(D306/$P$1+1,0)*E306</f>
        <v/>
      </c>
      <c r="G306" s="747" t="inlineStr">
        <is>
          <t>伤害：203~227，每次使用投掷武器后有 52 %概率触发，必中！增加自身速度值 6</t>
        </is>
      </c>
      <c r="H306" s="129" t="n"/>
      <c r="I306" s="129" t="n"/>
      <c r="J306" s="129" t="n"/>
      <c r="K306" s="129" t="n"/>
      <c r="L306" s="129" t="n"/>
      <c r="M306" s="129" t="n"/>
      <c r="N306" s="129" t="n"/>
      <c r="O306" s="129" t="n"/>
    </row>
    <row r="307" ht="24" customHeight="1">
      <c r="A307" s="494" t="n"/>
      <c r="B307" s="222" t="inlineStr">
        <is>
          <t>10</t>
        </is>
      </c>
      <c r="C307" s="741" t="inlineStr">
        <is>
          <t>23.2</t>
        </is>
      </c>
      <c r="D307" s="83" t="inlineStr">
        <is>
          <t>110</t>
        </is>
      </c>
      <c r="E307" s="83" t="inlineStr">
        <is>
          <t>12</t>
        </is>
      </c>
      <c r="F307" s="769">
        <f>ROUNDUP(D307/$P$1+1,0)*E307</f>
        <v/>
      </c>
      <c r="G307" s="747" t="inlineStr">
        <is>
          <t>伤害：301~325，每次使用投掷武器后有 58 %概率触发，必中！增加自身速度值 8 ，投掷武器附加伤害14</t>
        </is>
      </c>
      <c r="H307" s="129" t="n"/>
      <c r="I307" s="129" t="n"/>
      <c r="J307" s="129" t="n"/>
      <c r="K307" s="129" t="n"/>
      <c r="L307" s="129" t="n"/>
      <c r="M307" s="129" t="n"/>
      <c r="N307" s="129" t="n"/>
      <c r="O307" s="129" t="n"/>
    </row>
    <row r="308" ht="24" customHeight="1">
      <c r="A308" s="494" t="n"/>
      <c r="B308" s="222" t="inlineStr">
        <is>
          <t>11</t>
        </is>
      </c>
      <c r="C308" s="741" t="inlineStr">
        <is>
          <t>26.3</t>
        </is>
      </c>
      <c r="D308" s="83" t="inlineStr">
        <is>
          <t>120</t>
        </is>
      </c>
      <c r="E308" s="83" t="inlineStr">
        <is>
          <t>14</t>
        </is>
      </c>
      <c r="F308" s="769">
        <f>ROUNDUP(D308/$P$1+1,0)*E308</f>
        <v/>
      </c>
      <c r="G308" s="747" t="inlineStr">
        <is>
          <t>伤害：341~365，每次使用投掷武器后有 64 %概率触发，必中！增加自身速度值10，投掷武器附加伤害17</t>
        </is>
      </c>
      <c r="H308" s="129" t="n"/>
      <c r="I308" s="129" t="n"/>
      <c r="J308" s="129" t="n"/>
      <c r="K308" s="129" t="n"/>
      <c r="L308" s="129" t="n"/>
      <c r="M308" s="129" t="n"/>
      <c r="N308" s="129" t="n"/>
      <c r="O308" s="129" t="n"/>
    </row>
    <row r="309" ht="24" customHeight="1">
      <c r="A309" s="494" t="n"/>
      <c r="B309" s="222" t="inlineStr">
        <is>
          <t>12</t>
        </is>
      </c>
      <c r="C309" s="741" t="inlineStr">
        <is>
          <t>29.7</t>
        </is>
      </c>
      <c r="D309" s="83" t="inlineStr">
        <is>
          <t>140</t>
        </is>
      </c>
      <c r="E309" s="83" t="inlineStr">
        <is>
          <t>16</t>
        </is>
      </c>
      <c r="F309" s="769">
        <f>ROUNDUP(D309/$P$1+1,0)*E309</f>
        <v/>
      </c>
      <c r="G309" s="747" t="inlineStr">
        <is>
          <t>伤害：385~409，每次使用投掷武器后有 71 %概率触发，必中！增加自身速度值12，投掷武器附加伤害21</t>
        </is>
      </c>
      <c r="H309" s="129" t="n"/>
      <c r="I309" s="129" t="n"/>
      <c r="J309" s="129" t="n"/>
      <c r="K309" s="129" t="n"/>
      <c r="L309" s="129" t="n"/>
      <c r="M309" s="129" t="n"/>
      <c r="N309" s="129" t="n"/>
      <c r="O309" s="129" t="n"/>
    </row>
    <row r="310" ht="24" customHeight="1">
      <c r="A310" s="494" t="n"/>
      <c r="B310" s="222" t="inlineStr">
        <is>
          <t>13</t>
        </is>
      </c>
      <c r="C310" s="741" t="inlineStr">
        <is>
          <t>33.6</t>
        </is>
      </c>
      <c r="D310" s="83" t="inlineStr">
        <is>
          <t>160</t>
        </is>
      </c>
      <c r="E310" s="83" t="inlineStr">
        <is>
          <t>18</t>
        </is>
      </c>
      <c r="F310" s="769">
        <f>ROUNDUP(D310/$P$1+1,0)*E310</f>
        <v/>
      </c>
      <c r="G310" s="747" t="inlineStr">
        <is>
          <t>伤害：436~460，每次使用投掷武器后有 80 %概率触发，必中！增加自身速度值14，投掷武器附加伤害25</t>
        </is>
      </c>
      <c r="H310" s="129" t="n"/>
      <c r="I310" s="129" t="n"/>
      <c r="J310" s="129" t="n"/>
      <c r="K310" s="129" t="n"/>
      <c r="L310" s="129" t="n"/>
      <c r="M310" s="129" t="n"/>
      <c r="N310" s="129" t="n"/>
      <c r="O310" s="129" t="n"/>
    </row>
    <row r="311" ht="24" customHeight="1">
      <c r="A311" s="494" t="n"/>
      <c r="B311" s="222" t="inlineStr">
        <is>
          <t>14</t>
        </is>
      </c>
      <c r="C311" s="741" t="inlineStr">
        <is>
          <t>38</t>
        </is>
      </c>
      <c r="D311" s="83" t="inlineStr">
        <is>
          <t>240</t>
        </is>
      </c>
      <c r="E311" s="83" t="inlineStr">
        <is>
          <t>20</t>
        </is>
      </c>
      <c r="F311" s="769">
        <f>ROUNDUP(D311/$P$1+1,0)*E311</f>
        <v/>
      </c>
      <c r="G311" s="747" t="inlineStr">
        <is>
          <t>伤害：493~517，每次使用投掷武器后有 89 %概率触发，必中！增加自身速度值17，投掷武器附加伤害30</t>
        </is>
      </c>
      <c r="H311" s="129" t="n"/>
      <c r="I311" s="129" t="n"/>
      <c r="J311" s="129" t="n"/>
      <c r="K311" s="129" t="n"/>
      <c r="L311" s="129" t="n"/>
      <c r="M311" s="129" t="n"/>
      <c r="N311" s="129" t="n"/>
      <c r="O311" s="129" t="n"/>
    </row>
    <row r="312" ht="24" customHeight="1">
      <c r="A312" s="494" t="n"/>
      <c r="B312" s="882" t="inlineStr">
        <is>
          <t>15</t>
        </is>
      </c>
      <c r="C312" s="742" t="inlineStr">
        <is>
          <t>43</t>
        </is>
      </c>
      <c r="D312" s="91" t="inlineStr">
        <is>
          <t>x</t>
        </is>
      </c>
      <c r="E312" s="91" t="inlineStr">
        <is>
          <t>x</t>
        </is>
      </c>
      <c r="F312" s="92" t="inlineStr">
        <is>
          <t>x</t>
        </is>
      </c>
      <c r="G312" s="771" t="inlineStr">
        <is>
          <t>伤害：558~582，每次使用投掷武器后有100%概率触发，必中！增加自身速度值20，投掷武器附加伤害35</t>
        </is>
      </c>
      <c r="H312" s="135" t="n"/>
      <c r="I312" s="135" t="n"/>
      <c r="J312" s="135" t="n"/>
      <c r="K312" s="135" t="n"/>
      <c r="L312" s="135" t="n"/>
      <c r="M312" s="135" t="n"/>
      <c r="N312" s="135" t="n"/>
      <c r="O312" s="135" t="n"/>
    </row>
    <row r="313" ht="24" customHeight="1">
      <c r="A313" s="1081" t="inlineStr">
        <is>
          <t>丐帮门武
青竹杖
五级更名
盘龙棍
十级更名
九袋神杖</t>
        </is>
      </c>
      <c r="B313" s="746" t="inlineStr">
        <is>
          <t>0</t>
        </is>
      </c>
      <c r="C313" s="740" t="inlineStr">
        <is>
          <t>3</t>
        </is>
      </c>
      <c r="D313" s="340" t="inlineStr">
        <is>
          <t>4</t>
        </is>
      </c>
      <c r="E313" s="340" t="inlineStr">
        <is>
          <t>1</t>
        </is>
      </c>
      <c r="F313" s="207">
        <f>ROUNDUP(D313/$P$1+1,0)*E313</f>
        <v/>
      </c>
      <c r="G313" s="745" t="inlineStr">
        <is>
          <t>伤害： 59 ~ 71 ，每次使用大型武器后有 30 %概率触发，必中！</t>
        </is>
      </c>
      <c r="H313" s="123" t="n"/>
      <c r="I313" s="123" t="n"/>
      <c r="J313" s="123" t="n"/>
      <c r="K313" s="123" t="n"/>
      <c r="L313" s="123" t="n"/>
      <c r="M313" s="123" t="n"/>
      <c r="N313" s="123" t="n"/>
      <c r="O313" s="123" t="n"/>
    </row>
    <row r="314" ht="24" customHeight="1">
      <c r="A314" s="494" t="n"/>
      <c r="B314" s="222" t="inlineStr">
        <is>
          <t>1</t>
        </is>
      </c>
      <c r="C314" s="721" t="inlineStr">
        <is>
          <t>3.7</t>
        </is>
      </c>
      <c r="D314" s="83" t="inlineStr">
        <is>
          <t>14</t>
        </is>
      </c>
      <c r="E314" s="83" t="inlineStr">
        <is>
          <t>2</t>
        </is>
      </c>
      <c r="F314" s="769">
        <f>ROUNDUP(D314/$P$1+1,0)*E314</f>
        <v/>
      </c>
      <c r="G314" s="747" t="inlineStr">
        <is>
          <t>伤害： 67 ~ 79 ，每次使用大型武器后有 31 %概率触发，必中！</t>
        </is>
      </c>
      <c r="H314" s="129" t="n"/>
      <c r="I314" s="129" t="n"/>
      <c r="J314" s="129" t="n"/>
      <c r="K314" s="129" t="n"/>
      <c r="L314" s="129" t="n"/>
      <c r="M314" s="129" t="n"/>
      <c r="N314" s="129" t="n"/>
      <c r="O314" s="129" t="n"/>
    </row>
    <row r="315" ht="24" customHeight="1">
      <c r="A315" s="494" t="n"/>
      <c r="B315" s="222" t="inlineStr">
        <is>
          <t>2</t>
        </is>
      </c>
      <c r="C315" s="721" t="inlineStr">
        <is>
          <t>4.7</t>
        </is>
      </c>
      <c r="D315" s="83" t="inlineStr">
        <is>
          <t>28</t>
        </is>
      </c>
      <c r="E315" s="83" t="inlineStr">
        <is>
          <t>3</t>
        </is>
      </c>
      <c r="F315" s="769">
        <f>ROUNDUP(D315/$P$1+1,0)*E315</f>
        <v/>
      </c>
      <c r="G315" s="747" t="inlineStr">
        <is>
          <t>伤害： 76 ~ 88 ，每次使用大型武器后有 32 %概率触发，必中！</t>
        </is>
      </c>
      <c r="H315" s="129" t="n"/>
      <c r="I315" s="129" t="n"/>
      <c r="J315" s="129" t="n"/>
      <c r="K315" s="129" t="n"/>
      <c r="L315" s="129" t="n"/>
      <c r="M315" s="129" t="n"/>
      <c r="N315" s="129" t="n"/>
      <c r="O315" s="129" t="n"/>
    </row>
    <row r="316" ht="24" customHeight="1">
      <c r="A316" s="494" t="n"/>
      <c r="B316" s="222" t="inlineStr">
        <is>
          <t>3</t>
        </is>
      </c>
      <c r="C316" s="741" t="inlineStr">
        <is>
          <t>5.9</t>
        </is>
      </c>
      <c r="D316" s="83" t="inlineStr">
        <is>
          <t>46</t>
        </is>
      </c>
      <c r="E316" s="83" t="inlineStr">
        <is>
          <t>4</t>
        </is>
      </c>
      <c r="F316" s="769">
        <f>ROUNDUP(D316/$P$1+1,0)*E316</f>
        <v/>
      </c>
      <c r="G316" s="747" t="inlineStr">
        <is>
          <t>伤害： 88 ~100，每次使用大型武器后有 34 %概率触发，必中！</t>
        </is>
      </c>
      <c r="H316" s="129" t="n"/>
      <c r="I316" s="129" t="n"/>
      <c r="J316" s="129" t="n"/>
      <c r="K316" s="129" t="n"/>
      <c r="L316" s="129" t="n"/>
      <c r="M316" s="129" t="n"/>
      <c r="N316" s="129" t="n"/>
      <c r="O316" s="129" t="n"/>
    </row>
    <row r="317" ht="24" customHeight="1">
      <c r="A317" s="494" t="n"/>
      <c r="B317" s="222" t="inlineStr">
        <is>
          <t>4</t>
        </is>
      </c>
      <c r="C317" s="721" t="inlineStr">
        <is>
          <t>7.3</t>
        </is>
      </c>
      <c r="D317" s="83" t="inlineStr">
        <is>
          <t>58</t>
        </is>
      </c>
      <c r="E317" s="83" t="inlineStr">
        <is>
          <t>5</t>
        </is>
      </c>
      <c r="F317" s="769">
        <f>ROUNDUP(D317/$P$1+1,0)*E317</f>
        <v/>
      </c>
      <c r="G317" s="747" t="inlineStr">
        <is>
          <t>伤害：102~114，每次使用大型武器后有 36 %概率触发，必中！</t>
        </is>
      </c>
      <c r="H317" s="129" t="n"/>
      <c r="I317" s="129" t="n"/>
      <c r="J317" s="129" t="n"/>
      <c r="K317" s="129" t="n"/>
      <c r="L317" s="129" t="n"/>
      <c r="M317" s="129" t="n"/>
      <c r="N317" s="129" t="n"/>
      <c r="O317" s="129" t="n"/>
    </row>
    <row r="318" ht="24" customHeight="1">
      <c r="A318" s="494" t="n"/>
      <c r="B318" s="222" t="inlineStr">
        <is>
          <t>5</t>
        </is>
      </c>
      <c r="C318" s="721" t="inlineStr">
        <is>
          <t>11</t>
        </is>
      </c>
      <c r="D318" s="83" t="inlineStr">
        <is>
          <t>54</t>
        </is>
      </c>
      <c r="E318" s="83" t="inlineStr">
        <is>
          <t>6</t>
        </is>
      </c>
      <c r="F318" s="769">
        <f>ROUNDUP(D318/$P$1+1,0)*E318</f>
        <v/>
      </c>
      <c r="G318" s="747" t="inlineStr">
        <is>
          <t>伤害：139~151，每次使用大型武器后有 38 %概率触发，必中！增加自身命中率 3.5 %</t>
        </is>
      </c>
      <c r="H318" s="129" t="n"/>
      <c r="I318" s="129" t="n"/>
      <c r="J318" s="129" t="n"/>
      <c r="K318" s="129" t="n"/>
      <c r="L318" s="129" t="n"/>
      <c r="M318" s="129" t="n"/>
      <c r="N318" s="129" t="n"/>
      <c r="O318" s="129" t="n"/>
    </row>
    <row r="319" ht="24" customHeight="1">
      <c r="A319" s="494" t="n"/>
      <c r="B319" s="222" t="inlineStr">
        <is>
          <t>6</t>
        </is>
      </c>
      <c r="C319" s="721" t="inlineStr">
        <is>
          <t>12.6</t>
        </is>
      </c>
      <c r="D319" s="83" t="inlineStr">
        <is>
          <t>72</t>
        </is>
      </c>
      <c r="E319" s="83" t="inlineStr">
        <is>
          <t>7</t>
        </is>
      </c>
      <c r="F319" s="769">
        <f>ROUNDUP(D319/$P$1+1,0)*E319</f>
        <v/>
      </c>
      <c r="G319" s="747" t="inlineStr">
        <is>
          <t>伤害：155~167，每次使用大型武器后有 41 %概率触发，必中！增加自身命中率 4.6 %</t>
        </is>
      </c>
      <c r="H319" s="129" t="n"/>
      <c r="I319" s="129" t="n"/>
      <c r="J319" s="129" t="n"/>
      <c r="K319" s="129" t="n"/>
      <c r="L319" s="129" t="n"/>
      <c r="M319" s="129" t="n"/>
      <c r="N319" s="129" t="n"/>
      <c r="O319" s="129" t="n"/>
    </row>
    <row r="320" ht="24" customHeight="1">
      <c r="A320" s="494" t="n"/>
      <c r="B320" s="222" t="inlineStr">
        <is>
          <t>7</t>
        </is>
      </c>
      <c r="C320" s="721" t="inlineStr">
        <is>
          <t>14.3</t>
        </is>
      </c>
      <c r="D320" s="83" t="inlineStr">
        <is>
          <t>70</t>
        </is>
      </c>
      <c r="E320" s="83" t="inlineStr">
        <is>
          <t>8</t>
        </is>
      </c>
      <c r="F320" s="769">
        <f>ROUNDUP(D320/$P$1+1,0)*E320</f>
        <v/>
      </c>
      <c r="G320" s="747" t="inlineStr">
        <is>
          <t>伤害：172~184，每次使用大型武器后有 44 %概率触发，必中！增加自身命中率 5.9 %</t>
        </is>
      </c>
      <c r="H320" s="129" t="n"/>
      <c r="I320" s="129" t="n"/>
      <c r="J320" s="129" t="n"/>
      <c r="K320" s="129" t="n"/>
      <c r="L320" s="129" t="n"/>
      <c r="M320" s="129" t="n"/>
      <c r="N320" s="129" t="n"/>
      <c r="O320" s="129" t="n"/>
    </row>
    <row r="321" ht="24" customHeight="1">
      <c r="A321" s="494" t="n"/>
      <c r="B321" s="222" t="inlineStr">
        <is>
          <t>8</t>
        </is>
      </c>
      <c r="C321" s="741" t="inlineStr">
        <is>
          <t>16.7</t>
        </is>
      </c>
      <c r="D321" s="83" t="inlineStr">
        <is>
          <t>96</t>
        </is>
      </c>
      <c r="E321" s="83" t="inlineStr">
        <is>
          <t>9</t>
        </is>
      </c>
      <c r="F321" s="769">
        <f>ROUNDUP(D321/$P$1+1,0)*E321</f>
        <v/>
      </c>
      <c r="G321" s="747" t="inlineStr">
        <is>
          <t>伤害：196~208，每次使用大型武器后有 48 %概率触发，必中！增加自身命中率 7.6 %</t>
        </is>
      </c>
      <c r="H321" s="129" t="n"/>
      <c r="I321" s="129" t="n"/>
      <c r="J321" s="129" t="n"/>
      <c r="K321" s="129" t="n"/>
      <c r="L321" s="129" t="n"/>
      <c r="M321" s="129" t="n"/>
      <c r="N321" s="129" t="n"/>
      <c r="O321" s="129" t="n"/>
    </row>
    <row r="322" ht="24" customHeight="1">
      <c r="A322" s="494" t="n"/>
      <c r="B322" s="222" t="inlineStr">
        <is>
          <t>9</t>
        </is>
      </c>
      <c r="C322" s="741" t="inlineStr">
        <is>
          <t>19.6</t>
        </is>
      </c>
      <c r="D322" s="83" t="inlineStr">
        <is>
          <t>100</t>
        </is>
      </c>
      <c r="E322" s="83" t="inlineStr">
        <is>
          <t>10</t>
        </is>
      </c>
      <c r="F322" s="769">
        <f>ROUNDUP(D322/$P$1+1,0)*E322</f>
        <v/>
      </c>
      <c r="G322" s="747" t="inlineStr">
        <is>
          <t>伤害：225~237，每次使用大型武器后有 52 %概率触发，必中！增加自身命中率 9.6 %</t>
        </is>
      </c>
      <c r="H322" s="129" t="n"/>
      <c r="I322" s="129" t="n"/>
      <c r="J322" s="129" t="n"/>
      <c r="K322" s="129" t="n"/>
      <c r="L322" s="129" t="n"/>
      <c r="M322" s="129" t="n"/>
      <c r="N322" s="129" t="n"/>
      <c r="O322" s="129" t="n"/>
    </row>
    <row r="323" ht="24" customHeight="1">
      <c r="A323" s="494" t="n"/>
      <c r="B323" s="222" t="inlineStr">
        <is>
          <t>10</t>
        </is>
      </c>
      <c r="C323" s="741" t="inlineStr">
        <is>
          <t>29.3</t>
        </is>
      </c>
      <c r="D323" s="83" t="inlineStr">
        <is>
          <t>110</t>
        </is>
      </c>
      <c r="E323" s="83" t="inlineStr">
        <is>
          <t>12</t>
        </is>
      </c>
      <c r="F323" s="769">
        <f>ROUNDUP(D323/$P$1+1,0)*E323</f>
        <v/>
      </c>
      <c r="G323" s="747" t="inlineStr">
        <is>
          <t>伤害：322~334，每次使用大型武器后有 58 %概率触发，必中！增加自身命中率11.9%，大型武器附加伤害14</t>
        </is>
      </c>
      <c r="H323" s="129" t="n"/>
      <c r="I323" s="129" t="n"/>
      <c r="J323" s="129" t="n"/>
      <c r="K323" s="129" t="n"/>
      <c r="L323" s="129" t="n"/>
      <c r="M323" s="129" t="n"/>
      <c r="N323" s="129" t="n"/>
      <c r="O323" s="129" t="n"/>
    </row>
    <row r="324" ht="24" customHeight="1">
      <c r="A324" s="494" t="n"/>
      <c r="B324" s="222" t="inlineStr">
        <is>
          <t>11</t>
        </is>
      </c>
      <c r="C324" s="741" t="inlineStr">
        <is>
          <t>33.3</t>
        </is>
      </c>
      <c r="D324" s="83" t="inlineStr">
        <is>
          <t>144</t>
        </is>
      </c>
      <c r="E324" s="83" t="inlineStr">
        <is>
          <t>14</t>
        </is>
      </c>
      <c r="F324" s="769">
        <f>ROUNDUP(D324/$P$1+1,0)*E324</f>
        <v/>
      </c>
      <c r="G324" s="747" t="inlineStr">
        <is>
          <t>伤害：363~375，每次使用大型武器后有 64 %概率触发，必中！增加自身命中率14.5%，大型武器附加伤害17</t>
        </is>
      </c>
      <c r="H324" s="129" t="n"/>
      <c r="I324" s="129" t="n"/>
      <c r="J324" s="129" t="n"/>
      <c r="K324" s="129" t="n"/>
      <c r="L324" s="129" t="n"/>
      <c r="M324" s="129" t="n"/>
      <c r="N324" s="129" t="n"/>
      <c r="O324" s="129" t="n"/>
    </row>
    <row r="325" ht="24" customHeight="1">
      <c r="A325" s="494" t="n"/>
      <c r="B325" s="222" t="inlineStr">
        <is>
          <t>12</t>
        </is>
      </c>
      <c r="C325" s="741" t="inlineStr">
        <is>
          <t>37.7</t>
        </is>
      </c>
      <c r="D325" s="83" t="inlineStr">
        <is>
          <t>140</t>
        </is>
      </c>
      <c r="E325" s="83" t="inlineStr">
        <is>
          <t>16</t>
        </is>
      </c>
      <c r="F325" s="769">
        <f>ROUNDUP(D325/$P$1+1,0)*E325</f>
        <v/>
      </c>
      <c r="G325" s="747" t="inlineStr">
        <is>
          <t>伤害：406~418，每次使用大型武器后有 71 %概率触发，必中！增加自身命中率17.6%，大型武器附加伤害21</t>
        </is>
      </c>
      <c r="H325" s="129" t="n"/>
      <c r="I325" s="129" t="n"/>
      <c r="J325" s="129" t="n"/>
      <c r="K325" s="129" t="n"/>
      <c r="L325" s="129" t="n"/>
      <c r="M325" s="129" t="n"/>
      <c r="N325" s="129" t="n"/>
      <c r="O325" s="129" t="n"/>
    </row>
    <row r="326" ht="24" customHeight="1">
      <c r="A326" s="494" t="n"/>
      <c r="B326" s="222" t="inlineStr">
        <is>
          <t>13</t>
        </is>
      </c>
      <c r="C326" s="741" t="inlineStr">
        <is>
          <t>42.7</t>
        </is>
      </c>
      <c r="D326" s="83" t="inlineStr">
        <is>
          <t>160</t>
        </is>
      </c>
      <c r="E326" s="83" t="inlineStr">
        <is>
          <t>18</t>
        </is>
      </c>
      <c r="F326" s="769">
        <f>ROUNDUP(D326/$P$1+1,0)*E326</f>
        <v/>
      </c>
      <c r="G326" s="747" t="inlineStr">
        <is>
          <t>伤害：456~468，每次使用大型武器后有 80 %概率触发，必中！增加自身命中率21.3%，大型武器附加伤害25</t>
        </is>
      </c>
      <c r="H326" s="129" t="n"/>
      <c r="I326" s="129" t="n"/>
      <c r="J326" s="129" t="n"/>
      <c r="K326" s="129" t="n"/>
      <c r="L326" s="129" t="n"/>
      <c r="M326" s="129" t="n"/>
      <c r="N326" s="129" t="n"/>
      <c r="O326" s="129" t="n"/>
    </row>
    <row r="327" ht="24" customHeight="1">
      <c r="A327" s="494" t="n"/>
      <c r="B327" s="222" t="inlineStr">
        <is>
          <t>14</t>
        </is>
      </c>
      <c r="C327" s="741" t="inlineStr">
        <is>
          <t>48.6</t>
        </is>
      </c>
      <c r="D327" s="83" t="inlineStr">
        <is>
          <t>288</t>
        </is>
      </c>
      <c r="E327" s="83" t="inlineStr">
        <is>
          <t>20</t>
        </is>
      </c>
      <c r="F327" s="769">
        <f>ROUNDUP(D327/$P$1+1,0)*E327</f>
        <v/>
      </c>
      <c r="G327" s="747" t="inlineStr">
        <is>
          <t>伤害：515~527，每次使用大型武器后有 89 %概率触发，必中！增加自身命中率25.4%，大型武器附加伤害30</t>
        </is>
      </c>
      <c r="H327" s="129" t="n"/>
      <c r="I327" s="129" t="n"/>
      <c r="J327" s="129" t="n"/>
      <c r="K327" s="129" t="n"/>
      <c r="L327" s="129" t="n"/>
      <c r="M327" s="129" t="n"/>
      <c r="N327" s="129" t="n"/>
      <c r="O327" s="129" t="n"/>
    </row>
    <row r="328" ht="24" customHeight="1">
      <c r="A328" s="494" t="n"/>
      <c r="B328" s="882" t="inlineStr">
        <is>
          <t>15</t>
        </is>
      </c>
      <c r="C328" s="742" t="inlineStr">
        <is>
          <t>55</t>
        </is>
      </c>
      <c r="D328" s="91" t="inlineStr">
        <is>
          <t>x</t>
        </is>
      </c>
      <c r="E328" s="91" t="inlineStr">
        <is>
          <t>x</t>
        </is>
      </c>
      <c r="F328" s="92" t="inlineStr">
        <is>
          <t>x</t>
        </is>
      </c>
      <c r="G328" s="771" t="inlineStr">
        <is>
          <t>伤害：579~591，每次使用大型武器后有100%概率触发，必中！增加自身命中率30.0%，大型武器附加伤害35</t>
        </is>
      </c>
      <c r="H328" s="135" t="n"/>
      <c r="I328" s="135" t="n"/>
      <c r="J328" s="135" t="n"/>
      <c r="K328" s="135" t="n"/>
      <c r="L328" s="135" t="n"/>
      <c r="M328" s="135" t="n"/>
      <c r="N328" s="135" t="n"/>
      <c r="O328" s="135" t="n"/>
    </row>
    <row r="329" ht="24" customHeight="1">
      <c r="A329" s="1081" t="inlineStr">
        <is>
          <t>丐帮门技
降龙十八掌</t>
        </is>
      </c>
      <c r="B329" s="746" t="inlineStr">
        <is>
          <t>0</t>
        </is>
      </c>
      <c r="C329" s="740" t="inlineStr">
        <is>
          <t>3</t>
        </is>
      </c>
      <c r="D329" s="340" t="inlineStr">
        <is>
          <t>4</t>
        </is>
      </c>
      <c r="E329" s="340" t="inlineStr">
        <is>
          <t>1</t>
        </is>
      </c>
      <c r="F329" s="207">
        <f>ROUNDUP(D329/$P$1+1,0)*E329</f>
        <v/>
      </c>
      <c r="G329" s="1085" t="inlineStr">
        <is>
          <t>20%概率触发，触发1次。造成 25 点伤害值并且强制对手眩晕一回合不能行动。</t>
        </is>
      </c>
      <c r="H329" s="123" t="n"/>
      <c r="I329" s="123" t="n"/>
      <c r="J329" s="123" t="n"/>
      <c r="K329" s="123" t="n"/>
      <c r="L329" s="123" t="n"/>
      <c r="M329" s="123" t="n"/>
      <c r="N329" s="123" t="n"/>
      <c r="O329" s="123" t="n"/>
    </row>
    <row r="330" ht="24" customHeight="1">
      <c r="A330" s="494" t="n"/>
      <c r="B330" s="222" t="inlineStr">
        <is>
          <t>1</t>
        </is>
      </c>
      <c r="C330" s="741" t="inlineStr">
        <is>
          <t>3.7</t>
        </is>
      </c>
      <c r="D330" s="83" t="inlineStr">
        <is>
          <t>12</t>
        </is>
      </c>
      <c r="E330" s="83" t="inlineStr">
        <is>
          <t>2</t>
        </is>
      </c>
      <c r="F330" s="769">
        <f>ROUNDUP(D330/$P$1+1,0)*E330</f>
        <v/>
      </c>
      <c r="G330" s="1084" t="inlineStr">
        <is>
          <t>20%概率触发，触发1次。造成 31 点伤害值并且强制对手眩晕一回合不能行动。</t>
        </is>
      </c>
      <c r="H330" s="129" t="n"/>
      <c r="I330" s="129" t="n"/>
      <c r="J330" s="129" t="n"/>
      <c r="K330" s="129" t="n"/>
      <c r="L330" s="129" t="n"/>
      <c r="M330" s="129" t="n"/>
      <c r="N330" s="129" t="n"/>
      <c r="O330" s="129" t="n"/>
    </row>
    <row r="331" ht="24" customHeight="1">
      <c r="A331" s="494" t="n"/>
      <c r="B331" s="222" t="inlineStr">
        <is>
          <t>2</t>
        </is>
      </c>
      <c r="C331" s="741" t="inlineStr">
        <is>
          <t>4.3</t>
        </is>
      </c>
      <c r="D331" s="83" t="inlineStr">
        <is>
          <t>24</t>
        </is>
      </c>
      <c r="E331" s="83" t="inlineStr">
        <is>
          <t>3</t>
        </is>
      </c>
      <c r="F331" s="769">
        <f>ROUNDUP(D331/$P$1+1,0)*E331</f>
        <v/>
      </c>
      <c r="G331" s="1084" t="inlineStr">
        <is>
          <t>20%概率触发，触发1次。造成 38 点伤害值并且强制对手眩晕一回合不能行动。</t>
        </is>
      </c>
      <c r="H331" s="129" t="n"/>
      <c r="I331" s="129" t="n"/>
      <c r="J331" s="129" t="n"/>
      <c r="K331" s="129" t="n"/>
      <c r="L331" s="129" t="n"/>
      <c r="M331" s="129" t="n"/>
      <c r="N331" s="129" t="n"/>
      <c r="O331" s="129" t="n"/>
    </row>
    <row r="332" ht="24" customHeight="1">
      <c r="A332" s="494" t="n"/>
      <c r="B332" s="222" t="inlineStr">
        <is>
          <t>3</t>
        </is>
      </c>
      <c r="C332" s="741" t="inlineStr">
        <is>
          <t>5.2</t>
        </is>
      </c>
      <c r="D332" s="83" t="inlineStr">
        <is>
          <t>38</t>
        </is>
      </c>
      <c r="E332" s="83" t="inlineStr">
        <is>
          <t>4</t>
        </is>
      </c>
      <c r="F332" s="769">
        <f>ROUNDUP(D332/$P$1+1,0)*E332</f>
        <v/>
      </c>
      <c r="G332" s="1084" t="inlineStr">
        <is>
          <t>20%概率触发，触发1次。造成 46 点伤害值并且强制对手眩晕一回合不能行动。</t>
        </is>
      </c>
      <c r="H332" s="129" t="n"/>
      <c r="I332" s="129" t="n"/>
      <c r="J332" s="129" t="n"/>
      <c r="K332" s="129" t="n"/>
      <c r="L332" s="129" t="n"/>
      <c r="M332" s="129" t="n"/>
      <c r="N332" s="129" t="n"/>
      <c r="O332" s="129" t="n"/>
    </row>
    <row r="333" ht="24" customHeight="1">
      <c r="A333" s="494" t="n"/>
      <c r="B333" s="222" t="inlineStr">
        <is>
          <t>4</t>
        </is>
      </c>
      <c r="C333" s="741" t="inlineStr">
        <is>
          <t>6.3</t>
        </is>
      </c>
      <c r="D333" s="83" t="inlineStr">
        <is>
          <t>48</t>
        </is>
      </c>
      <c r="E333" s="83" t="inlineStr">
        <is>
          <t>5</t>
        </is>
      </c>
      <c r="F333" s="769">
        <f>ROUNDUP(D333/$P$1+1,0)*E333</f>
        <v/>
      </c>
      <c r="G333" s="1084" t="inlineStr">
        <is>
          <t>20%概率触发，触发1次。造成 57 点伤害值并且强制对手眩晕一回合不能行动。</t>
        </is>
      </c>
      <c r="H333" s="129" t="n"/>
      <c r="I333" s="129" t="n"/>
      <c r="J333" s="129" t="n"/>
      <c r="K333" s="129" t="n"/>
      <c r="L333" s="129" t="n"/>
      <c r="M333" s="129" t="n"/>
      <c r="N333" s="129" t="n"/>
      <c r="O333" s="129" t="n"/>
    </row>
    <row r="334" ht="24" customHeight="1">
      <c r="A334" s="494" t="n"/>
      <c r="B334" s="222" t="inlineStr">
        <is>
          <t>5</t>
        </is>
      </c>
      <c r="C334" s="741" t="inlineStr">
        <is>
          <t>7.6</t>
        </is>
      </c>
      <c r="D334" s="83" t="inlineStr">
        <is>
          <t>52</t>
        </is>
      </c>
      <c r="E334" s="83" t="inlineStr">
        <is>
          <t>6</t>
        </is>
      </c>
      <c r="F334" s="769">
        <f>ROUNDUP(D334/$P$1+1,0)*E334</f>
        <v/>
      </c>
      <c r="G334" s="1084" t="inlineStr">
        <is>
          <t>24%概率触发，触发1次。造成 69 点伤害值并且强制对手眩晕两回合不能行动。</t>
        </is>
      </c>
      <c r="H334" s="129" t="n"/>
      <c r="I334" s="129" t="n"/>
      <c r="J334" s="129" t="n"/>
      <c r="K334" s="129" t="n"/>
      <c r="L334" s="129" t="n"/>
      <c r="M334" s="129" t="n"/>
      <c r="N334" s="129" t="n"/>
      <c r="O334" s="129" t="n"/>
    </row>
    <row r="335" ht="24" customHeight="1">
      <c r="A335" s="494" t="n"/>
      <c r="B335" s="222" t="inlineStr">
        <is>
          <t>6</t>
        </is>
      </c>
      <c r="C335" s="741" t="inlineStr">
        <is>
          <t>9.2</t>
        </is>
      </c>
      <c r="D335" s="83" t="inlineStr">
        <is>
          <t>60</t>
        </is>
      </c>
      <c r="E335" s="83" t="inlineStr">
        <is>
          <t>7</t>
        </is>
      </c>
      <c r="F335" s="769">
        <f>ROUNDUP(D335/$P$1+1,0)*E335</f>
        <v/>
      </c>
      <c r="G335" s="1084" t="inlineStr">
        <is>
          <t>25%概率触发，触发1次。造成 84 点伤害值并且强制对手眩晕两回合不能行动。</t>
        </is>
      </c>
      <c r="H335" s="129" t="n"/>
      <c r="I335" s="129" t="n"/>
      <c r="J335" s="129" t="n"/>
      <c r="K335" s="129" t="n"/>
      <c r="L335" s="129" t="n"/>
      <c r="M335" s="129" t="n"/>
      <c r="N335" s="129" t="n"/>
      <c r="O335" s="129" t="n"/>
    </row>
    <row r="336" ht="24" customHeight="1">
      <c r="A336" s="494" t="n"/>
      <c r="B336" s="222" t="inlineStr">
        <is>
          <t>7</t>
        </is>
      </c>
      <c r="C336" s="741" t="inlineStr">
        <is>
          <t>10.9</t>
        </is>
      </c>
      <c r="D336" s="83" t="inlineStr">
        <is>
          <t>68</t>
        </is>
      </c>
      <c r="E336" s="83" t="inlineStr">
        <is>
          <t>8</t>
        </is>
      </c>
      <c r="F336" s="769">
        <f>ROUNDUP(D336/$P$1+1,0)*E336</f>
        <v/>
      </c>
      <c r="G336" s="1084" t="inlineStr">
        <is>
          <t>26%概率触发，触发1次。造成101点伤害值并且强制对手眩晕两回合不能行动。</t>
        </is>
      </c>
      <c r="H336" s="129" t="n"/>
      <c r="I336" s="129" t="n"/>
      <c r="J336" s="129" t="n"/>
      <c r="K336" s="129" t="n"/>
      <c r="L336" s="129" t="n"/>
      <c r="M336" s="129" t="n"/>
      <c r="N336" s="129" t="n"/>
      <c r="O336" s="129" t="n"/>
    </row>
    <row r="337" ht="24" customHeight="1">
      <c r="A337" s="494" t="n"/>
      <c r="B337" s="222" t="inlineStr">
        <is>
          <t>8</t>
        </is>
      </c>
      <c r="C337" s="741" t="inlineStr">
        <is>
          <t>13.1</t>
        </is>
      </c>
      <c r="D337" s="83" t="inlineStr">
        <is>
          <t>80</t>
        </is>
      </c>
      <c r="E337" s="83" t="inlineStr">
        <is>
          <t>9</t>
        </is>
      </c>
      <c r="F337" s="769">
        <f>ROUNDUP(D337/$P$1+1,0)*E337</f>
        <v/>
      </c>
      <c r="G337" s="1084" t="inlineStr">
        <is>
          <t>28%概率触发，触发1次。造成122点伤害值并且强制对手眩晕两回合不能行动。</t>
        </is>
      </c>
      <c r="H337" s="129" t="n"/>
      <c r="I337" s="129" t="n"/>
      <c r="J337" s="129" t="n"/>
      <c r="K337" s="129" t="n"/>
      <c r="L337" s="129" t="n"/>
      <c r="M337" s="129" t="n"/>
      <c r="N337" s="129" t="n"/>
      <c r="O337" s="129" t="n"/>
    </row>
    <row r="338" ht="24" customHeight="1">
      <c r="A338" s="494" t="n"/>
      <c r="B338" s="222" t="inlineStr">
        <is>
          <t>9</t>
        </is>
      </c>
      <c r="C338" s="741" t="inlineStr">
        <is>
          <t>15.7</t>
        </is>
      </c>
      <c r="D338" s="83" t="inlineStr">
        <is>
          <t>100</t>
        </is>
      </c>
      <c r="E338" s="83" t="inlineStr">
        <is>
          <t>10</t>
        </is>
      </c>
      <c r="F338" s="769">
        <f>ROUNDUP(D338/$P$1+1,0)*E338</f>
        <v/>
      </c>
      <c r="G338" s="1084" t="inlineStr">
        <is>
          <t>30%概率触发，触发1次。造成147点伤害值并且强制对手眩晕两回合不能行动。</t>
        </is>
      </c>
      <c r="H338" s="129" t="n"/>
      <c r="I338" s="129" t="n"/>
      <c r="J338" s="129" t="n"/>
      <c r="K338" s="129" t="n"/>
      <c r="L338" s="129" t="n"/>
      <c r="M338" s="129" t="n"/>
      <c r="N338" s="129" t="n"/>
      <c r="O338" s="129" t="n"/>
    </row>
    <row r="339" ht="24" customHeight="1">
      <c r="A339" s="494" t="n"/>
      <c r="B339" s="222" t="inlineStr">
        <is>
          <t>10</t>
        </is>
      </c>
      <c r="C339" s="741" t="inlineStr">
        <is>
          <t>18.8</t>
        </is>
      </c>
      <c r="D339" s="83" t="inlineStr">
        <is>
          <t>110</t>
        </is>
      </c>
      <c r="E339" s="83" t="inlineStr">
        <is>
          <t>12</t>
        </is>
      </c>
      <c r="F339" s="769">
        <f>ROUNDUP(D339/$P$1+1,0)*E339</f>
        <v/>
      </c>
      <c r="G339" s="1084" t="inlineStr">
        <is>
          <t>32%概率触发，触发2次。造成176点伤害值并且强制对手眩晕两回合不能行动。</t>
        </is>
      </c>
      <c r="H339" s="129" t="n"/>
      <c r="I339" s="129" t="n"/>
      <c r="J339" s="129" t="n"/>
      <c r="K339" s="129" t="n"/>
      <c r="L339" s="129" t="n"/>
      <c r="M339" s="129" t="n"/>
      <c r="N339" s="129" t="n"/>
      <c r="O339" s="129" t="n"/>
    </row>
    <row r="340" ht="24" customHeight="1">
      <c r="A340" s="494" t="n"/>
      <c r="B340" s="222" t="inlineStr">
        <is>
          <t>11</t>
        </is>
      </c>
      <c r="C340" s="741" t="inlineStr">
        <is>
          <t>22.3</t>
        </is>
      </c>
      <c r="D340" s="83" t="inlineStr">
        <is>
          <t>120</t>
        </is>
      </c>
      <c r="E340" s="83" t="inlineStr">
        <is>
          <t>14</t>
        </is>
      </c>
      <c r="F340" s="769">
        <f>ROUNDUP(D340/$P$1+1,0)*E340</f>
        <v/>
      </c>
      <c r="G340" s="1084" t="inlineStr">
        <is>
          <t>35%概率触发，触发2次。造成210点伤害值并且强制对手眩晕两回合不能行动。</t>
        </is>
      </c>
      <c r="H340" s="129" t="n"/>
      <c r="I340" s="129" t="n"/>
      <c r="J340" s="129" t="n"/>
      <c r="K340" s="129" t="n"/>
      <c r="L340" s="129" t="n"/>
      <c r="M340" s="129" t="n"/>
      <c r="N340" s="129" t="n"/>
      <c r="O340" s="129" t="n"/>
    </row>
    <row r="341" ht="24" customHeight="1">
      <c r="A341" s="494" t="n"/>
      <c r="B341" s="222" t="inlineStr">
        <is>
          <t>12</t>
        </is>
      </c>
      <c r="C341" s="741" t="inlineStr">
        <is>
          <t>26.5</t>
        </is>
      </c>
      <c r="D341" s="83" t="inlineStr">
        <is>
          <t>140</t>
        </is>
      </c>
      <c r="E341" s="83" t="inlineStr">
        <is>
          <t>16</t>
        </is>
      </c>
      <c r="F341" s="769">
        <f>ROUNDUP(D341/$P$1+1,0)*E341</f>
        <v/>
      </c>
      <c r="G341" s="1084" t="inlineStr">
        <is>
          <t>38%概率触发，触发2次。造成250点伤害值并且强制对手眩晕两回合不能行动。</t>
        </is>
      </c>
      <c r="H341" s="129" t="n"/>
      <c r="I341" s="129" t="n"/>
      <c r="J341" s="129" t="n"/>
      <c r="K341" s="129" t="n"/>
      <c r="L341" s="129" t="n"/>
      <c r="M341" s="129" t="n"/>
      <c r="N341" s="129" t="n"/>
      <c r="O341" s="129" t="n"/>
    </row>
    <row r="342" ht="24" customHeight="1">
      <c r="A342" s="494" t="n"/>
      <c r="B342" s="222" t="inlineStr">
        <is>
          <t>13</t>
        </is>
      </c>
      <c r="C342" s="741" t="inlineStr">
        <is>
          <t>31.4</t>
        </is>
      </c>
      <c r="D342" s="807" t="inlineStr">
        <is>
          <t>160</t>
        </is>
      </c>
      <c r="E342" s="83" t="inlineStr">
        <is>
          <t>18</t>
        </is>
      </c>
      <c r="F342" s="769">
        <f>ROUNDUP(D342/$P$1+1,0)*E342</f>
        <v/>
      </c>
      <c r="G342" s="1084" t="inlineStr">
        <is>
          <t>41%概率触发，触发2次。造成296点伤害值并且强制对手眩晕两回合不能行动。</t>
        </is>
      </c>
      <c r="H342" s="129" t="n"/>
      <c r="I342" s="129" t="n"/>
      <c r="J342" s="129" t="n"/>
      <c r="K342" s="129" t="n"/>
      <c r="L342" s="129" t="n"/>
      <c r="M342" s="129" t="n"/>
      <c r="N342" s="129" t="n"/>
      <c r="O342" s="129" t="n"/>
    </row>
    <row r="343" ht="24" customHeight="1">
      <c r="A343" s="494" t="n"/>
      <c r="B343" s="222" t="inlineStr">
        <is>
          <t>14</t>
        </is>
      </c>
      <c r="C343" s="721" t="inlineStr">
        <is>
          <t>36.8</t>
        </is>
      </c>
      <c r="D343" s="807" t="inlineStr">
        <is>
          <t>240</t>
        </is>
      </c>
      <c r="E343" s="807" t="inlineStr">
        <is>
          <t>20</t>
        </is>
      </c>
      <c r="F343" s="769">
        <f>ROUNDUP(D343/$P$1+1,0)*E343</f>
        <v/>
      </c>
      <c r="G343" s="1084" t="inlineStr">
        <is>
          <t>45%概率触发，触发2次。造成349点伤害值并且强制对手眩晕两回合不能行动。</t>
        </is>
      </c>
      <c r="H343" s="129" t="n"/>
      <c r="I343" s="129" t="n"/>
      <c r="J343" s="129" t="n"/>
      <c r="K343" s="129" t="n"/>
      <c r="L343" s="129" t="n"/>
      <c r="M343" s="129" t="n"/>
      <c r="N343" s="129" t="n"/>
      <c r="O343" s="129" t="n"/>
    </row>
    <row r="344" ht="24" customHeight="1">
      <c r="A344" s="494" t="n"/>
      <c r="B344" s="882" t="inlineStr">
        <is>
          <t>15</t>
        </is>
      </c>
      <c r="C344" s="742" t="inlineStr">
        <is>
          <t>43</t>
        </is>
      </c>
      <c r="D344" s="91" t="inlineStr">
        <is>
          <t>x</t>
        </is>
      </c>
      <c r="E344" s="91" t="inlineStr">
        <is>
          <t>x</t>
        </is>
      </c>
      <c r="F344" s="92" t="inlineStr">
        <is>
          <t>x</t>
        </is>
      </c>
      <c r="G344" s="1083" t="inlineStr">
        <is>
          <t>50%概率触发，触发2次。造成408点伤害值并且强制对手眩晕两回合不能行动。</t>
        </is>
      </c>
      <c r="H344" s="135" t="n"/>
      <c r="I344" s="135" t="n"/>
      <c r="J344" s="135" t="n"/>
      <c r="K344" s="135" t="n"/>
      <c r="L344" s="135" t="n"/>
      <c r="M344" s="135" t="n"/>
      <c r="N344" s="135" t="n"/>
      <c r="O344" s="135" t="n"/>
    </row>
    <row r="345" ht="24" customHeight="1">
      <c r="A345" s="1081" t="inlineStr">
        <is>
          <t>丐帮门技
玉阳神功</t>
        </is>
      </c>
      <c r="B345" s="746" t="inlineStr">
        <is>
          <t>0</t>
        </is>
      </c>
      <c r="C345" s="740" t="inlineStr">
        <is>
          <t>3</t>
        </is>
      </c>
      <c r="D345" s="340" t="inlineStr">
        <is>
          <t>4</t>
        </is>
      </c>
      <c r="E345" s="340" t="inlineStr">
        <is>
          <t>1</t>
        </is>
      </c>
      <c r="F345" s="207">
        <f>ROUNDUP(D345/$P$1+1,0)*E345</f>
        <v/>
      </c>
      <c r="G345" s="745" t="inlineStr">
        <is>
          <t>增加固定减伤 1 点并且增加韧性 1 %</t>
        </is>
      </c>
      <c r="H345" s="123" t="n"/>
      <c r="I345" s="123" t="n"/>
      <c r="J345" s="123" t="n"/>
      <c r="K345" s="123" t="n"/>
      <c r="L345" s="123" t="n"/>
      <c r="M345" s="123" t="n"/>
      <c r="N345" s="123" t="n"/>
      <c r="O345" s="123" t="n"/>
    </row>
    <row r="346" ht="24" customHeight="1">
      <c r="A346" s="494" t="n"/>
      <c r="B346" s="222" t="inlineStr">
        <is>
          <t>1</t>
        </is>
      </c>
      <c r="C346" s="741" t="inlineStr">
        <is>
          <t>3.7</t>
        </is>
      </c>
      <c r="D346" s="83" t="inlineStr">
        <is>
          <t>14</t>
        </is>
      </c>
      <c r="E346" s="83" t="inlineStr">
        <is>
          <t>2</t>
        </is>
      </c>
      <c r="F346" s="769">
        <f>ROUNDUP(D346/$P$1+1,0)*E346</f>
        <v/>
      </c>
      <c r="G346" s="747" t="inlineStr">
        <is>
          <t>增加固定减伤 2 点并且增加韧性 2 %</t>
        </is>
      </c>
      <c r="H346" s="129" t="n"/>
      <c r="I346" s="129" t="n"/>
      <c r="J346" s="129" t="n"/>
      <c r="K346" s="129" t="n"/>
      <c r="L346" s="129" t="n"/>
      <c r="M346" s="129" t="n"/>
      <c r="N346" s="129" t="n"/>
      <c r="O346" s="129" t="n"/>
    </row>
    <row r="347" ht="24" customHeight="1">
      <c r="A347" s="494" t="n"/>
      <c r="B347" s="222" t="inlineStr">
        <is>
          <t>2</t>
        </is>
      </c>
      <c r="C347" s="741" t="inlineStr">
        <is>
          <t>4.5</t>
        </is>
      </c>
      <c r="D347" s="83" t="inlineStr">
        <is>
          <t>28</t>
        </is>
      </c>
      <c r="E347" s="83" t="inlineStr">
        <is>
          <t>3</t>
        </is>
      </c>
      <c r="F347" s="769">
        <f>ROUNDUP(D347/$P$1+1,0)*E347</f>
        <v/>
      </c>
      <c r="G347" s="747" t="inlineStr">
        <is>
          <t>增加固定减伤 3 点并且增加韧性 3 %</t>
        </is>
      </c>
      <c r="H347" s="129" t="n"/>
      <c r="I347" s="129" t="n"/>
      <c r="J347" s="129" t="n"/>
      <c r="K347" s="129" t="n"/>
      <c r="L347" s="129" t="n"/>
      <c r="M347" s="129" t="n"/>
      <c r="N347" s="129" t="n"/>
      <c r="O347" s="129" t="n"/>
    </row>
    <row r="348" ht="24" customHeight="1">
      <c r="A348" s="494" t="n"/>
      <c r="B348" s="222" t="inlineStr">
        <is>
          <t>3</t>
        </is>
      </c>
      <c r="C348" s="741" t="inlineStr">
        <is>
          <t>5.4</t>
        </is>
      </c>
      <c r="D348" s="83" t="inlineStr">
        <is>
          <t>46</t>
        </is>
      </c>
      <c r="E348" s="83" t="inlineStr">
        <is>
          <t>4</t>
        </is>
      </c>
      <c r="F348" s="769">
        <f>ROUNDUP(D348/$P$1+1,0)*E348</f>
        <v/>
      </c>
      <c r="G348" s="747" t="inlineStr">
        <is>
          <t>增加固定减伤 5 点并且增加韧性 4 %</t>
        </is>
      </c>
      <c r="H348" s="129" t="n"/>
      <c r="I348" s="129" t="n"/>
      <c r="J348" s="129" t="n"/>
      <c r="K348" s="129" t="n"/>
      <c r="L348" s="129" t="n"/>
      <c r="M348" s="129" t="n"/>
      <c r="N348" s="129" t="n"/>
      <c r="O348" s="129" t="n"/>
    </row>
    <row r="349" ht="24" customHeight="1">
      <c r="A349" s="494" t="n"/>
      <c r="B349" s="222" t="inlineStr">
        <is>
          <t>4</t>
        </is>
      </c>
      <c r="C349" s="741" t="inlineStr">
        <is>
          <t>6.6</t>
        </is>
      </c>
      <c r="D349" s="83" t="inlineStr">
        <is>
          <t>58</t>
        </is>
      </c>
      <c r="E349" s="83" t="inlineStr">
        <is>
          <t>5</t>
        </is>
      </c>
      <c r="F349" s="769">
        <f>ROUNDUP(D349/$P$1+1,0)*E349</f>
        <v/>
      </c>
      <c r="G349" s="747" t="inlineStr">
        <is>
          <t>增加固定减伤 7 点并且增加韧性 5 %</t>
        </is>
      </c>
      <c r="H349" s="129" t="n"/>
      <c r="I349" s="129" t="n"/>
      <c r="J349" s="129" t="n"/>
      <c r="K349" s="129" t="n"/>
      <c r="L349" s="129" t="n"/>
      <c r="M349" s="129" t="n"/>
      <c r="N349" s="129" t="n"/>
      <c r="O349" s="129" t="n"/>
    </row>
    <row r="350" ht="24" customHeight="1">
      <c r="A350" s="494" t="n"/>
      <c r="B350" s="222" t="inlineStr">
        <is>
          <t>5</t>
        </is>
      </c>
      <c r="C350" s="741" t="inlineStr">
        <is>
          <t>8.1</t>
        </is>
      </c>
      <c r="D350" s="83" t="inlineStr">
        <is>
          <t>62</t>
        </is>
      </c>
      <c r="E350" s="83" t="inlineStr">
        <is>
          <t>6</t>
        </is>
      </c>
      <c r="F350" s="769">
        <f>ROUNDUP(D350/$P$1+1,0)*E350</f>
        <v/>
      </c>
      <c r="G350" s="747" t="inlineStr">
        <is>
          <t>增加固定减伤10点并且增加韧性 6 %</t>
        </is>
      </c>
      <c r="H350" s="129" t="n"/>
      <c r="I350" s="129" t="n"/>
      <c r="J350" s="129" t="n"/>
      <c r="K350" s="129" t="n"/>
      <c r="L350" s="129" t="n"/>
      <c r="M350" s="129" t="n"/>
      <c r="N350" s="129" t="n"/>
      <c r="O350" s="129" t="n"/>
    </row>
    <row r="351" ht="24" customHeight="1">
      <c r="A351" s="494" t="n"/>
      <c r="B351" s="222" t="inlineStr">
        <is>
          <t>6</t>
        </is>
      </c>
      <c r="C351" s="741" t="inlineStr">
        <is>
          <t>9.8</t>
        </is>
      </c>
      <c r="D351" s="83" t="inlineStr">
        <is>
          <t>70</t>
        </is>
      </c>
      <c r="E351" s="83" t="inlineStr">
        <is>
          <t>7</t>
        </is>
      </c>
      <c r="F351" s="769">
        <f>ROUNDUP(D351/$P$1+1,0)*E351</f>
        <v/>
      </c>
      <c r="G351" s="747" t="inlineStr">
        <is>
          <t>增加固定减伤13点并且增加韧性 7 %</t>
        </is>
      </c>
      <c r="H351" s="129" t="n"/>
      <c r="I351" s="129" t="n"/>
      <c r="J351" s="129" t="n"/>
      <c r="K351" s="129" t="n"/>
      <c r="L351" s="129" t="n"/>
      <c r="M351" s="129" t="n"/>
      <c r="N351" s="129" t="n"/>
      <c r="O351" s="129" t="n"/>
    </row>
    <row r="352" ht="24" customHeight="1">
      <c r="A352" s="494" t="n"/>
      <c r="B352" s="222" t="inlineStr">
        <is>
          <t>7</t>
        </is>
      </c>
      <c r="C352" s="741" t="inlineStr">
        <is>
          <t>11.7</t>
        </is>
      </c>
      <c r="D352" s="83" t="inlineStr">
        <is>
          <t>80</t>
        </is>
      </c>
      <c r="E352" s="83" t="inlineStr">
        <is>
          <t>8</t>
        </is>
      </c>
      <c r="F352" s="769">
        <f>ROUNDUP(D352/$P$1+1,0)*E352</f>
        <v/>
      </c>
      <c r="G352" s="747" t="inlineStr">
        <is>
          <t>增加固定减伤17点并且增加韧性 9 %</t>
        </is>
      </c>
      <c r="H352" s="129" t="n"/>
      <c r="I352" s="129" t="n"/>
      <c r="J352" s="129" t="n"/>
      <c r="K352" s="129" t="n"/>
      <c r="L352" s="129" t="n"/>
      <c r="M352" s="129" t="n"/>
      <c r="N352" s="129" t="n"/>
      <c r="O352" s="129" t="n"/>
    </row>
    <row r="353" ht="24" customHeight="1">
      <c r="A353" s="494" t="n"/>
      <c r="B353" s="222" t="inlineStr">
        <is>
          <t>8</t>
        </is>
      </c>
      <c r="C353" s="741" t="inlineStr">
        <is>
          <t>14.1</t>
        </is>
      </c>
      <c r="D353" s="83" t="inlineStr">
        <is>
          <t>100</t>
        </is>
      </c>
      <c r="E353" s="83" t="inlineStr">
        <is>
          <t>9</t>
        </is>
      </c>
      <c r="F353" s="769">
        <f>ROUNDUP(D353/$P$1+1,0)*E353</f>
        <v/>
      </c>
      <c r="G353" s="1084" t="inlineStr">
        <is>
          <t>增加固定减伤21点并且增加韧性11%</t>
        </is>
      </c>
      <c r="H353" s="129" t="n"/>
      <c r="I353" s="129" t="n"/>
      <c r="J353" s="129" t="n"/>
      <c r="K353" s="129" t="n"/>
      <c r="L353" s="129" t="n"/>
      <c r="M353" s="129" t="n"/>
      <c r="N353" s="129" t="n"/>
      <c r="O353" s="129" t="n"/>
    </row>
    <row r="354" ht="24" customHeight="1">
      <c r="A354" s="494" t="n"/>
      <c r="B354" s="222" t="inlineStr">
        <is>
          <t>9</t>
        </is>
      </c>
      <c r="C354" s="741" t="inlineStr">
        <is>
          <t>17</t>
        </is>
      </c>
      <c r="D354" s="83" t="inlineStr">
        <is>
          <t>120</t>
        </is>
      </c>
      <c r="E354" s="83" t="inlineStr">
        <is>
          <t>10</t>
        </is>
      </c>
      <c r="F354" s="769">
        <f>ROUNDUP(D354/$P$1+1,0)*E354</f>
        <v/>
      </c>
      <c r="G354" s="1084" t="inlineStr">
        <is>
          <t>增加固定减伤26点并且增加韧性13%</t>
        </is>
      </c>
      <c r="H354" s="129" t="n"/>
      <c r="I354" s="129" t="n"/>
      <c r="J354" s="129" t="n"/>
      <c r="K354" s="129" t="n"/>
      <c r="L354" s="129" t="n"/>
      <c r="M354" s="129" t="n"/>
      <c r="N354" s="129" t="n"/>
      <c r="O354" s="129" t="n"/>
    </row>
    <row r="355" ht="24" customHeight="1">
      <c r="A355" s="494" t="n"/>
      <c r="B355" s="222" t="inlineStr">
        <is>
          <t>10</t>
        </is>
      </c>
      <c r="C355" s="741" t="inlineStr">
        <is>
          <t>20.4</t>
        </is>
      </c>
      <c r="D355" s="83" t="inlineStr">
        <is>
          <t>130</t>
        </is>
      </c>
      <c r="E355" s="83" t="inlineStr">
        <is>
          <t>12</t>
        </is>
      </c>
      <c r="F355" s="769">
        <f>ROUNDUP(D355/$P$1+1,0)*E355</f>
        <v/>
      </c>
      <c r="G355" s="1084" t="inlineStr">
        <is>
          <t>增加固定减伤31点并且增加韧性15%</t>
        </is>
      </c>
      <c r="H355" s="129" t="n"/>
      <c r="I355" s="129" t="n"/>
      <c r="J355" s="129" t="n"/>
      <c r="K355" s="129" t="n"/>
      <c r="L355" s="129" t="n"/>
      <c r="M355" s="129" t="n"/>
      <c r="N355" s="129" t="n"/>
      <c r="O355" s="129" t="n"/>
    </row>
    <row r="356" ht="24" customHeight="1">
      <c r="A356" s="494" t="n"/>
      <c r="B356" s="222" t="inlineStr">
        <is>
          <t>11</t>
        </is>
      </c>
      <c r="C356" s="741" t="inlineStr">
        <is>
          <t>24.3</t>
        </is>
      </c>
      <c r="D356" s="83" t="inlineStr">
        <is>
          <t>150</t>
        </is>
      </c>
      <c r="E356" s="83" t="inlineStr">
        <is>
          <t>14</t>
        </is>
      </c>
      <c r="F356" s="769">
        <f>ROUNDUP(D356/$P$1+1,0)*E356</f>
        <v/>
      </c>
      <c r="G356" s="1084" t="inlineStr">
        <is>
          <t>增加固定减伤36点并且增加韧性18%</t>
        </is>
      </c>
      <c r="H356" s="129" t="n"/>
      <c r="I356" s="129" t="n"/>
      <c r="J356" s="129" t="n"/>
      <c r="K356" s="129" t="n"/>
      <c r="L356" s="129" t="n"/>
      <c r="M356" s="129" t="n"/>
      <c r="N356" s="129" t="n"/>
      <c r="O356" s="129" t="n"/>
    </row>
    <row r="357" ht="24" customHeight="1">
      <c r="A357" s="494" t="n"/>
      <c r="B357" s="222" t="inlineStr">
        <is>
          <t>12</t>
        </is>
      </c>
      <c r="C357" s="741" t="inlineStr">
        <is>
          <t>28.9</t>
        </is>
      </c>
      <c r="D357" s="83" t="inlineStr">
        <is>
          <t>170</t>
        </is>
      </c>
      <c r="E357" s="83" t="inlineStr">
        <is>
          <t>16</t>
        </is>
      </c>
      <c r="F357" s="769">
        <f>ROUNDUP(D357/$P$1+1,0)*E357</f>
        <v/>
      </c>
      <c r="G357" s="1084" t="inlineStr">
        <is>
          <t>增加固定减伤42点并且增加韧性21%</t>
        </is>
      </c>
      <c r="H357" s="129" t="n"/>
      <c r="I357" s="129" t="n"/>
      <c r="J357" s="129" t="n"/>
      <c r="K357" s="129" t="n"/>
      <c r="L357" s="129" t="n"/>
      <c r="M357" s="129" t="n"/>
      <c r="N357" s="129" t="n"/>
      <c r="O357" s="129" t="n"/>
    </row>
    <row r="358" ht="24" customHeight="1">
      <c r="A358" s="494" t="n"/>
      <c r="B358" s="222" t="inlineStr">
        <is>
          <t>13</t>
        </is>
      </c>
      <c r="C358" s="741" t="inlineStr">
        <is>
          <t>34.2</t>
        </is>
      </c>
      <c r="D358" s="83" t="inlineStr">
        <is>
          <t>190</t>
        </is>
      </c>
      <c r="E358" s="83" t="inlineStr">
        <is>
          <t>18</t>
        </is>
      </c>
      <c r="F358" s="769">
        <f>ROUNDUP(D358/$P$1+1,0)*E358</f>
        <v/>
      </c>
      <c r="G358" s="1084" t="inlineStr">
        <is>
          <t>增加固定减伤48点并且增加韧性24%</t>
        </is>
      </c>
      <c r="H358" s="129" t="n"/>
      <c r="I358" s="129" t="n"/>
      <c r="J358" s="129" t="n"/>
      <c r="K358" s="129" t="n"/>
      <c r="L358" s="129" t="n"/>
      <c r="M358" s="129" t="n"/>
      <c r="N358" s="129" t="n"/>
      <c r="O358" s="129" t="n"/>
    </row>
    <row r="359" ht="24" customHeight="1">
      <c r="A359" s="494" t="n"/>
      <c r="B359" s="222" t="inlineStr">
        <is>
          <t>14</t>
        </is>
      </c>
      <c r="C359" s="741" t="inlineStr">
        <is>
          <t>40.2</t>
        </is>
      </c>
      <c r="D359" s="83" t="inlineStr">
        <is>
          <t>290</t>
        </is>
      </c>
      <c r="E359" s="83" t="inlineStr">
        <is>
          <t>20</t>
        </is>
      </c>
      <c r="F359" s="769">
        <f>ROUNDUP(D359/$P$1+1,0)*E359</f>
        <v/>
      </c>
      <c r="G359" s="1084" t="inlineStr">
        <is>
          <t>增加固定减伤56点并且增加韧性27%</t>
        </is>
      </c>
      <c r="H359" s="129" t="n"/>
      <c r="I359" s="129" t="n"/>
      <c r="J359" s="129" t="n"/>
      <c r="K359" s="129" t="n"/>
      <c r="L359" s="129" t="n"/>
      <c r="M359" s="129" t="n"/>
      <c r="N359" s="129" t="n"/>
      <c r="O359" s="129" t="n"/>
    </row>
    <row r="360" ht="24" customHeight="1">
      <c r="A360" s="494" t="n"/>
      <c r="B360" s="882" t="inlineStr">
        <is>
          <t>15</t>
        </is>
      </c>
      <c r="C360" s="742" t="inlineStr">
        <is>
          <t>47</t>
        </is>
      </c>
      <c r="D360" s="91" t="inlineStr">
        <is>
          <t>x</t>
        </is>
      </c>
      <c r="E360" s="91" t="inlineStr">
        <is>
          <t>x</t>
        </is>
      </c>
      <c r="F360" s="92" t="inlineStr">
        <is>
          <t>x</t>
        </is>
      </c>
      <c r="G360" s="1083" t="inlineStr">
        <is>
          <t>增加固定减伤65点并且增加韧性30%</t>
        </is>
      </c>
      <c r="H360" s="135" t="n"/>
      <c r="I360" s="135" t="n"/>
      <c r="J360" s="135" t="n"/>
      <c r="K360" s="135" t="n"/>
      <c r="L360" s="135" t="n"/>
      <c r="M360" s="135" t="n"/>
      <c r="N360" s="135" t="n"/>
      <c r="O360" s="135" t="n"/>
    </row>
    <row r="361" ht="24" customHeight="1">
      <c r="A361" s="1081" t="inlineStr">
        <is>
          <t>丐帮门技
笑醉狂</t>
        </is>
      </c>
      <c r="B361" s="746" t="inlineStr">
        <is>
          <t>0</t>
        </is>
      </c>
      <c r="C361" s="740" t="inlineStr">
        <is>
          <t>3</t>
        </is>
      </c>
      <c r="D361" s="340" t="inlineStr">
        <is>
          <t>4</t>
        </is>
      </c>
      <c r="E361" s="340" t="inlineStr">
        <is>
          <t>1</t>
        </is>
      </c>
      <c r="F361" s="207">
        <f>ROUNDUP(D361/$P$1+1,0)*E361</f>
        <v/>
      </c>
      <c r="G361" s="745" t="inlineStr">
        <is>
          <t>30%概率触发，触发2次，回复自身 25 点生命值并且持续一回合增加 5 %的速度值。</t>
        </is>
      </c>
      <c r="H361" s="123" t="n"/>
      <c r="I361" s="123" t="n"/>
      <c r="J361" s="123" t="n"/>
      <c r="K361" s="123" t="n"/>
      <c r="L361" s="123" t="n"/>
      <c r="M361" s="123" t="n"/>
      <c r="N361" s="123" t="n"/>
      <c r="O361" s="123" t="n"/>
    </row>
    <row r="362" ht="24" customHeight="1">
      <c r="A362" s="494" t="n"/>
      <c r="B362" s="222" t="inlineStr">
        <is>
          <t>1</t>
        </is>
      </c>
      <c r="C362" s="741" t="inlineStr">
        <is>
          <t>3.6</t>
        </is>
      </c>
      <c r="D362" s="83" t="inlineStr">
        <is>
          <t>10</t>
        </is>
      </c>
      <c r="E362" s="83" t="inlineStr">
        <is>
          <t>2</t>
        </is>
      </c>
      <c r="F362" s="769">
        <f>ROUNDUP(D362/$P$1+1,0)*E362</f>
        <v/>
      </c>
      <c r="G362" s="747" t="inlineStr">
        <is>
          <t>30%概率触发，触发2次。回复自身 28 点生命值并且持续一回合增加 6 %的速度值。</t>
        </is>
      </c>
      <c r="H362" s="129" t="n"/>
      <c r="I362" s="129" t="n"/>
      <c r="J362" s="129" t="n"/>
      <c r="K362" s="129" t="n"/>
      <c r="L362" s="129" t="n"/>
      <c r="M362" s="129" t="n"/>
      <c r="N362" s="129" t="n"/>
      <c r="O362" s="129" t="n"/>
    </row>
    <row r="363" ht="24" customHeight="1">
      <c r="A363" s="494" t="n"/>
      <c r="B363" s="222" t="inlineStr">
        <is>
          <t>2</t>
        </is>
      </c>
      <c r="C363" s="741" t="inlineStr">
        <is>
          <t>4.2</t>
        </is>
      </c>
      <c r="D363" s="83" t="inlineStr">
        <is>
          <t>20</t>
        </is>
      </c>
      <c r="E363" s="83" t="inlineStr">
        <is>
          <t>3</t>
        </is>
      </c>
      <c r="F363" s="769">
        <f>ROUNDUP(D363/$P$1+1,0)*E363</f>
        <v/>
      </c>
      <c r="G363" s="747" t="inlineStr">
        <is>
          <t>30%概率触发，触发2次。回复自身 31 点生命值并且持续一回合增加 7 %的速度值。</t>
        </is>
      </c>
      <c r="H363" s="129" t="n"/>
      <c r="I363" s="129" t="n"/>
      <c r="J363" s="129" t="n"/>
      <c r="K363" s="129" t="n"/>
      <c r="L363" s="129" t="n"/>
      <c r="M363" s="129" t="n"/>
      <c r="N363" s="129" t="n"/>
      <c r="O363" s="129" t="n"/>
    </row>
    <row r="364" ht="24" customHeight="1">
      <c r="A364" s="494" t="n"/>
      <c r="B364" s="222" t="inlineStr">
        <is>
          <t>3</t>
        </is>
      </c>
      <c r="C364" s="741" t="inlineStr">
        <is>
          <t>5</t>
        </is>
      </c>
      <c r="D364" s="83" t="inlineStr">
        <is>
          <t>32</t>
        </is>
      </c>
      <c r="E364" s="83" t="inlineStr">
        <is>
          <t>4</t>
        </is>
      </c>
      <c r="F364" s="769">
        <f>ROUNDUP(D364/$P$1+1,0)*E364</f>
        <v/>
      </c>
      <c r="G364" s="747" t="inlineStr">
        <is>
          <t>30%概率触发，触发2次。回复自身 34 点生命值并且持续一回合增加 8 %的速度值。</t>
        </is>
      </c>
      <c r="H364" s="129" t="n"/>
      <c r="I364" s="129" t="n"/>
      <c r="J364" s="129" t="n"/>
      <c r="K364" s="129" t="n"/>
      <c r="L364" s="129" t="n"/>
      <c r="M364" s="129" t="n"/>
      <c r="N364" s="129" t="n"/>
      <c r="O364" s="129" t="n"/>
    </row>
    <row r="365" ht="24" customHeight="1">
      <c r="A365" s="494" t="n"/>
      <c r="B365" s="222" t="inlineStr">
        <is>
          <t>4</t>
        </is>
      </c>
      <c r="C365" s="741" t="inlineStr">
        <is>
          <t>6</t>
        </is>
      </c>
      <c r="D365" s="83" t="inlineStr">
        <is>
          <t>38</t>
        </is>
      </c>
      <c r="E365" s="83" t="inlineStr">
        <is>
          <t>5</t>
        </is>
      </c>
      <c r="F365" s="769">
        <f>ROUNDUP(D365/$P$1+1,0)*E365</f>
        <v/>
      </c>
      <c r="G365" s="747" t="inlineStr">
        <is>
          <t>30%概率触发，触发2次。回复自身 39 点生命值并且持续一回合增加 9 %的速度值。</t>
        </is>
      </c>
      <c r="H365" s="129" t="n"/>
      <c r="I365" s="129" t="n"/>
      <c r="J365" s="129" t="n"/>
      <c r="K365" s="129" t="n"/>
      <c r="L365" s="129" t="n"/>
      <c r="M365" s="129" t="n"/>
      <c r="N365" s="129" t="n"/>
      <c r="O365" s="129" t="n"/>
    </row>
    <row r="366" ht="24" customHeight="1">
      <c r="A366" s="494" t="n"/>
      <c r="B366" s="222" t="inlineStr">
        <is>
          <t>5</t>
        </is>
      </c>
      <c r="C366" s="741" t="inlineStr">
        <is>
          <t>7.2</t>
        </is>
      </c>
      <c r="D366" s="83" t="inlineStr">
        <is>
          <t>44</t>
        </is>
      </c>
      <c r="E366" s="83" t="inlineStr">
        <is>
          <t>6</t>
        </is>
      </c>
      <c r="F366" s="769">
        <f>ROUNDUP(D366/$P$1+1,0)*E366</f>
        <v/>
      </c>
      <c r="G366" s="1084" t="inlineStr">
        <is>
          <t>32%概率触发，触发2次。回复自身 45 点生命值并且持续两回合增加10%的速度值。</t>
        </is>
      </c>
      <c r="H366" s="129" t="n"/>
      <c r="I366" s="129" t="n"/>
      <c r="J366" s="129" t="n"/>
      <c r="K366" s="129" t="n"/>
      <c r="L366" s="129" t="n"/>
      <c r="M366" s="129" t="n"/>
      <c r="N366" s="129" t="n"/>
      <c r="O366" s="129" t="n"/>
    </row>
    <row r="367" ht="24" customHeight="1">
      <c r="A367" s="494" t="n"/>
      <c r="B367" s="222" t="inlineStr">
        <is>
          <t>6</t>
        </is>
      </c>
      <c r="C367" s="741" t="inlineStr">
        <is>
          <t>8.5</t>
        </is>
      </c>
      <c r="D367" s="83" t="inlineStr">
        <is>
          <t>48</t>
        </is>
      </c>
      <c r="E367" s="83" t="inlineStr">
        <is>
          <t>7</t>
        </is>
      </c>
      <c r="F367" s="769">
        <f>ROUNDUP(D367/$P$1+1,0)*E367</f>
        <v/>
      </c>
      <c r="G367" s="1084" t="inlineStr">
        <is>
          <t>33%概率触发，触发2次。回复自身 51 点生命值并且持续两回合增加11%的速度值。</t>
        </is>
      </c>
      <c r="H367" s="129" t="n"/>
      <c r="I367" s="129" t="n"/>
      <c r="J367" s="129" t="n"/>
      <c r="K367" s="129" t="n"/>
      <c r="L367" s="129" t="n"/>
      <c r="M367" s="129" t="n"/>
      <c r="N367" s="129" t="n"/>
      <c r="O367" s="129" t="n"/>
    </row>
    <row r="368" ht="24" customHeight="1">
      <c r="A368" s="494" t="n"/>
      <c r="B368" s="222" t="inlineStr">
        <is>
          <t>7</t>
        </is>
      </c>
      <c r="C368" s="741" t="inlineStr">
        <is>
          <t>10.1</t>
        </is>
      </c>
      <c r="D368" s="83" t="inlineStr">
        <is>
          <t>52</t>
        </is>
      </c>
      <c r="E368" s="83" t="inlineStr">
        <is>
          <t>8</t>
        </is>
      </c>
      <c r="F368" s="769">
        <f>ROUNDUP(D368/$P$1+1,0)*E368</f>
        <v/>
      </c>
      <c r="G368" s="1084" t="inlineStr">
        <is>
          <t>34%概率触发，触发2次。回复自身 59 点生命值并且持续两回合增加12%的速度值。</t>
        </is>
      </c>
      <c r="H368" s="129" t="n"/>
      <c r="I368" s="129" t="n"/>
      <c r="J368" s="129" t="n"/>
      <c r="K368" s="129" t="n"/>
      <c r="L368" s="129" t="n"/>
      <c r="M368" s="129" t="n"/>
      <c r="N368" s="129" t="n"/>
      <c r="O368" s="129" t="n"/>
    </row>
    <row r="369" ht="24" customHeight="1">
      <c r="A369" s="494" t="n"/>
      <c r="B369" s="222" t="inlineStr">
        <is>
          <t>8</t>
        </is>
      </c>
      <c r="C369" s="721" t="inlineStr">
        <is>
          <t>12.1</t>
        </is>
      </c>
      <c r="D369" s="83" t="inlineStr">
        <is>
          <t>62</t>
        </is>
      </c>
      <c r="E369" s="83" t="inlineStr">
        <is>
          <t>9</t>
        </is>
      </c>
      <c r="F369" s="769">
        <f>ROUNDUP(D369/$P$1+1,0)*E369</f>
        <v/>
      </c>
      <c r="G369" s="1084" t="inlineStr">
        <is>
          <t>35%概率触发，触发2次。回复自身 68 点生命值并且持续两回合增加13%的速度值。</t>
        </is>
      </c>
      <c r="H369" s="129" t="n"/>
      <c r="I369" s="129" t="n"/>
      <c r="J369" s="129" t="n"/>
      <c r="K369" s="129" t="n"/>
      <c r="L369" s="129" t="n"/>
      <c r="M369" s="129" t="n"/>
      <c r="N369" s="129" t="n"/>
      <c r="O369" s="129" t="n"/>
    </row>
    <row r="370" ht="24" customHeight="1">
      <c r="A370" s="494" t="n"/>
      <c r="B370" s="222" t="inlineStr">
        <is>
          <t>9</t>
        </is>
      </c>
      <c r="C370" s="741" t="inlineStr">
        <is>
          <t>14.5</t>
        </is>
      </c>
      <c r="D370" s="83" t="inlineStr">
        <is>
          <t>76</t>
        </is>
      </c>
      <c r="E370" s="83" t="inlineStr">
        <is>
          <t>10</t>
        </is>
      </c>
      <c r="F370" s="769">
        <f>ROUNDUP(D370/$P$1+1,0)*E370</f>
        <v/>
      </c>
      <c r="G370" s="1084" t="inlineStr">
        <is>
          <t>36%概率触发，触发2次。回复自身 79 点生命值并且持续两回合增加14%的速度值。</t>
        </is>
      </c>
      <c r="H370" s="129" t="n"/>
      <c r="I370" s="129" t="n"/>
      <c r="J370" s="129" t="n"/>
      <c r="K370" s="129" t="n"/>
      <c r="L370" s="129" t="n"/>
      <c r="M370" s="129" t="n"/>
      <c r="N370" s="129" t="n"/>
      <c r="O370" s="129" t="n"/>
    </row>
    <row r="371" ht="24" customHeight="1">
      <c r="A371" s="494" t="n"/>
      <c r="B371" s="222" t="inlineStr">
        <is>
          <t>10</t>
        </is>
      </c>
      <c r="C371" s="741" t="inlineStr">
        <is>
          <t>17.2</t>
        </is>
      </c>
      <c r="D371" s="83" t="inlineStr">
        <is>
          <t>84</t>
        </is>
      </c>
      <c r="E371" s="83" t="inlineStr">
        <is>
          <t>12</t>
        </is>
      </c>
      <c r="F371" s="769">
        <f>ROUNDUP(D371/$P$1+1,0)*E371</f>
        <v/>
      </c>
      <c r="G371" s="1084" t="inlineStr">
        <is>
          <t>38%概率触发，触发3次。回复自身 92 点生命值并且持续两回合增加16%的速度值。</t>
        </is>
      </c>
      <c r="H371" s="129" t="n"/>
      <c r="I371" s="129" t="n"/>
      <c r="J371" s="129" t="n"/>
      <c r="K371" s="129" t="n"/>
      <c r="L371" s="129" t="n"/>
      <c r="M371" s="129" t="n"/>
      <c r="N371" s="129" t="n"/>
      <c r="O371" s="129" t="n"/>
    </row>
    <row r="372" ht="24" customHeight="1">
      <c r="A372" s="494" t="n"/>
      <c r="B372" s="222" t="inlineStr">
        <is>
          <t>11</t>
        </is>
      </c>
      <c r="C372" s="741" t="inlineStr">
        <is>
          <t>20.4</t>
        </is>
      </c>
      <c r="D372" s="83" t="inlineStr">
        <is>
          <t>100</t>
        </is>
      </c>
      <c r="E372" s="83" t="inlineStr">
        <is>
          <t>14</t>
        </is>
      </c>
      <c r="F372" s="769">
        <f>ROUNDUP(D372/$P$1+1,0)*E372</f>
        <v/>
      </c>
      <c r="G372" s="1084" t="inlineStr">
        <is>
          <t>40%概率触发，触发3次。回复自身107点生命值并且持续两回合增加18%的速度值。</t>
        </is>
      </c>
      <c r="H372" s="129" t="n"/>
      <c r="I372" s="129" t="n"/>
      <c r="J372" s="129" t="n"/>
      <c r="K372" s="129" t="n"/>
      <c r="L372" s="129" t="n"/>
      <c r="M372" s="129" t="n"/>
      <c r="N372" s="129" t="n"/>
      <c r="O372" s="129" t="n"/>
    </row>
    <row r="373" ht="24" customHeight="1">
      <c r="A373" s="494" t="n"/>
      <c r="B373" s="222" t="inlineStr">
        <is>
          <t>12</t>
        </is>
      </c>
      <c r="C373" s="741" t="inlineStr">
        <is>
          <t>24.2</t>
        </is>
      </c>
      <c r="D373" s="83" t="inlineStr">
        <is>
          <t>120</t>
        </is>
      </c>
      <c r="E373" s="83" t="inlineStr">
        <is>
          <t>16</t>
        </is>
      </c>
      <c r="F373" s="769">
        <f>ROUNDUP(D373/$P$1+1,0)*E373</f>
        <v/>
      </c>
      <c r="G373" s="1084" t="inlineStr">
        <is>
          <t>42%概率触发，触发3次。回复自身125点生命值并且持续两回合增加20%的速度值。</t>
        </is>
      </c>
      <c r="H373" s="129" t="n"/>
      <c r="I373" s="129" t="n"/>
      <c r="J373" s="129" t="n"/>
      <c r="K373" s="129" t="n"/>
      <c r="L373" s="129" t="n"/>
      <c r="M373" s="129" t="n"/>
      <c r="N373" s="129" t="n"/>
      <c r="O373" s="129" t="n"/>
    </row>
    <row r="374" ht="24" customHeight="1">
      <c r="A374" s="494" t="n"/>
      <c r="B374" s="222" t="inlineStr">
        <is>
          <t>13</t>
        </is>
      </c>
      <c r="C374" s="721" t="inlineStr">
        <is>
          <t>28.5</t>
        </is>
      </c>
      <c r="D374" s="807" t="inlineStr">
        <is>
          <t>140</t>
        </is>
      </c>
      <c r="E374" s="807" t="inlineStr">
        <is>
          <t>18</t>
        </is>
      </c>
      <c r="F374" s="769">
        <f>ROUNDUP(D374/$P$1+1,0)*E374</f>
        <v/>
      </c>
      <c r="G374" s="1084" t="inlineStr">
        <is>
          <t>44%概率触发，触发3次。回复自身145点生命值并且持续两回合增加23%的速度值。</t>
        </is>
      </c>
      <c r="H374" s="129" t="n"/>
      <c r="I374" s="129" t="n"/>
      <c r="J374" s="129" t="n"/>
      <c r="K374" s="129" t="n"/>
      <c r="L374" s="129" t="n"/>
      <c r="M374" s="129" t="n"/>
      <c r="N374" s="129" t="n"/>
      <c r="O374" s="129" t="n"/>
    </row>
    <row r="375" ht="24" customHeight="1">
      <c r="A375" s="494" t="n"/>
      <c r="B375" s="222" t="inlineStr">
        <is>
          <t>14</t>
        </is>
      </c>
      <c r="C375" s="721" t="inlineStr">
        <is>
          <t>33.5</t>
        </is>
      </c>
      <c r="D375" s="807" t="inlineStr">
        <is>
          <t>200</t>
        </is>
      </c>
      <c r="E375" s="807" t="inlineStr">
        <is>
          <t>20</t>
        </is>
      </c>
      <c r="F375" s="769">
        <f>ROUNDUP(D375/$P$1+1,0)*E375</f>
        <v/>
      </c>
      <c r="G375" s="1084" t="inlineStr">
        <is>
          <t>47%概率触发，触发3次。回复自身169点生命值并且持续两回合增加26%的速度值。</t>
        </is>
      </c>
      <c r="H375" s="129" t="n"/>
      <c r="I375" s="129" t="n"/>
      <c r="J375" s="129" t="n"/>
      <c r="K375" s="129" t="n"/>
      <c r="L375" s="129" t="n"/>
      <c r="M375" s="129" t="n"/>
      <c r="N375" s="129" t="n"/>
      <c r="O375" s="129" t="n"/>
    </row>
    <row r="376" ht="24" customHeight="1">
      <c r="A376" s="494" t="n"/>
      <c r="B376" s="882" t="inlineStr">
        <is>
          <t>15</t>
        </is>
      </c>
      <c r="C376" s="742" t="inlineStr">
        <is>
          <t>39</t>
        </is>
      </c>
      <c r="D376" s="91" t="inlineStr">
        <is>
          <t>x</t>
        </is>
      </c>
      <c r="E376" s="91" t="inlineStr">
        <is>
          <t>x</t>
        </is>
      </c>
      <c r="F376" s="92" t="inlineStr">
        <is>
          <t>x</t>
        </is>
      </c>
      <c r="G376" s="1083" t="inlineStr">
        <is>
          <t>50%概率触发，触发3次。回复自身195点生命值并且持续两回合增加30%的速度值。</t>
        </is>
      </c>
      <c r="H376" s="135" t="n"/>
      <c r="I376" s="135" t="n"/>
      <c r="J376" s="135" t="n"/>
      <c r="K376" s="135" t="n"/>
      <c r="L376" s="135" t="n"/>
      <c r="M376" s="135" t="n"/>
      <c r="N376" s="135" t="n"/>
      <c r="O376" s="135" t="n"/>
    </row>
    <row r="377" ht="24" customHeight="1">
      <c r="A377" s="1081" t="inlineStr">
        <is>
          <t>丐帮门技
游龙缠身</t>
        </is>
      </c>
      <c r="B377" s="746" t="inlineStr">
        <is>
          <t>0</t>
        </is>
      </c>
      <c r="C377" s="740" t="inlineStr">
        <is>
          <t>3</t>
        </is>
      </c>
      <c r="D377" s="340" t="inlineStr">
        <is>
          <t>8</t>
        </is>
      </c>
      <c r="E377" s="340" t="inlineStr">
        <is>
          <t>1</t>
        </is>
      </c>
      <c r="F377" s="207">
        <f>ROUNDUP(D377/$P$1+1,0)*E377</f>
        <v/>
      </c>
      <c r="G377" s="1085" t="inlineStr">
        <is>
          <t>30%概率触发，触发1次。造成 22 点伤害并且减少对手速度30%持续两回合。</t>
        </is>
      </c>
      <c r="H377" s="123" t="n"/>
      <c r="I377" s="123" t="n"/>
      <c r="J377" s="123" t="n"/>
      <c r="K377" s="123" t="n"/>
      <c r="L377" s="123" t="n"/>
      <c r="M377" s="123" t="n"/>
      <c r="N377" s="123" t="n"/>
      <c r="O377" s="123" t="n"/>
    </row>
    <row r="378" ht="24" customHeight="1">
      <c r="A378" s="494" t="n"/>
      <c r="B378" s="222" t="inlineStr">
        <is>
          <t>1</t>
        </is>
      </c>
      <c r="C378" s="721" t="inlineStr">
        <is>
          <t>3.9</t>
        </is>
      </c>
      <c r="D378" s="83" t="inlineStr">
        <is>
          <t>16</t>
        </is>
      </c>
      <c r="E378" s="83" t="inlineStr">
        <is>
          <t>2</t>
        </is>
      </c>
      <c r="F378" s="769">
        <f>ROUNDUP(D378/$P$1+1,0)*E378</f>
        <v/>
      </c>
      <c r="G378" s="1084" t="inlineStr">
        <is>
          <t>30%概率触发，触发1次。造成 29 点伤害并且减少对手速度30%持续两回合。</t>
        </is>
      </c>
      <c r="H378" s="129" t="n"/>
      <c r="I378" s="129" t="n"/>
      <c r="J378" s="129" t="n"/>
      <c r="K378" s="129" t="n"/>
      <c r="L378" s="129" t="n"/>
      <c r="M378" s="129" t="n"/>
      <c r="N378" s="129" t="n"/>
      <c r="O378" s="129" t="n"/>
    </row>
    <row r="379" ht="24" customHeight="1">
      <c r="A379" s="494" t="n"/>
      <c r="B379" s="222" t="inlineStr">
        <is>
          <t>2</t>
        </is>
      </c>
      <c r="C379" s="721" t="inlineStr">
        <is>
          <t>4.7</t>
        </is>
      </c>
      <c r="D379" s="83" t="inlineStr">
        <is>
          <t>36</t>
        </is>
      </c>
      <c r="E379" s="83" t="inlineStr">
        <is>
          <t>3</t>
        </is>
      </c>
      <c r="F379" s="769">
        <f>ROUNDUP(D379/$P$1+1,0)*E379</f>
        <v/>
      </c>
      <c r="G379" s="1084" t="inlineStr">
        <is>
          <t>30%概率触发，触发1次。造成 36 点伤害并且减少对手速度30%持续两回合。</t>
        </is>
      </c>
      <c r="H379" s="129" t="n"/>
      <c r="I379" s="129" t="n"/>
      <c r="J379" s="129" t="n"/>
      <c r="K379" s="129" t="n"/>
      <c r="L379" s="129" t="n"/>
      <c r="M379" s="129" t="n"/>
      <c r="N379" s="129" t="n"/>
      <c r="O379" s="129" t="n"/>
    </row>
    <row r="380" ht="24" customHeight="1">
      <c r="A380" s="494" t="n"/>
      <c r="B380" s="222" t="inlineStr">
        <is>
          <t>3</t>
        </is>
      </c>
      <c r="C380" s="741" t="inlineStr">
        <is>
          <t>5.9</t>
        </is>
      </c>
      <c r="D380" s="83" t="inlineStr">
        <is>
          <t>56</t>
        </is>
      </c>
      <c r="E380" s="83" t="inlineStr">
        <is>
          <t>4</t>
        </is>
      </c>
      <c r="F380" s="769">
        <f>ROUNDUP(D380/$P$1+1,0)*E380</f>
        <v/>
      </c>
      <c r="G380" s="1084" t="inlineStr">
        <is>
          <t>30%概率触发，触发1次。造成 46 点伤害并且减少对手速度30%持续两回合。</t>
        </is>
      </c>
      <c r="H380" s="129" t="n"/>
      <c r="I380" s="129" t="n"/>
      <c r="J380" s="129" t="n"/>
      <c r="K380" s="129" t="n"/>
      <c r="L380" s="129" t="n"/>
      <c r="M380" s="129" t="n"/>
      <c r="N380" s="129" t="n"/>
      <c r="O380" s="129" t="n"/>
    </row>
    <row r="381" ht="24" customHeight="1">
      <c r="A381" s="494" t="n"/>
      <c r="B381" s="222" t="inlineStr">
        <is>
          <t>4</t>
        </is>
      </c>
      <c r="C381" s="741" t="inlineStr">
        <is>
          <t>7.3</t>
        </is>
      </c>
      <c r="D381" s="83" t="inlineStr">
        <is>
          <t>70</t>
        </is>
      </c>
      <c r="E381" s="83" t="inlineStr">
        <is>
          <t>5</t>
        </is>
      </c>
      <c r="F381" s="769">
        <f>ROUNDUP(D381/$P$1+1,0)*E381</f>
        <v/>
      </c>
      <c r="G381" s="1084" t="inlineStr">
        <is>
          <t>30%概率触发，触发1次。造成 59 点伤害并且减少对手速度30%持续两回合。</t>
        </is>
      </c>
      <c r="H381" s="129" t="n"/>
      <c r="I381" s="129" t="n"/>
      <c r="J381" s="129" t="n"/>
      <c r="K381" s="129" t="n"/>
      <c r="L381" s="129" t="n"/>
      <c r="M381" s="129" t="n"/>
      <c r="N381" s="129" t="n"/>
      <c r="O381" s="129" t="n"/>
    </row>
    <row r="382" ht="24" customHeight="1">
      <c r="A382" s="494" t="n"/>
      <c r="B382" s="222" t="inlineStr">
        <is>
          <t>5</t>
        </is>
      </c>
      <c r="C382" s="741" t="inlineStr">
        <is>
          <t>9</t>
        </is>
      </c>
      <c r="D382" s="83" t="inlineStr">
        <is>
          <t>76</t>
        </is>
      </c>
      <c r="E382" s="83" t="inlineStr">
        <is>
          <t>6</t>
        </is>
      </c>
      <c r="F382" s="769">
        <f>ROUNDUP(D382/$P$1+1,0)*E382</f>
        <v/>
      </c>
      <c r="G382" s="1084" t="inlineStr">
        <is>
          <t>35%概率触发，触发1次。造成 74 点伤害并且减少对手速度40%持续两回合。</t>
        </is>
      </c>
      <c r="H382" s="129" t="n"/>
      <c r="I382" s="129" t="n"/>
      <c r="J382" s="129" t="n"/>
      <c r="K382" s="129" t="n"/>
      <c r="L382" s="129" t="n"/>
      <c r="M382" s="129" t="n"/>
      <c r="N382" s="129" t="n"/>
      <c r="O382" s="129" t="n"/>
    </row>
    <row r="383" ht="24" customHeight="1">
      <c r="A383" s="494" t="n"/>
      <c r="B383" s="222" t="inlineStr">
        <is>
          <t>6</t>
        </is>
      </c>
      <c r="C383" s="741" t="inlineStr">
        <is>
          <t>11</t>
        </is>
      </c>
      <c r="D383" s="83" t="inlineStr">
        <is>
          <t>88</t>
        </is>
      </c>
      <c r="E383" s="83" t="inlineStr">
        <is>
          <t>7</t>
        </is>
      </c>
      <c r="F383" s="769">
        <f>ROUNDUP(D383/$P$1+1,0)*E383</f>
        <v/>
      </c>
      <c r="G383" s="1084" t="inlineStr">
        <is>
          <t>36%概率触发，触发1次。造成 92 点伤害并且减少对手速度40%持续两回合。</t>
        </is>
      </c>
      <c r="H383" s="129" t="n"/>
      <c r="I383" s="129" t="n"/>
      <c r="J383" s="129" t="n"/>
      <c r="K383" s="129" t="n"/>
      <c r="L383" s="129" t="n"/>
      <c r="M383" s="129" t="n"/>
      <c r="N383" s="129" t="n"/>
      <c r="O383" s="129" t="n"/>
    </row>
    <row r="384" ht="24" customHeight="1">
      <c r="A384" s="494" t="n"/>
      <c r="B384" s="222" t="inlineStr">
        <is>
          <t>7</t>
        </is>
      </c>
      <c r="C384" s="741" t="inlineStr">
        <is>
          <t>13.3</t>
        </is>
      </c>
      <c r="D384" s="83" t="inlineStr">
        <is>
          <t>98</t>
        </is>
      </c>
      <c r="E384" s="83" t="inlineStr">
        <is>
          <t>8</t>
        </is>
      </c>
      <c r="F384" s="769">
        <f>ROUNDUP(D384/$P$1+1,0)*E384</f>
        <v/>
      </c>
      <c r="G384" s="1084" t="inlineStr">
        <is>
          <t>38%概率触发，触发1次。造成112点伤害并且减少对手速度40%持续两回合。</t>
        </is>
      </c>
      <c r="H384" s="129" t="n"/>
      <c r="I384" s="129" t="n"/>
      <c r="J384" s="129" t="n"/>
      <c r="K384" s="129" t="n"/>
      <c r="L384" s="129" t="n"/>
      <c r="M384" s="129" t="n"/>
      <c r="N384" s="129" t="n"/>
      <c r="O384" s="129" t="n"/>
    </row>
    <row r="385" ht="24" customHeight="1">
      <c r="A385" s="494" t="n"/>
      <c r="B385" s="222" t="inlineStr">
        <is>
          <t>8</t>
        </is>
      </c>
      <c r="C385" s="741" t="inlineStr">
        <is>
          <t>16.1</t>
        </is>
      </c>
      <c r="D385" s="83" t="inlineStr">
        <is>
          <t>116</t>
        </is>
      </c>
      <c r="E385" s="83" t="inlineStr">
        <is>
          <t>9</t>
        </is>
      </c>
      <c r="F385" s="769">
        <f>ROUNDUP(D385/$P$1+1,0)*E385</f>
        <v/>
      </c>
      <c r="G385" s="1084" t="inlineStr">
        <is>
          <t>40%概率触发，触发1次。造成137点伤害并且减少对手速度40%持续两回合。</t>
        </is>
      </c>
      <c r="H385" s="129" t="n"/>
      <c r="I385" s="129" t="n"/>
      <c r="J385" s="129" t="n"/>
      <c r="K385" s="129" t="n"/>
      <c r="L385" s="129" t="n"/>
      <c r="M385" s="129" t="n"/>
      <c r="N385" s="129" t="n"/>
      <c r="O385" s="129" t="n"/>
    </row>
    <row r="386" ht="24" customHeight="1">
      <c r="A386" s="494" t="n"/>
      <c r="B386" s="222" t="inlineStr">
        <is>
          <t>9</t>
        </is>
      </c>
      <c r="C386" s="741" t="inlineStr">
        <is>
          <t>19.6</t>
        </is>
      </c>
      <c r="D386" s="83" t="inlineStr">
        <is>
          <t>140</t>
        </is>
      </c>
      <c r="E386" s="83" t="inlineStr">
        <is>
          <t>10</t>
        </is>
      </c>
      <c r="F386" s="769">
        <f>ROUNDUP(D386/$P$1+1,0)*E386</f>
        <v/>
      </c>
      <c r="G386" s="1084" t="inlineStr">
        <is>
          <t>43%概率触发，触发1次。造成167点伤害并且减少对手速度40%持续两回合。</t>
        </is>
      </c>
      <c r="H386" s="129" t="n"/>
      <c r="I386" s="129" t="n"/>
      <c r="J386" s="129" t="n"/>
      <c r="K386" s="129" t="n"/>
      <c r="L386" s="129" t="n"/>
      <c r="M386" s="129" t="n"/>
      <c r="N386" s="129" t="n"/>
      <c r="O386" s="129" t="n"/>
    </row>
    <row r="387" ht="24" customHeight="1">
      <c r="A387" s="494" t="n"/>
      <c r="B387" s="222" t="inlineStr">
        <is>
          <t>10</t>
        </is>
      </c>
      <c r="C387" s="741" t="inlineStr">
        <is>
          <t>23.6</t>
        </is>
      </c>
      <c r="D387" s="83" t="inlineStr">
        <is>
          <t>154</t>
        </is>
      </c>
      <c r="E387" s="83" t="inlineStr">
        <is>
          <t>12</t>
        </is>
      </c>
      <c r="F387" s="769">
        <f>ROUNDUP(D387/$P$1+1,0)*E387</f>
        <v/>
      </c>
      <c r="G387" s="1084" t="inlineStr">
        <is>
          <t>46%概率触发，触发2次。造成203点伤害并且减少对手速度50%持续两回合。</t>
        </is>
      </c>
      <c r="H387" s="129" t="n"/>
      <c r="I387" s="129" t="n"/>
      <c r="J387" s="129" t="n"/>
      <c r="K387" s="129" t="n"/>
      <c r="L387" s="129" t="n"/>
      <c r="M387" s="129" t="n"/>
      <c r="N387" s="129" t="n"/>
      <c r="O387" s="129" t="n"/>
    </row>
    <row r="388" ht="24" customHeight="1">
      <c r="A388" s="494" t="n"/>
      <c r="B388" s="222" t="inlineStr">
        <is>
          <t>11</t>
        </is>
      </c>
      <c r="C388" s="741" t="inlineStr">
        <is>
          <t>28.1</t>
        </is>
      </c>
      <c r="D388" s="83" t="inlineStr">
        <is>
          <t>100</t>
        </is>
      </c>
      <c r="E388" s="83" t="inlineStr">
        <is>
          <t>14</t>
        </is>
      </c>
      <c r="F388" s="769">
        <f>ROUNDUP(D388/$P$1+1,0)*E388</f>
        <v/>
      </c>
      <c r="G388" s="1084" t="inlineStr">
        <is>
          <t>49%概率触发，触发2次。造成243点伤害并且减少对手速度50%持续两回合。</t>
        </is>
      </c>
      <c r="H388" s="129" t="n"/>
      <c r="I388" s="129" t="n"/>
      <c r="J388" s="129" t="n"/>
      <c r="K388" s="129" t="n"/>
      <c r="L388" s="129" t="n"/>
      <c r="M388" s="129" t="n"/>
      <c r="N388" s="129" t="n"/>
      <c r="O388" s="129" t="n"/>
    </row>
    <row r="389" ht="24" customHeight="1">
      <c r="A389" s="494" t="n"/>
      <c r="B389" s="222" t="inlineStr">
        <is>
          <t>12</t>
        </is>
      </c>
      <c r="C389" s="741" t="inlineStr">
        <is>
          <t>33.6</t>
        </is>
      </c>
      <c r="D389" s="83" t="inlineStr">
        <is>
          <t>120</t>
        </is>
      </c>
      <c r="E389" s="83" t="inlineStr">
        <is>
          <t>16</t>
        </is>
      </c>
      <c r="F389" s="769">
        <f>ROUNDUP(D389/$P$1+1,0)*E389</f>
        <v/>
      </c>
      <c r="G389" s="1084" t="inlineStr">
        <is>
          <t>54%概率触发，触发2次。造成291点伤害并且减少对手速度50%持续两回合。</t>
        </is>
      </c>
      <c r="H389" s="129" t="n"/>
      <c r="I389" s="129" t="n"/>
      <c r="J389" s="129" t="n"/>
      <c r="K389" s="129" t="n"/>
      <c r="L389" s="129" t="n"/>
      <c r="M389" s="129" t="n"/>
      <c r="N389" s="129" t="n"/>
      <c r="O389" s="129" t="n"/>
    </row>
    <row r="390" ht="24" customHeight="1">
      <c r="A390" s="494" t="n"/>
      <c r="B390" s="222" t="inlineStr">
        <is>
          <t>13</t>
        </is>
      </c>
      <c r="C390" s="741" t="inlineStr">
        <is>
          <t>39.9</t>
        </is>
      </c>
      <c r="D390" s="83" t="inlineStr">
        <is>
          <t>140</t>
        </is>
      </c>
      <c r="E390" s="83" t="inlineStr">
        <is>
          <t>18</t>
        </is>
      </c>
      <c r="F390" s="769">
        <f>ROUNDUP(D390/$P$1+1,0)*E390</f>
        <v/>
      </c>
      <c r="G390" s="1084" t="inlineStr">
        <is>
          <t>58%概率触发，触发2次。造成346点伤害并且减少对手速度50%持续两回合。</t>
        </is>
      </c>
      <c r="H390" s="129" t="n"/>
      <c r="I390" s="129" t="n"/>
      <c r="J390" s="129" t="n"/>
      <c r="K390" s="129" t="n"/>
      <c r="L390" s="129" t="n"/>
      <c r="M390" s="129" t="n"/>
      <c r="N390" s="129" t="n"/>
      <c r="O390" s="129" t="n"/>
    </row>
    <row r="391" ht="24" customHeight="1">
      <c r="A391" s="494" t="n"/>
      <c r="B391" s="222" t="inlineStr">
        <is>
          <t>14</t>
        </is>
      </c>
      <c r="C391" s="721" t="inlineStr">
        <is>
          <t>47</t>
        </is>
      </c>
      <c r="D391" s="807" t="inlineStr">
        <is>
          <t>200</t>
        </is>
      </c>
      <c r="E391" s="83" t="inlineStr">
        <is>
          <t>20</t>
        </is>
      </c>
      <c r="F391" s="769">
        <f>ROUNDUP(D391/$P$1+1,0)*E391</f>
        <v/>
      </c>
      <c r="G391" s="1084" t="inlineStr">
        <is>
          <t>64%概率触发，触发2次。造成409点伤害并且减少对手速度50%持续两回合。</t>
        </is>
      </c>
      <c r="H391" s="129" t="n"/>
      <c r="I391" s="129" t="n"/>
      <c r="J391" s="129" t="n"/>
      <c r="K391" s="129" t="n"/>
      <c r="L391" s="129" t="n"/>
      <c r="M391" s="129" t="n"/>
      <c r="N391" s="129" t="n"/>
      <c r="O391" s="129" t="n"/>
    </row>
    <row r="392" ht="24" customHeight="1">
      <c r="A392" s="494" t="n"/>
      <c r="B392" s="882" t="inlineStr">
        <is>
          <t>15</t>
        </is>
      </c>
      <c r="C392" s="742" t="inlineStr">
        <is>
          <t>55</t>
        </is>
      </c>
      <c r="D392" s="91" t="inlineStr">
        <is>
          <t>x</t>
        </is>
      </c>
      <c r="E392" s="91" t="inlineStr">
        <is>
          <t>x</t>
        </is>
      </c>
      <c r="F392" s="92" t="inlineStr">
        <is>
          <t>x</t>
        </is>
      </c>
      <c r="G392" s="1083" t="inlineStr">
        <is>
          <t>70%概率触发，触发2次。造成480点伤害并且减少对手速度50%持续两回合。</t>
        </is>
      </c>
      <c r="H392" s="135" t="n"/>
      <c r="I392" s="135" t="n"/>
      <c r="J392" s="135" t="n"/>
      <c r="K392" s="135" t="n"/>
      <c r="L392" s="135" t="n"/>
      <c r="M392" s="135" t="n"/>
      <c r="N392" s="135" t="n"/>
      <c r="O392" s="135" t="n"/>
    </row>
    <row r="393" ht="24" customHeight="1">
      <c r="A393" s="1081" t="inlineStr">
        <is>
          <t>武当门武
太极剑
五级更名
七星剑
十级更名
天罡飞剑</t>
        </is>
      </c>
      <c r="B393" s="746" t="inlineStr">
        <is>
          <t>0</t>
        </is>
      </c>
      <c r="C393" s="1082" t="inlineStr">
        <is>
          <t>3</t>
        </is>
      </c>
      <c r="D393" s="340" t="inlineStr">
        <is>
          <t>4</t>
        </is>
      </c>
      <c r="E393" s="340" t="inlineStr">
        <is>
          <t>1</t>
        </is>
      </c>
      <c r="F393" s="207">
        <f>ROUNDUP(D393/$P$1+1,0)*E393</f>
        <v/>
      </c>
      <c r="G393" s="745" t="inlineStr">
        <is>
          <t>伤害： 41 ~ 59 ，每次使用中型武器后有 30 %概率触发，必中！</t>
        </is>
      </c>
      <c r="H393" s="123" t="n"/>
      <c r="I393" s="123" t="n"/>
      <c r="J393" s="123" t="n"/>
      <c r="K393" s="123" t="n"/>
      <c r="L393" s="123" t="n"/>
      <c r="M393" s="123" t="n"/>
      <c r="N393" s="123" t="n"/>
      <c r="O393" s="123" t="n"/>
    </row>
    <row r="394" ht="24" customHeight="1">
      <c r="A394" s="494" t="n"/>
      <c r="B394" s="222" t="inlineStr">
        <is>
          <t>1</t>
        </is>
      </c>
      <c r="C394" s="741" t="inlineStr">
        <is>
          <t>3.7</t>
        </is>
      </c>
      <c r="D394" s="83" t="inlineStr">
        <is>
          <t>12</t>
        </is>
      </c>
      <c r="E394" s="83" t="inlineStr">
        <is>
          <t>2</t>
        </is>
      </c>
      <c r="F394" s="769">
        <f>ROUNDUP(D394/$P$1+1,0)*E394</f>
        <v/>
      </c>
      <c r="G394" s="747" t="inlineStr">
        <is>
          <t>伤害： 49 ~ 67 ，每次使用中型武器后有 31 %概率触发，必中！</t>
        </is>
      </c>
      <c r="H394" s="129" t="n"/>
      <c r="I394" s="129" t="n"/>
      <c r="J394" s="129" t="n"/>
      <c r="K394" s="129" t="n"/>
      <c r="L394" s="129" t="n"/>
      <c r="M394" s="129" t="n"/>
      <c r="N394" s="129" t="n"/>
      <c r="O394" s="129" t="n"/>
    </row>
    <row r="395" ht="24" customHeight="1">
      <c r="A395" s="494" t="n"/>
      <c r="B395" s="222" t="inlineStr">
        <is>
          <t>2</t>
        </is>
      </c>
      <c r="C395" s="741" t="inlineStr">
        <is>
          <t>4.3</t>
        </is>
      </c>
      <c r="D395" s="83" t="inlineStr">
        <is>
          <t>24</t>
        </is>
      </c>
      <c r="E395" s="83" t="inlineStr">
        <is>
          <t>3</t>
        </is>
      </c>
      <c r="F395" s="769">
        <f>ROUNDUP(D395/$P$1+1,0)*E395</f>
        <v/>
      </c>
      <c r="G395" s="747" t="inlineStr">
        <is>
          <t>伤害： 57 ~ 75 ，每次使用中型武器后有 32 %概率触发，必中！</t>
        </is>
      </c>
      <c r="H395" s="129" t="n"/>
      <c r="I395" s="129" t="n"/>
      <c r="J395" s="129" t="n"/>
      <c r="K395" s="129" t="n"/>
      <c r="L395" s="129" t="n"/>
      <c r="M395" s="129" t="n"/>
      <c r="N395" s="129" t="n"/>
      <c r="O395" s="129" t="n"/>
    </row>
    <row r="396" ht="24" customHeight="1">
      <c r="A396" s="494" t="n"/>
      <c r="B396" s="222" t="inlineStr">
        <is>
          <t>3</t>
        </is>
      </c>
      <c r="C396" s="741" t="inlineStr">
        <is>
          <t>5.2</t>
        </is>
      </c>
      <c r="D396" s="83" t="inlineStr">
        <is>
          <t>38</t>
        </is>
      </c>
      <c r="E396" s="83" t="inlineStr">
        <is>
          <t>4</t>
        </is>
      </c>
      <c r="F396" s="769">
        <f>ROUNDUP(D396/$P$1+1,0)*E396</f>
        <v/>
      </c>
      <c r="G396" s="747" t="inlineStr">
        <is>
          <t>伤害： 69 ~ 87 ，每次使用中型武器后有 34 %概率触发，必中！</t>
        </is>
      </c>
      <c r="H396" s="129" t="n"/>
      <c r="I396" s="129" t="n"/>
      <c r="J396" s="129" t="n"/>
      <c r="K396" s="129" t="n"/>
      <c r="L396" s="129" t="n"/>
      <c r="M396" s="129" t="n"/>
      <c r="N396" s="129" t="n"/>
      <c r="O396" s="129" t="n"/>
    </row>
    <row r="397" ht="24" customHeight="1">
      <c r="A397" s="494" t="n"/>
      <c r="B397" s="222" t="inlineStr">
        <is>
          <t>4</t>
        </is>
      </c>
      <c r="C397" s="741" t="inlineStr">
        <is>
          <t>6.3</t>
        </is>
      </c>
      <c r="D397" s="83" t="inlineStr">
        <is>
          <t>48</t>
        </is>
      </c>
      <c r="E397" s="83" t="inlineStr">
        <is>
          <t>5</t>
        </is>
      </c>
      <c r="F397" s="769">
        <f>ROUNDUP(D397/$P$1+1,0)*E397</f>
        <v/>
      </c>
      <c r="G397" s="747" t="inlineStr">
        <is>
          <t>伤害： 82 ~100，每次使用中型武器后有 36 %概率触发，必中！</t>
        </is>
      </c>
      <c r="H397" s="129" t="n"/>
      <c r="I397" s="129" t="n"/>
      <c r="J397" s="129" t="n"/>
      <c r="K397" s="129" t="n"/>
      <c r="L397" s="129" t="n"/>
      <c r="M397" s="129" t="n"/>
      <c r="N397" s="129" t="n"/>
      <c r="O397" s="129" t="n"/>
    </row>
    <row r="398" ht="24" customHeight="1">
      <c r="A398" s="494" t="n"/>
      <c r="B398" s="222" t="inlineStr">
        <is>
          <t>5</t>
        </is>
      </c>
      <c r="C398" s="741" t="inlineStr">
        <is>
          <t>9.2</t>
        </is>
      </c>
      <c r="D398" s="83" t="inlineStr">
        <is>
          <t>54</t>
        </is>
      </c>
      <c r="E398" s="83" t="inlineStr">
        <is>
          <t>6</t>
        </is>
      </c>
      <c r="F398" s="769">
        <f>ROUNDUP(D398/$P$1+1,0)*E398</f>
        <v/>
      </c>
      <c r="G398" s="747" t="inlineStr">
        <is>
          <t>伤害：119~137，每次使用中型武器后有 38 %概率触发，必中！增加自身固定伤害 3</t>
        </is>
      </c>
      <c r="H398" s="129" t="n"/>
      <c r="I398" s="129" t="n"/>
      <c r="J398" s="129" t="n"/>
      <c r="K398" s="129" t="n"/>
      <c r="L398" s="129" t="n"/>
      <c r="M398" s="129" t="n"/>
      <c r="N398" s="129" t="n"/>
      <c r="O398" s="129" t="n"/>
    </row>
    <row r="399" ht="24" customHeight="1">
      <c r="A399" s="494" t="n"/>
      <c r="B399" s="222" t="inlineStr">
        <is>
          <t>6</t>
        </is>
      </c>
      <c r="C399" s="741" t="inlineStr">
        <is>
          <t>10.4</t>
        </is>
      </c>
      <c r="D399" s="83" t="inlineStr">
        <is>
          <t>60</t>
        </is>
      </c>
      <c r="E399" s="83" t="inlineStr">
        <is>
          <t>7</t>
        </is>
      </c>
      <c r="F399" s="769">
        <f>ROUNDUP(D399/$P$1+1,0)*E399</f>
        <v/>
      </c>
      <c r="G399" s="747" t="inlineStr">
        <is>
          <t>伤害：134~152，每次使用中型武器后有 41 %概率触发，必中！增加自身固定伤害 4</t>
        </is>
      </c>
      <c r="H399" s="129" t="n"/>
      <c r="I399" s="129" t="n"/>
      <c r="J399" s="129" t="n"/>
      <c r="K399" s="129" t="n"/>
      <c r="L399" s="129" t="n"/>
      <c r="M399" s="129" t="n"/>
      <c r="N399" s="129" t="n"/>
      <c r="O399" s="129" t="n"/>
    </row>
    <row r="400" ht="24" customHeight="1">
      <c r="A400" s="494" t="n"/>
      <c r="B400" s="222" t="inlineStr">
        <is>
          <t>7</t>
        </is>
      </c>
      <c r="C400" s="741" t="inlineStr">
        <is>
          <t>11.7</t>
        </is>
      </c>
      <c r="D400" s="83" t="inlineStr">
        <is>
          <t>70</t>
        </is>
      </c>
      <c r="E400" s="83" t="inlineStr">
        <is>
          <t>8</t>
        </is>
      </c>
      <c r="F400" s="769">
        <f>ROUNDUP(D400/$P$1+1,0)*E400</f>
        <v/>
      </c>
      <c r="G400" s="747" t="inlineStr">
        <is>
          <t>伤害：150~168，每次使用中型武器后有 44 %概率触发，必中！增加自身固定伤害 5</t>
        </is>
      </c>
      <c r="H400" s="129" t="n"/>
      <c r="I400" s="129" t="n"/>
      <c r="J400" s="129" t="n"/>
      <c r="K400" s="129" t="n"/>
      <c r="L400" s="129" t="n"/>
      <c r="M400" s="129" t="n"/>
      <c r="N400" s="129" t="n"/>
      <c r="O400" s="129" t="n"/>
    </row>
    <row r="401" ht="24" customHeight="1">
      <c r="A401" s="494" t="n"/>
      <c r="B401" s="222" t="inlineStr">
        <is>
          <t>8</t>
        </is>
      </c>
      <c r="C401" s="741" t="inlineStr">
        <is>
          <t>13.5</t>
        </is>
      </c>
      <c r="D401" s="83" t="inlineStr">
        <is>
          <t>80</t>
        </is>
      </c>
      <c r="E401" s="83" t="inlineStr">
        <is>
          <t>9</t>
        </is>
      </c>
      <c r="F401" s="769">
        <f>ROUNDUP(D401/$P$1+1,0)*E401</f>
        <v/>
      </c>
      <c r="G401" s="747" t="inlineStr">
        <is>
          <t>伤害：172~190，每次使用中型武器后有 48 %概率触发，必中！增加自身固定伤害 6</t>
        </is>
      </c>
      <c r="H401" s="129" t="n"/>
      <c r="I401" s="129" t="n"/>
      <c r="J401" s="129" t="n"/>
      <c r="K401" s="129" t="n"/>
      <c r="L401" s="129" t="n"/>
      <c r="M401" s="129" t="n"/>
      <c r="N401" s="129" t="n"/>
      <c r="O401" s="129" t="n"/>
    </row>
    <row r="402" ht="24" customHeight="1">
      <c r="A402" s="494" t="n"/>
      <c r="B402" s="222" t="inlineStr">
        <is>
          <t>9</t>
        </is>
      </c>
      <c r="C402" s="721" t="inlineStr">
        <is>
          <t>15.7</t>
        </is>
      </c>
      <c r="D402" s="83" t="inlineStr">
        <is>
          <t>100</t>
        </is>
      </c>
      <c r="E402" s="83" t="inlineStr">
        <is>
          <t>10</t>
        </is>
      </c>
      <c r="F402" s="769">
        <f>ROUNDUP(D402/$P$1+1,0)*E402</f>
        <v/>
      </c>
      <c r="G402" s="747" t="inlineStr">
        <is>
          <t>伤害：201~219，每次使用中型武器后有 52 %概率触发，必中！增加自身固定伤害 8</t>
        </is>
      </c>
      <c r="H402" s="129" t="n"/>
      <c r="I402" s="129" t="n"/>
      <c r="J402" s="129" t="n"/>
      <c r="K402" s="129" t="n"/>
      <c r="L402" s="129" t="n"/>
      <c r="M402" s="129" t="n"/>
      <c r="N402" s="129" t="n"/>
      <c r="O402" s="129" t="n"/>
    </row>
    <row r="403" ht="24" customHeight="1">
      <c r="A403" s="494" t="n"/>
      <c r="B403" s="222" t="inlineStr">
        <is>
          <t>10</t>
        </is>
      </c>
      <c r="C403" s="741" t="inlineStr">
        <is>
          <t>23.2</t>
        </is>
      </c>
      <c r="D403" s="83" t="inlineStr">
        <is>
          <t>110</t>
        </is>
      </c>
      <c r="E403" s="83" t="inlineStr">
        <is>
          <t>12</t>
        </is>
      </c>
      <c r="F403" s="769">
        <f>ROUNDUP(D403/$P$1+1,0)*E403</f>
        <v/>
      </c>
      <c r="G403" s="747" t="inlineStr">
        <is>
          <t>伤害：294~312，每次使用中型武器后有 58 %概率触发，必中！增加自身固定伤害10，空手和技能附加伤害14</t>
        </is>
      </c>
      <c r="H403" s="129" t="n"/>
      <c r="I403" s="129" t="n"/>
      <c r="J403" s="129" t="n"/>
      <c r="K403" s="129" t="n"/>
      <c r="L403" s="129" t="n"/>
      <c r="M403" s="129" t="n"/>
      <c r="N403" s="129" t="n"/>
      <c r="O403" s="129" t="n"/>
    </row>
    <row r="404" ht="24" customHeight="1">
      <c r="A404" s="494" t="n"/>
      <c r="B404" s="222" t="inlineStr">
        <is>
          <t>11</t>
        </is>
      </c>
      <c r="C404" s="741" t="inlineStr">
        <is>
          <t>26.3</t>
        </is>
      </c>
      <c r="D404" s="83" t="inlineStr">
        <is>
          <t>120</t>
        </is>
      </c>
      <c r="E404" s="83" t="inlineStr">
        <is>
          <t>14</t>
        </is>
      </c>
      <c r="F404" s="769">
        <f>ROUNDUP(D404/$P$1+1,0)*E404</f>
        <v/>
      </c>
      <c r="G404" s="747" t="inlineStr">
        <is>
          <t>伤害：334~352，每次使用中型武器后有 64 %概率触发，必中！增加自身固定伤害12，空手和技能附加伤害17</t>
        </is>
      </c>
      <c r="H404" s="129" t="n"/>
      <c r="I404" s="129" t="n"/>
      <c r="J404" s="129" t="n"/>
      <c r="K404" s="129" t="n"/>
      <c r="L404" s="129" t="n"/>
      <c r="M404" s="129" t="n"/>
      <c r="N404" s="129" t="n"/>
      <c r="O404" s="129" t="n"/>
    </row>
    <row r="405" ht="24" customHeight="1">
      <c r="A405" s="494" t="n"/>
      <c r="B405" s="222" t="inlineStr">
        <is>
          <t>12</t>
        </is>
      </c>
      <c r="C405" s="741" t="inlineStr">
        <is>
          <t>29.7</t>
        </is>
      </c>
      <c r="D405" s="83" t="inlineStr">
        <is>
          <t>140</t>
        </is>
      </c>
      <c r="E405" s="83" t="inlineStr">
        <is>
          <t>16</t>
        </is>
      </c>
      <c r="F405" s="769">
        <f>ROUNDUP(D405/$P$1+1,0)*E405</f>
        <v/>
      </c>
      <c r="G405" s="747" t="inlineStr">
        <is>
          <t>伤害：375~393，每次使用中型武器后有 71 %概率触发，必中！增加自身固定伤害15，空手和技能附加伤害21</t>
        </is>
      </c>
      <c r="H405" s="129" t="n"/>
      <c r="I405" s="129" t="n"/>
      <c r="J405" s="129" t="n"/>
      <c r="K405" s="129" t="n"/>
      <c r="L405" s="129" t="n"/>
      <c r="M405" s="129" t="n"/>
      <c r="N405" s="129" t="n"/>
      <c r="O405" s="129" t="n"/>
    </row>
    <row r="406" ht="24" customHeight="1">
      <c r="A406" s="494" t="n"/>
      <c r="B406" s="222" t="inlineStr">
        <is>
          <t>13</t>
        </is>
      </c>
      <c r="C406" s="741" t="inlineStr">
        <is>
          <t>33.6</t>
        </is>
      </c>
      <c r="D406" s="83" t="inlineStr">
        <is>
          <t>160</t>
        </is>
      </c>
      <c r="E406" s="83" t="inlineStr">
        <is>
          <t>18</t>
        </is>
      </c>
      <c r="F406" s="769">
        <f>ROUNDUP(D406/$P$1+1,0)*E406</f>
        <v/>
      </c>
      <c r="G406" s="747" t="inlineStr">
        <is>
          <t>伤害：424~442，每次使用中型武器后有 80 %概率触发，必中！增加自身固定伤害18，空手和技能附加伤害25</t>
        </is>
      </c>
      <c r="H406" s="129" t="n"/>
      <c r="I406" s="129" t="n"/>
      <c r="J406" s="129" t="n"/>
      <c r="K406" s="129" t="n"/>
      <c r="L406" s="129" t="n"/>
      <c r="M406" s="129" t="n"/>
      <c r="N406" s="129" t="n"/>
      <c r="O406" s="129" t="n"/>
    </row>
    <row r="407" ht="24" customHeight="1">
      <c r="A407" s="494" t="n"/>
      <c r="B407" s="222" t="inlineStr">
        <is>
          <t>14</t>
        </is>
      </c>
      <c r="C407" s="741" t="inlineStr">
        <is>
          <t>38</t>
        </is>
      </c>
      <c r="D407" s="83" t="inlineStr">
        <is>
          <t>240</t>
        </is>
      </c>
      <c r="E407" s="83" t="inlineStr">
        <is>
          <t>20</t>
        </is>
      </c>
      <c r="F407" s="769">
        <f>ROUNDUP(D407/$P$1+1,0)*E407</f>
        <v/>
      </c>
      <c r="G407" s="747" t="inlineStr">
        <is>
          <t>伤害：479~497，每次使用中型武器后有 89 %概率触发，必中！增加自身固定伤害21，空手和技能附加伤害30</t>
        </is>
      </c>
      <c r="H407" s="129" t="n"/>
      <c r="I407" s="129" t="n"/>
      <c r="J407" s="129" t="n"/>
      <c r="K407" s="129" t="n"/>
      <c r="L407" s="129" t="n"/>
      <c r="M407" s="129" t="n"/>
      <c r="N407" s="129" t="n"/>
      <c r="O407" s="129" t="n"/>
    </row>
    <row r="408" ht="24" customHeight="1">
      <c r="A408" s="494" t="n"/>
      <c r="B408" s="882" t="inlineStr">
        <is>
          <t>15</t>
        </is>
      </c>
      <c r="C408" s="742" t="inlineStr">
        <is>
          <t>43</t>
        </is>
      </c>
      <c r="D408" s="91" t="inlineStr">
        <is>
          <t>x</t>
        </is>
      </c>
      <c r="E408" s="91" t="inlineStr">
        <is>
          <t>x</t>
        </is>
      </c>
      <c r="F408" s="92" t="inlineStr">
        <is>
          <t>x</t>
        </is>
      </c>
      <c r="G408" s="771" t="inlineStr">
        <is>
          <t>伤害：541~559，每次使用中型武器后有100%概率触发，必中！增加自身固定伤害25，空手和技能附加伤害35</t>
        </is>
      </c>
      <c r="H408" s="135" t="n"/>
      <c r="I408" s="135" t="n"/>
      <c r="J408" s="135" t="n"/>
      <c r="K408" s="135" t="n"/>
      <c r="L408" s="135" t="n"/>
      <c r="M408" s="135" t="n"/>
      <c r="N408" s="135" t="n"/>
      <c r="O408" s="135" t="n"/>
    </row>
    <row r="409" ht="24" customHeight="1">
      <c r="A409" s="1081" t="inlineStr">
        <is>
          <t>武当门武
天雷符
五级更名
太乙神符
十级更名
九天雷火</t>
        </is>
      </c>
      <c r="B409" s="746" t="inlineStr">
        <is>
          <t>0</t>
        </is>
      </c>
      <c r="C409" s="740" t="inlineStr">
        <is>
          <t>3</t>
        </is>
      </c>
      <c r="D409" s="340" t="inlineStr">
        <is>
          <t>4</t>
        </is>
      </c>
      <c r="E409" s="340" t="inlineStr">
        <is>
          <t>1</t>
        </is>
      </c>
      <c r="F409" s="207">
        <f>ROUNDUP(D409/$P$1+1,0)*E409</f>
        <v/>
      </c>
      <c r="G409" s="1085" t="inlineStr">
        <is>
          <t>伤害： 55 ~ 75 ，每次使用投掷武器后有 30 %概率触发，必中！</t>
        </is>
      </c>
      <c r="H409" s="123" t="n"/>
      <c r="I409" s="123" t="n"/>
      <c r="J409" s="123" t="n"/>
      <c r="K409" s="123" t="n"/>
      <c r="L409" s="123" t="n"/>
      <c r="M409" s="123" t="n"/>
      <c r="N409" s="123" t="n"/>
      <c r="O409" s="123" t="n"/>
    </row>
    <row r="410" ht="24" customHeight="1">
      <c r="A410" s="494" t="n"/>
      <c r="B410" s="222" t="inlineStr">
        <is>
          <t>1</t>
        </is>
      </c>
      <c r="C410" s="721" t="inlineStr">
        <is>
          <t>3.7</t>
        </is>
      </c>
      <c r="D410" s="83" t="inlineStr">
        <is>
          <t>14</t>
        </is>
      </c>
      <c r="E410" s="83" t="inlineStr">
        <is>
          <t>2</t>
        </is>
      </c>
      <c r="F410" s="769">
        <f>ROUNDUP(D410/$P$1+1,0)*E410</f>
        <v/>
      </c>
      <c r="G410" s="1084" t="inlineStr">
        <is>
          <t>伤害： 65 ~ 85 ，每次使用投掷武器后有 31 %概率触发，必中！</t>
        </is>
      </c>
      <c r="H410" s="129" t="n"/>
      <c r="I410" s="129" t="n"/>
      <c r="J410" s="129" t="n"/>
      <c r="K410" s="129" t="n"/>
      <c r="L410" s="129" t="n"/>
      <c r="M410" s="129" t="n"/>
      <c r="N410" s="129" t="n"/>
      <c r="O410" s="129" t="n"/>
    </row>
    <row r="411" ht="24" customHeight="1">
      <c r="A411" s="494" t="n"/>
      <c r="B411" s="222" t="inlineStr">
        <is>
          <t>2</t>
        </is>
      </c>
      <c r="C411" s="721" t="inlineStr">
        <is>
          <t>4.7</t>
        </is>
      </c>
      <c r="D411" s="83" t="inlineStr">
        <is>
          <t>28</t>
        </is>
      </c>
      <c r="E411" s="83" t="inlineStr">
        <is>
          <t>3</t>
        </is>
      </c>
      <c r="F411" s="769">
        <f>ROUNDUP(D411/$P$1+1,0)*E411</f>
        <v/>
      </c>
      <c r="G411" s="1084" t="inlineStr">
        <is>
          <t>伤害： 76 ~ 96 ，每次使用投掷武器后有 32 %概率触发，必中！</t>
        </is>
      </c>
      <c r="H411" s="129" t="n"/>
      <c r="I411" s="129" t="n"/>
      <c r="J411" s="129" t="n"/>
      <c r="K411" s="129" t="n"/>
      <c r="L411" s="129" t="n"/>
      <c r="M411" s="129" t="n"/>
      <c r="N411" s="129" t="n"/>
      <c r="O411" s="129" t="n"/>
    </row>
    <row r="412" ht="24" customHeight="1">
      <c r="A412" s="494" t="n"/>
      <c r="B412" s="222" t="inlineStr">
        <is>
          <t>3</t>
        </is>
      </c>
      <c r="C412" s="741" t="inlineStr">
        <is>
          <t>5.9</t>
        </is>
      </c>
      <c r="D412" s="83" t="inlineStr">
        <is>
          <t>46</t>
        </is>
      </c>
      <c r="E412" s="83" t="inlineStr">
        <is>
          <t>4</t>
        </is>
      </c>
      <c r="F412" s="769">
        <f>ROUNDUP(D412/$P$1+1,0)*E412</f>
        <v/>
      </c>
      <c r="G412" s="747" t="inlineStr">
        <is>
          <t>伤害： 91 ~111，每次使用投掷武器后有 34 %概率触发，必中！</t>
        </is>
      </c>
      <c r="H412" s="129" t="n"/>
      <c r="I412" s="129" t="n"/>
      <c r="J412" s="129" t="n"/>
      <c r="K412" s="129" t="n"/>
      <c r="L412" s="129" t="n"/>
      <c r="M412" s="129" t="n"/>
      <c r="N412" s="129" t="n"/>
      <c r="O412" s="129" t="n"/>
    </row>
    <row r="413" ht="24" customHeight="1">
      <c r="A413" s="494" t="n"/>
      <c r="B413" s="222" t="inlineStr">
        <is>
          <t>4</t>
        </is>
      </c>
      <c r="C413" s="721" t="inlineStr">
        <is>
          <t>7.3</t>
        </is>
      </c>
      <c r="D413" s="83" t="inlineStr">
        <is>
          <t>58</t>
        </is>
      </c>
      <c r="E413" s="83" t="inlineStr">
        <is>
          <t>5</t>
        </is>
      </c>
      <c r="F413" s="769">
        <f>ROUNDUP(D413/$P$1+1,0)*E413</f>
        <v/>
      </c>
      <c r="G413" s="1084" t="inlineStr">
        <is>
          <t>伤害：109~129，每次使用投掷武器后有 36 %概率触发，必中！</t>
        </is>
      </c>
      <c r="H413" s="129" t="n"/>
      <c r="I413" s="129" t="n"/>
      <c r="J413" s="129" t="n"/>
      <c r="K413" s="129" t="n"/>
      <c r="L413" s="129" t="n"/>
      <c r="M413" s="129" t="n"/>
      <c r="N413" s="129" t="n"/>
      <c r="O413" s="129" t="n"/>
    </row>
    <row r="414" ht="24" customHeight="1">
      <c r="A414" s="494" t="n"/>
      <c r="B414" s="222" t="inlineStr">
        <is>
          <t>5</t>
        </is>
      </c>
      <c r="C414" s="721" t="inlineStr">
        <is>
          <t>11</t>
        </is>
      </c>
      <c r="D414" s="83" t="inlineStr">
        <is>
          <t>54</t>
        </is>
      </c>
      <c r="E414" s="83" t="inlineStr">
        <is>
          <t>6</t>
        </is>
      </c>
      <c r="F414" s="769">
        <f>ROUNDUP(D414/$P$1+1,0)*E414</f>
        <v/>
      </c>
      <c r="G414" s="747" t="inlineStr">
        <is>
          <t>伤害：155~175，每次使用投掷武器后有 38 %概率触发，必中！增加自身命中率 3.5 %</t>
        </is>
      </c>
      <c r="H414" s="129" t="n"/>
      <c r="I414" s="129" t="n"/>
      <c r="J414" s="129" t="n"/>
      <c r="K414" s="129" t="n"/>
      <c r="L414" s="129" t="n"/>
      <c r="M414" s="129" t="n"/>
      <c r="N414" s="129" t="n"/>
      <c r="O414" s="129" t="n"/>
    </row>
    <row r="415" ht="24" customHeight="1">
      <c r="A415" s="494" t="n"/>
      <c r="B415" s="222" t="inlineStr">
        <is>
          <t>6</t>
        </is>
      </c>
      <c r="C415" s="721" t="inlineStr">
        <is>
          <t>12.6</t>
        </is>
      </c>
      <c r="D415" s="83" t="inlineStr">
        <is>
          <t>72</t>
        </is>
      </c>
      <c r="E415" s="83" t="inlineStr">
        <is>
          <t>7</t>
        </is>
      </c>
      <c r="F415" s="769">
        <f>ROUNDUP(D415/$P$1+1,0)*E415</f>
        <v/>
      </c>
      <c r="G415" s="747" t="inlineStr">
        <is>
          <t>伤害：175~195，每次使用投掷武器后有 41 %概率触发，必中！增加自身命中率 4.6 %</t>
        </is>
      </c>
      <c r="H415" s="129" t="n"/>
      <c r="I415" s="129" t="n"/>
      <c r="J415" s="129" t="n"/>
      <c r="K415" s="129" t="n"/>
      <c r="L415" s="129" t="n"/>
      <c r="M415" s="129" t="n"/>
      <c r="N415" s="129" t="n"/>
      <c r="O415" s="129" t="n"/>
    </row>
    <row r="416" ht="24" customHeight="1">
      <c r="A416" s="494" t="n"/>
      <c r="B416" s="222" t="inlineStr">
        <is>
          <t>7</t>
        </is>
      </c>
      <c r="C416" s="721" t="inlineStr">
        <is>
          <t>14.3</t>
        </is>
      </c>
      <c r="D416" s="83" t="inlineStr">
        <is>
          <t>70</t>
        </is>
      </c>
      <c r="E416" s="83" t="inlineStr">
        <is>
          <t>8</t>
        </is>
      </c>
      <c r="F416" s="769">
        <f>ROUNDUP(D416/$P$1+1,0)*E416</f>
        <v/>
      </c>
      <c r="G416" s="747" t="inlineStr">
        <is>
          <t>伤害：196~216，每次使用投掷武器后有 44 %概率触发，必中！增加自身命中率 5.9 %</t>
        </is>
      </c>
      <c r="H416" s="129" t="n"/>
      <c r="I416" s="129" t="n"/>
      <c r="J416" s="129" t="n"/>
      <c r="K416" s="129" t="n"/>
      <c r="L416" s="129" t="n"/>
      <c r="M416" s="129" t="n"/>
      <c r="N416" s="129" t="n"/>
      <c r="O416" s="129" t="n"/>
    </row>
    <row r="417" ht="24" customHeight="1">
      <c r="A417" s="494" t="n"/>
      <c r="B417" s="222" t="inlineStr">
        <is>
          <t>8</t>
        </is>
      </c>
      <c r="C417" s="741" t="inlineStr">
        <is>
          <t>16.7</t>
        </is>
      </c>
      <c r="D417" s="83" t="inlineStr">
        <is>
          <t>96</t>
        </is>
      </c>
      <c r="E417" s="83" t="inlineStr">
        <is>
          <t>9</t>
        </is>
      </c>
      <c r="F417" s="769">
        <f>ROUNDUP(D417/$P$1+1,0)*E417</f>
        <v/>
      </c>
      <c r="G417" s="747" t="inlineStr">
        <is>
          <t>伤害：226~246，每次使用投掷武器后有 48 %概率触发，必中！增加自身命中率 7.6 %</t>
        </is>
      </c>
      <c r="H417" s="129" t="n"/>
      <c r="I417" s="129" t="n"/>
      <c r="J417" s="129" t="n"/>
      <c r="K417" s="129" t="n"/>
      <c r="L417" s="129" t="n"/>
      <c r="M417" s="129" t="n"/>
      <c r="N417" s="129" t="n"/>
      <c r="O417" s="129" t="n"/>
    </row>
    <row r="418" ht="24" customHeight="1">
      <c r="A418" s="494" t="n"/>
      <c r="B418" s="222" t="inlineStr">
        <is>
          <t>9</t>
        </is>
      </c>
      <c r="C418" s="741" t="inlineStr">
        <is>
          <t>19.6</t>
        </is>
      </c>
      <c r="D418" s="83" t="inlineStr">
        <is>
          <t>100</t>
        </is>
      </c>
      <c r="E418" s="83" t="inlineStr">
        <is>
          <t>10</t>
        </is>
      </c>
      <c r="F418" s="769">
        <f>ROUNDUP(D418/$P$1+1,0)*E418</f>
        <v/>
      </c>
      <c r="G418" s="747" t="inlineStr">
        <is>
          <t>伤害：263~283，每次使用投掷武器后有 52 %概率触发，必中！增加自身命中率 9.6 %</t>
        </is>
      </c>
      <c r="H418" s="129" t="n"/>
      <c r="I418" s="129" t="n"/>
      <c r="J418" s="129" t="n"/>
      <c r="K418" s="129" t="n"/>
      <c r="L418" s="129" t="n"/>
      <c r="M418" s="129" t="n"/>
      <c r="N418" s="129" t="n"/>
      <c r="O418" s="129" t="n"/>
    </row>
    <row r="419" ht="24" customHeight="1">
      <c r="A419" s="494" t="n"/>
      <c r="B419" s="222" t="inlineStr">
        <is>
          <t>10</t>
        </is>
      </c>
      <c r="C419" s="741" t="inlineStr">
        <is>
          <t>29.3</t>
        </is>
      </c>
      <c r="D419" s="83" t="inlineStr">
        <is>
          <t>110</t>
        </is>
      </c>
      <c r="E419" s="83" t="inlineStr">
        <is>
          <t>12</t>
        </is>
      </c>
      <c r="F419" s="769">
        <f>ROUNDUP(D419/$P$1+1,0)*E419</f>
        <v/>
      </c>
      <c r="G419" s="747" t="inlineStr">
        <is>
          <t>伤害：384~404，每次使用投掷武器后有 58 %概率触发，必中！增加自身命中率11.9%，空手和技能附加伤害14</t>
        </is>
      </c>
      <c r="H419" s="129" t="n"/>
      <c r="I419" s="129" t="n"/>
      <c r="J419" s="129" t="n"/>
      <c r="K419" s="129" t="n"/>
      <c r="L419" s="129" t="n"/>
      <c r="M419" s="129" t="n"/>
      <c r="N419" s="129" t="n"/>
      <c r="O419" s="129" t="n"/>
    </row>
    <row r="420" ht="24" customHeight="1">
      <c r="A420" s="494" t="n"/>
      <c r="B420" s="222" t="inlineStr">
        <is>
          <t>11</t>
        </is>
      </c>
      <c r="C420" s="741" t="inlineStr">
        <is>
          <t>33.3</t>
        </is>
      </c>
      <c r="D420" s="83" t="inlineStr">
        <is>
          <t>144</t>
        </is>
      </c>
      <c r="E420" s="83" t="inlineStr">
        <is>
          <t>14</t>
        </is>
      </c>
      <c r="F420" s="769">
        <f>ROUNDUP(D420/$P$1+1,0)*E420</f>
        <v/>
      </c>
      <c r="G420" s="747" t="inlineStr">
        <is>
          <t>伤害：435~455，每次使用投掷武器后有 64 %概率触发，必中！增加自身命中率14.5%，空手和技能附加伤害17</t>
        </is>
      </c>
      <c r="H420" s="129" t="n"/>
      <c r="I420" s="129" t="n"/>
      <c r="J420" s="129" t="n"/>
      <c r="K420" s="129" t="n"/>
      <c r="L420" s="129" t="n"/>
      <c r="M420" s="129" t="n"/>
      <c r="N420" s="129" t="n"/>
      <c r="O420" s="129" t="n"/>
    </row>
    <row r="421" ht="24" customHeight="1">
      <c r="A421" s="494" t="n"/>
      <c r="B421" s="222" t="inlineStr">
        <is>
          <t>12</t>
        </is>
      </c>
      <c r="C421" s="741" t="inlineStr">
        <is>
          <t>37.7</t>
        </is>
      </c>
      <c r="D421" s="83" t="inlineStr">
        <is>
          <t>140</t>
        </is>
      </c>
      <c r="E421" s="83" t="inlineStr">
        <is>
          <t>16</t>
        </is>
      </c>
      <c r="F421" s="769">
        <f>ROUNDUP(D421/$P$1+1,0)*E421</f>
        <v/>
      </c>
      <c r="G421" s="747" t="inlineStr">
        <is>
          <t>伤害：489~509，每次使用投掷武器后有 71 %概率触发，必中！增加自身命中率17.6%，空手和技能附加伤害21</t>
        </is>
      </c>
      <c r="H421" s="129" t="n"/>
      <c r="I421" s="129" t="n"/>
      <c r="J421" s="129" t="n"/>
      <c r="K421" s="129" t="n"/>
      <c r="L421" s="129" t="n"/>
      <c r="M421" s="129" t="n"/>
      <c r="N421" s="129" t="n"/>
      <c r="O421" s="129" t="n"/>
    </row>
    <row r="422" ht="24" customHeight="1">
      <c r="A422" s="494" t="n"/>
      <c r="B422" s="222" t="inlineStr">
        <is>
          <t>13</t>
        </is>
      </c>
      <c r="C422" s="741" t="inlineStr">
        <is>
          <t>42.7</t>
        </is>
      </c>
      <c r="D422" s="83" t="inlineStr">
        <is>
          <t>160</t>
        </is>
      </c>
      <c r="E422" s="83" t="inlineStr">
        <is>
          <t>18</t>
        </is>
      </c>
      <c r="F422" s="769">
        <f>ROUNDUP(D422/$P$1+1,0)*E422</f>
        <v/>
      </c>
      <c r="G422" s="747" t="inlineStr">
        <is>
          <t>伤害：551~571，每次使用投掷武器后有 80 %概率触发，必中！增加自身命中率21.3%，空手和技能附加伤害25</t>
        </is>
      </c>
      <c r="H422" s="129" t="n"/>
      <c r="I422" s="129" t="n"/>
      <c r="J422" s="129" t="n"/>
      <c r="K422" s="129" t="n"/>
      <c r="L422" s="129" t="n"/>
      <c r="M422" s="129" t="n"/>
      <c r="N422" s="129" t="n"/>
      <c r="O422" s="129" t="n"/>
    </row>
    <row r="423" ht="24" customHeight="1">
      <c r="A423" s="494" t="n"/>
      <c r="B423" s="222" t="inlineStr">
        <is>
          <t>14</t>
        </is>
      </c>
      <c r="C423" s="741" t="inlineStr">
        <is>
          <t>48.6</t>
        </is>
      </c>
      <c r="D423" s="83" t="inlineStr">
        <is>
          <t>288</t>
        </is>
      </c>
      <c r="E423" s="83" t="inlineStr">
        <is>
          <t>20</t>
        </is>
      </c>
      <c r="F423" s="769">
        <f>ROUNDUP(D423/$P$1+1,0)*E423</f>
        <v/>
      </c>
      <c r="G423" s="747" t="inlineStr">
        <is>
          <t>伤害：625~645，每次使用投掷武器后有 89 %概率触发，必中！增加自身命中率25.4%，空手和技能附加伤害30</t>
        </is>
      </c>
      <c r="H423" s="129" t="n"/>
      <c r="I423" s="129" t="n"/>
      <c r="J423" s="129" t="n"/>
      <c r="K423" s="129" t="n"/>
      <c r="L423" s="129" t="n"/>
      <c r="M423" s="129" t="n"/>
      <c r="N423" s="129" t="n"/>
      <c r="O423" s="129" t="n"/>
    </row>
    <row r="424" ht="24" customHeight="1">
      <c r="A424" s="494" t="n"/>
      <c r="B424" s="882" t="inlineStr">
        <is>
          <t>15</t>
        </is>
      </c>
      <c r="C424" s="742" t="inlineStr">
        <is>
          <t>55</t>
        </is>
      </c>
      <c r="D424" s="91" t="inlineStr">
        <is>
          <t>x</t>
        </is>
      </c>
      <c r="E424" s="91" t="inlineStr">
        <is>
          <t>x</t>
        </is>
      </c>
      <c r="F424" s="92" t="inlineStr">
        <is>
          <t>x</t>
        </is>
      </c>
      <c r="G424" s="771" t="inlineStr">
        <is>
          <t>伤害：705~725，每次使用投掷武器后有100%概率触发，必中！增加自身命中率30.0%，空手和技能附加伤害35</t>
        </is>
      </c>
      <c r="H424" s="135" t="n"/>
      <c r="I424" s="135" t="n"/>
      <c r="J424" s="135" t="n"/>
      <c r="K424" s="135" t="n"/>
      <c r="L424" s="135" t="n"/>
      <c r="M424" s="135" t="n"/>
      <c r="N424" s="135" t="n"/>
      <c r="O424" s="135" t="n"/>
    </row>
    <row r="425" ht="24" customHeight="1">
      <c r="A425" s="1081" t="inlineStr">
        <is>
          <t>武当门技
太极剑法</t>
        </is>
      </c>
      <c r="B425" s="746" t="inlineStr">
        <is>
          <t>0</t>
        </is>
      </c>
      <c r="C425" s="740" t="inlineStr">
        <is>
          <t>3</t>
        </is>
      </c>
      <c r="D425" s="340" t="inlineStr">
        <is>
          <t>4</t>
        </is>
      </c>
      <c r="E425" s="340" t="inlineStr">
        <is>
          <t>1</t>
        </is>
      </c>
      <c r="F425" s="207">
        <f>ROUNDUP(D425/$P$1+1,0)*E425</f>
        <v/>
      </c>
      <c r="G425" s="1085" t="inlineStr">
        <is>
          <t>20%概率触发，触发2次，必中！造成 12 点伤害提升下一回合技能伤害和命中 50 %。</t>
        </is>
      </c>
      <c r="H425" s="123" t="n"/>
      <c r="I425" s="123" t="n"/>
      <c r="J425" s="123" t="n"/>
      <c r="K425" s="123" t="n"/>
      <c r="L425" s="123" t="n"/>
      <c r="M425" s="123" t="n"/>
      <c r="N425" s="123" t="n"/>
      <c r="O425" s="123" t="n"/>
    </row>
    <row r="426" ht="24" customHeight="1">
      <c r="A426" s="494" t="n"/>
      <c r="B426" s="222" t="inlineStr">
        <is>
          <t>1</t>
        </is>
      </c>
      <c r="C426" s="741" t="inlineStr">
        <is>
          <t>3.7</t>
        </is>
      </c>
      <c r="D426" s="83" t="inlineStr">
        <is>
          <t>12</t>
        </is>
      </c>
      <c r="E426" s="83" t="inlineStr">
        <is>
          <t>2</t>
        </is>
      </c>
      <c r="F426" s="769">
        <f>ROUNDUP(D426/$P$1+1,0)*E426</f>
        <v/>
      </c>
      <c r="G426" s="1084" t="inlineStr">
        <is>
          <t>20%概率触发，触发2次，必中！造成 19 点伤害提升下一回合技能伤害和命中 50 %。</t>
        </is>
      </c>
      <c r="H426" s="129" t="n"/>
      <c r="I426" s="129" t="n"/>
      <c r="J426" s="129" t="n"/>
      <c r="K426" s="129" t="n"/>
      <c r="L426" s="129" t="n"/>
      <c r="M426" s="129" t="n"/>
      <c r="N426" s="129" t="n"/>
      <c r="O426" s="129" t="n"/>
    </row>
    <row r="427" ht="24" customHeight="1">
      <c r="A427" s="494" t="n"/>
      <c r="B427" s="222" t="inlineStr">
        <is>
          <t>2</t>
        </is>
      </c>
      <c r="C427" s="741" t="inlineStr">
        <is>
          <t>4.3</t>
        </is>
      </c>
      <c r="D427" s="83" t="inlineStr">
        <is>
          <t>24</t>
        </is>
      </c>
      <c r="E427" s="83" t="inlineStr">
        <is>
          <t>3</t>
        </is>
      </c>
      <c r="F427" s="769">
        <f>ROUNDUP(D427/$P$1+1,0)*E427</f>
        <v/>
      </c>
      <c r="G427" s="1084" t="inlineStr">
        <is>
          <t>20%概率触发，触发2次，必中！造成 25 点伤害提升下一回合技能伤害和命中 50 %。</t>
        </is>
      </c>
      <c r="H427" s="129" t="n"/>
      <c r="I427" s="129" t="n"/>
      <c r="J427" s="129" t="n"/>
      <c r="K427" s="129" t="n"/>
      <c r="L427" s="129" t="n"/>
      <c r="M427" s="129" t="n"/>
      <c r="N427" s="129" t="n"/>
      <c r="O427" s="129" t="n"/>
    </row>
    <row r="428" ht="24" customHeight="1">
      <c r="A428" s="494" t="n"/>
      <c r="B428" s="222" t="inlineStr">
        <is>
          <t>3</t>
        </is>
      </c>
      <c r="C428" s="741" t="inlineStr">
        <is>
          <t>5.2</t>
        </is>
      </c>
      <c r="D428" s="83" t="inlineStr">
        <is>
          <t>38</t>
        </is>
      </c>
      <c r="E428" s="83" t="inlineStr">
        <is>
          <t>4</t>
        </is>
      </c>
      <c r="F428" s="769">
        <f>ROUNDUP(D428/$P$1+1,0)*E428</f>
        <v/>
      </c>
      <c r="G428" s="1084" t="inlineStr">
        <is>
          <t>20%概率触发，触发2次，必中！造成 34 点伤害提升下一回合技能伤害和命中 50 %。</t>
        </is>
      </c>
      <c r="H428" s="129" t="n"/>
      <c r="I428" s="129" t="n"/>
      <c r="J428" s="129" t="n"/>
      <c r="K428" s="129" t="n"/>
      <c r="L428" s="129" t="n"/>
      <c r="M428" s="129" t="n"/>
      <c r="N428" s="129" t="n"/>
      <c r="O428" s="129" t="n"/>
    </row>
    <row r="429" ht="24" customHeight="1">
      <c r="A429" s="494" t="n"/>
      <c r="B429" s="222" t="inlineStr">
        <is>
          <t>4</t>
        </is>
      </c>
      <c r="C429" s="741" t="inlineStr">
        <is>
          <t>6.3</t>
        </is>
      </c>
      <c r="D429" s="83" t="inlineStr">
        <is>
          <t>48</t>
        </is>
      </c>
      <c r="E429" s="83" t="inlineStr">
        <is>
          <t>5</t>
        </is>
      </c>
      <c r="F429" s="769">
        <f>ROUNDUP(D429/$P$1+1,0)*E429</f>
        <v/>
      </c>
      <c r="G429" s="1084" t="inlineStr">
        <is>
          <t>20%概率触发，触发2次，必中！造成 45 点伤害提升下一回合技能伤害和命中 50 %。</t>
        </is>
      </c>
      <c r="H429" s="129" t="n"/>
      <c r="I429" s="129" t="n"/>
      <c r="J429" s="129" t="n"/>
      <c r="K429" s="129" t="n"/>
      <c r="L429" s="129" t="n"/>
      <c r="M429" s="129" t="n"/>
      <c r="N429" s="129" t="n"/>
      <c r="O429" s="129" t="n"/>
    </row>
    <row r="430" ht="24" customHeight="1">
      <c r="A430" s="494" t="n"/>
      <c r="B430" s="222" t="inlineStr">
        <is>
          <t>5</t>
        </is>
      </c>
      <c r="C430" s="741" t="inlineStr">
        <is>
          <t>7.6</t>
        </is>
      </c>
      <c r="D430" s="83" t="inlineStr">
        <is>
          <t>52</t>
        </is>
      </c>
      <c r="E430" s="83" t="inlineStr">
        <is>
          <t>6</t>
        </is>
      </c>
      <c r="F430" s="769">
        <f>ROUNDUP(D430/$P$1+1,0)*E430</f>
        <v/>
      </c>
      <c r="G430" s="1084" t="inlineStr">
        <is>
          <t>24%概率触发，触发2次，必中！造成 59 点伤害提升下一回合技能伤害和命中 70 %。</t>
        </is>
      </c>
      <c r="H430" s="129" t="n"/>
      <c r="I430" s="129" t="n"/>
      <c r="J430" s="129" t="n"/>
      <c r="K430" s="129" t="n"/>
      <c r="L430" s="129" t="n"/>
      <c r="M430" s="129" t="n"/>
      <c r="N430" s="129" t="n"/>
      <c r="O430" s="129" t="n"/>
    </row>
    <row r="431" ht="24" customHeight="1">
      <c r="A431" s="494" t="n"/>
      <c r="B431" s="222" t="inlineStr">
        <is>
          <t>6</t>
        </is>
      </c>
      <c r="C431" s="741" t="inlineStr">
        <is>
          <t>9.2</t>
        </is>
      </c>
      <c r="D431" s="83" t="inlineStr">
        <is>
          <t>60</t>
        </is>
      </c>
      <c r="E431" s="83" t="inlineStr">
        <is>
          <t>7</t>
        </is>
      </c>
      <c r="F431" s="769">
        <f>ROUNDUP(D431/$P$1+1,0)*E431</f>
        <v/>
      </c>
      <c r="G431" s="1084" t="inlineStr">
        <is>
          <t>25%概率触发，触发2次，必中！造成 74 点伤害提升下一回合技能伤害和命中 70 %。</t>
        </is>
      </c>
      <c r="H431" s="129" t="n"/>
      <c r="I431" s="129" t="n"/>
      <c r="J431" s="129" t="n"/>
      <c r="K431" s="129" t="n"/>
      <c r="L431" s="129" t="n"/>
      <c r="M431" s="129" t="n"/>
      <c r="N431" s="129" t="n"/>
      <c r="O431" s="129" t="n"/>
    </row>
    <row r="432" ht="24" customHeight="1">
      <c r="A432" s="494" t="n"/>
      <c r="B432" s="222" t="inlineStr">
        <is>
          <t>7</t>
        </is>
      </c>
      <c r="C432" s="741" t="inlineStr">
        <is>
          <t>10.9</t>
        </is>
      </c>
      <c r="D432" s="83" t="inlineStr">
        <is>
          <t>68</t>
        </is>
      </c>
      <c r="E432" s="83" t="inlineStr">
        <is>
          <t>8</t>
        </is>
      </c>
      <c r="F432" s="769">
        <f>ROUNDUP(D432/$P$1+1,0)*E432</f>
        <v/>
      </c>
      <c r="G432" s="1084" t="inlineStr">
        <is>
          <t>26%概率触发，触发2次，必中！造成 92 点伤害提升下一回合技能伤害和命中 70 %。</t>
        </is>
      </c>
      <c r="H432" s="129" t="n"/>
      <c r="I432" s="129" t="n"/>
      <c r="J432" s="129" t="n"/>
      <c r="K432" s="129" t="n"/>
      <c r="L432" s="129" t="n"/>
      <c r="M432" s="129" t="n"/>
      <c r="N432" s="129" t="n"/>
      <c r="O432" s="129" t="n"/>
    </row>
    <row r="433" ht="24" customHeight="1">
      <c r="A433" s="494" t="n"/>
      <c r="B433" s="222" t="inlineStr">
        <is>
          <t>8</t>
        </is>
      </c>
      <c r="C433" s="741" t="inlineStr">
        <is>
          <t>13.1</t>
        </is>
      </c>
      <c r="D433" s="83" t="inlineStr">
        <is>
          <t>80</t>
        </is>
      </c>
      <c r="E433" s="83" t="inlineStr">
        <is>
          <t>9</t>
        </is>
      </c>
      <c r="F433" s="769">
        <f>ROUNDUP(D433/$P$1+1,0)*E433</f>
        <v/>
      </c>
      <c r="G433" s="1084" t="inlineStr">
        <is>
          <t>28%概率触发，触发2次，必中！造成114点伤害提升下一回合技能伤害和命中 70 %。</t>
        </is>
      </c>
      <c r="H433" s="129" t="n"/>
      <c r="I433" s="129" t="n"/>
      <c r="J433" s="129" t="n"/>
      <c r="K433" s="129" t="n"/>
      <c r="L433" s="129" t="n"/>
      <c r="M433" s="129" t="n"/>
      <c r="N433" s="129" t="n"/>
      <c r="O433" s="129" t="n"/>
    </row>
    <row r="434" ht="24" customHeight="1">
      <c r="A434" s="494" t="n"/>
      <c r="B434" s="222" t="inlineStr">
        <is>
          <t>9</t>
        </is>
      </c>
      <c r="C434" s="741" t="inlineStr">
        <is>
          <t>15.7</t>
        </is>
      </c>
      <c r="D434" s="83" t="inlineStr">
        <is>
          <t>100</t>
        </is>
      </c>
      <c r="E434" s="83" t="inlineStr">
        <is>
          <t>10</t>
        </is>
      </c>
      <c r="F434" s="769">
        <f>ROUNDUP(D434/$P$1+1,0)*E434</f>
        <v/>
      </c>
      <c r="G434" s="1084" t="inlineStr">
        <is>
          <t>30%概率触发，触发2次，必中！造成141点伤害提升下一回合技能伤害和命中 70 %。</t>
        </is>
      </c>
      <c r="H434" s="129" t="n"/>
      <c r="I434" s="129" t="n"/>
      <c r="J434" s="129" t="n"/>
      <c r="K434" s="129" t="n"/>
      <c r="L434" s="129" t="n"/>
      <c r="M434" s="129" t="n"/>
      <c r="N434" s="129" t="n"/>
      <c r="O434" s="129" t="n"/>
    </row>
    <row r="435" ht="24" customHeight="1">
      <c r="A435" s="494" t="n"/>
      <c r="B435" s="222" t="inlineStr">
        <is>
          <t>10</t>
        </is>
      </c>
      <c r="C435" s="741" t="inlineStr">
        <is>
          <t>18.8</t>
        </is>
      </c>
      <c r="D435" s="83" t="inlineStr">
        <is>
          <t>110</t>
        </is>
      </c>
      <c r="E435" s="83" t="inlineStr">
        <is>
          <t>12</t>
        </is>
      </c>
      <c r="F435" s="769">
        <f>ROUNDUP(D435/$P$1+1,0)*E435</f>
        <v/>
      </c>
      <c r="G435" s="1084" t="inlineStr">
        <is>
          <t>32%概率触发，触发3次，必中！造成172点伤害提升下一回合技能伤害和命中100%。</t>
        </is>
      </c>
      <c r="H435" s="129" t="n"/>
      <c r="I435" s="129" t="n"/>
      <c r="J435" s="129" t="n"/>
      <c r="K435" s="129" t="n"/>
      <c r="L435" s="129" t="n"/>
      <c r="M435" s="129" t="n"/>
      <c r="N435" s="129" t="n"/>
      <c r="O435" s="129" t="n"/>
    </row>
    <row r="436" ht="24" customHeight="1">
      <c r="A436" s="494" t="n"/>
      <c r="B436" s="222" t="inlineStr">
        <is>
          <t>11</t>
        </is>
      </c>
      <c r="C436" s="741" t="inlineStr">
        <is>
          <t>22.3</t>
        </is>
      </c>
      <c r="D436" s="83" t="inlineStr">
        <is>
          <t>120</t>
        </is>
      </c>
      <c r="E436" s="83" t="inlineStr">
        <is>
          <t>14</t>
        </is>
      </c>
      <c r="F436" s="769">
        <f>ROUNDUP(D436/$P$1+1,0)*E436</f>
        <v/>
      </c>
      <c r="G436" s="1084" t="inlineStr">
        <is>
          <t>35%概率触发，触发3次，必中！造成208点伤害提升下一回合技能伤害和命中100%。</t>
        </is>
      </c>
      <c r="H436" s="129" t="n"/>
      <c r="I436" s="129" t="n"/>
      <c r="J436" s="129" t="n"/>
      <c r="K436" s="129" t="n"/>
      <c r="L436" s="129" t="n"/>
      <c r="M436" s="129" t="n"/>
      <c r="N436" s="129" t="n"/>
      <c r="O436" s="129" t="n"/>
    </row>
    <row r="437" ht="24" customHeight="1">
      <c r="A437" s="494" t="n"/>
      <c r="B437" s="222" t="inlineStr">
        <is>
          <t>12</t>
        </is>
      </c>
      <c r="C437" s="741" t="inlineStr">
        <is>
          <t>26.5</t>
        </is>
      </c>
      <c r="D437" s="83" t="inlineStr">
        <is>
          <t>140</t>
        </is>
      </c>
      <c r="E437" s="83" t="inlineStr">
        <is>
          <t>16</t>
        </is>
      </c>
      <c r="F437" s="769">
        <f>ROUNDUP(D437/$P$1+1,0)*E437</f>
        <v/>
      </c>
      <c r="G437" s="1084" t="inlineStr">
        <is>
          <t>38%概率触发，触发3次，必中！造成250点伤害提升下一回合技能伤害和命中100%。</t>
        </is>
      </c>
      <c r="H437" s="129" t="n"/>
      <c r="I437" s="129" t="n"/>
      <c r="J437" s="129" t="n"/>
      <c r="K437" s="129" t="n"/>
      <c r="L437" s="129" t="n"/>
      <c r="M437" s="129" t="n"/>
      <c r="N437" s="129" t="n"/>
      <c r="O437" s="129" t="n"/>
    </row>
    <row r="438" ht="24" customHeight="1">
      <c r="A438" s="494" t="n"/>
      <c r="B438" s="222" t="inlineStr">
        <is>
          <t>13</t>
        </is>
      </c>
      <c r="C438" s="741" t="inlineStr">
        <is>
          <t>31.4</t>
        </is>
      </c>
      <c r="D438" s="807" t="inlineStr">
        <is>
          <t>160</t>
        </is>
      </c>
      <c r="E438" s="83" t="inlineStr">
        <is>
          <t>18</t>
        </is>
      </c>
      <c r="F438" s="769">
        <f>ROUNDUP(D438/$P$1+1,0)*E438</f>
        <v/>
      </c>
      <c r="G438" s="1084" t="inlineStr">
        <is>
          <t>41%概率触发，触发3次，必中！造成299点伤害提升下一回合技能伤害和命中100%。</t>
        </is>
      </c>
      <c r="H438" s="129" t="n"/>
      <c r="I438" s="129" t="n"/>
      <c r="J438" s="129" t="n"/>
      <c r="K438" s="129" t="n"/>
      <c r="L438" s="129" t="n"/>
      <c r="M438" s="129" t="n"/>
      <c r="N438" s="129" t="n"/>
      <c r="O438" s="129" t="n"/>
    </row>
    <row r="439" ht="24" customHeight="1">
      <c r="A439" s="494" t="n"/>
      <c r="B439" s="222" t="inlineStr">
        <is>
          <t>14</t>
        </is>
      </c>
      <c r="C439" s="721" t="inlineStr">
        <is>
          <t>36.8</t>
        </is>
      </c>
      <c r="D439" s="807" t="inlineStr">
        <is>
          <t>240</t>
        </is>
      </c>
      <c r="E439" s="807" t="inlineStr">
        <is>
          <t>20</t>
        </is>
      </c>
      <c r="F439" s="769">
        <f>ROUNDUP(D439/$P$1+1,0)*E439</f>
        <v/>
      </c>
      <c r="G439" s="1084" t="inlineStr">
        <is>
          <t>45%概率触发，触发3次，必中！造成355点伤害提升下一回合技能伤害和命中100%。</t>
        </is>
      </c>
      <c r="H439" s="129" t="n"/>
      <c r="I439" s="129" t="n"/>
      <c r="J439" s="129" t="n"/>
      <c r="K439" s="129" t="n"/>
      <c r="L439" s="129" t="n"/>
      <c r="M439" s="129" t="n"/>
      <c r="N439" s="129" t="n"/>
      <c r="O439" s="129" t="n"/>
    </row>
    <row r="440" ht="24" customHeight="1">
      <c r="A440" s="494" t="n"/>
      <c r="B440" s="882" t="inlineStr">
        <is>
          <t>15</t>
        </is>
      </c>
      <c r="C440" s="742" t="inlineStr">
        <is>
          <t>43</t>
        </is>
      </c>
      <c r="D440" s="91" t="inlineStr">
        <is>
          <t>x</t>
        </is>
      </c>
      <c r="E440" s="91" t="inlineStr">
        <is>
          <t>x</t>
        </is>
      </c>
      <c r="F440" s="92" t="inlineStr">
        <is>
          <t>x</t>
        </is>
      </c>
      <c r="G440" s="1083" t="inlineStr">
        <is>
          <t>50%概率触发，触发3次，必中！造成417点伤害提升下一回合技能伤害和命中100%。</t>
        </is>
      </c>
      <c r="H440" s="135" t="n"/>
      <c r="I440" s="135" t="n"/>
      <c r="J440" s="135" t="n"/>
      <c r="K440" s="135" t="n"/>
      <c r="L440" s="135" t="n"/>
      <c r="M440" s="135" t="n"/>
      <c r="N440" s="135" t="n"/>
      <c r="O440" s="135" t="n"/>
    </row>
    <row r="441" ht="24" customHeight="1">
      <c r="A441" s="1081" t="inlineStr">
        <is>
          <t>武当门技
九宫八卦阵</t>
        </is>
      </c>
      <c r="B441" s="746" t="inlineStr">
        <is>
          <t>0</t>
        </is>
      </c>
      <c r="C441" s="740" t="inlineStr">
        <is>
          <t>3</t>
        </is>
      </c>
      <c r="D441" s="340" t="inlineStr">
        <is>
          <t>4</t>
        </is>
      </c>
      <c r="E441" s="340" t="inlineStr">
        <is>
          <t>1</t>
        </is>
      </c>
      <c r="F441" s="207">
        <f>ROUNDUP(D441/$P$1+1,0)*E441</f>
        <v/>
      </c>
      <c r="G441" s="1085" t="inlineStr">
        <is>
          <t>30%概率触发，触发1次。免疫本次伤害并提升受到伤害 30 %的空手和技能伤害，持续两回合。</t>
        </is>
      </c>
      <c r="H441" s="123" t="n"/>
      <c r="I441" s="123" t="n"/>
      <c r="J441" s="123" t="n"/>
      <c r="K441" s="123" t="n"/>
      <c r="L441" s="123" t="n"/>
      <c r="M441" s="123" t="n"/>
      <c r="N441" s="123" t="n"/>
      <c r="O441" s="123" t="n"/>
    </row>
    <row r="442" ht="24" customHeight="1">
      <c r="A442" s="494" t="n"/>
      <c r="B442" s="222" t="inlineStr">
        <is>
          <t>1</t>
        </is>
      </c>
      <c r="C442" s="741" t="inlineStr">
        <is>
          <t>3.7</t>
        </is>
      </c>
      <c r="D442" s="83" t="inlineStr">
        <is>
          <t>14</t>
        </is>
      </c>
      <c r="E442" s="83" t="inlineStr">
        <is>
          <t>2</t>
        </is>
      </c>
      <c r="F442" s="769">
        <f>ROUNDUP(D442/$P$1+1,0)*E442</f>
        <v/>
      </c>
      <c r="G442" s="1084" t="inlineStr">
        <is>
          <t>30%概率触发，触发1次。免疫本次伤害并提升受到伤害 31 %的空手和技能伤害，持续两回合。</t>
        </is>
      </c>
      <c r="H442" s="129" t="n"/>
      <c r="I442" s="129" t="n"/>
      <c r="J442" s="129" t="n"/>
      <c r="K442" s="129" t="n"/>
      <c r="L442" s="129" t="n"/>
      <c r="M442" s="129" t="n"/>
      <c r="N442" s="129" t="n"/>
      <c r="O442" s="129" t="n"/>
    </row>
    <row r="443" ht="24" customHeight="1">
      <c r="A443" s="494" t="n"/>
      <c r="B443" s="222" t="inlineStr">
        <is>
          <t>2</t>
        </is>
      </c>
      <c r="C443" s="741" t="inlineStr">
        <is>
          <t>4.5</t>
        </is>
      </c>
      <c r="D443" s="83" t="inlineStr">
        <is>
          <t>28</t>
        </is>
      </c>
      <c r="E443" s="83" t="inlineStr">
        <is>
          <t>3</t>
        </is>
      </c>
      <c r="F443" s="769">
        <f>ROUNDUP(D443/$P$1+1,0)*E443</f>
        <v/>
      </c>
      <c r="G443" s="1084" t="inlineStr">
        <is>
          <t>30%概率触发，触发1次。免疫本次伤害并提升受到伤害 32 %的空手和技能伤害，持续两回合。</t>
        </is>
      </c>
      <c r="H443" s="129" t="n"/>
      <c r="I443" s="129" t="n"/>
      <c r="J443" s="129" t="n"/>
      <c r="K443" s="129" t="n"/>
      <c r="L443" s="129" t="n"/>
      <c r="M443" s="129" t="n"/>
      <c r="N443" s="129" t="n"/>
      <c r="O443" s="129" t="n"/>
    </row>
    <row r="444" ht="24" customHeight="1">
      <c r="A444" s="494" t="n"/>
      <c r="B444" s="222" t="inlineStr">
        <is>
          <t>3</t>
        </is>
      </c>
      <c r="C444" s="741" t="inlineStr">
        <is>
          <t>5.4</t>
        </is>
      </c>
      <c r="D444" s="83" t="inlineStr">
        <is>
          <t>46</t>
        </is>
      </c>
      <c r="E444" s="83" t="inlineStr">
        <is>
          <t>4</t>
        </is>
      </c>
      <c r="F444" s="769">
        <f>ROUNDUP(D444/$P$1+1,0)*E444</f>
        <v/>
      </c>
      <c r="G444" s="1084" t="inlineStr">
        <is>
          <t>30%概率触发，触发1次。免疫本次伤害并提升受到伤害 34 %的空手和技能伤害，持续两回合。</t>
        </is>
      </c>
      <c r="H444" s="129" t="n"/>
      <c r="I444" s="129" t="n"/>
      <c r="J444" s="129" t="n"/>
      <c r="K444" s="129" t="n"/>
      <c r="L444" s="129" t="n"/>
      <c r="M444" s="129" t="n"/>
      <c r="N444" s="129" t="n"/>
      <c r="O444" s="129" t="n"/>
    </row>
    <row r="445" ht="24" customHeight="1">
      <c r="A445" s="494" t="n"/>
      <c r="B445" s="222" t="inlineStr">
        <is>
          <t>4</t>
        </is>
      </c>
      <c r="C445" s="741" t="inlineStr">
        <is>
          <t>6.6</t>
        </is>
      </c>
      <c r="D445" s="83" t="inlineStr">
        <is>
          <t>58</t>
        </is>
      </c>
      <c r="E445" s="83" t="inlineStr">
        <is>
          <t>5</t>
        </is>
      </c>
      <c r="F445" s="769">
        <f>ROUNDUP(D445/$P$1+1,0)*E445</f>
        <v/>
      </c>
      <c r="G445" s="1084" t="inlineStr">
        <is>
          <t>30%概率触发，触发1次。免疫本次伤害并提升受到伤害 36 %的空手和技能伤害，持续两回合。</t>
        </is>
      </c>
      <c r="H445" s="129" t="n"/>
      <c r="I445" s="129" t="n"/>
      <c r="J445" s="129" t="n"/>
      <c r="K445" s="129" t="n"/>
      <c r="L445" s="129" t="n"/>
      <c r="M445" s="129" t="n"/>
      <c r="N445" s="129" t="n"/>
      <c r="O445" s="129" t="n"/>
    </row>
    <row r="446" ht="24" customHeight="1">
      <c r="A446" s="494" t="n"/>
      <c r="B446" s="222" t="inlineStr">
        <is>
          <t>5</t>
        </is>
      </c>
      <c r="C446" s="741" t="inlineStr">
        <is>
          <t>8.1</t>
        </is>
      </c>
      <c r="D446" s="83" t="inlineStr">
        <is>
          <t>62</t>
        </is>
      </c>
      <c r="E446" s="83" t="inlineStr">
        <is>
          <t>6</t>
        </is>
      </c>
      <c r="F446" s="769">
        <f>ROUNDUP(D446/$P$1+1,0)*E446</f>
        <v/>
      </c>
      <c r="G446" s="1084" t="inlineStr">
        <is>
          <t>35%概率触发，触发1次。免疫本次伤害并提升受到伤害 38 %的空手和技能伤害，持续两回合。</t>
        </is>
      </c>
      <c r="H446" s="129" t="n"/>
      <c r="I446" s="129" t="n"/>
      <c r="J446" s="129" t="n"/>
      <c r="K446" s="129" t="n"/>
      <c r="L446" s="129" t="n"/>
      <c r="M446" s="129" t="n"/>
      <c r="N446" s="129" t="n"/>
      <c r="O446" s="129" t="n"/>
    </row>
    <row r="447" ht="24" customHeight="1">
      <c r="A447" s="494" t="n"/>
      <c r="B447" s="222" t="inlineStr">
        <is>
          <t>6</t>
        </is>
      </c>
      <c r="C447" s="741" t="inlineStr">
        <is>
          <t>9.8</t>
        </is>
      </c>
      <c r="D447" s="83" t="inlineStr">
        <is>
          <t>70</t>
        </is>
      </c>
      <c r="E447" s="83" t="inlineStr">
        <is>
          <t>7</t>
        </is>
      </c>
      <c r="F447" s="769">
        <f>ROUNDUP(D447/$P$1+1,0)*E447</f>
        <v/>
      </c>
      <c r="G447" s="1084" t="inlineStr">
        <is>
          <t>36%概率触发，触发1次。免疫本次伤害并提升受到伤害 41 %的空手和技能伤害，持续两回合。</t>
        </is>
      </c>
      <c r="H447" s="129" t="n"/>
      <c r="I447" s="129" t="n"/>
      <c r="J447" s="129" t="n"/>
      <c r="K447" s="129" t="n"/>
      <c r="L447" s="129" t="n"/>
      <c r="M447" s="129" t="n"/>
      <c r="N447" s="129" t="n"/>
      <c r="O447" s="129" t="n"/>
    </row>
    <row r="448" ht="24" customHeight="1">
      <c r="A448" s="494" t="n"/>
      <c r="B448" s="222" t="inlineStr">
        <is>
          <t>7</t>
        </is>
      </c>
      <c r="C448" s="741" t="inlineStr">
        <is>
          <t>11.7</t>
        </is>
      </c>
      <c r="D448" s="83" t="inlineStr">
        <is>
          <t>80</t>
        </is>
      </c>
      <c r="E448" s="83" t="inlineStr">
        <is>
          <t>8</t>
        </is>
      </c>
      <c r="F448" s="769">
        <f>ROUNDUP(D448/$P$1+1,0)*E448</f>
        <v/>
      </c>
      <c r="G448" s="1084" t="inlineStr">
        <is>
          <t>38%概率触发，触发1次。免疫本次伤害并提升受到伤害 44 %的空手和技能伤害，持续两回合。</t>
        </is>
      </c>
      <c r="H448" s="129" t="n"/>
      <c r="I448" s="129" t="n"/>
      <c r="J448" s="129" t="n"/>
      <c r="K448" s="129" t="n"/>
      <c r="L448" s="129" t="n"/>
      <c r="M448" s="129" t="n"/>
      <c r="N448" s="129" t="n"/>
      <c r="O448" s="129" t="n"/>
    </row>
    <row r="449" ht="24" customHeight="1">
      <c r="A449" s="494" t="n"/>
      <c r="B449" s="222" t="inlineStr">
        <is>
          <t>8</t>
        </is>
      </c>
      <c r="C449" s="741" t="inlineStr">
        <is>
          <t>14.1</t>
        </is>
      </c>
      <c r="D449" s="83" t="inlineStr">
        <is>
          <t>100</t>
        </is>
      </c>
      <c r="E449" s="83" t="inlineStr">
        <is>
          <t>9</t>
        </is>
      </c>
      <c r="F449" s="769">
        <f>ROUNDUP(D449/$P$1+1,0)*E449</f>
        <v/>
      </c>
      <c r="G449" s="1084" t="inlineStr">
        <is>
          <t>40%概率触发，触发1次。免疫本次伤害并提升受到伤害 48 %的空手和技能伤害，持续两回合。</t>
        </is>
      </c>
      <c r="H449" s="129" t="n"/>
      <c r="I449" s="129" t="n"/>
      <c r="J449" s="129" t="n"/>
      <c r="K449" s="129" t="n"/>
      <c r="L449" s="129" t="n"/>
      <c r="M449" s="129" t="n"/>
      <c r="N449" s="129" t="n"/>
      <c r="O449" s="129" t="n"/>
    </row>
    <row r="450" ht="24" customHeight="1">
      <c r="A450" s="494" t="n"/>
      <c r="B450" s="222" t="inlineStr">
        <is>
          <t>9</t>
        </is>
      </c>
      <c r="C450" s="741" t="inlineStr">
        <is>
          <t>17</t>
        </is>
      </c>
      <c r="D450" s="83" t="inlineStr">
        <is>
          <t>120</t>
        </is>
      </c>
      <c r="E450" s="83" t="inlineStr">
        <is>
          <t>10</t>
        </is>
      </c>
      <c r="F450" s="769">
        <f>ROUNDUP(D450/$P$1+1,0)*E450</f>
        <v/>
      </c>
      <c r="G450" s="1084" t="inlineStr">
        <is>
          <t>43%概率触发，触发1次。免疫本次伤害并提升受到伤害 52 %的空手和技能伤害，持续两回合。</t>
        </is>
      </c>
      <c r="H450" s="129" t="n"/>
      <c r="I450" s="129" t="n"/>
      <c r="J450" s="129" t="n"/>
      <c r="K450" s="129" t="n"/>
      <c r="L450" s="129" t="n"/>
      <c r="M450" s="129" t="n"/>
      <c r="N450" s="129" t="n"/>
      <c r="O450" s="129" t="n"/>
    </row>
    <row r="451" ht="24" customHeight="1">
      <c r="A451" s="494" t="n"/>
      <c r="B451" s="222" t="inlineStr">
        <is>
          <t>10</t>
        </is>
      </c>
      <c r="C451" s="741" t="inlineStr">
        <is>
          <t>20.4</t>
        </is>
      </c>
      <c r="D451" s="83" t="inlineStr">
        <is>
          <t>130</t>
        </is>
      </c>
      <c r="E451" s="83" t="inlineStr">
        <is>
          <t>12</t>
        </is>
      </c>
      <c r="F451" s="769">
        <f>ROUNDUP(D451/$P$1+1,0)*E451</f>
        <v/>
      </c>
      <c r="G451" s="1084" t="inlineStr">
        <is>
          <t>46%概率触发，触发2次。免疫本次伤害并提升受到伤害 58 %的空手和技能伤害，持续两回合。</t>
        </is>
      </c>
      <c r="H451" s="129" t="n"/>
      <c r="I451" s="129" t="n"/>
      <c r="J451" s="129" t="n"/>
      <c r="K451" s="129" t="n"/>
      <c r="L451" s="129" t="n"/>
      <c r="M451" s="129" t="n"/>
      <c r="N451" s="129" t="n"/>
      <c r="O451" s="129" t="n"/>
    </row>
    <row r="452" ht="24" customHeight="1">
      <c r="A452" s="494" t="n"/>
      <c r="B452" s="222" t="inlineStr">
        <is>
          <t>11</t>
        </is>
      </c>
      <c r="C452" s="741" t="inlineStr">
        <is>
          <t>24.3</t>
        </is>
      </c>
      <c r="D452" s="83" t="inlineStr">
        <is>
          <t>150</t>
        </is>
      </c>
      <c r="E452" s="83" t="inlineStr">
        <is>
          <t>14</t>
        </is>
      </c>
      <c r="F452" s="769">
        <f>ROUNDUP(D452/$P$1+1,0)*E452</f>
        <v/>
      </c>
      <c r="G452" s="1084" t="inlineStr">
        <is>
          <t>49%概率触发，触发2次。免疫本次伤害并提升受到伤害 64 %的空手和技能伤害，持续两回合。</t>
        </is>
      </c>
      <c r="H452" s="129" t="n"/>
      <c r="I452" s="129" t="n"/>
      <c r="J452" s="129" t="n"/>
      <c r="K452" s="129" t="n"/>
      <c r="L452" s="129" t="n"/>
      <c r="M452" s="129" t="n"/>
      <c r="N452" s="129" t="n"/>
      <c r="O452" s="129" t="n"/>
    </row>
    <row r="453" ht="24" customHeight="1">
      <c r="A453" s="494" t="n"/>
      <c r="B453" s="222" t="inlineStr">
        <is>
          <t>12</t>
        </is>
      </c>
      <c r="C453" s="741" t="inlineStr">
        <is>
          <t>28.9</t>
        </is>
      </c>
      <c r="D453" s="83" t="inlineStr">
        <is>
          <t>170</t>
        </is>
      </c>
      <c r="E453" s="83" t="inlineStr">
        <is>
          <t>16</t>
        </is>
      </c>
      <c r="F453" s="769">
        <f>ROUNDUP(D453/$P$1+1,0)*E453</f>
        <v/>
      </c>
      <c r="G453" s="1084" t="inlineStr">
        <is>
          <t>54%概率触发，触发2次。免疫本次伤害并提升受到伤害 71 %的空手和技能伤害，持续两回合。</t>
        </is>
      </c>
      <c r="H453" s="129" t="n"/>
      <c r="I453" s="129" t="n"/>
      <c r="J453" s="129" t="n"/>
      <c r="K453" s="129" t="n"/>
      <c r="L453" s="129" t="n"/>
      <c r="M453" s="129" t="n"/>
      <c r="N453" s="129" t="n"/>
      <c r="O453" s="129" t="n"/>
    </row>
    <row r="454" ht="24" customHeight="1">
      <c r="A454" s="494" t="n"/>
      <c r="B454" s="222" t="inlineStr">
        <is>
          <t>13</t>
        </is>
      </c>
      <c r="C454" s="741" t="inlineStr">
        <is>
          <t>34.2</t>
        </is>
      </c>
      <c r="D454" s="83" t="inlineStr">
        <is>
          <t>190</t>
        </is>
      </c>
      <c r="E454" s="83" t="inlineStr">
        <is>
          <t>18</t>
        </is>
      </c>
      <c r="F454" s="769">
        <f>ROUNDUP(D454/$P$1+1,0)*E454</f>
        <v/>
      </c>
      <c r="G454" s="1084" t="inlineStr">
        <is>
          <t>58%概率触发，触发2次。免疫本次伤害并提升受到伤害 80 %的空手和技能伤害，持续两回合。</t>
        </is>
      </c>
      <c r="H454" s="129" t="n"/>
      <c r="I454" s="129" t="n"/>
      <c r="J454" s="129" t="n"/>
      <c r="K454" s="129" t="n"/>
      <c r="L454" s="129" t="n"/>
      <c r="M454" s="129" t="n"/>
      <c r="N454" s="129" t="n"/>
      <c r="O454" s="129" t="n"/>
    </row>
    <row r="455" ht="24" customHeight="1">
      <c r="A455" s="494" t="n"/>
      <c r="B455" s="222" t="inlineStr">
        <is>
          <t>14</t>
        </is>
      </c>
      <c r="C455" s="741" t="inlineStr">
        <is>
          <t>40.2</t>
        </is>
      </c>
      <c r="D455" s="83" t="inlineStr">
        <is>
          <t>290</t>
        </is>
      </c>
      <c r="E455" s="83" t="inlineStr">
        <is>
          <t>20</t>
        </is>
      </c>
      <c r="F455" s="769">
        <f>ROUNDUP(D455/$P$1+1,0)*E455</f>
        <v/>
      </c>
      <c r="G455" s="1084" t="inlineStr">
        <is>
          <t>64%概率触发，触发2次。免疫本次伤害并提升受到伤害 90 %的空手和技能伤害，持续两回合。</t>
        </is>
      </c>
      <c r="H455" s="129" t="n"/>
      <c r="I455" s="129" t="n"/>
      <c r="J455" s="129" t="n"/>
      <c r="K455" s="129" t="n"/>
      <c r="L455" s="129" t="n"/>
      <c r="M455" s="129" t="n"/>
      <c r="N455" s="129" t="n"/>
      <c r="O455" s="129" t="n"/>
    </row>
    <row r="456" ht="24" customHeight="1">
      <c r="A456" s="494" t="n"/>
      <c r="B456" s="882" t="inlineStr">
        <is>
          <t>15</t>
        </is>
      </c>
      <c r="C456" s="742" t="inlineStr">
        <is>
          <t>47</t>
        </is>
      </c>
      <c r="D456" s="91" t="inlineStr">
        <is>
          <t>x</t>
        </is>
      </c>
      <c r="E456" s="91" t="inlineStr">
        <is>
          <t>x</t>
        </is>
      </c>
      <c r="F456" s="92" t="inlineStr">
        <is>
          <t>x</t>
        </is>
      </c>
      <c r="G456" s="1083" t="inlineStr">
        <is>
          <t>70%概率触发，触发2次。免疫本次伤害并提升受到伤害100%的空手和技能伤害，持续两回合。</t>
        </is>
      </c>
      <c r="H456" s="135" t="n"/>
      <c r="I456" s="135" t="n"/>
      <c r="J456" s="135" t="n"/>
      <c r="K456" s="135" t="n"/>
      <c r="L456" s="135" t="n"/>
      <c r="M456" s="135" t="n"/>
      <c r="N456" s="135" t="n"/>
      <c r="O456" s="135" t="n"/>
    </row>
    <row r="457" ht="24" customHeight="1">
      <c r="A457" s="1081" t="inlineStr">
        <is>
          <t>武当门技
纵云梯</t>
        </is>
      </c>
      <c r="B457" s="746" t="inlineStr">
        <is>
          <t>0</t>
        </is>
      </c>
      <c r="C457" s="740" t="inlineStr">
        <is>
          <t>3</t>
        </is>
      </c>
      <c r="D457" s="340" t="inlineStr">
        <is>
          <t>4</t>
        </is>
      </c>
      <c r="E457" s="340" t="inlineStr">
        <is>
          <t>1</t>
        </is>
      </c>
      <c r="F457" s="207">
        <f>ROUNDUP(D457/$P$1+1,0)*E457</f>
        <v/>
      </c>
      <c r="G457" s="745" t="inlineStr">
        <is>
          <t>30%概率触发，触发2次，回复自身 30 点生命值并且持续一回合增加 5 %的闪避率。</t>
        </is>
      </c>
      <c r="H457" s="123" t="n"/>
      <c r="I457" s="123" t="n"/>
      <c r="J457" s="123" t="n"/>
      <c r="K457" s="123" t="n"/>
      <c r="L457" s="123" t="n"/>
      <c r="M457" s="123" t="n"/>
      <c r="N457" s="123" t="n"/>
      <c r="O457" s="123" t="n"/>
    </row>
    <row r="458" ht="24" customHeight="1">
      <c r="A458" s="494" t="n"/>
      <c r="B458" s="222" t="inlineStr">
        <is>
          <t>1</t>
        </is>
      </c>
      <c r="C458" s="741" t="inlineStr">
        <is>
          <t>3.6</t>
        </is>
      </c>
      <c r="D458" s="83" t="inlineStr">
        <is>
          <t>10</t>
        </is>
      </c>
      <c r="E458" s="83" t="inlineStr">
        <is>
          <t>2</t>
        </is>
      </c>
      <c r="F458" s="769">
        <f>ROUNDUP(D458/$P$1+1,0)*E458</f>
        <v/>
      </c>
      <c r="G458" s="747" t="inlineStr">
        <is>
          <t>30%概率触发，触发2次。回复自身 33 点生命值并且持续一回合增加 6 %的闪避率。</t>
        </is>
      </c>
      <c r="H458" s="129" t="n"/>
      <c r="I458" s="129" t="n"/>
      <c r="J458" s="129" t="n"/>
      <c r="K458" s="129" t="n"/>
      <c r="L458" s="129" t="n"/>
      <c r="M458" s="129" t="n"/>
      <c r="N458" s="129" t="n"/>
      <c r="O458" s="129" t="n"/>
    </row>
    <row r="459" ht="24" customHeight="1">
      <c r="A459" s="494" t="n"/>
      <c r="B459" s="222" t="inlineStr">
        <is>
          <t>2</t>
        </is>
      </c>
      <c r="C459" s="741" t="inlineStr">
        <is>
          <t>4.2</t>
        </is>
      </c>
      <c r="D459" s="83" t="inlineStr">
        <is>
          <t>20</t>
        </is>
      </c>
      <c r="E459" s="83" t="inlineStr">
        <is>
          <t>3</t>
        </is>
      </c>
      <c r="F459" s="769">
        <f>ROUNDUP(D459/$P$1+1,0)*E459</f>
        <v/>
      </c>
      <c r="G459" s="747" t="inlineStr">
        <is>
          <t>30%概率触发，触发2次。回复自身 35 点生命值并且持续一回合增加 7 %的闪避率。</t>
        </is>
      </c>
      <c r="H459" s="129" t="n"/>
      <c r="I459" s="129" t="n"/>
      <c r="J459" s="129" t="n"/>
      <c r="K459" s="129" t="n"/>
      <c r="L459" s="129" t="n"/>
      <c r="M459" s="129" t="n"/>
      <c r="N459" s="129" t="n"/>
      <c r="O459" s="129" t="n"/>
    </row>
    <row r="460" ht="24" customHeight="1">
      <c r="A460" s="494" t="n"/>
      <c r="B460" s="222" t="inlineStr">
        <is>
          <t>3</t>
        </is>
      </c>
      <c r="C460" s="741" t="inlineStr">
        <is>
          <t>5</t>
        </is>
      </c>
      <c r="D460" s="83" t="inlineStr">
        <is>
          <t>32</t>
        </is>
      </c>
      <c r="E460" s="83" t="inlineStr">
        <is>
          <t>4</t>
        </is>
      </c>
      <c r="F460" s="769">
        <f>ROUNDUP(D460/$P$1+1,0)*E460</f>
        <v/>
      </c>
      <c r="G460" s="747" t="inlineStr">
        <is>
          <t>30%概率触发，触发2次。回复自身 39 点生命值并且持续一回合增加 8 %的闪避率。</t>
        </is>
      </c>
      <c r="H460" s="129" t="n"/>
      <c r="I460" s="129" t="n"/>
      <c r="J460" s="129" t="n"/>
      <c r="K460" s="129" t="n"/>
      <c r="L460" s="129" t="n"/>
      <c r="M460" s="129" t="n"/>
      <c r="N460" s="129" t="n"/>
      <c r="O460" s="129" t="n"/>
    </row>
    <row r="461" ht="24" customHeight="1">
      <c r="A461" s="494" t="n"/>
      <c r="B461" s="222" t="inlineStr">
        <is>
          <t>4</t>
        </is>
      </c>
      <c r="C461" s="741" t="inlineStr">
        <is>
          <t>6</t>
        </is>
      </c>
      <c r="D461" s="83" t="inlineStr">
        <is>
          <t>38</t>
        </is>
      </c>
      <c r="E461" s="83" t="inlineStr">
        <is>
          <t>5</t>
        </is>
      </c>
      <c r="F461" s="769">
        <f>ROUNDUP(D461/$P$1+1,0)*E461</f>
        <v/>
      </c>
      <c r="G461" s="747" t="inlineStr">
        <is>
          <t>30%概率触发，触发2次。回复自身 43 点生命值并且持续一回合增加 9 %的闪避率。</t>
        </is>
      </c>
      <c r="H461" s="129" t="n"/>
      <c r="I461" s="129" t="n"/>
      <c r="J461" s="129" t="n"/>
      <c r="K461" s="129" t="n"/>
      <c r="L461" s="129" t="n"/>
      <c r="M461" s="129" t="n"/>
      <c r="N461" s="129" t="n"/>
      <c r="O461" s="129" t="n"/>
    </row>
    <row r="462" ht="24" customHeight="1">
      <c r="A462" s="494" t="n"/>
      <c r="B462" s="222" t="inlineStr">
        <is>
          <t>5</t>
        </is>
      </c>
      <c r="C462" s="741" t="inlineStr">
        <is>
          <t>7.2</t>
        </is>
      </c>
      <c r="D462" s="83" t="inlineStr">
        <is>
          <t>44</t>
        </is>
      </c>
      <c r="E462" s="83" t="inlineStr">
        <is>
          <t>6</t>
        </is>
      </c>
      <c r="F462" s="769">
        <f>ROUNDUP(D462/$P$1+1,0)*E462</f>
        <v/>
      </c>
      <c r="G462" s="1084" t="inlineStr">
        <is>
          <t>32%概率触发，触发2次。回复自身 48 点生命值并且持续两回合增加10%的闪避率。</t>
        </is>
      </c>
      <c r="H462" s="129" t="n"/>
      <c r="I462" s="129" t="n"/>
      <c r="J462" s="129" t="n"/>
      <c r="K462" s="129" t="n"/>
      <c r="L462" s="129" t="n"/>
      <c r="M462" s="129" t="n"/>
      <c r="N462" s="129" t="n"/>
      <c r="O462" s="129" t="n"/>
    </row>
    <row r="463" ht="24" customHeight="1">
      <c r="A463" s="494" t="n"/>
      <c r="B463" s="222" t="inlineStr">
        <is>
          <t>6</t>
        </is>
      </c>
      <c r="C463" s="741" t="inlineStr">
        <is>
          <t>8.5</t>
        </is>
      </c>
      <c r="D463" s="83" t="inlineStr">
        <is>
          <t>48</t>
        </is>
      </c>
      <c r="E463" s="83" t="inlineStr">
        <is>
          <t>7</t>
        </is>
      </c>
      <c r="F463" s="769">
        <f>ROUNDUP(D463/$P$1+1,0)*E463</f>
        <v/>
      </c>
      <c r="G463" s="1084" t="inlineStr">
        <is>
          <t>33%概率触发，触发2次。回复自身 55 点生命值并且持续两回合增加11%的闪避率。</t>
        </is>
      </c>
      <c r="H463" s="129" t="n"/>
      <c r="I463" s="129" t="n"/>
      <c r="J463" s="129" t="n"/>
      <c r="K463" s="129" t="n"/>
      <c r="L463" s="129" t="n"/>
      <c r="M463" s="129" t="n"/>
      <c r="N463" s="129" t="n"/>
      <c r="O463" s="129" t="n"/>
    </row>
    <row r="464" ht="24" customHeight="1">
      <c r="A464" s="494" t="n"/>
      <c r="B464" s="222" t="inlineStr">
        <is>
          <t>7</t>
        </is>
      </c>
      <c r="C464" s="741" t="inlineStr">
        <is>
          <t>10.1</t>
        </is>
      </c>
      <c r="D464" s="83" t="inlineStr">
        <is>
          <t>52</t>
        </is>
      </c>
      <c r="E464" s="83" t="inlineStr">
        <is>
          <t>8</t>
        </is>
      </c>
      <c r="F464" s="769">
        <f>ROUNDUP(D464/$P$1+1,0)*E464</f>
        <v/>
      </c>
      <c r="G464" s="1084" t="inlineStr">
        <is>
          <t>34%概率触发，触发2次。回复自身 62 点生命值并且持续两回合增加12%的闪避率。</t>
        </is>
      </c>
      <c r="H464" s="129" t="n"/>
      <c r="I464" s="129" t="n"/>
      <c r="J464" s="129" t="n"/>
      <c r="K464" s="129" t="n"/>
      <c r="L464" s="129" t="n"/>
      <c r="M464" s="129" t="n"/>
      <c r="N464" s="129" t="n"/>
      <c r="O464" s="129" t="n"/>
    </row>
    <row r="465" ht="24" customHeight="1">
      <c r="A465" s="494" t="n"/>
      <c r="B465" s="222" t="inlineStr">
        <is>
          <t>8</t>
        </is>
      </c>
      <c r="C465" s="721" t="inlineStr">
        <is>
          <t>12.1</t>
        </is>
      </c>
      <c r="D465" s="83" t="inlineStr">
        <is>
          <t>62</t>
        </is>
      </c>
      <c r="E465" s="83" t="inlineStr">
        <is>
          <t>9</t>
        </is>
      </c>
      <c r="F465" s="769">
        <f>ROUNDUP(D465/$P$1+1,0)*E465</f>
        <v/>
      </c>
      <c r="G465" s="1084" t="inlineStr">
        <is>
          <t>35%概率触发，触发2次。回复自身 70 点生命值并且持续两回合增加13%的闪避率。</t>
        </is>
      </c>
      <c r="H465" s="129" t="n"/>
      <c r="I465" s="129" t="n"/>
      <c r="J465" s="129" t="n"/>
      <c r="K465" s="129" t="n"/>
      <c r="L465" s="129" t="n"/>
      <c r="M465" s="129" t="n"/>
      <c r="N465" s="129" t="n"/>
      <c r="O465" s="129" t="n"/>
    </row>
    <row r="466" ht="24" customHeight="1">
      <c r="A466" s="494" t="n"/>
      <c r="B466" s="222" t="inlineStr">
        <is>
          <t>9</t>
        </is>
      </c>
      <c r="C466" s="741" t="inlineStr">
        <is>
          <t>14.5</t>
        </is>
      </c>
      <c r="D466" s="83" t="inlineStr">
        <is>
          <t>76</t>
        </is>
      </c>
      <c r="E466" s="83" t="inlineStr">
        <is>
          <t>10</t>
        </is>
      </c>
      <c r="F466" s="769">
        <f>ROUNDUP(D466/$P$1+1,0)*E466</f>
        <v/>
      </c>
      <c r="G466" s="1084" t="inlineStr">
        <is>
          <t>36%概率触发，触发2次。回复自身 81 点生命值并且持续两回合增加14%的闪避率。</t>
        </is>
      </c>
      <c r="H466" s="129" t="n"/>
      <c r="I466" s="129" t="n"/>
      <c r="J466" s="129" t="n"/>
      <c r="K466" s="129" t="n"/>
      <c r="L466" s="129" t="n"/>
      <c r="M466" s="129" t="n"/>
      <c r="N466" s="129" t="n"/>
      <c r="O466" s="129" t="n"/>
    </row>
    <row r="467" ht="24" customHeight="1">
      <c r="A467" s="494" t="n"/>
      <c r="B467" s="222" t="inlineStr">
        <is>
          <t>10</t>
        </is>
      </c>
      <c r="C467" s="741" t="inlineStr">
        <is>
          <t>17.2</t>
        </is>
      </c>
      <c r="D467" s="83" t="inlineStr">
        <is>
          <t>84</t>
        </is>
      </c>
      <c r="E467" s="83" t="inlineStr">
        <is>
          <t>12</t>
        </is>
      </c>
      <c r="F467" s="769">
        <f>ROUNDUP(D467/$P$1+1,0)*E467</f>
        <v/>
      </c>
      <c r="G467" s="1084" t="inlineStr">
        <is>
          <t>38%概率触发，触发3次。回复自身 93 点生命值并且持续两回合增加16%的闪避率。</t>
        </is>
      </c>
      <c r="H467" s="129" t="n"/>
      <c r="I467" s="129" t="n"/>
      <c r="J467" s="129" t="n"/>
      <c r="K467" s="129" t="n"/>
      <c r="L467" s="129" t="n"/>
      <c r="M467" s="129" t="n"/>
      <c r="N467" s="129" t="n"/>
      <c r="O467" s="129" t="n"/>
    </row>
    <row r="468" ht="24" customHeight="1">
      <c r="A468" s="494" t="n"/>
      <c r="B468" s="222" t="inlineStr">
        <is>
          <t>11</t>
        </is>
      </c>
      <c r="C468" s="741" t="inlineStr">
        <is>
          <t>20.4</t>
        </is>
      </c>
      <c r="D468" s="83" t="inlineStr">
        <is>
          <t>100</t>
        </is>
      </c>
      <c r="E468" s="83" t="inlineStr">
        <is>
          <t>14</t>
        </is>
      </c>
      <c r="F468" s="769">
        <f>ROUNDUP(D468/$P$1+1,0)*E468</f>
        <v/>
      </c>
      <c r="G468" s="1084" t="inlineStr">
        <is>
          <t>40%概率触发，触发3次。回复自身107点生命值并且持续两回合增加18%的闪避率。</t>
        </is>
      </c>
      <c r="H468" s="129" t="n"/>
      <c r="I468" s="129" t="n"/>
      <c r="J468" s="129" t="n"/>
      <c r="K468" s="129" t="n"/>
      <c r="L468" s="129" t="n"/>
      <c r="M468" s="129" t="n"/>
      <c r="N468" s="129" t="n"/>
      <c r="O468" s="129" t="n"/>
    </row>
    <row r="469" ht="24" customHeight="1">
      <c r="A469" s="494" t="n"/>
      <c r="B469" s="222" t="inlineStr">
        <is>
          <t>12</t>
        </is>
      </c>
      <c r="C469" s="741" t="inlineStr">
        <is>
          <t>24.2</t>
        </is>
      </c>
      <c r="D469" s="83" t="inlineStr">
        <is>
          <t>120</t>
        </is>
      </c>
      <c r="E469" s="83" t="inlineStr">
        <is>
          <t>16</t>
        </is>
      </c>
      <c r="F469" s="769">
        <f>ROUNDUP(D469/$P$1+1,0)*E469</f>
        <v/>
      </c>
      <c r="G469" s="1084" t="inlineStr">
        <is>
          <t>42%概率触发，触发3次。回复自身124点生命值并且持续两回合增加20%的闪避率。</t>
        </is>
      </c>
      <c r="H469" s="129" t="n"/>
      <c r="I469" s="129" t="n"/>
      <c r="J469" s="129" t="n"/>
      <c r="K469" s="129" t="n"/>
      <c r="L469" s="129" t="n"/>
      <c r="M469" s="129" t="n"/>
      <c r="N469" s="129" t="n"/>
      <c r="O469" s="129" t="n"/>
    </row>
    <row r="470" ht="24" customHeight="1">
      <c r="A470" s="494" t="n"/>
      <c r="B470" s="222" t="inlineStr">
        <is>
          <t>13</t>
        </is>
      </c>
      <c r="C470" s="721" t="inlineStr">
        <is>
          <t>28.5</t>
        </is>
      </c>
      <c r="D470" s="807" t="inlineStr">
        <is>
          <t>140</t>
        </is>
      </c>
      <c r="E470" s="807" t="inlineStr">
        <is>
          <t>18</t>
        </is>
      </c>
      <c r="F470" s="769">
        <f>ROUNDUP(D470/$P$1+1,0)*E470</f>
        <v/>
      </c>
      <c r="G470" s="1084" t="inlineStr">
        <is>
          <t>44%概率触发，触发3次。回复自身143点生命值并且持续两回合增加23%的闪避率。</t>
        </is>
      </c>
      <c r="H470" s="129" t="n"/>
      <c r="I470" s="129" t="n"/>
      <c r="J470" s="129" t="n"/>
      <c r="K470" s="129" t="n"/>
      <c r="L470" s="129" t="n"/>
      <c r="M470" s="129" t="n"/>
      <c r="N470" s="129" t="n"/>
      <c r="O470" s="129" t="n"/>
    </row>
    <row r="471" ht="24" customHeight="1">
      <c r="A471" s="494" t="n"/>
      <c r="B471" s="222" t="inlineStr">
        <is>
          <t>14</t>
        </is>
      </c>
      <c r="C471" s="721" t="inlineStr">
        <is>
          <t>33.5</t>
        </is>
      </c>
      <c r="D471" s="807" t="inlineStr">
        <is>
          <t>200</t>
        </is>
      </c>
      <c r="E471" s="807" t="inlineStr">
        <is>
          <t>20</t>
        </is>
      </c>
      <c r="F471" s="769">
        <f>ROUNDUP(D471/$P$1+1,0)*E471</f>
        <v/>
      </c>
      <c r="G471" s="1084" t="inlineStr">
        <is>
          <t>47%概率触发，触发3次。回复自身165点生命值并且持续两回合增加26%的闪避率。</t>
        </is>
      </c>
      <c r="H471" s="129" t="n"/>
      <c r="I471" s="129" t="n"/>
      <c r="J471" s="129" t="n"/>
      <c r="K471" s="129" t="n"/>
      <c r="L471" s="129" t="n"/>
      <c r="M471" s="129" t="n"/>
      <c r="N471" s="129" t="n"/>
      <c r="O471" s="129" t="n"/>
    </row>
    <row r="472" ht="24" customHeight="1">
      <c r="A472" s="494" t="n"/>
      <c r="B472" s="882" t="inlineStr">
        <is>
          <t>15</t>
        </is>
      </c>
      <c r="C472" s="742" t="inlineStr">
        <is>
          <t>39</t>
        </is>
      </c>
      <c r="D472" s="91" t="inlineStr">
        <is>
          <t>x</t>
        </is>
      </c>
      <c r="E472" s="91" t="inlineStr">
        <is>
          <t>x</t>
        </is>
      </c>
      <c r="F472" s="92" t="inlineStr">
        <is>
          <t>x</t>
        </is>
      </c>
      <c r="G472" s="1083" t="inlineStr">
        <is>
          <t>50%概率触发，触发3次。回复自身190点生命值并且持续两回合增加30%的闪避率。</t>
        </is>
      </c>
      <c r="H472" s="135" t="n"/>
      <c r="I472" s="135" t="n"/>
      <c r="J472" s="135" t="n"/>
      <c r="K472" s="135" t="n"/>
      <c r="L472" s="135" t="n"/>
      <c r="M472" s="135" t="n"/>
      <c r="N472" s="135" t="n"/>
      <c r="O472" s="135" t="n"/>
    </row>
    <row r="473" ht="24" customHeight="1">
      <c r="A473" s="1081" t="inlineStr">
        <is>
          <t>武当门技
白鹤亮翅</t>
        </is>
      </c>
      <c r="B473" s="746" t="inlineStr">
        <is>
          <t>0</t>
        </is>
      </c>
      <c r="C473" s="740" t="inlineStr">
        <is>
          <t>3</t>
        </is>
      </c>
      <c r="D473" s="340" t="inlineStr">
        <is>
          <t>8</t>
        </is>
      </c>
      <c r="E473" s="340" t="inlineStr">
        <is>
          <t>1</t>
        </is>
      </c>
      <c r="F473" s="207">
        <f>ROUNDUP(D473/$P$1+1,0)*E473</f>
        <v/>
      </c>
      <c r="G473" s="745" t="inlineStr">
        <is>
          <t>30%概率触发，触发1次。造成 18 点伤害并额外造成对手生命值上限3%的伤害。</t>
        </is>
      </c>
      <c r="H473" s="123" t="n"/>
      <c r="I473" s="123" t="n"/>
      <c r="J473" s="123" t="n"/>
      <c r="K473" s="123" t="n"/>
      <c r="L473" s="123" t="n"/>
      <c r="M473" s="123" t="n"/>
      <c r="N473" s="123" t="n"/>
      <c r="O473" s="123" t="n"/>
    </row>
    <row r="474" ht="24" customHeight="1">
      <c r="A474" s="494" t="n"/>
      <c r="B474" s="222" t="inlineStr">
        <is>
          <t>1</t>
        </is>
      </c>
      <c r="C474" s="721" t="inlineStr">
        <is>
          <t>3.9</t>
        </is>
      </c>
      <c r="D474" s="83" t="inlineStr">
        <is>
          <t>16</t>
        </is>
      </c>
      <c r="E474" s="83" t="inlineStr">
        <is>
          <t>2</t>
        </is>
      </c>
      <c r="F474" s="769">
        <f>ROUNDUP(D474/$P$1+1,0)*E474</f>
        <v/>
      </c>
      <c r="G474" s="747" t="inlineStr">
        <is>
          <t>30%概率触发，触发1次。造成 25 点伤害并额外造成对手生命值上限3%的伤害。</t>
        </is>
      </c>
      <c r="H474" s="129" t="n"/>
      <c r="I474" s="129" t="n"/>
      <c r="J474" s="129" t="n"/>
      <c r="K474" s="129" t="n"/>
      <c r="L474" s="129" t="n"/>
      <c r="M474" s="129" t="n"/>
      <c r="N474" s="129" t="n"/>
      <c r="O474" s="129" t="n"/>
    </row>
    <row r="475" ht="24" customHeight="1">
      <c r="A475" s="494" t="n"/>
      <c r="B475" s="222" t="inlineStr">
        <is>
          <t>2</t>
        </is>
      </c>
      <c r="C475" s="721" t="inlineStr">
        <is>
          <t>4.7</t>
        </is>
      </c>
      <c r="D475" s="83" t="inlineStr">
        <is>
          <t>36</t>
        </is>
      </c>
      <c r="E475" s="83" t="inlineStr">
        <is>
          <t>3</t>
        </is>
      </c>
      <c r="F475" s="769">
        <f>ROUNDUP(D475/$P$1+1,0)*E475</f>
        <v/>
      </c>
      <c r="G475" s="747" t="inlineStr">
        <is>
          <t>30%概率触发，触发1次。造成 32 点伤害并额外造成对手生命值上限3%的伤害。</t>
        </is>
      </c>
      <c r="H475" s="129" t="n"/>
      <c r="I475" s="129" t="n"/>
      <c r="J475" s="129" t="n"/>
      <c r="K475" s="129" t="n"/>
      <c r="L475" s="129" t="n"/>
      <c r="M475" s="129" t="n"/>
      <c r="N475" s="129" t="n"/>
      <c r="O475" s="129" t="n"/>
    </row>
    <row r="476" ht="24" customHeight="1">
      <c r="A476" s="494" t="n"/>
      <c r="B476" s="222" t="inlineStr">
        <is>
          <t>3</t>
        </is>
      </c>
      <c r="C476" s="741" t="inlineStr">
        <is>
          <t>5.9</t>
        </is>
      </c>
      <c r="D476" s="83" t="inlineStr">
        <is>
          <t>56</t>
        </is>
      </c>
      <c r="E476" s="83" t="inlineStr">
        <is>
          <t>4</t>
        </is>
      </c>
      <c r="F476" s="769">
        <f>ROUNDUP(D476/$P$1+1,0)*E476</f>
        <v/>
      </c>
      <c r="G476" s="747" t="inlineStr">
        <is>
          <t>30%概率触发，触发1次。造成 42 点伤害并额外造成对手生命值上限3%的伤害。</t>
        </is>
      </c>
      <c r="H476" s="129" t="n"/>
      <c r="I476" s="129" t="n"/>
      <c r="J476" s="129" t="n"/>
      <c r="K476" s="129" t="n"/>
      <c r="L476" s="129" t="n"/>
      <c r="M476" s="129" t="n"/>
      <c r="N476" s="129" t="n"/>
      <c r="O476" s="129" t="n"/>
    </row>
    <row r="477" ht="24" customHeight="1">
      <c r="A477" s="494" t="n"/>
      <c r="B477" s="222" t="inlineStr">
        <is>
          <t>4</t>
        </is>
      </c>
      <c r="C477" s="741" t="inlineStr">
        <is>
          <t>7.3</t>
        </is>
      </c>
      <c r="D477" s="83" t="inlineStr">
        <is>
          <t>70</t>
        </is>
      </c>
      <c r="E477" s="83" t="inlineStr">
        <is>
          <t>5</t>
        </is>
      </c>
      <c r="F477" s="769">
        <f>ROUNDUP(D477/$P$1+1,0)*E477</f>
        <v/>
      </c>
      <c r="G477" s="747" t="inlineStr">
        <is>
          <t>30%概率触发，触发1次。造成 54 点伤害并额外造成对手生命值上限3%的伤害。</t>
        </is>
      </c>
      <c r="H477" s="129" t="n"/>
      <c r="I477" s="129" t="n"/>
      <c r="J477" s="129" t="n"/>
      <c r="K477" s="129" t="n"/>
      <c r="L477" s="129" t="n"/>
      <c r="M477" s="129" t="n"/>
      <c r="N477" s="129" t="n"/>
      <c r="O477" s="129" t="n"/>
    </row>
    <row r="478" ht="24" customHeight="1">
      <c r="A478" s="494" t="n"/>
      <c r="B478" s="222" t="inlineStr">
        <is>
          <t>5</t>
        </is>
      </c>
      <c r="C478" s="741" t="inlineStr">
        <is>
          <t>9</t>
        </is>
      </c>
      <c r="D478" s="83" t="inlineStr">
        <is>
          <t>76</t>
        </is>
      </c>
      <c r="E478" s="83" t="inlineStr">
        <is>
          <t>6</t>
        </is>
      </c>
      <c r="F478" s="769">
        <f>ROUNDUP(D478/$P$1+1,0)*E478</f>
        <v/>
      </c>
      <c r="G478" s="747" t="inlineStr">
        <is>
          <t>32%概率触发，触发1次。造成 68 点伤害并额外造成对手生命值上限3%的伤害。</t>
        </is>
      </c>
      <c r="H478" s="129" t="n"/>
      <c r="I478" s="129" t="n"/>
      <c r="J478" s="129" t="n"/>
      <c r="K478" s="129" t="n"/>
      <c r="L478" s="129" t="n"/>
      <c r="M478" s="129" t="n"/>
      <c r="N478" s="129" t="n"/>
      <c r="O478" s="129" t="n"/>
    </row>
    <row r="479" ht="24" customHeight="1">
      <c r="A479" s="494" t="n"/>
      <c r="B479" s="222" t="inlineStr">
        <is>
          <t>6</t>
        </is>
      </c>
      <c r="C479" s="741" t="inlineStr">
        <is>
          <t>11</t>
        </is>
      </c>
      <c r="D479" s="83" t="inlineStr">
        <is>
          <t>88</t>
        </is>
      </c>
      <c r="E479" s="83" t="inlineStr">
        <is>
          <t>7</t>
        </is>
      </c>
      <c r="F479" s="769">
        <f>ROUNDUP(D479/$P$1+1,0)*E479</f>
        <v/>
      </c>
      <c r="G479" s="747" t="inlineStr">
        <is>
          <t>33%概率触发，触发1次。造成 84 点伤害并额外造成对手生命值上限3%的伤害。</t>
        </is>
      </c>
      <c r="H479" s="129" t="n"/>
      <c r="I479" s="129" t="n"/>
      <c r="J479" s="129" t="n"/>
      <c r="K479" s="129" t="n"/>
      <c r="L479" s="129" t="n"/>
      <c r="M479" s="129" t="n"/>
      <c r="N479" s="129" t="n"/>
      <c r="O479" s="129" t="n"/>
    </row>
    <row r="480" ht="24" customHeight="1">
      <c r="A480" s="494" t="n"/>
      <c r="B480" s="222" t="inlineStr">
        <is>
          <t>7</t>
        </is>
      </c>
      <c r="C480" s="741" t="inlineStr">
        <is>
          <t>13.3</t>
        </is>
      </c>
      <c r="D480" s="83" t="inlineStr">
        <is>
          <t>98</t>
        </is>
      </c>
      <c r="E480" s="83" t="inlineStr">
        <is>
          <t>8</t>
        </is>
      </c>
      <c r="F480" s="769">
        <f>ROUNDUP(D480/$P$1+1,0)*E480</f>
        <v/>
      </c>
      <c r="G480" s="1084" t="inlineStr">
        <is>
          <t>34%概率触发，触发1次。造成103点伤害并额外造成对手生命值上限3%的伤害。</t>
        </is>
      </c>
      <c r="H480" s="129" t="n"/>
      <c r="I480" s="129" t="n"/>
      <c r="J480" s="129" t="n"/>
      <c r="K480" s="129" t="n"/>
      <c r="L480" s="129" t="n"/>
      <c r="M480" s="129" t="n"/>
      <c r="N480" s="129" t="n"/>
      <c r="O480" s="129" t="n"/>
    </row>
    <row r="481" ht="24" customHeight="1">
      <c r="A481" s="494" t="n"/>
      <c r="B481" s="222" t="inlineStr">
        <is>
          <t>8</t>
        </is>
      </c>
      <c r="C481" s="741" t="inlineStr">
        <is>
          <t>16.1</t>
        </is>
      </c>
      <c r="D481" s="83" t="inlineStr">
        <is>
          <t>116</t>
        </is>
      </c>
      <c r="E481" s="83" t="inlineStr">
        <is>
          <t>9</t>
        </is>
      </c>
      <c r="F481" s="769">
        <f>ROUNDUP(D481/$P$1+1,0)*E481</f>
        <v/>
      </c>
      <c r="G481" s="1084" t="inlineStr">
        <is>
          <t>35%概率触发，触发1次。造成127点伤害并额外造成对手生命值上限3%的伤害。</t>
        </is>
      </c>
      <c r="H481" s="129" t="n"/>
      <c r="I481" s="129" t="n"/>
      <c r="J481" s="129" t="n"/>
      <c r="K481" s="129" t="n"/>
      <c r="L481" s="129" t="n"/>
      <c r="M481" s="129" t="n"/>
      <c r="N481" s="129" t="n"/>
      <c r="O481" s="129" t="n"/>
    </row>
    <row r="482" ht="24" customHeight="1">
      <c r="A482" s="494" t="n"/>
      <c r="B482" s="222" t="inlineStr">
        <is>
          <t>9</t>
        </is>
      </c>
      <c r="C482" s="741" t="inlineStr">
        <is>
          <t>19.6</t>
        </is>
      </c>
      <c r="D482" s="83" t="inlineStr">
        <is>
          <t>140</t>
        </is>
      </c>
      <c r="E482" s="83" t="inlineStr">
        <is>
          <t>10</t>
        </is>
      </c>
      <c r="F482" s="769">
        <f>ROUNDUP(D482/$P$1+1,0)*E482</f>
        <v/>
      </c>
      <c r="G482" s="1084" t="inlineStr">
        <is>
          <t>36%概率触发，触发1次。造成156点伤害并额外造成对手生命值上限3%的伤害。</t>
        </is>
      </c>
      <c r="H482" s="129" t="n"/>
      <c r="I482" s="129" t="n"/>
      <c r="J482" s="129" t="n"/>
      <c r="K482" s="129" t="n"/>
      <c r="L482" s="129" t="n"/>
      <c r="M482" s="129" t="n"/>
      <c r="N482" s="129" t="n"/>
      <c r="O482" s="129" t="n"/>
    </row>
    <row r="483" ht="24" customHeight="1">
      <c r="A483" s="494" t="n"/>
      <c r="B483" s="222" t="inlineStr">
        <is>
          <t>10</t>
        </is>
      </c>
      <c r="C483" s="741" t="inlineStr">
        <is>
          <t>23.6</t>
        </is>
      </c>
      <c r="D483" s="83" t="inlineStr">
        <is>
          <t>154</t>
        </is>
      </c>
      <c r="E483" s="83" t="inlineStr">
        <is>
          <t>12</t>
        </is>
      </c>
      <c r="F483" s="769">
        <f>ROUNDUP(D483/$P$1+1,0)*E483</f>
        <v/>
      </c>
      <c r="G483" s="1084" t="inlineStr">
        <is>
          <t>38%概率触发，触发2次。造成189点伤害并额外造成对手生命值上限3%的伤害。</t>
        </is>
      </c>
      <c r="H483" s="129" t="n"/>
      <c r="I483" s="129" t="n"/>
      <c r="J483" s="129" t="n"/>
      <c r="K483" s="129" t="n"/>
      <c r="L483" s="129" t="n"/>
      <c r="M483" s="129" t="n"/>
      <c r="N483" s="129" t="n"/>
      <c r="O483" s="129" t="n"/>
    </row>
    <row r="484" ht="24" customHeight="1">
      <c r="A484" s="494" t="n"/>
      <c r="B484" s="222" t="inlineStr">
        <is>
          <t>11</t>
        </is>
      </c>
      <c r="C484" s="741" t="inlineStr">
        <is>
          <t>28.1</t>
        </is>
      </c>
      <c r="D484" s="83" t="inlineStr">
        <is>
          <t>100</t>
        </is>
      </c>
      <c r="E484" s="83" t="inlineStr">
        <is>
          <t>14</t>
        </is>
      </c>
      <c r="F484" s="769">
        <f>ROUNDUP(D484/$P$1+1,0)*E484</f>
        <v/>
      </c>
      <c r="G484" s="1084" t="inlineStr">
        <is>
          <t>40%概率触发，触发2次。造成227点伤害并额外造成对手生命值上限3%的伤害。</t>
        </is>
      </c>
      <c r="H484" s="129" t="n"/>
      <c r="I484" s="129" t="n"/>
      <c r="J484" s="129" t="n"/>
      <c r="K484" s="129" t="n"/>
      <c r="L484" s="129" t="n"/>
      <c r="M484" s="129" t="n"/>
      <c r="N484" s="129" t="n"/>
      <c r="O484" s="129" t="n"/>
    </row>
    <row r="485" ht="24" customHeight="1">
      <c r="A485" s="494" t="n"/>
      <c r="B485" s="222" t="inlineStr">
        <is>
          <t>12</t>
        </is>
      </c>
      <c r="C485" s="741" t="inlineStr">
        <is>
          <t>33.6</t>
        </is>
      </c>
      <c r="D485" s="83" t="inlineStr">
        <is>
          <t>120</t>
        </is>
      </c>
      <c r="E485" s="83" t="inlineStr">
        <is>
          <t>16</t>
        </is>
      </c>
      <c r="F485" s="769">
        <f>ROUNDUP(D485/$P$1+1,0)*E485</f>
        <v/>
      </c>
      <c r="G485" s="1084" t="inlineStr">
        <is>
          <t>42%概率触发，触发2次。造成272点伤害并额外造成对手生命值上限3%的伤害。</t>
        </is>
      </c>
      <c r="H485" s="129" t="n"/>
      <c r="I485" s="129" t="n"/>
      <c r="J485" s="129" t="n"/>
      <c r="K485" s="129" t="n"/>
      <c r="L485" s="129" t="n"/>
      <c r="M485" s="129" t="n"/>
      <c r="N485" s="129" t="n"/>
      <c r="O485" s="129" t="n"/>
    </row>
    <row r="486" ht="24" customHeight="1">
      <c r="A486" s="494" t="n"/>
      <c r="B486" s="222" t="inlineStr">
        <is>
          <t>13</t>
        </is>
      </c>
      <c r="C486" s="741" t="inlineStr">
        <is>
          <t>39.9</t>
        </is>
      </c>
      <c r="D486" s="83" t="inlineStr">
        <is>
          <t>140</t>
        </is>
      </c>
      <c r="E486" s="83" t="inlineStr">
        <is>
          <t>18</t>
        </is>
      </c>
      <c r="F486" s="769">
        <f>ROUNDUP(D486/$P$1+1,0)*E486</f>
        <v/>
      </c>
      <c r="G486" s="1084" t="inlineStr">
        <is>
          <t>44%概率触发，触发2次。造成324点伤害并额外造成对手生命值上限3%的伤害。</t>
        </is>
      </c>
      <c r="H486" s="129" t="n"/>
      <c r="I486" s="129" t="n"/>
      <c r="J486" s="129" t="n"/>
      <c r="K486" s="129" t="n"/>
      <c r="L486" s="129" t="n"/>
      <c r="M486" s="129" t="n"/>
      <c r="N486" s="129" t="n"/>
      <c r="O486" s="129" t="n"/>
    </row>
    <row r="487" ht="24" customHeight="1">
      <c r="A487" s="494" t="n"/>
      <c r="B487" s="222" t="inlineStr">
        <is>
          <t>14</t>
        </is>
      </c>
      <c r="C487" s="721" t="inlineStr">
        <is>
          <t>47</t>
        </is>
      </c>
      <c r="D487" s="807" t="inlineStr">
        <is>
          <t>200</t>
        </is>
      </c>
      <c r="E487" s="83" t="inlineStr">
        <is>
          <t>20</t>
        </is>
      </c>
      <c r="F487" s="769">
        <f>ROUNDUP(D487/$P$1+1,0)*E487</f>
        <v/>
      </c>
      <c r="G487" s="1084" t="inlineStr">
        <is>
          <t>47%概率触发，触发2次。造成384点伤害并额外造成对手生命值上限3%的伤害。</t>
        </is>
      </c>
      <c r="H487" s="129" t="n"/>
      <c r="I487" s="129" t="n"/>
      <c r="J487" s="129" t="n"/>
      <c r="K487" s="129" t="n"/>
      <c r="L487" s="129" t="n"/>
      <c r="M487" s="129" t="n"/>
      <c r="N487" s="129" t="n"/>
      <c r="O487" s="129" t="n"/>
    </row>
    <row r="488" ht="24" customHeight="1">
      <c r="A488" s="494" t="n"/>
      <c r="B488" s="882" t="inlineStr">
        <is>
          <t>15</t>
        </is>
      </c>
      <c r="C488" s="742" t="inlineStr">
        <is>
          <t>55</t>
        </is>
      </c>
      <c r="D488" s="91" t="inlineStr">
        <is>
          <t>x</t>
        </is>
      </c>
      <c r="E488" s="91" t="inlineStr">
        <is>
          <t>x</t>
        </is>
      </c>
      <c r="F488" s="92" t="inlineStr">
        <is>
          <t>x</t>
        </is>
      </c>
      <c r="G488" s="1083" t="inlineStr">
        <is>
          <t>50%概率触发，触发2次。造成450点伤害并额外造成对手生命值上限3%的伤害。</t>
        </is>
      </c>
      <c r="H488" s="135" t="n"/>
      <c r="I488" s="135" t="n"/>
      <c r="J488" s="135" t="n"/>
      <c r="K488" s="135" t="n"/>
      <c r="L488" s="135" t="n"/>
      <c r="M488" s="135" t="n"/>
      <c r="N488" s="135" t="n"/>
      <c r="O488" s="135" t="n"/>
    </row>
    <row r="489" ht="24" customHeight="1">
      <c r="A489" s="1081" t="inlineStr">
        <is>
          <t>明教门武
圣火令
五级更名
真焰圣火令
十级更名
圣火凤凰</t>
        </is>
      </c>
      <c r="B489" s="684" t="inlineStr">
        <is>
          <t>0</t>
        </is>
      </c>
      <c r="C489" s="1082" t="inlineStr">
        <is>
          <t>3</t>
        </is>
      </c>
      <c r="D489" s="340" t="inlineStr">
        <is>
          <t>4</t>
        </is>
      </c>
      <c r="E489" s="340" t="inlineStr">
        <is>
          <t>1</t>
        </is>
      </c>
      <c r="F489" s="207">
        <f>ROUNDUP(D489/$P$1+1,0)*E489</f>
        <v/>
      </c>
      <c r="G489" s="1085" t="inlineStr">
        <is>
          <t>伤害： 45 ~ 55 ，每次使用投掷武器后有 30 %概率触发，必中！</t>
        </is>
      </c>
      <c r="H489" s="123" t="n"/>
      <c r="I489" s="123" t="n"/>
      <c r="J489" s="123" t="n"/>
      <c r="K489" s="123" t="n"/>
      <c r="L489" s="123" t="n"/>
      <c r="M489" s="123" t="n"/>
      <c r="N489" s="123" t="n"/>
      <c r="O489" s="123" t="n"/>
    </row>
    <row r="490" ht="24" customHeight="1">
      <c r="A490" s="494" t="n"/>
      <c r="B490" s="222" t="inlineStr">
        <is>
          <t>1</t>
        </is>
      </c>
      <c r="C490" s="741" t="inlineStr">
        <is>
          <t>3.7</t>
        </is>
      </c>
      <c r="D490" s="83" t="inlineStr">
        <is>
          <t>12</t>
        </is>
      </c>
      <c r="E490" s="83" t="inlineStr">
        <is>
          <t>2</t>
        </is>
      </c>
      <c r="F490" s="769">
        <f>ROUNDUP(D490/$P$1+1,0)*E490</f>
        <v/>
      </c>
      <c r="G490" s="1084" t="inlineStr">
        <is>
          <t>伤害： 53 ~ 63 ，每次使用投掷武器后有 31 %概率触发，必中！</t>
        </is>
      </c>
      <c r="H490" s="129" t="n"/>
      <c r="I490" s="129" t="n"/>
      <c r="J490" s="129" t="n"/>
      <c r="K490" s="129" t="n"/>
      <c r="L490" s="129" t="n"/>
      <c r="M490" s="129" t="n"/>
      <c r="N490" s="129" t="n"/>
      <c r="O490" s="129" t="n"/>
    </row>
    <row r="491" ht="24" customHeight="1">
      <c r="A491" s="494" t="n"/>
      <c r="B491" s="222" t="inlineStr">
        <is>
          <t>2</t>
        </is>
      </c>
      <c r="C491" s="741" t="inlineStr">
        <is>
          <t>4.3</t>
        </is>
      </c>
      <c r="D491" s="83" t="inlineStr">
        <is>
          <t>24</t>
        </is>
      </c>
      <c r="E491" s="83" t="inlineStr">
        <is>
          <t>3</t>
        </is>
      </c>
      <c r="F491" s="769">
        <f>ROUNDUP(D491/$P$1+1,0)*E491</f>
        <v/>
      </c>
      <c r="G491" s="1084" t="inlineStr">
        <is>
          <t>伤害： 63 ~ 73 ，每次使用投掷武器后有 32 %概率触发，必中！</t>
        </is>
      </c>
      <c r="H491" s="129" t="n"/>
      <c r="I491" s="129" t="n"/>
      <c r="J491" s="129" t="n"/>
      <c r="K491" s="129" t="n"/>
      <c r="L491" s="129" t="n"/>
      <c r="M491" s="129" t="n"/>
      <c r="N491" s="129" t="n"/>
      <c r="O491" s="129" t="n"/>
    </row>
    <row r="492" ht="24" customHeight="1">
      <c r="A492" s="494" t="n"/>
      <c r="B492" s="222" t="inlineStr">
        <is>
          <t>3</t>
        </is>
      </c>
      <c r="C492" s="741" t="inlineStr">
        <is>
          <t>5.2</t>
        </is>
      </c>
      <c r="D492" s="83" t="inlineStr">
        <is>
          <t>38</t>
        </is>
      </c>
      <c r="E492" s="83" t="inlineStr">
        <is>
          <t>4</t>
        </is>
      </c>
      <c r="F492" s="769">
        <f>ROUNDUP(D492/$P$1+1,0)*E492</f>
        <v/>
      </c>
      <c r="G492" s="1084" t="inlineStr">
        <is>
          <t>伤害： 76 ~ 86 ，每次使用投掷武器后有 34 %概率触发，必中！</t>
        </is>
      </c>
      <c r="H492" s="129" t="n"/>
      <c r="I492" s="129" t="n"/>
      <c r="J492" s="129" t="n"/>
      <c r="K492" s="129" t="n"/>
      <c r="L492" s="129" t="n"/>
      <c r="M492" s="129" t="n"/>
      <c r="N492" s="129" t="n"/>
      <c r="O492" s="129" t="n"/>
    </row>
    <row r="493" ht="24" customHeight="1">
      <c r="A493" s="494" t="n"/>
      <c r="B493" s="222" t="inlineStr">
        <is>
          <t>4</t>
        </is>
      </c>
      <c r="C493" s="741" t="inlineStr">
        <is>
          <t>6.3</t>
        </is>
      </c>
      <c r="D493" s="83" t="inlineStr">
        <is>
          <t>48</t>
        </is>
      </c>
      <c r="E493" s="83" t="inlineStr">
        <is>
          <t>5</t>
        </is>
      </c>
      <c r="F493" s="769">
        <f>ROUNDUP(D493/$P$1+1,0)*E493</f>
        <v/>
      </c>
      <c r="G493" s="747" t="inlineStr">
        <is>
          <t>伤害： 91 ~101，每次使用投掷武器后有 36 %概率触发，必中！</t>
        </is>
      </c>
      <c r="H493" s="129" t="n"/>
      <c r="I493" s="129" t="n"/>
      <c r="J493" s="129" t="n"/>
      <c r="K493" s="129" t="n"/>
      <c r="L493" s="129" t="n"/>
      <c r="M493" s="129" t="n"/>
      <c r="N493" s="129" t="n"/>
      <c r="O493" s="129" t="n"/>
    </row>
    <row r="494" ht="24" customHeight="1">
      <c r="A494" s="494" t="n"/>
      <c r="B494" s="222" t="inlineStr">
        <is>
          <t>5</t>
        </is>
      </c>
      <c r="C494" s="741" t="inlineStr">
        <is>
          <t>9.2</t>
        </is>
      </c>
      <c r="D494" s="83" t="inlineStr">
        <is>
          <t>54</t>
        </is>
      </c>
      <c r="E494" s="83" t="inlineStr">
        <is>
          <t>6</t>
        </is>
      </c>
      <c r="F494" s="769">
        <f>ROUNDUP(D494/$P$1+1,0)*E494</f>
        <v/>
      </c>
      <c r="G494" s="747" t="inlineStr">
        <is>
          <t>伤害：132~142，每次使用投掷武器后有 38 %概率触发，必中！增加自身固定减伤 3</t>
        </is>
      </c>
      <c r="H494" s="129" t="n"/>
      <c r="I494" s="129" t="n"/>
      <c r="J494" s="129" t="n"/>
      <c r="K494" s="129" t="n"/>
      <c r="L494" s="129" t="n"/>
      <c r="M494" s="129" t="n"/>
      <c r="N494" s="129" t="n"/>
      <c r="O494" s="129" t="n"/>
    </row>
    <row r="495" ht="24" customHeight="1">
      <c r="A495" s="494" t="n"/>
      <c r="B495" s="222" t="inlineStr">
        <is>
          <t>6</t>
        </is>
      </c>
      <c r="C495" s="741" t="inlineStr">
        <is>
          <t>10.4</t>
        </is>
      </c>
      <c r="D495" s="83" t="inlineStr">
        <is>
          <t>60</t>
        </is>
      </c>
      <c r="E495" s="83" t="inlineStr">
        <is>
          <t>7</t>
        </is>
      </c>
      <c r="F495" s="769">
        <f>ROUNDUP(D495/$P$1+1,0)*E495</f>
        <v/>
      </c>
      <c r="G495" s="747" t="inlineStr">
        <is>
          <t>伤害：149~159，每次使用投掷武器后有 41 %概率触发，必中！增加自身固定减伤 4</t>
        </is>
      </c>
      <c r="H495" s="129" t="n"/>
      <c r="I495" s="129" t="n"/>
      <c r="J495" s="129" t="n"/>
      <c r="K495" s="129" t="n"/>
      <c r="L495" s="129" t="n"/>
      <c r="M495" s="129" t="n"/>
      <c r="N495" s="129" t="n"/>
      <c r="O495" s="129" t="n"/>
    </row>
    <row r="496" ht="24" customHeight="1">
      <c r="A496" s="494" t="n"/>
      <c r="B496" s="222" t="inlineStr">
        <is>
          <t>7</t>
        </is>
      </c>
      <c r="C496" s="741" t="inlineStr">
        <is>
          <t>11.7</t>
        </is>
      </c>
      <c r="D496" s="83" t="inlineStr">
        <is>
          <t>70</t>
        </is>
      </c>
      <c r="E496" s="83" t="inlineStr">
        <is>
          <t>8</t>
        </is>
      </c>
      <c r="F496" s="769">
        <f>ROUNDUP(D496/$P$1+1,0)*E496</f>
        <v/>
      </c>
      <c r="G496" s="747" t="inlineStr">
        <is>
          <t>伤害：167~177，每次使用投掷武器后有 44 %概率触发，必中！增加自身固定减伤 5</t>
        </is>
      </c>
      <c r="H496" s="129" t="n"/>
      <c r="I496" s="129" t="n"/>
      <c r="J496" s="129" t="n"/>
      <c r="K496" s="129" t="n"/>
      <c r="L496" s="129" t="n"/>
      <c r="M496" s="129" t="n"/>
      <c r="N496" s="129" t="n"/>
      <c r="O496" s="129" t="n"/>
    </row>
    <row r="497" ht="24" customHeight="1">
      <c r="A497" s="494" t="n"/>
      <c r="B497" s="222" t="inlineStr">
        <is>
          <t>8</t>
        </is>
      </c>
      <c r="C497" s="741" t="inlineStr">
        <is>
          <t>13.5</t>
        </is>
      </c>
      <c r="D497" s="83" t="inlineStr">
        <is>
          <t>80</t>
        </is>
      </c>
      <c r="E497" s="83" t="inlineStr">
        <is>
          <t>9</t>
        </is>
      </c>
      <c r="F497" s="769">
        <f>ROUNDUP(D497/$P$1+1,0)*E497</f>
        <v/>
      </c>
      <c r="G497" s="747" t="inlineStr">
        <is>
          <t>伤害：192~202，每次使用投掷武器后有 48 %概率触发，必中！增加自身固定减伤 6</t>
        </is>
      </c>
      <c r="H497" s="129" t="n"/>
      <c r="I497" s="129" t="n"/>
      <c r="J497" s="129" t="n"/>
      <c r="K497" s="129" t="n"/>
      <c r="L497" s="129" t="n"/>
      <c r="M497" s="129" t="n"/>
      <c r="N497" s="129" t="n"/>
      <c r="O497" s="129" t="n"/>
    </row>
    <row r="498" ht="24" customHeight="1">
      <c r="A498" s="494" t="n"/>
      <c r="B498" s="222" t="inlineStr">
        <is>
          <t>9</t>
        </is>
      </c>
      <c r="C498" s="721" t="inlineStr">
        <is>
          <t>15.7</t>
        </is>
      </c>
      <c r="D498" s="83" t="inlineStr">
        <is>
          <t>100</t>
        </is>
      </c>
      <c r="E498" s="83" t="inlineStr">
        <is>
          <t>10</t>
        </is>
      </c>
      <c r="F498" s="769">
        <f>ROUNDUP(D498/$P$1+1,0)*E498</f>
        <v/>
      </c>
      <c r="G498" s="747" t="inlineStr">
        <is>
          <t>伤害：224~234，每次使用投掷武器后有 52 %概率触发，必中！增加自身固定减伤 8</t>
        </is>
      </c>
      <c r="H498" s="129" t="n"/>
      <c r="I498" s="129" t="n"/>
      <c r="J498" s="129" t="n"/>
      <c r="K498" s="129" t="n"/>
      <c r="L498" s="129" t="n"/>
      <c r="M498" s="129" t="n"/>
      <c r="N498" s="129" t="n"/>
      <c r="O498" s="129" t="n"/>
    </row>
    <row r="499" ht="24" customHeight="1">
      <c r="A499" s="494" t="n"/>
      <c r="B499" s="222" t="inlineStr">
        <is>
          <t>10</t>
        </is>
      </c>
      <c r="C499" s="741" t="inlineStr">
        <is>
          <t>23.2</t>
        </is>
      </c>
      <c r="D499" s="83" t="inlineStr">
        <is>
          <t>110</t>
        </is>
      </c>
      <c r="E499" s="83" t="inlineStr">
        <is>
          <t>12</t>
        </is>
      </c>
      <c r="F499" s="769">
        <f>ROUNDUP(D499/$P$1+1,0)*E499</f>
        <v/>
      </c>
      <c r="G499" s="1084" t="inlineStr">
        <is>
          <t>伤害：328~338，每次使用投掷武器后有 58 %概率触发，必中！增加自身固定减伤10，全类型武器附加伤害1</t>
        </is>
      </c>
      <c r="H499" s="129" t="n"/>
      <c r="I499" s="129" t="n"/>
      <c r="J499" s="129" t="n"/>
      <c r="K499" s="129" t="n"/>
      <c r="L499" s="129" t="n"/>
      <c r="M499" s="129" t="n"/>
      <c r="N499" s="129" t="n"/>
      <c r="O499" s="129" t="n"/>
    </row>
    <row r="500" ht="24" customHeight="1">
      <c r="A500" s="494" t="n"/>
      <c r="B500" s="222" t="inlineStr">
        <is>
          <t>11</t>
        </is>
      </c>
      <c r="C500" s="741" t="inlineStr">
        <is>
          <t>26.3</t>
        </is>
      </c>
      <c r="D500" s="83" t="inlineStr">
        <is>
          <t>120</t>
        </is>
      </c>
      <c r="E500" s="83" t="inlineStr">
        <is>
          <t>14</t>
        </is>
      </c>
      <c r="F500" s="769">
        <f>ROUNDUP(D500/$P$1+1,0)*E500</f>
        <v/>
      </c>
      <c r="G500" s="1084" t="inlineStr">
        <is>
          <t>伤害：373~383，每次使用投掷武器后有 64 %概率触发，必中！增加自身固定减伤12，全类型武器附加伤害2</t>
        </is>
      </c>
      <c r="H500" s="129" t="n"/>
      <c r="I500" s="129" t="n"/>
      <c r="J500" s="129" t="n"/>
      <c r="K500" s="129" t="n"/>
      <c r="L500" s="129" t="n"/>
      <c r="M500" s="129" t="n"/>
      <c r="N500" s="129" t="n"/>
      <c r="O500" s="129" t="n"/>
    </row>
    <row r="501" ht="24" customHeight="1">
      <c r="A501" s="494" t="n"/>
      <c r="B501" s="222" t="inlineStr">
        <is>
          <t>12</t>
        </is>
      </c>
      <c r="C501" s="741" t="inlineStr">
        <is>
          <t>29.7</t>
        </is>
      </c>
      <c r="D501" s="83" t="inlineStr">
        <is>
          <t>140</t>
        </is>
      </c>
      <c r="E501" s="83" t="inlineStr">
        <is>
          <t>16</t>
        </is>
      </c>
      <c r="F501" s="769">
        <f>ROUNDUP(D501/$P$1+1,0)*E501</f>
        <v/>
      </c>
      <c r="G501" s="1084" t="inlineStr">
        <is>
          <t>伤害：419~429，每次使用投掷武器后有 71 %概率触发，必中！增加自身固定减伤15，全类型武器附加伤害3</t>
        </is>
      </c>
      <c r="H501" s="129" t="n"/>
      <c r="I501" s="129" t="n"/>
      <c r="J501" s="129" t="n"/>
      <c r="K501" s="129" t="n"/>
      <c r="L501" s="129" t="n"/>
      <c r="M501" s="129" t="n"/>
      <c r="N501" s="129" t="n"/>
      <c r="O501" s="129" t="n"/>
    </row>
    <row r="502" ht="24" customHeight="1">
      <c r="A502" s="494" t="n"/>
      <c r="B502" s="222" t="inlineStr">
        <is>
          <t>13</t>
        </is>
      </c>
      <c r="C502" s="741" t="inlineStr">
        <is>
          <t>33.6</t>
        </is>
      </c>
      <c r="D502" s="83" t="inlineStr">
        <is>
          <t>160</t>
        </is>
      </c>
      <c r="E502" s="83" t="inlineStr">
        <is>
          <t>18</t>
        </is>
      </c>
      <c r="F502" s="769">
        <f>ROUNDUP(D502/$P$1+1,0)*E502</f>
        <v/>
      </c>
      <c r="G502" s="1084" t="inlineStr">
        <is>
          <t>伤害：473~483，每次使用投掷武器后有 80 %概率触发，必中！增加自身固定减伤18，全类型武器附加伤害5</t>
        </is>
      </c>
      <c r="H502" s="129" t="n"/>
      <c r="I502" s="129" t="n"/>
      <c r="J502" s="129" t="n"/>
      <c r="K502" s="129" t="n"/>
      <c r="L502" s="129" t="n"/>
      <c r="M502" s="129" t="n"/>
      <c r="N502" s="129" t="n"/>
      <c r="O502" s="129" t="n"/>
    </row>
    <row r="503" ht="24" customHeight="1">
      <c r="A503" s="494" t="n"/>
      <c r="B503" s="222" t="inlineStr">
        <is>
          <t>14</t>
        </is>
      </c>
      <c r="C503" s="741" t="inlineStr">
        <is>
          <t>38</t>
        </is>
      </c>
      <c r="D503" s="83" t="inlineStr">
        <is>
          <t>240</t>
        </is>
      </c>
      <c r="E503" s="83" t="inlineStr">
        <is>
          <t>20</t>
        </is>
      </c>
      <c r="F503" s="769">
        <f>ROUNDUP(D503/$P$1+1,0)*E503</f>
        <v/>
      </c>
      <c r="G503" s="1084" t="inlineStr">
        <is>
          <t>伤害：535~545，每次使用投掷武器后有 89 %概率触发，必中！增加自身固定减伤21，全类型武器附加伤害7</t>
        </is>
      </c>
      <c r="H503" s="129" t="n"/>
      <c r="I503" s="129" t="n"/>
      <c r="J503" s="129" t="n"/>
      <c r="K503" s="129" t="n"/>
      <c r="L503" s="129" t="n"/>
      <c r="M503" s="129" t="n"/>
      <c r="N503" s="129" t="n"/>
      <c r="O503" s="129" t="n"/>
    </row>
    <row r="504" ht="24" customHeight="1">
      <c r="A504" s="494" t="n"/>
      <c r="B504" s="882" t="inlineStr">
        <is>
          <t>15</t>
        </is>
      </c>
      <c r="C504" s="742" t="inlineStr">
        <is>
          <t>43</t>
        </is>
      </c>
      <c r="D504" s="91" t="inlineStr">
        <is>
          <t>x</t>
        </is>
      </c>
      <c r="E504" s="91" t="inlineStr">
        <is>
          <t>x</t>
        </is>
      </c>
      <c r="F504" s="92" t="inlineStr">
        <is>
          <t>x</t>
        </is>
      </c>
      <c r="G504" s="1083" t="inlineStr">
        <is>
          <t>伤害：605~615，每次使用投掷武器后有100%概率触发，必中！增加自身固定减伤25，全类型武器附加伤害9</t>
        </is>
      </c>
      <c r="H504" s="135" t="n"/>
      <c r="I504" s="135" t="n"/>
      <c r="J504" s="135" t="n"/>
      <c r="K504" s="135" t="n"/>
      <c r="L504" s="135" t="n"/>
      <c r="M504" s="135" t="n"/>
      <c r="N504" s="135" t="n"/>
      <c r="O504" s="135" t="n"/>
    </row>
    <row r="505" ht="24" customHeight="1">
      <c r="A505" s="1081" t="inlineStr">
        <is>
          <t>明教门武
日月轮
五级更名
焚影双刃
十级更名
光明怜世</t>
        </is>
      </c>
      <c r="B505" s="746" t="inlineStr">
        <is>
          <t>0</t>
        </is>
      </c>
      <c r="C505" s="740" t="inlineStr">
        <is>
          <t>3</t>
        </is>
      </c>
      <c r="D505" s="340" t="inlineStr">
        <is>
          <t>4</t>
        </is>
      </c>
      <c r="E505" s="340" t="inlineStr">
        <is>
          <t>1</t>
        </is>
      </c>
      <c r="F505" s="207">
        <f>ROUNDUP(D505/$P$1+1,0)*E505</f>
        <v/>
      </c>
      <c r="G505" s="1085" t="inlineStr">
        <is>
          <t>伤害： 60 ~ 70 ，每次使用中型武器后有 30 %概率触发，必中！</t>
        </is>
      </c>
      <c r="H505" s="123" t="n"/>
      <c r="I505" s="123" t="n"/>
      <c r="J505" s="123" t="n"/>
      <c r="K505" s="123" t="n"/>
      <c r="L505" s="123" t="n"/>
      <c r="M505" s="123" t="n"/>
      <c r="N505" s="123" t="n"/>
      <c r="O505" s="123" t="n"/>
    </row>
    <row r="506" ht="24" customHeight="1">
      <c r="A506" s="494" t="n"/>
      <c r="B506" s="222" t="inlineStr">
        <is>
          <t>1</t>
        </is>
      </c>
      <c r="C506" s="721" t="inlineStr">
        <is>
          <t>3.7</t>
        </is>
      </c>
      <c r="D506" s="83" t="inlineStr">
        <is>
          <t>14</t>
        </is>
      </c>
      <c r="E506" s="83" t="inlineStr">
        <is>
          <t>2</t>
        </is>
      </c>
      <c r="F506" s="769">
        <f>ROUNDUP(D506/$P$1+1,0)*E506</f>
        <v/>
      </c>
      <c r="G506" s="1084" t="inlineStr">
        <is>
          <t>伤害： 71 ~ 81 ，每次使用中型武器后有 31 %概率触发，必中！</t>
        </is>
      </c>
      <c r="H506" s="129" t="n"/>
      <c r="I506" s="129" t="n"/>
      <c r="J506" s="129" t="n"/>
      <c r="K506" s="129" t="n"/>
      <c r="L506" s="129" t="n"/>
      <c r="M506" s="129" t="n"/>
      <c r="N506" s="129" t="n"/>
      <c r="O506" s="129" t="n"/>
    </row>
    <row r="507" ht="24" customHeight="1">
      <c r="A507" s="494" t="n"/>
      <c r="B507" s="222" t="inlineStr">
        <is>
          <t>2</t>
        </is>
      </c>
      <c r="C507" s="721" t="inlineStr">
        <is>
          <t>4.7</t>
        </is>
      </c>
      <c r="D507" s="83" t="inlineStr">
        <is>
          <t>28</t>
        </is>
      </c>
      <c r="E507" s="83" t="inlineStr">
        <is>
          <t>3</t>
        </is>
      </c>
      <c r="F507" s="769">
        <f>ROUNDUP(D507/$P$1+1,0)*E507</f>
        <v/>
      </c>
      <c r="G507" s="1084" t="inlineStr">
        <is>
          <t>伤害： 79 ~ 99 ，每次使用中型武器后有 32 %概率触发，必中！</t>
        </is>
      </c>
      <c r="H507" s="129" t="n"/>
      <c r="I507" s="129" t="n"/>
      <c r="J507" s="129" t="n"/>
      <c r="K507" s="129" t="n"/>
      <c r="L507" s="129" t="n"/>
      <c r="M507" s="129" t="n"/>
      <c r="N507" s="129" t="n"/>
      <c r="O507" s="129" t="n"/>
    </row>
    <row r="508" ht="24" customHeight="1">
      <c r="A508" s="494" t="n"/>
      <c r="B508" s="222" t="inlineStr">
        <is>
          <t>3</t>
        </is>
      </c>
      <c r="C508" s="741" t="inlineStr">
        <is>
          <t>5.9</t>
        </is>
      </c>
      <c r="D508" s="83" t="inlineStr">
        <is>
          <t>46</t>
        </is>
      </c>
      <c r="E508" s="83" t="inlineStr">
        <is>
          <t>4</t>
        </is>
      </c>
      <c r="F508" s="769">
        <f>ROUNDUP(D508/$P$1+1,0)*E508</f>
        <v/>
      </c>
      <c r="G508" s="747" t="inlineStr">
        <is>
          <t>伤害： 96 ~116，每次使用中型武器后有 34 %概率触发，必中！</t>
        </is>
      </c>
      <c r="H508" s="129" t="n"/>
      <c r="I508" s="129" t="n"/>
      <c r="J508" s="129" t="n"/>
      <c r="K508" s="129" t="n"/>
      <c r="L508" s="129" t="n"/>
      <c r="M508" s="129" t="n"/>
      <c r="N508" s="129" t="n"/>
      <c r="O508" s="129" t="n"/>
    </row>
    <row r="509" ht="24" customHeight="1">
      <c r="A509" s="494" t="n"/>
      <c r="B509" s="222" t="inlineStr">
        <is>
          <t>4</t>
        </is>
      </c>
      <c r="C509" s="721" t="inlineStr">
        <is>
          <t>7.3</t>
        </is>
      </c>
      <c r="D509" s="83" t="inlineStr">
        <is>
          <t>58</t>
        </is>
      </c>
      <c r="E509" s="83" t="inlineStr">
        <is>
          <t>5</t>
        </is>
      </c>
      <c r="F509" s="769">
        <f>ROUNDUP(D509/$P$1+1,0)*E509</f>
        <v/>
      </c>
      <c r="G509" s="1084" t="inlineStr">
        <is>
          <t>伤害：115~135，每次使用中型武器后有 36 %概率触发，必中！</t>
        </is>
      </c>
      <c r="H509" s="129" t="n"/>
      <c r="I509" s="129" t="n"/>
      <c r="J509" s="129" t="n"/>
      <c r="K509" s="129" t="n"/>
      <c r="L509" s="129" t="n"/>
      <c r="M509" s="129" t="n"/>
      <c r="N509" s="129" t="n"/>
      <c r="O509" s="129" t="n"/>
    </row>
    <row r="510" ht="24" customHeight="1">
      <c r="A510" s="494" t="n"/>
      <c r="B510" s="222" t="inlineStr">
        <is>
          <t>5</t>
        </is>
      </c>
      <c r="C510" s="721" t="inlineStr">
        <is>
          <t>11</t>
        </is>
      </c>
      <c r="D510" s="83" t="inlineStr">
        <is>
          <t>54</t>
        </is>
      </c>
      <c r="E510" s="83" t="inlineStr">
        <is>
          <t>6</t>
        </is>
      </c>
      <c r="F510" s="769">
        <f>ROUNDUP(D510/$P$1+1,0)*E510</f>
        <v/>
      </c>
      <c r="G510" s="747" t="inlineStr">
        <is>
          <t>伤害：167~187，每次使用中型武器后有 38 %概率触发，必中！增加自身命中率 3.5 %</t>
        </is>
      </c>
      <c r="H510" s="129" t="n"/>
      <c r="I510" s="129" t="n"/>
      <c r="J510" s="129" t="n"/>
      <c r="K510" s="129" t="n"/>
      <c r="L510" s="129" t="n"/>
      <c r="M510" s="129" t="n"/>
      <c r="N510" s="129" t="n"/>
      <c r="O510" s="129" t="n"/>
    </row>
    <row r="511" ht="24" customHeight="1">
      <c r="A511" s="494" t="n"/>
      <c r="B511" s="222" t="inlineStr">
        <is>
          <t>6</t>
        </is>
      </c>
      <c r="C511" s="721" t="inlineStr">
        <is>
          <t>12.6</t>
        </is>
      </c>
      <c r="D511" s="83" t="inlineStr">
        <is>
          <t>72</t>
        </is>
      </c>
      <c r="E511" s="83" t="inlineStr">
        <is>
          <t>7</t>
        </is>
      </c>
      <c r="F511" s="769">
        <f>ROUNDUP(D511/$P$1+1,0)*E511</f>
        <v/>
      </c>
      <c r="G511" s="747" t="inlineStr">
        <is>
          <t>伤害：189~209，每次使用中型武器后有 41 %概率触发，必中！增加自身命中率 4.6 %</t>
        </is>
      </c>
      <c r="H511" s="129" t="n"/>
      <c r="I511" s="129" t="n"/>
      <c r="J511" s="129" t="n"/>
      <c r="K511" s="129" t="n"/>
      <c r="L511" s="129" t="n"/>
      <c r="M511" s="129" t="n"/>
      <c r="N511" s="129" t="n"/>
      <c r="O511" s="129" t="n"/>
    </row>
    <row r="512" ht="24" customHeight="1">
      <c r="A512" s="494" t="n"/>
      <c r="B512" s="222" t="inlineStr">
        <is>
          <t>7</t>
        </is>
      </c>
      <c r="C512" s="721" t="inlineStr">
        <is>
          <t>14.3</t>
        </is>
      </c>
      <c r="D512" s="83" t="inlineStr">
        <is>
          <t>70</t>
        </is>
      </c>
      <c r="E512" s="83" t="inlineStr">
        <is>
          <t>8</t>
        </is>
      </c>
      <c r="F512" s="769">
        <f>ROUNDUP(D512/$P$1+1,0)*E512</f>
        <v/>
      </c>
      <c r="G512" s="747" t="inlineStr">
        <is>
          <t>伤害：213~233，每次使用中型武器后有 44 %概率触发，必中！增加自身命中率 5.9 %</t>
        </is>
      </c>
      <c r="H512" s="129" t="n"/>
      <c r="I512" s="129" t="n"/>
      <c r="J512" s="129" t="n"/>
      <c r="K512" s="129" t="n"/>
      <c r="L512" s="129" t="n"/>
      <c r="M512" s="129" t="n"/>
      <c r="N512" s="129" t="n"/>
      <c r="O512" s="129" t="n"/>
    </row>
    <row r="513" ht="24" customHeight="1">
      <c r="A513" s="494" t="n"/>
      <c r="B513" s="222" t="inlineStr">
        <is>
          <t>8</t>
        </is>
      </c>
      <c r="C513" s="741" t="inlineStr">
        <is>
          <t>16.7</t>
        </is>
      </c>
      <c r="D513" s="83" t="inlineStr">
        <is>
          <t>96</t>
        </is>
      </c>
      <c r="E513" s="83" t="inlineStr">
        <is>
          <t>9</t>
        </is>
      </c>
      <c r="F513" s="769">
        <f>ROUNDUP(D513/$P$1+1,0)*E513</f>
        <v/>
      </c>
      <c r="G513" s="747" t="inlineStr">
        <is>
          <t>伤害：247~267，每次使用中型武器后有 48 %概率触发，必中！增加自身命中率 7.6 %</t>
        </is>
      </c>
      <c r="H513" s="129" t="n"/>
      <c r="I513" s="129" t="n"/>
      <c r="J513" s="129" t="n"/>
      <c r="K513" s="129" t="n"/>
      <c r="L513" s="129" t="n"/>
      <c r="M513" s="129" t="n"/>
      <c r="N513" s="129" t="n"/>
      <c r="O513" s="129" t="n"/>
    </row>
    <row r="514" ht="24" customHeight="1">
      <c r="A514" s="494" t="n"/>
      <c r="B514" s="222" t="inlineStr">
        <is>
          <t>9</t>
        </is>
      </c>
      <c r="C514" s="741" t="inlineStr">
        <is>
          <t>19.6</t>
        </is>
      </c>
      <c r="D514" s="83" t="inlineStr">
        <is>
          <t>100</t>
        </is>
      </c>
      <c r="E514" s="83" t="inlineStr">
        <is>
          <t>10</t>
        </is>
      </c>
      <c r="F514" s="769">
        <f>ROUNDUP(D514/$P$1+1,0)*E514</f>
        <v/>
      </c>
      <c r="G514" s="747" t="inlineStr">
        <is>
          <t>伤害：287~307，每次使用中型武器后有 52 %概率触发，必中！增加自身命中率 9.6 %</t>
        </is>
      </c>
      <c r="H514" s="129" t="n"/>
      <c r="I514" s="129" t="n"/>
      <c r="J514" s="129" t="n"/>
      <c r="K514" s="129" t="n"/>
      <c r="L514" s="129" t="n"/>
      <c r="M514" s="129" t="n"/>
      <c r="N514" s="129" t="n"/>
      <c r="O514" s="129" t="n"/>
    </row>
    <row r="515" ht="24" customHeight="1">
      <c r="A515" s="494" t="n"/>
      <c r="B515" s="222" t="inlineStr">
        <is>
          <t>10</t>
        </is>
      </c>
      <c r="C515" s="741" t="inlineStr">
        <is>
          <t>29.3</t>
        </is>
      </c>
      <c r="D515" s="83" t="inlineStr">
        <is>
          <t>110</t>
        </is>
      </c>
      <c r="E515" s="83" t="inlineStr">
        <is>
          <t>12</t>
        </is>
      </c>
      <c r="F515" s="769">
        <f>ROUNDUP(D515/$P$1+1,0)*E515</f>
        <v/>
      </c>
      <c r="G515" s="1084" t="inlineStr">
        <is>
          <t>伤害：423~443，每次使用中型武器后有 58 %概率触发，必中！增加自身命中率11.9%，全类型武器附加伤害1</t>
        </is>
      </c>
      <c r="H515" s="129" t="n"/>
      <c r="I515" s="129" t="n"/>
      <c r="J515" s="129" t="n"/>
      <c r="K515" s="129" t="n"/>
      <c r="L515" s="129" t="n"/>
      <c r="M515" s="129" t="n"/>
      <c r="N515" s="129" t="n"/>
      <c r="O515" s="129" t="n"/>
    </row>
    <row r="516" ht="24" customHeight="1">
      <c r="A516" s="494" t="n"/>
      <c r="B516" s="222" t="inlineStr">
        <is>
          <t>11</t>
        </is>
      </c>
      <c r="C516" s="741" t="inlineStr">
        <is>
          <t>33.3</t>
        </is>
      </c>
      <c r="D516" s="83" t="inlineStr">
        <is>
          <t>144</t>
        </is>
      </c>
      <c r="E516" s="83" t="inlineStr">
        <is>
          <t>14</t>
        </is>
      </c>
      <c r="F516" s="769">
        <f>ROUNDUP(D516/$P$1+1,0)*E516</f>
        <v/>
      </c>
      <c r="G516" s="1084" t="inlineStr">
        <is>
          <t>伤害：481~501，每次使用中型武器后有 64 %概率触发，必中！增加自身命中率14.5%，全类型武器附加伤害2</t>
        </is>
      </c>
      <c r="H516" s="129" t="n"/>
      <c r="I516" s="129" t="n"/>
      <c r="J516" s="129" t="n"/>
      <c r="K516" s="129" t="n"/>
      <c r="L516" s="129" t="n"/>
      <c r="M516" s="129" t="n"/>
      <c r="N516" s="129" t="n"/>
      <c r="O516" s="129" t="n"/>
    </row>
    <row r="517" ht="24" customHeight="1">
      <c r="A517" s="494" t="n"/>
      <c r="B517" s="222" t="inlineStr">
        <is>
          <t>12</t>
        </is>
      </c>
      <c r="C517" s="741" t="inlineStr">
        <is>
          <t>37.7</t>
        </is>
      </c>
      <c r="D517" s="83" t="inlineStr">
        <is>
          <t>140</t>
        </is>
      </c>
      <c r="E517" s="83" t="inlineStr">
        <is>
          <t>16</t>
        </is>
      </c>
      <c r="F517" s="769">
        <f>ROUNDUP(D517/$P$1+1,0)*E517</f>
        <v/>
      </c>
      <c r="G517" s="1084" t="inlineStr">
        <is>
          <t>伤害：541~561，每次使用中型武器后有 71 %概率触发，必中！增加自身命中率17.6%，全类型武器附加伤害3</t>
        </is>
      </c>
      <c r="H517" s="129" t="n"/>
      <c r="I517" s="129" t="n"/>
      <c r="J517" s="129" t="n"/>
      <c r="K517" s="129" t="n"/>
      <c r="L517" s="129" t="n"/>
      <c r="M517" s="129" t="n"/>
      <c r="N517" s="129" t="n"/>
      <c r="O517" s="129" t="n"/>
    </row>
    <row r="518" ht="24" customHeight="1">
      <c r="A518" s="494" t="n"/>
      <c r="B518" s="222" t="inlineStr">
        <is>
          <t>13</t>
        </is>
      </c>
      <c r="C518" s="741" t="inlineStr">
        <is>
          <t>42.7</t>
        </is>
      </c>
      <c r="D518" s="83" t="inlineStr">
        <is>
          <t>160</t>
        </is>
      </c>
      <c r="E518" s="83" t="inlineStr">
        <is>
          <t>18</t>
        </is>
      </c>
      <c r="F518" s="769">
        <f>ROUNDUP(D518/$P$1+1,0)*E518</f>
        <v/>
      </c>
      <c r="G518" s="1084" t="inlineStr">
        <is>
          <t>伤害：611~631，每次使用中型武器后有 80 %概率触发，必中！增加自身命中率21.3%，全类型武器附加伤害5</t>
        </is>
      </c>
      <c r="H518" s="129" t="n"/>
      <c r="I518" s="129" t="n"/>
      <c r="J518" s="129" t="n"/>
      <c r="K518" s="129" t="n"/>
      <c r="L518" s="129" t="n"/>
      <c r="M518" s="129" t="n"/>
      <c r="N518" s="129" t="n"/>
      <c r="O518" s="129" t="n"/>
    </row>
    <row r="519" ht="24" customHeight="1">
      <c r="A519" s="494" t="n"/>
      <c r="B519" s="222" t="inlineStr">
        <is>
          <t>14</t>
        </is>
      </c>
      <c r="C519" s="741" t="inlineStr">
        <is>
          <t>48.6</t>
        </is>
      </c>
      <c r="D519" s="83" t="inlineStr">
        <is>
          <t>288</t>
        </is>
      </c>
      <c r="E519" s="83" t="inlineStr">
        <is>
          <t>20</t>
        </is>
      </c>
      <c r="F519" s="769">
        <f>ROUNDUP(D519/$P$1+1,0)*E519</f>
        <v/>
      </c>
      <c r="G519" s="1084" t="inlineStr">
        <is>
          <t>伤害：693~713，每次使用中型武器后有 89 %概率触发，必中！增加自身命中率25.4%，全类型武器附加伤害7</t>
        </is>
      </c>
      <c r="H519" s="129" t="n"/>
      <c r="I519" s="129" t="n"/>
      <c r="J519" s="129" t="n"/>
      <c r="K519" s="129" t="n"/>
      <c r="L519" s="129" t="n"/>
      <c r="M519" s="129" t="n"/>
      <c r="N519" s="129" t="n"/>
      <c r="O519" s="129" t="n"/>
    </row>
    <row r="520" ht="24" customHeight="1">
      <c r="A520" s="494" t="n"/>
      <c r="B520" s="882" t="inlineStr">
        <is>
          <t>15</t>
        </is>
      </c>
      <c r="C520" s="742" t="inlineStr">
        <is>
          <t>55</t>
        </is>
      </c>
      <c r="D520" s="91" t="inlineStr">
        <is>
          <t>x</t>
        </is>
      </c>
      <c r="E520" s="91" t="inlineStr">
        <is>
          <t>x</t>
        </is>
      </c>
      <c r="F520" s="92" t="inlineStr">
        <is>
          <t>x</t>
        </is>
      </c>
      <c r="G520" s="1083" t="inlineStr">
        <is>
          <t>伤害：783~803，每次使用中型武器后有100%概率触发，必中！增加自身命中率30.0%，全类型武器附加伤害9</t>
        </is>
      </c>
      <c r="H520" s="135" t="n"/>
      <c r="I520" s="135" t="n"/>
      <c r="J520" s="135" t="n"/>
      <c r="K520" s="135" t="n"/>
      <c r="L520" s="135" t="n"/>
      <c r="M520" s="135" t="n"/>
      <c r="N520" s="135" t="n"/>
      <c r="O520" s="135" t="n"/>
    </row>
    <row r="521" ht="24" customHeight="1">
      <c r="A521" s="1081" t="inlineStr">
        <is>
          <t>明教门技
明尊圣火功</t>
        </is>
      </c>
      <c r="B521" s="746" t="inlineStr">
        <is>
          <t>0</t>
        </is>
      </c>
      <c r="C521" s="740" t="inlineStr">
        <is>
          <t>3</t>
        </is>
      </c>
      <c r="D521" s="340" t="inlineStr">
        <is>
          <t>4</t>
        </is>
      </c>
      <c r="E521" s="340" t="inlineStr">
        <is>
          <t>1</t>
        </is>
      </c>
      <c r="F521" s="207">
        <f>ROUNDUP(D521/$P$1+1,0)*E521</f>
        <v/>
      </c>
      <c r="G521" s="745" t="inlineStr">
        <is>
          <t>20%概率触发，触发2次，必中！造成 28 点伤害并持续三回合使对手损失其力量值*10%的生命。</t>
        </is>
      </c>
      <c r="H521" s="123" t="n"/>
      <c r="I521" s="123" t="n"/>
      <c r="J521" s="123" t="n"/>
      <c r="K521" s="123" t="n"/>
      <c r="L521" s="123" t="n"/>
      <c r="M521" s="123" t="n"/>
      <c r="N521" s="123" t="n"/>
      <c r="O521" s="123" t="n"/>
    </row>
    <row r="522" ht="24" customHeight="1">
      <c r="A522" s="494" t="n"/>
      <c r="B522" s="222" t="inlineStr">
        <is>
          <t>1</t>
        </is>
      </c>
      <c r="C522" s="741" t="inlineStr">
        <is>
          <t>3.7</t>
        </is>
      </c>
      <c r="D522" s="83" t="inlineStr">
        <is>
          <t>12</t>
        </is>
      </c>
      <c r="E522" s="83" t="inlineStr">
        <is>
          <t>2</t>
        </is>
      </c>
      <c r="F522" s="769">
        <f>ROUNDUP(D522/$P$1+1,0)*E522</f>
        <v/>
      </c>
      <c r="G522" s="1084" t="inlineStr">
        <is>
          <t>20%概率触发，触发2次，必中！造成 33 点伤害并持续三回合使对手损失其力量值*10%的生命。</t>
        </is>
      </c>
      <c r="H522" s="129" t="n"/>
      <c r="I522" s="129" t="n"/>
      <c r="J522" s="129" t="n"/>
      <c r="K522" s="129" t="n"/>
      <c r="L522" s="129" t="n"/>
      <c r="M522" s="129" t="n"/>
      <c r="N522" s="129" t="n"/>
      <c r="O522" s="129" t="n"/>
    </row>
    <row r="523" ht="24" customHeight="1">
      <c r="A523" s="494" t="n"/>
      <c r="B523" s="222" t="inlineStr">
        <is>
          <t>2</t>
        </is>
      </c>
      <c r="C523" s="741" t="inlineStr">
        <is>
          <t>4.3</t>
        </is>
      </c>
      <c r="D523" s="83" t="inlineStr">
        <is>
          <t>24</t>
        </is>
      </c>
      <c r="E523" s="83" t="inlineStr">
        <is>
          <t>3</t>
        </is>
      </c>
      <c r="F523" s="769">
        <f>ROUNDUP(D523/$P$1+1,0)*E523</f>
        <v/>
      </c>
      <c r="G523" s="1084" t="inlineStr">
        <is>
          <t>20%概率触发，触发2次，必中！造成 41 点伤害并持续三回合使对手损失其力量值*10%的生命。</t>
        </is>
      </c>
      <c r="H523" s="129" t="n"/>
      <c r="I523" s="129" t="n"/>
      <c r="J523" s="129" t="n"/>
      <c r="K523" s="129" t="n"/>
      <c r="L523" s="129" t="n"/>
      <c r="M523" s="129" t="n"/>
      <c r="N523" s="129" t="n"/>
      <c r="O523" s="129" t="n"/>
    </row>
    <row r="524" ht="24" customHeight="1">
      <c r="A524" s="494" t="n"/>
      <c r="B524" s="222" t="inlineStr">
        <is>
          <t>3</t>
        </is>
      </c>
      <c r="C524" s="741" t="inlineStr">
        <is>
          <t>5.2</t>
        </is>
      </c>
      <c r="D524" s="83" t="inlineStr">
        <is>
          <t>38</t>
        </is>
      </c>
      <c r="E524" s="83" t="inlineStr">
        <is>
          <t>4</t>
        </is>
      </c>
      <c r="F524" s="769">
        <f>ROUNDUP(D524/$P$1+1,0)*E524</f>
        <v/>
      </c>
      <c r="G524" s="1084" t="inlineStr">
        <is>
          <t>20%概率触发，触发2次，必中！造成 50 点伤害并持续三回合使对手损失其力量值*10%的生命。</t>
        </is>
      </c>
      <c r="H524" s="129" t="n"/>
      <c r="I524" s="129" t="n"/>
      <c r="J524" s="129" t="n"/>
      <c r="K524" s="129" t="n"/>
      <c r="L524" s="129" t="n"/>
      <c r="M524" s="129" t="n"/>
      <c r="N524" s="129" t="n"/>
      <c r="O524" s="129" t="n"/>
    </row>
    <row r="525" ht="24" customHeight="1">
      <c r="A525" s="494" t="n"/>
      <c r="B525" s="222" t="inlineStr">
        <is>
          <t>4</t>
        </is>
      </c>
      <c r="C525" s="741" t="inlineStr">
        <is>
          <t>6.3</t>
        </is>
      </c>
      <c r="D525" s="83" t="inlineStr">
        <is>
          <t>48</t>
        </is>
      </c>
      <c r="E525" s="83" t="inlineStr">
        <is>
          <t>5</t>
        </is>
      </c>
      <c r="F525" s="769">
        <f>ROUNDUP(D525/$P$1+1,0)*E525</f>
        <v/>
      </c>
      <c r="G525" s="1084" t="inlineStr">
        <is>
          <t>20%概率触发，触发2次，必中！造成 61 点伤害并持续三回合使对手损失其力量值*10%的生命。</t>
        </is>
      </c>
      <c r="H525" s="129" t="n"/>
      <c r="I525" s="129" t="n"/>
      <c r="J525" s="129" t="n"/>
      <c r="K525" s="129" t="n"/>
      <c r="L525" s="129" t="n"/>
      <c r="M525" s="129" t="n"/>
      <c r="N525" s="129" t="n"/>
      <c r="O525" s="129" t="n"/>
    </row>
    <row r="526" ht="24" customHeight="1">
      <c r="A526" s="494" t="n"/>
      <c r="B526" s="222" t="inlineStr">
        <is>
          <t>5</t>
        </is>
      </c>
      <c r="C526" s="741" t="inlineStr">
        <is>
          <t>7.6</t>
        </is>
      </c>
      <c r="D526" s="83" t="inlineStr">
        <is>
          <t>52</t>
        </is>
      </c>
      <c r="E526" s="83" t="inlineStr">
        <is>
          <t>6</t>
        </is>
      </c>
      <c r="F526" s="769">
        <f>ROUNDUP(D526/$P$1+1,0)*E526</f>
        <v/>
      </c>
      <c r="G526" s="1084" t="inlineStr">
        <is>
          <t>24%概率触发，触发2次，必中！造成 75 点伤害并持续三回合使对手损失其力量值*10%的生命。</t>
        </is>
      </c>
      <c r="H526" s="129" t="n"/>
      <c r="I526" s="129" t="n"/>
      <c r="J526" s="129" t="n"/>
      <c r="K526" s="129" t="n"/>
      <c r="L526" s="129" t="n"/>
      <c r="M526" s="129" t="n"/>
      <c r="N526" s="129" t="n"/>
      <c r="O526" s="129" t="n"/>
    </row>
    <row r="527" ht="24" customHeight="1">
      <c r="A527" s="494" t="n"/>
      <c r="B527" s="222" t="inlineStr">
        <is>
          <t>6</t>
        </is>
      </c>
      <c r="C527" s="741" t="inlineStr">
        <is>
          <t>9.2</t>
        </is>
      </c>
      <c r="D527" s="83" t="inlineStr">
        <is>
          <t>60</t>
        </is>
      </c>
      <c r="E527" s="83" t="inlineStr">
        <is>
          <t>7</t>
        </is>
      </c>
      <c r="F527" s="769">
        <f>ROUNDUP(D527/$P$1+1,0)*E527</f>
        <v/>
      </c>
      <c r="G527" s="1084" t="inlineStr">
        <is>
          <t>25%概率触发，触发2次，必中！造成 90 点伤害并持续三回合使对手损失其力量值*15%的生命。</t>
        </is>
      </c>
      <c r="H527" s="129" t="n"/>
      <c r="I527" s="129" t="n"/>
      <c r="J527" s="129" t="n"/>
      <c r="K527" s="129" t="n"/>
      <c r="L527" s="129" t="n"/>
      <c r="M527" s="129" t="n"/>
      <c r="N527" s="129" t="n"/>
      <c r="O527" s="129" t="n"/>
    </row>
    <row r="528" ht="24" customHeight="1">
      <c r="A528" s="494" t="n"/>
      <c r="B528" s="222" t="inlineStr">
        <is>
          <t>7</t>
        </is>
      </c>
      <c r="C528" s="741" t="inlineStr">
        <is>
          <t>10.9</t>
        </is>
      </c>
      <c r="D528" s="83" t="inlineStr">
        <is>
          <t>68</t>
        </is>
      </c>
      <c r="E528" s="83" t="inlineStr">
        <is>
          <t>8</t>
        </is>
      </c>
      <c r="F528" s="769">
        <f>ROUNDUP(D528/$P$1+1,0)*E528</f>
        <v/>
      </c>
      <c r="G528" s="1084" t="inlineStr">
        <is>
          <t>26%概率触发，触发2次，必中！造成108点伤害并持续三回合使对手损失其力量值*15%的生命。</t>
        </is>
      </c>
      <c r="H528" s="129" t="n"/>
      <c r="I528" s="129" t="n"/>
      <c r="J528" s="129" t="n"/>
      <c r="K528" s="129" t="n"/>
      <c r="L528" s="129" t="n"/>
      <c r="M528" s="129" t="n"/>
      <c r="N528" s="129" t="n"/>
      <c r="O528" s="129" t="n"/>
    </row>
    <row r="529" ht="24" customHeight="1">
      <c r="A529" s="494" t="n"/>
      <c r="B529" s="222" t="inlineStr">
        <is>
          <t>8</t>
        </is>
      </c>
      <c r="C529" s="741" t="inlineStr">
        <is>
          <t>13.1</t>
        </is>
      </c>
      <c r="D529" s="83" t="inlineStr">
        <is>
          <t>80</t>
        </is>
      </c>
      <c r="E529" s="83" t="inlineStr">
        <is>
          <t>9</t>
        </is>
      </c>
      <c r="F529" s="769">
        <f>ROUNDUP(D529/$P$1+1,0)*E529</f>
        <v/>
      </c>
      <c r="G529" s="1084" t="inlineStr">
        <is>
          <t>28%概率触发，触发2次，必中！造成130点伤害并持续三回合使对手损失其力量值*15%的生命。</t>
        </is>
      </c>
      <c r="H529" s="129" t="n"/>
      <c r="I529" s="129" t="n"/>
      <c r="J529" s="129" t="n"/>
      <c r="K529" s="129" t="n"/>
      <c r="L529" s="129" t="n"/>
      <c r="M529" s="129" t="n"/>
      <c r="N529" s="129" t="n"/>
      <c r="O529" s="129" t="n"/>
    </row>
    <row r="530" ht="24" customHeight="1">
      <c r="A530" s="494" t="n"/>
      <c r="B530" s="222" t="inlineStr">
        <is>
          <t>9</t>
        </is>
      </c>
      <c r="C530" s="741" t="inlineStr">
        <is>
          <t>15.7</t>
        </is>
      </c>
      <c r="D530" s="83" t="inlineStr">
        <is>
          <t>100</t>
        </is>
      </c>
      <c r="E530" s="83" t="inlineStr">
        <is>
          <t>10</t>
        </is>
      </c>
      <c r="F530" s="769">
        <f>ROUNDUP(D530/$P$1+1,0)*E530</f>
        <v/>
      </c>
      <c r="G530" s="1084" t="inlineStr">
        <is>
          <t>30%概率触发，触发2次，必中！造成157点伤害并持续三回合使对手损失其力量值*15%的生命。</t>
        </is>
      </c>
      <c r="H530" s="129" t="n"/>
      <c r="I530" s="129" t="n"/>
      <c r="J530" s="129" t="n"/>
      <c r="K530" s="129" t="n"/>
      <c r="L530" s="129" t="n"/>
      <c r="M530" s="129" t="n"/>
      <c r="N530" s="129" t="n"/>
      <c r="O530" s="129" t="n"/>
    </row>
    <row r="531" ht="24" customHeight="1">
      <c r="A531" s="494" t="n"/>
      <c r="B531" s="222" t="inlineStr">
        <is>
          <t>10</t>
        </is>
      </c>
      <c r="C531" s="741" t="inlineStr">
        <is>
          <t>18.8</t>
        </is>
      </c>
      <c r="D531" s="83" t="inlineStr">
        <is>
          <t>110</t>
        </is>
      </c>
      <c r="E531" s="83" t="inlineStr">
        <is>
          <t>12</t>
        </is>
      </c>
      <c r="F531" s="769">
        <f>ROUNDUP(D531/$P$1+1,0)*E531</f>
        <v/>
      </c>
      <c r="G531" s="1084" t="inlineStr">
        <is>
          <t>32%概率触发，触发3次，必中！造成188点伤害并持续三回合使对手损失其力量值*15%的生命。</t>
        </is>
      </c>
      <c r="H531" s="129" t="n"/>
      <c r="I531" s="129" t="n"/>
      <c r="J531" s="129" t="n"/>
      <c r="K531" s="129" t="n"/>
      <c r="L531" s="129" t="n"/>
      <c r="M531" s="129" t="n"/>
      <c r="N531" s="129" t="n"/>
      <c r="O531" s="129" t="n"/>
    </row>
    <row r="532" ht="24" customHeight="1">
      <c r="A532" s="494" t="n"/>
      <c r="B532" s="222" t="inlineStr">
        <is>
          <t>11</t>
        </is>
      </c>
      <c r="C532" s="741" t="inlineStr">
        <is>
          <t>22.3</t>
        </is>
      </c>
      <c r="D532" s="83" t="inlineStr">
        <is>
          <t>120</t>
        </is>
      </c>
      <c r="E532" s="83" t="inlineStr">
        <is>
          <t>14</t>
        </is>
      </c>
      <c r="F532" s="769">
        <f>ROUNDUP(D532/$P$1+1,0)*E532</f>
        <v/>
      </c>
      <c r="G532" s="1084" t="inlineStr">
        <is>
          <t>35%概率触发，触发3次，必中！造成224点伤害并持续三回合使对手损失其力量值*20%的生命。</t>
        </is>
      </c>
      <c r="H532" s="129" t="n"/>
      <c r="I532" s="129" t="n"/>
      <c r="J532" s="129" t="n"/>
      <c r="K532" s="129" t="n"/>
      <c r="L532" s="129" t="n"/>
      <c r="M532" s="129" t="n"/>
      <c r="N532" s="129" t="n"/>
      <c r="O532" s="129" t="n"/>
    </row>
    <row r="533" ht="24" customHeight="1">
      <c r="A533" s="494" t="n"/>
      <c r="B533" s="222" t="inlineStr">
        <is>
          <t>12</t>
        </is>
      </c>
      <c r="C533" s="741" t="inlineStr">
        <is>
          <t>26.5</t>
        </is>
      </c>
      <c r="D533" s="83" t="inlineStr">
        <is>
          <t>140</t>
        </is>
      </c>
      <c r="E533" s="83" t="inlineStr">
        <is>
          <t>16</t>
        </is>
      </c>
      <c r="F533" s="769">
        <f>ROUNDUP(D533/$P$1+1,0)*E533</f>
        <v/>
      </c>
      <c r="G533" s="1084" t="inlineStr">
        <is>
          <t>38%概率触发，触发3次，必中！造成266点伤害并持续三回合使对手损失其力量值*20%的生命。</t>
        </is>
      </c>
      <c r="H533" s="129" t="n"/>
      <c r="I533" s="129" t="n"/>
      <c r="J533" s="129" t="n"/>
      <c r="K533" s="129" t="n"/>
      <c r="L533" s="129" t="n"/>
      <c r="M533" s="129" t="n"/>
      <c r="N533" s="129" t="n"/>
      <c r="O533" s="129" t="n"/>
    </row>
    <row r="534" ht="24" customHeight="1">
      <c r="A534" s="494" t="n"/>
      <c r="B534" s="222" t="inlineStr">
        <is>
          <t>13</t>
        </is>
      </c>
      <c r="C534" s="741" t="inlineStr">
        <is>
          <t>31.4</t>
        </is>
      </c>
      <c r="D534" s="807" t="inlineStr">
        <is>
          <t>160</t>
        </is>
      </c>
      <c r="E534" s="83" t="inlineStr">
        <is>
          <t>18</t>
        </is>
      </c>
      <c r="F534" s="769">
        <f>ROUNDUP(D534/$P$1+1,0)*E534</f>
        <v/>
      </c>
      <c r="G534" s="1084" t="inlineStr">
        <is>
          <t>41%概率触发，触发3次，必中！造成315点伤害并持续三回合使对手损失其力量值*20%的生命。</t>
        </is>
      </c>
      <c r="H534" s="129" t="n"/>
      <c r="I534" s="129" t="n"/>
      <c r="J534" s="129" t="n"/>
      <c r="K534" s="129" t="n"/>
      <c r="L534" s="129" t="n"/>
      <c r="M534" s="129" t="n"/>
      <c r="N534" s="129" t="n"/>
      <c r="O534" s="129" t="n"/>
    </row>
    <row r="535" ht="24" customHeight="1">
      <c r="A535" s="494" t="n"/>
      <c r="B535" s="222" t="inlineStr">
        <is>
          <t>14</t>
        </is>
      </c>
      <c r="C535" s="721" t="inlineStr">
        <is>
          <t>36.8</t>
        </is>
      </c>
      <c r="D535" s="807" t="inlineStr">
        <is>
          <t>240</t>
        </is>
      </c>
      <c r="E535" s="807" t="inlineStr">
        <is>
          <t>20</t>
        </is>
      </c>
      <c r="F535" s="769">
        <f>ROUNDUP(D535/$P$1+1,0)*E535</f>
        <v/>
      </c>
      <c r="G535" s="1084" t="inlineStr">
        <is>
          <t>45%概率触发，触发3次，必中！造成371点伤害并持续三回合使对手损失其力量值*20%的生命。</t>
        </is>
      </c>
      <c r="H535" s="129" t="n"/>
      <c r="I535" s="129" t="n"/>
      <c r="J535" s="129" t="n"/>
      <c r="K535" s="129" t="n"/>
      <c r="L535" s="129" t="n"/>
      <c r="M535" s="129" t="n"/>
      <c r="N535" s="129" t="n"/>
      <c r="O535" s="129" t="n"/>
    </row>
    <row r="536" ht="24" customHeight="1">
      <c r="A536" s="494" t="n"/>
      <c r="B536" s="882" t="inlineStr">
        <is>
          <t>15</t>
        </is>
      </c>
      <c r="C536" s="742" t="inlineStr">
        <is>
          <t>43</t>
        </is>
      </c>
      <c r="D536" s="91" t="inlineStr">
        <is>
          <t>x</t>
        </is>
      </c>
      <c r="E536" s="91" t="inlineStr">
        <is>
          <t>x</t>
        </is>
      </c>
      <c r="F536" s="92" t="inlineStr">
        <is>
          <t>x</t>
        </is>
      </c>
      <c r="G536" s="1083" t="inlineStr">
        <is>
          <t>50%概率触发，触发3次，必中！造成433点伤害并持续三回合使对手损失其力量值*20%的生命。</t>
        </is>
      </c>
      <c r="H536" s="135" t="n"/>
      <c r="I536" s="135" t="n"/>
      <c r="J536" s="135" t="n"/>
      <c r="K536" s="135" t="n"/>
      <c r="L536" s="135" t="n"/>
      <c r="M536" s="135" t="n"/>
      <c r="N536" s="135" t="n"/>
      <c r="O536" s="135" t="n"/>
    </row>
    <row r="537" ht="24" customHeight="1">
      <c r="A537" s="1081" t="inlineStr">
        <is>
          <t>明教门技
九阳真经</t>
        </is>
      </c>
      <c r="B537" s="746" t="inlineStr">
        <is>
          <t>0</t>
        </is>
      </c>
      <c r="C537" s="740" t="inlineStr">
        <is>
          <t>3</t>
        </is>
      </c>
      <c r="D537" s="340" t="inlineStr">
        <is>
          <t>4</t>
        </is>
      </c>
      <c r="E537" s="340" t="inlineStr">
        <is>
          <t>1</t>
        </is>
      </c>
      <c r="F537" s="207">
        <f>ROUNDUP(D537/$P$1+1,0)*E537</f>
        <v/>
      </c>
      <c r="G537" s="745" t="inlineStr">
        <is>
          <t>增加固定伤害 1 点并且增加全类型武器附加减伤 1 点</t>
        </is>
      </c>
      <c r="H537" s="123" t="n"/>
      <c r="I537" s="123" t="n"/>
      <c r="J537" s="123" t="n"/>
      <c r="K537" s="123" t="n"/>
      <c r="L537" s="123" t="n"/>
      <c r="M537" s="123" t="n"/>
      <c r="N537" s="123" t="n"/>
      <c r="O537" s="123" t="n"/>
    </row>
    <row r="538" ht="24" customHeight="1">
      <c r="A538" s="494" t="n"/>
      <c r="B538" s="222" t="inlineStr">
        <is>
          <t>1</t>
        </is>
      </c>
      <c r="C538" s="741" t="inlineStr">
        <is>
          <t>3.7</t>
        </is>
      </c>
      <c r="D538" s="83" t="inlineStr">
        <is>
          <t>14</t>
        </is>
      </c>
      <c r="E538" s="83" t="inlineStr">
        <is>
          <t>2</t>
        </is>
      </c>
      <c r="F538" s="769">
        <f>ROUNDUP(D538/$P$1+1,0)*E538</f>
        <v/>
      </c>
      <c r="G538" s="747" t="inlineStr">
        <is>
          <t>增加固定伤害 2 点并且增加全类型武器附加减伤 2 点</t>
        </is>
      </c>
      <c r="H538" s="129" t="n"/>
      <c r="I538" s="129" t="n"/>
      <c r="J538" s="129" t="n"/>
      <c r="K538" s="129" t="n"/>
      <c r="L538" s="129" t="n"/>
      <c r="M538" s="129" t="n"/>
      <c r="N538" s="129" t="n"/>
      <c r="O538" s="129" t="n"/>
    </row>
    <row r="539" ht="24" customHeight="1">
      <c r="A539" s="494" t="n"/>
      <c r="B539" s="222" t="inlineStr">
        <is>
          <t>2</t>
        </is>
      </c>
      <c r="C539" s="741" t="inlineStr">
        <is>
          <t>4.5</t>
        </is>
      </c>
      <c r="D539" s="83" t="inlineStr">
        <is>
          <t>28</t>
        </is>
      </c>
      <c r="E539" s="83" t="inlineStr">
        <is>
          <t>3</t>
        </is>
      </c>
      <c r="F539" s="769">
        <f>ROUNDUP(D539/$P$1+1,0)*E539</f>
        <v/>
      </c>
      <c r="G539" s="747" t="inlineStr">
        <is>
          <t>增加固定伤害 3 点并且增加全类型武器附加减伤 3 点</t>
        </is>
      </c>
      <c r="H539" s="129" t="n"/>
      <c r="I539" s="129" t="n"/>
      <c r="J539" s="129" t="n"/>
      <c r="K539" s="129" t="n"/>
      <c r="L539" s="129" t="n"/>
      <c r="M539" s="129" t="n"/>
      <c r="N539" s="129" t="n"/>
      <c r="O539" s="129" t="n"/>
    </row>
    <row r="540" ht="24" customHeight="1">
      <c r="A540" s="494" t="n"/>
      <c r="B540" s="222" t="inlineStr">
        <is>
          <t>3</t>
        </is>
      </c>
      <c r="C540" s="741" t="inlineStr">
        <is>
          <t>5.4</t>
        </is>
      </c>
      <c r="D540" s="83" t="inlineStr">
        <is>
          <t>46</t>
        </is>
      </c>
      <c r="E540" s="83" t="inlineStr">
        <is>
          <t>4</t>
        </is>
      </c>
      <c r="F540" s="769">
        <f>ROUNDUP(D540/$P$1+1,0)*E540</f>
        <v/>
      </c>
      <c r="G540" s="747" t="inlineStr">
        <is>
          <t>增加固定伤害 5 点并且增加全类型武器附加减伤 4 点</t>
        </is>
      </c>
      <c r="H540" s="129" t="n"/>
      <c r="I540" s="129" t="n"/>
      <c r="J540" s="129" t="n"/>
      <c r="K540" s="129" t="n"/>
      <c r="L540" s="129" t="n"/>
      <c r="M540" s="129" t="n"/>
      <c r="N540" s="129" t="n"/>
      <c r="O540" s="129" t="n"/>
    </row>
    <row r="541" ht="24" customHeight="1">
      <c r="A541" s="494" t="n"/>
      <c r="B541" s="222" t="inlineStr">
        <is>
          <t>4</t>
        </is>
      </c>
      <c r="C541" s="741" t="inlineStr">
        <is>
          <t>6.6</t>
        </is>
      </c>
      <c r="D541" s="83" t="inlineStr">
        <is>
          <t>58</t>
        </is>
      </c>
      <c r="E541" s="83" t="inlineStr">
        <is>
          <t>5</t>
        </is>
      </c>
      <c r="F541" s="769">
        <f>ROUNDUP(D541/$P$1+1,0)*E541</f>
        <v/>
      </c>
      <c r="G541" s="747" t="inlineStr">
        <is>
          <t>增加固定伤害 7 点并且增加全类型武器附加减伤 5 点</t>
        </is>
      </c>
      <c r="H541" s="129" t="n"/>
      <c r="I541" s="129" t="n"/>
      <c r="J541" s="129" t="n"/>
      <c r="K541" s="129" t="n"/>
      <c r="L541" s="129" t="n"/>
      <c r="M541" s="129" t="n"/>
      <c r="N541" s="129" t="n"/>
      <c r="O541" s="129" t="n"/>
    </row>
    <row r="542" ht="24" customHeight="1">
      <c r="A542" s="494" t="n"/>
      <c r="B542" s="222" t="inlineStr">
        <is>
          <t>5</t>
        </is>
      </c>
      <c r="C542" s="741" t="inlineStr">
        <is>
          <t>8.1</t>
        </is>
      </c>
      <c r="D542" s="83" t="inlineStr">
        <is>
          <t>62</t>
        </is>
      </c>
      <c r="E542" s="83" t="inlineStr">
        <is>
          <t>6</t>
        </is>
      </c>
      <c r="F542" s="769">
        <f>ROUNDUP(D542/$P$1+1,0)*E542</f>
        <v/>
      </c>
      <c r="G542" s="747" t="inlineStr">
        <is>
          <t>增加固定伤害10点并且增加全类型武器附加减伤 7 点</t>
        </is>
      </c>
      <c r="H542" s="129" t="n"/>
      <c r="I542" s="129" t="n"/>
      <c r="J542" s="129" t="n"/>
      <c r="K542" s="129" t="n"/>
      <c r="L542" s="129" t="n"/>
      <c r="M542" s="129" t="n"/>
      <c r="N542" s="129" t="n"/>
      <c r="O542" s="129" t="n"/>
    </row>
    <row r="543" ht="24" customHeight="1">
      <c r="A543" s="494" t="n"/>
      <c r="B543" s="222" t="inlineStr">
        <is>
          <t>6</t>
        </is>
      </c>
      <c r="C543" s="741" t="inlineStr">
        <is>
          <t>9.8</t>
        </is>
      </c>
      <c r="D543" s="83" t="inlineStr">
        <is>
          <t>70</t>
        </is>
      </c>
      <c r="E543" s="83" t="inlineStr">
        <is>
          <t>7</t>
        </is>
      </c>
      <c r="F543" s="769">
        <f>ROUNDUP(D543/$P$1+1,0)*E543</f>
        <v/>
      </c>
      <c r="G543" s="747" t="inlineStr">
        <is>
          <t>增加固定伤害13点并且增加全类型武器附加减伤 9 点</t>
        </is>
      </c>
      <c r="H543" s="129" t="n"/>
      <c r="I543" s="129" t="n"/>
      <c r="J543" s="129" t="n"/>
      <c r="K543" s="129" t="n"/>
      <c r="L543" s="129" t="n"/>
      <c r="M543" s="129" t="n"/>
      <c r="N543" s="129" t="n"/>
      <c r="O543" s="129" t="n"/>
    </row>
    <row r="544" ht="24" customHeight="1">
      <c r="A544" s="494" t="n"/>
      <c r="B544" s="222" t="inlineStr">
        <is>
          <t>7</t>
        </is>
      </c>
      <c r="C544" s="741" t="inlineStr">
        <is>
          <t>11.7</t>
        </is>
      </c>
      <c r="D544" s="83" t="inlineStr">
        <is>
          <t>80</t>
        </is>
      </c>
      <c r="E544" s="83" t="inlineStr">
        <is>
          <t>8</t>
        </is>
      </c>
      <c r="F544" s="769">
        <f>ROUNDUP(D544/$P$1+1,0)*E544</f>
        <v/>
      </c>
      <c r="G544" s="747" t="inlineStr">
        <is>
          <t>增加固定伤害17点并且增加全类型武器附加减伤12点</t>
        </is>
      </c>
      <c r="H544" s="129" t="n"/>
      <c r="I544" s="129" t="n"/>
      <c r="J544" s="129" t="n"/>
      <c r="K544" s="129" t="n"/>
      <c r="L544" s="129" t="n"/>
      <c r="M544" s="129" t="n"/>
      <c r="N544" s="129" t="n"/>
      <c r="O544" s="129" t="n"/>
    </row>
    <row r="545" ht="24" customHeight="1">
      <c r="A545" s="494" t="n"/>
      <c r="B545" s="222" t="inlineStr">
        <is>
          <t>8</t>
        </is>
      </c>
      <c r="C545" s="741" t="inlineStr">
        <is>
          <t>14.1</t>
        </is>
      </c>
      <c r="D545" s="83" t="inlineStr">
        <is>
          <t>100</t>
        </is>
      </c>
      <c r="E545" s="83" t="inlineStr">
        <is>
          <t>9</t>
        </is>
      </c>
      <c r="F545" s="769">
        <f>ROUNDUP(D545/$P$1+1,0)*E545</f>
        <v/>
      </c>
      <c r="G545" s="747" t="inlineStr">
        <is>
          <t>增加固定伤害21点并且增加全类型武器附加减伤15点</t>
        </is>
      </c>
      <c r="H545" s="129" t="n"/>
      <c r="I545" s="129" t="n"/>
      <c r="J545" s="129" t="n"/>
      <c r="K545" s="129" t="n"/>
      <c r="L545" s="129" t="n"/>
      <c r="M545" s="129" t="n"/>
      <c r="N545" s="129" t="n"/>
      <c r="O545" s="129" t="n"/>
    </row>
    <row r="546" ht="24" customHeight="1">
      <c r="A546" s="494" t="n"/>
      <c r="B546" s="222" t="inlineStr">
        <is>
          <t>9</t>
        </is>
      </c>
      <c r="C546" s="741" t="inlineStr">
        <is>
          <t>17</t>
        </is>
      </c>
      <c r="D546" s="83" t="inlineStr">
        <is>
          <t>120</t>
        </is>
      </c>
      <c r="E546" s="83" t="inlineStr">
        <is>
          <t>10</t>
        </is>
      </c>
      <c r="F546" s="769">
        <f>ROUNDUP(D546/$P$1+1,0)*E546</f>
        <v/>
      </c>
      <c r="G546" s="747" t="inlineStr">
        <is>
          <t>增加固定伤害26点并且增加全类型武器附加减伤18点</t>
        </is>
      </c>
      <c r="H546" s="129" t="n"/>
      <c r="I546" s="129" t="n"/>
      <c r="J546" s="129" t="n"/>
      <c r="K546" s="129" t="n"/>
      <c r="L546" s="129" t="n"/>
      <c r="M546" s="129" t="n"/>
      <c r="N546" s="129" t="n"/>
      <c r="O546" s="129" t="n"/>
    </row>
    <row r="547" ht="24" customHeight="1">
      <c r="A547" s="494" t="n"/>
      <c r="B547" s="222" t="inlineStr">
        <is>
          <t>10</t>
        </is>
      </c>
      <c r="C547" s="741" t="inlineStr">
        <is>
          <t>20.4</t>
        </is>
      </c>
      <c r="D547" s="83" t="inlineStr">
        <is>
          <t>130</t>
        </is>
      </c>
      <c r="E547" s="83" t="inlineStr">
        <is>
          <t>12</t>
        </is>
      </c>
      <c r="F547" s="769">
        <f>ROUNDUP(D547/$P$1+1,0)*E547</f>
        <v/>
      </c>
      <c r="G547" s="747" t="inlineStr">
        <is>
          <t>增加固定伤害31点并且增加全类型武器附加减伤21点</t>
        </is>
      </c>
      <c r="H547" s="129" t="n"/>
      <c r="I547" s="129" t="n"/>
      <c r="J547" s="129" t="n"/>
      <c r="K547" s="129" t="n"/>
      <c r="L547" s="129" t="n"/>
      <c r="M547" s="129" t="n"/>
      <c r="N547" s="129" t="n"/>
      <c r="O547" s="129" t="n"/>
    </row>
    <row r="548" ht="24" customHeight="1">
      <c r="A548" s="494" t="n"/>
      <c r="B548" s="222" t="inlineStr">
        <is>
          <t>11</t>
        </is>
      </c>
      <c r="C548" s="741" t="inlineStr">
        <is>
          <t>24.3</t>
        </is>
      </c>
      <c r="D548" s="83" t="inlineStr">
        <is>
          <t>150</t>
        </is>
      </c>
      <c r="E548" s="83" t="inlineStr">
        <is>
          <t>14</t>
        </is>
      </c>
      <c r="F548" s="769">
        <f>ROUNDUP(D548/$P$1+1,0)*E548</f>
        <v/>
      </c>
      <c r="G548" s="747" t="inlineStr">
        <is>
          <t>增加固定伤害36点并且增加全类型武器附加减伤25点</t>
        </is>
      </c>
      <c r="H548" s="129" t="n"/>
      <c r="I548" s="129" t="n"/>
      <c r="J548" s="129" t="n"/>
      <c r="K548" s="129" t="n"/>
      <c r="L548" s="129" t="n"/>
      <c r="M548" s="129" t="n"/>
      <c r="N548" s="129" t="n"/>
      <c r="O548" s="129" t="n"/>
    </row>
    <row r="549" ht="24" customHeight="1">
      <c r="A549" s="494" t="n"/>
      <c r="B549" s="222" t="inlineStr">
        <is>
          <t>12</t>
        </is>
      </c>
      <c r="C549" s="741" t="inlineStr">
        <is>
          <t>28.9</t>
        </is>
      </c>
      <c r="D549" s="83" t="inlineStr">
        <is>
          <t>170</t>
        </is>
      </c>
      <c r="E549" s="83" t="inlineStr">
        <is>
          <t>16</t>
        </is>
      </c>
      <c r="F549" s="769">
        <f>ROUNDUP(D549/$P$1+1,0)*E549</f>
        <v/>
      </c>
      <c r="G549" s="747" t="inlineStr">
        <is>
          <t>增加固定伤害42点并且增加全类型武器附加减伤29点</t>
        </is>
      </c>
      <c r="H549" s="129" t="n"/>
      <c r="I549" s="129" t="n"/>
      <c r="J549" s="129" t="n"/>
      <c r="K549" s="129" t="n"/>
      <c r="L549" s="129" t="n"/>
      <c r="M549" s="129" t="n"/>
      <c r="N549" s="129" t="n"/>
      <c r="O549" s="129" t="n"/>
    </row>
    <row r="550" ht="24" customHeight="1">
      <c r="A550" s="494" t="n"/>
      <c r="B550" s="222" t="inlineStr">
        <is>
          <t>13</t>
        </is>
      </c>
      <c r="C550" s="741" t="inlineStr">
        <is>
          <t>34.2</t>
        </is>
      </c>
      <c r="D550" s="83" t="inlineStr">
        <is>
          <t>190</t>
        </is>
      </c>
      <c r="E550" s="83" t="inlineStr">
        <is>
          <t>18</t>
        </is>
      </c>
      <c r="F550" s="769">
        <f>ROUNDUP(D550/$P$1+1,0)*E550</f>
        <v/>
      </c>
      <c r="G550" s="747" t="inlineStr">
        <is>
          <t>增加固定伤害48点并且增加全类型武器附加减伤33点</t>
        </is>
      </c>
      <c r="H550" s="129" t="n"/>
      <c r="I550" s="129" t="n"/>
      <c r="J550" s="129" t="n"/>
      <c r="K550" s="129" t="n"/>
      <c r="L550" s="129" t="n"/>
      <c r="M550" s="129" t="n"/>
      <c r="N550" s="129" t="n"/>
      <c r="O550" s="129" t="n"/>
    </row>
    <row r="551" ht="24" customHeight="1">
      <c r="A551" s="494" t="n"/>
      <c r="B551" s="222" t="inlineStr">
        <is>
          <t>14</t>
        </is>
      </c>
      <c r="C551" s="741" t="inlineStr">
        <is>
          <t>40.2</t>
        </is>
      </c>
      <c r="D551" s="83" t="inlineStr">
        <is>
          <t>290</t>
        </is>
      </c>
      <c r="E551" s="83" t="inlineStr">
        <is>
          <t>20</t>
        </is>
      </c>
      <c r="F551" s="769">
        <f>ROUNDUP(D551/$P$1+1,0)*E551</f>
        <v/>
      </c>
      <c r="G551" s="747" t="inlineStr">
        <is>
          <t>增加固定伤害56点并且增加全类型武器附加减伤39点</t>
        </is>
      </c>
      <c r="H551" s="129" t="n"/>
      <c r="I551" s="129" t="n"/>
      <c r="J551" s="129" t="n"/>
      <c r="K551" s="129" t="n"/>
      <c r="L551" s="129" t="n"/>
      <c r="M551" s="129" t="n"/>
      <c r="N551" s="129" t="n"/>
      <c r="O551" s="129" t="n"/>
    </row>
    <row r="552" ht="24" customHeight="1">
      <c r="A552" s="494" t="n"/>
      <c r="B552" s="882" t="inlineStr">
        <is>
          <t>15</t>
        </is>
      </c>
      <c r="C552" s="742" t="inlineStr">
        <is>
          <t>47</t>
        </is>
      </c>
      <c r="D552" s="91" t="inlineStr">
        <is>
          <t>x</t>
        </is>
      </c>
      <c r="E552" s="91" t="inlineStr">
        <is>
          <t>x</t>
        </is>
      </c>
      <c r="F552" s="92" t="inlineStr">
        <is>
          <t>x</t>
        </is>
      </c>
      <c r="G552" s="771" t="inlineStr">
        <is>
          <t>增加固定伤害65点并且增加全类型武器附加减伤45点</t>
        </is>
      </c>
      <c r="H552" s="135" t="n"/>
      <c r="I552" s="135" t="n"/>
      <c r="J552" s="135" t="n"/>
      <c r="K552" s="135" t="n"/>
      <c r="L552" s="135" t="n"/>
      <c r="M552" s="135" t="n"/>
      <c r="N552" s="135" t="n"/>
      <c r="O552" s="135" t="n"/>
    </row>
    <row r="553" ht="24" customHeight="1">
      <c r="A553" s="1081" t="inlineStr">
        <is>
          <t>明教门技
圣火焚身</t>
        </is>
      </c>
      <c r="B553" s="746" t="inlineStr">
        <is>
          <t>0</t>
        </is>
      </c>
      <c r="C553" s="740" t="inlineStr">
        <is>
          <t>3</t>
        </is>
      </c>
      <c r="D553" s="340" t="inlineStr">
        <is>
          <t>4</t>
        </is>
      </c>
      <c r="E553" s="340" t="inlineStr">
        <is>
          <t>1</t>
        </is>
      </c>
      <c r="F553" s="207">
        <f>ROUNDUP(D553/$P$1+1,0)*E553</f>
        <v/>
      </c>
      <c r="G553" s="745" t="inlineStr">
        <is>
          <t>30%概率触发，触发2次。回复自身 30 点生命值并持续两回合减少对手伤害10%</t>
        </is>
      </c>
      <c r="H553" s="123" t="n"/>
      <c r="I553" s="123" t="n"/>
      <c r="J553" s="123" t="n"/>
      <c r="K553" s="123" t="n"/>
      <c r="L553" s="123" t="n"/>
      <c r="M553" s="123" t="n"/>
      <c r="N553" s="123" t="n"/>
      <c r="O553" s="123" t="n"/>
    </row>
    <row r="554" ht="24" customHeight="1">
      <c r="A554" s="494" t="n"/>
      <c r="B554" s="222" t="inlineStr">
        <is>
          <t>1</t>
        </is>
      </c>
      <c r="C554" s="741" t="inlineStr">
        <is>
          <t>3.6</t>
        </is>
      </c>
      <c r="D554" s="83" t="inlineStr">
        <is>
          <t>10</t>
        </is>
      </c>
      <c r="E554" s="83" t="inlineStr">
        <is>
          <t>2</t>
        </is>
      </c>
      <c r="F554" s="769">
        <f>ROUNDUP(D554/$P$1+1,0)*E554</f>
        <v/>
      </c>
      <c r="G554" s="1084" t="inlineStr">
        <is>
          <t>30%概率触发，触发2次。回复自身 33 点生命值并持续两回合减少对手伤害11%</t>
        </is>
      </c>
      <c r="H554" s="129" t="n"/>
      <c r="I554" s="129" t="n"/>
      <c r="J554" s="129" t="n"/>
      <c r="K554" s="129" t="n"/>
      <c r="L554" s="129" t="n"/>
      <c r="M554" s="129" t="n"/>
      <c r="N554" s="129" t="n"/>
      <c r="O554" s="129" t="n"/>
    </row>
    <row r="555" ht="24" customHeight="1">
      <c r="A555" s="494" t="n"/>
      <c r="B555" s="222" t="inlineStr">
        <is>
          <t>2</t>
        </is>
      </c>
      <c r="C555" s="741" t="inlineStr">
        <is>
          <t>4.2</t>
        </is>
      </c>
      <c r="D555" s="83" t="inlineStr">
        <is>
          <t>20</t>
        </is>
      </c>
      <c r="E555" s="83" t="inlineStr">
        <is>
          <t>3</t>
        </is>
      </c>
      <c r="F555" s="769">
        <f>ROUNDUP(D555/$P$1+1,0)*E555</f>
        <v/>
      </c>
      <c r="G555" s="1084" t="inlineStr">
        <is>
          <t>30%概率触发，触发2次。回复自身 36 点生命值并持续两回合减少对手伤害12%</t>
        </is>
      </c>
      <c r="H555" s="129" t="n"/>
      <c r="I555" s="129" t="n"/>
      <c r="J555" s="129" t="n"/>
      <c r="K555" s="129" t="n"/>
      <c r="L555" s="129" t="n"/>
      <c r="M555" s="129" t="n"/>
      <c r="N555" s="129" t="n"/>
      <c r="O555" s="129" t="n"/>
    </row>
    <row r="556" ht="24" customHeight="1">
      <c r="A556" s="494" t="n"/>
      <c r="B556" s="222" t="inlineStr">
        <is>
          <t>3</t>
        </is>
      </c>
      <c r="C556" s="741" t="inlineStr">
        <is>
          <t>5</t>
        </is>
      </c>
      <c r="D556" s="83" t="inlineStr">
        <is>
          <t>32</t>
        </is>
      </c>
      <c r="E556" s="83" t="inlineStr">
        <is>
          <t>4</t>
        </is>
      </c>
      <c r="F556" s="769">
        <f>ROUNDUP(D556/$P$1+1,0)*E556</f>
        <v/>
      </c>
      <c r="G556" s="1084" t="inlineStr">
        <is>
          <t>30%概率触发，触发2次。回复自身 39 点生命值并持续两回合减少对手伤害13%</t>
        </is>
      </c>
      <c r="H556" s="129" t="n"/>
      <c r="I556" s="129" t="n"/>
      <c r="J556" s="129" t="n"/>
      <c r="K556" s="129" t="n"/>
      <c r="L556" s="129" t="n"/>
      <c r="M556" s="129" t="n"/>
      <c r="N556" s="129" t="n"/>
      <c r="O556" s="129" t="n"/>
    </row>
    <row r="557" ht="24" customHeight="1">
      <c r="A557" s="494" t="n"/>
      <c r="B557" s="222" t="inlineStr">
        <is>
          <t>4</t>
        </is>
      </c>
      <c r="C557" s="741" t="inlineStr">
        <is>
          <t>6</t>
        </is>
      </c>
      <c r="D557" s="83" t="inlineStr">
        <is>
          <t>38</t>
        </is>
      </c>
      <c r="E557" s="83" t="inlineStr">
        <is>
          <t>5</t>
        </is>
      </c>
      <c r="F557" s="769">
        <f>ROUNDUP(D557/$P$1+1,0)*E557</f>
        <v/>
      </c>
      <c r="G557" s="1084" t="inlineStr">
        <is>
          <t>30%概率触发，触发2次。回复自身 44 点生命值并持续两回合减少对手伤害14%</t>
        </is>
      </c>
      <c r="H557" s="129" t="n"/>
      <c r="I557" s="129" t="n"/>
      <c r="J557" s="129" t="n"/>
      <c r="K557" s="129" t="n"/>
      <c r="L557" s="129" t="n"/>
      <c r="M557" s="129" t="n"/>
      <c r="N557" s="129" t="n"/>
      <c r="O557" s="129" t="n"/>
    </row>
    <row r="558" ht="24" customHeight="1">
      <c r="A558" s="494" t="n"/>
      <c r="B558" s="222" t="inlineStr">
        <is>
          <t>5</t>
        </is>
      </c>
      <c r="C558" s="741" t="inlineStr">
        <is>
          <t>7.2</t>
        </is>
      </c>
      <c r="D558" s="83" t="inlineStr">
        <is>
          <t>44</t>
        </is>
      </c>
      <c r="E558" s="83" t="inlineStr">
        <is>
          <t>6</t>
        </is>
      </c>
      <c r="F558" s="769">
        <f>ROUNDUP(D558/$P$1+1,0)*E558</f>
        <v/>
      </c>
      <c r="G558" s="1084" t="inlineStr">
        <is>
          <t>32%概率触发，触发2次。回复自身 50 点生命值并持续两回合减少对手伤害16%</t>
        </is>
      </c>
      <c r="H558" s="129" t="n"/>
      <c r="I558" s="129" t="n"/>
      <c r="J558" s="129" t="n"/>
      <c r="K558" s="129" t="n"/>
      <c r="L558" s="129" t="n"/>
      <c r="M558" s="129" t="n"/>
      <c r="N558" s="129" t="n"/>
      <c r="O558" s="129" t="n"/>
    </row>
    <row r="559" ht="24" customHeight="1">
      <c r="A559" s="494" t="n"/>
      <c r="B559" s="222" t="inlineStr">
        <is>
          <t>6</t>
        </is>
      </c>
      <c r="C559" s="741" t="inlineStr">
        <is>
          <t>8.5</t>
        </is>
      </c>
      <c r="D559" s="83" t="inlineStr">
        <is>
          <t>48</t>
        </is>
      </c>
      <c r="E559" s="83" t="inlineStr">
        <is>
          <t>7</t>
        </is>
      </c>
      <c r="F559" s="769">
        <f>ROUNDUP(D559/$P$1+1,0)*E559</f>
        <v/>
      </c>
      <c r="G559" s="1084" t="inlineStr">
        <is>
          <t>33%概率触发，触发2次。回复自身 56 点生命值并持续两回合减少对手伤害18%</t>
        </is>
      </c>
      <c r="H559" s="129" t="n"/>
      <c r="I559" s="129" t="n"/>
      <c r="J559" s="129" t="n"/>
      <c r="K559" s="129" t="n"/>
      <c r="L559" s="129" t="n"/>
      <c r="M559" s="129" t="n"/>
      <c r="N559" s="129" t="n"/>
      <c r="O559" s="129" t="n"/>
    </row>
    <row r="560" ht="24" customHeight="1">
      <c r="A560" s="494" t="n"/>
      <c r="B560" s="222" t="inlineStr">
        <is>
          <t>7</t>
        </is>
      </c>
      <c r="C560" s="741" t="inlineStr">
        <is>
          <t>10.1</t>
        </is>
      </c>
      <c r="D560" s="83" t="inlineStr">
        <is>
          <t>52</t>
        </is>
      </c>
      <c r="E560" s="83" t="inlineStr">
        <is>
          <t>8</t>
        </is>
      </c>
      <c r="F560" s="769">
        <f>ROUNDUP(D560/$P$1+1,0)*E560</f>
        <v/>
      </c>
      <c r="G560" s="1084" t="inlineStr">
        <is>
          <t>34%概率触发，触发2次。回复自身 64 点生命值并持续两回合减少对手伤害20%</t>
        </is>
      </c>
      <c r="H560" s="129" t="n"/>
      <c r="I560" s="129" t="n"/>
      <c r="J560" s="129" t="n"/>
      <c r="K560" s="129" t="n"/>
      <c r="L560" s="129" t="n"/>
      <c r="M560" s="129" t="n"/>
      <c r="N560" s="129" t="n"/>
      <c r="O560" s="129" t="n"/>
    </row>
    <row r="561" ht="24" customHeight="1">
      <c r="A561" s="494" t="n"/>
      <c r="B561" s="222" t="inlineStr">
        <is>
          <t>8</t>
        </is>
      </c>
      <c r="C561" s="721" t="inlineStr">
        <is>
          <t>12.1</t>
        </is>
      </c>
      <c r="D561" s="83" t="inlineStr">
        <is>
          <t>62</t>
        </is>
      </c>
      <c r="E561" s="83" t="inlineStr">
        <is>
          <t>9</t>
        </is>
      </c>
      <c r="F561" s="769">
        <f>ROUNDUP(D561/$P$1+1,0)*E561</f>
        <v/>
      </c>
      <c r="G561" s="1084" t="inlineStr">
        <is>
          <t>35%概率触发，触发2次。回复自身 73 点生命值并持续两回合减少对手伤害23%</t>
        </is>
      </c>
      <c r="H561" s="129" t="n"/>
      <c r="I561" s="129" t="n"/>
      <c r="J561" s="129" t="n"/>
      <c r="K561" s="129" t="n"/>
      <c r="L561" s="129" t="n"/>
      <c r="M561" s="129" t="n"/>
      <c r="N561" s="129" t="n"/>
      <c r="O561" s="129" t="n"/>
    </row>
    <row r="562" ht="24" customHeight="1">
      <c r="A562" s="494" t="n"/>
      <c r="B562" s="222" t="inlineStr">
        <is>
          <t>9</t>
        </is>
      </c>
      <c r="C562" s="741" t="inlineStr">
        <is>
          <t>14.5</t>
        </is>
      </c>
      <c r="D562" s="83" t="inlineStr">
        <is>
          <t>76</t>
        </is>
      </c>
      <c r="E562" s="83" t="inlineStr">
        <is>
          <t>10</t>
        </is>
      </c>
      <c r="F562" s="769">
        <f>ROUNDUP(D562/$P$1+1,0)*E562</f>
        <v/>
      </c>
      <c r="G562" s="1084" t="inlineStr">
        <is>
          <t>36%概率触发，触发2次。回复自身 84 点生命值并持续两回合减少对手伤害26%</t>
        </is>
      </c>
      <c r="H562" s="129" t="n"/>
      <c r="I562" s="129" t="n"/>
      <c r="J562" s="129" t="n"/>
      <c r="K562" s="129" t="n"/>
      <c r="L562" s="129" t="n"/>
      <c r="M562" s="129" t="n"/>
      <c r="N562" s="129" t="n"/>
      <c r="O562" s="129" t="n"/>
    </row>
    <row r="563" ht="24" customHeight="1">
      <c r="A563" s="494" t="n"/>
      <c r="B563" s="222" t="inlineStr">
        <is>
          <t>10</t>
        </is>
      </c>
      <c r="C563" s="741" t="inlineStr">
        <is>
          <t>17.2</t>
        </is>
      </c>
      <c r="D563" s="83" t="inlineStr">
        <is>
          <t>84</t>
        </is>
      </c>
      <c r="E563" s="83" t="inlineStr">
        <is>
          <t>12</t>
        </is>
      </c>
      <c r="F563" s="769">
        <f>ROUNDUP(D563/$P$1+1,0)*E563</f>
        <v/>
      </c>
      <c r="G563" s="1084" t="inlineStr">
        <is>
          <t>38%概率触发，触发3次。回复自身 97 点生命值并持续两回合减少对手伤害30%</t>
        </is>
      </c>
      <c r="H563" s="129" t="n"/>
      <c r="I563" s="129" t="n"/>
      <c r="J563" s="129" t="n"/>
      <c r="K563" s="129" t="n"/>
      <c r="L563" s="129" t="n"/>
      <c r="M563" s="129" t="n"/>
      <c r="N563" s="129" t="n"/>
      <c r="O563" s="129" t="n"/>
    </row>
    <row r="564" ht="24" customHeight="1">
      <c r="A564" s="494" t="n"/>
      <c r="B564" s="222" t="inlineStr">
        <is>
          <t>11</t>
        </is>
      </c>
      <c r="C564" s="741" t="inlineStr">
        <is>
          <t>20.4</t>
        </is>
      </c>
      <c r="D564" s="83" t="inlineStr">
        <is>
          <t>100</t>
        </is>
      </c>
      <c r="E564" s="83" t="inlineStr">
        <is>
          <t>14</t>
        </is>
      </c>
      <c r="F564" s="769">
        <f>ROUNDUP(D564/$P$1+1,0)*E564</f>
        <v/>
      </c>
      <c r="G564" s="1084" t="inlineStr">
        <is>
          <t>40%概率触发，触发3次。回复自身112点生命值并持续两回合减少对手伤害34%</t>
        </is>
      </c>
      <c r="H564" s="129" t="n"/>
      <c r="I564" s="129" t="n"/>
      <c r="J564" s="129" t="n"/>
      <c r="K564" s="129" t="n"/>
      <c r="L564" s="129" t="n"/>
      <c r="M564" s="129" t="n"/>
      <c r="N564" s="129" t="n"/>
      <c r="O564" s="129" t="n"/>
    </row>
    <row r="565" ht="24" customHeight="1">
      <c r="A565" s="494" t="n"/>
      <c r="B565" s="222" t="inlineStr">
        <is>
          <t>12</t>
        </is>
      </c>
      <c r="C565" s="741" t="inlineStr">
        <is>
          <t>24.2</t>
        </is>
      </c>
      <c r="D565" s="83" t="inlineStr">
        <is>
          <t>120</t>
        </is>
      </c>
      <c r="E565" s="83" t="inlineStr">
        <is>
          <t>16</t>
        </is>
      </c>
      <c r="F565" s="769">
        <f>ROUNDUP(D565/$P$1+1,0)*E565</f>
        <v/>
      </c>
      <c r="G565" s="1084" t="inlineStr">
        <is>
          <t>42%概率触发，触发3次。回复自身130点生命值并持续两回合减少对手伤害39%</t>
        </is>
      </c>
      <c r="H565" s="129" t="n"/>
      <c r="I565" s="129" t="n"/>
      <c r="J565" s="129" t="n"/>
      <c r="K565" s="129" t="n"/>
      <c r="L565" s="129" t="n"/>
      <c r="M565" s="129" t="n"/>
      <c r="N565" s="129" t="n"/>
      <c r="O565" s="129" t="n"/>
    </row>
    <row r="566" ht="24" customHeight="1">
      <c r="A566" s="494" t="n"/>
      <c r="B566" s="222" t="inlineStr">
        <is>
          <t>13</t>
        </is>
      </c>
      <c r="C566" s="721" t="inlineStr">
        <is>
          <t>28.5</t>
        </is>
      </c>
      <c r="D566" s="807" t="inlineStr">
        <is>
          <t>140</t>
        </is>
      </c>
      <c r="E566" s="807" t="inlineStr">
        <is>
          <t>18</t>
        </is>
      </c>
      <c r="F566" s="769">
        <f>ROUNDUP(D566/$P$1+1,0)*E566</f>
        <v/>
      </c>
      <c r="G566" s="1084" t="inlineStr">
        <is>
          <t>44%概率触发，触发3次。回复自身150点生命值并持续两回合减少对手伤害45%</t>
        </is>
      </c>
      <c r="H566" s="129" t="n"/>
      <c r="I566" s="129" t="n"/>
      <c r="J566" s="129" t="n"/>
      <c r="K566" s="129" t="n"/>
      <c r="L566" s="129" t="n"/>
      <c r="M566" s="129" t="n"/>
      <c r="N566" s="129" t="n"/>
      <c r="O566" s="129" t="n"/>
    </row>
    <row r="567" ht="24" customHeight="1">
      <c r="A567" s="494" t="n"/>
      <c r="B567" s="222" t="inlineStr">
        <is>
          <t>14</t>
        </is>
      </c>
      <c r="C567" s="721" t="inlineStr">
        <is>
          <t>33.5</t>
        </is>
      </c>
      <c r="D567" s="807" t="inlineStr">
        <is>
          <t>200</t>
        </is>
      </c>
      <c r="E567" s="807" t="inlineStr">
        <is>
          <t>20</t>
        </is>
      </c>
      <c r="F567" s="769">
        <f>ROUNDUP(D567/$P$1+1,0)*E567</f>
        <v/>
      </c>
      <c r="G567" s="1084" t="inlineStr">
        <is>
          <t>47%概率触发，触发3次。回复自身174点生命值并持续两回合减少对手伤害52%</t>
        </is>
      </c>
      <c r="H567" s="129" t="n"/>
      <c r="I567" s="129" t="n"/>
      <c r="J567" s="129" t="n"/>
      <c r="K567" s="129" t="n"/>
      <c r="L567" s="129" t="n"/>
      <c r="M567" s="129" t="n"/>
      <c r="N567" s="129" t="n"/>
      <c r="O567" s="129" t="n"/>
    </row>
    <row r="568" ht="24" customHeight="1">
      <c r="A568" s="494" t="n"/>
      <c r="B568" s="687" t="inlineStr">
        <is>
          <t>15</t>
        </is>
      </c>
      <c r="C568" s="742" t="inlineStr">
        <is>
          <t>39</t>
        </is>
      </c>
      <c r="D568" s="91" t="inlineStr">
        <is>
          <t>x</t>
        </is>
      </c>
      <c r="E568" s="91" t="inlineStr">
        <is>
          <t>x</t>
        </is>
      </c>
      <c r="F568" s="92" t="inlineStr">
        <is>
          <t>x</t>
        </is>
      </c>
      <c r="G568" s="1086" t="inlineStr">
        <is>
          <t>50%概率触发，触发3次。回复自身200点生命值并持续两回合减少对手伤害60%</t>
        </is>
      </c>
      <c r="H568" s="194" t="n"/>
      <c r="I568" s="194" t="n"/>
      <c r="J568" s="194" t="n"/>
      <c r="K568" s="194" t="n"/>
      <c r="L568" s="194" t="n"/>
      <c r="M568" s="194" t="n"/>
      <c r="N568" s="194" t="n"/>
      <c r="O568" s="194" t="n"/>
    </row>
    <row r="569" ht="24" customHeight="1">
      <c r="A569" s="1081" t="inlineStr">
        <is>
          <t>明教门技
斗转星移</t>
        </is>
      </c>
      <c r="B569" s="746" t="inlineStr">
        <is>
          <t>0</t>
        </is>
      </c>
      <c r="C569" s="740" t="inlineStr">
        <is>
          <t>3</t>
        </is>
      </c>
      <c r="D569" s="340" t="inlineStr">
        <is>
          <t>8</t>
        </is>
      </c>
      <c r="E569" s="340" t="inlineStr">
        <is>
          <t>1</t>
        </is>
      </c>
      <c r="F569" s="207">
        <f>ROUNDUP(D569/$P$1+1,0)*E569</f>
        <v/>
      </c>
      <c r="G569" s="745" t="inlineStr">
        <is>
          <t>30%概率触发，触发1次。造成 18 点伤害并吸取对手当前 3 %的生命值。</t>
        </is>
      </c>
      <c r="H569" s="123" t="n"/>
      <c r="I569" s="123" t="n"/>
      <c r="J569" s="123" t="n"/>
      <c r="K569" s="123" t="n"/>
      <c r="L569" s="123" t="n"/>
      <c r="M569" s="123" t="n"/>
      <c r="N569" s="123" t="n"/>
      <c r="O569" s="123" t="n"/>
    </row>
    <row r="570" ht="24" customHeight="1">
      <c r="A570" s="494" t="n"/>
      <c r="B570" s="222" t="inlineStr">
        <is>
          <t>1</t>
        </is>
      </c>
      <c r="C570" s="721" t="inlineStr">
        <is>
          <t>3.9</t>
        </is>
      </c>
      <c r="D570" s="83" t="inlineStr">
        <is>
          <t>16</t>
        </is>
      </c>
      <c r="E570" s="83" t="inlineStr">
        <is>
          <t>2</t>
        </is>
      </c>
      <c r="F570" s="769">
        <f>ROUNDUP(D570/$P$1+1,0)*E570</f>
        <v/>
      </c>
      <c r="G570" s="1084" t="inlineStr">
        <is>
          <t>30%概率触发，触发1次。造成 25 点伤害并吸收对手当前 3 %的生命值。</t>
        </is>
      </c>
      <c r="H570" s="129" t="n"/>
      <c r="I570" s="129" t="n"/>
      <c r="J570" s="129" t="n"/>
      <c r="K570" s="129" t="n"/>
      <c r="L570" s="129" t="n"/>
      <c r="M570" s="129" t="n"/>
      <c r="N570" s="129" t="n"/>
      <c r="O570" s="129" t="n"/>
    </row>
    <row r="571" ht="24" customHeight="1">
      <c r="A571" s="494" t="n"/>
      <c r="B571" s="222" t="inlineStr">
        <is>
          <t>2</t>
        </is>
      </c>
      <c r="C571" s="721" t="inlineStr">
        <is>
          <t>4.7</t>
        </is>
      </c>
      <c r="D571" s="83" t="inlineStr">
        <is>
          <t>36</t>
        </is>
      </c>
      <c r="E571" s="83" t="inlineStr">
        <is>
          <t>3</t>
        </is>
      </c>
      <c r="F571" s="769">
        <f>ROUNDUP(D571/$P$1+1,0)*E571</f>
        <v/>
      </c>
      <c r="G571" s="1084" t="inlineStr">
        <is>
          <t>30%概率触发，触发1次。造成 32 点伤害并吸收对手当前 3 %的生命值。</t>
        </is>
      </c>
      <c r="H571" s="129" t="n"/>
      <c r="I571" s="129" t="n"/>
      <c r="J571" s="129" t="n"/>
      <c r="K571" s="129" t="n"/>
      <c r="L571" s="129" t="n"/>
      <c r="M571" s="129" t="n"/>
      <c r="N571" s="129" t="n"/>
      <c r="O571" s="129" t="n"/>
    </row>
    <row r="572" ht="24" customHeight="1">
      <c r="A572" s="494" t="n"/>
      <c r="B572" s="222" t="inlineStr">
        <is>
          <t>3</t>
        </is>
      </c>
      <c r="C572" s="741" t="inlineStr">
        <is>
          <t>5.9</t>
        </is>
      </c>
      <c r="D572" s="83" t="inlineStr">
        <is>
          <t>56</t>
        </is>
      </c>
      <c r="E572" s="83" t="inlineStr">
        <is>
          <t>4</t>
        </is>
      </c>
      <c r="F572" s="769">
        <f>ROUNDUP(D572/$P$1+1,0)*E572</f>
        <v/>
      </c>
      <c r="G572" s="1084" t="inlineStr">
        <is>
          <t>30%概率触发，触发1次。造成 42 点伤害并吸收对手当前 3 %的生命值。</t>
        </is>
      </c>
      <c r="H572" s="129" t="n"/>
      <c r="I572" s="129" t="n"/>
      <c r="J572" s="129" t="n"/>
      <c r="K572" s="129" t="n"/>
      <c r="L572" s="129" t="n"/>
      <c r="M572" s="129" t="n"/>
      <c r="N572" s="129" t="n"/>
      <c r="O572" s="129" t="n"/>
    </row>
    <row r="573" ht="24" customHeight="1">
      <c r="A573" s="494" t="n"/>
      <c r="B573" s="222" t="inlineStr">
        <is>
          <t>4</t>
        </is>
      </c>
      <c r="C573" s="741" t="inlineStr">
        <is>
          <t>7.3</t>
        </is>
      </c>
      <c r="D573" s="83" t="inlineStr">
        <is>
          <t>70</t>
        </is>
      </c>
      <c r="E573" s="83" t="inlineStr">
        <is>
          <t>5</t>
        </is>
      </c>
      <c r="F573" s="769">
        <f>ROUNDUP(D573/$P$1+1,0)*E573</f>
        <v/>
      </c>
      <c r="G573" s="1084" t="inlineStr">
        <is>
          <t>30%概率触发，触发1次。造成 54 点伤害并吸收对手当前 4 %的生命值。</t>
        </is>
      </c>
      <c r="H573" s="129" t="n"/>
      <c r="I573" s="129" t="n"/>
      <c r="J573" s="129" t="n"/>
      <c r="K573" s="129" t="n"/>
      <c r="L573" s="129" t="n"/>
      <c r="M573" s="129" t="n"/>
      <c r="N573" s="129" t="n"/>
      <c r="O573" s="129" t="n"/>
    </row>
    <row r="574" ht="24" customHeight="1">
      <c r="A574" s="494" t="n"/>
      <c r="B574" s="222" t="inlineStr">
        <is>
          <t>5</t>
        </is>
      </c>
      <c r="C574" s="741" t="inlineStr">
        <is>
          <t>9</t>
        </is>
      </c>
      <c r="D574" s="83" t="inlineStr">
        <is>
          <t>76</t>
        </is>
      </c>
      <c r="E574" s="83" t="inlineStr">
        <is>
          <t>6</t>
        </is>
      </c>
      <c r="F574" s="769">
        <f>ROUNDUP(D574/$P$1+1,0)*E574</f>
        <v/>
      </c>
      <c r="G574" s="1084" t="inlineStr">
        <is>
          <t>32%概率触发，触发1次。造成 68 点伤害并吸收对手当前 4 %的生命值。</t>
        </is>
      </c>
      <c r="H574" s="129" t="n"/>
      <c r="I574" s="129" t="n"/>
      <c r="J574" s="129" t="n"/>
      <c r="K574" s="129" t="n"/>
      <c r="L574" s="129" t="n"/>
      <c r="M574" s="129" t="n"/>
      <c r="N574" s="129" t="n"/>
      <c r="O574" s="129" t="n"/>
    </row>
    <row r="575" ht="24" customHeight="1">
      <c r="A575" s="494" t="n"/>
      <c r="B575" s="222" t="inlineStr">
        <is>
          <t>6</t>
        </is>
      </c>
      <c r="C575" s="741" t="inlineStr">
        <is>
          <t>11</t>
        </is>
      </c>
      <c r="D575" s="83" t="inlineStr">
        <is>
          <t>88</t>
        </is>
      </c>
      <c r="E575" s="83" t="inlineStr">
        <is>
          <t>7</t>
        </is>
      </c>
      <c r="F575" s="769">
        <f>ROUNDUP(D575/$P$1+1,0)*E575</f>
        <v/>
      </c>
      <c r="G575" s="1084" t="inlineStr">
        <is>
          <t>33%概率触发，触发1次。造成 84 点伤害并吸收对手当前 4 %的生命值。</t>
        </is>
      </c>
      <c r="H575" s="129" t="n"/>
      <c r="I575" s="129" t="n"/>
      <c r="J575" s="129" t="n"/>
      <c r="K575" s="129" t="n"/>
      <c r="L575" s="129" t="n"/>
      <c r="M575" s="129" t="n"/>
      <c r="N575" s="129" t="n"/>
      <c r="O575" s="129" t="n"/>
    </row>
    <row r="576" ht="24" customHeight="1">
      <c r="A576" s="494" t="n"/>
      <c r="B576" s="222" t="inlineStr">
        <is>
          <t>7</t>
        </is>
      </c>
      <c r="C576" s="741" t="inlineStr">
        <is>
          <t>13.3</t>
        </is>
      </c>
      <c r="D576" s="83" t="inlineStr">
        <is>
          <t>98</t>
        </is>
      </c>
      <c r="E576" s="83" t="inlineStr">
        <is>
          <t>8</t>
        </is>
      </c>
      <c r="F576" s="769">
        <f>ROUNDUP(D576/$P$1+1,0)*E576</f>
        <v/>
      </c>
      <c r="G576" s="1084" t="inlineStr">
        <is>
          <t>34%概率触发，触发1次。造成103点伤害并吸收对手当前 5 %的生命值。</t>
        </is>
      </c>
      <c r="H576" s="129" t="n"/>
      <c r="I576" s="129" t="n"/>
      <c r="J576" s="129" t="n"/>
      <c r="K576" s="129" t="n"/>
      <c r="L576" s="129" t="n"/>
      <c r="M576" s="129" t="n"/>
      <c r="N576" s="129" t="n"/>
      <c r="O576" s="129" t="n"/>
    </row>
    <row r="577" ht="24" customHeight="1">
      <c r="A577" s="494" t="n"/>
      <c r="B577" s="222" t="inlineStr">
        <is>
          <t>8</t>
        </is>
      </c>
      <c r="C577" s="741" t="inlineStr">
        <is>
          <t>16.1</t>
        </is>
      </c>
      <c r="D577" s="83" t="inlineStr">
        <is>
          <t>116</t>
        </is>
      </c>
      <c r="E577" s="83" t="inlineStr">
        <is>
          <t>9</t>
        </is>
      </c>
      <c r="F577" s="769">
        <f>ROUNDUP(D577/$P$1+1,0)*E577</f>
        <v/>
      </c>
      <c r="G577" s="1084" t="inlineStr">
        <is>
          <t>35%概率触发，触发1次。造成127点伤害并吸收对手当前 5 %的生命值。</t>
        </is>
      </c>
      <c r="H577" s="129" t="n"/>
      <c r="I577" s="129" t="n"/>
      <c r="J577" s="129" t="n"/>
      <c r="K577" s="129" t="n"/>
      <c r="L577" s="129" t="n"/>
      <c r="M577" s="129" t="n"/>
      <c r="N577" s="129" t="n"/>
      <c r="O577" s="129" t="n"/>
    </row>
    <row r="578" ht="24" customHeight="1">
      <c r="A578" s="494" t="n"/>
      <c r="B578" s="222" t="inlineStr">
        <is>
          <t>9</t>
        </is>
      </c>
      <c r="C578" s="741" t="inlineStr">
        <is>
          <t>19.6</t>
        </is>
      </c>
      <c r="D578" s="83" t="inlineStr">
        <is>
          <t>140</t>
        </is>
      </c>
      <c r="E578" s="83" t="inlineStr">
        <is>
          <t>10</t>
        </is>
      </c>
      <c r="F578" s="769">
        <f>ROUNDUP(D578/$P$1+1,0)*E578</f>
        <v/>
      </c>
      <c r="G578" s="1084" t="inlineStr">
        <is>
          <t>36%概率触发，触发1次。造成156点伤害并吸收对手当前 5 %的生命值。</t>
        </is>
      </c>
      <c r="H578" s="129" t="n"/>
      <c r="I578" s="129" t="n"/>
      <c r="J578" s="129" t="n"/>
      <c r="K578" s="129" t="n"/>
      <c r="L578" s="129" t="n"/>
      <c r="M578" s="129" t="n"/>
      <c r="N578" s="129" t="n"/>
      <c r="O578" s="129" t="n"/>
    </row>
    <row r="579" ht="24" customHeight="1">
      <c r="A579" s="494" t="n"/>
      <c r="B579" s="222" t="inlineStr">
        <is>
          <t>10</t>
        </is>
      </c>
      <c r="C579" s="741" t="inlineStr">
        <is>
          <t>23.6</t>
        </is>
      </c>
      <c r="D579" s="83" t="inlineStr">
        <is>
          <t>154</t>
        </is>
      </c>
      <c r="E579" s="83" t="inlineStr">
        <is>
          <t>12</t>
        </is>
      </c>
      <c r="F579" s="769">
        <f>ROUNDUP(D579/$P$1+1,0)*E579</f>
        <v/>
      </c>
      <c r="G579" s="1084" t="inlineStr">
        <is>
          <t>38%概率触发，触发2次。造成189点伤害并吸收对手当前 6 %的生命值。</t>
        </is>
      </c>
      <c r="H579" s="129" t="n"/>
      <c r="I579" s="129" t="n"/>
      <c r="J579" s="129" t="n"/>
      <c r="K579" s="129" t="n"/>
      <c r="L579" s="129" t="n"/>
      <c r="M579" s="129" t="n"/>
      <c r="N579" s="129" t="n"/>
      <c r="O579" s="129" t="n"/>
    </row>
    <row r="580" ht="24" customHeight="1">
      <c r="A580" s="494" t="n"/>
      <c r="B580" s="222" t="inlineStr">
        <is>
          <t>11</t>
        </is>
      </c>
      <c r="C580" s="741" t="inlineStr">
        <is>
          <t>28.1</t>
        </is>
      </c>
      <c r="D580" s="83" t="inlineStr">
        <is>
          <t>100</t>
        </is>
      </c>
      <c r="E580" s="83" t="inlineStr">
        <is>
          <t>14</t>
        </is>
      </c>
      <c r="F580" s="769">
        <f>ROUNDUP(D580/$P$1+1,0)*E580</f>
        <v/>
      </c>
      <c r="G580" s="1084" t="inlineStr">
        <is>
          <t>40%概率触发，触发2次。造成227点伤害并吸收对手当前 6 %的生命值。</t>
        </is>
      </c>
      <c r="H580" s="129" t="n"/>
      <c r="I580" s="129" t="n"/>
      <c r="J580" s="129" t="n"/>
      <c r="K580" s="129" t="n"/>
      <c r="L580" s="129" t="n"/>
      <c r="M580" s="129" t="n"/>
      <c r="N580" s="129" t="n"/>
      <c r="O580" s="129" t="n"/>
    </row>
    <row r="581" ht="24" customHeight="1">
      <c r="A581" s="494" t="n"/>
      <c r="B581" s="222" t="inlineStr">
        <is>
          <t>12</t>
        </is>
      </c>
      <c r="C581" s="741" t="inlineStr">
        <is>
          <t>33.6</t>
        </is>
      </c>
      <c r="D581" s="83" t="inlineStr">
        <is>
          <t>120</t>
        </is>
      </c>
      <c r="E581" s="83" t="inlineStr">
        <is>
          <t>16</t>
        </is>
      </c>
      <c r="F581" s="769">
        <f>ROUNDUP(D581/$P$1+1,0)*E581</f>
        <v/>
      </c>
      <c r="G581" s="1084" t="inlineStr">
        <is>
          <t>42%概率触发，触发2次。造成272点伤害并吸收对手当前 7 %的生命值。</t>
        </is>
      </c>
      <c r="H581" s="129" t="n"/>
      <c r="I581" s="129" t="n"/>
      <c r="J581" s="129" t="n"/>
      <c r="K581" s="129" t="n"/>
      <c r="L581" s="129" t="n"/>
      <c r="M581" s="129" t="n"/>
      <c r="N581" s="129" t="n"/>
      <c r="O581" s="129" t="n"/>
    </row>
    <row r="582" ht="24" customHeight="1">
      <c r="A582" s="494" t="n"/>
      <c r="B582" s="222" t="inlineStr">
        <is>
          <t>13</t>
        </is>
      </c>
      <c r="C582" s="741" t="inlineStr">
        <is>
          <t>39.9</t>
        </is>
      </c>
      <c r="D582" s="83" t="inlineStr">
        <is>
          <t>140</t>
        </is>
      </c>
      <c r="E582" s="83" t="inlineStr">
        <is>
          <t>18</t>
        </is>
      </c>
      <c r="F582" s="769">
        <f>ROUNDUP(D582/$P$1+1,0)*E582</f>
        <v/>
      </c>
      <c r="G582" s="1084" t="inlineStr">
        <is>
          <t>44%概率触发，触发2次。造成324点伤害并吸收对手当前 8 %的生命值。</t>
        </is>
      </c>
      <c r="H582" s="129" t="n"/>
      <c r="I582" s="129" t="n"/>
      <c r="J582" s="129" t="n"/>
      <c r="K582" s="129" t="n"/>
      <c r="L582" s="129" t="n"/>
      <c r="M582" s="129" t="n"/>
      <c r="N582" s="129" t="n"/>
      <c r="O582" s="129" t="n"/>
    </row>
    <row r="583" ht="24" customHeight="1">
      <c r="A583" s="494" t="n"/>
      <c r="B583" s="222" t="inlineStr">
        <is>
          <t>14</t>
        </is>
      </c>
      <c r="C583" s="721" t="inlineStr">
        <is>
          <t>47</t>
        </is>
      </c>
      <c r="D583" s="807" t="inlineStr">
        <is>
          <t>200</t>
        </is>
      </c>
      <c r="E583" s="83" t="inlineStr">
        <is>
          <t>20</t>
        </is>
      </c>
      <c r="F583" s="769">
        <f>ROUNDUP(D583/$P$1+1,0)*E583</f>
        <v/>
      </c>
      <c r="G583" s="1084" t="inlineStr">
        <is>
          <t>47%概率触发，触发2次。造成384点伤害并吸收对手当前 9 %的生命值。</t>
        </is>
      </c>
      <c r="H583" s="129" t="n"/>
      <c r="I583" s="129" t="n"/>
      <c r="J583" s="129" t="n"/>
      <c r="K583" s="129" t="n"/>
      <c r="L583" s="129" t="n"/>
      <c r="M583" s="129" t="n"/>
      <c r="N583" s="129" t="n"/>
      <c r="O583" s="129" t="n"/>
    </row>
    <row r="584" ht="24" customHeight="1">
      <c r="A584" s="494" t="n"/>
      <c r="B584" s="882" t="inlineStr">
        <is>
          <t>15</t>
        </is>
      </c>
      <c r="C584" s="742" t="inlineStr">
        <is>
          <t>55</t>
        </is>
      </c>
      <c r="D584" s="91" t="inlineStr">
        <is>
          <t>x</t>
        </is>
      </c>
      <c r="E584" s="91" t="inlineStr">
        <is>
          <t>x</t>
        </is>
      </c>
      <c r="F584" s="92" t="inlineStr">
        <is>
          <t>x</t>
        </is>
      </c>
      <c r="G584" s="1083" t="inlineStr">
        <is>
          <t>50%概率触发，触发2次。造成450点伤害并吸收对手当前10%的生命值。</t>
        </is>
      </c>
      <c r="H584" s="135" t="n"/>
      <c r="I584" s="135" t="n"/>
      <c r="J584" s="135" t="n"/>
      <c r="K584" s="135" t="n"/>
      <c r="L584" s="135" t="n"/>
      <c r="M584" s="135" t="n"/>
      <c r="N584" s="135" t="n"/>
      <c r="O584" s="135" t="n"/>
    </row>
  </sheetData>
  <mergeCells count="620">
    <mergeCell ref="G476:O476"/>
    <mergeCell ref="G57:O57"/>
    <mergeCell ref="G128:O128"/>
    <mergeCell ref="G184:O184"/>
    <mergeCell ref="G426:O426"/>
    <mergeCell ref="A313:A328"/>
    <mergeCell ref="G171:O171"/>
    <mergeCell ref="G220:O220"/>
    <mergeCell ref="G342:O342"/>
    <mergeCell ref="G413:O413"/>
    <mergeCell ref="G407:O407"/>
    <mergeCell ref="G121:O121"/>
    <mergeCell ref="A57:A72"/>
    <mergeCell ref="G357:O357"/>
    <mergeCell ref="G284:O284"/>
    <mergeCell ref="G222:O222"/>
    <mergeCell ref="G344:O344"/>
    <mergeCell ref="G415:O415"/>
    <mergeCell ref="G471:O471"/>
    <mergeCell ref="G58:O58"/>
    <mergeCell ref="G515:O515"/>
    <mergeCell ref="G520:O520"/>
    <mergeCell ref="A121:A136"/>
    <mergeCell ref="G123:O123"/>
    <mergeCell ref="G110:O110"/>
    <mergeCell ref="G215:O215"/>
    <mergeCell ref="G408:O408"/>
    <mergeCell ref="G423:O423"/>
    <mergeCell ref="G410:O410"/>
    <mergeCell ref="G75:O75"/>
    <mergeCell ref="G439:O439"/>
    <mergeCell ref="G531:O531"/>
    <mergeCell ref="G12:O12"/>
    <mergeCell ref="G441:O441"/>
    <mergeCell ref="G497:O497"/>
    <mergeCell ref="G297:O297"/>
    <mergeCell ref="G435:O435"/>
    <mergeCell ref="G362:O362"/>
    <mergeCell ref="G533:O533"/>
    <mergeCell ref="G70:O70"/>
    <mergeCell ref="G241:O241"/>
    <mergeCell ref="G312:O312"/>
    <mergeCell ref="G508:O508"/>
    <mergeCell ref="G299:O299"/>
    <mergeCell ref="G355:O355"/>
    <mergeCell ref="G293:O293"/>
    <mergeCell ref="G572:O572"/>
    <mergeCell ref="G243:O243"/>
    <mergeCell ref="G574:O574"/>
    <mergeCell ref="A265:A280"/>
    <mergeCell ref="G388:O388"/>
    <mergeCell ref="G65:O65"/>
    <mergeCell ref="G192:O192"/>
    <mergeCell ref="G432:O432"/>
    <mergeCell ref="G154:O154"/>
    <mergeCell ref="G246:O246"/>
    <mergeCell ref="G129:O129"/>
    <mergeCell ref="G365:O365"/>
    <mergeCell ref="G221:O221"/>
    <mergeCell ref="G25:O25"/>
    <mergeCell ref="G463:O463"/>
    <mergeCell ref="G492:O492"/>
    <mergeCell ref="G454:O454"/>
    <mergeCell ref="G60:O60"/>
    <mergeCell ref="G131:O131"/>
    <mergeCell ref="G236:O236"/>
    <mergeCell ref="G429:O429"/>
    <mergeCell ref="G223:O223"/>
    <mergeCell ref="G521:O521"/>
    <mergeCell ref="G300:O300"/>
    <mergeCell ref="G431:O431"/>
    <mergeCell ref="G287:O287"/>
    <mergeCell ref="G458:O458"/>
    <mergeCell ref="G523:O523"/>
    <mergeCell ref="G126:O126"/>
    <mergeCell ref="A553:A568"/>
    <mergeCell ref="G289:O289"/>
    <mergeCell ref="G13:O13"/>
    <mergeCell ref="G78:O78"/>
    <mergeCell ref="G249:O249"/>
    <mergeCell ref="G205:O205"/>
    <mergeCell ref="G376:O376"/>
    <mergeCell ref="G314:O314"/>
    <mergeCell ref="G447:O447"/>
    <mergeCell ref="A361:A376"/>
    <mergeCell ref="G363:O363"/>
    <mergeCell ref="G534:O534"/>
    <mergeCell ref="G539:O539"/>
    <mergeCell ref="G15:O15"/>
    <mergeCell ref="G142:O142"/>
    <mergeCell ref="G313:O313"/>
    <mergeCell ref="G80:O80"/>
    <mergeCell ref="G378:O378"/>
    <mergeCell ref="G549:O549"/>
    <mergeCell ref="G234:O234"/>
    <mergeCell ref="G305:O305"/>
    <mergeCell ref="G536:O536"/>
    <mergeCell ref="G79:O79"/>
    <mergeCell ref="G73:O73"/>
    <mergeCell ref="G144:O144"/>
    <mergeCell ref="G315:O315"/>
    <mergeCell ref="G442:O442"/>
    <mergeCell ref="A329:A344"/>
    <mergeCell ref="G302:O302"/>
    <mergeCell ref="A73:A88"/>
    <mergeCell ref="G173:O173"/>
    <mergeCell ref="G366:O366"/>
    <mergeCell ref="A281:A296"/>
    <mergeCell ref="A137:A152"/>
    <mergeCell ref="G406:O406"/>
    <mergeCell ref="G473:O473"/>
    <mergeCell ref="A345:A360"/>
    <mergeCell ref="G518:O518"/>
    <mergeCell ref="I6:O7"/>
    <mergeCell ref="G170:O170"/>
    <mergeCell ref="G437:O437"/>
    <mergeCell ref="G262:O262"/>
    <mergeCell ref="G529:O529"/>
    <mergeCell ref="G504:O504"/>
    <mergeCell ref="G10:O10"/>
    <mergeCell ref="G547:O547"/>
    <mergeCell ref="G172:O172"/>
    <mergeCell ref="G53:O53"/>
    <mergeCell ref="G28:O28"/>
    <mergeCell ref="G326:O326"/>
    <mergeCell ref="G74:O74"/>
    <mergeCell ref="G239:O239"/>
    <mergeCell ref="G310:O310"/>
    <mergeCell ref="G92:O92"/>
    <mergeCell ref="G30:O30"/>
    <mergeCell ref="G353:O353"/>
    <mergeCell ref="G524:O524"/>
    <mergeCell ref="G290:O290"/>
    <mergeCell ref="A521:A536"/>
    <mergeCell ref="G384:O384"/>
    <mergeCell ref="G150:O150"/>
    <mergeCell ref="G321:O321"/>
    <mergeCell ref="A2:A7"/>
    <mergeCell ref="G242:O242"/>
    <mergeCell ref="G478:O478"/>
    <mergeCell ref="G21:O21"/>
    <mergeCell ref="G81:O81"/>
    <mergeCell ref="G208:O208"/>
    <mergeCell ref="G379:O379"/>
    <mergeCell ref="G450:O450"/>
    <mergeCell ref="G244:O244"/>
    <mergeCell ref="G542:O542"/>
    <mergeCell ref="G23:O23"/>
    <mergeCell ref="G145:O145"/>
    <mergeCell ref="G194:O194"/>
    <mergeCell ref="G316:O316"/>
    <mergeCell ref="G387:O387"/>
    <mergeCell ref="G381:O381"/>
    <mergeCell ref="G181:O181"/>
    <mergeCell ref="G237:O237"/>
    <mergeCell ref="G452:O452"/>
    <mergeCell ref="G479:O479"/>
    <mergeCell ref="G552:O552"/>
    <mergeCell ref="G160:O160"/>
    <mergeCell ref="G544:O544"/>
    <mergeCell ref="G147:O147"/>
    <mergeCell ref="G174:O174"/>
    <mergeCell ref="G445:O445"/>
    <mergeCell ref="G245:O245"/>
    <mergeCell ref="G494:O494"/>
    <mergeCell ref="G543:O543"/>
    <mergeCell ref="G481:O481"/>
    <mergeCell ref="A89:A104"/>
    <mergeCell ref="G18:O18"/>
    <mergeCell ref="G189:O189"/>
    <mergeCell ref="G34:O34"/>
    <mergeCell ref="G397:O397"/>
    <mergeCell ref="G568:O568"/>
    <mergeCell ref="G555:O555"/>
    <mergeCell ref="A569:A584"/>
    <mergeCell ref="I1:N1"/>
    <mergeCell ref="G163:O163"/>
    <mergeCell ref="G334:O334"/>
    <mergeCell ref="G570:O570"/>
    <mergeCell ref="G113:O113"/>
    <mergeCell ref="G557:O557"/>
    <mergeCell ref="G29:O29"/>
    <mergeCell ref="G100:O100"/>
    <mergeCell ref="G94:O94"/>
    <mergeCell ref="G265:O265"/>
    <mergeCell ref="G165:O165"/>
    <mergeCell ref="G336:O336"/>
    <mergeCell ref="G44:O44"/>
    <mergeCell ref="G311:O311"/>
    <mergeCell ref="G102:O102"/>
    <mergeCell ref="G158:O158"/>
    <mergeCell ref="G565:O565"/>
    <mergeCell ref="G77:O77"/>
    <mergeCell ref="G375:O375"/>
    <mergeCell ref="G169:O169"/>
    <mergeCell ref="A473:A488"/>
    <mergeCell ref="G176:O176"/>
    <mergeCell ref="G233:O233"/>
    <mergeCell ref="A537:A552"/>
    <mergeCell ref="G469:O469"/>
    <mergeCell ref="A393:A408"/>
    <mergeCell ref="G191:O191"/>
    <mergeCell ref="G258:O258"/>
    <mergeCell ref="G451:O451"/>
    <mergeCell ref="G556:O556"/>
    <mergeCell ref="G49:O49"/>
    <mergeCell ref="G24:O24"/>
    <mergeCell ref="G195:O195"/>
    <mergeCell ref="G266:O266"/>
    <mergeCell ref="G322:O322"/>
    <mergeCell ref="G493:O493"/>
    <mergeCell ref="G260:O260"/>
    <mergeCell ref="G564:O564"/>
    <mergeCell ref="G558:O558"/>
    <mergeCell ref="G309:O309"/>
    <mergeCell ref="G545:O545"/>
    <mergeCell ref="G88:O88"/>
    <mergeCell ref="G259:O259"/>
    <mergeCell ref="G26:O26"/>
    <mergeCell ref="G197:O197"/>
    <mergeCell ref="G324:O324"/>
    <mergeCell ref="G495:O495"/>
    <mergeCell ref="G482:O482"/>
    <mergeCell ref="G90:O90"/>
    <mergeCell ref="G261:O261"/>
    <mergeCell ref="G546:O546"/>
    <mergeCell ref="G115:O115"/>
    <mergeCell ref="G400:O400"/>
    <mergeCell ref="G179:O179"/>
    <mergeCell ref="G39:O39"/>
    <mergeCell ref="G166:O166"/>
    <mergeCell ref="G337:O337"/>
    <mergeCell ref="G579:O579"/>
    <mergeCell ref="G464:O464"/>
    <mergeCell ref="G402:O402"/>
    <mergeCell ref="G573:O573"/>
    <mergeCell ref="G116:O116"/>
    <mergeCell ref="G500:O500"/>
    <mergeCell ref="G414:O414"/>
    <mergeCell ref="G352:O352"/>
    <mergeCell ref="G103:O103"/>
    <mergeCell ref="G37:O37"/>
    <mergeCell ref="G401:O401"/>
    <mergeCell ref="G339:O339"/>
    <mergeCell ref="G466:O466"/>
    <mergeCell ref="G118:O118"/>
    <mergeCell ref="G416:O416"/>
    <mergeCell ref="G167:O167"/>
    <mergeCell ref="G210:O210"/>
    <mergeCell ref="G403:O403"/>
    <mergeCell ref="G428:O428"/>
    <mergeCell ref="G526:O526"/>
    <mergeCell ref="G32:O32"/>
    <mergeCell ref="G63:O63"/>
    <mergeCell ref="G330:O330"/>
    <mergeCell ref="G134:O134"/>
    <mergeCell ref="G50:O50"/>
    <mergeCell ref="G566:O566"/>
    <mergeCell ref="G286:O286"/>
    <mergeCell ref="G553:O553"/>
    <mergeCell ref="G584:O584"/>
    <mergeCell ref="G96:O96"/>
    <mergeCell ref="G332:O332"/>
    <mergeCell ref="G503:O503"/>
    <mergeCell ref="G52:O52"/>
    <mergeCell ref="G350:O350"/>
    <mergeCell ref="G421:O421"/>
    <mergeCell ref="G27:O27"/>
    <mergeCell ref="G98:O98"/>
    <mergeCell ref="G396:O396"/>
    <mergeCell ref="G567:O567"/>
    <mergeCell ref="G390:O390"/>
    <mergeCell ref="G561:O561"/>
    <mergeCell ref="G548:O548"/>
    <mergeCell ref="A233:A248"/>
    <mergeCell ref="G156:O156"/>
    <mergeCell ref="G327:O327"/>
    <mergeCell ref="G498:O498"/>
    <mergeCell ref="A297:A312"/>
    <mergeCell ref="G93:O93"/>
    <mergeCell ref="G264:O264"/>
    <mergeCell ref="I4:O4"/>
    <mergeCell ref="G187:O187"/>
    <mergeCell ref="G485:O485"/>
    <mergeCell ref="G279:O279"/>
    <mergeCell ref="G472:O472"/>
    <mergeCell ref="G124:O124"/>
    <mergeCell ref="G180:O180"/>
    <mergeCell ref="G45:O45"/>
    <mergeCell ref="G216:O216"/>
    <mergeCell ref="G487:O487"/>
    <mergeCell ref="G343:O343"/>
    <mergeCell ref="G514:O514"/>
    <mergeCell ref="G281:O281"/>
    <mergeCell ref="G501:O501"/>
    <mergeCell ref="G55:O55"/>
    <mergeCell ref="G188:O188"/>
    <mergeCell ref="G182:O182"/>
    <mergeCell ref="G424:O424"/>
    <mergeCell ref="G109:O109"/>
    <mergeCell ref="G280:O280"/>
    <mergeCell ref="G47:O47"/>
    <mergeCell ref="G218:O218"/>
    <mergeCell ref="G274:O274"/>
    <mergeCell ref="G345:O345"/>
    <mergeCell ref="G411:O411"/>
    <mergeCell ref="G467:O467"/>
    <mergeCell ref="G516:O516"/>
    <mergeCell ref="G119:O119"/>
    <mergeCell ref="G295:O295"/>
    <mergeCell ref="G46:O46"/>
    <mergeCell ref="G40:O40"/>
    <mergeCell ref="G211:O211"/>
    <mergeCell ref="G111:O111"/>
    <mergeCell ref="G282:O282"/>
    <mergeCell ref="A169:A184"/>
    <mergeCell ref="G409:O409"/>
    <mergeCell ref="G453:O453"/>
    <mergeCell ref="G580:O580"/>
    <mergeCell ref="G71:O71"/>
    <mergeCell ref="G307:O307"/>
    <mergeCell ref="G8:O8"/>
    <mergeCell ref="G371:O371"/>
    <mergeCell ref="G358:O358"/>
    <mergeCell ref="G66:O66"/>
    <mergeCell ref="G137:O137"/>
    <mergeCell ref="G308:O308"/>
    <mergeCell ref="G569:O569"/>
    <mergeCell ref="G229:O229"/>
    <mergeCell ref="G422:O422"/>
    <mergeCell ref="G360:O360"/>
    <mergeCell ref="G148:O148"/>
    <mergeCell ref="G68:O68"/>
    <mergeCell ref="G335:O335"/>
    <mergeCell ref="G139:O139"/>
    <mergeCell ref="G489:O489"/>
    <mergeCell ref="G427:O427"/>
    <mergeCell ref="G114:O114"/>
    <mergeCell ref="G399:O399"/>
    <mergeCell ref="G168:O168"/>
    <mergeCell ref="G491:O491"/>
    <mergeCell ref="G143:O143"/>
    <mergeCell ref="G213:O213"/>
    <mergeCell ref="G270:O270"/>
    <mergeCell ref="G506:O506"/>
    <mergeCell ref="G255:O255"/>
    <mergeCell ref="G522:O522"/>
    <mergeCell ref="G513:O513"/>
    <mergeCell ref="G59:O59"/>
    <mergeCell ref="G117:O117"/>
    <mergeCell ref="G67:O67"/>
    <mergeCell ref="G61:O61"/>
    <mergeCell ref="G425:O425"/>
    <mergeCell ref="G359:O359"/>
    <mergeCell ref="G48:O48"/>
    <mergeCell ref="G219:O219"/>
    <mergeCell ref="G346:O346"/>
    <mergeCell ref="G517:O517"/>
    <mergeCell ref="G417:O417"/>
    <mergeCell ref="G582:O582"/>
    <mergeCell ref="G125:O125"/>
    <mergeCell ref="A425:A440"/>
    <mergeCell ref="G112:O112"/>
    <mergeCell ref="G283:O283"/>
    <mergeCell ref="G348:O348"/>
    <mergeCell ref="G519:O519"/>
    <mergeCell ref="G62:O62"/>
    <mergeCell ref="G127:O127"/>
    <mergeCell ref="G298:O298"/>
    <mergeCell ref="A185:A200"/>
    <mergeCell ref="A489:A504"/>
    <mergeCell ref="G285:O285"/>
    <mergeCell ref="G456:O456"/>
    <mergeCell ref="G412:O412"/>
    <mergeCell ref="G583:O583"/>
    <mergeCell ref="A249:A264"/>
    <mergeCell ref="G201:O201"/>
    <mergeCell ref="G250:O250"/>
    <mergeCell ref="G372:O372"/>
    <mergeCell ref="G443:O443"/>
    <mergeCell ref="I2:O2"/>
    <mergeCell ref="G535:O535"/>
    <mergeCell ref="G16:O16"/>
    <mergeCell ref="G138:O138"/>
    <mergeCell ref="G76:O76"/>
    <mergeCell ref="G380:O380"/>
    <mergeCell ref="A201:A216"/>
    <mergeCell ref="G203:O203"/>
    <mergeCell ref="G230:O230"/>
    <mergeCell ref="G374:O374"/>
    <mergeCell ref="G301:O301"/>
    <mergeCell ref="G361:O361"/>
    <mergeCell ref="G537:O537"/>
    <mergeCell ref="G9:O9"/>
    <mergeCell ref="G140:O140"/>
    <mergeCell ref="G438:O438"/>
    <mergeCell ref="G238:O238"/>
    <mergeCell ref="G232:O232"/>
    <mergeCell ref="G303:O303"/>
    <mergeCell ref="G474:O474"/>
    <mergeCell ref="G530:O530"/>
    <mergeCell ref="G11:O11"/>
    <mergeCell ref="G440:O440"/>
    <mergeCell ref="G296:O296"/>
    <mergeCell ref="A41:A56"/>
    <mergeCell ref="G532:O532"/>
    <mergeCell ref="G563:O563"/>
    <mergeCell ref="G87:O87"/>
    <mergeCell ref="G354:O354"/>
    <mergeCell ref="G329:O329"/>
    <mergeCell ref="G133:O133"/>
    <mergeCell ref="G369:O369"/>
    <mergeCell ref="G95:O95"/>
    <mergeCell ref="G418:O418"/>
    <mergeCell ref="G89:O89"/>
    <mergeCell ref="G356:O356"/>
    <mergeCell ref="G393:O393"/>
    <mergeCell ref="G527:O527"/>
    <mergeCell ref="G64:O64"/>
    <mergeCell ref="G368:O368"/>
    <mergeCell ref="G135:O135"/>
    <mergeCell ref="G306:O306"/>
    <mergeCell ref="G433:O433"/>
    <mergeCell ref="G51:O51"/>
    <mergeCell ref="G349:O349"/>
    <mergeCell ref="G153:O153"/>
    <mergeCell ref="G420:O420"/>
    <mergeCell ref="G226:O226"/>
    <mergeCell ref="G364:O364"/>
    <mergeCell ref="G164:O164"/>
    <mergeCell ref="G217:O217"/>
    <mergeCell ref="A153:A168"/>
    <mergeCell ref="G251:O251"/>
    <mergeCell ref="G382:O382"/>
    <mergeCell ref="I3:O3"/>
    <mergeCell ref="G42:O42"/>
    <mergeCell ref="G17:O17"/>
    <mergeCell ref="G82:O82"/>
    <mergeCell ref="G253:O253"/>
    <mergeCell ref="G446:O446"/>
    <mergeCell ref="G551:O551"/>
    <mergeCell ref="G240:O240"/>
    <mergeCell ref="I5:O5"/>
    <mergeCell ref="G538:O538"/>
    <mergeCell ref="A217:A232"/>
    <mergeCell ref="G19:O19"/>
    <mergeCell ref="G141:O141"/>
    <mergeCell ref="G190:O190"/>
    <mergeCell ref="G146:O146"/>
    <mergeCell ref="G317:O317"/>
    <mergeCell ref="G377:O377"/>
    <mergeCell ref="G304:O304"/>
    <mergeCell ref="G540:O540"/>
    <mergeCell ref="G83:O83"/>
    <mergeCell ref="G254:O254"/>
    <mergeCell ref="G248:O248"/>
    <mergeCell ref="G319:O319"/>
    <mergeCell ref="G490:O490"/>
    <mergeCell ref="A377:A392"/>
    <mergeCell ref="G235:O235"/>
    <mergeCell ref="G477:O477"/>
    <mergeCell ref="G14:O14"/>
    <mergeCell ref="A441:A456"/>
    <mergeCell ref="A505:A520"/>
    <mergeCell ref="G159:O159"/>
    <mergeCell ref="G395:O395"/>
    <mergeCell ref="G72:O72"/>
    <mergeCell ref="G370:O370"/>
    <mergeCell ref="G161:O161"/>
    <mergeCell ref="G459:O459"/>
    <mergeCell ref="G136:O136"/>
    <mergeCell ref="G434:O434"/>
    <mergeCell ref="G228:O228"/>
    <mergeCell ref="G470:O470"/>
    <mergeCell ref="G461:O461"/>
    <mergeCell ref="G488:O488"/>
    <mergeCell ref="G436:O436"/>
    <mergeCell ref="G292:O292"/>
    <mergeCell ref="G267:O267"/>
    <mergeCell ref="G528:O528"/>
    <mergeCell ref="G373:O373"/>
    <mergeCell ref="G294:O294"/>
    <mergeCell ref="G465:O465"/>
    <mergeCell ref="G108:O108"/>
    <mergeCell ref="G231:O231"/>
    <mergeCell ref="G325:O325"/>
    <mergeCell ref="G20:O20"/>
    <mergeCell ref="G91:O91"/>
    <mergeCell ref="G318:O318"/>
    <mergeCell ref="G85:O85"/>
    <mergeCell ref="A9:A24"/>
    <mergeCell ref="G256:O256"/>
    <mergeCell ref="G383:O383"/>
    <mergeCell ref="G183:O183"/>
    <mergeCell ref="G389:O389"/>
    <mergeCell ref="G554:O554"/>
    <mergeCell ref="G541:O541"/>
    <mergeCell ref="G84:O84"/>
    <mergeCell ref="G22:O22"/>
    <mergeCell ref="G193:O193"/>
    <mergeCell ref="G149:O149"/>
    <mergeCell ref="G198:O198"/>
    <mergeCell ref="G320:O320"/>
    <mergeCell ref="G247:O247"/>
    <mergeCell ref="G385:O385"/>
    <mergeCell ref="G185:O185"/>
    <mergeCell ref="G483:O483"/>
    <mergeCell ref="G86:O86"/>
    <mergeCell ref="G257:O257"/>
    <mergeCell ref="G151:O151"/>
    <mergeCell ref="G178:O178"/>
    <mergeCell ref="G449:O449"/>
    <mergeCell ref="A409:A424"/>
    <mergeCell ref="G272:O272"/>
    <mergeCell ref="G38:O38"/>
    <mergeCell ref="G209:O209"/>
    <mergeCell ref="G175:O175"/>
    <mergeCell ref="G559:O559"/>
    <mergeCell ref="G162:O162"/>
    <mergeCell ref="G338:O338"/>
    <mergeCell ref="G460:O460"/>
    <mergeCell ref="G398:O398"/>
    <mergeCell ref="G509:O509"/>
    <mergeCell ref="G496:O496"/>
    <mergeCell ref="G177:O177"/>
    <mergeCell ref="G33:O33"/>
    <mergeCell ref="G204:O204"/>
    <mergeCell ref="G104:O104"/>
    <mergeCell ref="G275:O275"/>
    <mergeCell ref="G475:O475"/>
    <mergeCell ref="G269:O269"/>
    <mergeCell ref="G340:O340"/>
    <mergeCell ref="G462:O462"/>
    <mergeCell ref="G511:O511"/>
    <mergeCell ref="G560:O560"/>
    <mergeCell ref="G35:O35"/>
    <mergeCell ref="G206:O206"/>
    <mergeCell ref="G333:O333"/>
    <mergeCell ref="G252:O252"/>
    <mergeCell ref="G550:O550"/>
    <mergeCell ref="G99:O99"/>
    <mergeCell ref="G351:O351"/>
    <mergeCell ref="G155:O155"/>
    <mergeCell ref="G130:O130"/>
    <mergeCell ref="A457:A472"/>
    <mergeCell ref="G391:O391"/>
    <mergeCell ref="G562:O562"/>
    <mergeCell ref="G480:O480"/>
    <mergeCell ref="G157:O157"/>
    <mergeCell ref="G132:O132"/>
    <mergeCell ref="G328:O328"/>
    <mergeCell ref="G455:O455"/>
    <mergeCell ref="G122:O122"/>
    <mergeCell ref="G430:O430"/>
    <mergeCell ref="G224:O224"/>
    <mergeCell ref="G101:O101"/>
    <mergeCell ref="A25:A40"/>
    <mergeCell ref="G199:O199"/>
    <mergeCell ref="G392:O392"/>
    <mergeCell ref="G386:O386"/>
    <mergeCell ref="G186:O186"/>
    <mergeCell ref="G457:O457"/>
    <mergeCell ref="G484:O484"/>
    <mergeCell ref="G288:O288"/>
    <mergeCell ref="G263:O263"/>
    <mergeCell ref="G152:O152"/>
    <mergeCell ref="G323:O323"/>
    <mergeCell ref="G394:O394"/>
    <mergeCell ref="G499:O499"/>
    <mergeCell ref="G486:O486"/>
    <mergeCell ref="G54:O54"/>
    <mergeCell ref="G41:O41"/>
    <mergeCell ref="G212:O212"/>
    <mergeCell ref="G510:O510"/>
    <mergeCell ref="G106:O106"/>
    <mergeCell ref="G277:O277"/>
    <mergeCell ref="G448:O448"/>
    <mergeCell ref="G404:O404"/>
    <mergeCell ref="G575:O575"/>
    <mergeCell ref="G581:O581"/>
    <mergeCell ref="G56:O56"/>
    <mergeCell ref="G105:O105"/>
    <mergeCell ref="G276:O276"/>
    <mergeCell ref="G43:O43"/>
    <mergeCell ref="G214:O214"/>
    <mergeCell ref="G341:O341"/>
    <mergeCell ref="G512:O512"/>
    <mergeCell ref="G468:O468"/>
    <mergeCell ref="G577:O577"/>
    <mergeCell ref="G120:O120"/>
    <mergeCell ref="G36:O36"/>
    <mergeCell ref="A105:A120"/>
    <mergeCell ref="G107:O107"/>
    <mergeCell ref="G278:O278"/>
    <mergeCell ref="G405:O405"/>
    <mergeCell ref="G576:O576"/>
    <mergeCell ref="G578:O578"/>
    <mergeCell ref="G69:O69"/>
    <mergeCell ref="G196:O196"/>
    <mergeCell ref="G367:O367"/>
    <mergeCell ref="G419:O419"/>
    <mergeCell ref="G207:O207"/>
    <mergeCell ref="G505:O505"/>
    <mergeCell ref="G225:O225"/>
    <mergeCell ref="G200:O200"/>
    <mergeCell ref="G271:O271"/>
    <mergeCell ref="G507:O507"/>
    <mergeCell ref="G227:O227"/>
    <mergeCell ref="G525:O525"/>
    <mergeCell ref="G31:O31"/>
    <mergeCell ref="G202:O202"/>
    <mergeCell ref="G273:O273"/>
    <mergeCell ref="G444:O444"/>
    <mergeCell ref="G571:O571"/>
    <mergeCell ref="G291:O291"/>
    <mergeCell ref="G331:O331"/>
    <mergeCell ref="G502:O502"/>
    <mergeCell ref="G347:O347"/>
    <mergeCell ref="G97:O97"/>
    <mergeCell ref="G268:O268"/>
  </mergeCells>
  <hyperlinks>
    <hyperlink xmlns:r="http://schemas.openxmlformats.org/officeDocument/2006/relationships" ref="A1" r:id="rId1"/>
    <hyperlink xmlns:r="http://schemas.openxmlformats.org/officeDocument/2006/relationships" ref="C2" r:id="rId2"/>
    <hyperlink xmlns:r="http://schemas.openxmlformats.org/officeDocument/2006/relationships" ref="D2" r:id="rId3"/>
    <hyperlink xmlns:r="http://schemas.openxmlformats.org/officeDocument/2006/relationships" ref="E2" r:id="rId4"/>
    <hyperlink xmlns:r="http://schemas.openxmlformats.org/officeDocument/2006/relationships" ref="F2" r:id="rId5"/>
    <hyperlink xmlns:r="http://schemas.openxmlformats.org/officeDocument/2006/relationships" ref="G2" r:id="rId6"/>
    <hyperlink xmlns:r="http://schemas.openxmlformats.org/officeDocument/2006/relationships" ref="H2" r:id="rId7"/>
    <hyperlink xmlns:r="http://schemas.openxmlformats.org/officeDocument/2006/relationships" ref="C3" r:id="rId8"/>
    <hyperlink xmlns:r="http://schemas.openxmlformats.org/officeDocument/2006/relationships" ref="D3" r:id="rId9"/>
    <hyperlink xmlns:r="http://schemas.openxmlformats.org/officeDocument/2006/relationships" ref="E3" r:id="rId10"/>
    <hyperlink xmlns:r="http://schemas.openxmlformats.org/officeDocument/2006/relationships" ref="F3" r:id="rId11"/>
    <hyperlink xmlns:r="http://schemas.openxmlformats.org/officeDocument/2006/relationships" ref="G3" r:id="rId12"/>
    <hyperlink xmlns:r="http://schemas.openxmlformats.org/officeDocument/2006/relationships" ref="H3" r:id="rId13"/>
    <hyperlink xmlns:r="http://schemas.openxmlformats.org/officeDocument/2006/relationships" ref="C4" r:id="rId14"/>
    <hyperlink xmlns:r="http://schemas.openxmlformats.org/officeDocument/2006/relationships" ref="D4" r:id="rId15"/>
    <hyperlink xmlns:r="http://schemas.openxmlformats.org/officeDocument/2006/relationships" ref="E4" r:id="rId16"/>
    <hyperlink xmlns:r="http://schemas.openxmlformats.org/officeDocument/2006/relationships" ref="F4" r:id="rId17"/>
    <hyperlink xmlns:r="http://schemas.openxmlformats.org/officeDocument/2006/relationships" ref="G4" r:id="rId18"/>
    <hyperlink xmlns:r="http://schemas.openxmlformats.org/officeDocument/2006/relationships" ref="H4" r:id="rId19"/>
    <hyperlink xmlns:r="http://schemas.openxmlformats.org/officeDocument/2006/relationships" ref="C5" r:id="rId20"/>
    <hyperlink xmlns:r="http://schemas.openxmlformats.org/officeDocument/2006/relationships" ref="D5" r:id="rId21"/>
    <hyperlink xmlns:r="http://schemas.openxmlformats.org/officeDocument/2006/relationships" ref="E5" r:id="rId22"/>
    <hyperlink xmlns:r="http://schemas.openxmlformats.org/officeDocument/2006/relationships" ref="F5" r:id="rId23"/>
    <hyperlink xmlns:r="http://schemas.openxmlformats.org/officeDocument/2006/relationships" ref="G5" r:id="rId24"/>
    <hyperlink xmlns:r="http://schemas.openxmlformats.org/officeDocument/2006/relationships" ref="H5" r:id="rId25"/>
    <hyperlink xmlns:r="http://schemas.openxmlformats.org/officeDocument/2006/relationships" ref="C6" r:id="rId26"/>
    <hyperlink xmlns:r="http://schemas.openxmlformats.org/officeDocument/2006/relationships" ref="D6" r:id="rId27"/>
    <hyperlink xmlns:r="http://schemas.openxmlformats.org/officeDocument/2006/relationships" ref="E6" r:id="rId28"/>
    <hyperlink xmlns:r="http://schemas.openxmlformats.org/officeDocument/2006/relationships" ref="F6" r:id="rId29"/>
    <hyperlink xmlns:r="http://schemas.openxmlformats.org/officeDocument/2006/relationships" ref="G6" r:id="rId30"/>
    <hyperlink xmlns:r="http://schemas.openxmlformats.org/officeDocument/2006/relationships" ref="H6" r:id="rId31"/>
    <hyperlink xmlns:r="http://schemas.openxmlformats.org/officeDocument/2006/relationships" ref="C7" r:id="rId32"/>
    <hyperlink xmlns:r="http://schemas.openxmlformats.org/officeDocument/2006/relationships" ref="D7" r:id="rId33"/>
    <hyperlink xmlns:r="http://schemas.openxmlformats.org/officeDocument/2006/relationships" ref="E7" r:id="rId34"/>
    <hyperlink xmlns:r="http://schemas.openxmlformats.org/officeDocument/2006/relationships" ref="F7" r:id="rId35"/>
    <hyperlink xmlns:r="http://schemas.openxmlformats.org/officeDocument/2006/relationships" ref="G7" r:id="rId36"/>
    <hyperlink xmlns:r="http://schemas.openxmlformats.org/officeDocument/2006/relationships" ref="H7" r:id="rId3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14"/>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s>
  <sheetData>
    <row r="1" ht="24" customHeight="1">
      <c r="A1" s="1087" t="inlineStr">
        <is>
          <t>神装神技</t>
        </is>
      </c>
      <c r="B1" s="389" t="inlineStr">
        <is>
          <t>神装名称</t>
        </is>
      </c>
      <c r="C1" s="389" t="inlineStr">
        <is>
          <t>三阶技能</t>
        </is>
      </c>
      <c r="D1" s="389" t="inlineStr">
        <is>
          <t>六阶技能</t>
        </is>
      </c>
      <c r="E1" s="389" t="inlineStr">
        <is>
          <t>八阶技能</t>
        </is>
      </c>
      <c r="F1" s="887" t="inlineStr">
        <is>
          <t>祝福详情：神装等级祝福模式，永久有效。神装技能强化模式。</t>
        </is>
      </c>
      <c r="M1" s="1071">
        <f>首页索引!$M$1</f>
        <v/>
      </c>
      <c r="N1" s="386">
        <f>@IF(M1="中秋祝福",8,IF(M1="周年祝福",6,IF(M1="春节祝福",6,6)))</f>
        <v/>
      </c>
    </row>
    <row r="2" ht="24" customHeight="1">
      <c r="A2" s="1045" t="inlineStr">
        <is>
          <t>神兵原石
软猥金丝
凤凰羽毛
潜能果实
上古玉髓
奔流气息
神秘精华</t>
        </is>
      </c>
      <c r="B2" s="847" t="inlineStr">
        <is>
          <t>神兵</t>
        </is>
      </c>
      <c r="C2" s="848" t="inlineStr">
        <is>
          <t>神武之力</t>
        </is>
      </c>
      <c r="D2" s="848" t="inlineStr">
        <is>
          <t>断筋</t>
        </is>
      </c>
      <c r="E2" s="850" t="inlineStr">
        <is>
          <t>召唤神兵</t>
        </is>
      </c>
      <c r="F2" s="1088" t="inlineStr">
        <is>
          <t>常规祝福：神装等级失败6点祝福值。技能7级前（含）必成，其余消耗少2个。材料120斗豆/斗币。</t>
        </is>
      </c>
      <c r="G2" s="123" t="n"/>
      <c r="H2" s="123" t="n"/>
      <c r="I2" s="123" t="n"/>
      <c r="J2" s="123" t="n"/>
      <c r="K2" s="123" t="n"/>
      <c r="L2" s="123" t="n"/>
      <c r="M2" s="124" t="n"/>
    </row>
    <row r="3" ht="24" customHeight="1">
      <c r="A3" s="11" t="n"/>
      <c r="B3" s="854" t="inlineStr">
        <is>
          <t>神铠</t>
        </is>
      </c>
      <c r="C3" s="639" t="inlineStr">
        <is>
          <t>圣盾术</t>
        </is>
      </c>
      <c r="D3" s="639" t="inlineStr">
        <is>
          <t>荆棘护甲</t>
        </is>
      </c>
      <c r="E3" s="856" t="inlineStr">
        <is>
          <t>无懈可击</t>
        </is>
      </c>
      <c r="F3" s="1089" t="inlineStr">
        <is>
          <t>春节祝福：神装等级失败6点祝福值。技能7级前（含）必成，其余消耗少2个。材料100斗豆/斗币。</t>
        </is>
      </c>
      <c r="G3" s="129" t="n"/>
      <c r="H3" s="129" t="n"/>
      <c r="I3" s="129" t="n"/>
      <c r="J3" s="129" t="n"/>
      <c r="K3" s="129" t="n"/>
      <c r="L3" s="129" t="n"/>
      <c r="M3" s="130" t="n"/>
    </row>
    <row r="4" ht="24" customHeight="1">
      <c r="A4" s="11" t="n"/>
      <c r="B4" s="854" t="inlineStr">
        <is>
          <t>神羽</t>
        </is>
      </c>
      <c r="C4" s="639" t="inlineStr">
        <is>
          <t>惩击</t>
        </is>
      </c>
      <c r="D4" s="639" t="inlineStr">
        <is>
          <t>圣洁之躯</t>
        </is>
      </c>
      <c r="E4" s="856" t="inlineStr">
        <is>
          <t>愈合祷言</t>
        </is>
      </c>
      <c r="F4" s="1089" t="inlineStr">
        <is>
          <t>周年祝福：神装等级失败6点祝福值。技能7级前（含）必成，其余消耗少2个。材料100斗豆/斗币。</t>
        </is>
      </c>
      <c r="G4" s="129" t="n"/>
      <c r="H4" s="129" t="n"/>
      <c r="I4" s="129" t="n"/>
      <c r="J4" s="129" t="n"/>
      <c r="K4" s="129" t="n"/>
      <c r="L4" s="129" t="n"/>
      <c r="M4" s="130" t="n"/>
    </row>
    <row r="5" ht="24" customHeight="1">
      <c r="A5" s="11" t="n"/>
      <c r="B5" s="854" t="inlineStr">
        <is>
          <t>神兽</t>
        </is>
      </c>
      <c r="C5" s="639" t="inlineStr">
        <is>
          <t>龟甲术</t>
        </is>
      </c>
      <c r="D5" s="639" t="inlineStr">
        <is>
          <t>重伤之爪</t>
        </is>
      </c>
      <c r="E5" s="856" t="inlineStr">
        <is>
          <t>蛮力猛击</t>
        </is>
      </c>
      <c r="F5" s="1089" t="inlineStr">
        <is>
          <t>中秋祝福：神装等级失败8点祝福值。技能7级前（含）必成，其余消耗少3个。材料200斗豆/斗币。</t>
        </is>
      </c>
      <c r="G5" s="129" t="n"/>
      <c r="H5" s="129" t="n"/>
      <c r="I5" s="129" t="n"/>
      <c r="J5" s="129" t="n"/>
      <c r="K5" s="129" t="n"/>
      <c r="L5" s="129" t="n"/>
      <c r="M5" s="130" t="n"/>
    </row>
    <row r="6" ht="24" customHeight="1">
      <c r="A6" s="11" t="n"/>
      <c r="B6" s="854" t="inlineStr">
        <is>
          <t>神饰</t>
        </is>
      </c>
      <c r="C6" s="639" t="inlineStr">
        <is>
          <t>利刃</t>
        </is>
      </c>
      <c r="D6" s="639" t="inlineStr">
        <is>
          <t>皇族血统</t>
        </is>
      </c>
      <c r="E6" s="856" t="inlineStr">
        <is>
          <t>吸血咒</t>
        </is>
      </c>
      <c r="F6" s="1090" t="inlineStr">
        <is>
          <t>神装套装：进度模式，永久有效，暂无活动。进度值随机1/2/5/10，神装之灵200斗豆。
满值材料按平均值2点计算。</t>
        </is>
      </c>
      <c r="G6" s="194" t="n"/>
      <c r="H6" s="194" t="n"/>
      <c r="I6" s="194" t="n"/>
      <c r="J6" s="194" t="n"/>
      <c r="K6" s="194" t="n"/>
      <c r="L6" s="194" t="n"/>
      <c r="M6" s="410" t="n"/>
    </row>
    <row r="7" ht="24" customHeight="1">
      <c r="A7" s="11" t="n"/>
      <c r="B7" s="858" t="inlineStr">
        <is>
          <t>神履</t>
        </is>
      </c>
      <c r="C7" s="647" t="inlineStr">
        <is>
          <t>蓄势待发</t>
        </is>
      </c>
      <c r="D7" s="647" t="inlineStr">
        <is>
          <t>足下生根</t>
        </is>
      </c>
      <c r="E7" s="941" t="inlineStr">
        <is>
          <t>迷踪步</t>
        </is>
      </c>
      <c r="F7" s="158" t="n"/>
      <c r="G7" s="158" t="n"/>
      <c r="H7" s="158" t="n"/>
      <c r="I7" s="158" t="n"/>
      <c r="J7" s="158" t="n"/>
      <c r="K7" s="158" t="n"/>
      <c r="L7" s="158" t="n"/>
      <c r="M7" s="320" t="n"/>
    </row>
    <row r="8" ht="24" customHeight="1">
      <c r="A8" s="765" t="inlineStr"/>
      <c r="B8" s="3" t="n"/>
      <c r="C8" s="3" t="n"/>
      <c r="D8" s="3" t="n"/>
      <c r="E8" s="3" t="n"/>
      <c r="F8" s="3" t="n"/>
      <c r="G8" s="3" t="n"/>
      <c r="H8" s="3" t="n"/>
      <c r="I8" s="3" t="n"/>
      <c r="J8" s="3" t="n"/>
      <c r="K8" s="3" t="n"/>
      <c r="L8" s="3" t="n"/>
      <c r="M8" s="3" t="n"/>
    </row>
    <row r="9" ht="24" customHeight="1">
      <c r="A9" s="386" t="inlineStr">
        <is>
          <t>神兵</t>
        </is>
      </c>
      <c r="B9" s="386" t="inlineStr">
        <is>
          <t>战斗力</t>
        </is>
      </c>
      <c r="C9" s="386" t="inlineStr">
        <is>
          <t>祝福值</t>
        </is>
      </c>
      <c r="D9" s="386" t="inlineStr">
        <is>
          <t>单次材料</t>
        </is>
      </c>
      <c r="E9" s="386" t="inlineStr">
        <is>
          <t>满值材料</t>
        </is>
      </c>
      <c r="F9" s="386" t="inlineStr">
        <is>
          <t>名称</t>
        </is>
      </c>
      <c r="G9" s="386" t="inlineStr">
        <is>
          <t>小投附伤</t>
        </is>
      </c>
      <c r="H9" s="386" t="inlineStr">
        <is>
          <t>大型附伤</t>
        </is>
      </c>
      <c r="I9" s="386" t="inlineStr">
        <is>
          <t>中型附伤</t>
        </is>
      </c>
      <c r="J9" s="386" t="inlineStr">
        <is>
          <t>生命值</t>
        </is>
      </c>
      <c r="K9" s="386" t="inlineStr">
        <is>
          <t>命中率</t>
        </is>
      </c>
      <c r="L9" s="386" t="inlineStr">
        <is>
          <t>摄魂战力</t>
        </is>
      </c>
      <c r="M9" s="386" t="inlineStr">
        <is>
          <t>摄魂数量</t>
        </is>
      </c>
    </row>
    <row r="10" ht="24" customHeight="1">
      <c r="A10" s="1082" t="inlineStr">
        <is>
          <t>一阶</t>
        </is>
      </c>
      <c r="B10" s="558" t="inlineStr">
        <is>
          <t>1.5</t>
        </is>
      </c>
      <c r="C10" s="566" t="inlineStr">
        <is>
          <t>66</t>
        </is>
      </c>
      <c r="D10" s="566" t="inlineStr">
        <is>
          <t>1</t>
        </is>
      </c>
      <c r="E10" s="769">
        <f>ROUNDUP(C10/$N$1+1,0)*D10</f>
        <v/>
      </c>
      <c r="F10" s="683" t="inlineStr">
        <is>
          <t>青锋剑</t>
        </is>
      </c>
      <c r="G10" s="566" t="inlineStr">
        <is>
          <t>2</t>
        </is>
      </c>
      <c r="H10" s="666" t="inlineStr">
        <is>
          <t>x</t>
        </is>
      </c>
      <c r="I10" s="666" t="inlineStr">
        <is>
          <t>x</t>
        </is>
      </c>
      <c r="J10" s="666" t="inlineStr">
        <is>
          <t>x</t>
        </is>
      </c>
      <c r="K10" s="666" t="inlineStr">
        <is>
          <t>x</t>
        </is>
      </c>
      <c r="L10" s="666" t="inlineStr">
        <is>
          <t>x</t>
        </is>
      </c>
      <c r="M10" s="1056" t="inlineStr">
        <is>
          <t>x</t>
        </is>
      </c>
    </row>
    <row r="11" ht="24" customHeight="1">
      <c r="A11" s="741" t="inlineStr">
        <is>
          <t>二阶</t>
        </is>
      </c>
      <c r="B11" s="82" t="inlineStr">
        <is>
          <t>4</t>
        </is>
      </c>
      <c r="C11" s="83" t="inlineStr">
        <is>
          <t>66</t>
        </is>
      </c>
      <c r="D11" s="83" t="inlineStr">
        <is>
          <t>2</t>
        </is>
      </c>
      <c r="E11" s="84">
        <f>ROUNDUP(C11/$N$1+1,0)*D11</f>
        <v/>
      </c>
      <c r="F11" s="239" t="inlineStr">
        <is>
          <t>天下剑</t>
        </is>
      </c>
      <c r="G11" s="83" t="inlineStr">
        <is>
          <t>4</t>
        </is>
      </c>
      <c r="H11" s="83" t="inlineStr">
        <is>
          <t>4</t>
        </is>
      </c>
      <c r="I11" s="87" t="inlineStr">
        <is>
          <t>x</t>
        </is>
      </c>
      <c r="J11" s="87" t="inlineStr">
        <is>
          <t>x</t>
        </is>
      </c>
      <c r="K11" s="87" t="inlineStr">
        <is>
          <t>x</t>
        </is>
      </c>
      <c r="L11" s="87" t="inlineStr">
        <is>
          <t>x</t>
        </is>
      </c>
      <c r="M11" s="88" t="inlineStr">
        <is>
          <t>x</t>
        </is>
      </c>
    </row>
    <row r="12" ht="24" customHeight="1">
      <c r="A12" s="741" t="inlineStr">
        <is>
          <t>三阶</t>
        </is>
      </c>
      <c r="B12" s="82" t="inlineStr">
        <is>
          <t>8</t>
        </is>
      </c>
      <c r="C12" s="83" t="inlineStr">
        <is>
          <t>100</t>
        </is>
      </c>
      <c r="D12" s="83" t="inlineStr">
        <is>
          <t>3</t>
        </is>
      </c>
      <c r="E12" s="84">
        <f>ROUNDUP(C12/$N$1+1,0)*D12</f>
        <v/>
      </c>
      <c r="F12" s="239" t="inlineStr">
        <is>
          <t>无双剑</t>
        </is>
      </c>
      <c r="G12" s="83" t="inlineStr">
        <is>
          <t>8</t>
        </is>
      </c>
      <c r="H12" s="83" t="inlineStr">
        <is>
          <t>8</t>
        </is>
      </c>
      <c r="I12" s="83" t="inlineStr">
        <is>
          <t>8</t>
        </is>
      </c>
      <c r="J12" s="87" t="inlineStr">
        <is>
          <t>x</t>
        </is>
      </c>
      <c r="K12" s="87" t="inlineStr">
        <is>
          <t>x</t>
        </is>
      </c>
      <c r="L12" s="87" t="inlineStr">
        <is>
          <t>x</t>
        </is>
      </c>
      <c r="M12" s="88" t="inlineStr">
        <is>
          <t>x</t>
        </is>
      </c>
    </row>
    <row r="13" ht="24" customHeight="1">
      <c r="A13" s="741" t="inlineStr">
        <is>
          <t>四阶</t>
        </is>
      </c>
      <c r="B13" s="82" t="inlineStr">
        <is>
          <t>15</t>
        </is>
      </c>
      <c r="C13" s="83" t="inlineStr">
        <is>
          <t>200</t>
        </is>
      </c>
      <c r="D13" s="83" t="inlineStr">
        <is>
          <t>4</t>
        </is>
      </c>
      <c r="E13" s="84">
        <f>ROUNDUP(C13/$N$1+1,0)*D13</f>
        <v/>
      </c>
      <c r="F13" s="239" t="inlineStr">
        <is>
          <t>火磷剑</t>
        </is>
      </c>
      <c r="G13" s="83" t="inlineStr">
        <is>
          <t>12</t>
        </is>
      </c>
      <c r="H13" s="83" t="inlineStr">
        <is>
          <t>12</t>
        </is>
      </c>
      <c r="I13" s="83" t="inlineStr">
        <is>
          <t>12</t>
        </is>
      </c>
      <c r="J13" s="83" t="inlineStr">
        <is>
          <t>8</t>
        </is>
      </c>
      <c r="K13" s="87" t="inlineStr">
        <is>
          <t>x</t>
        </is>
      </c>
      <c r="L13" s="87" t="inlineStr">
        <is>
          <t>x</t>
        </is>
      </c>
      <c r="M13" s="88" t="inlineStr">
        <is>
          <t>x</t>
        </is>
      </c>
    </row>
    <row r="14" ht="24" customHeight="1">
      <c r="A14" s="741" t="inlineStr">
        <is>
          <t>五阶</t>
        </is>
      </c>
      <c r="B14" s="82" t="inlineStr">
        <is>
          <t>24</t>
        </is>
      </c>
      <c r="C14" s="83" t="inlineStr">
        <is>
          <t>333</t>
        </is>
      </c>
      <c r="D14" s="83" t="inlineStr">
        <is>
          <t>6</t>
        </is>
      </c>
      <c r="E14" s="84">
        <f>ROUNDUP(C14/$N$1+1,0)*D14</f>
        <v/>
      </c>
      <c r="F14" s="239" t="inlineStr">
        <is>
          <t>惊寂刀</t>
        </is>
      </c>
      <c r="G14" s="83" t="inlineStr">
        <is>
          <t>16</t>
        </is>
      </c>
      <c r="H14" s="83" t="inlineStr">
        <is>
          <t>16</t>
        </is>
      </c>
      <c r="I14" s="83" t="inlineStr">
        <is>
          <t>16</t>
        </is>
      </c>
      <c r="J14" s="83" t="inlineStr">
        <is>
          <t>15</t>
        </is>
      </c>
      <c r="K14" s="83" t="inlineStr">
        <is>
          <t>7%</t>
        </is>
      </c>
      <c r="L14" s="83">
        <f>M14*0.2</f>
        <v/>
      </c>
      <c r="M14" s="84" t="inlineStr">
        <is>
          <t>10</t>
        </is>
      </c>
    </row>
    <row r="15" ht="24" customHeight="1">
      <c r="A15" s="741" t="inlineStr">
        <is>
          <t>六阶</t>
        </is>
      </c>
      <c r="B15" s="82" t="inlineStr">
        <is>
          <t>32</t>
        </is>
      </c>
      <c r="C15" s="83" t="inlineStr">
        <is>
          <t>666</t>
        </is>
      </c>
      <c r="D15" s="83" t="inlineStr">
        <is>
          <t>8</t>
        </is>
      </c>
      <c r="E15" s="84">
        <f>ROUNDUP(C15/$N$1+1,0)*D15</f>
        <v/>
      </c>
      <c r="F15" s="239" t="inlineStr">
        <is>
          <t>天刃刀</t>
        </is>
      </c>
      <c r="G15" s="83" t="inlineStr">
        <is>
          <t>22</t>
        </is>
      </c>
      <c r="H15" s="83" t="inlineStr">
        <is>
          <t>22</t>
        </is>
      </c>
      <c r="I15" s="83" t="inlineStr">
        <is>
          <t>22</t>
        </is>
      </c>
      <c r="J15" s="83" t="inlineStr">
        <is>
          <t>24</t>
        </is>
      </c>
      <c r="K15" s="83" t="inlineStr">
        <is>
          <t>9%</t>
        </is>
      </c>
      <c r="L15" s="83">
        <f>M15*0.2</f>
        <v/>
      </c>
      <c r="M15" s="84" t="inlineStr">
        <is>
          <t>20</t>
        </is>
      </c>
    </row>
    <row r="16" ht="24" customHeight="1">
      <c r="A16" s="741" t="inlineStr">
        <is>
          <t>七阶</t>
        </is>
      </c>
      <c r="B16" s="82" t="inlineStr">
        <is>
          <t>40</t>
        </is>
      </c>
      <c r="C16" s="83" t="inlineStr">
        <is>
          <t>1000</t>
        </is>
      </c>
      <c r="D16" s="83" t="inlineStr">
        <is>
          <t>10</t>
        </is>
      </c>
      <c r="E16" s="84">
        <f>ROUNDUP(C16/$N$1+1,0)*D16</f>
        <v/>
      </c>
      <c r="F16" s="239" t="inlineStr">
        <is>
          <t>贪狼剑</t>
        </is>
      </c>
      <c r="G16" s="83" t="inlineStr">
        <is>
          <t>28</t>
        </is>
      </c>
      <c r="H16" s="83" t="inlineStr">
        <is>
          <t>28</t>
        </is>
      </c>
      <c r="I16" s="83" t="inlineStr">
        <is>
          <t>28</t>
        </is>
      </c>
      <c r="J16" s="83" t="inlineStr">
        <is>
          <t>35</t>
        </is>
      </c>
      <c r="K16" s="83" t="inlineStr">
        <is>
          <t>11%</t>
        </is>
      </c>
      <c r="L16" s="83">
        <f>M16*0.2</f>
        <v/>
      </c>
      <c r="M16" s="84" t="inlineStr">
        <is>
          <t>40</t>
        </is>
      </c>
    </row>
    <row r="17" ht="24" customHeight="1">
      <c r="A17" s="741" t="inlineStr">
        <is>
          <t>八阶</t>
        </is>
      </c>
      <c r="B17" s="82" t="inlineStr">
        <is>
          <t>48</t>
        </is>
      </c>
      <c r="C17" s="83" t="inlineStr">
        <is>
          <t>2000</t>
        </is>
      </c>
      <c r="D17" s="83" t="inlineStr">
        <is>
          <t>12</t>
        </is>
      </c>
      <c r="E17" s="84">
        <f>ROUNDUP(C17/$N$1+1,0)*D17</f>
        <v/>
      </c>
      <c r="F17" s="239" t="inlineStr">
        <is>
          <t>英雄剑</t>
        </is>
      </c>
      <c r="G17" s="83" t="inlineStr">
        <is>
          <t>34</t>
        </is>
      </c>
      <c r="H17" s="83" t="inlineStr">
        <is>
          <t>34</t>
        </is>
      </c>
      <c r="I17" s="83" t="inlineStr">
        <is>
          <t>34</t>
        </is>
      </c>
      <c r="J17" s="83" t="inlineStr">
        <is>
          <t>48</t>
        </is>
      </c>
      <c r="K17" s="83" t="inlineStr">
        <is>
          <t>13%</t>
        </is>
      </c>
      <c r="L17" s="83">
        <f>M17*0.2</f>
        <v/>
      </c>
      <c r="M17" s="84" t="inlineStr">
        <is>
          <t>60</t>
        </is>
      </c>
    </row>
    <row r="18" ht="24" customHeight="1">
      <c r="A18" s="741" t="inlineStr">
        <is>
          <t>九阶</t>
        </is>
      </c>
      <c r="B18" s="82" t="inlineStr">
        <is>
          <t>60</t>
        </is>
      </c>
      <c r="C18" s="83" t="inlineStr">
        <is>
          <t>2000</t>
        </is>
      </c>
      <c r="D18" s="83" t="inlineStr">
        <is>
          <t>12</t>
        </is>
      </c>
      <c r="E18" s="84">
        <f>ROUNDUP(C18/$N$1+1,0)*D18</f>
        <v/>
      </c>
      <c r="F18" s="239" t="inlineStr">
        <is>
          <t>血饮狂刀</t>
        </is>
      </c>
      <c r="G18" s="83" t="inlineStr">
        <is>
          <t>40</t>
        </is>
      </c>
      <c r="H18" s="83" t="inlineStr">
        <is>
          <t>40</t>
        </is>
      </c>
      <c r="I18" s="83" t="inlineStr">
        <is>
          <t>40</t>
        </is>
      </c>
      <c r="J18" s="83" t="inlineStr">
        <is>
          <t>63</t>
        </is>
      </c>
      <c r="K18" s="83" t="inlineStr">
        <is>
          <t>15%</t>
        </is>
      </c>
      <c r="L18" s="83">
        <f>M18*0.2</f>
        <v/>
      </c>
      <c r="M18" s="84" t="inlineStr">
        <is>
          <t>80</t>
        </is>
      </c>
    </row>
    <row r="19" ht="24" customHeight="1">
      <c r="A19" s="742" t="inlineStr">
        <is>
          <t>十阶</t>
        </is>
      </c>
      <c r="B19" s="89" t="inlineStr">
        <is>
          <t>80</t>
        </is>
      </c>
      <c r="C19" s="91" t="inlineStr">
        <is>
          <t>x</t>
        </is>
      </c>
      <c r="D19" s="91" t="inlineStr">
        <is>
          <t>x</t>
        </is>
      </c>
      <c r="E19" s="92" t="inlineStr">
        <is>
          <t>x</t>
        </is>
      </c>
      <c r="F19" s="268" t="inlineStr">
        <is>
          <t>绝世好剑</t>
        </is>
      </c>
      <c r="G19" s="90" t="inlineStr">
        <is>
          <t>50</t>
        </is>
      </c>
      <c r="H19" s="90" t="inlineStr">
        <is>
          <t>50</t>
        </is>
      </c>
      <c r="I19" s="90" t="inlineStr">
        <is>
          <t>50</t>
        </is>
      </c>
      <c r="J19" s="90" t="inlineStr">
        <is>
          <t>80</t>
        </is>
      </c>
      <c r="K19" s="90" t="inlineStr">
        <is>
          <t>18%</t>
        </is>
      </c>
      <c r="L19" s="90">
        <f>M19*0.2</f>
        <v/>
      </c>
      <c r="M19" s="224" t="inlineStr">
        <is>
          <t>200</t>
        </is>
      </c>
    </row>
    <row r="20" ht="24" customHeight="1">
      <c r="A20" s="765" t="inlineStr"/>
      <c r="B20" s="3" t="n"/>
      <c r="C20" s="3" t="n"/>
      <c r="D20" s="3" t="n"/>
      <c r="E20" s="3" t="n"/>
      <c r="F20" s="3" t="n"/>
      <c r="G20" s="3" t="n"/>
      <c r="H20" s="3" t="n"/>
      <c r="I20" s="3" t="n"/>
      <c r="J20" s="3" t="n"/>
      <c r="K20" s="3" t="n"/>
      <c r="L20" s="3" t="n"/>
      <c r="M20" s="3" t="n"/>
    </row>
    <row r="21" ht="24" customHeight="1">
      <c r="A21" s="386" t="inlineStr">
        <is>
          <t>神铠</t>
        </is>
      </c>
      <c r="B21" s="386" t="inlineStr">
        <is>
          <t>战斗力</t>
        </is>
      </c>
      <c r="C21" s="386" t="inlineStr">
        <is>
          <t>祝福值</t>
        </is>
      </c>
      <c r="D21" s="386" t="inlineStr">
        <is>
          <t>单次材料</t>
        </is>
      </c>
      <c r="E21" s="386" t="inlineStr">
        <is>
          <t>满值材料</t>
        </is>
      </c>
      <c r="F21" s="386" t="inlineStr">
        <is>
          <t>名称</t>
        </is>
      </c>
      <c r="G21" s="386" t="inlineStr">
        <is>
          <t>小投附减</t>
        </is>
      </c>
      <c r="H21" s="386" t="inlineStr">
        <is>
          <t>大型附减</t>
        </is>
      </c>
      <c r="I21" s="386" t="inlineStr">
        <is>
          <t>中型附减</t>
        </is>
      </c>
      <c r="J21" s="386" t="inlineStr">
        <is>
          <t>生命值</t>
        </is>
      </c>
      <c r="K21" s="386" t="inlineStr">
        <is>
          <t>闪避率</t>
        </is>
      </c>
      <c r="L21" s="386" t="inlineStr">
        <is>
          <t>摄魂战力</t>
        </is>
      </c>
      <c r="M21" s="386" t="inlineStr">
        <is>
          <t>摄魂数量</t>
        </is>
      </c>
    </row>
    <row r="22" ht="24" customHeight="1">
      <c r="A22" s="1082" t="inlineStr">
        <is>
          <t>一阶</t>
        </is>
      </c>
      <c r="B22" s="558" t="inlineStr">
        <is>
          <t>1.5</t>
        </is>
      </c>
      <c r="C22" s="566" t="inlineStr">
        <is>
          <t>66</t>
        </is>
      </c>
      <c r="D22" s="566" t="inlineStr">
        <is>
          <t>1</t>
        </is>
      </c>
      <c r="E22" s="684">
        <f>ROUNDUP(C22/$N$1+1,0)*D22</f>
        <v/>
      </c>
      <c r="F22" s="558" t="inlineStr">
        <is>
          <t>鳞甲</t>
        </is>
      </c>
      <c r="G22" s="566" t="inlineStr">
        <is>
          <t>2</t>
        </is>
      </c>
      <c r="H22" s="666" t="inlineStr">
        <is>
          <t>x</t>
        </is>
      </c>
      <c r="I22" s="666" t="inlineStr">
        <is>
          <t>x</t>
        </is>
      </c>
      <c r="J22" s="666" t="inlineStr">
        <is>
          <t>x</t>
        </is>
      </c>
      <c r="K22" s="666" t="inlineStr">
        <is>
          <t>x</t>
        </is>
      </c>
      <c r="L22" s="666" t="inlineStr">
        <is>
          <t>x</t>
        </is>
      </c>
      <c r="M22" s="1056" t="inlineStr">
        <is>
          <t>x</t>
        </is>
      </c>
    </row>
    <row r="23" ht="24" customHeight="1">
      <c r="A23" s="741" t="inlineStr">
        <is>
          <t>二阶</t>
        </is>
      </c>
      <c r="B23" s="82" t="inlineStr">
        <is>
          <t>4</t>
        </is>
      </c>
      <c r="C23" s="83" t="inlineStr">
        <is>
          <t>66</t>
        </is>
      </c>
      <c r="D23" s="83" t="inlineStr">
        <is>
          <t>2</t>
        </is>
      </c>
      <c r="E23" s="222">
        <f>ROUNDUP(C23/$N$1+1,0)*D23</f>
        <v/>
      </c>
      <c r="F23" s="82" t="inlineStr">
        <is>
          <t>锁子甲</t>
        </is>
      </c>
      <c r="G23" s="83" t="inlineStr">
        <is>
          <t>4</t>
        </is>
      </c>
      <c r="H23" s="83" t="inlineStr">
        <is>
          <t>4</t>
        </is>
      </c>
      <c r="I23" s="87" t="inlineStr">
        <is>
          <t>x</t>
        </is>
      </c>
      <c r="J23" s="87" t="inlineStr">
        <is>
          <t>x</t>
        </is>
      </c>
      <c r="K23" s="87" t="inlineStr">
        <is>
          <t>x</t>
        </is>
      </c>
      <c r="L23" s="87" t="inlineStr">
        <is>
          <t>x</t>
        </is>
      </c>
      <c r="M23" s="88" t="inlineStr">
        <is>
          <t>x</t>
        </is>
      </c>
    </row>
    <row r="24" ht="24" customHeight="1">
      <c r="A24" s="741" t="inlineStr">
        <is>
          <t>三阶</t>
        </is>
      </c>
      <c r="B24" s="82" t="inlineStr">
        <is>
          <t>8</t>
        </is>
      </c>
      <c r="C24" s="83" t="inlineStr">
        <is>
          <t>100</t>
        </is>
      </c>
      <c r="D24" s="83" t="inlineStr">
        <is>
          <t>3</t>
        </is>
      </c>
      <c r="E24" s="222">
        <f>ROUNDUP(C24/$N$1+1,0)*D24</f>
        <v/>
      </c>
      <c r="F24" s="82" t="inlineStr">
        <is>
          <t>寒钢甲</t>
        </is>
      </c>
      <c r="G24" s="83" t="inlineStr">
        <is>
          <t>8</t>
        </is>
      </c>
      <c r="H24" s="83" t="inlineStr">
        <is>
          <t>8</t>
        </is>
      </c>
      <c r="I24" s="83" t="inlineStr">
        <is>
          <t>8</t>
        </is>
      </c>
      <c r="J24" s="87" t="inlineStr">
        <is>
          <t>x</t>
        </is>
      </c>
      <c r="K24" s="87" t="inlineStr">
        <is>
          <t>x</t>
        </is>
      </c>
      <c r="L24" s="87" t="inlineStr">
        <is>
          <t>x</t>
        </is>
      </c>
      <c r="M24" s="88" t="inlineStr">
        <is>
          <t>x</t>
        </is>
      </c>
    </row>
    <row r="25" ht="24" customHeight="1">
      <c r="A25" s="741" t="inlineStr">
        <is>
          <t>四阶</t>
        </is>
      </c>
      <c r="B25" s="82" t="inlineStr">
        <is>
          <t>15</t>
        </is>
      </c>
      <c r="C25" s="83" t="inlineStr">
        <is>
          <t>200</t>
        </is>
      </c>
      <c r="D25" s="83" t="inlineStr">
        <is>
          <t>4</t>
        </is>
      </c>
      <c r="E25" s="222">
        <f>ROUNDUP(C25/$N$1+1,0)*D25</f>
        <v/>
      </c>
      <c r="F25" s="82" t="inlineStr">
        <is>
          <t>龙骨甲</t>
        </is>
      </c>
      <c r="G25" s="83" t="inlineStr">
        <is>
          <t>12</t>
        </is>
      </c>
      <c r="H25" s="83" t="inlineStr">
        <is>
          <t>12</t>
        </is>
      </c>
      <c r="I25" s="83" t="inlineStr">
        <is>
          <t>12</t>
        </is>
      </c>
      <c r="J25" s="83" t="inlineStr">
        <is>
          <t>8</t>
        </is>
      </c>
      <c r="K25" s="87" t="inlineStr">
        <is>
          <t>x</t>
        </is>
      </c>
      <c r="L25" s="87" t="inlineStr">
        <is>
          <t>x</t>
        </is>
      </c>
      <c r="M25" s="88" t="inlineStr">
        <is>
          <t>x</t>
        </is>
      </c>
    </row>
    <row r="26" ht="24" customHeight="1">
      <c r="A26" s="741" t="inlineStr">
        <is>
          <t>五阶</t>
        </is>
      </c>
      <c r="B26" s="82" t="inlineStr">
        <is>
          <t>24</t>
        </is>
      </c>
      <c r="C26" s="83" t="inlineStr">
        <is>
          <t>333</t>
        </is>
      </c>
      <c r="D26" s="83" t="inlineStr">
        <is>
          <t>6</t>
        </is>
      </c>
      <c r="E26" s="222">
        <f>ROUNDUP(C26/$N$1+1,0)*D26</f>
        <v/>
      </c>
      <c r="F26" s="82" t="inlineStr">
        <is>
          <t>金蚕披风</t>
        </is>
      </c>
      <c r="G26" s="83" t="inlineStr">
        <is>
          <t>16</t>
        </is>
      </c>
      <c r="H26" s="83" t="inlineStr">
        <is>
          <t>16</t>
        </is>
      </c>
      <c r="I26" s="83" t="inlineStr">
        <is>
          <t>16</t>
        </is>
      </c>
      <c r="J26" s="83" t="inlineStr">
        <is>
          <t>15</t>
        </is>
      </c>
      <c r="K26" s="83" t="inlineStr">
        <is>
          <t>7%</t>
        </is>
      </c>
      <c r="L26" s="83">
        <f>M26*0.2</f>
        <v/>
      </c>
      <c r="M26" s="84" t="inlineStr">
        <is>
          <t>10</t>
        </is>
      </c>
    </row>
    <row r="27" ht="24" customHeight="1">
      <c r="A27" s="741" t="inlineStr">
        <is>
          <t>六阶</t>
        </is>
      </c>
      <c r="B27" s="82" t="inlineStr">
        <is>
          <t>32</t>
        </is>
      </c>
      <c r="C27" s="83" t="inlineStr">
        <is>
          <t>666</t>
        </is>
      </c>
      <c r="D27" s="83" t="inlineStr">
        <is>
          <t>8</t>
        </is>
      </c>
      <c r="E27" s="222">
        <f>ROUNDUP(C27/$N$1+1,0)*D27</f>
        <v/>
      </c>
      <c r="F27" s="82" t="inlineStr">
        <is>
          <t>乾坤护心甲</t>
        </is>
      </c>
      <c r="G27" s="83" t="inlineStr">
        <is>
          <t>22</t>
        </is>
      </c>
      <c r="H27" s="83" t="inlineStr">
        <is>
          <t>22</t>
        </is>
      </c>
      <c r="I27" s="83" t="inlineStr">
        <is>
          <t>22</t>
        </is>
      </c>
      <c r="J27" s="83" t="inlineStr">
        <is>
          <t>24</t>
        </is>
      </c>
      <c r="K27" s="83" t="inlineStr">
        <is>
          <t>9%</t>
        </is>
      </c>
      <c r="L27" s="83">
        <f>M27*0.2</f>
        <v/>
      </c>
      <c r="M27" s="84" t="inlineStr">
        <is>
          <t>20</t>
        </is>
      </c>
    </row>
    <row r="28" ht="24" customHeight="1">
      <c r="A28" s="741" t="inlineStr">
        <is>
          <t>七阶</t>
        </is>
      </c>
      <c r="B28" s="82" t="inlineStr">
        <is>
          <t>40</t>
        </is>
      </c>
      <c r="C28" s="83" t="inlineStr">
        <is>
          <t>1000</t>
        </is>
      </c>
      <c r="D28" s="83" t="inlineStr">
        <is>
          <t>10</t>
        </is>
      </c>
      <c r="E28" s="222">
        <f>ROUNDUP(C28/$N$1+1,0)*D28</f>
        <v/>
      </c>
      <c r="F28" s="82" t="inlineStr">
        <is>
          <t>蝉翼金丝甲</t>
        </is>
      </c>
      <c r="G28" s="83" t="inlineStr">
        <is>
          <t>28</t>
        </is>
      </c>
      <c r="H28" s="83" t="inlineStr">
        <is>
          <t>28</t>
        </is>
      </c>
      <c r="I28" s="83" t="inlineStr">
        <is>
          <t>28</t>
        </is>
      </c>
      <c r="J28" s="83" t="inlineStr">
        <is>
          <t>35</t>
        </is>
      </c>
      <c r="K28" s="83" t="inlineStr">
        <is>
          <t>11%</t>
        </is>
      </c>
      <c r="L28" s="83">
        <f>M28*0.2</f>
        <v/>
      </c>
      <c r="M28" s="84" t="inlineStr">
        <is>
          <t>40</t>
        </is>
      </c>
    </row>
    <row r="29" ht="24" customHeight="1">
      <c r="A29" s="741" t="inlineStr">
        <is>
          <t>八阶</t>
        </is>
      </c>
      <c r="B29" s="82" t="inlineStr">
        <is>
          <t>48</t>
        </is>
      </c>
      <c r="C29" s="83" t="inlineStr">
        <is>
          <t>2000</t>
        </is>
      </c>
      <c r="D29" s="83" t="inlineStr">
        <is>
          <t>12</t>
        </is>
      </c>
      <c r="E29" s="222">
        <f>ROUNDUP(C29/$N$1+1,0)*D29</f>
        <v/>
      </c>
      <c r="F29" s="82" t="inlineStr">
        <is>
          <t>金丝鱼鳞甲</t>
        </is>
      </c>
      <c r="G29" s="83" t="inlineStr">
        <is>
          <t>34</t>
        </is>
      </c>
      <c r="H29" s="83" t="inlineStr">
        <is>
          <t>34</t>
        </is>
      </c>
      <c r="I29" s="83" t="inlineStr">
        <is>
          <t>34</t>
        </is>
      </c>
      <c r="J29" s="83" t="inlineStr">
        <is>
          <t>48</t>
        </is>
      </c>
      <c r="K29" s="83" t="inlineStr">
        <is>
          <t>13%</t>
        </is>
      </c>
      <c r="L29" s="83">
        <f>M29*0.2</f>
        <v/>
      </c>
      <c r="M29" s="84" t="inlineStr">
        <is>
          <t>60</t>
        </is>
      </c>
    </row>
    <row r="30" ht="24" customHeight="1">
      <c r="A30" s="741" t="inlineStr">
        <is>
          <t>九阶</t>
        </is>
      </c>
      <c r="B30" s="82" t="inlineStr">
        <is>
          <t>60</t>
        </is>
      </c>
      <c r="C30" s="83" t="inlineStr">
        <is>
          <t>2000</t>
        </is>
      </c>
      <c r="D30" s="83" t="inlineStr">
        <is>
          <t>12</t>
        </is>
      </c>
      <c r="E30" s="222">
        <f>ROUNDUP(C30/$N$1+1,0)*D30</f>
        <v/>
      </c>
      <c r="F30" s="82" t="inlineStr">
        <is>
          <t>紫金磐龙甲</t>
        </is>
      </c>
      <c r="G30" s="83" t="inlineStr">
        <is>
          <t>40</t>
        </is>
      </c>
      <c r="H30" s="83" t="inlineStr">
        <is>
          <t>40</t>
        </is>
      </c>
      <c r="I30" s="83" t="inlineStr">
        <is>
          <t>40</t>
        </is>
      </c>
      <c r="J30" s="83" t="inlineStr">
        <is>
          <t>63</t>
        </is>
      </c>
      <c r="K30" s="83" t="inlineStr">
        <is>
          <t>15%</t>
        </is>
      </c>
      <c r="L30" s="83">
        <f>M30*0.2</f>
        <v/>
      </c>
      <c r="M30" s="84" t="inlineStr">
        <is>
          <t>80</t>
        </is>
      </c>
    </row>
    <row r="31" ht="24" customHeight="1">
      <c r="A31" s="742" t="inlineStr">
        <is>
          <t>十阶</t>
        </is>
      </c>
      <c r="B31" s="89" t="inlineStr">
        <is>
          <t>80</t>
        </is>
      </c>
      <c r="C31" s="91" t="inlineStr">
        <is>
          <t>x</t>
        </is>
      </c>
      <c r="D31" s="91" t="inlineStr">
        <is>
          <t>x</t>
        </is>
      </c>
      <c r="E31" s="692" t="inlineStr">
        <is>
          <t>x</t>
        </is>
      </c>
      <c r="F31" s="89" t="inlineStr">
        <is>
          <t>混元一气甲</t>
        </is>
      </c>
      <c r="G31" s="90" t="inlineStr">
        <is>
          <t>50</t>
        </is>
      </c>
      <c r="H31" s="90" t="inlineStr">
        <is>
          <t>50</t>
        </is>
      </c>
      <c r="I31" s="90" t="inlineStr">
        <is>
          <t>50</t>
        </is>
      </c>
      <c r="J31" s="90" t="inlineStr">
        <is>
          <t>80</t>
        </is>
      </c>
      <c r="K31" s="90" t="inlineStr">
        <is>
          <t>18%</t>
        </is>
      </c>
      <c r="L31" s="90">
        <f>M31*0.2</f>
        <v/>
      </c>
      <c r="M31" s="224" t="inlineStr">
        <is>
          <t>200</t>
        </is>
      </c>
    </row>
    <row r="32" ht="24" customHeight="1">
      <c r="A32" s="652" t="inlineStr"/>
    </row>
    <row r="33" ht="24" customHeight="1">
      <c r="A33" s="386" t="inlineStr">
        <is>
          <t>神羽</t>
        </is>
      </c>
      <c r="B33" s="386" t="inlineStr">
        <is>
          <t>战斗力</t>
        </is>
      </c>
      <c r="C33" s="386" t="inlineStr">
        <is>
          <t>祝福值</t>
        </is>
      </c>
      <c r="D33" s="386" t="inlineStr">
        <is>
          <t>单次材料</t>
        </is>
      </c>
      <c r="E33" s="24" t="inlineStr">
        <is>
          <t>满值材料</t>
        </is>
      </c>
      <c r="F33" s="386" t="inlineStr">
        <is>
          <t>名称</t>
        </is>
      </c>
      <c r="G33" s="386" t="inlineStr">
        <is>
          <t>技空附伤</t>
        </is>
      </c>
      <c r="H33" s="386" t="inlineStr">
        <is>
          <t>暴击伤害</t>
        </is>
      </c>
      <c r="I33" s="386" t="inlineStr">
        <is>
          <t>速度值</t>
        </is>
      </c>
      <c r="J33" s="386" t="inlineStr">
        <is>
          <t>生命值</t>
        </is>
      </c>
      <c r="K33" s="386" t="inlineStr">
        <is>
          <t>暴击率</t>
        </is>
      </c>
      <c r="L33" s="947" t="inlineStr">
        <is>
          <t>摄魂战力</t>
        </is>
      </c>
      <c r="M33" s="386" t="inlineStr">
        <is>
          <t>摄魂数量</t>
        </is>
      </c>
    </row>
    <row r="34" ht="24" customHeight="1">
      <c r="A34" s="1082" t="inlineStr">
        <is>
          <t>一阶</t>
        </is>
      </c>
      <c r="B34" s="558" t="inlineStr">
        <is>
          <t>1.5</t>
        </is>
      </c>
      <c r="C34" s="566" t="inlineStr">
        <is>
          <t>66</t>
        </is>
      </c>
      <c r="D34" s="566" t="inlineStr">
        <is>
          <t>1</t>
        </is>
      </c>
      <c r="E34" s="684">
        <f>ROUNDUP(C34/$N$1+1,0)*D34</f>
        <v/>
      </c>
      <c r="F34" s="558" t="inlineStr">
        <is>
          <t>蜻蜓翅膀</t>
        </is>
      </c>
      <c r="G34" s="566" t="inlineStr">
        <is>
          <t>2</t>
        </is>
      </c>
      <c r="H34" s="666" t="inlineStr">
        <is>
          <t>x</t>
        </is>
      </c>
      <c r="I34" s="666" t="inlineStr">
        <is>
          <t>x</t>
        </is>
      </c>
      <c r="J34" s="666" t="inlineStr">
        <is>
          <t>x</t>
        </is>
      </c>
      <c r="K34" s="666" t="inlineStr">
        <is>
          <t>x</t>
        </is>
      </c>
      <c r="L34" s="665" t="inlineStr">
        <is>
          <t>x</t>
        </is>
      </c>
      <c r="M34" s="1056" t="inlineStr">
        <is>
          <t>x</t>
        </is>
      </c>
    </row>
    <row r="35" ht="24" customHeight="1">
      <c r="A35" s="741" t="inlineStr">
        <is>
          <t>二阶</t>
        </is>
      </c>
      <c r="B35" s="82" t="inlineStr">
        <is>
          <t>4</t>
        </is>
      </c>
      <c r="C35" s="83" t="inlineStr">
        <is>
          <t>66</t>
        </is>
      </c>
      <c r="D35" s="83" t="inlineStr">
        <is>
          <t>2</t>
        </is>
      </c>
      <c r="E35" s="222">
        <f>ROUNDUP(C35/$N$1+1,0)*D35</f>
        <v/>
      </c>
      <c r="F35" s="82" t="inlineStr">
        <is>
          <t>彩蝶翅膀</t>
        </is>
      </c>
      <c r="G35" s="83" t="inlineStr">
        <is>
          <t>4</t>
        </is>
      </c>
      <c r="H35" s="83" t="inlineStr">
        <is>
          <t>4%</t>
        </is>
      </c>
      <c r="I35" s="87" t="inlineStr">
        <is>
          <t>x</t>
        </is>
      </c>
      <c r="J35" s="87" t="inlineStr">
        <is>
          <t>x</t>
        </is>
      </c>
      <c r="K35" s="87" t="inlineStr">
        <is>
          <t>x</t>
        </is>
      </c>
      <c r="L35" s="285" t="inlineStr">
        <is>
          <t>x</t>
        </is>
      </c>
      <c r="M35" s="88" t="inlineStr">
        <is>
          <t>x</t>
        </is>
      </c>
    </row>
    <row r="36" ht="24" customHeight="1">
      <c r="A36" s="741" t="inlineStr">
        <is>
          <t>三阶</t>
        </is>
      </c>
      <c r="B36" s="82" t="inlineStr">
        <is>
          <t>8</t>
        </is>
      </c>
      <c r="C36" s="83" t="inlineStr">
        <is>
          <t>100</t>
        </is>
      </c>
      <c r="D36" s="83" t="inlineStr">
        <is>
          <t>3</t>
        </is>
      </c>
      <c r="E36" s="222">
        <f>ROUNDUP(C36/$N$1+1,0)*D36</f>
        <v/>
      </c>
      <c r="F36" s="82" t="inlineStr">
        <is>
          <t>大鹏展翅</t>
        </is>
      </c>
      <c r="G36" s="83" t="inlineStr">
        <is>
          <t>8</t>
        </is>
      </c>
      <c r="H36" s="83" t="inlineStr">
        <is>
          <t>8%</t>
        </is>
      </c>
      <c r="I36" s="83" t="inlineStr">
        <is>
          <t>4</t>
        </is>
      </c>
      <c r="J36" s="87" t="inlineStr">
        <is>
          <t>x</t>
        </is>
      </c>
      <c r="K36" s="87" t="inlineStr">
        <is>
          <t>x</t>
        </is>
      </c>
      <c r="L36" s="285" t="inlineStr">
        <is>
          <t>x</t>
        </is>
      </c>
      <c r="M36" s="88" t="inlineStr">
        <is>
          <t>x</t>
        </is>
      </c>
    </row>
    <row r="37" ht="24" customHeight="1">
      <c r="A37" s="741" t="inlineStr">
        <is>
          <t>四阶</t>
        </is>
      </c>
      <c r="B37" s="82" t="inlineStr">
        <is>
          <t>15</t>
        </is>
      </c>
      <c r="C37" s="83" t="inlineStr">
        <is>
          <t>200</t>
        </is>
      </c>
      <c r="D37" s="83" t="inlineStr">
        <is>
          <t>4</t>
        </is>
      </c>
      <c r="E37" s="222">
        <f>ROUNDUP(C37/$N$1+1,0)*D37</f>
        <v/>
      </c>
      <c r="F37" s="82" t="inlineStr">
        <is>
          <t>凤凰涅槃</t>
        </is>
      </c>
      <c r="G37" s="83" t="inlineStr">
        <is>
          <t>12</t>
        </is>
      </c>
      <c r="H37" s="83" t="inlineStr">
        <is>
          <t>12%</t>
        </is>
      </c>
      <c r="I37" s="83" t="inlineStr">
        <is>
          <t>6</t>
        </is>
      </c>
      <c r="J37" s="83" t="inlineStr">
        <is>
          <t>8</t>
        </is>
      </c>
      <c r="K37" s="87" t="inlineStr">
        <is>
          <t>x</t>
        </is>
      </c>
      <c r="L37" s="285" t="inlineStr">
        <is>
          <t>x</t>
        </is>
      </c>
      <c r="M37" s="88" t="inlineStr">
        <is>
          <t>x</t>
        </is>
      </c>
    </row>
    <row r="38" ht="24" customHeight="1">
      <c r="A38" s="741" t="inlineStr">
        <is>
          <t>五阶</t>
        </is>
      </c>
      <c r="B38" s="82" t="inlineStr">
        <is>
          <t>24</t>
        </is>
      </c>
      <c r="C38" s="83" t="inlineStr">
        <is>
          <t>333</t>
        </is>
      </c>
      <c r="D38" s="83" t="inlineStr">
        <is>
          <t>6</t>
        </is>
      </c>
      <c r="E38" s="222">
        <f>ROUNDUP(C38/$N$1+1,0)*D38</f>
        <v/>
      </c>
      <c r="F38" s="82" t="inlineStr">
        <is>
          <t>巨龙翱翔</t>
        </is>
      </c>
      <c r="G38" s="83" t="inlineStr">
        <is>
          <t>16</t>
        </is>
      </c>
      <c r="H38" s="83" t="inlineStr">
        <is>
          <t>16%</t>
        </is>
      </c>
      <c r="I38" s="83" t="inlineStr">
        <is>
          <t>8</t>
        </is>
      </c>
      <c r="J38" s="83" t="inlineStr">
        <is>
          <t>15</t>
        </is>
      </c>
      <c r="K38" s="83" t="inlineStr">
        <is>
          <t>7%</t>
        </is>
      </c>
      <c r="L38" s="239">
        <f>M38*0.2</f>
        <v/>
      </c>
      <c r="M38" s="84" t="inlineStr">
        <is>
          <t>10</t>
        </is>
      </c>
    </row>
    <row r="39" ht="24" customHeight="1">
      <c r="A39" s="741" t="inlineStr">
        <is>
          <t>六阶</t>
        </is>
      </c>
      <c r="B39" s="82" t="inlineStr">
        <is>
          <t>32</t>
        </is>
      </c>
      <c r="C39" s="83" t="inlineStr">
        <is>
          <t>666</t>
        </is>
      </c>
      <c r="D39" s="83" t="inlineStr">
        <is>
          <t>8</t>
        </is>
      </c>
      <c r="E39" s="222">
        <f>ROUNDUP(C39/$N$1+1,0)*D39</f>
        <v/>
      </c>
      <c r="F39" s="82" t="inlineStr">
        <is>
          <t>精灵之翼</t>
        </is>
      </c>
      <c r="G39" s="83" t="inlineStr">
        <is>
          <t>22</t>
        </is>
      </c>
      <c r="H39" s="83" t="inlineStr">
        <is>
          <t>22%</t>
        </is>
      </c>
      <c r="I39" s="83" t="inlineStr">
        <is>
          <t>10</t>
        </is>
      </c>
      <c r="J39" s="83" t="inlineStr">
        <is>
          <t>24</t>
        </is>
      </c>
      <c r="K39" s="83" t="inlineStr">
        <is>
          <t>9%</t>
        </is>
      </c>
      <c r="L39" s="239">
        <f>M39*0.2</f>
        <v/>
      </c>
      <c r="M39" s="84" t="inlineStr">
        <is>
          <t>20</t>
        </is>
      </c>
    </row>
    <row r="40" ht="24" customHeight="1">
      <c r="A40" s="741" t="inlineStr">
        <is>
          <t>七阶</t>
        </is>
      </c>
      <c r="B40" s="82" t="inlineStr">
        <is>
          <t>40</t>
        </is>
      </c>
      <c r="C40" s="83" t="inlineStr">
        <is>
          <t>1000</t>
        </is>
      </c>
      <c r="D40" s="83" t="inlineStr">
        <is>
          <t>10</t>
        </is>
      </c>
      <c r="E40" s="222">
        <f>ROUNDUP(C40/$N$1+1,0)*D40</f>
        <v/>
      </c>
      <c r="F40" s="82" t="inlineStr">
        <is>
          <t>雷神之翼</t>
        </is>
      </c>
      <c r="G40" s="83" t="inlineStr">
        <is>
          <t>28</t>
        </is>
      </c>
      <c r="H40" s="83" t="inlineStr">
        <is>
          <t>28%</t>
        </is>
      </c>
      <c r="I40" s="83" t="inlineStr">
        <is>
          <t>13</t>
        </is>
      </c>
      <c r="J40" s="83" t="inlineStr">
        <is>
          <t>35</t>
        </is>
      </c>
      <c r="K40" s="83" t="inlineStr">
        <is>
          <t>11%</t>
        </is>
      </c>
      <c r="L40" s="239">
        <f>M40*0.2</f>
        <v/>
      </c>
      <c r="M40" s="84" t="inlineStr">
        <is>
          <t>40</t>
        </is>
      </c>
    </row>
    <row r="41" ht="24" customHeight="1">
      <c r="A41" s="741" t="inlineStr">
        <is>
          <t>八阶</t>
        </is>
      </c>
      <c r="B41" s="82" t="inlineStr">
        <is>
          <t>48</t>
        </is>
      </c>
      <c r="C41" s="83" t="inlineStr">
        <is>
          <t>2000</t>
        </is>
      </c>
      <c r="D41" s="83" t="inlineStr">
        <is>
          <t>12</t>
        </is>
      </c>
      <c r="E41" s="222">
        <f>ROUNDUP(C41/$N$1+1,0)*D41</f>
        <v/>
      </c>
      <c r="F41" s="82" t="inlineStr">
        <is>
          <t>审判之翼</t>
        </is>
      </c>
      <c r="G41" s="83" t="inlineStr">
        <is>
          <t>34</t>
        </is>
      </c>
      <c r="H41" s="83" t="inlineStr">
        <is>
          <t>34%</t>
        </is>
      </c>
      <c r="I41" s="83" t="inlineStr">
        <is>
          <t>16</t>
        </is>
      </c>
      <c r="J41" s="83" t="inlineStr">
        <is>
          <t>48</t>
        </is>
      </c>
      <c r="K41" s="83" t="inlineStr">
        <is>
          <t>13%</t>
        </is>
      </c>
      <c r="L41" s="239">
        <f>M41*0.2</f>
        <v/>
      </c>
      <c r="M41" s="84" t="inlineStr">
        <is>
          <t>60</t>
        </is>
      </c>
    </row>
    <row r="42" ht="24" customHeight="1">
      <c r="A42" s="741" t="inlineStr">
        <is>
          <t>九阶</t>
        </is>
      </c>
      <c r="B42" s="82" t="inlineStr">
        <is>
          <t>60</t>
        </is>
      </c>
      <c r="C42" s="83" t="inlineStr">
        <is>
          <t>2000</t>
        </is>
      </c>
      <c r="D42" s="83" t="inlineStr">
        <is>
          <t>12</t>
        </is>
      </c>
      <c r="E42" s="222">
        <f>ROUNDUP(C42/$N$1+1,0)*D42</f>
        <v/>
      </c>
      <c r="F42" s="82" t="inlineStr">
        <is>
          <t>魔王降临</t>
        </is>
      </c>
      <c r="G42" s="83" t="inlineStr">
        <is>
          <t>40</t>
        </is>
      </c>
      <c r="H42" s="83" t="inlineStr">
        <is>
          <t>40%</t>
        </is>
      </c>
      <c r="I42" s="83" t="inlineStr">
        <is>
          <t>20</t>
        </is>
      </c>
      <c r="J42" s="83" t="inlineStr">
        <is>
          <t>63</t>
        </is>
      </c>
      <c r="K42" s="83" t="inlineStr">
        <is>
          <t>15%</t>
        </is>
      </c>
      <c r="L42" s="239">
        <f>M42*0.2</f>
        <v/>
      </c>
      <c r="M42" s="84" t="inlineStr">
        <is>
          <t>80</t>
        </is>
      </c>
    </row>
    <row r="43" ht="24" customHeight="1">
      <c r="A43" s="742" t="inlineStr">
        <is>
          <t>十阶</t>
        </is>
      </c>
      <c r="B43" s="89" t="inlineStr">
        <is>
          <t>80</t>
        </is>
      </c>
      <c r="C43" s="91" t="inlineStr">
        <is>
          <t>x</t>
        </is>
      </c>
      <c r="D43" s="91" t="inlineStr">
        <is>
          <t>x</t>
        </is>
      </c>
      <c r="E43" s="692" t="inlineStr">
        <is>
          <t>x</t>
        </is>
      </c>
      <c r="F43" s="89" t="inlineStr">
        <is>
          <t>六翼大天使</t>
        </is>
      </c>
      <c r="G43" s="90" t="inlineStr">
        <is>
          <t>50</t>
        </is>
      </c>
      <c r="H43" s="90" t="inlineStr">
        <is>
          <t>50%</t>
        </is>
      </c>
      <c r="I43" s="90" t="inlineStr">
        <is>
          <t>25</t>
        </is>
      </c>
      <c r="J43" s="90" t="inlineStr">
        <is>
          <t>80</t>
        </is>
      </c>
      <c r="K43" s="90" t="inlineStr">
        <is>
          <t>18%</t>
        </is>
      </c>
      <c r="L43" s="268">
        <f>M43*0.2</f>
        <v/>
      </c>
      <c r="M43" s="224" t="inlineStr">
        <is>
          <t>200</t>
        </is>
      </c>
    </row>
    <row r="44" ht="24" customHeight="1">
      <c r="A44" s="765" t="inlineStr"/>
      <c r="B44" s="3" t="n"/>
      <c r="C44" s="3" t="n"/>
      <c r="D44" s="3" t="n"/>
      <c r="E44" s="3" t="n"/>
      <c r="F44" s="3" t="n"/>
      <c r="G44" s="3" t="n"/>
      <c r="H44" s="3" t="n"/>
      <c r="I44" s="3" t="n"/>
      <c r="J44" s="3" t="n"/>
      <c r="K44" s="3" t="n"/>
      <c r="L44" s="3" t="n"/>
      <c r="M44" s="3" t="n"/>
    </row>
    <row r="45" ht="24" customHeight="1">
      <c r="A45" s="386" t="inlineStr">
        <is>
          <t>神兽</t>
        </is>
      </c>
      <c r="B45" s="386" t="inlineStr">
        <is>
          <t>战斗力</t>
        </is>
      </c>
      <c r="C45" s="386" t="inlineStr">
        <is>
          <t>祝福值</t>
        </is>
      </c>
      <c r="D45" s="386" t="inlineStr">
        <is>
          <t>单次材料</t>
        </is>
      </c>
      <c r="E45" s="24" t="inlineStr">
        <is>
          <t>满值材料</t>
        </is>
      </c>
      <c r="F45" s="386" t="inlineStr">
        <is>
          <t>名称</t>
        </is>
      </c>
      <c r="G45" s="386" t="inlineStr">
        <is>
          <t>技空附减</t>
        </is>
      </c>
      <c r="H45" s="386" t="inlineStr">
        <is>
          <t>暴击减伤</t>
        </is>
      </c>
      <c r="I45" s="386" t="inlineStr">
        <is>
          <t>力量值</t>
        </is>
      </c>
      <c r="J45" s="386" t="inlineStr">
        <is>
          <t>生命值</t>
        </is>
      </c>
      <c r="K45" s="386" t="inlineStr">
        <is>
          <t>抗暴率</t>
        </is>
      </c>
      <c r="L45" s="947" t="inlineStr">
        <is>
          <t>摄魂战力</t>
        </is>
      </c>
      <c r="M45" s="386" t="inlineStr">
        <is>
          <t>摄魂数量</t>
        </is>
      </c>
    </row>
    <row r="46" ht="24" customHeight="1">
      <c r="A46" s="1082" t="inlineStr">
        <is>
          <t>一阶</t>
        </is>
      </c>
      <c r="B46" s="558" t="inlineStr">
        <is>
          <t>1.5</t>
        </is>
      </c>
      <c r="C46" s="566" t="inlineStr">
        <is>
          <t>66</t>
        </is>
      </c>
      <c r="D46" s="566" t="inlineStr">
        <is>
          <t>1</t>
        </is>
      </c>
      <c r="E46" s="684">
        <f>ROUNDUP(C46/$N$1+1,0)*D46</f>
        <v/>
      </c>
      <c r="F46" s="558" t="inlineStr">
        <is>
          <t>吉祥锦鲤</t>
        </is>
      </c>
      <c r="G46" s="566" t="inlineStr">
        <is>
          <t>2</t>
        </is>
      </c>
      <c r="H46" s="666" t="inlineStr">
        <is>
          <t>x</t>
        </is>
      </c>
      <c r="I46" s="666" t="inlineStr">
        <is>
          <t>x</t>
        </is>
      </c>
      <c r="J46" s="666" t="inlineStr">
        <is>
          <t>x</t>
        </is>
      </c>
      <c r="K46" s="666" t="inlineStr">
        <is>
          <t>x</t>
        </is>
      </c>
      <c r="L46" s="665" t="inlineStr">
        <is>
          <t>x</t>
        </is>
      </c>
      <c r="M46" s="1056" t="inlineStr">
        <is>
          <t>x</t>
        </is>
      </c>
    </row>
    <row r="47" ht="24" customHeight="1">
      <c r="A47" s="741" t="inlineStr">
        <is>
          <t>二阶</t>
        </is>
      </c>
      <c r="B47" s="82" t="inlineStr">
        <is>
          <t>4</t>
        </is>
      </c>
      <c r="C47" s="83" t="inlineStr">
        <is>
          <t>66</t>
        </is>
      </c>
      <c r="D47" s="83" t="inlineStr">
        <is>
          <t>2</t>
        </is>
      </c>
      <c r="E47" s="222">
        <f>ROUNDUP(C47/$N$1+1,0)*D47</f>
        <v/>
      </c>
      <c r="F47" s="82" t="inlineStr">
        <is>
          <t>广寒月兔</t>
        </is>
      </c>
      <c r="G47" s="83" t="inlineStr">
        <is>
          <t>4</t>
        </is>
      </c>
      <c r="H47" s="83" t="inlineStr">
        <is>
          <t>4%</t>
        </is>
      </c>
      <c r="I47" s="87" t="inlineStr">
        <is>
          <t>x</t>
        </is>
      </c>
      <c r="J47" s="87" t="inlineStr">
        <is>
          <t>x</t>
        </is>
      </c>
      <c r="K47" s="87" t="inlineStr">
        <is>
          <t>x</t>
        </is>
      </c>
      <c r="L47" s="285" t="inlineStr">
        <is>
          <t>x</t>
        </is>
      </c>
      <c r="M47" s="88" t="inlineStr">
        <is>
          <t>x</t>
        </is>
      </c>
    </row>
    <row r="48" ht="24" customHeight="1">
      <c r="A48" s="741" t="inlineStr">
        <is>
          <t>三阶</t>
        </is>
      </c>
      <c r="B48" s="82" t="inlineStr">
        <is>
          <t>8</t>
        </is>
      </c>
      <c r="C48" s="83" t="inlineStr">
        <is>
          <t>100</t>
        </is>
      </c>
      <c r="D48" s="83" t="inlineStr">
        <is>
          <t>3</t>
        </is>
      </c>
      <c r="E48" s="222">
        <f>ROUNDUP(C48/$N$1+1,0)*D48</f>
        <v/>
      </c>
      <c r="F48" s="82" t="inlineStr">
        <is>
          <t>汗血宝马</t>
        </is>
      </c>
      <c r="G48" s="83" t="inlineStr">
        <is>
          <t>8</t>
        </is>
      </c>
      <c r="H48" s="83" t="inlineStr">
        <is>
          <t>8%</t>
        </is>
      </c>
      <c r="I48" s="83" t="inlineStr">
        <is>
          <t>4</t>
        </is>
      </c>
      <c r="J48" s="87" t="inlineStr">
        <is>
          <t>x</t>
        </is>
      </c>
      <c r="K48" s="87" t="inlineStr">
        <is>
          <t>x</t>
        </is>
      </c>
      <c r="L48" s="285" t="inlineStr">
        <is>
          <t>x</t>
        </is>
      </c>
      <c r="M48" s="88" t="inlineStr">
        <is>
          <t>x</t>
        </is>
      </c>
    </row>
    <row r="49" ht="24" customHeight="1">
      <c r="A49" s="741" t="inlineStr">
        <is>
          <t>四阶</t>
        </is>
      </c>
      <c r="B49" s="82" t="inlineStr">
        <is>
          <t>15</t>
        </is>
      </c>
      <c r="C49" s="83" t="inlineStr">
        <is>
          <t>200</t>
        </is>
      </c>
      <c r="D49" s="83" t="inlineStr">
        <is>
          <t>4</t>
        </is>
      </c>
      <c r="E49" s="222">
        <f>ROUNDUP(C49/$N$1+1,0)*D49</f>
        <v/>
      </c>
      <c r="F49" s="82" t="inlineStr">
        <is>
          <t>哮天犬</t>
        </is>
      </c>
      <c r="G49" s="83" t="inlineStr">
        <is>
          <t>12</t>
        </is>
      </c>
      <c r="H49" s="83" t="inlineStr">
        <is>
          <t>12%</t>
        </is>
      </c>
      <c r="I49" s="83" t="inlineStr">
        <is>
          <t>6</t>
        </is>
      </c>
      <c r="J49" s="83" t="inlineStr">
        <is>
          <t>8</t>
        </is>
      </c>
      <c r="K49" s="87" t="inlineStr">
        <is>
          <t>x</t>
        </is>
      </c>
      <c r="L49" s="285" t="inlineStr">
        <is>
          <t>x</t>
        </is>
      </c>
      <c r="M49" s="88" t="inlineStr">
        <is>
          <t>x</t>
        </is>
      </c>
    </row>
    <row r="50" ht="24" customHeight="1">
      <c r="A50" s="741" t="inlineStr">
        <is>
          <t>五阶</t>
        </is>
      </c>
      <c r="B50" s="82" t="inlineStr">
        <is>
          <t>24</t>
        </is>
      </c>
      <c r="C50" s="83" t="inlineStr">
        <is>
          <t>333</t>
        </is>
      </c>
      <c r="D50" s="83" t="inlineStr">
        <is>
          <t>6</t>
        </is>
      </c>
      <c r="E50" s="222">
        <f>ROUNDUP(C50/$N$1+1,0)*D50</f>
        <v/>
      </c>
      <c r="F50" s="82" t="inlineStr">
        <is>
          <t>洪荒巨熊</t>
        </is>
      </c>
      <c r="G50" s="83" t="inlineStr">
        <is>
          <t>16</t>
        </is>
      </c>
      <c r="H50" s="83" t="inlineStr">
        <is>
          <t>16%</t>
        </is>
      </c>
      <c r="I50" s="83" t="inlineStr">
        <is>
          <t>8</t>
        </is>
      </c>
      <c r="J50" s="83" t="inlineStr">
        <is>
          <t>15</t>
        </is>
      </c>
      <c r="K50" s="83" t="inlineStr">
        <is>
          <t>7%</t>
        </is>
      </c>
      <c r="L50" s="239">
        <f>M50*0.2</f>
        <v/>
      </c>
      <c r="M50" s="84" t="inlineStr">
        <is>
          <t>10</t>
        </is>
      </c>
    </row>
    <row r="51" ht="24" customHeight="1">
      <c r="A51" s="741" t="inlineStr">
        <is>
          <t>六阶</t>
        </is>
      </c>
      <c r="B51" s="82" t="inlineStr">
        <is>
          <t>32</t>
        </is>
      </c>
      <c r="C51" s="83" t="inlineStr">
        <is>
          <t>666</t>
        </is>
      </c>
      <c r="D51" s="83" t="inlineStr">
        <is>
          <t>8</t>
        </is>
      </c>
      <c r="E51" s="222">
        <f>ROUNDUP(C51/$N$1+1,0)*D51</f>
        <v/>
      </c>
      <c r="F51" s="82" t="inlineStr">
        <is>
          <t>剑齿猛虎</t>
        </is>
      </c>
      <c r="G51" s="83" t="inlineStr">
        <is>
          <t>22</t>
        </is>
      </c>
      <c r="H51" s="83" t="inlineStr">
        <is>
          <t>22%</t>
        </is>
      </c>
      <c r="I51" s="83" t="inlineStr">
        <is>
          <t>10</t>
        </is>
      </c>
      <c r="J51" s="83" t="inlineStr">
        <is>
          <t>24</t>
        </is>
      </c>
      <c r="K51" s="83" t="inlineStr">
        <is>
          <t>9%</t>
        </is>
      </c>
      <c r="L51" s="239">
        <f>M51*0.2</f>
        <v/>
      </c>
      <c r="M51" s="84" t="inlineStr">
        <is>
          <t>20</t>
        </is>
      </c>
    </row>
    <row r="52" ht="24" customHeight="1">
      <c r="A52" s="741" t="inlineStr">
        <is>
          <t>七阶</t>
        </is>
      </c>
      <c r="B52" s="82" t="inlineStr">
        <is>
          <t>40</t>
        </is>
      </c>
      <c r="C52" s="83" t="inlineStr">
        <is>
          <t>1000</t>
        </is>
      </c>
      <c r="D52" s="83" t="inlineStr">
        <is>
          <t>10</t>
        </is>
      </c>
      <c r="E52" s="222">
        <f>ROUNDUP(C52/$N$1+1,0)*D52</f>
        <v/>
      </c>
      <c r="F52" s="82" t="inlineStr">
        <is>
          <t>北冥玄武</t>
        </is>
      </c>
      <c r="G52" s="83" t="inlineStr">
        <is>
          <t>28</t>
        </is>
      </c>
      <c r="H52" s="83" t="inlineStr">
        <is>
          <t>28%</t>
        </is>
      </c>
      <c r="I52" s="83" t="inlineStr">
        <is>
          <t>13</t>
        </is>
      </c>
      <c r="J52" s="83" t="inlineStr">
        <is>
          <t>35</t>
        </is>
      </c>
      <c r="K52" s="83" t="inlineStr">
        <is>
          <t>11%</t>
        </is>
      </c>
      <c r="L52" s="239">
        <f>M52*0.2</f>
        <v/>
      </c>
      <c r="M52" s="84" t="inlineStr">
        <is>
          <t>40</t>
        </is>
      </c>
    </row>
    <row r="53" ht="24" customHeight="1">
      <c r="A53" s="741" t="inlineStr">
        <is>
          <t>八阶</t>
        </is>
      </c>
      <c r="B53" s="82" t="inlineStr">
        <is>
          <t>48</t>
        </is>
      </c>
      <c r="C53" s="83" t="inlineStr">
        <is>
          <t>2000</t>
        </is>
      </c>
      <c r="D53" s="83" t="inlineStr">
        <is>
          <t>12</t>
        </is>
      </c>
      <c r="E53" s="222">
        <f>ROUNDUP(C53/$N$1+1,0)*D53</f>
        <v/>
      </c>
      <c r="F53" s="82" t="inlineStr">
        <is>
          <t>雷光麒麟</t>
        </is>
      </c>
      <c r="G53" s="83" t="inlineStr">
        <is>
          <t>34</t>
        </is>
      </c>
      <c r="H53" s="83" t="inlineStr">
        <is>
          <t>34%</t>
        </is>
      </c>
      <c r="I53" s="83" t="inlineStr">
        <is>
          <t>16</t>
        </is>
      </c>
      <c r="J53" s="83" t="inlineStr">
        <is>
          <t>48</t>
        </is>
      </c>
      <c r="K53" s="83" t="inlineStr">
        <is>
          <t>13%</t>
        </is>
      </c>
      <c r="L53" s="239">
        <f>M53*0.2</f>
        <v/>
      </c>
      <c r="M53" s="84" t="inlineStr">
        <is>
          <t>60</t>
        </is>
      </c>
    </row>
    <row r="54" ht="24" customHeight="1">
      <c r="A54" s="741" t="inlineStr">
        <is>
          <t>九阶</t>
        </is>
      </c>
      <c r="B54" s="82" t="inlineStr">
        <is>
          <t>60</t>
        </is>
      </c>
      <c r="C54" s="83" t="inlineStr">
        <is>
          <t>2000</t>
        </is>
      </c>
      <c r="D54" s="83" t="inlineStr">
        <is>
          <t>12</t>
        </is>
      </c>
      <c r="E54" s="222">
        <f>ROUNDUP(C54/$N$1+1,0)*D54</f>
        <v/>
      </c>
      <c r="F54" s="82" t="inlineStr">
        <is>
          <t>烈火朱雀</t>
        </is>
      </c>
      <c r="G54" s="83" t="inlineStr">
        <is>
          <t>40</t>
        </is>
      </c>
      <c r="H54" s="83" t="inlineStr">
        <is>
          <t>40%</t>
        </is>
      </c>
      <c r="I54" s="83" t="inlineStr">
        <is>
          <t>20</t>
        </is>
      </c>
      <c r="J54" s="83" t="inlineStr">
        <is>
          <t>63</t>
        </is>
      </c>
      <c r="K54" s="83" t="inlineStr">
        <is>
          <t>15%</t>
        </is>
      </c>
      <c r="L54" s="239">
        <f>M54*0.2</f>
        <v/>
      </c>
      <c r="M54" s="84" t="inlineStr">
        <is>
          <t>80</t>
        </is>
      </c>
    </row>
    <row r="55" ht="24" customHeight="1">
      <c r="A55" s="742" t="inlineStr">
        <is>
          <t>十阶</t>
        </is>
      </c>
      <c r="B55" s="89" t="inlineStr">
        <is>
          <t>80</t>
        </is>
      </c>
      <c r="C55" s="91" t="inlineStr">
        <is>
          <t>x</t>
        </is>
      </c>
      <c r="D55" s="91" t="inlineStr">
        <is>
          <t>x</t>
        </is>
      </c>
      <c r="E55" s="692" t="inlineStr">
        <is>
          <t>x</t>
        </is>
      </c>
      <c r="F55" s="89" t="inlineStr">
        <is>
          <t>九天神龙</t>
        </is>
      </c>
      <c r="G55" s="90" t="inlineStr">
        <is>
          <t>50</t>
        </is>
      </c>
      <c r="H55" s="90" t="inlineStr">
        <is>
          <t>50%</t>
        </is>
      </c>
      <c r="I55" s="90" t="inlineStr">
        <is>
          <t>25</t>
        </is>
      </c>
      <c r="J55" s="90" t="inlineStr">
        <is>
          <t>80</t>
        </is>
      </c>
      <c r="K55" s="90" t="inlineStr">
        <is>
          <t>18%</t>
        </is>
      </c>
      <c r="L55" s="268">
        <f>M55*0.2</f>
        <v/>
      </c>
      <c r="M55" s="224" t="inlineStr">
        <is>
          <t>200</t>
        </is>
      </c>
    </row>
    <row r="56" ht="24" customHeight="1">
      <c r="A56" s="765" t="inlineStr"/>
      <c r="B56" s="3" t="n"/>
      <c r="C56" s="3" t="n"/>
      <c r="D56" s="3" t="n"/>
      <c r="E56" s="3" t="n"/>
      <c r="F56" s="3" t="n"/>
      <c r="G56" s="3" t="n"/>
      <c r="H56" s="3" t="n"/>
      <c r="I56" s="3" t="n"/>
      <c r="J56" s="3" t="n"/>
      <c r="K56" s="3" t="n"/>
      <c r="L56" s="3" t="n"/>
      <c r="M56" s="3" t="n"/>
    </row>
    <row r="57" ht="24" customHeight="1">
      <c r="A57" s="386" t="inlineStr">
        <is>
          <t>神饰</t>
        </is>
      </c>
      <c r="B57" s="386" t="inlineStr">
        <is>
          <t>战斗力</t>
        </is>
      </c>
      <c r="C57" s="386" t="inlineStr">
        <is>
          <t>祝福值</t>
        </is>
      </c>
      <c r="D57" s="386" t="inlineStr">
        <is>
          <t>单次材料</t>
        </is>
      </c>
      <c r="E57" s="24" t="inlineStr">
        <is>
          <t>满值材料</t>
        </is>
      </c>
      <c r="F57" s="386" t="inlineStr">
        <is>
          <t>名称</t>
        </is>
      </c>
      <c r="G57" s="386" t="inlineStr">
        <is>
          <t>武伤增减</t>
        </is>
      </c>
      <c r="H57" s="386" t="inlineStr">
        <is>
          <t>闪避率</t>
        </is>
      </c>
      <c r="I57" s="386" t="inlineStr">
        <is>
          <t>敏捷值</t>
        </is>
      </c>
      <c r="J57" s="386" t="inlineStr">
        <is>
          <t>生命值</t>
        </is>
      </c>
      <c r="K57" s="386" t="inlineStr">
        <is>
          <t>命中率</t>
        </is>
      </c>
      <c r="L57" s="947" t="inlineStr">
        <is>
          <t>摄魂战力</t>
        </is>
      </c>
      <c r="M57" s="386" t="inlineStr">
        <is>
          <t>摄魂数量</t>
        </is>
      </c>
    </row>
    <row r="58" ht="24" customHeight="1">
      <c r="A58" s="1082" t="inlineStr">
        <is>
          <t>一阶</t>
        </is>
      </c>
      <c r="B58" s="558" t="inlineStr">
        <is>
          <t>1.5</t>
        </is>
      </c>
      <c r="C58" s="566" t="inlineStr">
        <is>
          <t>66</t>
        </is>
      </c>
      <c r="D58" s="566" t="inlineStr">
        <is>
          <t>1</t>
        </is>
      </c>
      <c r="E58" s="684">
        <f>ROUNDUP(C58/$N$1+1,0)*D58</f>
        <v/>
      </c>
      <c r="F58" s="82" t="inlineStr">
        <is>
          <t>彩银指环</t>
        </is>
      </c>
      <c r="G58" s="83" t="inlineStr">
        <is>
          <t>1%</t>
        </is>
      </c>
      <c r="H58" s="87" t="inlineStr">
        <is>
          <t>x</t>
        </is>
      </c>
      <c r="I58" s="87" t="inlineStr">
        <is>
          <t>x</t>
        </is>
      </c>
      <c r="J58" s="87" t="inlineStr">
        <is>
          <t>x</t>
        </is>
      </c>
      <c r="K58" s="87" t="inlineStr">
        <is>
          <t>x</t>
        </is>
      </c>
      <c r="L58" s="665" t="inlineStr">
        <is>
          <t>x</t>
        </is>
      </c>
      <c r="M58" s="1056" t="inlineStr">
        <is>
          <t>x</t>
        </is>
      </c>
    </row>
    <row r="59" ht="24" customHeight="1">
      <c r="A59" s="741" t="inlineStr">
        <is>
          <t>二阶</t>
        </is>
      </c>
      <c r="B59" s="82" t="inlineStr">
        <is>
          <t>4</t>
        </is>
      </c>
      <c r="C59" s="83" t="inlineStr">
        <is>
          <t>66</t>
        </is>
      </c>
      <c r="D59" s="83" t="inlineStr">
        <is>
          <t>2</t>
        </is>
      </c>
      <c r="E59" s="222">
        <f>ROUNDUP(C59/$N$1+1,0)*D59</f>
        <v/>
      </c>
      <c r="F59" s="82" t="inlineStr">
        <is>
          <t>铂金指环</t>
        </is>
      </c>
      <c r="G59" s="83" t="inlineStr">
        <is>
          <t>2%</t>
        </is>
      </c>
      <c r="H59" s="83" t="inlineStr">
        <is>
          <t>2%</t>
        </is>
      </c>
      <c r="I59" s="87" t="inlineStr">
        <is>
          <t>x</t>
        </is>
      </c>
      <c r="J59" s="87" t="inlineStr">
        <is>
          <t>x</t>
        </is>
      </c>
      <c r="K59" s="87" t="inlineStr">
        <is>
          <t>x</t>
        </is>
      </c>
      <c r="L59" s="285" t="inlineStr">
        <is>
          <t>x</t>
        </is>
      </c>
      <c r="M59" s="88" t="inlineStr">
        <is>
          <t>x</t>
        </is>
      </c>
    </row>
    <row r="60" ht="24" customHeight="1">
      <c r="A60" s="741" t="inlineStr">
        <is>
          <t>三阶</t>
        </is>
      </c>
      <c r="B60" s="82" t="inlineStr">
        <is>
          <t>8</t>
        </is>
      </c>
      <c r="C60" s="83" t="inlineStr">
        <is>
          <t>100</t>
        </is>
      </c>
      <c r="D60" s="83" t="inlineStr">
        <is>
          <t>3</t>
        </is>
      </c>
      <c r="E60" s="222">
        <f>ROUNDUP(C60/$N$1+1,0)*D60</f>
        <v/>
      </c>
      <c r="F60" s="82" t="inlineStr">
        <is>
          <t>蛋白石坠饰</t>
        </is>
      </c>
      <c r="G60" s="83" t="inlineStr">
        <is>
          <t>3%</t>
        </is>
      </c>
      <c r="H60" s="83" t="inlineStr">
        <is>
          <t>3%</t>
        </is>
      </c>
      <c r="I60" s="83" t="inlineStr">
        <is>
          <t>4</t>
        </is>
      </c>
      <c r="J60" s="87" t="inlineStr">
        <is>
          <t>x</t>
        </is>
      </c>
      <c r="K60" s="87" t="inlineStr">
        <is>
          <t>x</t>
        </is>
      </c>
      <c r="L60" s="285" t="inlineStr">
        <is>
          <t>x</t>
        </is>
      </c>
      <c r="M60" s="88" t="inlineStr">
        <is>
          <t>x</t>
        </is>
      </c>
    </row>
    <row r="61" ht="24" customHeight="1">
      <c r="A61" s="741" t="inlineStr">
        <is>
          <t>四阶</t>
        </is>
      </c>
      <c r="B61" s="82" t="inlineStr">
        <is>
          <t>15</t>
        </is>
      </c>
      <c r="C61" s="83" t="inlineStr">
        <is>
          <t>200</t>
        </is>
      </c>
      <c r="D61" s="83" t="inlineStr">
        <is>
          <t>4</t>
        </is>
      </c>
      <c r="E61" s="222">
        <f>ROUNDUP(C61/$N$1+1,0)*D61</f>
        <v/>
      </c>
      <c r="F61" s="82" t="inlineStr">
        <is>
          <t>孔雀石坠饰</t>
        </is>
      </c>
      <c r="G61" s="83" t="inlineStr">
        <is>
          <t>5%</t>
        </is>
      </c>
      <c r="H61" s="83" t="inlineStr">
        <is>
          <t>5%</t>
        </is>
      </c>
      <c r="I61" s="83" t="inlineStr">
        <is>
          <t>6</t>
        </is>
      </c>
      <c r="J61" s="83" t="inlineStr">
        <is>
          <t>8</t>
        </is>
      </c>
      <c r="K61" s="87" t="inlineStr">
        <is>
          <t>x</t>
        </is>
      </c>
      <c r="L61" s="285" t="inlineStr">
        <is>
          <t>x</t>
        </is>
      </c>
      <c r="M61" s="88" t="inlineStr">
        <is>
          <t>x</t>
        </is>
      </c>
    </row>
    <row r="62" ht="24" customHeight="1">
      <c r="A62" s="741" t="inlineStr">
        <is>
          <t>五阶</t>
        </is>
      </c>
      <c r="B62" s="82" t="inlineStr">
        <is>
          <t>24</t>
        </is>
      </c>
      <c r="C62" s="83" t="inlineStr">
        <is>
          <t>333</t>
        </is>
      </c>
      <c r="D62" s="83" t="inlineStr">
        <is>
          <t>6</t>
        </is>
      </c>
      <c r="E62" s="222">
        <f>ROUNDUP(C62/$N$1+1,0)*D62</f>
        <v/>
      </c>
      <c r="F62" s="82" t="inlineStr">
        <is>
          <t>猫眼石坠饰</t>
        </is>
      </c>
      <c r="G62" s="83" t="inlineStr">
        <is>
          <t>7%</t>
        </is>
      </c>
      <c r="H62" s="83" t="inlineStr">
        <is>
          <t>7%</t>
        </is>
      </c>
      <c r="I62" s="83" t="inlineStr">
        <is>
          <t>8</t>
        </is>
      </c>
      <c r="J62" s="83" t="inlineStr">
        <is>
          <t>15</t>
        </is>
      </c>
      <c r="K62" s="83" t="inlineStr">
        <is>
          <t>7%</t>
        </is>
      </c>
      <c r="L62" s="239">
        <f>M62*0.2</f>
        <v/>
      </c>
      <c r="M62" s="84" t="inlineStr">
        <is>
          <t>10</t>
        </is>
      </c>
    </row>
    <row r="63" ht="24" customHeight="1">
      <c r="A63" s="741" t="inlineStr">
        <is>
          <t>六阶</t>
        </is>
      </c>
      <c r="B63" s="82" t="inlineStr">
        <is>
          <t>32</t>
        </is>
      </c>
      <c r="C63" s="83" t="inlineStr">
        <is>
          <t>666</t>
        </is>
      </c>
      <c r="D63" s="83" t="inlineStr">
        <is>
          <t>8</t>
        </is>
      </c>
      <c r="E63" s="222">
        <f>ROUNDUP(C63/$N$1+1,0)*D63</f>
        <v/>
      </c>
      <c r="F63" s="82" t="inlineStr">
        <is>
          <t>红宝石手镯</t>
        </is>
      </c>
      <c r="G63" s="83" t="inlineStr">
        <is>
          <t>9%</t>
        </is>
      </c>
      <c r="H63" s="83" t="inlineStr">
        <is>
          <t>9%</t>
        </is>
      </c>
      <c r="I63" s="83" t="inlineStr">
        <is>
          <t>10</t>
        </is>
      </c>
      <c r="J63" s="83" t="inlineStr">
        <is>
          <t>24</t>
        </is>
      </c>
      <c r="K63" s="83" t="inlineStr">
        <is>
          <t>9%</t>
        </is>
      </c>
      <c r="L63" s="239">
        <f>M63*0.2</f>
        <v/>
      </c>
      <c r="M63" s="84" t="inlineStr">
        <is>
          <t>20</t>
        </is>
      </c>
    </row>
    <row r="64" ht="24" customHeight="1">
      <c r="A64" s="741" t="inlineStr">
        <is>
          <t>七阶</t>
        </is>
      </c>
      <c r="B64" s="82" t="inlineStr">
        <is>
          <t>40</t>
        </is>
      </c>
      <c r="C64" s="83" t="inlineStr">
        <is>
          <t>1000</t>
        </is>
      </c>
      <c r="D64" s="83" t="inlineStr">
        <is>
          <t>10</t>
        </is>
      </c>
      <c r="E64" s="222">
        <f>ROUNDUP(C64/$N$1+1,0)*D64</f>
        <v/>
      </c>
      <c r="F64" s="82" t="inlineStr">
        <is>
          <t>蓝水晶权杖</t>
        </is>
      </c>
      <c r="G64" s="83" t="inlineStr">
        <is>
          <t>11%</t>
        </is>
      </c>
      <c r="H64" s="83" t="inlineStr">
        <is>
          <t>11%</t>
        </is>
      </c>
      <c r="I64" s="83" t="inlineStr">
        <is>
          <t>13</t>
        </is>
      </c>
      <c r="J64" s="83" t="inlineStr">
        <is>
          <t>35</t>
        </is>
      </c>
      <c r="K64" s="83" t="inlineStr">
        <is>
          <t>11%</t>
        </is>
      </c>
      <c r="L64" s="239">
        <f>M64*0.2</f>
        <v/>
      </c>
      <c r="M64" s="84" t="inlineStr">
        <is>
          <t>40</t>
        </is>
      </c>
    </row>
    <row r="65" ht="24" customHeight="1">
      <c r="A65" s="741" t="inlineStr">
        <is>
          <t>八阶</t>
        </is>
      </c>
      <c r="B65" s="82" t="inlineStr">
        <is>
          <t>48</t>
        </is>
      </c>
      <c r="C65" s="83" t="inlineStr">
        <is>
          <t>2000</t>
        </is>
      </c>
      <c r="D65" s="83" t="inlineStr">
        <is>
          <t>12</t>
        </is>
      </c>
      <c r="E65" s="222">
        <f>ROUNDUP(C65/$N$1+1,0)*D65</f>
        <v/>
      </c>
      <c r="F65" s="82" t="inlineStr">
        <is>
          <t>皇紫晶权杖</t>
        </is>
      </c>
      <c r="G65" s="83" t="inlineStr">
        <is>
          <t>13%</t>
        </is>
      </c>
      <c r="H65" s="83" t="inlineStr">
        <is>
          <t>13%</t>
        </is>
      </c>
      <c r="I65" s="83" t="inlineStr">
        <is>
          <t>16</t>
        </is>
      </c>
      <c r="J65" s="83" t="inlineStr">
        <is>
          <t>48</t>
        </is>
      </c>
      <c r="K65" s="83" t="inlineStr">
        <is>
          <t>13%</t>
        </is>
      </c>
      <c r="L65" s="239">
        <f>M65*0.2</f>
        <v/>
      </c>
      <c r="M65" s="84" t="inlineStr">
        <is>
          <t>60</t>
        </is>
      </c>
    </row>
    <row r="66" ht="24" customHeight="1">
      <c r="A66" s="741" t="inlineStr">
        <is>
          <t>九阶</t>
        </is>
      </c>
      <c r="B66" s="82" t="inlineStr">
        <is>
          <t>60</t>
        </is>
      </c>
      <c r="C66" s="83" t="inlineStr">
        <is>
          <t>2000</t>
        </is>
      </c>
      <c r="D66" s="83" t="inlineStr">
        <is>
          <t>12</t>
        </is>
      </c>
      <c r="E66" s="222">
        <f>ROUNDUP(C66/$N$1+1,0)*D66</f>
        <v/>
      </c>
      <c r="F66" s="1091" t="inlineStr">
        <is>
          <t>黑暗翡翠碧玺</t>
        </is>
      </c>
      <c r="G66" s="83" t="inlineStr">
        <is>
          <t>15%</t>
        </is>
      </c>
      <c r="H66" s="83" t="inlineStr">
        <is>
          <t>15%</t>
        </is>
      </c>
      <c r="I66" s="83" t="inlineStr">
        <is>
          <t>20</t>
        </is>
      </c>
      <c r="J66" s="83" t="inlineStr">
        <is>
          <t>63</t>
        </is>
      </c>
      <c r="K66" s="83" t="inlineStr">
        <is>
          <t>15%</t>
        </is>
      </c>
      <c r="L66" s="239">
        <f>M66*0.2</f>
        <v/>
      </c>
      <c r="M66" s="84" t="inlineStr">
        <is>
          <t>80</t>
        </is>
      </c>
    </row>
    <row r="67" ht="24" customHeight="1">
      <c r="A67" s="742" t="inlineStr">
        <is>
          <t>十阶</t>
        </is>
      </c>
      <c r="B67" s="89" t="inlineStr">
        <is>
          <t>80</t>
        </is>
      </c>
      <c r="C67" s="91" t="inlineStr">
        <is>
          <t>x</t>
        </is>
      </c>
      <c r="D67" s="91" t="inlineStr">
        <is>
          <t>x</t>
        </is>
      </c>
      <c r="E67" s="692" t="inlineStr">
        <is>
          <t>x</t>
        </is>
      </c>
      <c r="F67" s="1092" t="inlineStr">
        <is>
          <t>粉红钻石皇冠</t>
        </is>
      </c>
      <c r="G67" s="90" t="inlineStr">
        <is>
          <t>18%</t>
        </is>
      </c>
      <c r="H67" s="90" t="inlineStr">
        <is>
          <t>18%</t>
        </is>
      </c>
      <c r="I67" s="90" t="inlineStr">
        <is>
          <t>25</t>
        </is>
      </c>
      <c r="J67" s="90" t="inlineStr">
        <is>
          <t>80</t>
        </is>
      </c>
      <c r="K67" s="90" t="inlineStr">
        <is>
          <t>18%</t>
        </is>
      </c>
      <c r="L67" s="268">
        <f>M67*0.2</f>
        <v/>
      </c>
      <c r="M67" s="224" t="inlineStr">
        <is>
          <t>200</t>
        </is>
      </c>
    </row>
    <row r="68" ht="24" customHeight="1">
      <c r="A68" s="765" t="inlineStr"/>
      <c r="B68" s="3" t="n"/>
      <c r="C68" s="3" t="n"/>
      <c r="D68" s="3" t="n"/>
      <c r="E68" s="3" t="n"/>
      <c r="F68" s="3" t="n"/>
      <c r="G68" s="3" t="n"/>
      <c r="H68" s="3" t="n"/>
      <c r="I68" s="3" t="n"/>
      <c r="J68" s="3" t="n"/>
      <c r="K68" s="3" t="n"/>
      <c r="L68" s="3" t="n"/>
      <c r="M68" s="3" t="n"/>
    </row>
    <row r="69" ht="24" customHeight="1">
      <c r="A69" s="386" t="inlineStr">
        <is>
          <t>神履</t>
        </is>
      </c>
      <c r="B69" s="386" t="inlineStr">
        <is>
          <t>战斗力</t>
        </is>
      </c>
      <c r="C69" s="386" t="inlineStr">
        <is>
          <t>祝福值</t>
        </is>
      </c>
      <c r="D69" s="386" t="inlineStr">
        <is>
          <t>单次材料</t>
        </is>
      </c>
      <c r="E69" s="24" t="inlineStr">
        <is>
          <t>满值材料</t>
        </is>
      </c>
      <c r="F69" s="386" t="inlineStr">
        <is>
          <t>名称</t>
        </is>
      </c>
      <c r="G69" s="386" t="inlineStr">
        <is>
          <t>技空增减</t>
        </is>
      </c>
      <c r="H69" s="386" t="inlineStr">
        <is>
          <t>抗暴率</t>
        </is>
      </c>
      <c r="I69" s="386" t="inlineStr">
        <is>
          <t>扔武增伤</t>
        </is>
      </c>
      <c r="J69" s="386" t="inlineStr">
        <is>
          <t>生命值</t>
        </is>
      </c>
      <c r="K69" s="386" t="inlineStr">
        <is>
          <t>暴击率</t>
        </is>
      </c>
      <c r="L69" s="947" t="inlineStr">
        <is>
          <t>摄魂战力</t>
        </is>
      </c>
      <c r="M69" s="386" t="inlineStr">
        <is>
          <t>摄魂数量</t>
        </is>
      </c>
    </row>
    <row r="70" ht="24" customHeight="1">
      <c r="A70" s="1082" t="inlineStr">
        <is>
          <t>一阶</t>
        </is>
      </c>
      <c r="B70" s="558" t="inlineStr">
        <is>
          <t>1.5</t>
        </is>
      </c>
      <c r="C70" s="566" t="inlineStr">
        <is>
          <t>66</t>
        </is>
      </c>
      <c r="D70" s="566" t="inlineStr">
        <is>
          <t>1</t>
        </is>
      </c>
      <c r="E70" s="684">
        <f>ROUNDUP(C70/$N$1+1,0)*D70</f>
        <v/>
      </c>
      <c r="F70" s="82" t="inlineStr">
        <is>
          <t>神行靴</t>
        </is>
      </c>
      <c r="G70" s="83" t="inlineStr">
        <is>
          <t>1%</t>
        </is>
      </c>
      <c r="H70" s="87" t="inlineStr">
        <is>
          <t>x</t>
        </is>
      </c>
      <c r="I70" s="87" t="inlineStr">
        <is>
          <t>x</t>
        </is>
      </c>
      <c r="J70" s="87" t="inlineStr">
        <is>
          <t>x</t>
        </is>
      </c>
      <c r="K70" s="87" t="inlineStr">
        <is>
          <t>x</t>
        </is>
      </c>
      <c r="L70" s="665" t="inlineStr">
        <is>
          <t>x</t>
        </is>
      </c>
      <c r="M70" s="1056" t="inlineStr">
        <is>
          <t>x</t>
        </is>
      </c>
    </row>
    <row r="71" ht="24" customHeight="1">
      <c r="A71" s="741" t="inlineStr">
        <is>
          <t>二阶</t>
        </is>
      </c>
      <c r="B71" s="82" t="inlineStr">
        <is>
          <t>4</t>
        </is>
      </c>
      <c r="C71" s="83" t="inlineStr">
        <is>
          <t>66</t>
        </is>
      </c>
      <c r="D71" s="83" t="inlineStr">
        <is>
          <t>2</t>
        </is>
      </c>
      <c r="E71" s="222">
        <f>ROUNDUP(C71/$N$1+1,0)*D71</f>
        <v/>
      </c>
      <c r="F71" s="82" t="inlineStr">
        <is>
          <t>追星踏月</t>
        </is>
      </c>
      <c r="G71" s="83" t="inlineStr">
        <is>
          <t>2%</t>
        </is>
      </c>
      <c r="H71" s="83" t="inlineStr">
        <is>
          <t>2%</t>
        </is>
      </c>
      <c r="I71" s="87" t="inlineStr">
        <is>
          <t>x</t>
        </is>
      </c>
      <c r="J71" s="87" t="inlineStr">
        <is>
          <t>x</t>
        </is>
      </c>
      <c r="K71" s="87" t="inlineStr">
        <is>
          <t>x</t>
        </is>
      </c>
      <c r="L71" s="285" t="inlineStr">
        <is>
          <t>x</t>
        </is>
      </c>
      <c r="M71" s="88" t="inlineStr">
        <is>
          <t>x</t>
        </is>
      </c>
    </row>
    <row r="72" ht="24" customHeight="1">
      <c r="A72" s="741" t="inlineStr">
        <is>
          <t>三阶</t>
        </is>
      </c>
      <c r="B72" s="82" t="inlineStr">
        <is>
          <t>8</t>
        </is>
      </c>
      <c r="C72" s="83" t="inlineStr">
        <is>
          <t>100</t>
        </is>
      </c>
      <c r="D72" s="83" t="inlineStr">
        <is>
          <t>3</t>
        </is>
      </c>
      <c r="E72" s="222">
        <f>ROUNDUP(C72/$N$1+1,0)*D72</f>
        <v/>
      </c>
      <c r="F72" s="82" t="inlineStr">
        <is>
          <t>万里追云履</t>
        </is>
      </c>
      <c r="G72" s="83" t="inlineStr">
        <is>
          <t>3%</t>
        </is>
      </c>
      <c r="H72" s="83" t="inlineStr">
        <is>
          <t>3%</t>
        </is>
      </c>
      <c r="I72" s="83" t="inlineStr">
        <is>
          <t>3%</t>
        </is>
      </c>
      <c r="J72" s="87" t="inlineStr">
        <is>
          <t>x</t>
        </is>
      </c>
      <c r="K72" s="87" t="inlineStr">
        <is>
          <t>x</t>
        </is>
      </c>
      <c r="L72" s="285" t="inlineStr">
        <is>
          <t>x</t>
        </is>
      </c>
      <c r="M72" s="88" t="inlineStr">
        <is>
          <t>x</t>
        </is>
      </c>
    </row>
    <row r="73" ht="24" customHeight="1">
      <c r="A73" s="741" t="inlineStr">
        <is>
          <t>四阶</t>
        </is>
      </c>
      <c r="B73" s="82" t="inlineStr">
        <is>
          <t>15</t>
        </is>
      </c>
      <c r="C73" s="83" t="inlineStr">
        <is>
          <t>200</t>
        </is>
      </c>
      <c r="D73" s="83" t="inlineStr">
        <is>
          <t>4</t>
        </is>
      </c>
      <c r="E73" s="222">
        <f>ROUNDUP(C73/$N$1+1,0)*D73</f>
        <v/>
      </c>
      <c r="F73" s="82" t="inlineStr">
        <is>
          <t>平步青云</t>
        </is>
      </c>
      <c r="G73" s="83" t="inlineStr">
        <is>
          <t>5%</t>
        </is>
      </c>
      <c r="H73" s="83" t="inlineStr">
        <is>
          <t>5%</t>
        </is>
      </c>
      <c r="I73" s="83" t="inlineStr">
        <is>
          <t>5%</t>
        </is>
      </c>
      <c r="J73" s="83" t="inlineStr">
        <is>
          <t>8</t>
        </is>
      </c>
      <c r="K73" s="87" t="inlineStr">
        <is>
          <t>x</t>
        </is>
      </c>
      <c r="L73" s="285" t="inlineStr">
        <is>
          <t>x</t>
        </is>
      </c>
      <c r="M73" s="88" t="inlineStr">
        <is>
          <t>x</t>
        </is>
      </c>
    </row>
    <row r="74" ht="24" customHeight="1">
      <c r="A74" s="741" t="inlineStr">
        <is>
          <t>五阶</t>
        </is>
      </c>
      <c r="B74" s="82" t="inlineStr">
        <is>
          <t>24</t>
        </is>
      </c>
      <c r="C74" s="83" t="inlineStr">
        <is>
          <t>333</t>
        </is>
      </c>
      <c r="D74" s="83" t="inlineStr">
        <is>
          <t>6</t>
        </is>
      </c>
      <c r="E74" s="222">
        <f>ROUNDUP(C74/$N$1+1,0)*D74</f>
        <v/>
      </c>
      <c r="F74" s="82" t="inlineStr">
        <is>
          <t>追云逐电</t>
        </is>
      </c>
      <c r="G74" s="83" t="inlineStr">
        <is>
          <t>7%</t>
        </is>
      </c>
      <c r="H74" s="83" t="inlineStr">
        <is>
          <t>7%</t>
        </is>
      </c>
      <c r="I74" s="83" t="inlineStr">
        <is>
          <t>7%</t>
        </is>
      </c>
      <c r="J74" s="83" t="inlineStr">
        <is>
          <t>15</t>
        </is>
      </c>
      <c r="K74" s="83" t="inlineStr">
        <is>
          <t>7%</t>
        </is>
      </c>
      <c r="L74" s="239">
        <f>M74*0.2</f>
        <v/>
      </c>
      <c r="M74" s="84" t="inlineStr">
        <is>
          <t>10</t>
        </is>
      </c>
    </row>
    <row r="75" ht="24" customHeight="1">
      <c r="A75" s="741" t="inlineStr">
        <is>
          <t>六阶</t>
        </is>
      </c>
      <c r="B75" s="82" t="inlineStr">
        <is>
          <t>32</t>
        </is>
      </c>
      <c r="C75" s="83" t="inlineStr">
        <is>
          <t>666</t>
        </is>
      </c>
      <c r="D75" s="83" t="inlineStr">
        <is>
          <t>8</t>
        </is>
      </c>
      <c r="E75" s="222">
        <f>ROUNDUP(C75/$N$1+1,0)*D75</f>
        <v/>
      </c>
      <c r="F75" s="82" t="inlineStr">
        <is>
          <t>乾坤天罡履</t>
        </is>
      </c>
      <c r="G75" s="83" t="inlineStr">
        <is>
          <t>9%</t>
        </is>
      </c>
      <c r="H75" s="83" t="inlineStr">
        <is>
          <t>9%</t>
        </is>
      </c>
      <c r="I75" s="83" t="inlineStr">
        <is>
          <t>9%</t>
        </is>
      </c>
      <c r="J75" s="83" t="inlineStr">
        <is>
          <t>24</t>
        </is>
      </c>
      <c r="K75" s="83" t="inlineStr">
        <is>
          <t>9%</t>
        </is>
      </c>
      <c r="L75" s="239">
        <f>M75*0.2</f>
        <v/>
      </c>
      <c r="M75" s="84" t="inlineStr">
        <is>
          <t>20</t>
        </is>
      </c>
    </row>
    <row r="76" ht="24" customHeight="1">
      <c r="A76" s="741" t="inlineStr">
        <is>
          <t>七阶</t>
        </is>
      </c>
      <c r="B76" s="82" t="inlineStr">
        <is>
          <t>40</t>
        </is>
      </c>
      <c r="C76" s="83" t="inlineStr">
        <is>
          <t>1000</t>
        </is>
      </c>
      <c r="D76" s="83" t="inlineStr">
        <is>
          <t>10</t>
        </is>
      </c>
      <c r="E76" s="222">
        <f>ROUNDUP(C76/$N$1+1,0)*D76</f>
        <v/>
      </c>
      <c r="F76" s="82" t="inlineStr">
        <is>
          <t>七星逐月履</t>
        </is>
      </c>
      <c r="G76" s="83" t="inlineStr">
        <is>
          <t>11%</t>
        </is>
      </c>
      <c r="H76" s="83" t="inlineStr">
        <is>
          <t>11%</t>
        </is>
      </c>
      <c r="I76" s="83" t="inlineStr">
        <is>
          <t>11%</t>
        </is>
      </c>
      <c r="J76" s="83" t="inlineStr">
        <is>
          <t>35</t>
        </is>
      </c>
      <c r="K76" s="83" t="inlineStr">
        <is>
          <t>11%</t>
        </is>
      </c>
      <c r="L76" s="239">
        <f>M76*0.2</f>
        <v/>
      </c>
      <c r="M76" s="84" t="inlineStr">
        <is>
          <t>40</t>
        </is>
      </c>
    </row>
    <row r="77" ht="24" customHeight="1">
      <c r="A77" s="741" t="inlineStr">
        <is>
          <t>八阶</t>
        </is>
      </c>
      <c r="B77" s="82" t="inlineStr">
        <is>
          <t>48</t>
        </is>
      </c>
      <c r="C77" s="83" t="inlineStr">
        <is>
          <t>2000</t>
        </is>
      </c>
      <c r="D77" s="83" t="inlineStr">
        <is>
          <t>12</t>
        </is>
      </c>
      <c r="E77" s="222">
        <f>ROUNDUP(C77/$N$1+1,0)*D77</f>
        <v/>
      </c>
      <c r="F77" s="82" t="inlineStr">
        <is>
          <t>碧霞流云履</t>
        </is>
      </c>
      <c r="G77" s="83" t="inlineStr">
        <is>
          <t>13%</t>
        </is>
      </c>
      <c r="H77" s="83" t="inlineStr">
        <is>
          <t>13%</t>
        </is>
      </c>
      <c r="I77" s="83" t="inlineStr">
        <is>
          <t>13%</t>
        </is>
      </c>
      <c r="J77" s="83" t="inlineStr">
        <is>
          <t>48</t>
        </is>
      </c>
      <c r="K77" s="83" t="inlineStr">
        <is>
          <t>13%</t>
        </is>
      </c>
      <c r="L77" s="239">
        <f>M77*0.2</f>
        <v/>
      </c>
      <c r="M77" s="84" t="inlineStr">
        <is>
          <t>60</t>
        </is>
      </c>
    </row>
    <row r="78" ht="24" customHeight="1">
      <c r="A78" s="741" t="inlineStr">
        <is>
          <t>九阶</t>
        </is>
      </c>
      <c r="B78" s="82" t="inlineStr">
        <is>
          <t>60</t>
        </is>
      </c>
      <c r="C78" s="83" t="inlineStr">
        <is>
          <t>2000</t>
        </is>
      </c>
      <c r="D78" s="83" t="inlineStr">
        <is>
          <t>12</t>
        </is>
      </c>
      <c r="E78" s="222">
        <f>ROUNDUP(C78/$N$1+1,0)*D78</f>
        <v/>
      </c>
      <c r="F78" s="82" t="inlineStr">
        <is>
          <t>金丝逐日履</t>
        </is>
      </c>
      <c r="G78" s="83" t="inlineStr">
        <is>
          <t>15%</t>
        </is>
      </c>
      <c r="H78" s="83" t="inlineStr">
        <is>
          <t>15%</t>
        </is>
      </c>
      <c r="I78" s="83" t="inlineStr">
        <is>
          <t>15%</t>
        </is>
      </c>
      <c r="J78" s="83" t="inlineStr">
        <is>
          <t>63</t>
        </is>
      </c>
      <c r="K78" s="83" t="inlineStr">
        <is>
          <t>15%</t>
        </is>
      </c>
      <c r="L78" s="239">
        <f>M78*0.2</f>
        <v/>
      </c>
      <c r="M78" s="84" t="inlineStr">
        <is>
          <t>80</t>
        </is>
      </c>
    </row>
    <row r="79" ht="24" customHeight="1">
      <c r="A79" s="742" t="inlineStr">
        <is>
          <t>十阶</t>
        </is>
      </c>
      <c r="B79" s="89" t="inlineStr">
        <is>
          <t>80</t>
        </is>
      </c>
      <c r="C79" s="91" t="inlineStr">
        <is>
          <t>x</t>
        </is>
      </c>
      <c r="D79" s="91" t="inlineStr">
        <is>
          <t>x</t>
        </is>
      </c>
      <c r="E79" s="692" t="inlineStr">
        <is>
          <t>x</t>
        </is>
      </c>
      <c r="F79" s="89" t="inlineStr">
        <is>
          <t>辟尘分光履</t>
        </is>
      </c>
      <c r="G79" s="90" t="inlineStr">
        <is>
          <t>18%</t>
        </is>
      </c>
      <c r="H79" s="90" t="inlineStr">
        <is>
          <t>18%</t>
        </is>
      </c>
      <c r="I79" s="90" t="inlineStr">
        <is>
          <t>18%</t>
        </is>
      </c>
      <c r="J79" s="90" t="inlineStr">
        <is>
          <t>80</t>
        </is>
      </c>
      <c r="K79" s="90" t="inlineStr">
        <is>
          <t>18%</t>
        </is>
      </c>
      <c r="L79" s="268">
        <f>M79*0.2</f>
        <v/>
      </c>
      <c r="M79" s="224" t="inlineStr">
        <is>
          <t>200</t>
        </is>
      </c>
    </row>
    <row r="80" ht="24" customHeight="1">
      <c r="A80" s="765" t="inlineStr"/>
      <c r="B80" s="3" t="n"/>
      <c r="C80" s="3" t="n"/>
      <c r="D80" s="3" t="n"/>
      <c r="E80" s="3" t="n"/>
      <c r="F80" s="3" t="n"/>
      <c r="G80" s="3" t="n"/>
      <c r="H80" s="3" t="n"/>
      <c r="I80" s="3" t="n"/>
      <c r="J80" s="3" t="n"/>
      <c r="K80" s="3" t="n"/>
      <c r="L80" s="3" t="n"/>
      <c r="M80" s="3" t="n"/>
    </row>
    <row r="81" ht="24" customHeight="1">
      <c r="A81" s="386" t="inlineStr">
        <is>
          <t>神兵技</t>
        </is>
      </c>
      <c r="B81" s="227" t="inlineStr">
        <is>
          <t>战斗力</t>
        </is>
      </c>
      <c r="C81" s="206" t="inlineStr">
        <is>
          <t>升级材料</t>
        </is>
      </c>
      <c r="D81" s="24" t="inlineStr">
        <is>
          <t>效果说明（升级材料前7级为活动期间必成数量，其余为单次数量）</t>
        </is>
      </c>
      <c r="E81" s="56" t="n"/>
      <c r="F81" s="56" t="n"/>
      <c r="G81" s="56" t="n"/>
      <c r="H81" s="56" t="n"/>
      <c r="I81" s="56" t="n"/>
      <c r="J81" s="56" t="n"/>
      <c r="K81" s="56" t="n"/>
      <c r="L81" s="56" t="n"/>
      <c r="M81" s="56" t="n"/>
    </row>
    <row r="82" ht="24" customHeight="1">
      <c r="A82" s="691" t="inlineStr">
        <is>
          <t xml:space="preserve">
神武之力
激活条件
神兵三阶
满级名称
武神附体</t>
        </is>
      </c>
      <c r="B82" s="683" t="inlineStr">
        <is>
          <t>1</t>
        </is>
      </c>
      <c r="C82" s="684" t="inlineStr">
        <is>
          <t>1</t>
        </is>
      </c>
      <c r="D82" s="1093" t="inlineStr">
        <is>
          <t>等级 0 ：使用武器造成的附加伤害提高 1 点。</t>
        </is>
      </c>
      <c r="E82" s="158" t="n"/>
      <c r="F82" s="158" t="n"/>
      <c r="G82" s="158" t="n"/>
      <c r="H82" s="158" t="n"/>
      <c r="I82" s="158" t="n"/>
      <c r="J82" s="158" t="n"/>
      <c r="K82" s="158" t="n"/>
      <c r="L82" s="158" t="n"/>
      <c r="M82" s="320" t="n"/>
    </row>
    <row r="83" ht="24" customHeight="1">
      <c r="A83" s="414" t="n"/>
      <c r="B83" s="239" t="inlineStr">
        <is>
          <t>1.3</t>
        </is>
      </c>
      <c r="C83" s="222" t="inlineStr">
        <is>
          <t>3</t>
        </is>
      </c>
      <c r="D83" s="1094" t="inlineStr">
        <is>
          <t>等级 1 ：使用武器造成的附加伤害提高 2 点。</t>
        </is>
      </c>
      <c r="E83" s="129" t="n"/>
      <c r="F83" s="129" t="n"/>
      <c r="G83" s="129" t="n"/>
      <c r="H83" s="129" t="n"/>
      <c r="I83" s="129" t="n"/>
      <c r="J83" s="129" t="n"/>
      <c r="K83" s="129" t="n"/>
      <c r="L83" s="129" t="n"/>
      <c r="M83" s="130" t="n"/>
    </row>
    <row r="84" ht="24" customHeight="1">
      <c r="A84" s="414" t="n"/>
      <c r="B84" s="239" t="inlineStr">
        <is>
          <t>1.6</t>
        </is>
      </c>
      <c r="C84" s="222" t="inlineStr">
        <is>
          <t>6</t>
        </is>
      </c>
      <c r="D84" s="1094" t="inlineStr">
        <is>
          <t>等级 2 ：使用武器造成的附加伤害提高 3 点。</t>
        </is>
      </c>
      <c r="E84" s="129" t="n"/>
      <c r="F84" s="129" t="n"/>
      <c r="G84" s="129" t="n"/>
      <c r="H84" s="129" t="n"/>
      <c r="I84" s="129" t="n"/>
      <c r="J84" s="129" t="n"/>
      <c r="K84" s="129" t="n"/>
      <c r="L84" s="129" t="n"/>
      <c r="M84" s="130" t="n"/>
    </row>
    <row r="85" ht="24" customHeight="1">
      <c r="A85" s="414" t="n"/>
      <c r="B85" s="239" t="inlineStr">
        <is>
          <t>1.9</t>
        </is>
      </c>
      <c r="C85" s="222" t="inlineStr">
        <is>
          <t>16</t>
        </is>
      </c>
      <c r="D85" s="1094" t="inlineStr">
        <is>
          <t>等级 3 ：使用武器造成的附加伤害提高 4 点。</t>
        </is>
      </c>
      <c r="E85" s="129" t="n"/>
      <c r="F85" s="129" t="n"/>
      <c r="G85" s="129" t="n"/>
      <c r="H85" s="129" t="n"/>
      <c r="I85" s="129" t="n"/>
      <c r="J85" s="129" t="n"/>
      <c r="K85" s="129" t="n"/>
      <c r="L85" s="129" t="n"/>
      <c r="M85" s="130" t="n"/>
    </row>
    <row r="86" ht="24" customHeight="1">
      <c r="A86" s="414" t="n"/>
      <c r="B86" s="239" t="inlineStr">
        <is>
          <t>2.2</t>
        </is>
      </c>
      <c r="C86" s="222" t="inlineStr">
        <is>
          <t>25</t>
        </is>
      </c>
      <c r="D86" s="1094" t="inlineStr">
        <is>
          <t>等级 4 ：使用武器造成的附加伤害提高 5 点。</t>
        </is>
      </c>
      <c r="E86" s="129" t="n"/>
      <c r="F86" s="129" t="n"/>
      <c r="G86" s="129" t="n"/>
      <c r="H86" s="129" t="n"/>
      <c r="I86" s="129" t="n"/>
      <c r="J86" s="129" t="n"/>
      <c r="K86" s="129" t="n"/>
      <c r="L86" s="129" t="n"/>
      <c r="M86" s="130" t="n"/>
    </row>
    <row r="87" ht="24" customHeight="1">
      <c r="A87" s="414" t="n"/>
      <c r="B87" s="239" t="inlineStr">
        <is>
          <t>2.6</t>
        </is>
      </c>
      <c r="C87" s="222" t="inlineStr">
        <is>
          <t>40</t>
        </is>
      </c>
      <c r="D87" s="1094" t="inlineStr">
        <is>
          <t>等级 5 ：使用武器造成的附加伤害提高 7 点。</t>
        </is>
      </c>
      <c r="E87" s="129" t="n"/>
      <c r="F87" s="129" t="n"/>
      <c r="G87" s="129" t="n"/>
      <c r="H87" s="129" t="n"/>
      <c r="I87" s="129" t="n"/>
      <c r="J87" s="129" t="n"/>
      <c r="K87" s="129" t="n"/>
      <c r="L87" s="129" t="n"/>
      <c r="M87" s="130" t="n"/>
    </row>
    <row r="88" ht="24" customHeight="1">
      <c r="A88" s="414" t="n"/>
      <c r="B88" s="239" t="inlineStr">
        <is>
          <t>3</t>
        </is>
      </c>
      <c r="C88" s="222" t="inlineStr">
        <is>
          <t>60</t>
        </is>
      </c>
      <c r="D88" s="1094" t="inlineStr">
        <is>
          <t>等级 6 ：使用武器造成的附加伤害提高 9 点。</t>
        </is>
      </c>
      <c r="E88" s="129" t="n"/>
      <c r="F88" s="129" t="n"/>
      <c r="G88" s="129" t="n"/>
      <c r="H88" s="129" t="n"/>
      <c r="I88" s="129" t="n"/>
      <c r="J88" s="129" t="n"/>
      <c r="K88" s="129" t="n"/>
      <c r="L88" s="129" t="n"/>
      <c r="M88" s="130" t="n"/>
    </row>
    <row r="89" ht="24" customHeight="1">
      <c r="A89" s="414" t="n"/>
      <c r="B89" s="239" t="inlineStr">
        <is>
          <t>3.4</t>
        </is>
      </c>
      <c r="C89" s="222" t="inlineStr">
        <is>
          <t>80</t>
        </is>
      </c>
      <c r="D89" s="1094" t="inlineStr">
        <is>
          <t>等级 7 ：使用武器造成的附加伤害提高11点。</t>
        </is>
      </c>
      <c r="E89" s="129" t="n"/>
      <c r="F89" s="129" t="n"/>
      <c r="G89" s="129" t="n"/>
      <c r="H89" s="129" t="n"/>
      <c r="I89" s="129" t="n"/>
      <c r="J89" s="129" t="n"/>
      <c r="K89" s="129" t="n"/>
      <c r="L89" s="129" t="n"/>
      <c r="M89" s="130" t="n"/>
    </row>
    <row r="90" ht="24" customHeight="1">
      <c r="A90" s="414" t="n"/>
      <c r="B90" s="239" t="inlineStr">
        <is>
          <t>3.8</t>
        </is>
      </c>
      <c r="C90" s="222">
        <f>@IF($M$1="中秋祝福",6,7)</f>
        <v/>
      </c>
      <c r="D90" s="1094" t="inlineStr">
        <is>
          <t>等级 8 ：使用武器造成的附加伤害提高13点。</t>
        </is>
      </c>
      <c r="E90" s="129" t="n"/>
      <c r="F90" s="129" t="n"/>
      <c r="G90" s="129" t="n"/>
      <c r="H90" s="129" t="n"/>
      <c r="I90" s="129" t="n"/>
      <c r="J90" s="129" t="n"/>
      <c r="K90" s="129" t="n"/>
      <c r="L90" s="129" t="n"/>
      <c r="M90" s="130" t="n"/>
    </row>
    <row r="91" ht="24" customHeight="1">
      <c r="A91" s="414" t="n"/>
      <c r="B91" s="239" t="inlineStr">
        <is>
          <t>4.3</t>
        </is>
      </c>
      <c r="C91" s="222">
        <f>@IF($M$1="中秋祝福",7,8)</f>
        <v/>
      </c>
      <c r="D91" s="1094" t="inlineStr">
        <is>
          <t>等级 9 ：使用武器造成的附加伤害提高16点。</t>
        </is>
      </c>
      <c r="E91" s="129" t="n"/>
      <c r="F91" s="129" t="n"/>
      <c r="G91" s="129" t="n"/>
      <c r="H91" s="129" t="n"/>
      <c r="I91" s="129" t="n"/>
      <c r="J91" s="129" t="n"/>
      <c r="K91" s="129" t="n"/>
      <c r="L91" s="129" t="n"/>
      <c r="M91" s="130" t="n"/>
    </row>
    <row r="92" ht="24" customHeight="1">
      <c r="A92" s="414" t="n"/>
      <c r="B92" s="660" t="inlineStr">
        <is>
          <t>5</t>
        </is>
      </c>
      <c r="C92" s="1095" t="inlineStr">
        <is>
          <t>x</t>
        </is>
      </c>
      <c r="D92" s="1096" t="inlineStr">
        <is>
          <t>等级10：使用武器造成的附加伤害提高20点。</t>
        </is>
      </c>
      <c r="E92" s="194" t="n"/>
      <c r="F92" s="194" t="n"/>
      <c r="G92" s="194" t="n"/>
      <c r="H92" s="194" t="n"/>
      <c r="I92" s="194" t="n"/>
      <c r="J92" s="194" t="n"/>
      <c r="K92" s="194" t="n"/>
      <c r="L92" s="194" t="n"/>
      <c r="M92" s="410" t="n"/>
    </row>
    <row r="93" ht="24" customHeight="1">
      <c r="A93" s="685" t="inlineStr">
        <is>
          <t>断筋
激活条件
神兵六阶
满级名称
分筋错骨</t>
        </is>
      </c>
      <c r="B93" s="657" t="inlineStr">
        <is>
          <t>1</t>
        </is>
      </c>
      <c r="C93" s="746" t="inlineStr">
        <is>
          <t>1</t>
        </is>
      </c>
      <c r="D93" s="1097" t="inlineStr">
        <is>
          <t>等级 0 ：每次使用武器击中对方都使对方的速度降低 1 点，该效果持续到战斗结束。最多降低对方速度的10%。</t>
        </is>
      </c>
      <c r="E93" s="123" t="n"/>
      <c r="F93" s="123" t="n"/>
      <c r="G93" s="123" t="n"/>
      <c r="H93" s="123" t="n"/>
      <c r="I93" s="123" t="n"/>
      <c r="J93" s="123" t="n"/>
      <c r="K93" s="123" t="n"/>
      <c r="L93" s="123" t="n"/>
      <c r="M93" s="124" t="n"/>
    </row>
    <row r="94" ht="24" customHeight="1">
      <c r="A94" s="414" t="n"/>
      <c r="B94" s="239" t="inlineStr">
        <is>
          <t>1.3</t>
        </is>
      </c>
      <c r="C94" s="222" t="inlineStr">
        <is>
          <t>3</t>
        </is>
      </c>
      <c r="D94" s="1094" t="inlineStr">
        <is>
          <t>等级 1 ：每次使用武器击中对方都使对方的速度降低 2 点，该效果持续到战斗结束。最多降低对方速度的10%。</t>
        </is>
      </c>
      <c r="E94" s="129" t="n"/>
      <c r="F94" s="129" t="n"/>
      <c r="G94" s="129" t="n"/>
      <c r="H94" s="129" t="n"/>
      <c r="I94" s="129" t="n"/>
      <c r="J94" s="129" t="n"/>
      <c r="K94" s="129" t="n"/>
      <c r="L94" s="129" t="n"/>
      <c r="M94" s="130" t="n"/>
    </row>
    <row r="95" ht="24" customHeight="1">
      <c r="A95" s="414" t="n"/>
      <c r="B95" s="239" t="inlineStr">
        <is>
          <t>1.6</t>
        </is>
      </c>
      <c r="C95" s="222" t="inlineStr">
        <is>
          <t>6</t>
        </is>
      </c>
      <c r="D95" s="1094" t="inlineStr">
        <is>
          <t>等级 2 ：每次使用武器击中对方都使对方的速度降低 3 点，该效果持续到战斗结束。最多降低对方速度的10%。</t>
        </is>
      </c>
      <c r="E95" s="129" t="n"/>
      <c r="F95" s="129" t="n"/>
      <c r="G95" s="129" t="n"/>
      <c r="H95" s="129" t="n"/>
      <c r="I95" s="129" t="n"/>
      <c r="J95" s="129" t="n"/>
      <c r="K95" s="129" t="n"/>
      <c r="L95" s="129" t="n"/>
      <c r="M95" s="130" t="n"/>
    </row>
    <row r="96" ht="24" customHeight="1">
      <c r="A96" s="414" t="n"/>
      <c r="B96" s="239" t="inlineStr">
        <is>
          <t>1.9</t>
        </is>
      </c>
      <c r="C96" s="222" t="inlineStr">
        <is>
          <t>16</t>
        </is>
      </c>
      <c r="D96" s="1094" t="inlineStr">
        <is>
          <t>等级 3 ：每次使用武器击中对方都使对方的速度降低 4 点，该效果持续到战斗结束。最多降低对方速度的20%。</t>
        </is>
      </c>
      <c r="E96" s="129" t="n"/>
      <c r="F96" s="129" t="n"/>
      <c r="G96" s="129" t="n"/>
      <c r="H96" s="129" t="n"/>
      <c r="I96" s="129" t="n"/>
      <c r="J96" s="129" t="n"/>
      <c r="K96" s="129" t="n"/>
      <c r="L96" s="129" t="n"/>
      <c r="M96" s="130" t="n"/>
    </row>
    <row r="97" ht="24" customHeight="1">
      <c r="A97" s="414" t="n"/>
      <c r="B97" s="239" t="inlineStr">
        <is>
          <t>2.2</t>
        </is>
      </c>
      <c r="C97" s="222" t="inlineStr">
        <is>
          <t>25</t>
        </is>
      </c>
      <c r="D97" s="1094" t="inlineStr">
        <is>
          <t>等级 4 ：每次使用武器击中对方都使对方的速度降低 5 点，该效果持续到战斗结束。最多降低对方速度的20%。</t>
        </is>
      </c>
      <c r="E97" s="129" t="n"/>
      <c r="F97" s="129" t="n"/>
      <c r="G97" s="129" t="n"/>
      <c r="H97" s="129" t="n"/>
      <c r="I97" s="129" t="n"/>
      <c r="J97" s="129" t="n"/>
      <c r="K97" s="129" t="n"/>
      <c r="L97" s="129" t="n"/>
      <c r="M97" s="130" t="n"/>
    </row>
    <row r="98" ht="24" customHeight="1">
      <c r="A98" s="414" t="n"/>
      <c r="B98" s="239" t="inlineStr">
        <is>
          <t>2.6</t>
        </is>
      </c>
      <c r="C98" s="222" t="inlineStr">
        <is>
          <t>40</t>
        </is>
      </c>
      <c r="D98" s="1094" t="inlineStr">
        <is>
          <t>等级 5 ：每次使用武器击中对方都使对方的速度降低 6 点，该效果持续到战斗结束。最多降低对方速度的20%。</t>
        </is>
      </c>
      <c r="E98" s="129" t="n"/>
      <c r="F98" s="129" t="n"/>
      <c r="G98" s="129" t="n"/>
      <c r="H98" s="129" t="n"/>
      <c r="I98" s="129" t="n"/>
      <c r="J98" s="129" t="n"/>
      <c r="K98" s="129" t="n"/>
      <c r="L98" s="129" t="n"/>
      <c r="M98" s="130" t="n"/>
    </row>
    <row r="99" ht="24" customHeight="1">
      <c r="A99" s="414" t="n"/>
      <c r="B99" s="239" t="inlineStr">
        <is>
          <t>3</t>
        </is>
      </c>
      <c r="C99" s="222" t="inlineStr">
        <is>
          <t>60</t>
        </is>
      </c>
      <c r="D99" s="1094" t="inlineStr">
        <is>
          <t>等级 6 ：每次使用武器击中对方都使对方的速度降低 7 点，该效果持续到战斗结束。最多降低对方速度的30%。</t>
        </is>
      </c>
      <c r="E99" s="129" t="n"/>
      <c r="F99" s="129" t="n"/>
      <c r="G99" s="129" t="n"/>
      <c r="H99" s="129" t="n"/>
      <c r="I99" s="129" t="n"/>
      <c r="J99" s="129" t="n"/>
      <c r="K99" s="129" t="n"/>
      <c r="L99" s="129" t="n"/>
      <c r="M99" s="130" t="n"/>
    </row>
    <row r="100" ht="24" customHeight="1">
      <c r="A100" s="414" t="n"/>
      <c r="B100" s="239" t="inlineStr">
        <is>
          <t>3.4</t>
        </is>
      </c>
      <c r="C100" s="222" t="inlineStr">
        <is>
          <t>80</t>
        </is>
      </c>
      <c r="D100" s="1094" t="inlineStr">
        <is>
          <t>等级 7 ：每次使用武器击中对方都使对方的速度降低 8 点，该效果持续到战斗结束。最多降低对方速度的30%。</t>
        </is>
      </c>
      <c r="E100" s="129" t="n"/>
      <c r="F100" s="129" t="n"/>
      <c r="G100" s="129" t="n"/>
      <c r="H100" s="129" t="n"/>
      <c r="I100" s="129" t="n"/>
      <c r="J100" s="129" t="n"/>
      <c r="K100" s="129" t="n"/>
      <c r="L100" s="129" t="n"/>
      <c r="M100" s="130" t="n"/>
    </row>
    <row r="101" ht="24" customHeight="1">
      <c r="A101" s="414" t="n"/>
      <c r="B101" s="239" t="inlineStr">
        <is>
          <t>3.8</t>
        </is>
      </c>
      <c r="C101" s="222">
        <f>@IF($M$1="中秋祝福",6,7)</f>
        <v/>
      </c>
      <c r="D101" s="1094" t="inlineStr">
        <is>
          <t>等级 8 ：每次使用武器击中对方都使对方的速度降低 9 点，该效果持续到战斗结束。最多降低对方速度的30%。</t>
        </is>
      </c>
      <c r="E101" s="129" t="n"/>
      <c r="F101" s="129" t="n"/>
      <c r="G101" s="129" t="n"/>
      <c r="H101" s="129" t="n"/>
      <c r="I101" s="129" t="n"/>
      <c r="J101" s="129" t="n"/>
      <c r="K101" s="129" t="n"/>
      <c r="L101" s="129" t="n"/>
      <c r="M101" s="130" t="n"/>
    </row>
    <row r="102" ht="24" customHeight="1">
      <c r="A102" s="414" t="n"/>
      <c r="B102" s="239" t="inlineStr">
        <is>
          <t>4.3</t>
        </is>
      </c>
      <c r="C102" s="222">
        <f>@IF($M$1="中秋祝福",7,8)</f>
        <v/>
      </c>
      <c r="D102" s="1094" t="inlineStr">
        <is>
          <t>等级 9 ：每次使用武器击中对方都使对方的速度降低10点，该效果持续到战斗结束。最多降低对方速度的40%。</t>
        </is>
      </c>
      <c r="E102" s="129" t="n"/>
      <c r="F102" s="129" t="n"/>
      <c r="G102" s="129" t="n"/>
      <c r="H102" s="129" t="n"/>
      <c r="I102" s="129" t="n"/>
      <c r="J102" s="129" t="n"/>
      <c r="K102" s="129" t="n"/>
      <c r="L102" s="129" t="n"/>
      <c r="M102" s="130" t="n"/>
    </row>
    <row r="103" ht="24" customHeight="1">
      <c r="A103" s="414" t="n"/>
      <c r="B103" s="660" t="inlineStr">
        <is>
          <t>5</t>
        </is>
      </c>
      <c r="C103" s="1095" t="inlineStr">
        <is>
          <t>x</t>
        </is>
      </c>
      <c r="D103" s="1096" t="inlineStr">
        <is>
          <t>等级10：每次使用武器击中对方都使对方的速度降低12点，该效果持续到战斗结束。最多降低对方速度的50%。</t>
        </is>
      </c>
      <c r="E103" s="194" t="n"/>
      <c r="F103" s="194" t="n"/>
      <c r="G103" s="194" t="n"/>
      <c r="H103" s="194" t="n"/>
      <c r="I103" s="194" t="n"/>
      <c r="J103" s="194" t="n"/>
      <c r="K103" s="194" t="n"/>
      <c r="L103" s="194" t="n"/>
      <c r="M103" s="410" t="n"/>
    </row>
    <row r="104" ht="24" customHeight="1">
      <c r="A104" s="685" t="inlineStr">
        <is>
          <t>召唤神兵
激活条件
神兵八阶
满级名称
大杀四方</t>
        </is>
      </c>
      <c r="B104" s="657" t="inlineStr">
        <is>
          <t>1.5</t>
        </is>
      </c>
      <c r="C104" s="746" t="inlineStr">
        <is>
          <t>1</t>
        </is>
      </c>
      <c r="D104" s="1097" t="inlineStr">
        <is>
          <t>等级 0 ：造成40+0.50*等级点伤害。必中！免疫大海无量，破除装死效果！只能触发1次。</t>
        </is>
      </c>
      <c r="E104" s="123" t="n"/>
      <c r="F104" s="123" t="n"/>
      <c r="G104" s="123" t="n"/>
      <c r="H104" s="123" t="n"/>
      <c r="I104" s="123" t="n"/>
      <c r="J104" s="123" t="n"/>
      <c r="K104" s="123" t="n"/>
      <c r="L104" s="123" t="n"/>
      <c r="M104" s="124" t="n"/>
    </row>
    <row r="105" ht="24" customHeight="1">
      <c r="A105" s="414" t="n"/>
      <c r="B105" s="239" t="inlineStr">
        <is>
          <t>1.9</t>
        </is>
      </c>
      <c r="C105" s="222" t="inlineStr">
        <is>
          <t>3</t>
        </is>
      </c>
      <c r="D105" s="1094" t="inlineStr">
        <is>
          <t>等级 1 ：造成42+0.53*等级点伤害。必中！免疫大海无量，破除装死效果！只能触发1次。</t>
        </is>
      </c>
      <c r="E105" s="129" t="n"/>
      <c r="F105" s="129" t="n"/>
      <c r="G105" s="129" t="n"/>
      <c r="H105" s="129" t="n"/>
      <c r="I105" s="129" t="n"/>
      <c r="J105" s="129" t="n"/>
      <c r="K105" s="129" t="n"/>
      <c r="L105" s="129" t="n"/>
      <c r="M105" s="130" t="n"/>
    </row>
    <row r="106" ht="24" customHeight="1">
      <c r="A106" s="414" t="n"/>
      <c r="B106" s="239" t="inlineStr">
        <is>
          <t>2.3</t>
        </is>
      </c>
      <c r="C106" s="222" t="inlineStr">
        <is>
          <t>8</t>
        </is>
      </c>
      <c r="D106" s="1094" t="inlineStr">
        <is>
          <t>等级 2 ：造成44+0.56*等级点伤害。必中！免疫大海无量，破除装死效果！只能触发1次。</t>
        </is>
      </c>
      <c r="E106" s="129" t="n"/>
      <c r="F106" s="129" t="n"/>
      <c r="G106" s="129" t="n"/>
      <c r="H106" s="129" t="n"/>
      <c r="I106" s="129" t="n"/>
      <c r="J106" s="129" t="n"/>
      <c r="K106" s="129" t="n"/>
      <c r="L106" s="129" t="n"/>
      <c r="M106" s="130" t="n"/>
    </row>
    <row r="107" ht="24" customHeight="1">
      <c r="A107" s="414" t="n"/>
      <c r="B107" s="239" t="inlineStr">
        <is>
          <t>2.7</t>
        </is>
      </c>
      <c r="C107" s="222" t="inlineStr">
        <is>
          <t>20</t>
        </is>
      </c>
      <c r="D107" s="1094" t="inlineStr">
        <is>
          <t>等级 3 ：造成47+0.60*等级点伤害。必中！免疫大海无量，破除装死效果！只能触发1次。</t>
        </is>
      </c>
      <c r="E107" s="129" t="n"/>
      <c r="F107" s="129" t="n"/>
      <c r="G107" s="129" t="n"/>
      <c r="H107" s="129" t="n"/>
      <c r="I107" s="129" t="n"/>
      <c r="J107" s="129" t="n"/>
      <c r="K107" s="129" t="n"/>
      <c r="L107" s="129" t="n"/>
      <c r="M107" s="130" t="n"/>
    </row>
    <row r="108" ht="24" customHeight="1">
      <c r="A108" s="414" t="n"/>
      <c r="B108" s="239" t="inlineStr">
        <is>
          <t>3.2</t>
        </is>
      </c>
      <c r="C108" s="222" t="inlineStr">
        <is>
          <t>40</t>
        </is>
      </c>
      <c r="D108" s="1094" t="inlineStr">
        <is>
          <t>等级 4 ：造成50+0.64*等级点伤害。必中！免疫大海无量，破除装死效果！只能触发1次。</t>
        </is>
      </c>
      <c r="E108" s="129" t="n"/>
      <c r="F108" s="129" t="n"/>
      <c r="G108" s="129" t="n"/>
      <c r="H108" s="129" t="n"/>
      <c r="I108" s="129" t="n"/>
      <c r="J108" s="129" t="n"/>
      <c r="K108" s="129" t="n"/>
      <c r="L108" s="129" t="n"/>
      <c r="M108" s="130" t="n"/>
    </row>
    <row r="109" ht="24" customHeight="1">
      <c r="A109" s="414" t="n"/>
      <c r="B109" s="239" t="inlineStr">
        <is>
          <t>3.7</t>
        </is>
      </c>
      <c r="C109" s="222" t="inlineStr">
        <is>
          <t>60</t>
        </is>
      </c>
      <c r="D109" s="1094" t="inlineStr">
        <is>
          <t>等级 5 ：造成54+0.69*等级点伤害。必中！免疫大海无量，破除装死效果！只能触发1次。</t>
        </is>
      </c>
      <c r="E109" s="129" t="n"/>
      <c r="F109" s="129" t="n"/>
      <c r="G109" s="129" t="n"/>
      <c r="H109" s="129" t="n"/>
      <c r="I109" s="129" t="n"/>
      <c r="J109" s="129" t="n"/>
      <c r="K109" s="129" t="n"/>
      <c r="L109" s="129" t="n"/>
      <c r="M109" s="130" t="n"/>
    </row>
    <row r="110" ht="24" customHeight="1">
      <c r="A110" s="414" t="n"/>
      <c r="B110" s="239" t="inlineStr">
        <is>
          <t>4.2</t>
        </is>
      </c>
      <c r="C110" s="222" t="inlineStr">
        <is>
          <t>100</t>
        </is>
      </c>
      <c r="D110" s="1094" t="inlineStr">
        <is>
          <t>等级 6 ：造成58+0.74*等级点伤害。必中！免疫大海无量，破除装死效果！只能触发1次。</t>
        </is>
      </c>
      <c r="E110" s="129" t="n"/>
      <c r="F110" s="129" t="n"/>
      <c r="G110" s="129" t="n"/>
      <c r="H110" s="129" t="n"/>
      <c r="I110" s="129" t="n"/>
      <c r="J110" s="129" t="n"/>
      <c r="K110" s="129" t="n"/>
      <c r="L110" s="129" t="n"/>
      <c r="M110" s="130" t="n"/>
    </row>
    <row r="111" ht="24" customHeight="1">
      <c r="A111" s="414" t="n"/>
      <c r="B111" s="239" t="inlineStr">
        <is>
          <t>4.8</t>
        </is>
      </c>
      <c r="C111" s="222" t="inlineStr">
        <is>
          <t>150</t>
        </is>
      </c>
      <c r="D111" s="1094" t="inlineStr">
        <is>
          <t>等级 7 ：造成62+0.79*等级点伤害。必中！免疫大海无量，破除装死效果！只能触发1次。</t>
        </is>
      </c>
      <c r="E111" s="129" t="n"/>
      <c r="F111" s="129" t="n"/>
      <c r="G111" s="129" t="n"/>
      <c r="H111" s="129" t="n"/>
      <c r="I111" s="129" t="n"/>
      <c r="J111" s="129" t="n"/>
      <c r="K111" s="129" t="n"/>
      <c r="L111" s="129" t="n"/>
      <c r="M111" s="130" t="n"/>
    </row>
    <row r="112" ht="24" customHeight="1">
      <c r="A112" s="414" t="n"/>
      <c r="B112" s="239" t="inlineStr">
        <is>
          <t>5.4</t>
        </is>
      </c>
      <c r="C112" s="222">
        <f>@IF($M$1="中秋祝福",6,7)</f>
        <v/>
      </c>
      <c r="D112" s="1094" t="inlineStr">
        <is>
          <t>等级 8 ：造成67+0.85*等级点伤害。必中！免疫大海无量，破除装死效果！只能触发1次。</t>
        </is>
      </c>
      <c r="E112" s="129" t="n"/>
      <c r="F112" s="129" t="n"/>
      <c r="G112" s="129" t="n"/>
      <c r="H112" s="129" t="n"/>
      <c r="I112" s="129" t="n"/>
      <c r="J112" s="129" t="n"/>
      <c r="K112" s="129" t="n"/>
      <c r="L112" s="129" t="n"/>
      <c r="M112" s="130" t="n"/>
    </row>
    <row r="113" ht="24" customHeight="1">
      <c r="A113" s="414" t="n"/>
      <c r="B113" s="239" t="inlineStr">
        <is>
          <t>6.2</t>
        </is>
      </c>
      <c r="C113" s="222">
        <f>@IF($M$1="中秋祝福",7,8)</f>
        <v/>
      </c>
      <c r="D113" s="1094" t="inlineStr">
        <is>
          <t>等级 9 ：造成73+0.92*等级点伤害。必中！免疫大海无量，破除装死效果！只能触发1次。</t>
        </is>
      </c>
      <c r="E113" s="129" t="n"/>
      <c r="F113" s="129" t="n"/>
      <c r="G113" s="129" t="n"/>
      <c r="H113" s="129" t="n"/>
      <c r="I113" s="129" t="n"/>
      <c r="J113" s="129" t="n"/>
      <c r="K113" s="129" t="n"/>
      <c r="L113" s="129" t="n"/>
      <c r="M113" s="130" t="n"/>
    </row>
    <row r="114" ht="24" customHeight="1">
      <c r="A114" s="414" t="n"/>
      <c r="B114" s="268" t="inlineStr">
        <is>
          <t>7.5</t>
        </is>
      </c>
      <c r="C114" s="692" t="inlineStr">
        <is>
          <t>x</t>
        </is>
      </c>
      <c r="D114" s="1098" t="inlineStr">
        <is>
          <t>等级10：造成80+1.00*等级点伤害。必中！免疫大海无量，破除装死效果！只能触发1次。</t>
        </is>
      </c>
      <c r="E114" s="135" t="n"/>
      <c r="F114" s="135" t="n"/>
      <c r="G114" s="135" t="n"/>
      <c r="H114" s="135" t="n"/>
      <c r="I114" s="135" t="n"/>
      <c r="J114" s="135" t="n"/>
      <c r="K114" s="135" t="n"/>
      <c r="L114" s="135" t="n"/>
      <c r="M114" s="136" t="n"/>
    </row>
    <row r="115" ht="24" customHeight="1">
      <c r="A115" s="652" t="inlineStr"/>
    </row>
    <row r="116" ht="24" customHeight="1">
      <c r="A116" s="386" t="inlineStr">
        <is>
          <t>神铠技</t>
        </is>
      </c>
      <c r="B116" s="227" t="inlineStr">
        <is>
          <t>战斗力</t>
        </is>
      </c>
      <c r="C116" s="206" t="inlineStr">
        <is>
          <t>升级材料</t>
        </is>
      </c>
      <c r="D116" s="24" t="inlineStr">
        <is>
          <t>效果说明（升级材料前7级为活动期间必成数量，其余为单次数量）</t>
        </is>
      </c>
      <c r="E116" s="56" t="n"/>
      <c r="F116" s="56" t="n"/>
      <c r="G116" s="56" t="n"/>
      <c r="H116" s="56" t="n"/>
      <c r="I116" s="56" t="n"/>
      <c r="J116" s="56" t="n"/>
      <c r="K116" s="56" t="n"/>
      <c r="L116" s="56" t="n"/>
      <c r="M116" s="56" t="n"/>
    </row>
    <row r="117" ht="24" customHeight="1">
      <c r="A117" s="685" t="inlineStr">
        <is>
          <t>圣盾术
激活条件
神铠三阶
满级名称
心灵屏障</t>
        </is>
      </c>
      <c r="B117" s="657" t="inlineStr">
        <is>
          <t>1</t>
        </is>
      </c>
      <c r="C117" s="746" t="inlineStr">
        <is>
          <t>1</t>
        </is>
      </c>
      <c r="D117" s="1097" t="inlineStr">
        <is>
          <t>等级 0 ：受到来自武器的附加伤害降低 1 点。</t>
        </is>
      </c>
      <c r="E117" s="123" t="n"/>
      <c r="F117" s="123" t="n"/>
      <c r="G117" s="123" t="n"/>
      <c r="H117" s="123" t="n"/>
      <c r="I117" s="123" t="n"/>
      <c r="J117" s="123" t="n"/>
      <c r="K117" s="123" t="n"/>
      <c r="L117" s="123" t="n"/>
      <c r="M117" s="124" t="n"/>
    </row>
    <row r="118" ht="24" customHeight="1">
      <c r="A118" s="414" t="n"/>
      <c r="B118" s="239" t="inlineStr">
        <is>
          <t>1.3</t>
        </is>
      </c>
      <c r="C118" s="222" t="inlineStr">
        <is>
          <t>3</t>
        </is>
      </c>
      <c r="D118" s="1094" t="inlineStr">
        <is>
          <t>等级 1 ：受到来自武器的附加伤害降低 2 点。</t>
        </is>
      </c>
      <c r="E118" s="129" t="n"/>
      <c r="F118" s="129" t="n"/>
      <c r="G118" s="129" t="n"/>
      <c r="H118" s="129" t="n"/>
      <c r="I118" s="129" t="n"/>
      <c r="J118" s="129" t="n"/>
      <c r="K118" s="129" t="n"/>
      <c r="L118" s="129" t="n"/>
      <c r="M118" s="130" t="n"/>
    </row>
    <row r="119" ht="24" customHeight="1">
      <c r="A119" s="414" t="n"/>
      <c r="B119" s="239" t="inlineStr">
        <is>
          <t>1.6</t>
        </is>
      </c>
      <c r="C119" s="222" t="inlineStr">
        <is>
          <t>6</t>
        </is>
      </c>
      <c r="D119" s="1094" t="inlineStr">
        <is>
          <t>等级 2 ：受到来自武器的附加伤害降低 3 点。</t>
        </is>
      </c>
      <c r="E119" s="129" t="n"/>
      <c r="F119" s="129" t="n"/>
      <c r="G119" s="129" t="n"/>
      <c r="H119" s="129" t="n"/>
      <c r="I119" s="129" t="n"/>
      <c r="J119" s="129" t="n"/>
      <c r="K119" s="129" t="n"/>
      <c r="L119" s="129" t="n"/>
      <c r="M119" s="130" t="n"/>
    </row>
    <row r="120" ht="24" customHeight="1">
      <c r="A120" s="414" t="n"/>
      <c r="B120" s="239" t="inlineStr">
        <is>
          <t>1.9</t>
        </is>
      </c>
      <c r="C120" s="222" t="inlineStr">
        <is>
          <t>16</t>
        </is>
      </c>
      <c r="D120" s="1094" t="inlineStr">
        <is>
          <t>等级 3 ：受到来自武器的附加伤害降低 4 点。</t>
        </is>
      </c>
      <c r="E120" s="129" t="n"/>
      <c r="F120" s="129" t="n"/>
      <c r="G120" s="129" t="n"/>
      <c r="H120" s="129" t="n"/>
      <c r="I120" s="129" t="n"/>
      <c r="J120" s="129" t="n"/>
      <c r="K120" s="129" t="n"/>
      <c r="L120" s="129" t="n"/>
      <c r="M120" s="130" t="n"/>
    </row>
    <row r="121" ht="24" customHeight="1">
      <c r="A121" s="414" t="n"/>
      <c r="B121" s="239" t="inlineStr">
        <is>
          <t>2.2</t>
        </is>
      </c>
      <c r="C121" s="222" t="inlineStr">
        <is>
          <t>25</t>
        </is>
      </c>
      <c r="D121" s="1094" t="inlineStr">
        <is>
          <t>等级 4 ：受到来自武器的附加伤害降低 5 点。</t>
        </is>
      </c>
      <c r="E121" s="129" t="n"/>
      <c r="F121" s="129" t="n"/>
      <c r="G121" s="129" t="n"/>
      <c r="H121" s="129" t="n"/>
      <c r="I121" s="129" t="n"/>
      <c r="J121" s="129" t="n"/>
      <c r="K121" s="129" t="n"/>
      <c r="L121" s="129" t="n"/>
      <c r="M121" s="130" t="n"/>
    </row>
    <row r="122" ht="24" customHeight="1">
      <c r="A122" s="414" t="n"/>
      <c r="B122" s="239" t="inlineStr">
        <is>
          <t>2.6</t>
        </is>
      </c>
      <c r="C122" s="222" t="inlineStr">
        <is>
          <t>40</t>
        </is>
      </c>
      <c r="D122" s="1094" t="inlineStr">
        <is>
          <t>等级 5 ：受到来自武器的附加伤害降低 7 点。</t>
        </is>
      </c>
      <c r="E122" s="129" t="n"/>
      <c r="F122" s="129" t="n"/>
      <c r="G122" s="129" t="n"/>
      <c r="H122" s="129" t="n"/>
      <c r="I122" s="129" t="n"/>
      <c r="J122" s="129" t="n"/>
      <c r="K122" s="129" t="n"/>
      <c r="L122" s="129" t="n"/>
      <c r="M122" s="130" t="n"/>
    </row>
    <row r="123" ht="24" customHeight="1">
      <c r="A123" s="414" t="n"/>
      <c r="B123" s="239" t="inlineStr">
        <is>
          <t>3</t>
        </is>
      </c>
      <c r="C123" s="222" t="inlineStr">
        <is>
          <t>60</t>
        </is>
      </c>
      <c r="D123" s="1094" t="inlineStr">
        <is>
          <t>等级 6 ：受到来自武器的附加伤害降低 9 点。</t>
        </is>
      </c>
      <c r="E123" s="129" t="n"/>
      <c r="F123" s="129" t="n"/>
      <c r="G123" s="129" t="n"/>
      <c r="H123" s="129" t="n"/>
      <c r="I123" s="129" t="n"/>
      <c r="J123" s="129" t="n"/>
      <c r="K123" s="129" t="n"/>
      <c r="L123" s="129" t="n"/>
      <c r="M123" s="130" t="n"/>
    </row>
    <row r="124" ht="24" customHeight="1">
      <c r="A124" s="414" t="n"/>
      <c r="B124" s="239" t="inlineStr">
        <is>
          <t>3.4</t>
        </is>
      </c>
      <c r="C124" s="222" t="inlineStr">
        <is>
          <t>80</t>
        </is>
      </c>
      <c r="D124" s="1094" t="inlineStr">
        <is>
          <t>等级 7 ：受到来自武器的附加伤害降低11点。</t>
        </is>
      </c>
      <c r="E124" s="129" t="n"/>
      <c r="F124" s="129" t="n"/>
      <c r="G124" s="129" t="n"/>
      <c r="H124" s="129" t="n"/>
      <c r="I124" s="129" t="n"/>
      <c r="J124" s="129" t="n"/>
      <c r="K124" s="129" t="n"/>
      <c r="L124" s="129" t="n"/>
      <c r="M124" s="130" t="n"/>
    </row>
    <row r="125" ht="24" customHeight="1">
      <c r="A125" s="414" t="n"/>
      <c r="B125" s="239" t="inlineStr">
        <is>
          <t>3.8</t>
        </is>
      </c>
      <c r="C125" s="222">
        <f>@IF($M$1="中秋祝福",6,7)</f>
        <v/>
      </c>
      <c r="D125" s="1094" t="inlineStr">
        <is>
          <t>等级 8 ：受到来自武器的附加伤害降低13点。</t>
        </is>
      </c>
      <c r="E125" s="129" t="n"/>
      <c r="F125" s="129" t="n"/>
      <c r="G125" s="129" t="n"/>
      <c r="H125" s="129" t="n"/>
      <c r="I125" s="129" t="n"/>
      <c r="J125" s="129" t="n"/>
      <c r="K125" s="129" t="n"/>
      <c r="L125" s="129" t="n"/>
      <c r="M125" s="130" t="n"/>
    </row>
    <row r="126" ht="24" customHeight="1">
      <c r="A126" s="414" t="n"/>
      <c r="B126" s="239" t="inlineStr">
        <is>
          <t>4.3</t>
        </is>
      </c>
      <c r="C126" s="222">
        <f>@IF($M$1="中秋祝福",7,8)</f>
        <v/>
      </c>
      <c r="D126" s="1094" t="inlineStr">
        <is>
          <t>等级 9 ：受到来自武器的附加伤害降低16点。</t>
        </is>
      </c>
      <c r="E126" s="129" t="n"/>
      <c r="F126" s="129" t="n"/>
      <c r="G126" s="129" t="n"/>
      <c r="H126" s="129" t="n"/>
      <c r="I126" s="129" t="n"/>
      <c r="J126" s="129" t="n"/>
      <c r="K126" s="129" t="n"/>
      <c r="L126" s="129" t="n"/>
      <c r="M126" s="130" t="n"/>
    </row>
    <row r="127" ht="24" customHeight="1">
      <c r="A127" s="414" t="n"/>
      <c r="B127" s="660" t="inlineStr">
        <is>
          <t>5</t>
        </is>
      </c>
      <c r="C127" s="1095" t="inlineStr">
        <is>
          <t>x</t>
        </is>
      </c>
      <c r="D127" s="1096" t="inlineStr">
        <is>
          <t>等级10：受到来自武器的附加伤害降低20点。</t>
        </is>
      </c>
      <c r="E127" s="194" t="n"/>
      <c r="F127" s="194" t="n"/>
      <c r="G127" s="194" t="n"/>
      <c r="H127" s="194" t="n"/>
      <c r="I127" s="194" t="n"/>
      <c r="J127" s="194" t="n"/>
      <c r="K127" s="194" t="n"/>
      <c r="L127" s="194" t="n"/>
      <c r="M127" s="410" t="n"/>
    </row>
    <row r="128" ht="24" customHeight="1">
      <c r="A128" s="685" t="inlineStr">
        <is>
          <t>荆棘护甲
激活条件
神铠六阶
满级名称
以牙还牙</t>
        </is>
      </c>
      <c r="B128" s="657" t="inlineStr">
        <is>
          <t>1</t>
        </is>
      </c>
      <c r="C128" s="746" t="inlineStr">
        <is>
          <t>1</t>
        </is>
      </c>
      <c r="D128" s="1097" t="inlineStr">
        <is>
          <t>等级 0 ：受到伤害时有15%的概率反弹 5 %的伤害给对方。</t>
        </is>
      </c>
      <c r="E128" s="123" t="n"/>
      <c r="F128" s="123" t="n"/>
      <c r="G128" s="123" t="n"/>
      <c r="H128" s="123" t="n"/>
      <c r="I128" s="123" t="n"/>
      <c r="J128" s="123" t="n"/>
      <c r="K128" s="123" t="n"/>
      <c r="L128" s="123" t="n"/>
      <c r="M128" s="124" t="n"/>
    </row>
    <row r="129" ht="24" customHeight="1">
      <c r="A129" s="414" t="n"/>
      <c r="B129" s="239" t="inlineStr">
        <is>
          <t>1.3</t>
        </is>
      </c>
      <c r="C129" s="222" t="inlineStr">
        <is>
          <t>3</t>
        </is>
      </c>
      <c r="D129" s="1094" t="inlineStr">
        <is>
          <t>等级 1 ：受到伤害时有16%的概率反弹 8 %的伤害给对方。</t>
        </is>
      </c>
      <c r="E129" s="129" t="n"/>
      <c r="F129" s="129" t="n"/>
      <c r="G129" s="129" t="n"/>
      <c r="H129" s="129" t="n"/>
      <c r="I129" s="129" t="n"/>
      <c r="J129" s="129" t="n"/>
      <c r="K129" s="129" t="n"/>
      <c r="L129" s="129" t="n"/>
      <c r="M129" s="130" t="n"/>
    </row>
    <row r="130" ht="24" customHeight="1">
      <c r="A130" s="414" t="n"/>
      <c r="B130" s="239" t="inlineStr">
        <is>
          <t>1.6</t>
        </is>
      </c>
      <c r="C130" s="222" t="inlineStr">
        <is>
          <t>6</t>
        </is>
      </c>
      <c r="D130" s="1094" t="inlineStr">
        <is>
          <t>等级 2 ：受到伤害时有17%的概率反弹11%的伤害给对方。</t>
        </is>
      </c>
      <c r="E130" s="129" t="n"/>
      <c r="F130" s="129" t="n"/>
      <c r="G130" s="129" t="n"/>
      <c r="H130" s="129" t="n"/>
      <c r="I130" s="129" t="n"/>
      <c r="J130" s="129" t="n"/>
      <c r="K130" s="129" t="n"/>
      <c r="L130" s="129" t="n"/>
      <c r="M130" s="130" t="n"/>
    </row>
    <row r="131" ht="24" customHeight="1">
      <c r="A131" s="414" t="n"/>
      <c r="B131" s="239" t="inlineStr">
        <is>
          <t>1.9</t>
        </is>
      </c>
      <c r="C131" s="222" t="inlineStr">
        <is>
          <t>16</t>
        </is>
      </c>
      <c r="D131" s="1094" t="inlineStr">
        <is>
          <t>等级 3 ：受到伤害时有18%的概率反弹14%的伤害给对方。</t>
        </is>
      </c>
      <c r="E131" s="129" t="n"/>
      <c r="F131" s="129" t="n"/>
      <c r="G131" s="129" t="n"/>
      <c r="H131" s="129" t="n"/>
      <c r="I131" s="129" t="n"/>
      <c r="J131" s="129" t="n"/>
      <c r="K131" s="129" t="n"/>
      <c r="L131" s="129" t="n"/>
      <c r="M131" s="130" t="n"/>
    </row>
    <row r="132" ht="24" customHeight="1">
      <c r="A132" s="414" t="n"/>
      <c r="B132" s="239" t="inlineStr">
        <is>
          <t>2.2</t>
        </is>
      </c>
      <c r="C132" s="222" t="inlineStr">
        <is>
          <t>25</t>
        </is>
      </c>
      <c r="D132" s="1094" t="inlineStr">
        <is>
          <t>等级 4 ：受到伤害时有19%的概率反弹18%的伤害给对方。</t>
        </is>
      </c>
      <c r="E132" s="129" t="n"/>
      <c r="F132" s="129" t="n"/>
      <c r="G132" s="129" t="n"/>
      <c r="H132" s="129" t="n"/>
      <c r="I132" s="129" t="n"/>
      <c r="J132" s="129" t="n"/>
      <c r="K132" s="129" t="n"/>
      <c r="L132" s="129" t="n"/>
      <c r="M132" s="130" t="n"/>
    </row>
    <row r="133" ht="24" customHeight="1">
      <c r="A133" s="414" t="n"/>
      <c r="B133" s="239" t="inlineStr">
        <is>
          <t>2.6</t>
        </is>
      </c>
      <c r="C133" s="222" t="inlineStr">
        <is>
          <t>40</t>
        </is>
      </c>
      <c r="D133" s="1094" t="inlineStr">
        <is>
          <t>等级 5 ：受到伤害时有20%的概率反弹22%的伤害给对方。</t>
        </is>
      </c>
      <c r="E133" s="129" t="n"/>
      <c r="F133" s="129" t="n"/>
      <c r="G133" s="129" t="n"/>
      <c r="H133" s="129" t="n"/>
      <c r="I133" s="129" t="n"/>
      <c r="J133" s="129" t="n"/>
      <c r="K133" s="129" t="n"/>
      <c r="L133" s="129" t="n"/>
      <c r="M133" s="130" t="n"/>
    </row>
    <row r="134" ht="24" customHeight="1">
      <c r="A134" s="414" t="n"/>
      <c r="B134" s="239" t="inlineStr">
        <is>
          <t>3</t>
        </is>
      </c>
      <c r="C134" s="222" t="inlineStr">
        <is>
          <t>60</t>
        </is>
      </c>
      <c r="D134" s="1094" t="inlineStr">
        <is>
          <t>等级 6 ：受到伤害时有22%的概率反弹26%的伤害给对方。</t>
        </is>
      </c>
      <c r="E134" s="129" t="n"/>
      <c r="F134" s="129" t="n"/>
      <c r="G134" s="129" t="n"/>
      <c r="H134" s="129" t="n"/>
      <c r="I134" s="129" t="n"/>
      <c r="J134" s="129" t="n"/>
      <c r="K134" s="129" t="n"/>
      <c r="L134" s="129" t="n"/>
      <c r="M134" s="130" t="n"/>
    </row>
    <row r="135" ht="24" customHeight="1">
      <c r="A135" s="414" t="n"/>
      <c r="B135" s="239" t="inlineStr">
        <is>
          <t>3.4</t>
        </is>
      </c>
      <c r="C135" s="222" t="inlineStr">
        <is>
          <t>80</t>
        </is>
      </c>
      <c r="D135" s="1094" t="inlineStr">
        <is>
          <t>等级 7 ：受到伤害时有24%的概率反弹30%的伤害给对方。</t>
        </is>
      </c>
      <c r="E135" s="129" t="n"/>
      <c r="F135" s="129" t="n"/>
      <c r="G135" s="129" t="n"/>
      <c r="H135" s="129" t="n"/>
      <c r="I135" s="129" t="n"/>
      <c r="J135" s="129" t="n"/>
      <c r="K135" s="129" t="n"/>
      <c r="L135" s="129" t="n"/>
      <c r="M135" s="130" t="n"/>
    </row>
    <row r="136" ht="24" customHeight="1">
      <c r="A136" s="414" t="n"/>
      <c r="B136" s="239" t="inlineStr">
        <is>
          <t>3.8</t>
        </is>
      </c>
      <c r="C136" s="222">
        <f>@IF($M$1="中秋祝福",6,7)</f>
        <v/>
      </c>
      <c r="D136" s="1094" t="inlineStr">
        <is>
          <t>等级 8 ：受到伤害时有26%的概率反弹35%的伤害给对方。</t>
        </is>
      </c>
      <c r="E136" s="129" t="n"/>
      <c r="F136" s="129" t="n"/>
      <c r="G136" s="129" t="n"/>
      <c r="H136" s="129" t="n"/>
      <c r="I136" s="129" t="n"/>
      <c r="J136" s="129" t="n"/>
      <c r="K136" s="129" t="n"/>
      <c r="L136" s="129" t="n"/>
      <c r="M136" s="130" t="n"/>
    </row>
    <row r="137" ht="24" customHeight="1">
      <c r="A137" s="414" t="n"/>
      <c r="B137" s="239" t="inlineStr">
        <is>
          <t>4.3</t>
        </is>
      </c>
      <c r="C137" s="222">
        <f>@IF($M$1="中秋祝福",7,8)</f>
        <v/>
      </c>
      <c r="D137" s="1094" t="inlineStr">
        <is>
          <t>等级 9 ：受到伤害时有28%的概率反弹40%的伤害给对方。</t>
        </is>
      </c>
      <c r="E137" s="129" t="n"/>
      <c r="F137" s="129" t="n"/>
      <c r="G137" s="129" t="n"/>
      <c r="H137" s="129" t="n"/>
      <c r="I137" s="129" t="n"/>
      <c r="J137" s="129" t="n"/>
      <c r="K137" s="129" t="n"/>
      <c r="L137" s="129" t="n"/>
      <c r="M137" s="130" t="n"/>
    </row>
    <row r="138" ht="24" customHeight="1">
      <c r="A138" s="414" t="n"/>
      <c r="B138" s="660" t="inlineStr">
        <is>
          <t>5</t>
        </is>
      </c>
      <c r="C138" s="1095" t="inlineStr">
        <is>
          <t>x</t>
        </is>
      </c>
      <c r="D138" s="1096" t="inlineStr">
        <is>
          <t>等级10：受到伤害时有30%的概率反弹50%的伤害给对方。</t>
        </is>
      </c>
      <c r="E138" s="194" t="n"/>
      <c r="F138" s="194" t="n"/>
      <c r="G138" s="194" t="n"/>
      <c r="H138" s="194" t="n"/>
      <c r="I138" s="194" t="n"/>
      <c r="J138" s="194" t="n"/>
      <c r="K138" s="194" t="n"/>
      <c r="L138" s="194" t="n"/>
      <c r="M138" s="410" t="n"/>
    </row>
    <row r="139" ht="24" customHeight="1">
      <c r="A139" s="685" t="inlineStr">
        <is>
          <t>无懈可击
激活条件
神铠八阶
满级名称
天神下凡</t>
        </is>
      </c>
      <c r="B139" s="657" t="inlineStr">
        <is>
          <t>2</t>
        </is>
      </c>
      <c r="C139" s="746" t="inlineStr">
        <is>
          <t>1</t>
        </is>
      </c>
      <c r="D139" s="1097" t="inlineStr">
        <is>
          <t>等级 0 ：生命值低于15%时受到伤害有 30 %的概率触发，免疫本次伤害并且进入无敌状态，只能触发1次。</t>
        </is>
      </c>
      <c r="E139" s="123" t="n"/>
      <c r="F139" s="123" t="n"/>
      <c r="G139" s="123" t="n"/>
      <c r="H139" s="123" t="n"/>
      <c r="I139" s="123" t="n"/>
      <c r="J139" s="123" t="n"/>
      <c r="K139" s="123" t="n"/>
      <c r="L139" s="123" t="n"/>
      <c r="M139" s="124" t="n"/>
    </row>
    <row r="140" ht="24" customHeight="1">
      <c r="A140" s="414" t="n"/>
      <c r="B140" s="239" t="inlineStr">
        <is>
          <t>2.6</t>
        </is>
      </c>
      <c r="C140" s="222" t="inlineStr">
        <is>
          <t>3</t>
        </is>
      </c>
      <c r="D140" s="1094" t="inlineStr">
        <is>
          <t>等级 1 ：生命值低于16%时受到伤害有 35 %的概率触发，免疫本次伤害并且进入无敌状态，只能触发1次。</t>
        </is>
      </c>
      <c r="E140" s="129" t="n"/>
      <c r="F140" s="129" t="n"/>
      <c r="G140" s="129" t="n"/>
      <c r="H140" s="129" t="n"/>
      <c r="I140" s="129" t="n"/>
      <c r="J140" s="129" t="n"/>
      <c r="K140" s="129" t="n"/>
      <c r="L140" s="129" t="n"/>
      <c r="M140" s="130" t="n"/>
    </row>
    <row r="141" ht="24" customHeight="1">
      <c r="A141" s="414" t="n"/>
      <c r="B141" s="239" t="inlineStr">
        <is>
          <t>3.2</t>
        </is>
      </c>
      <c r="C141" s="222" t="inlineStr">
        <is>
          <t>8</t>
        </is>
      </c>
      <c r="D141" s="1094" t="inlineStr">
        <is>
          <t>等级 2 ：生命值低于17%时受到伤害有 40 %的概率触发，免疫本次伤害并且进入无敌状态，只能触发1次。</t>
        </is>
      </c>
      <c r="E141" s="129" t="n"/>
      <c r="F141" s="129" t="n"/>
      <c r="G141" s="129" t="n"/>
      <c r="H141" s="129" t="n"/>
      <c r="I141" s="129" t="n"/>
      <c r="J141" s="129" t="n"/>
      <c r="K141" s="129" t="n"/>
      <c r="L141" s="129" t="n"/>
      <c r="M141" s="130" t="n"/>
    </row>
    <row r="142" ht="24" customHeight="1">
      <c r="A142" s="414" t="n"/>
      <c r="B142" s="239" t="inlineStr">
        <is>
          <t>3.8</t>
        </is>
      </c>
      <c r="C142" s="222" t="inlineStr">
        <is>
          <t>20</t>
        </is>
      </c>
      <c r="D142" s="1094" t="inlineStr">
        <is>
          <t>等级 3 ：生命值低于18%时受到伤害有 45 %的概率触发，免疫本次伤害并且进入无敌状态，只能触发1次。</t>
        </is>
      </c>
      <c r="E142" s="129" t="n"/>
      <c r="F142" s="129" t="n"/>
      <c r="G142" s="129" t="n"/>
      <c r="H142" s="129" t="n"/>
      <c r="I142" s="129" t="n"/>
      <c r="J142" s="129" t="n"/>
      <c r="K142" s="129" t="n"/>
      <c r="L142" s="129" t="n"/>
      <c r="M142" s="130" t="n"/>
    </row>
    <row r="143" ht="24" customHeight="1">
      <c r="A143" s="414" t="n"/>
      <c r="B143" s="239" t="inlineStr">
        <is>
          <t>4.4</t>
        </is>
      </c>
      <c r="C143" s="222" t="inlineStr">
        <is>
          <t>50</t>
        </is>
      </c>
      <c r="D143" s="1094" t="inlineStr">
        <is>
          <t>等级 4 ：生命值低于19%时受到伤害有 50 %的概率触发，免疫本次伤害并且进入无敌状态，只能触发1次。</t>
        </is>
      </c>
      <c r="E143" s="129" t="n"/>
      <c r="F143" s="129" t="n"/>
      <c r="G143" s="129" t="n"/>
      <c r="H143" s="129" t="n"/>
      <c r="I143" s="129" t="n"/>
      <c r="J143" s="129" t="n"/>
      <c r="K143" s="129" t="n"/>
      <c r="L143" s="129" t="n"/>
      <c r="M143" s="130" t="n"/>
    </row>
    <row r="144" ht="24" customHeight="1">
      <c r="A144" s="414" t="n"/>
      <c r="B144" s="239" t="inlineStr">
        <is>
          <t>5.2</t>
        </is>
      </c>
      <c r="C144" s="222" t="inlineStr">
        <is>
          <t>80</t>
        </is>
      </c>
      <c r="D144" s="1094" t="inlineStr">
        <is>
          <t>等级 5 ：生命值低于20%时受到伤害有 55 %的概率触发，免疫本次伤害并且进入无敌状态，只能触发1次。</t>
        </is>
      </c>
      <c r="E144" s="129" t="n"/>
      <c r="F144" s="129" t="n"/>
      <c r="G144" s="129" t="n"/>
      <c r="H144" s="129" t="n"/>
      <c r="I144" s="129" t="n"/>
      <c r="J144" s="129" t="n"/>
      <c r="K144" s="129" t="n"/>
      <c r="L144" s="129" t="n"/>
      <c r="M144" s="130" t="n"/>
    </row>
    <row r="145" ht="24" customHeight="1">
      <c r="A145" s="414" t="n"/>
      <c r="B145" s="239" t="inlineStr">
        <is>
          <t>6</t>
        </is>
      </c>
      <c r="C145" s="222" t="inlineStr">
        <is>
          <t>110</t>
        </is>
      </c>
      <c r="D145" s="1094" t="inlineStr">
        <is>
          <t>等级 6 ：生命值低于22%时受到伤害有 60 %的概率触发，免疫本次伤害并且进入无敌状态，只能触发1次。</t>
        </is>
      </c>
      <c r="E145" s="129" t="n"/>
      <c r="F145" s="129" t="n"/>
      <c r="G145" s="129" t="n"/>
      <c r="H145" s="129" t="n"/>
      <c r="I145" s="129" t="n"/>
      <c r="J145" s="129" t="n"/>
      <c r="K145" s="129" t="n"/>
      <c r="L145" s="129" t="n"/>
      <c r="M145" s="130" t="n"/>
    </row>
    <row r="146" ht="24" customHeight="1">
      <c r="A146" s="414" t="n"/>
      <c r="B146" s="239" t="inlineStr">
        <is>
          <t>6.8</t>
        </is>
      </c>
      <c r="C146" s="222" t="inlineStr">
        <is>
          <t>160</t>
        </is>
      </c>
      <c r="D146" s="1094" t="inlineStr">
        <is>
          <t>等级 7 ：生命值低于24%时受到伤害有 65 %的概率触发，免疫本次伤害并且进入无敌状态，只能触发1次。</t>
        </is>
      </c>
      <c r="E146" s="129" t="n"/>
      <c r="F146" s="129" t="n"/>
      <c r="G146" s="129" t="n"/>
      <c r="H146" s="129" t="n"/>
      <c r="I146" s="129" t="n"/>
      <c r="J146" s="129" t="n"/>
      <c r="K146" s="129" t="n"/>
      <c r="L146" s="129" t="n"/>
      <c r="M146" s="130" t="n"/>
    </row>
    <row r="147" ht="24" customHeight="1">
      <c r="A147" s="414" t="n"/>
      <c r="B147" s="239" t="inlineStr">
        <is>
          <t>7.6</t>
        </is>
      </c>
      <c r="C147" s="222">
        <f>@IF($M$1="中秋祝福",6,7)</f>
        <v/>
      </c>
      <c r="D147" s="1094" t="inlineStr">
        <is>
          <t>等级 8 ：生命值低于26%时受到伤害有 70 %的概率触发，免疫本次伤害并且进入无敌状态，只能触发1次。</t>
        </is>
      </c>
      <c r="E147" s="129" t="n"/>
      <c r="F147" s="129" t="n"/>
      <c r="G147" s="129" t="n"/>
      <c r="H147" s="129" t="n"/>
      <c r="I147" s="129" t="n"/>
      <c r="J147" s="129" t="n"/>
      <c r="K147" s="129" t="n"/>
      <c r="L147" s="129" t="n"/>
      <c r="M147" s="130" t="n"/>
    </row>
    <row r="148" ht="24" customHeight="1">
      <c r="A148" s="414" t="n"/>
      <c r="B148" s="239" t="inlineStr">
        <is>
          <t>8.6</t>
        </is>
      </c>
      <c r="C148" s="222">
        <f>@IF($M$1="中秋祝福",7,8)</f>
        <v/>
      </c>
      <c r="D148" s="1094" t="inlineStr">
        <is>
          <t>等级 9 ：生命值低于28%时受到伤害有 80 %的概率触发，免疫本次伤害并且进入无敌状态，只能触发1次。</t>
        </is>
      </c>
      <c r="E148" s="129" t="n"/>
      <c r="F148" s="129" t="n"/>
      <c r="G148" s="129" t="n"/>
      <c r="H148" s="129" t="n"/>
      <c r="I148" s="129" t="n"/>
      <c r="J148" s="129" t="n"/>
      <c r="K148" s="129" t="n"/>
      <c r="L148" s="129" t="n"/>
      <c r="M148" s="130" t="n"/>
    </row>
    <row r="149" ht="24" customHeight="1">
      <c r="A149" s="414" t="n"/>
      <c r="B149" s="268" t="inlineStr">
        <is>
          <t>10</t>
        </is>
      </c>
      <c r="C149" s="692" t="inlineStr">
        <is>
          <t>x</t>
        </is>
      </c>
      <c r="D149" s="1098" t="inlineStr">
        <is>
          <t>等级10：生命值低于30%时受到伤害有100%的概率触发，免疫本次伤害并且进入无敌状态，只能触发2次。</t>
        </is>
      </c>
      <c r="E149" s="135" t="n"/>
      <c r="F149" s="135" t="n"/>
      <c r="G149" s="135" t="n"/>
      <c r="H149" s="135" t="n"/>
      <c r="I149" s="135" t="n"/>
      <c r="J149" s="135" t="n"/>
      <c r="K149" s="135" t="n"/>
      <c r="L149" s="135" t="n"/>
      <c r="M149" s="136" t="n"/>
    </row>
    <row r="150" ht="24" customHeight="1">
      <c r="A150" s="652" t="inlineStr"/>
    </row>
    <row r="151" ht="24" customHeight="1">
      <c r="A151" s="386" t="inlineStr">
        <is>
          <t>神羽技</t>
        </is>
      </c>
      <c r="B151" s="227" t="inlineStr">
        <is>
          <t>战斗力</t>
        </is>
      </c>
      <c r="C151" s="206" t="inlineStr">
        <is>
          <t>升级材料</t>
        </is>
      </c>
      <c r="D151" s="24" t="inlineStr">
        <is>
          <t>效果说明（升级材料前7级为活动期间必成数量，其余为单次数量）</t>
        </is>
      </c>
      <c r="E151" s="56" t="n"/>
      <c r="F151" s="56" t="n"/>
      <c r="G151" s="56" t="n"/>
      <c r="H151" s="56" t="n"/>
      <c r="I151" s="56" t="n"/>
      <c r="J151" s="56" t="n"/>
      <c r="K151" s="56" t="n"/>
      <c r="L151" s="56" t="n"/>
      <c r="M151" s="56" t="n"/>
    </row>
    <row r="152" ht="24" customHeight="1">
      <c r="A152" s="685" t="inlineStr">
        <is>
          <t>惩击
激活条件
神羽三阶
满级名称
神圣怒火</t>
        </is>
      </c>
      <c r="B152" s="657" t="inlineStr">
        <is>
          <t>1</t>
        </is>
      </c>
      <c r="C152" s="746" t="inlineStr">
        <is>
          <t>1</t>
        </is>
      </c>
      <c r="D152" s="1097" t="inlineStr">
        <is>
          <t>等级 0 ：主动技能和空手造成的附加伤害提高 1 点。</t>
        </is>
      </c>
      <c r="E152" s="123" t="n"/>
      <c r="F152" s="123" t="n"/>
      <c r="G152" s="123" t="n"/>
      <c r="H152" s="123" t="n"/>
      <c r="I152" s="123" t="n"/>
      <c r="J152" s="123" t="n"/>
      <c r="K152" s="123" t="n"/>
      <c r="L152" s="123" t="n"/>
      <c r="M152" s="124" t="n"/>
    </row>
    <row r="153" ht="24" customHeight="1">
      <c r="A153" s="414" t="n"/>
      <c r="B153" s="239" t="inlineStr">
        <is>
          <t>1.3</t>
        </is>
      </c>
      <c r="C153" s="222" t="inlineStr">
        <is>
          <t>3</t>
        </is>
      </c>
      <c r="D153" s="1094" t="inlineStr">
        <is>
          <t>等级 1 ：主动技能和空手造成的附加伤害提高 2 点。</t>
        </is>
      </c>
      <c r="E153" s="129" t="n"/>
      <c r="F153" s="129" t="n"/>
      <c r="G153" s="129" t="n"/>
      <c r="H153" s="129" t="n"/>
      <c r="I153" s="129" t="n"/>
      <c r="J153" s="129" t="n"/>
      <c r="K153" s="129" t="n"/>
      <c r="L153" s="129" t="n"/>
      <c r="M153" s="130" t="n"/>
    </row>
    <row r="154" ht="24" customHeight="1">
      <c r="A154" s="414" t="n"/>
      <c r="B154" s="239" t="inlineStr">
        <is>
          <t>1.6</t>
        </is>
      </c>
      <c r="C154" s="222" t="inlineStr">
        <is>
          <t>6</t>
        </is>
      </c>
      <c r="D154" s="1094" t="inlineStr">
        <is>
          <t>等级 2 ：主动技能和空手造成的附加伤害提高 3 点。</t>
        </is>
      </c>
      <c r="E154" s="129" t="n"/>
      <c r="F154" s="129" t="n"/>
      <c r="G154" s="129" t="n"/>
      <c r="H154" s="129" t="n"/>
      <c r="I154" s="129" t="n"/>
      <c r="J154" s="129" t="n"/>
      <c r="K154" s="129" t="n"/>
      <c r="L154" s="129" t="n"/>
      <c r="M154" s="130" t="n"/>
    </row>
    <row r="155" ht="24" customHeight="1">
      <c r="A155" s="414" t="n"/>
      <c r="B155" s="239" t="inlineStr">
        <is>
          <t>1.9</t>
        </is>
      </c>
      <c r="C155" s="222" t="inlineStr">
        <is>
          <t>16</t>
        </is>
      </c>
      <c r="D155" s="1094" t="inlineStr">
        <is>
          <t>等级 3 ：主动技能和空手造成的附加伤害提高 4 点。</t>
        </is>
      </c>
      <c r="E155" s="129" t="n"/>
      <c r="F155" s="129" t="n"/>
      <c r="G155" s="129" t="n"/>
      <c r="H155" s="129" t="n"/>
      <c r="I155" s="129" t="n"/>
      <c r="J155" s="129" t="n"/>
      <c r="K155" s="129" t="n"/>
      <c r="L155" s="129" t="n"/>
      <c r="M155" s="130" t="n"/>
    </row>
    <row r="156" ht="24" customHeight="1">
      <c r="A156" s="414" t="n"/>
      <c r="B156" s="239" t="inlineStr">
        <is>
          <t>2.2</t>
        </is>
      </c>
      <c r="C156" s="222" t="inlineStr">
        <is>
          <t>25</t>
        </is>
      </c>
      <c r="D156" s="1094" t="inlineStr">
        <is>
          <t>等级 4 ：主动技能和空手造成的附加伤害提高 5 点。</t>
        </is>
      </c>
      <c r="E156" s="129" t="n"/>
      <c r="F156" s="129" t="n"/>
      <c r="G156" s="129" t="n"/>
      <c r="H156" s="129" t="n"/>
      <c r="I156" s="129" t="n"/>
      <c r="J156" s="129" t="n"/>
      <c r="K156" s="129" t="n"/>
      <c r="L156" s="129" t="n"/>
      <c r="M156" s="130" t="n"/>
    </row>
    <row r="157" ht="24" customHeight="1">
      <c r="A157" s="414" t="n"/>
      <c r="B157" s="239" t="inlineStr">
        <is>
          <t>2.6</t>
        </is>
      </c>
      <c r="C157" s="222" t="inlineStr">
        <is>
          <t>40</t>
        </is>
      </c>
      <c r="D157" s="1094" t="inlineStr">
        <is>
          <t>等级 5 ：主动技能和空手造成的附加伤害提高 7 点。</t>
        </is>
      </c>
      <c r="E157" s="129" t="n"/>
      <c r="F157" s="129" t="n"/>
      <c r="G157" s="129" t="n"/>
      <c r="H157" s="129" t="n"/>
      <c r="I157" s="129" t="n"/>
      <c r="J157" s="129" t="n"/>
      <c r="K157" s="129" t="n"/>
      <c r="L157" s="129" t="n"/>
      <c r="M157" s="130" t="n"/>
    </row>
    <row r="158" ht="24" customHeight="1">
      <c r="A158" s="414" t="n"/>
      <c r="B158" s="239" t="inlineStr">
        <is>
          <t>3</t>
        </is>
      </c>
      <c r="C158" s="222" t="inlineStr">
        <is>
          <t>60</t>
        </is>
      </c>
      <c r="D158" s="1094" t="inlineStr">
        <is>
          <t>等级 6 ：主动技能和空手造成的附加伤害提高 9 点。</t>
        </is>
      </c>
      <c r="E158" s="129" t="n"/>
      <c r="F158" s="129" t="n"/>
      <c r="G158" s="129" t="n"/>
      <c r="H158" s="129" t="n"/>
      <c r="I158" s="129" t="n"/>
      <c r="J158" s="129" t="n"/>
      <c r="K158" s="129" t="n"/>
      <c r="L158" s="129" t="n"/>
      <c r="M158" s="130" t="n"/>
    </row>
    <row r="159" ht="24" customHeight="1">
      <c r="A159" s="414" t="n"/>
      <c r="B159" s="239" t="inlineStr">
        <is>
          <t>3.4</t>
        </is>
      </c>
      <c r="C159" s="222" t="inlineStr">
        <is>
          <t>80</t>
        </is>
      </c>
      <c r="D159" s="1094" t="inlineStr">
        <is>
          <t>等级 7 ：主动技能和空手造成的附加伤害提高11点。</t>
        </is>
      </c>
      <c r="E159" s="129" t="n"/>
      <c r="F159" s="129" t="n"/>
      <c r="G159" s="129" t="n"/>
      <c r="H159" s="129" t="n"/>
      <c r="I159" s="129" t="n"/>
      <c r="J159" s="129" t="n"/>
      <c r="K159" s="129" t="n"/>
      <c r="L159" s="129" t="n"/>
      <c r="M159" s="130" t="n"/>
    </row>
    <row r="160" ht="24" customHeight="1">
      <c r="A160" s="414" t="n"/>
      <c r="B160" s="239" t="inlineStr">
        <is>
          <t>3.8</t>
        </is>
      </c>
      <c r="C160" s="222">
        <f>@IF($M$1="中秋祝福",6,7)</f>
        <v/>
      </c>
      <c r="D160" s="1094" t="inlineStr">
        <is>
          <t>等级 8 ：主动技能和空手造成的附加伤害提高13点。</t>
        </is>
      </c>
      <c r="E160" s="129" t="n"/>
      <c r="F160" s="129" t="n"/>
      <c r="G160" s="129" t="n"/>
      <c r="H160" s="129" t="n"/>
      <c r="I160" s="129" t="n"/>
      <c r="J160" s="129" t="n"/>
      <c r="K160" s="129" t="n"/>
      <c r="L160" s="129" t="n"/>
      <c r="M160" s="130" t="n"/>
    </row>
    <row r="161" ht="24" customHeight="1">
      <c r="A161" s="414" t="n"/>
      <c r="B161" s="239" t="inlineStr">
        <is>
          <t>4.3</t>
        </is>
      </c>
      <c r="C161" s="222">
        <f>@IF($M$1="中秋祝福",7,8)</f>
        <v/>
      </c>
      <c r="D161" s="1094" t="inlineStr">
        <is>
          <t>等级 9 ：主动技能和空手造成的附加伤害提高16点。</t>
        </is>
      </c>
      <c r="E161" s="129" t="n"/>
      <c r="F161" s="129" t="n"/>
      <c r="G161" s="129" t="n"/>
      <c r="H161" s="129" t="n"/>
      <c r="I161" s="129" t="n"/>
      <c r="J161" s="129" t="n"/>
      <c r="K161" s="129" t="n"/>
      <c r="L161" s="129" t="n"/>
      <c r="M161" s="130" t="n"/>
    </row>
    <row r="162" ht="24" customHeight="1">
      <c r="A162" s="414" t="n"/>
      <c r="B162" s="660" t="inlineStr">
        <is>
          <t>5</t>
        </is>
      </c>
      <c r="C162" s="1095" t="inlineStr">
        <is>
          <t>x</t>
        </is>
      </c>
      <c r="D162" s="1096" t="inlineStr">
        <is>
          <t>等级10：主动技能和空手造成的附加伤害提高20点。</t>
        </is>
      </c>
      <c r="E162" s="194" t="n"/>
      <c r="F162" s="194" t="n"/>
      <c r="G162" s="194" t="n"/>
      <c r="H162" s="194" t="n"/>
      <c r="I162" s="194" t="n"/>
      <c r="J162" s="194" t="n"/>
      <c r="K162" s="194" t="n"/>
      <c r="L162" s="194" t="n"/>
      <c r="M162" s="410" t="n"/>
    </row>
    <row r="163" ht="24" customHeight="1">
      <c r="A163" s="685" t="inlineStr">
        <is>
          <t>圣洁之躯
激活条件
神羽六阶
满级名称
圣灵护体</t>
        </is>
      </c>
      <c r="B163" s="657" t="inlineStr">
        <is>
          <t>1</t>
        </is>
      </c>
      <c r="C163" s="746" t="inlineStr">
        <is>
          <t>1</t>
        </is>
      </c>
      <c r="D163" s="1097" t="inlineStr">
        <is>
          <t>等级 0 ：受到主动治疗技能的效果提升10%。</t>
        </is>
      </c>
      <c r="E163" s="123" t="n"/>
      <c r="F163" s="123" t="n"/>
      <c r="G163" s="123" t="n"/>
      <c r="H163" s="123" t="n"/>
      <c r="I163" s="123" t="n"/>
      <c r="J163" s="123" t="n"/>
      <c r="K163" s="123" t="n"/>
      <c r="L163" s="123" t="n"/>
      <c r="M163" s="124" t="n"/>
    </row>
    <row r="164" ht="24" customHeight="1">
      <c r="A164" s="414" t="n"/>
      <c r="B164" s="239" t="inlineStr">
        <is>
          <t>1.3</t>
        </is>
      </c>
      <c r="C164" s="222" t="inlineStr">
        <is>
          <t>3</t>
        </is>
      </c>
      <c r="D164" s="1094" t="inlineStr">
        <is>
          <t>等级 1 ：受到主动治疗技能的效果提升12%。</t>
        </is>
      </c>
      <c r="E164" s="129" t="n"/>
      <c r="F164" s="129" t="n"/>
      <c r="G164" s="129" t="n"/>
      <c r="H164" s="129" t="n"/>
      <c r="I164" s="129" t="n"/>
      <c r="J164" s="129" t="n"/>
      <c r="K164" s="129" t="n"/>
      <c r="L164" s="129" t="n"/>
      <c r="M164" s="130" t="n"/>
    </row>
    <row r="165" ht="24" customHeight="1">
      <c r="A165" s="414" t="n"/>
      <c r="B165" s="239" t="inlineStr">
        <is>
          <t>1.6</t>
        </is>
      </c>
      <c r="C165" s="222" t="inlineStr">
        <is>
          <t>6</t>
        </is>
      </c>
      <c r="D165" s="1094" t="inlineStr">
        <is>
          <t>等级 2 ：受到主动治疗技能的效果提升14%。</t>
        </is>
      </c>
      <c r="E165" s="129" t="n"/>
      <c r="F165" s="129" t="n"/>
      <c r="G165" s="129" t="n"/>
      <c r="H165" s="129" t="n"/>
      <c r="I165" s="129" t="n"/>
      <c r="J165" s="129" t="n"/>
      <c r="K165" s="129" t="n"/>
      <c r="L165" s="129" t="n"/>
      <c r="M165" s="130" t="n"/>
    </row>
    <row r="166" ht="24" customHeight="1">
      <c r="A166" s="414" t="n"/>
      <c r="B166" s="239" t="inlineStr">
        <is>
          <t>1.9</t>
        </is>
      </c>
      <c r="C166" s="222" t="inlineStr">
        <is>
          <t>16</t>
        </is>
      </c>
      <c r="D166" s="1094" t="inlineStr">
        <is>
          <t>等级 3 ：受到主动治疗技能的效果提升17%。</t>
        </is>
      </c>
      <c r="E166" s="129" t="n"/>
      <c r="F166" s="129" t="n"/>
      <c r="G166" s="129" t="n"/>
      <c r="H166" s="129" t="n"/>
      <c r="I166" s="129" t="n"/>
      <c r="J166" s="129" t="n"/>
      <c r="K166" s="129" t="n"/>
      <c r="L166" s="129" t="n"/>
      <c r="M166" s="130" t="n"/>
    </row>
    <row r="167" ht="24" customHeight="1">
      <c r="A167" s="414" t="n"/>
      <c r="B167" s="239" t="inlineStr">
        <is>
          <t>2.2</t>
        </is>
      </c>
      <c r="C167" s="222" t="inlineStr">
        <is>
          <t>25</t>
        </is>
      </c>
      <c r="D167" s="1094" t="inlineStr">
        <is>
          <t>等级 4 ：受到主动治疗技能的效果提升20%。</t>
        </is>
      </c>
      <c r="E167" s="129" t="n"/>
      <c r="F167" s="129" t="n"/>
      <c r="G167" s="129" t="n"/>
      <c r="H167" s="129" t="n"/>
      <c r="I167" s="129" t="n"/>
      <c r="J167" s="129" t="n"/>
      <c r="K167" s="129" t="n"/>
      <c r="L167" s="129" t="n"/>
      <c r="M167" s="130" t="n"/>
    </row>
    <row r="168" ht="24" customHeight="1">
      <c r="A168" s="414" t="n"/>
      <c r="B168" s="239" t="inlineStr">
        <is>
          <t>2.6</t>
        </is>
      </c>
      <c r="C168" s="222" t="inlineStr">
        <is>
          <t>40</t>
        </is>
      </c>
      <c r="D168" s="1094" t="inlineStr">
        <is>
          <t>等级 5 ：受到主动治疗技能的效果提升23%。</t>
        </is>
      </c>
      <c r="E168" s="129" t="n"/>
      <c r="F168" s="129" t="n"/>
      <c r="G168" s="129" t="n"/>
      <c r="H168" s="129" t="n"/>
      <c r="I168" s="129" t="n"/>
      <c r="J168" s="129" t="n"/>
      <c r="K168" s="129" t="n"/>
      <c r="L168" s="129" t="n"/>
      <c r="M168" s="130" t="n"/>
    </row>
    <row r="169" ht="24" customHeight="1">
      <c r="A169" s="414" t="n"/>
      <c r="B169" s="239" t="inlineStr">
        <is>
          <t>3</t>
        </is>
      </c>
      <c r="C169" s="222" t="inlineStr">
        <is>
          <t>60</t>
        </is>
      </c>
      <c r="D169" s="1094" t="inlineStr">
        <is>
          <t>等级 6 ：受到主动治疗技能的效果提升27%。</t>
        </is>
      </c>
      <c r="E169" s="129" t="n"/>
      <c r="F169" s="129" t="n"/>
      <c r="G169" s="129" t="n"/>
      <c r="H169" s="129" t="n"/>
      <c r="I169" s="129" t="n"/>
      <c r="J169" s="129" t="n"/>
      <c r="K169" s="129" t="n"/>
      <c r="L169" s="129" t="n"/>
      <c r="M169" s="130" t="n"/>
    </row>
    <row r="170" ht="24" customHeight="1">
      <c r="A170" s="414" t="n"/>
      <c r="B170" s="239" t="inlineStr">
        <is>
          <t>3.4</t>
        </is>
      </c>
      <c r="C170" s="222" t="inlineStr">
        <is>
          <t>80</t>
        </is>
      </c>
      <c r="D170" s="1094" t="inlineStr">
        <is>
          <t>等级 7 ：受到主动治疗技能的效果提升31%。</t>
        </is>
      </c>
      <c r="E170" s="129" t="n"/>
      <c r="F170" s="129" t="n"/>
      <c r="G170" s="129" t="n"/>
      <c r="H170" s="129" t="n"/>
      <c r="I170" s="129" t="n"/>
      <c r="J170" s="129" t="n"/>
      <c r="K170" s="129" t="n"/>
      <c r="L170" s="129" t="n"/>
      <c r="M170" s="130" t="n"/>
    </row>
    <row r="171" ht="24" customHeight="1">
      <c r="A171" s="414" t="n"/>
      <c r="B171" s="239" t="inlineStr">
        <is>
          <t>3.8</t>
        </is>
      </c>
      <c r="C171" s="222">
        <f>@IF($M$1="中秋祝福",6,7)</f>
        <v/>
      </c>
      <c r="D171" s="1094" t="inlineStr">
        <is>
          <t>等级 8 ：受到主动治疗技能的效果提升35%。</t>
        </is>
      </c>
      <c r="E171" s="129" t="n"/>
      <c r="F171" s="129" t="n"/>
      <c r="G171" s="129" t="n"/>
      <c r="H171" s="129" t="n"/>
      <c r="I171" s="129" t="n"/>
      <c r="J171" s="129" t="n"/>
      <c r="K171" s="129" t="n"/>
      <c r="L171" s="129" t="n"/>
      <c r="M171" s="130" t="n"/>
    </row>
    <row r="172" ht="24" customHeight="1">
      <c r="A172" s="414" t="n"/>
      <c r="B172" s="239" t="inlineStr">
        <is>
          <t>4.3</t>
        </is>
      </c>
      <c r="C172" s="222">
        <f>@IF($M$1="中秋祝福",7,8)</f>
        <v/>
      </c>
      <c r="D172" s="1094" t="inlineStr">
        <is>
          <t>等级 9 ：受到主动治疗技能的效果提升40%。</t>
        </is>
      </c>
      <c r="E172" s="129" t="n"/>
      <c r="F172" s="129" t="n"/>
      <c r="G172" s="129" t="n"/>
      <c r="H172" s="129" t="n"/>
      <c r="I172" s="129" t="n"/>
      <c r="J172" s="129" t="n"/>
      <c r="K172" s="129" t="n"/>
      <c r="L172" s="129" t="n"/>
      <c r="M172" s="130" t="n"/>
    </row>
    <row r="173" ht="24" customHeight="1">
      <c r="A173" s="414" t="n"/>
      <c r="B173" s="660" t="inlineStr">
        <is>
          <t>5</t>
        </is>
      </c>
      <c r="C173" s="1095" t="inlineStr">
        <is>
          <t>x</t>
        </is>
      </c>
      <c r="D173" s="1096" t="inlineStr">
        <is>
          <t>等级10：受到主动治疗技能的效果提升50%。</t>
        </is>
      </c>
      <c r="E173" s="194" t="n"/>
      <c r="F173" s="194" t="n"/>
      <c r="G173" s="194" t="n"/>
      <c r="H173" s="194" t="n"/>
      <c r="I173" s="194" t="n"/>
      <c r="J173" s="194" t="n"/>
      <c r="K173" s="194" t="n"/>
      <c r="L173" s="194" t="n"/>
      <c r="M173" s="410" t="n"/>
    </row>
    <row r="174" ht="24" customHeight="1">
      <c r="A174" s="685" t="inlineStr">
        <is>
          <t>愈合祷言
激活条件
神羽八阶
满级名称
希望之歌</t>
        </is>
      </c>
      <c r="B174" s="657" t="inlineStr">
        <is>
          <t>2</t>
        </is>
      </c>
      <c r="C174" s="746" t="inlineStr">
        <is>
          <t>1</t>
        </is>
      </c>
      <c r="D174" s="1097" t="inlineStr">
        <is>
          <t>等级 0 ：生命低于50%时有很高的概率触发，恢复生命25+等级*0.50。</t>
        </is>
      </c>
      <c r="E174" s="123" t="n"/>
      <c r="F174" s="123" t="n"/>
      <c r="G174" s="123" t="n"/>
      <c r="H174" s="123" t="n"/>
      <c r="I174" s="123" t="n"/>
      <c r="J174" s="123" t="n"/>
      <c r="K174" s="123" t="n"/>
      <c r="L174" s="123" t="n"/>
      <c r="M174" s="124" t="n"/>
    </row>
    <row r="175" ht="24" customHeight="1">
      <c r="A175" s="414" t="n"/>
      <c r="B175" s="239" t="inlineStr">
        <is>
          <t>2.6</t>
        </is>
      </c>
      <c r="C175" s="222" t="inlineStr">
        <is>
          <t>3</t>
        </is>
      </c>
      <c r="D175" s="1094" t="inlineStr">
        <is>
          <t>等级 1 ：生命低于50%时有很高的概率触发，恢复生命26+等级*0.55。</t>
        </is>
      </c>
      <c r="E175" s="129" t="n"/>
      <c r="F175" s="129" t="n"/>
      <c r="G175" s="129" t="n"/>
      <c r="H175" s="129" t="n"/>
      <c r="I175" s="129" t="n"/>
      <c r="J175" s="129" t="n"/>
      <c r="K175" s="129" t="n"/>
      <c r="L175" s="129" t="n"/>
      <c r="M175" s="130" t="n"/>
    </row>
    <row r="176" ht="24" customHeight="1">
      <c r="A176" s="414" t="n"/>
      <c r="B176" s="239" t="inlineStr">
        <is>
          <t>3.2</t>
        </is>
      </c>
      <c r="C176" s="222" t="inlineStr">
        <is>
          <t>8</t>
        </is>
      </c>
      <c r="D176" s="1094" t="inlineStr">
        <is>
          <t>等级 2 ：生命低于50%时有很高的概率触发，恢复生命27+等级*0.60。</t>
        </is>
      </c>
      <c r="E176" s="129" t="n"/>
      <c r="F176" s="129" t="n"/>
      <c r="G176" s="129" t="n"/>
      <c r="H176" s="129" t="n"/>
      <c r="I176" s="129" t="n"/>
      <c r="J176" s="129" t="n"/>
      <c r="K176" s="129" t="n"/>
      <c r="L176" s="129" t="n"/>
      <c r="M176" s="130" t="n"/>
    </row>
    <row r="177" ht="24" customHeight="1">
      <c r="A177" s="414" t="n"/>
      <c r="B177" s="239" t="inlineStr">
        <is>
          <t>3.8</t>
        </is>
      </c>
      <c r="C177" s="222" t="inlineStr">
        <is>
          <t>20</t>
        </is>
      </c>
      <c r="D177" s="1094" t="inlineStr">
        <is>
          <t>等级 3 ：生命低于50%时有很高的概率触发，恢复生命29+等级*0.65。</t>
        </is>
      </c>
      <c r="E177" s="129" t="n"/>
      <c r="F177" s="129" t="n"/>
      <c r="G177" s="129" t="n"/>
      <c r="H177" s="129" t="n"/>
      <c r="I177" s="129" t="n"/>
      <c r="J177" s="129" t="n"/>
      <c r="K177" s="129" t="n"/>
      <c r="L177" s="129" t="n"/>
      <c r="M177" s="130" t="n"/>
    </row>
    <row r="178" ht="24" customHeight="1">
      <c r="A178" s="414" t="n"/>
      <c r="B178" s="239" t="inlineStr">
        <is>
          <t>4.4</t>
        </is>
      </c>
      <c r="C178" s="222" t="inlineStr">
        <is>
          <t>50</t>
        </is>
      </c>
      <c r="D178" s="1094" t="inlineStr">
        <is>
          <t>等级 4 ：生命低于50%时有很高的概率触发，恢复生命31+等级*0.70。</t>
        </is>
      </c>
      <c r="E178" s="129" t="n"/>
      <c r="F178" s="129" t="n"/>
      <c r="G178" s="129" t="n"/>
      <c r="H178" s="129" t="n"/>
      <c r="I178" s="129" t="n"/>
      <c r="J178" s="129" t="n"/>
      <c r="K178" s="129" t="n"/>
      <c r="L178" s="129" t="n"/>
      <c r="M178" s="130" t="n"/>
    </row>
    <row r="179" ht="24" customHeight="1">
      <c r="A179" s="414" t="n"/>
      <c r="B179" s="239" t="inlineStr">
        <is>
          <t>5.2</t>
        </is>
      </c>
      <c r="C179" s="222" t="inlineStr">
        <is>
          <t>80</t>
        </is>
      </c>
      <c r="D179" s="1094" t="inlineStr">
        <is>
          <t>等级 5 ：生命低于50%时有很高的概率触发，恢复生命33+等级*0.75。</t>
        </is>
      </c>
      <c r="E179" s="129" t="n"/>
      <c r="F179" s="129" t="n"/>
      <c r="G179" s="129" t="n"/>
      <c r="H179" s="129" t="n"/>
      <c r="I179" s="129" t="n"/>
      <c r="J179" s="129" t="n"/>
      <c r="K179" s="129" t="n"/>
      <c r="L179" s="129" t="n"/>
      <c r="M179" s="130" t="n"/>
    </row>
    <row r="180" ht="24" customHeight="1">
      <c r="A180" s="414" t="n"/>
      <c r="B180" s="239" t="inlineStr">
        <is>
          <t>6</t>
        </is>
      </c>
      <c r="C180" s="222" t="inlineStr">
        <is>
          <t>110</t>
        </is>
      </c>
      <c r="D180" s="1094" t="inlineStr">
        <is>
          <t>等级 6 ：生命低于50%时有很高的概率触发，恢复生命36+等级*0.80。</t>
        </is>
      </c>
      <c r="E180" s="129" t="n"/>
      <c r="F180" s="129" t="n"/>
      <c r="G180" s="129" t="n"/>
      <c r="H180" s="129" t="n"/>
      <c r="I180" s="129" t="n"/>
      <c r="J180" s="129" t="n"/>
      <c r="K180" s="129" t="n"/>
      <c r="L180" s="129" t="n"/>
      <c r="M180" s="130" t="n"/>
    </row>
    <row r="181" ht="24" customHeight="1">
      <c r="A181" s="414" t="n"/>
      <c r="B181" s="239" t="inlineStr">
        <is>
          <t>6.8</t>
        </is>
      </c>
      <c r="C181" s="222" t="inlineStr">
        <is>
          <t>160</t>
        </is>
      </c>
      <c r="D181" s="1094" t="inlineStr">
        <is>
          <t>等级 7 ：生命低于50%时有很高的概率触发，恢复生命39+等级*0.85。</t>
        </is>
      </c>
      <c r="E181" s="129" t="n"/>
      <c r="F181" s="129" t="n"/>
      <c r="G181" s="129" t="n"/>
      <c r="H181" s="129" t="n"/>
      <c r="I181" s="129" t="n"/>
      <c r="J181" s="129" t="n"/>
      <c r="K181" s="129" t="n"/>
      <c r="L181" s="129" t="n"/>
      <c r="M181" s="130" t="n"/>
    </row>
    <row r="182" ht="24" customHeight="1">
      <c r="A182" s="414" t="n"/>
      <c r="B182" s="239" t="inlineStr">
        <is>
          <t>7.6</t>
        </is>
      </c>
      <c r="C182" s="222">
        <f>@IF($M$1="中秋祝福",6,7)</f>
        <v/>
      </c>
      <c r="D182" s="1094" t="inlineStr">
        <is>
          <t>等级 8 ：生命低于50%时有很高的概率触发，恢复生命42+等级*0.90。</t>
        </is>
      </c>
      <c r="E182" s="129" t="n"/>
      <c r="F182" s="129" t="n"/>
      <c r="G182" s="129" t="n"/>
      <c r="H182" s="129" t="n"/>
      <c r="I182" s="129" t="n"/>
      <c r="J182" s="129" t="n"/>
      <c r="K182" s="129" t="n"/>
      <c r="L182" s="129" t="n"/>
      <c r="M182" s="130" t="n"/>
    </row>
    <row r="183" ht="24" customHeight="1">
      <c r="A183" s="414" t="n"/>
      <c r="B183" s="239" t="inlineStr">
        <is>
          <t>8.6</t>
        </is>
      </c>
      <c r="C183" s="222">
        <f>@IF($M$1="中秋祝福",7,8)</f>
        <v/>
      </c>
      <c r="D183" s="1094" t="inlineStr">
        <is>
          <t>等级 9 ：生命低于50%时有很高的概率触发，恢复生命45+等级*0.95。</t>
        </is>
      </c>
      <c r="E183" s="129" t="n"/>
      <c r="F183" s="129" t="n"/>
      <c r="G183" s="129" t="n"/>
      <c r="H183" s="129" t="n"/>
      <c r="I183" s="129" t="n"/>
      <c r="J183" s="129" t="n"/>
      <c r="K183" s="129" t="n"/>
      <c r="L183" s="129" t="n"/>
      <c r="M183" s="130" t="n"/>
    </row>
    <row r="184" ht="24" customHeight="1">
      <c r="A184" s="414" t="n"/>
      <c r="B184" s="268" t="inlineStr">
        <is>
          <t>10</t>
        </is>
      </c>
      <c r="C184" s="692" t="inlineStr">
        <is>
          <t>x</t>
        </is>
      </c>
      <c r="D184" s="1098" t="inlineStr">
        <is>
          <t>等级10：生命低于50%时有很高的概率触发，恢复生命50+等级*1.00。每损失1%的生命，再使治疗效果提升1%。</t>
        </is>
      </c>
      <c r="E184" s="135" t="n"/>
      <c r="F184" s="135" t="n"/>
      <c r="G184" s="135" t="n"/>
      <c r="H184" s="135" t="n"/>
      <c r="I184" s="135" t="n"/>
      <c r="J184" s="135" t="n"/>
      <c r="K184" s="135" t="n"/>
      <c r="L184" s="135" t="n"/>
      <c r="M184" s="136" t="n"/>
    </row>
    <row r="185" ht="24" customHeight="1">
      <c r="A185" s="652" t="inlineStr"/>
    </row>
    <row r="186" ht="24" customHeight="1">
      <c r="A186" s="386" t="inlineStr">
        <is>
          <t>神兽技</t>
        </is>
      </c>
      <c r="B186" s="227" t="inlineStr">
        <is>
          <t>战斗力</t>
        </is>
      </c>
      <c r="C186" s="206" t="inlineStr">
        <is>
          <t>升级材料</t>
        </is>
      </c>
      <c r="D186" s="24" t="inlineStr">
        <is>
          <t>效果说明（升级材料前7级为活动期间必成数量，其余为单次数量）</t>
        </is>
      </c>
      <c r="E186" s="56" t="n"/>
      <c r="F186" s="56" t="n"/>
      <c r="G186" s="56" t="n"/>
      <c r="H186" s="56" t="n"/>
      <c r="I186" s="56" t="n"/>
      <c r="J186" s="56" t="n"/>
      <c r="K186" s="56" t="n"/>
      <c r="L186" s="56" t="n"/>
      <c r="M186" s="56" t="n"/>
    </row>
    <row r="187" ht="24" customHeight="1">
      <c r="A187" s="685" t="inlineStr">
        <is>
          <t>龟甲术
激活条件
神兽三阶
满级名称
玄武之背</t>
        </is>
      </c>
      <c r="B187" s="657" t="inlineStr">
        <is>
          <t>1</t>
        </is>
      </c>
      <c r="C187" s="746" t="inlineStr">
        <is>
          <t>1</t>
        </is>
      </c>
      <c r="D187" s="1097" t="inlineStr">
        <is>
          <t>等级 0 ：受到来自主动技能和空手的附加伤害降低 1 点。</t>
        </is>
      </c>
      <c r="E187" s="123" t="n"/>
      <c r="F187" s="123" t="n"/>
      <c r="G187" s="123" t="n"/>
      <c r="H187" s="123" t="n"/>
      <c r="I187" s="123" t="n"/>
      <c r="J187" s="123" t="n"/>
      <c r="K187" s="123" t="n"/>
      <c r="L187" s="123" t="n"/>
      <c r="M187" s="124" t="n"/>
    </row>
    <row r="188" ht="24" customHeight="1">
      <c r="A188" s="414" t="n"/>
      <c r="B188" s="239" t="inlineStr">
        <is>
          <t>1.3</t>
        </is>
      </c>
      <c r="C188" s="222" t="inlineStr">
        <is>
          <t>3</t>
        </is>
      </c>
      <c r="D188" s="1094" t="inlineStr">
        <is>
          <t>等级 1 ：受到来自主动技能和空手的附加伤害降低 2 点。</t>
        </is>
      </c>
      <c r="E188" s="129" t="n"/>
      <c r="F188" s="129" t="n"/>
      <c r="G188" s="129" t="n"/>
      <c r="H188" s="129" t="n"/>
      <c r="I188" s="129" t="n"/>
      <c r="J188" s="129" t="n"/>
      <c r="K188" s="129" t="n"/>
      <c r="L188" s="129" t="n"/>
      <c r="M188" s="130" t="n"/>
    </row>
    <row r="189" ht="24" customHeight="1">
      <c r="A189" s="414" t="n"/>
      <c r="B189" s="239" t="inlineStr">
        <is>
          <t>1.6</t>
        </is>
      </c>
      <c r="C189" s="222" t="inlineStr">
        <is>
          <t>6</t>
        </is>
      </c>
      <c r="D189" s="1094" t="inlineStr">
        <is>
          <t>等级 2 ：受到来自主动技能和空手的附加伤害降低 3 点。</t>
        </is>
      </c>
      <c r="E189" s="129" t="n"/>
      <c r="F189" s="129" t="n"/>
      <c r="G189" s="129" t="n"/>
      <c r="H189" s="129" t="n"/>
      <c r="I189" s="129" t="n"/>
      <c r="J189" s="129" t="n"/>
      <c r="K189" s="129" t="n"/>
      <c r="L189" s="129" t="n"/>
      <c r="M189" s="130" t="n"/>
    </row>
    <row r="190" ht="24" customHeight="1">
      <c r="A190" s="414" t="n"/>
      <c r="B190" s="239" t="inlineStr">
        <is>
          <t>1.9</t>
        </is>
      </c>
      <c r="C190" s="222" t="inlineStr">
        <is>
          <t>16</t>
        </is>
      </c>
      <c r="D190" s="1094" t="inlineStr">
        <is>
          <t>等级 3 ：受到来自主动技能和空手的附加伤害降低 4 点。</t>
        </is>
      </c>
      <c r="E190" s="129" t="n"/>
      <c r="F190" s="129" t="n"/>
      <c r="G190" s="129" t="n"/>
      <c r="H190" s="129" t="n"/>
      <c r="I190" s="129" t="n"/>
      <c r="J190" s="129" t="n"/>
      <c r="K190" s="129" t="n"/>
      <c r="L190" s="129" t="n"/>
      <c r="M190" s="130" t="n"/>
    </row>
    <row r="191" ht="24" customHeight="1">
      <c r="A191" s="414" t="n"/>
      <c r="B191" s="239" t="inlineStr">
        <is>
          <t>2.2</t>
        </is>
      </c>
      <c r="C191" s="222" t="inlineStr">
        <is>
          <t>25</t>
        </is>
      </c>
      <c r="D191" s="1094" t="inlineStr">
        <is>
          <t>等级 4 ：受到来自主动技能和空手的附加伤害降低 5 点。</t>
        </is>
      </c>
      <c r="E191" s="129" t="n"/>
      <c r="F191" s="129" t="n"/>
      <c r="G191" s="129" t="n"/>
      <c r="H191" s="129" t="n"/>
      <c r="I191" s="129" t="n"/>
      <c r="J191" s="129" t="n"/>
      <c r="K191" s="129" t="n"/>
      <c r="L191" s="129" t="n"/>
      <c r="M191" s="130" t="n"/>
    </row>
    <row r="192" ht="24" customHeight="1">
      <c r="A192" s="414" t="n"/>
      <c r="B192" s="239" t="inlineStr">
        <is>
          <t>2.6</t>
        </is>
      </c>
      <c r="C192" s="222" t="inlineStr">
        <is>
          <t>40</t>
        </is>
      </c>
      <c r="D192" s="1094" t="inlineStr">
        <is>
          <t>等级 5 ：受到来自主动技能和空手的附加伤害降低 7 点。</t>
        </is>
      </c>
      <c r="E192" s="129" t="n"/>
      <c r="F192" s="129" t="n"/>
      <c r="G192" s="129" t="n"/>
      <c r="H192" s="129" t="n"/>
      <c r="I192" s="129" t="n"/>
      <c r="J192" s="129" t="n"/>
      <c r="K192" s="129" t="n"/>
      <c r="L192" s="129" t="n"/>
      <c r="M192" s="130" t="n"/>
    </row>
    <row r="193" ht="24" customHeight="1">
      <c r="A193" s="414" t="n"/>
      <c r="B193" s="239" t="inlineStr">
        <is>
          <t>3</t>
        </is>
      </c>
      <c r="C193" s="222" t="inlineStr">
        <is>
          <t>60</t>
        </is>
      </c>
      <c r="D193" s="1094" t="inlineStr">
        <is>
          <t>等级 6 ：受到来自主动技能和空手的附加伤害降低 9 点。</t>
        </is>
      </c>
      <c r="E193" s="129" t="n"/>
      <c r="F193" s="129" t="n"/>
      <c r="G193" s="129" t="n"/>
      <c r="H193" s="129" t="n"/>
      <c r="I193" s="129" t="n"/>
      <c r="J193" s="129" t="n"/>
      <c r="K193" s="129" t="n"/>
      <c r="L193" s="129" t="n"/>
      <c r="M193" s="130" t="n"/>
    </row>
    <row r="194" ht="24" customHeight="1">
      <c r="A194" s="414" t="n"/>
      <c r="B194" s="239" t="inlineStr">
        <is>
          <t>3.4</t>
        </is>
      </c>
      <c r="C194" s="222" t="inlineStr">
        <is>
          <t>80</t>
        </is>
      </c>
      <c r="D194" s="1094" t="inlineStr">
        <is>
          <t>等级 7 ：受到来自主动技能和空手的附加伤害降低11点。</t>
        </is>
      </c>
      <c r="E194" s="129" t="n"/>
      <c r="F194" s="129" t="n"/>
      <c r="G194" s="129" t="n"/>
      <c r="H194" s="129" t="n"/>
      <c r="I194" s="129" t="n"/>
      <c r="J194" s="129" t="n"/>
      <c r="K194" s="129" t="n"/>
      <c r="L194" s="129" t="n"/>
      <c r="M194" s="130" t="n"/>
    </row>
    <row r="195" ht="24" customHeight="1">
      <c r="A195" s="414" t="n"/>
      <c r="B195" s="239" t="inlineStr">
        <is>
          <t>3.8</t>
        </is>
      </c>
      <c r="C195" s="222">
        <f>@IF($M$1="中秋祝福",6,7)</f>
        <v/>
      </c>
      <c r="D195" s="1094" t="inlineStr">
        <is>
          <t>等级 8 ：受到来自主动技能和空手的附加伤害降低13点。</t>
        </is>
      </c>
      <c r="E195" s="129" t="n"/>
      <c r="F195" s="129" t="n"/>
      <c r="G195" s="129" t="n"/>
      <c r="H195" s="129" t="n"/>
      <c r="I195" s="129" t="n"/>
      <c r="J195" s="129" t="n"/>
      <c r="K195" s="129" t="n"/>
      <c r="L195" s="129" t="n"/>
      <c r="M195" s="130" t="n"/>
    </row>
    <row r="196" ht="24" customHeight="1">
      <c r="A196" s="414" t="n"/>
      <c r="B196" s="239" t="inlineStr">
        <is>
          <t>4.3</t>
        </is>
      </c>
      <c r="C196" s="222">
        <f>@IF($M$1="中秋祝福",7,8)</f>
        <v/>
      </c>
      <c r="D196" s="1094" t="inlineStr">
        <is>
          <t>等级 9 ：受到来自主动技能和空手的附加伤害降低16点。</t>
        </is>
      </c>
      <c r="E196" s="129" t="n"/>
      <c r="F196" s="129" t="n"/>
      <c r="G196" s="129" t="n"/>
      <c r="H196" s="129" t="n"/>
      <c r="I196" s="129" t="n"/>
      <c r="J196" s="129" t="n"/>
      <c r="K196" s="129" t="n"/>
      <c r="L196" s="129" t="n"/>
      <c r="M196" s="130" t="n"/>
    </row>
    <row r="197" ht="24" customHeight="1">
      <c r="A197" s="414" t="n"/>
      <c r="B197" s="660" t="inlineStr">
        <is>
          <t>5</t>
        </is>
      </c>
      <c r="C197" s="1095" t="inlineStr">
        <is>
          <t>x</t>
        </is>
      </c>
      <c r="D197" s="1096" t="inlineStr">
        <is>
          <t>等级10：受到来自主动技能和空手的附加伤害降低20点。</t>
        </is>
      </c>
      <c r="E197" s="194" t="n"/>
      <c r="F197" s="194" t="n"/>
      <c r="G197" s="194" t="n"/>
      <c r="H197" s="194" t="n"/>
      <c r="I197" s="194" t="n"/>
      <c r="J197" s="194" t="n"/>
      <c r="K197" s="194" t="n"/>
      <c r="L197" s="194" t="n"/>
      <c r="M197" s="410" t="n"/>
    </row>
    <row r="198" ht="24" customHeight="1">
      <c r="A198" s="685" t="inlineStr">
        <is>
          <t>重伤之爪
激活条件
神兽六阶
满级名称
猛虎之力</t>
        </is>
      </c>
      <c r="B198" s="657" t="inlineStr">
        <is>
          <t>1</t>
        </is>
      </c>
      <c r="C198" s="746" t="inlineStr">
        <is>
          <t>1</t>
        </is>
      </c>
      <c r="D198" s="1097" t="inlineStr">
        <is>
          <t>等级 0 ：生命低于80%时极高概率触发，造成当前生命2.0%的伤害，之后每回合损失2.0%当前生命值，持续1回合。必中！</t>
        </is>
      </c>
      <c r="E198" s="123" t="n"/>
      <c r="F198" s="123" t="n"/>
      <c r="G198" s="123" t="n"/>
      <c r="H198" s="123" t="n"/>
      <c r="I198" s="123" t="n"/>
      <c r="J198" s="123" t="n"/>
      <c r="K198" s="123" t="n"/>
      <c r="L198" s="123" t="n"/>
      <c r="M198" s="124" t="n"/>
    </row>
    <row r="199" ht="24" customHeight="1">
      <c r="A199" s="414" t="n"/>
      <c r="B199" s="239" t="inlineStr">
        <is>
          <t>1.3</t>
        </is>
      </c>
      <c r="C199" s="222" t="inlineStr">
        <is>
          <t>3</t>
        </is>
      </c>
      <c r="D199" s="1094" t="inlineStr">
        <is>
          <t>等级 1 ：生命低于80%时极高概率触发，造成当前生命2.5%的伤害，之后每回合损失2.5%当前生命值，持续1回合。必中！</t>
        </is>
      </c>
      <c r="E199" s="129" t="n"/>
      <c r="F199" s="129" t="n"/>
      <c r="G199" s="129" t="n"/>
      <c r="H199" s="129" t="n"/>
      <c r="I199" s="129" t="n"/>
      <c r="J199" s="129" t="n"/>
      <c r="K199" s="129" t="n"/>
      <c r="L199" s="129" t="n"/>
      <c r="M199" s="130" t="n"/>
    </row>
    <row r="200" ht="24" customHeight="1">
      <c r="A200" s="414" t="n"/>
      <c r="B200" s="239" t="inlineStr">
        <is>
          <t>1.6</t>
        </is>
      </c>
      <c r="C200" s="222" t="inlineStr">
        <is>
          <t>8</t>
        </is>
      </c>
      <c r="D200" s="1094" t="inlineStr">
        <is>
          <t>等级 2 ：生命低于80%时极高概率触发，造成当前生命3.0%的伤害，之后每回合损失3.0%当前生命值，持续1回合。必中！</t>
        </is>
      </c>
      <c r="E200" s="129" t="n"/>
      <c r="F200" s="129" t="n"/>
      <c r="G200" s="129" t="n"/>
      <c r="H200" s="129" t="n"/>
      <c r="I200" s="129" t="n"/>
      <c r="J200" s="129" t="n"/>
      <c r="K200" s="129" t="n"/>
      <c r="L200" s="129" t="n"/>
      <c r="M200" s="130" t="n"/>
    </row>
    <row r="201" ht="24" customHeight="1">
      <c r="A201" s="414" t="n"/>
      <c r="B201" s="239" t="inlineStr">
        <is>
          <t>1.9</t>
        </is>
      </c>
      <c r="C201" s="222" t="inlineStr">
        <is>
          <t>20</t>
        </is>
      </c>
      <c r="D201" s="1094" t="inlineStr">
        <is>
          <t>等级 3 ：生命低于80%时极高概率触发，造成当前生命3.5%的伤害，之后每回合损失3.5%当前生命值，持续1回合。必中！</t>
        </is>
      </c>
      <c r="E201" s="129" t="n"/>
      <c r="F201" s="129" t="n"/>
      <c r="G201" s="129" t="n"/>
      <c r="H201" s="129" t="n"/>
      <c r="I201" s="129" t="n"/>
      <c r="J201" s="129" t="n"/>
      <c r="K201" s="129" t="n"/>
      <c r="L201" s="129" t="n"/>
      <c r="M201" s="130" t="n"/>
    </row>
    <row r="202" ht="24" customHeight="1">
      <c r="A202" s="414" t="n"/>
      <c r="B202" s="239" t="inlineStr">
        <is>
          <t>2.2</t>
        </is>
      </c>
      <c r="C202" s="222" t="inlineStr">
        <is>
          <t>50</t>
        </is>
      </c>
      <c r="D202" s="1094" t="inlineStr">
        <is>
          <t>等级 4 ：生命低于80%时极高概率触发，造成当前生命3.5%的伤害，之后每回合损失3.5%当前生命值，持续2回合。必中！</t>
        </is>
      </c>
      <c r="E202" s="129" t="n"/>
      <c r="F202" s="129" t="n"/>
      <c r="G202" s="129" t="n"/>
      <c r="H202" s="129" t="n"/>
      <c r="I202" s="129" t="n"/>
      <c r="J202" s="129" t="n"/>
      <c r="K202" s="129" t="n"/>
      <c r="L202" s="129" t="n"/>
      <c r="M202" s="130" t="n"/>
    </row>
    <row r="203" ht="24" customHeight="1">
      <c r="A203" s="414" t="n"/>
      <c r="B203" s="239" t="inlineStr">
        <is>
          <t>2.6</t>
        </is>
      </c>
      <c r="C203" s="222" t="inlineStr">
        <is>
          <t>80</t>
        </is>
      </c>
      <c r="D203" s="1094" t="inlineStr">
        <is>
          <t>等级 5 ：生命低于80%时极高概率触发，造成当前生命4.0%的伤害，之后每回合损失4.0%当前生命值，持续2回合。必中！</t>
        </is>
      </c>
      <c r="E203" s="129" t="n"/>
      <c r="F203" s="129" t="n"/>
      <c r="G203" s="129" t="n"/>
      <c r="H203" s="129" t="n"/>
      <c r="I203" s="129" t="n"/>
      <c r="J203" s="129" t="n"/>
      <c r="K203" s="129" t="n"/>
      <c r="L203" s="129" t="n"/>
      <c r="M203" s="130" t="n"/>
    </row>
    <row r="204" ht="24" customHeight="1">
      <c r="A204" s="414" t="n"/>
      <c r="B204" s="239" t="inlineStr">
        <is>
          <t>3</t>
        </is>
      </c>
      <c r="C204" s="222" t="inlineStr">
        <is>
          <t>110</t>
        </is>
      </c>
      <c r="D204" s="1094" t="inlineStr">
        <is>
          <t>等级 6 ：生命低于80%时极高概率触发，造成当前生命4.5%的伤害，之后每回合损失4.5%当前生命值，持续2回合。必中！</t>
        </is>
      </c>
      <c r="E204" s="129" t="n"/>
      <c r="F204" s="129" t="n"/>
      <c r="G204" s="129" t="n"/>
      <c r="H204" s="129" t="n"/>
      <c r="I204" s="129" t="n"/>
      <c r="J204" s="129" t="n"/>
      <c r="K204" s="129" t="n"/>
      <c r="L204" s="129" t="n"/>
      <c r="M204" s="130" t="n"/>
    </row>
    <row r="205" ht="24" customHeight="1">
      <c r="A205" s="414" t="n"/>
      <c r="B205" s="239" t="inlineStr">
        <is>
          <t>3.4</t>
        </is>
      </c>
      <c r="C205" s="222" t="inlineStr">
        <is>
          <t>160</t>
        </is>
      </c>
      <c r="D205" s="1094" t="inlineStr">
        <is>
          <t>等级 7 ：生命低于80%时极高概率触发，造成当前生命5.0%的伤害，之后每回合损失5.0%当前生命值，持续2回合。必中！</t>
        </is>
      </c>
      <c r="E205" s="129" t="n"/>
      <c r="F205" s="129" t="n"/>
      <c r="G205" s="129" t="n"/>
      <c r="H205" s="129" t="n"/>
      <c r="I205" s="129" t="n"/>
      <c r="J205" s="129" t="n"/>
      <c r="K205" s="129" t="n"/>
      <c r="L205" s="129" t="n"/>
      <c r="M205" s="130" t="n"/>
    </row>
    <row r="206" ht="24" customHeight="1">
      <c r="A206" s="414" t="n"/>
      <c r="B206" s="239" t="inlineStr">
        <is>
          <t>3.8</t>
        </is>
      </c>
      <c r="C206" s="222">
        <f>@IF($M$1="中秋祝福",6,7)</f>
        <v/>
      </c>
      <c r="D206" s="1094" t="inlineStr">
        <is>
          <t>等级 8 ：生命低于80%时极高概率触发，造成当前生命5.0%的伤害，之后每回合损失5.0%当前生命值，持续3回合。必中！</t>
        </is>
      </c>
      <c r="E206" s="129" t="n"/>
      <c r="F206" s="129" t="n"/>
      <c r="G206" s="129" t="n"/>
      <c r="H206" s="129" t="n"/>
      <c r="I206" s="129" t="n"/>
      <c r="J206" s="129" t="n"/>
      <c r="K206" s="129" t="n"/>
      <c r="L206" s="129" t="n"/>
      <c r="M206" s="130" t="n"/>
    </row>
    <row r="207" ht="24" customHeight="1">
      <c r="A207" s="414" t="n"/>
      <c r="B207" s="239" t="inlineStr">
        <is>
          <t>4.3</t>
        </is>
      </c>
      <c r="C207" s="222">
        <f>@IF($M$1="中秋祝福",7,8)</f>
        <v/>
      </c>
      <c r="D207" s="1094" t="inlineStr">
        <is>
          <t>等级 9 ：生命低于80%时极高概率触发，造成当前生命5.5%的伤害，之后每回合损失5.5%当前生命值，持续3回合。必中！</t>
        </is>
      </c>
      <c r="E207" s="129" t="n"/>
      <c r="F207" s="129" t="n"/>
      <c r="G207" s="129" t="n"/>
      <c r="H207" s="129" t="n"/>
      <c r="I207" s="129" t="n"/>
      <c r="J207" s="129" t="n"/>
      <c r="K207" s="129" t="n"/>
      <c r="L207" s="129" t="n"/>
      <c r="M207" s="130" t="n"/>
    </row>
    <row r="208" ht="24" customHeight="1">
      <c r="A208" s="414" t="n"/>
      <c r="B208" s="660" t="inlineStr">
        <is>
          <t>5</t>
        </is>
      </c>
      <c r="C208" s="1095" t="inlineStr">
        <is>
          <t>x</t>
        </is>
      </c>
      <c r="D208" s="1096" t="inlineStr">
        <is>
          <t>等级10：生命低于80%时极高概率触发，造成当前生命6.0%的伤害，之后每回合损失6.0%当前生命值，持续4回合。必中！</t>
        </is>
      </c>
      <c r="E208" s="194" t="n"/>
      <c r="F208" s="194" t="n"/>
      <c r="G208" s="194" t="n"/>
      <c r="H208" s="194" t="n"/>
      <c r="I208" s="194" t="n"/>
      <c r="J208" s="194" t="n"/>
      <c r="K208" s="194" t="n"/>
      <c r="L208" s="194" t="n"/>
      <c r="M208" s="410" t="n"/>
    </row>
    <row r="209" ht="24" customHeight="1">
      <c r="A209" s="685" t="inlineStr">
        <is>
          <t>蛮力猛击
激活条件
神兽八阶
满级名称
巨熊之力</t>
        </is>
      </c>
      <c r="B209" s="657" t="inlineStr">
        <is>
          <t>1</t>
        </is>
      </c>
      <c r="C209" s="746" t="inlineStr">
        <is>
          <t>1</t>
        </is>
      </c>
      <c r="D209" s="1097" t="inlineStr">
        <is>
          <t>等级 0 ：生命低于40%时极高概率触发，造成30+力量*0.50点伤害，并有 25 %的概率忽略对手1回合。必中！</t>
        </is>
      </c>
      <c r="E209" s="123" t="n"/>
      <c r="F209" s="123" t="n"/>
      <c r="G209" s="123" t="n"/>
      <c r="H209" s="123" t="n"/>
      <c r="I209" s="123" t="n"/>
      <c r="J209" s="123" t="n"/>
      <c r="K209" s="123" t="n"/>
      <c r="L209" s="123" t="n"/>
      <c r="M209" s="124" t="n"/>
    </row>
    <row r="210" ht="24" customHeight="1">
      <c r="A210" s="414" t="n"/>
      <c r="B210" s="239" t="inlineStr">
        <is>
          <t>1.3</t>
        </is>
      </c>
      <c r="C210" s="222" t="inlineStr">
        <is>
          <t>4</t>
        </is>
      </c>
      <c r="D210" s="1094" t="inlineStr">
        <is>
          <t>等级 1 ：生命低于40%时极高概率触发，造成31+力量*0.55点伤害，并有 30 %的概率忽略对手1回合。必中！</t>
        </is>
      </c>
      <c r="E210" s="129" t="n"/>
      <c r="F210" s="129" t="n"/>
      <c r="G210" s="129" t="n"/>
      <c r="H210" s="129" t="n"/>
      <c r="I210" s="129" t="n"/>
      <c r="J210" s="129" t="n"/>
      <c r="K210" s="129" t="n"/>
      <c r="L210" s="129" t="n"/>
      <c r="M210" s="130" t="n"/>
    </row>
    <row r="211" ht="24" customHeight="1">
      <c r="A211" s="414" t="n"/>
      <c r="B211" s="239" t="inlineStr">
        <is>
          <t>1.6</t>
        </is>
      </c>
      <c r="C211" s="222" t="inlineStr">
        <is>
          <t>12</t>
        </is>
      </c>
      <c r="D211" s="1094" t="inlineStr">
        <is>
          <t>等级 2 ：生命低于40%时极高概率触发，造成32+力量*0.60点伤害，并有 35 %的概率忽略对手1回合。必中！</t>
        </is>
      </c>
      <c r="E211" s="129" t="n"/>
      <c r="F211" s="129" t="n"/>
      <c r="G211" s="129" t="n"/>
      <c r="H211" s="129" t="n"/>
      <c r="I211" s="129" t="n"/>
      <c r="J211" s="129" t="n"/>
      <c r="K211" s="129" t="n"/>
      <c r="L211" s="129" t="n"/>
      <c r="M211" s="130" t="n"/>
    </row>
    <row r="212" ht="24" customHeight="1">
      <c r="A212" s="414" t="n"/>
      <c r="B212" s="239" t="inlineStr">
        <is>
          <t>1.9</t>
        </is>
      </c>
      <c r="C212" s="222" t="inlineStr">
        <is>
          <t>20</t>
        </is>
      </c>
      <c r="D212" s="1094" t="inlineStr">
        <is>
          <t>等级 3 ：生命低于40%时极高概率触发，造成33+力量*0.65点伤害，并有 40 %的概率忽略对手1回合。必中！</t>
        </is>
      </c>
      <c r="E212" s="129" t="n"/>
      <c r="F212" s="129" t="n"/>
      <c r="G212" s="129" t="n"/>
      <c r="H212" s="129" t="n"/>
      <c r="I212" s="129" t="n"/>
      <c r="J212" s="129" t="n"/>
      <c r="K212" s="129" t="n"/>
      <c r="L212" s="129" t="n"/>
      <c r="M212" s="130" t="n"/>
    </row>
    <row r="213" ht="24" customHeight="1">
      <c r="A213" s="414" t="n"/>
      <c r="B213" s="239" t="inlineStr">
        <is>
          <t>2.2</t>
        </is>
      </c>
      <c r="C213" s="222" t="inlineStr">
        <is>
          <t>40</t>
        </is>
      </c>
      <c r="D213" s="1094" t="inlineStr">
        <is>
          <t>等级 4 ：生命低于40%时极高概率触发，造成35+力量*0.70点伤害，并有 45 %的概率忽略对手1回合。必中！</t>
        </is>
      </c>
      <c r="E213" s="129" t="n"/>
      <c r="F213" s="129" t="n"/>
      <c r="G213" s="129" t="n"/>
      <c r="H213" s="129" t="n"/>
      <c r="I213" s="129" t="n"/>
      <c r="J213" s="129" t="n"/>
      <c r="K213" s="129" t="n"/>
      <c r="L213" s="129" t="n"/>
      <c r="M213" s="130" t="n"/>
    </row>
    <row r="214" ht="24" customHeight="1">
      <c r="A214" s="414" t="n"/>
      <c r="B214" s="239" t="inlineStr">
        <is>
          <t>2.6</t>
        </is>
      </c>
      <c r="C214" s="222" t="inlineStr">
        <is>
          <t>70</t>
        </is>
      </c>
      <c r="D214" s="1094" t="inlineStr">
        <is>
          <t>等级 5 ：生命低于40%时极高概率触发，造成37+力量*0.75点伤害，并有 50 %的概率忽略对手1回合。必中！</t>
        </is>
      </c>
      <c r="E214" s="129" t="n"/>
      <c r="F214" s="129" t="n"/>
      <c r="G214" s="129" t="n"/>
      <c r="H214" s="129" t="n"/>
      <c r="I214" s="129" t="n"/>
      <c r="J214" s="129" t="n"/>
      <c r="K214" s="129" t="n"/>
      <c r="L214" s="129" t="n"/>
      <c r="M214" s="130" t="n"/>
    </row>
    <row r="215" ht="24" customHeight="1">
      <c r="A215" s="414" t="n"/>
      <c r="B215" s="239" t="inlineStr">
        <is>
          <t>3</t>
        </is>
      </c>
      <c r="C215" s="222" t="inlineStr">
        <is>
          <t>110</t>
        </is>
      </c>
      <c r="D215" s="1094" t="inlineStr">
        <is>
          <t>等级 6 ：生命低于40%时极高概率触发，造成39+力量*0.80点伤害，并有 60 %的概率忽略对手1回合。必中！</t>
        </is>
      </c>
      <c r="E215" s="129" t="n"/>
      <c r="F215" s="129" t="n"/>
      <c r="G215" s="129" t="n"/>
      <c r="H215" s="129" t="n"/>
      <c r="I215" s="129" t="n"/>
      <c r="J215" s="129" t="n"/>
      <c r="K215" s="129" t="n"/>
      <c r="L215" s="129" t="n"/>
      <c r="M215" s="130" t="n"/>
    </row>
    <row r="216" ht="24" customHeight="1">
      <c r="A216" s="414" t="n"/>
      <c r="B216" s="239" t="inlineStr">
        <is>
          <t>3.4</t>
        </is>
      </c>
      <c r="C216" s="222" t="inlineStr">
        <is>
          <t>210</t>
        </is>
      </c>
      <c r="D216" s="1094" t="inlineStr">
        <is>
          <t>等级 7 ：生命低于40%时极高概率触发，造成42+力量*0.85点伤害，并有 70 %的概率忽略对手1回合。必中！</t>
        </is>
      </c>
      <c r="E216" s="129" t="n"/>
      <c r="F216" s="129" t="n"/>
      <c r="G216" s="129" t="n"/>
      <c r="H216" s="129" t="n"/>
      <c r="I216" s="129" t="n"/>
      <c r="J216" s="129" t="n"/>
      <c r="K216" s="129" t="n"/>
      <c r="L216" s="129" t="n"/>
      <c r="M216" s="130" t="n"/>
    </row>
    <row r="217" ht="24" customHeight="1">
      <c r="A217" s="414" t="n"/>
      <c r="B217" s="239" t="inlineStr">
        <is>
          <t>3.8</t>
        </is>
      </c>
      <c r="C217" s="222">
        <f>@IF($M$1="中秋祝福",6,7)</f>
        <v/>
      </c>
      <c r="D217" s="1094" t="inlineStr">
        <is>
          <t>等级 8 ：生命低于40%时极高概率触发，造成45+力量*0.90点伤害，并有 80 %的概率忽略对手1回合。必中！</t>
        </is>
      </c>
      <c r="E217" s="129" t="n"/>
      <c r="F217" s="129" t="n"/>
      <c r="G217" s="129" t="n"/>
      <c r="H217" s="129" t="n"/>
      <c r="I217" s="129" t="n"/>
      <c r="J217" s="129" t="n"/>
      <c r="K217" s="129" t="n"/>
      <c r="L217" s="129" t="n"/>
      <c r="M217" s="130" t="n"/>
    </row>
    <row r="218" ht="24" customHeight="1">
      <c r="A218" s="414" t="n"/>
      <c r="B218" s="239" t="inlineStr">
        <is>
          <t>4.3</t>
        </is>
      </c>
      <c r="C218" s="222">
        <f>@IF($M$1="中秋祝福",7,8)</f>
        <v/>
      </c>
      <c r="D218" s="1094" t="inlineStr">
        <is>
          <t>等级 9 ：生命低于40%时极高概率触发，造成50+力量*1.00点伤害，并有100%的概率忽略对手1回合。必中！</t>
        </is>
      </c>
      <c r="E218" s="129" t="n"/>
      <c r="F218" s="129" t="n"/>
      <c r="G218" s="129" t="n"/>
      <c r="H218" s="129" t="n"/>
      <c r="I218" s="129" t="n"/>
      <c r="J218" s="129" t="n"/>
      <c r="K218" s="129" t="n"/>
      <c r="L218" s="129" t="n"/>
      <c r="M218" s="130" t="n"/>
    </row>
    <row r="219" ht="24" customHeight="1">
      <c r="A219" s="414" t="n"/>
      <c r="B219" s="268" t="inlineStr">
        <is>
          <t>5</t>
        </is>
      </c>
      <c r="C219" s="692" t="inlineStr">
        <is>
          <t>x</t>
        </is>
      </c>
      <c r="D219" s="1098" t="inlineStr">
        <is>
          <t>等级10：生命低于40%时极高概率触发，造成60+力量*1.20点伤害，并有100%的概率忽略对手2回合。必中！</t>
        </is>
      </c>
      <c r="E219" s="135" t="n"/>
      <c r="F219" s="135" t="n"/>
      <c r="G219" s="135" t="n"/>
      <c r="H219" s="135" t="n"/>
      <c r="I219" s="135" t="n"/>
      <c r="J219" s="135" t="n"/>
      <c r="K219" s="135" t="n"/>
      <c r="L219" s="135" t="n"/>
      <c r="M219" s="136" t="n"/>
    </row>
    <row r="220" ht="24" customHeight="1">
      <c r="A220" s="652" t="inlineStr"/>
    </row>
    <row r="221" ht="24" customHeight="1">
      <c r="A221" s="386" t="inlineStr">
        <is>
          <t>神饰技</t>
        </is>
      </c>
      <c r="B221" s="227" t="inlineStr">
        <is>
          <t>战斗力</t>
        </is>
      </c>
      <c r="C221" s="206" t="inlineStr">
        <is>
          <t>升级材料</t>
        </is>
      </c>
      <c r="D221" s="24" t="inlineStr">
        <is>
          <t>效果说明（升级材料前7级为活动期间必成数量，其余为单次数量）</t>
        </is>
      </c>
      <c r="E221" s="56" t="n"/>
      <c r="F221" s="56" t="n"/>
      <c r="G221" s="56" t="n"/>
      <c r="H221" s="56" t="n"/>
      <c r="I221" s="56" t="n"/>
      <c r="J221" s="56" t="n"/>
      <c r="K221" s="56" t="n"/>
      <c r="L221" s="56" t="n"/>
      <c r="M221" s="56" t="n"/>
    </row>
    <row r="222" ht="24" customHeight="1">
      <c r="A222" s="685" t="inlineStr">
        <is>
          <t>利刃
激活条件
神饰三阶
满级名称
钻石锋刃</t>
        </is>
      </c>
      <c r="B222" s="657" t="inlineStr">
        <is>
          <t>1</t>
        </is>
      </c>
      <c r="C222" s="746" t="inlineStr">
        <is>
          <t>1</t>
        </is>
      </c>
      <c r="D222" s="1097" t="inlineStr">
        <is>
          <t>等级 0 ：使用武器造成的伤害提高 1 %。</t>
        </is>
      </c>
      <c r="E222" s="123" t="n"/>
      <c r="F222" s="123" t="n"/>
      <c r="G222" s="123" t="n"/>
      <c r="H222" s="123" t="n"/>
      <c r="I222" s="123" t="n"/>
      <c r="J222" s="123" t="n"/>
      <c r="K222" s="123" t="n"/>
      <c r="L222" s="123" t="n"/>
      <c r="M222" s="124" t="n"/>
    </row>
    <row r="223" ht="24" customHeight="1">
      <c r="A223" s="414" t="n"/>
      <c r="B223" s="239" t="inlineStr">
        <is>
          <t>1.3</t>
        </is>
      </c>
      <c r="C223" s="222" t="inlineStr">
        <is>
          <t>3</t>
        </is>
      </c>
      <c r="D223" s="1094" t="inlineStr">
        <is>
          <t>等级 1 ：使用武器造成的伤害提高 2 %。</t>
        </is>
      </c>
      <c r="E223" s="129" t="n"/>
      <c r="F223" s="129" t="n"/>
      <c r="G223" s="129" t="n"/>
      <c r="H223" s="129" t="n"/>
      <c r="I223" s="129" t="n"/>
      <c r="J223" s="129" t="n"/>
      <c r="K223" s="129" t="n"/>
      <c r="L223" s="129" t="n"/>
      <c r="M223" s="130" t="n"/>
    </row>
    <row r="224" ht="24" customHeight="1">
      <c r="A224" s="414" t="n"/>
      <c r="B224" s="239" t="inlineStr">
        <is>
          <t>1.6</t>
        </is>
      </c>
      <c r="C224" s="222" t="inlineStr">
        <is>
          <t>8</t>
        </is>
      </c>
      <c r="D224" s="1094" t="inlineStr">
        <is>
          <t>等级 2 ：使用武器造成的伤害提高 3 %。</t>
        </is>
      </c>
      <c r="E224" s="129" t="n"/>
      <c r="F224" s="129" t="n"/>
      <c r="G224" s="129" t="n"/>
      <c r="H224" s="129" t="n"/>
      <c r="I224" s="129" t="n"/>
      <c r="J224" s="129" t="n"/>
      <c r="K224" s="129" t="n"/>
      <c r="L224" s="129" t="n"/>
      <c r="M224" s="130" t="n"/>
    </row>
    <row r="225" ht="24" customHeight="1">
      <c r="A225" s="414" t="n"/>
      <c r="B225" s="239" t="inlineStr">
        <is>
          <t>1.9</t>
        </is>
      </c>
      <c r="C225" s="222" t="inlineStr">
        <is>
          <t>20</t>
        </is>
      </c>
      <c r="D225" s="1094" t="inlineStr">
        <is>
          <t>等级 3 ：使用武器造成的伤害提高 4 %。</t>
        </is>
      </c>
      <c r="E225" s="129" t="n"/>
      <c r="F225" s="129" t="n"/>
      <c r="G225" s="129" t="n"/>
      <c r="H225" s="129" t="n"/>
      <c r="I225" s="129" t="n"/>
      <c r="J225" s="129" t="n"/>
      <c r="K225" s="129" t="n"/>
      <c r="L225" s="129" t="n"/>
      <c r="M225" s="130" t="n"/>
    </row>
    <row r="226" ht="24" customHeight="1">
      <c r="A226" s="414" t="n"/>
      <c r="B226" s="239" t="inlineStr">
        <is>
          <t>2.2</t>
        </is>
      </c>
      <c r="C226" s="222" t="inlineStr">
        <is>
          <t>40</t>
        </is>
      </c>
      <c r="D226" s="1094" t="inlineStr">
        <is>
          <t>等级 4 ：使用武器造成的伤害提高 5 %。</t>
        </is>
      </c>
      <c r="E226" s="129" t="n"/>
      <c r="F226" s="129" t="n"/>
      <c r="G226" s="129" t="n"/>
      <c r="H226" s="129" t="n"/>
      <c r="I226" s="129" t="n"/>
      <c r="J226" s="129" t="n"/>
      <c r="K226" s="129" t="n"/>
      <c r="L226" s="129" t="n"/>
      <c r="M226" s="130" t="n"/>
    </row>
    <row r="227" ht="24" customHeight="1">
      <c r="A227" s="414" t="n"/>
      <c r="B227" s="239" t="inlineStr">
        <is>
          <t>2.6</t>
        </is>
      </c>
      <c r="C227" s="222" t="inlineStr">
        <is>
          <t>60</t>
        </is>
      </c>
      <c r="D227" s="1094" t="inlineStr">
        <is>
          <t>等级 5 ：使用武器造成的伤害提高 7 %。</t>
        </is>
      </c>
      <c r="E227" s="129" t="n"/>
      <c r="F227" s="129" t="n"/>
      <c r="G227" s="129" t="n"/>
      <c r="H227" s="129" t="n"/>
      <c r="I227" s="129" t="n"/>
      <c r="J227" s="129" t="n"/>
      <c r="K227" s="129" t="n"/>
      <c r="L227" s="129" t="n"/>
      <c r="M227" s="130" t="n"/>
    </row>
    <row r="228" ht="24" customHeight="1">
      <c r="A228" s="414" t="n"/>
      <c r="B228" s="239" t="inlineStr">
        <is>
          <t>3</t>
        </is>
      </c>
      <c r="C228" s="222" t="inlineStr">
        <is>
          <t>100</t>
        </is>
      </c>
      <c r="D228" s="1094" t="inlineStr">
        <is>
          <t>等级 6 ：使用武器造成的伤害提高 9 %。</t>
        </is>
      </c>
      <c r="E228" s="129" t="n"/>
      <c r="F228" s="129" t="n"/>
      <c r="G228" s="129" t="n"/>
      <c r="H228" s="129" t="n"/>
      <c r="I228" s="129" t="n"/>
      <c r="J228" s="129" t="n"/>
      <c r="K228" s="129" t="n"/>
      <c r="L228" s="129" t="n"/>
      <c r="M228" s="130" t="n"/>
    </row>
    <row r="229" ht="24" customHeight="1">
      <c r="A229" s="414" t="n"/>
      <c r="B229" s="239" t="inlineStr">
        <is>
          <t>3.4</t>
        </is>
      </c>
      <c r="C229" s="222" t="inlineStr">
        <is>
          <t>150</t>
        </is>
      </c>
      <c r="D229" s="1094" t="inlineStr">
        <is>
          <t>等级 7 ：使用武器造成的伤害提高11%。</t>
        </is>
      </c>
      <c r="E229" s="129" t="n"/>
      <c r="F229" s="129" t="n"/>
      <c r="G229" s="129" t="n"/>
      <c r="H229" s="129" t="n"/>
      <c r="I229" s="129" t="n"/>
      <c r="J229" s="129" t="n"/>
      <c r="K229" s="129" t="n"/>
      <c r="L229" s="129" t="n"/>
      <c r="M229" s="130" t="n"/>
    </row>
    <row r="230" ht="24" customHeight="1">
      <c r="A230" s="414" t="n"/>
      <c r="B230" s="239" t="inlineStr">
        <is>
          <t>3.8</t>
        </is>
      </c>
      <c r="C230" s="222">
        <f>@IF($M$1="中秋祝福",6,7)</f>
        <v/>
      </c>
      <c r="D230" s="1094" t="inlineStr">
        <is>
          <t>等级 8 ：使用武器造成的伤害提高13%。</t>
        </is>
      </c>
      <c r="E230" s="129" t="n"/>
      <c r="F230" s="129" t="n"/>
      <c r="G230" s="129" t="n"/>
      <c r="H230" s="129" t="n"/>
      <c r="I230" s="129" t="n"/>
      <c r="J230" s="129" t="n"/>
      <c r="K230" s="129" t="n"/>
      <c r="L230" s="129" t="n"/>
      <c r="M230" s="130" t="n"/>
    </row>
    <row r="231" ht="24" customHeight="1">
      <c r="A231" s="414" t="n"/>
      <c r="B231" s="239" t="inlineStr">
        <is>
          <t>4.3</t>
        </is>
      </c>
      <c r="C231" s="222">
        <f>@IF($M$1="中秋祝福",7,8)</f>
        <v/>
      </c>
      <c r="D231" s="1094" t="inlineStr">
        <is>
          <t>等级 9 ：使用武器造成的伤害提高16%。</t>
        </is>
      </c>
      <c r="E231" s="129" t="n"/>
      <c r="F231" s="129" t="n"/>
      <c r="G231" s="129" t="n"/>
      <c r="H231" s="129" t="n"/>
      <c r="I231" s="129" t="n"/>
      <c r="J231" s="129" t="n"/>
      <c r="K231" s="129" t="n"/>
      <c r="L231" s="129" t="n"/>
      <c r="M231" s="130" t="n"/>
    </row>
    <row r="232" ht="24" customHeight="1">
      <c r="A232" s="414" t="n"/>
      <c r="B232" s="660" t="inlineStr">
        <is>
          <t>5</t>
        </is>
      </c>
      <c r="C232" s="1095" t="inlineStr">
        <is>
          <t>x</t>
        </is>
      </c>
      <c r="D232" s="1096" t="inlineStr">
        <is>
          <t>等级10：使用武器造成的伤害提高20%。</t>
        </is>
      </c>
      <c r="E232" s="194" t="n"/>
      <c r="F232" s="194" t="n"/>
      <c r="G232" s="194" t="n"/>
      <c r="H232" s="194" t="n"/>
      <c r="I232" s="194" t="n"/>
      <c r="J232" s="194" t="n"/>
      <c r="K232" s="194" t="n"/>
      <c r="L232" s="194" t="n"/>
      <c r="M232" s="410" t="n"/>
    </row>
    <row r="233" ht="24" customHeight="1">
      <c r="A233" s="685" t="inlineStr">
        <is>
          <t>皇族血统
激活条件
神饰六阶
满级名称
至高皇权</t>
        </is>
      </c>
      <c r="B233" s="657" t="inlineStr">
        <is>
          <t>1</t>
        </is>
      </c>
      <c r="C233" s="746" t="inlineStr">
        <is>
          <t>1</t>
        </is>
      </c>
      <c r="D233" s="1097" t="inlineStr">
        <is>
          <t>等级 0 ：提高生命上限，相当于基础生命的 1 %。</t>
        </is>
      </c>
      <c r="E233" s="123" t="n"/>
      <c r="F233" s="123" t="n"/>
      <c r="G233" s="123" t="n"/>
      <c r="H233" s="123" t="n"/>
      <c r="I233" s="123" t="n"/>
      <c r="J233" s="123" t="n"/>
      <c r="K233" s="123" t="n"/>
      <c r="L233" s="123" t="n"/>
      <c r="M233" s="124" t="n"/>
    </row>
    <row r="234" ht="24" customHeight="1">
      <c r="A234" s="414" t="n"/>
      <c r="B234" s="239" t="inlineStr">
        <is>
          <t>1.3</t>
        </is>
      </c>
      <c r="C234" s="222" t="inlineStr">
        <is>
          <t>3</t>
        </is>
      </c>
      <c r="D234" s="1094" t="inlineStr">
        <is>
          <t>等级 1 ：提高生命上限，相当于基础生命的 2 %。</t>
        </is>
      </c>
      <c r="E234" s="129" t="n"/>
      <c r="F234" s="129" t="n"/>
      <c r="G234" s="129" t="n"/>
      <c r="H234" s="129" t="n"/>
      <c r="I234" s="129" t="n"/>
      <c r="J234" s="129" t="n"/>
      <c r="K234" s="129" t="n"/>
      <c r="L234" s="129" t="n"/>
      <c r="M234" s="130" t="n"/>
    </row>
    <row r="235" ht="24" customHeight="1">
      <c r="A235" s="414" t="n"/>
      <c r="B235" s="239" t="inlineStr">
        <is>
          <t>1.6</t>
        </is>
      </c>
      <c r="C235" s="222" t="inlineStr">
        <is>
          <t>8</t>
        </is>
      </c>
      <c r="D235" s="1094" t="inlineStr">
        <is>
          <t>等级 2 ：提高生命上限，相当于基础生命的 3 %。</t>
        </is>
      </c>
      <c r="E235" s="129" t="n"/>
      <c r="F235" s="129" t="n"/>
      <c r="G235" s="129" t="n"/>
      <c r="H235" s="129" t="n"/>
      <c r="I235" s="129" t="n"/>
      <c r="J235" s="129" t="n"/>
      <c r="K235" s="129" t="n"/>
      <c r="L235" s="129" t="n"/>
      <c r="M235" s="130" t="n"/>
    </row>
    <row r="236" ht="24" customHeight="1">
      <c r="A236" s="414" t="n"/>
      <c r="B236" s="239" t="inlineStr">
        <is>
          <t>1.9</t>
        </is>
      </c>
      <c r="C236" s="222" t="inlineStr">
        <is>
          <t>20</t>
        </is>
      </c>
      <c r="D236" s="1094" t="inlineStr">
        <is>
          <t>等级 3 ：提高生命上限，相当于基础生命的 4 %。</t>
        </is>
      </c>
      <c r="E236" s="129" t="n"/>
      <c r="F236" s="129" t="n"/>
      <c r="G236" s="129" t="n"/>
      <c r="H236" s="129" t="n"/>
      <c r="I236" s="129" t="n"/>
      <c r="J236" s="129" t="n"/>
      <c r="K236" s="129" t="n"/>
      <c r="L236" s="129" t="n"/>
      <c r="M236" s="130" t="n"/>
    </row>
    <row r="237" ht="24" customHeight="1">
      <c r="A237" s="414" t="n"/>
      <c r="B237" s="239" t="inlineStr">
        <is>
          <t>2.2</t>
        </is>
      </c>
      <c r="C237" s="222" t="inlineStr">
        <is>
          <t>50</t>
        </is>
      </c>
      <c r="D237" s="1094" t="inlineStr">
        <is>
          <t>等级 4 ：提高生命上限，相当于基础生命的 5 %。</t>
        </is>
      </c>
      <c r="E237" s="129" t="n"/>
      <c r="F237" s="129" t="n"/>
      <c r="G237" s="129" t="n"/>
      <c r="H237" s="129" t="n"/>
      <c r="I237" s="129" t="n"/>
      <c r="J237" s="129" t="n"/>
      <c r="K237" s="129" t="n"/>
      <c r="L237" s="129" t="n"/>
      <c r="M237" s="130" t="n"/>
    </row>
    <row r="238" ht="24" customHeight="1">
      <c r="A238" s="414" t="n"/>
      <c r="B238" s="239" t="inlineStr">
        <is>
          <t>2.6</t>
        </is>
      </c>
      <c r="C238" s="222" t="inlineStr">
        <is>
          <t>80</t>
        </is>
      </c>
      <c r="D238" s="1094" t="inlineStr">
        <is>
          <t>等级 5 ：提高生命上限，相当于基础生命的 6 %。</t>
        </is>
      </c>
      <c r="E238" s="129" t="n"/>
      <c r="F238" s="129" t="n"/>
      <c r="G238" s="129" t="n"/>
      <c r="H238" s="129" t="n"/>
      <c r="I238" s="129" t="n"/>
      <c r="J238" s="129" t="n"/>
      <c r="K238" s="129" t="n"/>
      <c r="L238" s="129" t="n"/>
      <c r="M238" s="130" t="n"/>
    </row>
    <row r="239" ht="24" customHeight="1">
      <c r="A239" s="414" t="n"/>
      <c r="B239" s="239" t="inlineStr">
        <is>
          <t>3</t>
        </is>
      </c>
      <c r="C239" s="222" t="inlineStr">
        <is>
          <t>110</t>
        </is>
      </c>
      <c r="D239" s="1094" t="inlineStr">
        <is>
          <t>等级 6 ：提高生命上限，相当于基础生命的 7 %。</t>
        </is>
      </c>
      <c r="E239" s="129" t="n"/>
      <c r="F239" s="129" t="n"/>
      <c r="G239" s="129" t="n"/>
      <c r="H239" s="129" t="n"/>
      <c r="I239" s="129" t="n"/>
      <c r="J239" s="129" t="n"/>
      <c r="K239" s="129" t="n"/>
      <c r="L239" s="129" t="n"/>
      <c r="M239" s="130" t="n"/>
    </row>
    <row r="240" ht="24" customHeight="1">
      <c r="A240" s="414" t="n"/>
      <c r="B240" s="239" t="inlineStr">
        <is>
          <t>3.4</t>
        </is>
      </c>
      <c r="C240" s="222" t="inlineStr">
        <is>
          <t>160</t>
        </is>
      </c>
      <c r="D240" s="1094" t="inlineStr">
        <is>
          <t>等级 7 ：提高生命上限，相当于基础生命的 8 %。</t>
        </is>
      </c>
      <c r="E240" s="129" t="n"/>
      <c r="F240" s="129" t="n"/>
      <c r="G240" s="129" t="n"/>
      <c r="H240" s="129" t="n"/>
      <c r="I240" s="129" t="n"/>
      <c r="J240" s="129" t="n"/>
      <c r="K240" s="129" t="n"/>
      <c r="L240" s="129" t="n"/>
      <c r="M240" s="130" t="n"/>
    </row>
    <row r="241" ht="24" customHeight="1">
      <c r="A241" s="414" t="n"/>
      <c r="B241" s="239" t="inlineStr">
        <is>
          <t>3.8</t>
        </is>
      </c>
      <c r="C241" s="222">
        <f>@IF($M$1="中秋祝福",6,7)</f>
        <v/>
      </c>
      <c r="D241" s="1094" t="inlineStr">
        <is>
          <t>等级 8 ：提高生命上限，相当于基础生命的10%。</t>
        </is>
      </c>
      <c r="E241" s="129" t="n"/>
      <c r="F241" s="129" t="n"/>
      <c r="G241" s="129" t="n"/>
      <c r="H241" s="129" t="n"/>
      <c r="I241" s="129" t="n"/>
      <c r="J241" s="129" t="n"/>
      <c r="K241" s="129" t="n"/>
      <c r="L241" s="129" t="n"/>
      <c r="M241" s="130" t="n"/>
    </row>
    <row r="242" ht="24" customHeight="1">
      <c r="A242" s="414" t="n"/>
      <c r="B242" s="239" t="inlineStr">
        <is>
          <t>4.3</t>
        </is>
      </c>
      <c r="C242" s="222">
        <f>@IF($M$1="中秋祝福",7,8)</f>
        <v/>
      </c>
      <c r="D242" s="1094" t="inlineStr">
        <is>
          <t>等级 9 ：提高生命上限，相当于基础生命的12%。</t>
        </is>
      </c>
      <c r="E242" s="129" t="n"/>
      <c r="F242" s="129" t="n"/>
      <c r="G242" s="129" t="n"/>
      <c r="H242" s="129" t="n"/>
      <c r="I242" s="129" t="n"/>
      <c r="J242" s="129" t="n"/>
      <c r="K242" s="129" t="n"/>
      <c r="L242" s="129" t="n"/>
      <c r="M242" s="130" t="n"/>
    </row>
    <row r="243" ht="24" customHeight="1">
      <c r="A243" s="414" t="n"/>
      <c r="B243" s="660" t="inlineStr">
        <is>
          <t>5</t>
        </is>
      </c>
      <c r="C243" s="1095" t="inlineStr">
        <is>
          <t>x</t>
        </is>
      </c>
      <c r="D243" s="1096" t="inlineStr">
        <is>
          <t>等级10：提高生命上限，相当于基础生命的15%。</t>
        </is>
      </c>
      <c r="E243" s="194" t="n"/>
      <c r="F243" s="194" t="n"/>
      <c r="G243" s="194" t="n"/>
      <c r="H243" s="194" t="n"/>
      <c r="I243" s="194" t="n"/>
      <c r="J243" s="194" t="n"/>
      <c r="K243" s="194" t="n"/>
      <c r="L243" s="194" t="n"/>
      <c r="M243" s="410" t="n"/>
    </row>
    <row r="244" ht="24" customHeight="1">
      <c r="A244" s="685" t="inlineStr">
        <is>
          <t>吸血咒
激活条件
神饰八阶
满级名称
虹吸大法</t>
        </is>
      </c>
      <c r="B244" s="657" t="inlineStr">
        <is>
          <t>1</t>
        </is>
      </c>
      <c r="C244" s="746" t="inlineStr">
        <is>
          <t>1</t>
        </is>
      </c>
      <c r="D244" s="1097" t="inlineStr">
        <is>
          <t>等级 0 ：造成当前生命值10%(至少10点)伤害，并回复伤害的 30 %的生命。必中！无视大海无量等反弹效果。</t>
        </is>
      </c>
      <c r="E244" s="123" t="n"/>
      <c r="F244" s="123" t="n"/>
      <c r="G244" s="123" t="n"/>
      <c r="H244" s="123" t="n"/>
      <c r="I244" s="123" t="n"/>
      <c r="J244" s="123" t="n"/>
      <c r="K244" s="123" t="n"/>
      <c r="L244" s="123" t="n"/>
      <c r="M244" s="124" t="n"/>
    </row>
    <row r="245" ht="24" customHeight="1">
      <c r="A245" s="414" t="n"/>
      <c r="B245" s="239" t="inlineStr">
        <is>
          <t>1.3</t>
        </is>
      </c>
      <c r="C245" s="222" t="inlineStr">
        <is>
          <t>4</t>
        </is>
      </c>
      <c r="D245" s="1094" t="inlineStr">
        <is>
          <t>等级 1 ：造成当前生命值11%(至少11点)伤害，并回复伤害的 35 %的生命。必中！无视大海无量等反弹效果。</t>
        </is>
      </c>
      <c r="E245" s="129" t="n"/>
      <c r="F245" s="129" t="n"/>
      <c r="G245" s="129" t="n"/>
      <c r="H245" s="129" t="n"/>
      <c r="I245" s="129" t="n"/>
      <c r="J245" s="129" t="n"/>
      <c r="K245" s="129" t="n"/>
      <c r="L245" s="129" t="n"/>
      <c r="M245" s="130" t="n"/>
    </row>
    <row r="246" ht="24" customHeight="1">
      <c r="A246" s="414" t="n"/>
      <c r="B246" s="239" t="inlineStr">
        <is>
          <t>1.6</t>
        </is>
      </c>
      <c r="C246" s="222" t="inlineStr">
        <is>
          <t>12</t>
        </is>
      </c>
      <c r="D246" s="1094" t="inlineStr">
        <is>
          <t>等级 2 ：造成当前生命值12%(至少12点)伤害，并回复伤害的 40 %的生命。必中！无视大海无量等反弹效果。</t>
        </is>
      </c>
      <c r="E246" s="129" t="n"/>
      <c r="F246" s="129" t="n"/>
      <c r="G246" s="129" t="n"/>
      <c r="H246" s="129" t="n"/>
      <c r="I246" s="129" t="n"/>
      <c r="J246" s="129" t="n"/>
      <c r="K246" s="129" t="n"/>
      <c r="L246" s="129" t="n"/>
      <c r="M246" s="130" t="n"/>
    </row>
    <row r="247" ht="24" customHeight="1">
      <c r="A247" s="414" t="n"/>
      <c r="B247" s="239" t="inlineStr">
        <is>
          <t>1.9</t>
        </is>
      </c>
      <c r="C247" s="222" t="inlineStr">
        <is>
          <t>20</t>
        </is>
      </c>
      <c r="D247" s="1094" t="inlineStr">
        <is>
          <t>等级 3 ：造成当前生命值13%(至少13点)伤害，并回复伤害的 45 %的生命。必中！无视大海无量等反弹效果。</t>
        </is>
      </c>
      <c r="E247" s="129" t="n"/>
      <c r="F247" s="129" t="n"/>
      <c r="G247" s="129" t="n"/>
      <c r="H247" s="129" t="n"/>
      <c r="I247" s="129" t="n"/>
      <c r="J247" s="129" t="n"/>
      <c r="K247" s="129" t="n"/>
      <c r="L247" s="129" t="n"/>
      <c r="M247" s="130" t="n"/>
    </row>
    <row r="248" ht="24" customHeight="1">
      <c r="A248" s="414" t="n"/>
      <c r="B248" s="239" t="inlineStr">
        <is>
          <t>2.2</t>
        </is>
      </c>
      <c r="C248" s="222" t="inlineStr">
        <is>
          <t>40</t>
        </is>
      </c>
      <c r="D248" s="1094" t="inlineStr">
        <is>
          <t>等级 4 ：造成当前生命值15%(至少15点)伤害，并回复伤害的 50 %的生命。必中！无视大海无量等反弹效果。</t>
        </is>
      </c>
      <c r="E248" s="129" t="n"/>
      <c r="F248" s="129" t="n"/>
      <c r="G248" s="129" t="n"/>
      <c r="H248" s="129" t="n"/>
      <c r="I248" s="129" t="n"/>
      <c r="J248" s="129" t="n"/>
      <c r="K248" s="129" t="n"/>
      <c r="L248" s="129" t="n"/>
      <c r="M248" s="130" t="n"/>
    </row>
    <row r="249" ht="24" customHeight="1">
      <c r="A249" s="414" t="n"/>
      <c r="B249" s="239" t="inlineStr">
        <is>
          <t>2.6</t>
        </is>
      </c>
      <c r="C249" s="222" t="inlineStr">
        <is>
          <t>70</t>
        </is>
      </c>
      <c r="D249" s="1094" t="inlineStr">
        <is>
          <t>等级 5 ：造成当前生命值17%(至少17点)伤害，并回复伤害的 55 %的生命。必中！无视大海无量等反弹效果。</t>
        </is>
      </c>
      <c r="E249" s="129" t="n"/>
      <c r="F249" s="129" t="n"/>
      <c r="G249" s="129" t="n"/>
      <c r="H249" s="129" t="n"/>
      <c r="I249" s="129" t="n"/>
      <c r="J249" s="129" t="n"/>
      <c r="K249" s="129" t="n"/>
      <c r="L249" s="129" t="n"/>
      <c r="M249" s="130" t="n"/>
    </row>
    <row r="250" ht="24" customHeight="1">
      <c r="A250" s="414" t="n"/>
      <c r="B250" s="239" t="inlineStr">
        <is>
          <t>3</t>
        </is>
      </c>
      <c r="C250" s="222" t="inlineStr">
        <is>
          <t>110</t>
        </is>
      </c>
      <c r="D250" s="1094" t="inlineStr">
        <is>
          <t>等级 6 ：造成当前生命值19%(至少19点)伤害，并回复伤害的 60 %的生命。必中！无视大海无量等反弹效果。</t>
        </is>
      </c>
      <c r="E250" s="129" t="n"/>
      <c r="F250" s="129" t="n"/>
      <c r="G250" s="129" t="n"/>
      <c r="H250" s="129" t="n"/>
      <c r="I250" s="129" t="n"/>
      <c r="J250" s="129" t="n"/>
      <c r="K250" s="129" t="n"/>
      <c r="L250" s="129" t="n"/>
      <c r="M250" s="130" t="n"/>
    </row>
    <row r="251" ht="24" customHeight="1">
      <c r="A251" s="414" t="n"/>
      <c r="B251" s="239" t="inlineStr">
        <is>
          <t>3.4</t>
        </is>
      </c>
      <c r="C251" s="222" t="inlineStr">
        <is>
          <t>210</t>
        </is>
      </c>
      <c r="D251" s="1094" t="inlineStr">
        <is>
          <t>等级 7 ：造成当前生命值21%(至少21点)伤害，并回复伤害的 65 %的生命。必中！无视大海无量等反弹效果。</t>
        </is>
      </c>
      <c r="E251" s="129" t="n"/>
      <c r="F251" s="129" t="n"/>
      <c r="G251" s="129" t="n"/>
      <c r="H251" s="129" t="n"/>
      <c r="I251" s="129" t="n"/>
      <c r="J251" s="129" t="n"/>
      <c r="K251" s="129" t="n"/>
      <c r="L251" s="129" t="n"/>
      <c r="M251" s="130" t="n"/>
    </row>
    <row r="252" ht="24" customHeight="1">
      <c r="A252" s="414" t="n"/>
      <c r="B252" s="239" t="inlineStr">
        <is>
          <t>3.8</t>
        </is>
      </c>
      <c r="C252" s="222">
        <f>@IF($M$1="中秋祝福",6,7)</f>
        <v/>
      </c>
      <c r="D252" s="1094" t="inlineStr">
        <is>
          <t>等级 8 ：造成当前生命值23%(至少23点)伤害，并回复伤害的 70 %的生命。必中！无视大海无量等反弹效果。</t>
        </is>
      </c>
      <c r="E252" s="129" t="n"/>
      <c r="F252" s="129" t="n"/>
      <c r="G252" s="129" t="n"/>
      <c r="H252" s="129" t="n"/>
      <c r="I252" s="129" t="n"/>
      <c r="J252" s="129" t="n"/>
      <c r="K252" s="129" t="n"/>
      <c r="L252" s="129" t="n"/>
      <c r="M252" s="130" t="n"/>
    </row>
    <row r="253" ht="24" customHeight="1">
      <c r="A253" s="414" t="n"/>
      <c r="B253" s="239" t="inlineStr">
        <is>
          <t>4.3</t>
        </is>
      </c>
      <c r="C253" s="222">
        <f>@IF($M$1="中秋祝福",7,8)</f>
        <v/>
      </c>
      <c r="D253" s="1094" t="inlineStr">
        <is>
          <t>等级 9 ：造成当前生命值25%(至少25点)伤害，并回复伤害的 75 %的生命。必中！无视大海无量等反弹效果。</t>
        </is>
      </c>
      <c r="E253" s="129" t="n"/>
      <c r="F253" s="129" t="n"/>
      <c r="G253" s="129" t="n"/>
      <c r="H253" s="129" t="n"/>
      <c r="I253" s="129" t="n"/>
      <c r="J253" s="129" t="n"/>
      <c r="K253" s="129" t="n"/>
      <c r="L253" s="129" t="n"/>
      <c r="M253" s="130" t="n"/>
    </row>
    <row r="254" ht="24" customHeight="1">
      <c r="A254" s="414" t="n"/>
      <c r="B254" s="268" t="inlineStr">
        <is>
          <t>5</t>
        </is>
      </c>
      <c r="C254" s="692" t="inlineStr">
        <is>
          <t>x</t>
        </is>
      </c>
      <c r="D254" s="1098" t="inlineStr">
        <is>
          <t>等级10：造成当前生命值30%(至少30点)伤害，并回复伤害的100%的生命。必中！无视大海无量等反弹效果。</t>
        </is>
      </c>
      <c r="E254" s="135" t="n"/>
      <c r="F254" s="135" t="n"/>
      <c r="G254" s="135" t="n"/>
      <c r="H254" s="135" t="n"/>
      <c r="I254" s="135" t="n"/>
      <c r="J254" s="135" t="n"/>
      <c r="K254" s="135" t="n"/>
      <c r="L254" s="135" t="n"/>
      <c r="M254" s="136" t="n"/>
    </row>
    <row r="255" ht="24" customHeight="1">
      <c r="A255" s="652" t="inlineStr"/>
    </row>
    <row r="256" ht="24" customHeight="1">
      <c r="A256" s="386" t="inlineStr">
        <is>
          <t>神履技</t>
        </is>
      </c>
      <c r="B256" s="227" t="inlineStr">
        <is>
          <t>战斗力</t>
        </is>
      </c>
      <c r="C256" s="206" t="inlineStr">
        <is>
          <t>升级材料</t>
        </is>
      </c>
      <c r="D256" s="24" t="inlineStr">
        <is>
          <t>效果说明（升级材料前7级为活动期间必成数量，其余为单次数量）</t>
        </is>
      </c>
      <c r="E256" s="56" t="n"/>
      <c r="F256" s="56" t="n"/>
      <c r="G256" s="56" t="n"/>
      <c r="H256" s="56" t="n"/>
      <c r="I256" s="56" t="n"/>
      <c r="J256" s="56" t="n"/>
      <c r="K256" s="56" t="n"/>
      <c r="L256" s="56" t="n"/>
      <c r="M256" s="56" t="n"/>
    </row>
    <row r="257" ht="24" customHeight="1">
      <c r="A257" s="685" t="inlineStr">
        <is>
          <t>蓄势待发
激活条件
神履三阶
满级名称
动如脱兔</t>
        </is>
      </c>
      <c r="B257" s="657" t="inlineStr">
        <is>
          <t>1</t>
        </is>
      </c>
      <c r="C257" s="746" t="inlineStr">
        <is>
          <t>1</t>
        </is>
      </c>
      <c r="D257" s="1097" t="inlineStr">
        <is>
          <t>等级 0 ：使用技能和空手造成的伤害提高 1 %。</t>
        </is>
      </c>
      <c r="E257" s="123" t="n"/>
      <c r="F257" s="123" t="n"/>
      <c r="G257" s="123" t="n"/>
      <c r="H257" s="123" t="n"/>
      <c r="I257" s="123" t="n"/>
      <c r="J257" s="123" t="n"/>
      <c r="K257" s="123" t="n"/>
      <c r="L257" s="123" t="n"/>
      <c r="M257" s="124" t="n"/>
    </row>
    <row r="258" ht="24" customHeight="1">
      <c r="A258" s="414" t="n"/>
      <c r="B258" s="239" t="inlineStr">
        <is>
          <t>1.3</t>
        </is>
      </c>
      <c r="C258" s="222" t="inlineStr">
        <is>
          <t>3</t>
        </is>
      </c>
      <c r="D258" s="1094" t="inlineStr">
        <is>
          <t>等级 1 ：使用技能和空手造成的伤害提高 2 %。</t>
        </is>
      </c>
      <c r="E258" s="129" t="n"/>
      <c r="F258" s="129" t="n"/>
      <c r="G258" s="129" t="n"/>
      <c r="H258" s="129" t="n"/>
      <c r="I258" s="129" t="n"/>
      <c r="J258" s="129" t="n"/>
      <c r="K258" s="129" t="n"/>
      <c r="L258" s="129" t="n"/>
      <c r="M258" s="130" t="n"/>
    </row>
    <row r="259" ht="24" customHeight="1">
      <c r="A259" s="414" t="n"/>
      <c r="B259" s="239" t="inlineStr">
        <is>
          <t>1.6</t>
        </is>
      </c>
      <c r="C259" s="222" t="inlineStr">
        <is>
          <t>8</t>
        </is>
      </c>
      <c r="D259" s="1094" t="inlineStr">
        <is>
          <t>等级 2 ：使用技能和空手造成的伤害提高 3 %。</t>
        </is>
      </c>
      <c r="E259" s="129" t="n"/>
      <c r="F259" s="129" t="n"/>
      <c r="G259" s="129" t="n"/>
      <c r="H259" s="129" t="n"/>
      <c r="I259" s="129" t="n"/>
      <c r="J259" s="129" t="n"/>
      <c r="K259" s="129" t="n"/>
      <c r="L259" s="129" t="n"/>
      <c r="M259" s="130" t="n"/>
    </row>
    <row r="260" ht="24" customHeight="1">
      <c r="A260" s="414" t="n"/>
      <c r="B260" s="239" t="inlineStr">
        <is>
          <t>1.9</t>
        </is>
      </c>
      <c r="C260" s="222" t="inlineStr">
        <is>
          <t>20</t>
        </is>
      </c>
      <c r="D260" s="1094" t="inlineStr">
        <is>
          <t>等级 3 ：使用技能和空手造成的伤害提高 4 %。</t>
        </is>
      </c>
      <c r="E260" s="129" t="n"/>
      <c r="F260" s="129" t="n"/>
      <c r="G260" s="129" t="n"/>
      <c r="H260" s="129" t="n"/>
      <c r="I260" s="129" t="n"/>
      <c r="J260" s="129" t="n"/>
      <c r="K260" s="129" t="n"/>
      <c r="L260" s="129" t="n"/>
      <c r="M260" s="130" t="n"/>
    </row>
    <row r="261" ht="24" customHeight="1">
      <c r="A261" s="414" t="n"/>
      <c r="B261" s="239" t="inlineStr">
        <is>
          <t>2.2</t>
        </is>
      </c>
      <c r="C261" s="222" t="inlineStr">
        <is>
          <t>40</t>
        </is>
      </c>
      <c r="D261" s="1094" t="inlineStr">
        <is>
          <t>等级 4 ：使用技能和空手造成的伤害提高 5 %。</t>
        </is>
      </c>
      <c r="E261" s="129" t="n"/>
      <c r="F261" s="129" t="n"/>
      <c r="G261" s="129" t="n"/>
      <c r="H261" s="129" t="n"/>
      <c r="I261" s="129" t="n"/>
      <c r="J261" s="129" t="n"/>
      <c r="K261" s="129" t="n"/>
      <c r="L261" s="129" t="n"/>
      <c r="M261" s="130" t="n"/>
    </row>
    <row r="262" ht="24" customHeight="1">
      <c r="A262" s="414" t="n"/>
      <c r="B262" s="239" t="inlineStr">
        <is>
          <t>2.6</t>
        </is>
      </c>
      <c r="C262" s="222" t="inlineStr">
        <is>
          <t>60</t>
        </is>
      </c>
      <c r="D262" s="1094" t="inlineStr">
        <is>
          <t>等级 5 ：使用技能和空手造成的伤害提高 7 %。</t>
        </is>
      </c>
      <c r="E262" s="129" t="n"/>
      <c r="F262" s="129" t="n"/>
      <c r="G262" s="129" t="n"/>
      <c r="H262" s="129" t="n"/>
      <c r="I262" s="129" t="n"/>
      <c r="J262" s="129" t="n"/>
      <c r="K262" s="129" t="n"/>
      <c r="L262" s="129" t="n"/>
      <c r="M262" s="130" t="n"/>
    </row>
    <row r="263" ht="24" customHeight="1">
      <c r="A263" s="414" t="n"/>
      <c r="B263" s="239" t="inlineStr">
        <is>
          <t>3</t>
        </is>
      </c>
      <c r="C263" s="222" t="inlineStr">
        <is>
          <t>100</t>
        </is>
      </c>
      <c r="D263" s="1094" t="inlineStr">
        <is>
          <t>等级 6 ：使用技能和空手造成的伤害提高 9 %。</t>
        </is>
      </c>
      <c r="E263" s="129" t="n"/>
      <c r="F263" s="129" t="n"/>
      <c r="G263" s="129" t="n"/>
      <c r="H263" s="129" t="n"/>
      <c r="I263" s="129" t="n"/>
      <c r="J263" s="129" t="n"/>
      <c r="K263" s="129" t="n"/>
      <c r="L263" s="129" t="n"/>
      <c r="M263" s="130" t="n"/>
    </row>
    <row r="264" ht="24" customHeight="1">
      <c r="A264" s="414" t="n"/>
      <c r="B264" s="239" t="inlineStr">
        <is>
          <t>3.4</t>
        </is>
      </c>
      <c r="C264" s="222" t="inlineStr">
        <is>
          <t>150</t>
        </is>
      </c>
      <c r="D264" s="1094" t="inlineStr">
        <is>
          <t>等级 7 ：使用技能和空手造成的伤害提高11%。</t>
        </is>
      </c>
      <c r="E264" s="129" t="n"/>
      <c r="F264" s="129" t="n"/>
      <c r="G264" s="129" t="n"/>
      <c r="H264" s="129" t="n"/>
      <c r="I264" s="129" t="n"/>
      <c r="J264" s="129" t="n"/>
      <c r="K264" s="129" t="n"/>
      <c r="L264" s="129" t="n"/>
      <c r="M264" s="130" t="n"/>
    </row>
    <row r="265" ht="24" customHeight="1">
      <c r="A265" s="414" t="n"/>
      <c r="B265" s="239" t="inlineStr">
        <is>
          <t>3.8</t>
        </is>
      </c>
      <c r="C265" s="222">
        <f>@IF($M$1="中秋祝福",6,7)</f>
        <v/>
      </c>
      <c r="D265" s="1094" t="inlineStr">
        <is>
          <t>等级 8 ：使用技能和空手造成的伤害提高13%。</t>
        </is>
      </c>
      <c r="E265" s="129" t="n"/>
      <c r="F265" s="129" t="n"/>
      <c r="G265" s="129" t="n"/>
      <c r="H265" s="129" t="n"/>
      <c r="I265" s="129" t="n"/>
      <c r="J265" s="129" t="n"/>
      <c r="K265" s="129" t="n"/>
      <c r="L265" s="129" t="n"/>
      <c r="M265" s="130" t="n"/>
    </row>
    <row r="266" ht="24" customHeight="1">
      <c r="A266" s="414" t="n"/>
      <c r="B266" s="239" t="inlineStr">
        <is>
          <t>4.3</t>
        </is>
      </c>
      <c r="C266" s="222">
        <f>@IF($M$1="中秋祝福",7,8)</f>
        <v/>
      </c>
      <c r="D266" s="1094" t="inlineStr">
        <is>
          <t>等级 9 ：使用技能和空手造成的伤害提高16%。</t>
        </is>
      </c>
      <c r="E266" s="129" t="n"/>
      <c r="F266" s="129" t="n"/>
      <c r="G266" s="129" t="n"/>
      <c r="H266" s="129" t="n"/>
      <c r="I266" s="129" t="n"/>
      <c r="J266" s="129" t="n"/>
      <c r="K266" s="129" t="n"/>
      <c r="L266" s="129" t="n"/>
      <c r="M266" s="130" t="n"/>
    </row>
    <row r="267" ht="24" customHeight="1">
      <c r="A267" s="414" t="n"/>
      <c r="B267" s="660" t="inlineStr">
        <is>
          <t>5</t>
        </is>
      </c>
      <c r="C267" s="1095" t="inlineStr">
        <is>
          <t>x</t>
        </is>
      </c>
      <c r="D267" s="1096" t="inlineStr">
        <is>
          <t>等级10：使用技能和空手造成的伤害提高20%。</t>
        </is>
      </c>
      <c r="E267" s="194" t="n"/>
      <c r="F267" s="194" t="n"/>
      <c r="G267" s="194" t="n"/>
      <c r="H267" s="194" t="n"/>
      <c r="I267" s="194" t="n"/>
      <c r="J267" s="194" t="n"/>
      <c r="K267" s="194" t="n"/>
      <c r="L267" s="194" t="n"/>
      <c r="M267" s="410" t="n"/>
    </row>
    <row r="268" ht="24" customHeight="1">
      <c r="A268" s="685" t="inlineStr">
        <is>
          <t>足下生根
激活条件
神履六阶
满级名称
稳如泰山</t>
        </is>
      </c>
      <c r="B268" s="657" t="inlineStr">
        <is>
          <t>1</t>
        </is>
      </c>
      <c r="C268" s="746" t="inlineStr">
        <is>
          <t>1</t>
        </is>
      </c>
      <c r="D268" s="1097" t="inlineStr">
        <is>
          <t>等级 0 ：使自身受到的所有伤害降低10%，持续2回合。不占用当前回合。</t>
        </is>
      </c>
      <c r="E268" s="123" t="n"/>
      <c r="F268" s="123" t="n"/>
      <c r="G268" s="123" t="n"/>
      <c r="H268" s="123" t="n"/>
      <c r="I268" s="123" t="n"/>
      <c r="J268" s="123" t="n"/>
      <c r="K268" s="123" t="n"/>
      <c r="L268" s="123" t="n"/>
      <c r="M268" s="124" t="n"/>
    </row>
    <row r="269" ht="24" customHeight="1">
      <c r="A269" s="414" t="n"/>
      <c r="B269" s="239" t="inlineStr">
        <is>
          <t>1.3</t>
        </is>
      </c>
      <c r="C269" s="222" t="inlineStr">
        <is>
          <t>3</t>
        </is>
      </c>
      <c r="D269" s="1094" t="inlineStr">
        <is>
          <t>等级 1 ：使自身受到的所有伤害降低15%，持续2回合。不占用当前回合。</t>
        </is>
      </c>
      <c r="E269" s="129" t="n"/>
      <c r="F269" s="129" t="n"/>
      <c r="G269" s="129" t="n"/>
      <c r="H269" s="129" t="n"/>
      <c r="I269" s="129" t="n"/>
      <c r="J269" s="129" t="n"/>
      <c r="K269" s="129" t="n"/>
      <c r="L269" s="129" t="n"/>
      <c r="M269" s="130" t="n"/>
    </row>
    <row r="270" ht="24" customHeight="1">
      <c r="A270" s="414" t="n"/>
      <c r="B270" s="239" t="inlineStr">
        <is>
          <t>1.6</t>
        </is>
      </c>
      <c r="C270" s="222" t="inlineStr">
        <is>
          <t>8</t>
        </is>
      </c>
      <c r="D270" s="1094" t="inlineStr">
        <is>
          <t>等级 2 ：使自身受到的所有伤害降低20%，持续2回合。不占用当前回合。</t>
        </is>
      </c>
      <c r="E270" s="129" t="n"/>
      <c r="F270" s="129" t="n"/>
      <c r="G270" s="129" t="n"/>
      <c r="H270" s="129" t="n"/>
      <c r="I270" s="129" t="n"/>
      <c r="J270" s="129" t="n"/>
      <c r="K270" s="129" t="n"/>
      <c r="L270" s="129" t="n"/>
      <c r="M270" s="130" t="n"/>
    </row>
    <row r="271" ht="24" customHeight="1">
      <c r="A271" s="414" t="n"/>
      <c r="B271" s="239" t="inlineStr">
        <is>
          <t>1.9</t>
        </is>
      </c>
      <c r="C271" s="222" t="inlineStr">
        <is>
          <t>20</t>
        </is>
      </c>
      <c r="D271" s="1094" t="inlineStr">
        <is>
          <t>等级 3 ：使自身受到的所有伤害降低25%，持续2回合。不占用当前回合。</t>
        </is>
      </c>
      <c r="E271" s="129" t="n"/>
      <c r="F271" s="129" t="n"/>
      <c r="G271" s="129" t="n"/>
      <c r="H271" s="129" t="n"/>
      <c r="I271" s="129" t="n"/>
      <c r="J271" s="129" t="n"/>
      <c r="K271" s="129" t="n"/>
      <c r="L271" s="129" t="n"/>
      <c r="M271" s="130" t="n"/>
    </row>
    <row r="272" ht="24" customHeight="1">
      <c r="A272" s="414" t="n"/>
      <c r="B272" s="239" t="inlineStr">
        <is>
          <t>2.2</t>
        </is>
      </c>
      <c r="C272" s="222" t="inlineStr">
        <is>
          <t>40</t>
        </is>
      </c>
      <c r="D272" s="1094" t="inlineStr">
        <is>
          <t>等级 4 ：使自身受到的所有伤害降低30%，持续3回合。不占用当前回合。</t>
        </is>
      </c>
      <c r="E272" s="129" t="n"/>
      <c r="F272" s="129" t="n"/>
      <c r="G272" s="129" t="n"/>
      <c r="H272" s="129" t="n"/>
      <c r="I272" s="129" t="n"/>
      <c r="J272" s="129" t="n"/>
      <c r="K272" s="129" t="n"/>
      <c r="L272" s="129" t="n"/>
      <c r="M272" s="130" t="n"/>
    </row>
    <row r="273" ht="24" customHeight="1">
      <c r="A273" s="414" t="n"/>
      <c r="B273" s="239" t="inlineStr">
        <is>
          <t>2.6</t>
        </is>
      </c>
      <c r="C273" s="222" t="inlineStr">
        <is>
          <t>60</t>
        </is>
      </c>
      <c r="D273" s="1094" t="inlineStr">
        <is>
          <t>等级 5 ：使自身受到的所有伤害降低35%，持续3回合。不占用当前回合。</t>
        </is>
      </c>
      <c r="E273" s="129" t="n"/>
      <c r="F273" s="129" t="n"/>
      <c r="G273" s="129" t="n"/>
      <c r="H273" s="129" t="n"/>
      <c r="I273" s="129" t="n"/>
      <c r="J273" s="129" t="n"/>
      <c r="K273" s="129" t="n"/>
      <c r="L273" s="129" t="n"/>
      <c r="M273" s="130" t="n"/>
    </row>
    <row r="274" ht="24" customHeight="1">
      <c r="A274" s="414" t="n"/>
      <c r="B274" s="239" t="inlineStr">
        <is>
          <t>3</t>
        </is>
      </c>
      <c r="C274" s="222" t="inlineStr">
        <is>
          <t>100</t>
        </is>
      </c>
      <c r="D274" s="1094" t="inlineStr">
        <is>
          <t>等级 6 ：使自身受到的所有伤害降低40%，持续3回合。不占用当前回合。</t>
        </is>
      </c>
      <c r="E274" s="129" t="n"/>
      <c r="F274" s="129" t="n"/>
      <c r="G274" s="129" t="n"/>
      <c r="H274" s="129" t="n"/>
      <c r="I274" s="129" t="n"/>
      <c r="J274" s="129" t="n"/>
      <c r="K274" s="129" t="n"/>
      <c r="L274" s="129" t="n"/>
      <c r="M274" s="130" t="n"/>
    </row>
    <row r="275" ht="24" customHeight="1">
      <c r="A275" s="414" t="n"/>
      <c r="B275" s="239" t="inlineStr">
        <is>
          <t>3.4</t>
        </is>
      </c>
      <c r="C275" s="222" t="inlineStr">
        <is>
          <t>150</t>
        </is>
      </c>
      <c r="D275" s="1094" t="inlineStr">
        <is>
          <t>等级 7 ：使自身受到的所有伤害降低45%，持续4回合。不占用当前回合。</t>
        </is>
      </c>
      <c r="E275" s="129" t="n"/>
      <c r="F275" s="129" t="n"/>
      <c r="G275" s="129" t="n"/>
      <c r="H275" s="129" t="n"/>
      <c r="I275" s="129" t="n"/>
      <c r="J275" s="129" t="n"/>
      <c r="K275" s="129" t="n"/>
      <c r="L275" s="129" t="n"/>
      <c r="M275" s="130" t="n"/>
    </row>
    <row r="276" ht="24" customHeight="1">
      <c r="A276" s="414" t="n"/>
      <c r="B276" s="239" t="inlineStr">
        <is>
          <t>3.8</t>
        </is>
      </c>
      <c r="C276" s="222">
        <f>@IF($M$1="中秋祝福",6,7)</f>
        <v/>
      </c>
      <c r="D276" s="1094" t="inlineStr">
        <is>
          <t>等级 8 ：使自身受到的所有伤害降低50%，持续4回合。不占用当前回合。</t>
        </is>
      </c>
      <c r="E276" s="129" t="n"/>
      <c r="F276" s="129" t="n"/>
      <c r="G276" s="129" t="n"/>
      <c r="H276" s="129" t="n"/>
      <c r="I276" s="129" t="n"/>
      <c r="J276" s="129" t="n"/>
      <c r="K276" s="129" t="n"/>
      <c r="L276" s="129" t="n"/>
      <c r="M276" s="130" t="n"/>
    </row>
    <row r="277" ht="24" customHeight="1">
      <c r="A277" s="414" t="n"/>
      <c r="B277" s="239" t="inlineStr">
        <is>
          <t>4.3</t>
        </is>
      </c>
      <c r="C277" s="222">
        <f>@IF($M$1="中秋祝福",7,8)</f>
        <v/>
      </c>
      <c r="D277" s="1094" t="inlineStr">
        <is>
          <t>等级 9 ：使自身受到的所有伤害降低55%，持续4回合。不占用当前回合。</t>
        </is>
      </c>
      <c r="E277" s="129" t="n"/>
      <c r="F277" s="129" t="n"/>
      <c r="G277" s="129" t="n"/>
      <c r="H277" s="129" t="n"/>
      <c r="I277" s="129" t="n"/>
      <c r="J277" s="129" t="n"/>
      <c r="K277" s="129" t="n"/>
      <c r="L277" s="129" t="n"/>
      <c r="M277" s="130" t="n"/>
    </row>
    <row r="278" ht="24" customHeight="1">
      <c r="A278" s="414" t="n"/>
      <c r="B278" s="660" t="inlineStr">
        <is>
          <t>5</t>
        </is>
      </c>
      <c r="C278" s="1095" t="inlineStr">
        <is>
          <t>x</t>
        </is>
      </c>
      <c r="D278" s="1096" t="inlineStr">
        <is>
          <t>等级10：使自身受到的所有伤害降低60%，持续5回合。不占用当前回合。</t>
        </is>
      </c>
      <c r="E278" s="194" t="n"/>
      <c r="F278" s="194" t="n"/>
      <c r="G278" s="194" t="n"/>
      <c r="H278" s="194" t="n"/>
      <c r="I278" s="194" t="n"/>
      <c r="J278" s="194" t="n"/>
      <c r="K278" s="194" t="n"/>
      <c r="L278" s="194" t="n"/>
      <c r="M278" s="410" t="n"/>
    </row>
    <row r="279" ht="24" customHeight="1">
      <c r="A279" s="744" t="inlineStr">
        <is>
          <t>迷踪步
激活条件
神履八阶
满级名称
影之舞</t>
        </is>
      </c>
      <c r="B279" s="657" t="inlineStr">
        <is>
          <t>1</t>
        </is>
      </c>
      <c r="C279" s="340" t="inlineStr">
        <is>
          <t>1</t>
        </is>
      </c>
      <c r="D279" s="1097" t="inlineStr">
        <is>
          <t>等级 0 ：生命低于60%时极高概率触发。伤害提升10%，大幅提升对空手武器闪避，持续2回合。不占当前回合。</t>
        </is>
      </c>
      <c r="E279" s="123" t="n"/>
      <c r="F279" s="123" t="n"/>
      <c r="G279" s="123" t="n"/>
      <c r="H279" s="123" t="n"/>
      <c r="I279" s="123" t="n"/>
      <c r="J279" s="123" t="n"/>
      <c r="K279" s="123" t="n"/>
      <c r="L279" s="123" t="n"/>
      <c r="M279" s="124" t="n"/>
    </row>
    <row r="280" ht="24" customHeight="1">
      <c r="A280" s="414" t="n"/>
      <c r="B280" s="239" t="inlineStr">
        <is>
          <t>1.3</t>
        </is>
      </c>
      <c r="C280" s="83" t="inlineStr">
        <is>
          <t>4</t>
        </is>
      </c>
      <c r="D280" s="1094" t="inlineStr">
        <is>
          <t>等级 1 ：生命低于60%时极高概率触发。伤害提升15%，大幅提升对空手武器闪避，持续2回合。不占当前回合。</t>
        </is>
      </c>
      <c r="E280" s="129" t="n"/>
      <c r="F280" s="129" t="n"/>
      <c r="G280" s="129" t="n"/>
      <c r="H280" s="129" t="n"/>
      <c r="I280" s="129" t="n"/>
      <c r="J280" s="129" t="n"/>
      <c r="K280" s="129" t="n"/>
      <c r="L280" s="129" t="n"/>
      <c r="M280" s="130" t="n"/>
    </row>
    <row r="281" ht="24" customHeight="1">
      <c r="A281" s="414" t="n"/>
      <c r="B281" s="239" t="inlineStr">
        <is>
          <t>1.6</t>
        </is>
      </c>
      <c r="C281" s="83" t="inlineStr">
        <is>
          <t>12</t>
        </is>
      </c>
      <c r="D281" s="1094" t="inlineStr">
        <is>
          <t>等级 2 ：生命低于60%时极高概率触发。伤害提升20%，大幅提升对空手武器闪避，持续2回合。不占当前回合。</t>
        </is>
      </c>
      <c r="E281" s="129" t="n"/>
      <c r="F281" s="129" t="n"/>
      <c r="G281" s="129" t="n"/>
      <c r="H281" s="129" t="n"/>
      <c r="I281" s="129" t="n"/>
      <c r="J281" s="129" t="n"/>
      <c r="K281" s="129" t="n"/>
      <c r="L281" s="129" t="n"/>
      <c r="M281" s="130" t="n"/>
    </row>
    <row r="282" ht="24" customHeight="1">
      <c r="A282" s="414" t="n"/>
      <c r="B282" s="239" t="inlineStr">
        <is>
          <t>1.9</t>
        </is>
      </c>
      <c r="C282" s="83" t="inlineStr">
        <is>
          <t>20</t>
        </is>
      </c>
      <c r="D282" s="1094" t="inlineStr">
        <is>
          <t>等级 3 ：生命低于60%时极高概率触发。伤害提升25%，大幅提升对空手武器闪避，持续2回合。不占当前回合。</t>
        </is>
      </c>
      <c r="E282" s="129" t="n"/>
      <c r="F282" s="129" t="n"/>
      <c r="G282" s="129" t="n"/>
      <c r="H282" s="129" t="n"/>
      <c r="I282" s="129" t="n"/>
      <c r="J282" s="129" t="n"/>
      <c r="K282" s="129" t="n"/>
      <c r="L282" s="129" t="n"/>
      <c r="M282" s="130" t="n"/>
    </row>
    <row r="283" ht="24" customHeight="1">
      <c r="A283" s="414" t="n"/>
      <c r="B283" s="239" t="inlineStr">
        <is>
          <t>2.2</t>
        </is>
      </c>
      <c r="C283" s="83" t="inlineStr">
        <is>
          <t>40</t>
        </is>
      </c>
      <c r="D283" s="1094" t="inlineStr">
        <is>
          <t>等级 4 ：生命低于60%时极高概率触发。伤害提升30%，大幅提升对空手武器闪避，持续3回合。不占当前回合。</t>
        </is>
      </c>
      <c r="E283" s="129" t="n"/>
      <c r="F283" s="129" t="n"/>
      <c r="G283" s="129" t="n"/>
      <c r="H283" s="129" t="n"/>
      <c r="I283" s="129" t="n"/>
      <c r="J283" s="129" t="n"/>
      <c r="K283" s="129" t="n"/>
      <c r="L283" s="129" t="n"/>
      <c r="M283" s="130" t="n"/>
    </row>
    <row r="284" ht="24" customHeight="1">
      <c r="A284" s="414" t="n"/>
      <c r="B284" s="239" t="inlineStr">
        <is>
          <t>2.6</t>
        </is>
      </c>
      <c r="C284" s="83" t="inlineStr">
        <is>
          <t>70</t>
        </is>
      </c>
      <c r="D284" s="1094" t="inlineStr">
        <is>
          <t>等级 5 ：生命低于60%时极高概率触发。伤害提升35%，大幅提升对空手武器闪避，持续3回合。不占当前回合。</t>
        </is>
      </c>
      <c r="E284" s="129" t="n"/>
      <c r="F284" s="129" t="n"/>
      <c r="G284" s="129" t="n"/>
      <c r="H284" s="129" t="n"/>
      <c r="I284" s="129" t="n"/>
      <c r="J284" s="129" t="n"/>
      <c r="K284" s="129" t="n"/>
      <c r="L284" s="129" t="n"/>
      <c r="M284" s="130" t="n"/>
    </row>
    <row r="285" ht="24" customHeight="1">
      <c r="A285" s="414" t="n"/>
      <c r="B285" s="239" t="inlineStr">
        <is>
          <t>3</t>
        </is>
      </c>
      <c r="C285" s="83" t="inlineStr">
        <is>
          <t>110</t>
        </is>
      </c>
      <c r="D285" s="1094" t="inlineStr">
        <is>
          <t>等级 6 ：生命低于60%时极高概率触发。伤害提升40%，大幅提升对空手武器闪避，持续3回合。不占当前回合。</t>
        </is>
      </c>
      <c r="E285" s="129" t="n"/>
      <c r="F285" s="129" t="n"/>
      <c r="G285" s="129" t="n"/>
      <c r="H285" s="129" t="n"/>
      <c r="I285" s="129" t="n"/>
      <c r="J285" s="129" t="n"/>
      <c r="K285" s="129" t="n"/>
      <c r="L285" s="129" t="n"/>
      <c r="M285" s="130" t="n"/>
    </row>
    <row r="286" ht="24" customHeight="1">
      <c r="A286" s="414" t="n"/>
      <c r="B286" s="239" t="inlineStr">
        <is>
          <t>3.4</t>
        </is>
      </c>
      <c r="C286" s="83" t="inlineStr">
        <is>
          <t>210</t>
        </is>
      </c>
      <c r="D286" s="1094" t="inlineStr">
        <is>
          <t>等级 7 ：生命低于60%时极高概率触发。伤害提升45%，大幅提升对空手武器闪避，持续3回合。不占当前回合。</t>
        </is>
      </c>
      <c r="E286" s="129" t="n"/>
      <c r="F286" s="129" t="n"/>
      <c r="G286" s="129" t="n"/>
      <c r="H286" s="129" t="n"/>
      <c r="I286" s="129" t="n"/>
      <c r="J286" s="129" t="n"/>
      <c r="K286" s="129" t="n"/>
      <c r="L286" s="129" t="n"/>
      <c r="M286" s="130" t="n"/>
    </row>
    <row r="287" ht="24" customHeight="1">
      <c r="A287" s="414" t="n"/>
      <c r="B287" s="239" t="inlineStr">
        <is>
          <t>3.8</t>
        </is>
      </c>
      <c r="C287" s="83">
        <f>@IF($M$1="中秋祝福",6,7)</f>
        <v/>
      </c>
      <c r="D287" s="1094" t="inlineStr">
        <is>
          <t>等级 8 ：生命低于60%时极高概率触发。伤害提升50%，大幅提升对空手武器闪避，持续4回合。不占当前回合。</t>
        </is>
      </c>
      <c r="E287" s="129" t="n"/>
      <c r="F287" s="129" t="n"/>
      <c r="G287" s="129" t="n"/>
      <c r="H287" s="129" t="n"/>
      <c r="I287" s="129" t="n"/>
      <c r="J287" s="129" t="n"/>
      <c r="K287" s="129" t="n"/>
      <c r="L287" s="129" t="n"/>
      <c r="M287" s="130" t="n"/>
    </row>
    <row r="288" ht="24" customHeight="1">
      <c r="A288" s="414" t="n"/>
      <c r="B288" s="239" t="inlineStr">
        <is>
          <t>4.3</t>
        </is>
      </c>
      <c r="C288" s="83">
        <f>@IF($M$1="中秋祝福",7,8)</f>
        <v/>
      </c>
      <c r="D288" s="1094" t="inlineStr">
        <is>
          <t>等级 9 ：生命低于60%时极高概率触发。伤害提升55%，大幅提升对空手武器闪避，持续4回合。不占当前回合。</t>
        </is>
      </c>
      <c r="E288" s="129" t="n"/>
      <c r="F288" s="129" t="n"/>
      <c r="G288" s="129" t="n"/>
      <c r="H288" s="129" t="n"/>
      <c r="I288" s="129" t="n"/>
      <c r="J288" s="129" t="n"/>
      <c r="K288" s="129" t="n"/>
      <c r="L288" s="129" t="n"/>
      <c r="M288" s="130" t="n"/>
    </row>
    <row r="289" ht="24" customHeight="1">
      <c r="A289" s="749" t="n"/>
      <c r="B289" s="268" t="inlineStr">
        <is>
          <t>5</t>
        </is>
      </c>
      <c r="C289" s="91" t="inlineStr">
        <is>
          <t>x</t>
        </is>
      </c>
      <c r="D289" s="1098" t="inlineStr">
        <is>
          <t>等级10：生命低于60%时极高概率触发。伤害提升60%，大幅提升对空手武器闪避，持续5回合。不占当前回合。</t>
        </is>
      </c>
      <c r="E289" s="135" t="n"/>
      <c r="F289" s="135" t="n"/>
      <c r="G289" s="135" t="n"/>
      <c r="H289" s="135" t="n"/>
      <c r="I289" s="135" t="n"/>
      <c r="J289" s="135" t="n"/>
      <c r="K289" s="135" t="n"/>
      <c r="L289" s="135" t="n"/>
      <c r="M289" s="136" t="n"/>
    </row>
    <row r="290" ht="24" customHeight="1">
      <c r="A290" s="652" t="inlineStr"/>
    </row>
    <row r="291" ht="24" customHeight="1">
      <c r="A291" s="670" t="inlineStr">
        <is>
          <t>套装强化</t>
        </is>
      </c>
      <c r="B291" s="227" t="inlineStr">
        <is>
          <t>三阶套装效果说明（激活条件神装全四）</t>
        </is>
      </c>
      <c r="C291" s="56" t="n"/>
      <c r="D291" s="56" t="n"/>
      <c r="E291" s="203" t="n"/>
      <c r="F291" s="227" t="inlineStr">
        <is>
          <t>六阶套装效果说明（激活条件神装全七）</t>
        </is>
      </c>
      <c r="G291" s="56" t="n"/>
      <c r="H291" s="56" t="n"/>
      <c r="I291" s="203" t="n"/>
      <c r="J291" s="227" t="inlineStr">
        <is>
          <t>八阶套装效果说明（激活条件神装全九）</t>
        </is>
      </c>
      <c r="K291" s="56" t="n"/>
      <c r="L291" s="56" t="n"/>
      <c r="M291" s="203" t="n"/>
    </row>
    <row r="292" ht="24" customHeight="1">
      <c r="A292" s="63" t="inlineStr">
        <is>
          <t>神兵+1</t>
        </is>
      </c>
      <c r="B292" s="73" t="inlineStr">
        <is>
          <t>武器命中2%</t>
        </is>
      </c>
      <c r="C292" s="158" t="n"/>
      <c r="D292" s="158" t="n"/>
      <c r="E292" s="320" t="n"/>
      <c r="F292" s="319" t="inlineStr">
        <is>
          <t>固定伤害 5</t>
        </is>
      </c>
      <c r="G292" s="158" t="n"/>
      <c r="H292" s="158" t="n"/>
      <c r="I292" s="320" t="n"/>
      <c r="J292" s="668" t="inlineStr">
        <is>
          <t>该技能暴击 5 %，额外增加力量值10%的伤害</t>
        </is>
      </c>
      <c r="K292" s="158" t="n"/>
      <c r="L292" s="158" t="n"/>
      <c r="M292" s="320" t="n"/>
    </row>
    <row r="293" ht="24" customHeight="1">
      <c r="A293" s="236" t="inlineStr">
        <is>
          <t>神兵+2</t>
        </is>
      </c>
      <c r="B293" s="132" t="inlineStr">
        <is>
          <t>武器命中3%，武器暴击3%</t>
        </is>
      </c>
      <c r="C293" s="129" t="n"/>
      <c r="D293" s="129" t="n"/>
      <c r="E293" s="130" t="n"/>
      <c r="F293" s="85" t="inlineStr">
        <is>
          <t>固定伤害10</t>
        </is>
      </c>
      <c r="G293" s="129" t="n"/>
      <c r="H293" s="129" t="n"/>
      <c r="I293" s="130" t="n"/>
      <c r="J293" s="208" t="inlineStr">
        <is>
          <t>该技能暴击10%，额外增加力量值20%的伤害</t>
        </is>
      </c>
      <c r="K293" s="129" t="n"/>
      <c r="L293" s="129" t="n"/>
      <c r="M293" s="130" t="n"/>
    </row>
    <row r="294" ht="24" customHeight="1">
      <c r="A294" s="290" t="inlineStr">
        <is>
          <t>神兵+3</t>
        </is>
      </c>
      <c r="B294" s="660" t="inlineStr">
        <is>
          <t>武器命中5%，武器暴击5%</t>
        </is>
      </c>
      <c r="C294" s="194" t="n"/>
      <c r="D294" s="194" t="n"/>
      <c r="E294" s="410" t="n"/>
      <c r="F294" s="64" t="inlineStr">
        <is>
          <t>固定伤害15</t>
        </is>
      </c>
      <c r="G294" s="194" t="n"/>
      <c r="H294" s="194" t="n"/>
      <c r="I294" s="410" t="n"/>
      <c r="J294" s="674" t="inlineStr">
        <is>
          <t>该技能暴击20%，额外增加力量值30%的伤害</t>
        </is>
      </c>
      <c r="K294" s="194" t="n"/>
      <c r="L294" s="194" t="n"/>
      <c r="M294" s="410" t="n"/>
    </row>
    <row r="295" ht="24" customHeight="1">
      <c r="A295" s="63" t="inlineStr">
        <is>
          <t>神铠+1</t>
        </is>
      </c>
      <c r="B295" s="234" t="inlineStr">
        <is>
          <t>武器闪避2%</t>
        </is>
      </c>
      <c r="C295" s="123" t="n"/>
      <c r="D295" s="123" t="n"/>
      <c r="E295" s="124" t="n"/>
      <c r="F295" s="61" t="inlineStr">
        <is>
          <t>反弹时额外增加自身等级 50 %的伤害</t>
        </is>
      </c>
      <c r="G295" s="123" t="n"/>
      <c r="H295" s="123" t="n"/>
      <c r="I295" s="124" t="n"/>
      <c r="J295" s="61" t="inlineStr">
        <is>
          <t>武器技能和空手附加减伤5</t>
        </is>
      </c>
      <c r="K295" s="123" t="n"/>
      <c r="L295" s="123" t="n"/>
      <c r="M295" s="124" t="n"/>
    </row>
    <row r="296" ht="24" customHeight="1">
      <c r="A296" s="236" t="inlineStr">
        <is>
          <t>神铠+2</t>
        </is>
      </c>
      <c r="B296" s="85" t="inlineStr">
        <is>
          <t>武器闪避3%，武器抗暴3%</t>
        </is>
      </c>
      <c r="C296" s="129" t="n"/>
      <c r="D296" s="129" t="n"/>
      <c r="E296" s="130" t="n"/>
      <c r="F296" s="85" t="inlineStr">
        <is>
          <t>反弹时额外增加自身等级 75 %的伤害</t>
        </is>
      </c>
      <c r="G296" s="129" t="n"/>
      <c r="H296" s="129" t="n"/>
      <c r="I296" s="130" t="n"/>
      <c r="J296" s="85" t="inlineStr">
        <is>
          <t>武器技能和空手附加减伤8</t>
        </is>
      </c>
      <c r="K296" s="129" t="n"/>
      <c r="L296" s="129" t="n"/>
      <c r="M296" s="130" t="n"/>
    </row>
    <row r="297" ht="24" customHeight="1">
      <c r="A297" s="290" t="inlineStr">
        <is>
          <t>神铠+3</t>
        </is>
      </c>
      <c r="B297" s="64" t="inlineStr">
        <is>
          <t>武器闪避5%，武器抗暴5%</t>
        </is>
      </c>
      <c r="C297" s="194" t="n"/>
      <c r="D297" s="194" t="n"/>
      <c r="E297" s="410" t="n"/>
      <c r="F297" s="64" t="inlineStr">
        <is>
          <t>反弹时额外增加自身等级100%的伤害</t>
        </is>
      </c>
      <c r="G297" s="194" t="n"/>
      <c r="H297" s="194" t="n"/>
      <c r="I297" s="410" t="n"/>
      <c r="J297" s="674" t="inlineStr">
        <is>
          <t>武器技能和空手附加减伤12</t>
        </is>
      </c>
      <c r="K297" s="194" t="n"/>
      <c r="L297" s="194" t="n"/>
      <c r="M297" s="410" t="n"/>
    </row>
    <row r="298" ht="24" customHeight="1">
      <c r="A298" s="63" t="inlineStr">
        <is>
          <t>神羽+1</t>
        </is>
      </c>
      <c r="B298" s="234" t="inlineStr">
        <is>
          <t>武器命中2%</t>
        </is>
      </c>
      <c r="C298" s="123" t="n"/>
      <c r="D298" s="123" t="n"/>
      <c r="E298" s="124" t="n"/>
      <c r="F298" s="61" t="inlineStr">
        <is>
          <t>对手主动治疗效果减免15%</t>
        </is>
      </c>
      <c r="G298" s="123" t="n"/>
      <c r="H298" s="123" t="n"/>
      <c r="I298" s="124" t="n"/>
      <c r="J298" s="61" t="inlineStr">
        <is>
          <t>武器技能和空手附加伤害5</t>
        </is>
      </c>
      <c r="K298" s="123" t="n"/>
      <c r="L298" s="123" t="n"/>
      <c r="M298" s="124" t="n"/>
    </row>
    <row r="299" ht="24" customHeight="1">
      <c r="A299" s="236" t="inlineStr">
        <is>
          <t>神羽+2</t>
        </is>
      </c>
      <c r="B299" s="85" t="inlineStr">
        <is>
          <t>武器命中3%，武器附加伤害3</t>
        </is>
      </c>
      <c r="C299" s="129" t="n"/>
      <c r="D299" s="129" t="n"/>
      <c r="E299" s="130" t="n"/>
      <c r="F299" s="82" t="inlineStr">
        <is>
          <t>对手主动治疗效果减免25%</t>
        </is>
      </c>
      <c r="G299" s="129" t="n"/>
      <c r="H299" s="129" t="n"/>
      <c r="I299" s="130" t="n"/>
      <c r="J299" s="85" t="inlineStr">
        <is>
          <t>武器技能和空手附加伤害8</t>
        </is>
      </c>
      <c r="K299" s="129" t="n"/>
      <c r="L299" s="129" t="n"/>
      <c r="M299" s="130" t="n"/>
    </row>
    <row r="300" ht="24" customHeight="1">
      <c r="A300" s="290" t="inlineStr">
        <is>
          <t>神羽+3</t>
        </is>
      </c>
      <c r="B300" s="64" t="inlineStr">
        <is>
          <t>武器命中5%，武器附加伤害8</t>
        </is>
      </c>
      <c r="C300" s="194" t="n"/>
      <c r="D300" s="194" t="n"/>
      <c r="E300" s="410" t="n"/>
      <c r="F300" s="810" t="inlineStr">
        <is>
          <t>对手主动治疗效果减免35%</t>
        </is>
      </c>
      <c r="G300" s="194" t="n"/>
      <c r="H300" s="194" t="n"/>
      <c r="I300" s="410" t="n"/>
      <c r="J300" s="674" t="inlineStr">
        <is>
          <t>武器技能和空手附加伤害12</t>
        </is>
      </c>
      <c r="K300" s="194" t="n"/>
      <c r="L300" s="194" t="n"/>
      <c r="M300" s="410" t="n"/>
    </row>
    <row r="301" ht="24" customHeight="1">
      <c r="A301" s="63" t="inlineStr">
        <is>
          <t>神兽+1</t>
        </is>
      </c>
      <c r="B301" s="234" t="inlineStr">
        <is>
          <t>武器闪避2%</t>
        </is>
      </c>
      <c r="C301" s="123" t="n"/>
      <c r="D301" s="123" t="n"/>
      <c r="E301" s="124" t="n"/>
      <c r="F301" s="234" t="inlineStr">
        <is>
          <t>该技能伤害30</t>
        </is>
      </c>
      <c r="G301" s="123" t="n"/>
      <c r="H301" s="123" t="n"/>
      <c r="I301" s="124" t="n"/>
      <c r="J301" s="675" t="inlineStr">
        <is>
          <t>该技能暴击15%，暴击伤害10%</t>
        </is>
      </c>
      <c r="K301" s="123" t="n"/>
      <c r="L301" s="123" t="n"/>
      <c r="M301" s="124" t="n"/>
    </row>
    <row r="302" ht="24" customHeight="1">
      <c r="A302" s="236" t="inlineStr">
        <is>
          <t>神兽+2</t>
        </is>
      </c>
      <c r="B302" s="85" t="inlineStr">
        <is>
          <t>武器闪避3%，武器附加减伤3</t>
        </is>
      </c>
      <c r="C302" s="129" t="n"/>
      <c r="D302" s="129" t="n"/>
      <c r="E302" s="130" t="n"/>
      <c r="F302" s="82" t="inlineStr">
        <is>
          <t>该技能伤害60</t>
        </is>
      </c>
      <c r="G302" s="129" t="n"/>
      <c r="H302" s="129" t="n"/>
      <c r="I302" s="130" t="n"/>
      <c r="J302" s="85" t="inlineStr">
        <is>
          <t>该技能暴击30%，暴击伤害20%</t>
        </is>
      </c>
      <c r="K302" s="129" t="n"/>
      <c r="L302" s="129" t="n"/>
      <c r="M302" s="130" t="n"/>
    </row>
    <row r="303" ht="24" customHeight="1">
      <c r="A303" s="290" t="inlineStr">
        <is>
          <t>神兽+3</t>
        </is>
      </c>
      <c r="B303" s="64" t="inlineStr">
        <is>
          <t>武器闪避5%，武器附加减伤8</t>
        </is>
      </c>
      <c r="C303" s="194" t="n"/>
      <c r="D303" s="194" t="n"/>
      <c r="E303" s="410" t="n"/>
      <c r="F303" s="810" t="inlineStr">
        <is>
          <t>该技能伤害100</t>
        </is>
      </c>
      <c r="G303" s="194" t="n"/>
      <c r="H303" s="194" t="n"/>
      <c r="I303" s="410" t="n"/>
      <c r="J303" s="674" t="inlineStr">
        <is>
          <t>该技能暴击50%，暴击伤害30%</t>
        </is>
      </c>
      <c r="K303" s="194" t="n"/>
      <c r="L303" s="194" t="n"/>
      <c r="M303" s="410" t="n"/>
    </row>
    <row r="304" ht="24" customHeight="1">
      <c r="A304" s="63" t="inlineStr">
        <is>
          <t>神饰+1</t>
        </is>
      </c>
      <c r="B304" s="234" t="inlineStr">
        <is>
          <t>技空命中3%</t>
        </is>
      </c>
      <c r="C304" s="123" t="n"/>
      <c r="D304" s="123" t="n"/>
      <c r="E304" s="124" t="n"/>
      <c r="F304" s="234" t="inlineStr">
        <is>
          <t>生命值10</t>
        </is>
      </c>
      <c r="G304" s="123" t="n"/>
      <c r="H304" s="123" t="n"/>
      <c r="I304" s="124" t="n"/>
      <c r="J304" s="61" t="inlineStr">
        <is>
          <t>该技能伤害30，忽略回合30%</t>
        </is>
      </c>
      <c r="K304" s="123" t="n"/>
      <c r="L304" s="123" t="n"/>
      <c r="M304" s="124" t="n"/>
    </row>
    <row r="305" ht="24" customHeight="1">
      <c r="A305" s="236" t="inlineStr">
        <is>
          <t>神饰+2</t>
        </is>
      </c>
      <c r="B305" s="85" t="inlineStr">
        <is>
          <t>技空命中5%，技空附加伤害5</t>
        </is>
      </c>
      <c r="C305" s="129" t="n"/>
      <c r="D305" s="129" t="n"/>
      <c r="E305" s="130" t="n"/>
      <c r="F305" s="82" t="inlineStr">
        <is>
          <t>生命值20</t>
        </is>
      </c>
      <c r="G305" s="129" t="n"/>
      <c r="H305" s="129" t="n"/>
      <c r="I305" s="130" t="n"/>
      <c r="J305" s="85" t="inlineStr">
        <is>
          <t>该技能伤害50，忽略回合50%</t>
        </is>
      </c>
      <c r="K305" s="129" t="n"/>
      <c r="L305" s="129" t="n"/>
      <c r="M305" s="130" t="n"/>
    </row>
    <row r="306" ht="24" customHeight="1">
      <c r="A306" s="290" t="inlineStr">
        <is>
          <t>神饰+3</t>
        </is>
      </c>
      <c r="B306" s="64" t="inlineStr">
        <is>
          <t>技空命中8%，技空附加伤害10</t>
        </is>
      </c>
      <c r="C306" s="194" t="n"/>
      <c r="D306" s="194" t="n"/>
      <c r="E306" s="410" t="n"/>
      <c r="F306" s="810" t="inlineStr">
        <is>
          <t>生命值40</t>
        </is>
      </c>
      <c r="G306" s="194" t="n"/>
      <c r="H306" s="194" t="n"/>
      <c r="I306" s="410" t="n"/>
      <c r="J306" s="674" t="inlineStr">
        <is>
          <t>该技能伤害70，忽略回合70%</t>
        </is>
      </c>
      <c r="K306" s="194" t="n"/>
      <c r="L306" s="194" t="n"/>
      <c r="M306" s="410" t="n"/>
    </row>
    <row r="307" ht="24" customHeight="1">
      <c r="A307" s="63" t="inlineStr">
        <is>
          <t>神履+1</t>
        </is>
      </c>
      <c r="B307" s="657" t="inlineStr">
        <is>
          <t>技空闪避3%</t>
        </is>
      </c>
      <c r="C307" s="123" t="n"/>
      <c r="D307" s="123" t="n"/>
      <c r="E307" s="124" t="n"/>
      <c r="F307" s="61" t="inlineStr">
        <is>
          <t>固定减伤5</t>
        </is>
      </c>
      <c r="G307" s="123" t="n"/>
      <c r="H307" s="123" t="n"/>
      <c r="I307" s="124" t="n"/>
      <c r="J307" s="61" t="inlineStr">
        <is>
          <t>命中2%，闪避2%</t>
        </is>
      </c>
      <c r="K307" s="123" t="n"/>
      <c r="L307" s="123" t="n"/>
      <c r="M307" s="124" t="n"/>
    </row>
    <row r="308" ht="24" customHeight="1">
      <c r="A308" s="236" t="inlineStr">
        <is>
          <t>神履+2</t>
        </is>
      </c>
      <c r="B308" s="132" t="inlineStr">
        <is>
          <t>技空闪避5%，技空附加减伤5</t>
        </is>
      </c>
      <c r="C308" s="129" t="n"/>
      <c r="D308" s="129" t="n"/>
      <c r="E308" s="130" t="n"/>
      <c r="F308" s="85" t="inlineStr">
        <is>
          <t>固定减伤10</t>
        </is>
      </c>
      <c r="G308" s="129" t="n"/>
      <c r="H308" s="129" t="n"/>
      <c r="I308" s="130" t="n"/>
      <c r="J308" s="208" t="inlineStr">
        <is>
          <t>命中4%，闪避4%</t>
        </is>
      </c>
      <c r="K308" s="129" t="n"/>
      <c r="L308" s="129" t="n"/>
      <c r="M308" s="130" t="n"/>
    </row>
    <row r="309" ht="24" customHeight="1">
      <c r="A309" s="290" t="inlineStr">
        <is>
          <t>神履+3</t>
        </is>
      </c>
      <c r="B309" s="138" t="inlineStr">
        <is>
          <t>技空闪避8%，技空附加减伤10</t>
        </is>
      </c>
      <c r="C309" s="135" t="n"/>
      <c r="D309" s="135" t="n"/>
      <c r="E309" s="136" t="n"/>
      <c r="F309" s="256" t="inlineStr">
        <is>
          <t>固定减伤15</t>
        </is>
      </c>
      <c r="G309" s="135" t="n"/>
      <c r="H309" s="135" t="n"/>
      <c r="I309" s="136" t="n"/>
      <c r="J309" s="676" t="inlineStr">
        <is>
          <t>命中6%，闪避6%</t>
        </is>
      </c>
      <c r="K309" s="135" t="n"/>
      <c r="L309" s="135" t="n"/>
      <c r="M309" s="136" t="n"/>
    </row>
    <row r="310" ht="24" customHeight="1">
      <c r="A310" s="118" t="inlineStr">
        <is>
          <t>套装强化</t>
        </is>
      </c>
      <c r="B310" s="386" t="inlineStr">
        <is>
          <t>战斗力</t>
        </is>
      </c>
      <c r="C310" s="202" t="inlineStr">
        <is>
          <t>进度值</t>
        </is>
      </c>
      <c r="D310" s="227" t="inlineStr">
        <is>
          <t>单次材料</t>
        </is>
      </c>
      <c r="E310" s="206" t="inlineStr">
        <is>
          <t>满值材料</t>
        </is>
      </c>
      <c r="F310" s="386" t="inlineStr">
        <is>
          <t>战斗力</t>
        </is>
      </c>
      <c r="G310" s="202" t="inlineStr">
        <is>
          <t>进度值</t>
        </is>
      </c>
      <c r="H310" s="227" t="inlineStr">
        <is>
          <t>单次材料</t>
        </is>
      </c>
      <c r="I310" s="204" t="inlineStr">
        <is>
          <t>满值材料</t>
        </is>
      </c>
      <c r="J310" s="947" t="inlineStr">
        <is>
          <t>战斗力</t>
        </is>
      </c>
      <c r="K310" s="202" t="inlineStr">
        <is>
          <t>进度值</t>
        </is>
      </c>
      <c r="L310" s="227" t="inlineStr">
        <is>
          <t>单次材料</t>
        </is>
      </c>
      <c r="M310" s="204" t="inlineStr">
        <is>
          <t>满值材料</t>
        </is>
      </c>
    </row>
    <row r="311" ht="24" customHeight="1">
      <c r="A311" s="655" t="inlineStr">
        <is>
          <t>套装+0</t>
        </is>
      </c>
      <c r="B311" s="683" t="inlineStr">
        <is>
          <t>0</t>
        </is>
      </c>
      <c r="C311" s="566" t="inlineStr">
        <is>
          <t>40</t>
        </is>
      </c>
      <c r="D311" s="566" t="inlineStr">
        <is>
          <t>1</t>
        </is>
      </c>
      <c r="E311" s="684">
        <f>C311*D311/2</f>
        <v/>
      </c>
      <c r="F311" s="558" t="inlineStr">
        <is>
          <t>0</t>
        </is>
      </c>
      <c r="G311" s="566" t="inlineStr">
        <is>
          <t>60</t>
        </is>
      </c>
      <c r="H311" s="566" t="inlineStr">
        <is>
          <t>1</t>
        </is>
      </c>
      <c r="I311" s="769">
        <f>G311*H311/2</f>
        <v/>
      </c>
      <c r="J311" s="683" t="inlineStr">
        <is>
          <t>0</t>
        </is>
      </c>
      <c r="K311" s="1099" t="inlineStr">
        <is>
          <t>80</t>
        </is>
      </c>
      <c r="L311" s="566" t="inlineStr">
        <is>
          <t>1</t>
        </is>
      </c>
      <c r="M311" s="769">
        <f>K311*L311/2</f>
        <v/>
      </c>
    </row>
    <row r="312" ht="24" customHeight="1">
      <c r="A312" s="266" t="inlineStr">
        <is>
          <t>套装+1</t>
        </is>
      </c>
      <c r="B312" s="239" t="inlineStr">
        <is>
          <t>1</t>
        </is>
      </c>
      <c r="C312" s="83" t="inlineStr">
        <is>
          <t>80</t>
        </is>
      </c>
      <c r="D312" s="83" t="inlineStr">
        <is>
          <t>2</t>
        </is>
      </c>
      <c r="E312" s="222">
        <f>C312*D312/2</f>
        <v/>
      </c>
      <c r="F312" s="82" t="inlineStr">
        <is>
          <t>1.2</t>
        </is>
      </c>
      <c r="G312" s="83" t="inlineStr">
        <is>
          <t>100</t>
        </is>
      </c>
      <c r="H312" s="83" t="inlineStr">
        <is>
          <t>2</t>
        </is>
      </c>
      <c r="I312" s="84">
        <f>G312*H312/2</f>
        <v/>
      </c>
      <c r="J312" s="239" t="inlineStr">
        <is>
          <t>1.4</t>
        </is>
      </c>
      <c r="K312" s="807" t="inlineStr">
        <is>
          <t>130</t>
        </is>
      </c>
      <c r="L312" s="83" t="inlineStr">
        <is>
          <t>2</t>
        </is>
      </c>
      <c r="M312" s="84">
        <f>K312*L312/2</f>
        <v/>
      </c>
    </row>
    <row r="313" ht="24" customHeight="1">
      <c r="A313" s="266" t="inlineStr">
        <is>
          <t>套装+2</t>
        </is>
      </c>
      <c r="B313" s="239" t="inlineStr">
        <is>
          <t>2</t>
        </is>
      </c>
      <c r="C313" s="83" t="inlineStr">
        <is>
          <t>120</t>
        </is>
      </c>
      <c r="D313" s="83" t="inlineStr">
        <is>
          <t>4</t>
        </is>
      </c>
      <c r="E313" s="222">
        <f>C313*D313/2</f>
        <v/>
      </c>
      <c r="F313" s="82" t="inlineStr">
        <is>
          <t>2.4</t>
        </is>
      </c>
      <c r="G313" s="83" t="inlineStr">
        <is>
          <t>140</t>
        </is>
      </c>
      <c r="H313" s="83" t="inlineStr">
        <is>
          <t>4</t>
        </is>
      </c>
      <c r="I313" s="84">
        <f>G313*H313/2</f>
        <v/>
      </c>
      <c r="J313" s="239" t="inlineStr">
        <is>
          <t>2.8</t>
        </is>
      </c>
      <c r="K313" s="807" t="inlineStr">
        <is>
          <t>180</t>
        </is>
      </c>
      <c r="L313" s="83" t="inlineStr">
        <is>
          <t>4</t>
        </is>
      </c>
      <c r="M313" s="84">
        <f>K313*L313/2</f>
        <v/>
      </c>
    </row>
    <row r="314" ht="24" customHeight="1">
      <c r="A314" s="307" t="inlineStr">
        <is>
          <t>套装+3</t>
        </is>
      </c>
      <c r="B314" s="268" t="inlineStr">
        <is>
          <t>4</t>
        </is>
      </c>
      <c r="C314" s="91" t="inlineStr">
        <is>
          <t>x</t>
        </is>
      </c>
      <c r="D314" s="91" t="inlineStr">
        <is>
          <t>x</t>
        </is>
      </c>
      <c r="E314" s="692" t="inlineStr">
        <is>
          <t>x</t>
        </is>
      </c>
      <c r="F314" s="89" t="inlineStr">
        <is>
          <t>5</t>
        </is>
      </c>
      <c r="G314" s="91" t="inlineStr">
        <is>
          <t>x</t>
        </is>
      </c>
      <c r="H314" s="91" t="inlineStr">
        <is>
          <t>x</t>
        </is>
      </c>
      <c r="I314" s="92" t="inlineStr">
        <is>
          <t>x</t>
        </is>
      </c>
      <c r="J314" s="1100" t="inlineStr">
        <is>
          <t>6</t>
        </is>
      </c>
      <c r="K314" s="91" t="inlineStr">
        <is>
          <t>x</t>
        </is>
      </c>
      <c r="L314" s="91" t="inlineStr">
        <is>
          <t>x</t>
        </is>
      </c>
      <c r="M314" s="92" t="inlineStr">
        <is>
          <t>x</t>
        </is>
      </c>
    </row>
  </sheetData>
  <mergeCells count="299">
    <mergeCell ref="D221:M221"/>
    <mergeCell ref="J292:M292"/>
    <mergeCell ref="D102:M102"/>
    <mergeCell ref="D230:M230"/>
    <mergeCell ref="D273:M273"/>
    <mergeCell ref="D168:M168"/>
    <mergeCell ref="A150:M150"/>
    <mergeCell ref="A32:M32"/>
    <mergeCell ref="A187:A197"/>
    <mergeCell ref="B300:E300"/>
    <mergeCell ref="D165:M165"/>
    <mergeCell ref="D143:M143"/>
    <mergeCell ref="A174:A184"/>
    <mergeCell ref="D92:M92"/>
    <mergeCell ref="D236:M236"/>
    <mergeCell ref="D152:M152"/>
    <mergeCell ref="A290:M290"/>
    <mergeCell ref="D223:M223"/>
    <mergeCell ref="D279:M279"/>
    <mergeCell ref="D232:M232"/>
    <mergeCell ref="D133:M133"/>
    <mergeCell ref="D142:M142"/>
    <mergeCell ref="D207:M207"/>
    <mergeCell ref="A198:A208"/>
    <mergeCell ref="D256:M256"/>
    <mergeCell ref="A44:M44"/>
    <mergeCell ref="D94:M94"/>
    <mergeCell ref="D129:M129"/>
    <mergeCell ref="D216:M216"/>
    <mergeCell ref="D265:M265"/>
    <mergeCell ref="D252:M252"/>
    <mergeCell ref="D222:M222"/>
    <mergeCell ref="D191:M191"/>
    <mergeCell ref="D262:M262"/>
    <mergeCell ref="D144:M144"/>
    <mergeCell ref="F300:I300"/>
    <mergeCell ref="D218:M218"/>
    <mergeCell ref="D119:M119"/>
    <mergeCell ref="D247:M247"/>
    <mergeCell ref="J303:M303"/>
    <mergeCell ref="D128:M128"/>
    <mergeCell ref="D159:M159"/>
    <mergeCell ref="D199:M199"/>
    <mergeCell ref="D233:M233"/>
    <mergeCell ref="D208:M208"/>
    <mergeCell ref="D186:M186"/>
    <mergeCell ref="D183:M183"/>
    <mergeCell ref="D96:M96"/>
    <mergeCell ref="A152:A162"/>
    <mergeCell ref="D249:M249"/>
    <mergeCell ref="D105:M105"/>
    <mergeCell ref="D219:M219"/>
    <mergeCell ref="D275:M275"/>
    <mergeCell ref="B297:E297"/>
    <mergeCell ref="F301:I301"/>
    <mergeCell ref="D170:M170"/>
    <mergeCell ref="F295:I295"/>
    <mergeCell ref="D120:M120"/>
    <mergeCell ref="D154:M154"/>
    <mergeCell ref="D194:M194"/>
    <mergeCell ref="D107:M107"/>
    <mergeCell ref="D163:M163"/>
    <mergeCell ref="D225:M225"/>
    <mergeCell ref="D234:M234"/>
    <mergeCell ref="D277:M277"/>
    <mergeCell ref="B299:E299"/>
    <mergeCell ref="A257:A267"/>
    <mergeCell ref="F302:I302"/>
    <mergeCell ref="D91:M91"/>
    <mergeCell ref="A82:A92"/>
    <mergeCell ref="D162:M162"/>
    <mergeCell ref="D156:M156"/>
    <mergeCell ref="D171:M171"/>
    <mergeCell ref="D214:M214"/>
    <mergeCell ref="D227:M227"/>
    <mergeCell ref="A128:A138"/>
    <mergeCell ref="D106:M106"/>
    <mergeCell ref="D137:M137"/>
    <mergeCell ref="D259:M259"/>
    <mergeCell ref="B298:E298"/>
    <mergeCell ref="D146:M146"/>
    <mergeCell ref="D211:M211"/>
    <mergeCell ref="D93:M93"/>
    <mergeCell ref="A268:A278"/>
    <mergeCell ref="J305:M305"/>
    <mergeCell ref="D130:M130"/>
    <mergeCell ref="F294:I294"/>
    <mergeCell ref="D201:M201"/>
    <mergeCell ref="D83:M83"/>
    <mergeCell ref="D196:M196"/>
    <mergeCell ref="A139:A149"/>
    <mergeCell ref="D117:M117"/>
    <mergeCell ref="D157:M157"/>
    <mergeCell ref="A20:M20"/>
    <mergeCell ref="D188:M188"/>
    <mergeCell ref="D240:M240"/>
    <mergeCell ref="D251:M251"/>
    <mergeCell ref="J307:M307"/>
    <mergeCell ref="F1:L1"/>
    <mergeCell ref="D132:M132"/>
    <mergeCell ref="A163:A173"/>
    <mergeCell ref="D110:M110"/>
    <mergeCell ref="D85:M85"/>
    <mergeCell ref="F3:M3"/>
    <mergeCell ref="J294:M294"/>
    <mergeCell ref="B308:E308"/>
    <mergeCell ref="J291:M291"/>
    <mergeCell ref="B309:E309"/>
    <mergeCell ref="A244:A254"/>
    <mergeCell ref="D100:M100"/>
    <mergeCell ref="D182:M182"/>
    <mergeCell ref="D271:M271"/>
    <mergeCell ref="D109:M109"/>
    <mergeCell ref="D174:M174"/>
    <mergeCell ref="D280:M280"/>
    <mergeCell ref="B301:E301"/>
    <mergeCell ref="F292:I292"/>
    <mergeCell ref="D237:M237"/>
    <mergeCell ref="J293:M293"/>
    <mergeCell ref="F304:I304"/>
    <mergeCell ref="D190:M190"/>
    <mergeCell ref="D246:M246"/>
    <mergeCell ref="J308:M308"/>
    <mergeCell ref="B304:E304"/>
    <mergeCell ref="D158:M158"/>
    <mergeCell ref="D111:M111"/>
    <mergeCell ref="D282:M282"/>
    <mergeCell ref="B303:E303"/>
    <mergeCell ref="D108:M108"/>
    <mergeCell ref="D257:M257"/>
    <mergeCell ref="D239:M239"/>
    <mergeCell ref="F306:I306"/>
    <mergeCell ref="D95:M95"/>
    <mergeCell ref="D266:M266"/>
    <mergeCell ref="D248:M248"/>
    <mergeCell ref="A279:A289"/>
    <mergeCell ref="D104:M104"/>
    <mergeCell ref="D160:M160"/>
    <mergeCell ref="D288:M288"/>
    <mergeCell ref="D136:M136"/>
    <mergeCell ref="D263:M263"/>
    <mergeCell ref="D145:M145"/>
    <mergeCell ref="D272:M272"/>
    <mergeCell ref="D97:M97"/>
    <mergeCell ref="D210:M210"/>
    <mergeCell ref="D268:M268"/>
    <mergeCell ref="A56:M56"/>
    <mergeCell ref="J309:M309"/>
    <mergeCell ref="D200:M200"/>
    <mergeCell ref="D87:M87"/>
    <mergeCell ref="D209:M209"/>
    <mergeCell ref="D147:M147"/>
    <mergeCell ref="J296:M296"/>
    <mergeCell ref="F303:I303"/>
    <mergeCell ref="D274:M274"/>
    <mergeCell ref="D245:M245"/>
    <mergeCell ref="D122:M122"/>
    <mergeCell ref="D184:M184"/>
    <mergeCell ref="D193:M193"/>
    <mergeCell ref="D224:M224"/>
    <mergeCell ref="D202:M202"/>
    <mergeCell ref="A233:A243"/>
    <mergeCell ref="A8:M8"/>
    <mergeCell ref="D285:M285"/>
    <mergeCell ref="J298:M298"/>
    <mergeCell ref="D121:M121"/>
    <mergeCell ref="D177:M177"/>
    <mergeCell ref="D192:M192"/>
    <mergeCell ref="J295:M295"/>
    <mergeCell ref="D226:M226"/>
    <mergeCell ref="A104:A114"/>
    <mergeCell ref="D164:M164"/>
    <mergeCell ref="F293:I293"/>
    <mergeCell ref="D82:M82"/>
    <mergeCell ref="D113:M113"/>
    <mergeCell ref="D173:M173"/>
    <mergeCell ref="A115:M115"/>
    <mergeCell ref="D212:M212"/>
    <mergeCell ref="D231:M231"/>
    <mergeCell ref="A68:M68"/>
    <mergeCell ref="J297:M297"/>
    <mergeCell ref="B306:E306"/>
    <mergeCell ref="D148:M148"/>
    <mergeCell ref="D123:M123"/>
    <mergeCell ref="D241:M241"/>
    <mergeCell ref="D250:M250"/>
    <mergeCell ref="D228:M228"/>
    <mergeCell ref="J299:M299"/>
    <mergeCell ref="B302:E302"/>
    <mergeCell ref="D286:M286"/>
    <mergeCell ref="D138:M138"/>
    <mergeCell ref="D178:M178"/>
    <mergeCell ref="A209:A219"/>
    <mergeCell ref="D172:M172"/>
    <mergeCell ref="D187:M187"/>
    <mergeCell ref="D243:M243"/>
    <mergeCell ref="B292:E292"/>
    <mergeCell ref="D99:M99"/>
    <mergeCell ref="D270:M270"/>
    <mergeCell ref="D84:M84"/>
    <mergeCell ref="D140:M140"/>
    <mergeCell ref="D155:M155"/>
    <mergeCell ref="B307:E307"/>
    <mergeCell ref="F309:I309"/>
    <mergeCell ref="D149:M149"/>
    <mergeCell ref="F305:I305"/>
    <mergeCell ref="B294:E294"/>
    <mergeCell ref="D101:M101"/>
    <mergeCell ref="D229:M229"/>
    <mergeCell ref="D124:M124"/>
    <mergeCell ref="D281:M281"/>
    <mergeCell ref="F6:M7"/>
    <mergeCell ref="D204:M204"/>
    <mergeCell ref="D86:M86"/>
    <mergeCell ref="A117:A127"/>
    <mergeCell ref="D198:M198"/>
    <mergeCell ref="D213:M213"/>
    <mergeCell ref="D151:M151"/>
    <mergeCell ref="F307:I307"/>
    <mergeCell ref="A255:M255"/>
    <mergeCell ref="A80:M80"/>
    <mergeCell ref="D126:M126"/>
    <mergeCell ref="D141:M141"/>
    <mergeCell ref="D254:M254"/>
    <mergeCell ref="D135:M135"/>
    <mergeCell ref="F291:I291"/>
    <mergeCell ref="D206:M206"/>
    <mergeCell ref="D175:M175"/>
    <mergeCell ref="D215:M215"/>
    <mergeCell ref="D238:M238"/>
    <mergeCell ref="J300:M300"/>
    <mergeCell ref="D125:M125"/>
    <mergeCell ref="D103:M103"/>
    <mergeCell ref="D134:M134"/>
    <mergeCell ref="D112:M112"/>
    <mergeCell ref="D205:M205"/>
    <mergeCell ref="D283:M283"/>
    <mergeCell ref="J301:M301"/>
    <mergeCell ref="F4:M4"/>
    <mergeCell ref="A185:M185"/>
    <mergeCell ref="D235:M235"/>
    <mergeCell ref="A222:A232"/>
    <mergeCell ref="D180:M180"/>
    <mergeCell ref="J302:M302"/>
    <mergeCell ref="D118:M118"/>
    <mergeCell ref="F308:I308"/>
    <mergeCell ref="D127:M127"/>
    <mergeCell ref="D167:M167"/>
    <mergeCell ref="D161:M161"/>
    <mergeCell ref="D176:M176"/>
    <mergeCell ref="D114:M114"/>
    <mergeCell ref="D89:M89"/>
    <mergeCell ref="D98:M98"/>
    <mergeCell ref="D169:M169"/>
    <mergeCell ref="D260:M260"/>
    <mergeCell ref="B296:E296"/>
    <mergeCell ref="B305:E305"/>
    <mergeCell ref="F299:I299"/>
    <mergeCell ref="D88:M88"/>
    <mergeCell ref="A220:M220"/>
    <mergeCell ref="D153:M153"/>
    <mergeCell ref="F5:M5"/>
    <mergeCell ref="F296:I296"/>
    <mergeCell ref="B295:E295"/>
    <mergeCell ref="D81:M81"/>
    <mergeCell ref="D90:M90"/>
    <mergeCell ref="D203:M203"/>
    <mergeCell ref="D261:M261"/>
    <mergeCell ref="D217:M217"/>
    <mergeCell ref="F2:M2"/>
    <mergeCell ref="B291:E291"/>
    <mergeCell ref="D131:M131"/>
    <mergeCell ref="D276:M276"/>
    <mergeCell ref="D258:M258"/>
    <mergeCell ref="D139:M139"/>
    <mergeCell ref="A2:A7"/>
    <mergeCell ref="D267:M267"/>
    <mergeCell ref="J304:M304"/>
    <mergeCell ref="B293:E293"/>
    <mergeCell ref="D242:M242"/>
    <mergeCell ref="F297:I297"/>
    <mergeCell ref="D195:M195"/>
    <mergeCell ref="A93:A103"/>
    <mergeCell ref="D189:M189"/>
    <mergeCell ref="D278:M278"/>
    <mergeCell ref="D116:M116"/>
    <mergeCell ref="D287:M287"/>
    <mergeCell ref="D269:M269"/>
    <mergeCell ref="F298:I298"/>
    <mergeCell ref="J306:M306"/>
    <mergeCell ref="D179:M179"/>
    <mergeCell ref="D244:M244"/>
    <mergeCell ref="D197:M197"/>
    <mergeCell ref="D253:M253"/>
    <mergeCell ref="D166:M166"/>
    <mergeCell ref="D284:M284"/>
    <mergeCell ref="D289:M289"/>
    <mergeCell ref="D181:M181"/>
    <mergeCell ref="D264:M264"/>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 xmlns:r="http://schemas.openxmlformats.org/officeDocument/2006/relationships" ref="B3" r:id="rId6"/>
    <hyperlink xmlns:r="http://schemas.openxmlformats.org/officeDocument/2006/relationships" ref="C3" r:id="rId7"/>
    <hyperlink xmlns:r="http://schemas.openxmlformats.org/officeDocument/2006/relationships" ref="D3" r:id="rId8"/>
    <hyperlink xmlns:r="http://schemas.openxmlformats.org/officeDocument/2006/relationships" ref="E3" r:id="rId9"/>
    <hyperlink xmlns:r="http://schemas.openxmlformats.org/officeDocument/2006/relationships" ref="B4" r:id="rId10"/>
    <hyperlink xmlns:r="http://schemas.openxmlformats.org/officeDocument/2006/relationships" ref="C4" r:id="rId11"/>
    <hyperlink xmlns:r="http://schemas.openxmlformats.org/officeDocument/2006/relationships" ref="D4" r:id="rId12"/>
    <hyperlink xmlns:r="http://schemas.openxmlformats.org/officeDocument/2006/relationships" ref="E4" r:id="rId13"/>
    <hyperlink xmlns:r="http://schemas.openxmlformats.org/officeDocument/2006/relationships" ref="B5" r:id="rId14"/>
    <hyperlink xmlns:r="http://schemas.openxmlformats.org/officeDocument/2006/relationships" ref="C5" r:id="rId15"/>
    <hyperlink xmlns:r="http://schemas.openxmlformats.org/officeDocument/2006/relationships" ref="D5" r:id="rId16"/>
    <hyperlink xmlns:r="http://schemas.openxmlformats.org/officeDocument/2006/relationships" ref="E5" r:id="rId17"/>
    <hyperlink xmlns:r="http://schemas.openxmlformats.org/officeDocument/2006/relationships" ref="B6" r:id="rId18"/>
    <hyperlink xmlns:r="http://schemas.openxmlformats.org/officeDocument/2006/relationships" ref="C6" r:id="rId19"/>
    <hyperlink xmlns:r="http://schemas.openxmlformats.org/officeDocument/2006/relationships" ref="D6" r:id="rId20"/>
    <hyperlink xmlns:r="http://schemas.openxmlformats.org/officeDocument/2006/relationships" ref="E6" r:id="rId21"/>
    <hyperlink xmlns:r="http://schemas.openxmlformats.org/officeDocument/2006/relationships" ref="F6" r:id="rId22"/>
    <hyperlink xmlns:r="http://schemas.openxmlformats.org/officeDocument/2006/relationships" ref="B7" r:id="rId23"/>
    <hyperlink xmlns:r="http://schemas.openxmlformats.org/officeDocument/2006/relationships" ref="C7" r:id="rId24"/>
    <hyperlink xmlns:r="http://schemas.openxmlformats.org/officeDocument/2006/relationships" ref="D7" r:id="rId25"/>
    <hyperlink xmlns:r="http://schemas.openxmlformats.org/officeDocument/2006/relationships" ref="E7" r:id="rId2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22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 width="10.71428571428571" customWidth="1" min="15" max="15"/>
    <col width="10.71428571428571" customWidth="1" min="16" max="16"/>
    <col width="10.71428571428571" customWidth="1" min="17" max="17"/>
    <col width="10.71428571428571" customWidth="1" min="18" max="18"/>
    <col width="10.71428571428571" customWidth="1" min="19" max="19"/>
    <col width="10.71428571428571" customWidth="1" min="20" max="20"/>
  </cols>
  <sheetData>
    <row r="1" ht="24" customHeight="1">
      <c r="A1" s="1101" t="inlineStr">
        <is>
          <t>奥义奥技</t>
        </is>
      </c>
      <c r="B1" s="1102" t="inlineStr">
        <is>
          <t>青龙奥义</t>
        </is>
      </c>
      <c r="C1" s="1102" t="inlineStr">
        <is>
          <t>白虎奥义</t>
        </is>
      </c>
      <c r="D1" s="1102" t="inlineStr">
        <is>
          <t>朱雀奥义</t>
        </is>
      </c>
      <c r="E1" s="1103" t="inlineStr">
        <is>
          <t>玄武奥义</t>
        </is>
      </c>
      <c r="F1" s="1104" t="inlineStr">
        <is>
          <t>祝福详情：奥义等级祝福模式三阶起清，活动期间永久有效。奥义技能祝福模式，永久有效。</t>
        </is>
      </c>
      <c r="G1" s="3" t="n"/>
      <c r="H1" s="3" t="n"/>
      <c r="I1" s="3" t="n"/>
      <c r="J1" s="3" t="n"/>
      <c r="K1" s="3" t="n"/>
      <c r="L1" s="3" t="n"/>
      <c r="M1" s="3" t="n"/>
      <c r="N1" s="120" t="n"/>
      <c r="O1" s="1071">
        <f>首页索引!$M$1</f>
        <v/>
      </c>
      <c r="P1" s="386">
        <f>@IF($O$1="中秋祝福",6,IF($O$1="周年祝福",5,IF($O$1="春节祝福",5,4)))</f>
        <v/>
      </c>
    </row>
    <row r="2" ht="24" customHeight="1">
      <c r="A2" s="1105" t="inlineStr">
        <is>
          <t>奥秘元素
四灵魂石</t>
        </is>
      </c>
      <c r="B2" s="847" t="inlineStr">
        <is>
          <t>影刃乱舞</t>
        </is>
      </c>
      <c r="C2" s="848" t="inlineStr">
        <is>
          <t>恐惧洪流</t>
        </is>
      </c>
      <c r="D2" s="848" t="inlineStr">
        <is>
          <t>移形换影</t>
        </is>
      </c>
      <c r="E2" s="850" t="inlineStr">
        <is>
          <t>青龙守护</t>
        </is>
      </c>
      <c r="F2" s="1088" t="inlineStr">
        <is>
          <t>常规祝福：奥义等级五阶5星前（含）失败4点祝福值。奥义技能7级前（含）失败3点祝福值。材料120斗豆。</t>
        </is>
      </c>
      <c r="G2" s="123" t="n"/>
      <c r="H2" s="123" t="n"/>
      <c r="I2" s="123" t="n"/>
      <c r="J2" s="123" t="n"/>
      <c r="K2" s="123" t="n"/>
      <c r="L2" s="123" t="n"/>
      <c r="M2" s="123" t="n"/>
      <c r="N2" s="123" t="n"/>
      <c r="O2" s="124" t="n"/>
      <c r="P2" s="788">
        <f>@IF($O$1="中秋祝福",4,IF($O$1="周年祝福",4,IF($O$1="春节祝福",4,3)))</f>
        <v/>
      </c>
    </row>
    <row r="3" ht="24" customHeight="1">
      <c r="A3" s="11" t="n"/>
      <c r="B3" s="854" t="inlineStr">
        <is>
          <t>神之泪影</t>
        </is>
      </c>
      <c r="C3" s="639" t="inlineStr">
        <is>
          <t>弹指神通</t>
        </is>
      </c>
      <c r="D3" s="639" t="inlineStr">
        <is>
          <t>杨柳甘露</t>
        </is>
      </c>
      <c r="E3" s="856" t="inlineStr">
        <is>
          <t>玄武守护</t>
        </is>
      </c>
      <c r="F3" s="1089" t="inlineStr">
        <is>
          <t>春节祝福：奥义等级五阶5星前（含）失败5点祝福值。奥义技能7级前（含）失败4点祝福值。材料100斗豆。</t>
        </is>
      </c>
      <c r="G3" s="129" t="n"/>
      <c r="H3" s="129" t="n"/>
      <c r="I3" s="129" t="n"/>
      <c r="J3" s="129" t="n"/>
      <c r="K3" s="129" t="n"/>
      <c r="L3" s="129" t="n"/>
      <c r="M3" s="129" t="n"/>
      <c r="N3" s="129" t="n"/>
      <c r="O3" s="130" t="n"/>
    </row>
    <row r="4" ht="24" customHeight="1">
      <c r="A4" s="11" t="n"/>
      <c r="B4" s="854" t="inlineStr">
        <is>
          <t>蟠龙翻江</t>
        </is>
      </c>
      <c r="C4" s="639" t="inlineStr">
        <is>
          <t>瞬杀冲锋</t>
        </is>
      </c>
      <c r="D4" s="639" t="inlineStr">
        <is>
          <t>吉人天相</t>
        </is>
      </c>
      <c r="E4" s="856" t="inlineStr">
        <is>
          <t>白虎守护</t>
        </is>
      </c>
      <c r="F4" s="1089" t="inlineStr">
        <is>
          <t>周年祝福：奥义等级五阶5星前（含）失败5点祝福值。奥义技能7级前（含）失败4点祝福值。材料100斗豆。</t>
        </is>
      </c>
      <c r="G4" s="129" t="n"/>
      <c r="H4" s="129" t="n"/>
      <c r="I4" s="129" t="n"/>
      <c r="J4" s="129" t="n"/>
      <c r="K4" s="129" t="n"/>
      <c r="L4" s="129" t="n"/>
      <c r="M4" s="129" t="n"/>
      <c r="N4" s="129" t="n"/>
      <c r="O4" s="130" t="n"/>
      <c r="Q4" s="1106" t="inlineStr">
        <is>
          <t>10000</t>
        </is>
      </c>
      <c r="R4" s="151" t="inlineStr">
        <is>
          <t>输入伤害</t>
        </is>
      </c>
    </row>
    <row r="5" ht="24" customHeight="1">
      <c r="A5" s="16" t="n"/>
      <c r="B5" s="858" t="inlineStr">
        <is>
          <t>龙魂风暴</t>
        </is>
      </c>
      <c r="C5" s="647" t="inlineStr">
        <is>
          <t>狮吼功</t>
        </is>
      </c>
      <c r="D5" s="647" t="inlineStr">
        <is>
          <t>三花聚顶</t>
        </is>
      </c>
      <c r="E5" s="941" t="inlineStr">
        <is>
          <t>朱雀守护</t>
        </is>
      </c>
      <c r="F5" s="1107" t="inlineStr">
        <is>
          <t>中秋祝福：奥义等级五阶5星前（含）失败6点祝福值。奥义技能7级前（含）失败4点祝福值。材料200斗豆。</t>
        </is>
      </c>
      <c r="G5" s="135" t="n"/>
      <c r="H5" s="135" t="n"/>
      <c r="I5" s="135" t="n"/>
      <c r="J5" s="135" t="n"/>
      <c r="K5" s="135" t="n"/>
      <c r="L5" s="135" t="n"/>
      <c r="M5" s="135" t="n"/>
      <c r="N5" s="135" t="n"/>
      <c r="O5" s="136" t="n"/>
      <c r="Q5" s="1106" t="inlineStr">
        <is>
          <t>10000</t>
        </is>
      </c>
      <c r="R5" s="151" t="inlineStr">
        <is>
          <t>输入生命</t>
        </is>
      </c>
    </row>
    <row r="6" ht="24" customHeight="1">
      <c r="A6" s="695" t="inlineStr">
        <is>
          <t>奥义等级</t>
        </is>
      </c>
      <c r="B6" s="696" t="inlineStr">
        <is>
          <t>战斗力</t>
        </is>
      </c>
      <c r="C6" s="1052" t="inlineStr">
        <is>
          <t>祝福值</t>
        </is>
      </c>
      <c r="D6" s="1052" t="inlineStr">
        <is>
          <t>单次材料</t>
        </is>
      </c>
      <c r="E6" s="752" t="inlineStr">
        <is>
          <t>满值材料</t>
        </is>
      </c>
      <c r="F6" s="701" t="inlineStr">
        <is>
          <t>生命值</t>
        </is>
      </c>
      <c r="G6" s="670" t="inlineStr">
        <is>
          <t>技能增伤</t>
        </is>
      </c>
      <c r="H6" s="96" t="inlineStr">
        <is>
          <t>暴击率</t>
        </is>
      </c>
      <c r="I6" s="96" t="inlineStr">
        <is>
          <t>抗暴率</t>
        </is>
      </c>
      <c r="J6" s="96" t="inlineStr">
        <is>
          <t>闪避率</t>
        </is>
      </c>
      <c r="K6" s="201" t="inlineStr">
        <is>
          <t>命中率</t>
        </is>
      </c>
      <c r="L6" s="24" t="inlineStr">
        <is>
          <t>效果说明</t>
        </is>
      </c>
      <c r="M6" s="56" t="n"/>
      <c r="N6" s="56" t="n"/>
      <c r="O6" s="56" t="n"/>
      <c r="P6" s="151" t="inlineStr">
        <is>
          <t>折算公式</t>
        </is>
      </c>
      <c r="R6" s="151" t="inlineStr">
        <is>
          <t>输出伤害</t>
        </is>
      </c>
      <c r="S6" s="151" t="inlineStr">
        <is>
          <t>计算1</t>
        </is>
      </c>
      <c r="T6" s="151" t="inlineStr">
        <is>
          <t>计算2</t>
        </is>
      </c>
    </row>
    <row r="7" ht="24" customHeight="1">
      <c r="A7" s="740" t="inlineStr">
        <is>
          <t>一阶0星</t>
        </is>
      </c>
      <c r="B7" s="234" t="inlineStr">
        <is>
          <t>1</t>
        </is>
      </c>
      <c r="C7" s="340" t="inlineStr">
        <is>
          <t>12</t>
        </is>
      </c>
      <c r="D7" s="340" t="inlineStr">
        <is>
          <t>1</t>
        </is>
      </c>
      <c r="E7" s="746">
        <f>ROUNDUP(C7/$P$1+1,0)*D7</f>
        <v/>
      </c>
      <c r="F7" s="234" t="inlineStr">
        <is>
          <t>3</t>
        </is>
      </c>
      <c r="G7" s="340" t="inlineStr">
        <is>
          <t>1%</t>
        </is>
      </c>
      <c r="H7" s="253" t="inlineStr">
        <is>
          <t>x</t>
        </is>
      </c>
      <c r="I7" s="253" t="inlineStr">
        <is>
          <t>x</t>
        </is>
      </c>
      <c r="J7" s="253" t="inlineStr">
        <is>
          <t>x</t>
        </is>
      </c>
      <c r="K7" s="662" t="inlineStr">
        <is>
          <t>x</t>
        </is>
      </c>
      <c r="L7" s="73" t="inlineStr">
        <is>
          <t>单次伤害超过生命值上限40%的部分减伤20%。</t>
        </is>
      </c>
      <c r="M7" s="158" t="n"/>
      <c r="N7" s="158" t="n"/>
      <c r="O7" s="320" t="n"/>
      <c r="P7" s="1106" t="inlineStr">
        <is>
          <t>0.80伤害+0.0800血量</t>
        </is>
      </c>
      <c r="R7" s="652">
        <f>S7*$Q$4+T7*$Q$5</f>
        <v/>
      </c>
      <c r="S7" s="1106" t="inlineStr">
        <is>
          <t>0.8</t>
        </is>
      </c>
      <c r="T7" s="1106" t="inlineStr">
        <is>
          <t>0.08</t>
        </is>
      </c>
    </row>
    <row r="8" ht="24" customHeight="1">
      <c r="A8" s="741" t="inlineStr">
        <is>
          <t>一阶1星</t>
        </is>
      </c>
      <c r="B8" s="82" t="inlineStr">
        <is>
          <t>2</t>
        </is>
      </c>
      <c r="C8" s="83" t="inlineStr">
        <is>
          <t>16</t>
        </is>
      </c>
      <c r="D8" s="83" t="inlineStr">
        <is>
          <t>1</t>
        </is>
      </c>
      <c r="E8" s="222">
        <f>ROUNDUP(C8/$P$1+1,0)*D8</f>
        <v/>
      </c>
      <c r="F8" s="82" t="inlineStr">
        <is>
          <t>6</t>
        </is>
      </c>
      <c r="G8" s="83" t="inlineStr">
        <is>
          <t>2%</t>
        </is>
      </c>
      <c r="H8" s="87" t="inlineStr">
        <is>
          <t>x</t>
        </is>
      </c>
      <c r="I8" s="87" t="inlineStr">
        <is>
          <t>x</t>
        </is>
      </c>
      <c r="J8" s="87" t="inlineStr">
        <is>
          <t>x</t>
        </is>
      </c>
      <c r="K8" s="88" t="inlineStr">
        <is>
          <t>x</t>
        </is>
      </c>
      <c r="L8" s="132" t="inlineStr">
        <is>
          <t>单次伤害超过生命值上限40%的部分减伤21%。</t>
        </is>
      </c>
      <c r="M8" s="129" t="n"/>
      <c r="N8" s="129" t="n"/>
      <c r="O8" s="130" t="n"/>
      <c r="P8" s="1106" t="inlineStr">
        <is>
          <t>0.79伤害+0.0840血量</t>
        </is>
      </c>
      <c r="R8" s="652">
        <f>S8*$Q$4+T8*$Q$5</f>
        <v/>
      </c>
      <c r="S8" s="1106" t="inlineStr">
        <is>
          <t>0.79</t>
        </is>
      </c>
      <c r="T8" s="1106" t="inlineStr">
        <is>
          <t>0.084</t>
        </is>
      </c>
    </row>
    <row r="9" ht="24" customHeight="1">
      <c r="A9" s="741" t="inlineStr">
        <is>
          <t>一阶2星</t>
        </is>
      </c>
      <c r="B9" s="82" t="inlineStr">
        <is>
          <t>3.2</t>
        </is>
      </c>
      <c r="C9" s="83" t="inlineStr">
        <is>
          <t>20</t>
        </is>
      </c>
      <c r="D9" s="83" t="inlineStr">
        <is>
          <t>2</t>
        </is>
      </c>
      <c r="E9" s="222">
        <f>ROUNDUP(C9/$P$1+1,0)*D9</f>
        <v/>
      </c>
      <c r="F9" s="82" t="inlineStr">
        <is>
          <t>9</t>
        </is>
      </c>
      <c r="G9" s="83" t="inlineStr">
        <is>
          <t>3%</t>
        </is>
      </c>
      <c r="H9" s="87" t="inlineStr">
        <is>
          <t>x</t>
        </is>
      </c>
      <c r="I9" s="87" t="inlineStr">
        <is>
          <t>x</t>
        </is>
      </c>
      <c r="J9" s="87" t="inlineStr">
        <is>
          <t>x</t>
        </is>
      </c>
      <c r="K9" s="88" t="inlineStr">
        <is>
          <t>x</t>
        </is>
      </c>
      <c r="L9" s="132" t="inlineStr">
        <is>
          <t>单次伤害超过生命值上限40%的部分减伤22%。</t>
        </is>
      </c>
      <c r="M9" s="129" t="n"/>
      <c r="N9" s="129" t="n"/>
      <c r="O9" s="130" t="n"/>
      <c r="P9" s="1106" t="inlineStr">
        <is>
          <t>0.78伤害+0.0880血量</t>
        </is>
      </c>
      <c r="R9" s="652">
        <f>S9*$Q$4+T9*$Q$5</f>
        <v/>
      </c>
      <c r="S9" s="1106" t="inlineStr">
        <is>
          <t>0.78</t>
        </is>
      </c>
      <c r="T9" s="1106" t="inlineStr">
        <is>
          <t>0.088</t>
        </is>
      </c>
    </row>
    <row r="10" ht="24" customHeight="1">
      <c r="A10" s="741" t="inlineStr">
        <is>
          <t>一阶3星</t>
        </is>
      </c>
      <c r="B10" s="82" t="inlineStr">
        <is>
          <t>4.6</t>
        </is>
      </c>
      <c r="C10" s="83" t="inlineStr">
        <is>
          <t>24</t>
        </is>
      </c>
      <c r="D10" s="83" t="inlineStr">
        <is>
          <t>2</t>
        </is>
      </c>
      <c r="E10" s="222">
        <f>ROUNDUP(C10/$P$1+1,0)*D10</f>
        <v/>
      </c>
      <c r="F10" s="82" t="inlineStr">
        <is>
          <t>12</t>
        </is>
      </c>
      <c r="G10" s="83" t="inlineStr">
        <is>
          <t>4%</t>
        </is>
      </c>
      <c r="H10" s="87" t="inlineStr">
        <is>
          <t>x</t>
        </is>
      </c>
      <c r="I10" s="87" t="inlineStr">
        <is>
          <t>x</t>
        </is>
      </c>
      <c r="J10" s="87" t="inlineStr">
        <is>
          <t>x</t>
        </is>
      </c>
      <c r="K10" s="88" t="inlineStr">
        <is>
          <t>x</t>
        </is>
      </c>
      <c r="L10" s="132" t="inlineStr">
        <is>
          <t>单次伤害超过生命值上限40%的部分减伤23%。</t>
        </is>
      </c>
      <c r="M10" s="129" t="n"/>
      <c r="N10" s="129" t="n"/>
      <c r="O10" s="130" t="n"/>
      <c r="P10" s="1106" t="inlineStr">
        <is>
          <t>0.77伤害+0.0920血量</t>
        </is>
      </c>
      <c r="R10" s="652">
        <f>S10*$Q$4+T10*$Q$5</f>
        <v/>
      </c>
      <c r="S10" s="1106" t="inlineStr">
        <is>
          <t>0.77</t>
        </is>
      </c>
      <c r="T10" s="1106" t="inlineStr">
        <is>
          <t>0.092</t>
        </is>
      </c>
    </row>
    <row r="11" ht="24" customHeight="1">
      <c r="A11" s="741" t="inlineStr">
        <is>
          <t>一阶4星</t>
        </is>
      </c>
      <c r="B11" s="82" t="inlineStr">
        <is>
          <t>6.2</t>
        </is>
      </c>
      <c r="C11" s="83" t="inlineStr">
        <is>
          <t>30</t>
        </is>
      </c>
      <c r="D11" s="83" t="inlineStr">
        <is>
          <t>3</t>
        </is>
      </c>
      <c r="E11" s="222">
        <f>ROUNDUP(C11/$P$1+1,0)*D11</f>
        <v/>
      </c>
      <c r="F11" s="82" t="inlineStr">
        <is>
          <t>15</t>
        </is>
      </c>
      <c r="G11" s="83" t="inlineStr">
        <is>
          <t>5%</t>
        </is>
      </c>
      <c r="H11" s="87" t="inlineStr">
        <is>
          <t>x</t>
        </is>
      </c>
      <c r="I11" s="87" t="inlineStr">
        <is>
          <t>x</t>
        </is>
      </c>
      <c r="J11" s="87" t="inlineStr">
        <is>
          <t>x</t>
        </is>
      </c>
      <c r="K11" s="88" t="inlineStr">
        <is>
          <t>x</t>
        </is>
      </c>
      <c r="L11" s="132" t="inlineStr">
        <is>
          <t>单次伤害超过生命值上限40%的部分减伤24%。</t>
        </is>
      </c>
      <c r="M11" s="129" t="n"/>
      <c r="N11" s="129" t="n"/>
      <c r="O11" s="130" t="n"/>
      <c r="P11" s="1106" t="inlineStr">
        <is>
          <t>0.76伤害+0.0960血量</t>
        </is>
      </c>
      <c r="R11" s="652">
        <f>S11*$Q$4+T11*$Q$5</f>
        <v/>
      </c>
      <c r="S11" s="1106" t="inlineStr">
        <is>
          <t>0.76</t>
        </is>
      </c>
      <c r="T11" s="1106" t="inlineStr">
        <is>
          <t>0.096</t>
        </is>
      </c>
    </row>
    <row r="12" ht="24" customHeight="1">
      <c r="A12" s="742" t="inlineStr">
        <is>
          <t>一阶5星</t>
        </is>
      </c>
      <c r="B12" s="89" t="inlineStr">
        <is>
          <t>8</t>
        </is>
      </c>
      <c r="C12" s="90" t="inlineStr">
        <is>
          <t>36</t>
        </is>
      </c>
      <c r="D12" s="90" t="inlineStr">
        <is>
          <t>3</t>
        </is>
      </c>
      <c r="E12" s="882">
        <f>ROUNDUP(C12/$P$1+1,0)*D12</f>
        <v/>
      </c>
      <c r="F12" s="810" t="inlineStr">
        <is>
          <t>18</t>
        </is>
      </c>
      <c r="G12" s="343" t="inlineStr">
        <is>
          <t>6%</t>
        </is>
      </c>
      <c r="H12" s="66" t="inlineStr">
        <is>
          <t>x</t>
        </is>
      </c>
      <c r="I12" s="66" t="inlineStr">
        <is>
          <t>x</t>
        </is>
      </c>
      <c r="J12" s="66" t="inlineStr">
        <is>
          <t>x</t>
        </is>
      </c>
      <c r="K12" s="67" t="inlineStr">
        <is>
          <t>x</t>
        </is>
      </c>
      <c r="L12" s="138" t="inlineStr">
        <is>
          <t>单次伤害超过生命值上限40%的部分减伤25%。</t>
        </is>
      </c>
      <c r="M12" s="135" t="n"/>
      <c r="N12" s="135" t="n"/>
      <c r="O12" s="136" t="n"/>
      <c r="P12" s="1106" t="inlineStr">
        <is>
          <t>0.75伤害+0.1000血量</t>
        </is>
      </c>
      <c r="R12" s="652">
        <f>S12*$Q$4+T12*$Q$5</f>
        <v/>
      </c>
      <c r="S12" s="1106" t="inlineStr">
        <is>
          <t>0.75</t>
        </is>
      </c>
      <c r="T12" s="1106" t="inlineStr">
        <is>
          <t>0.1</t>
        </is>
      </c>
    </row>
    <row r="13" ht="24" customHeight="1">
      <c r="A13" s="740" t="inlineStr">
        <is>
          <t>二阶0星</t>
        </is>
      </c>
      <c r="B13" s="234" t="inlineStr">
        <is>
          <t>11</t>
        </is>
      </c>
      <c r="C13" s="340" t="inlineStr">
        <is>
          <t>44</t>
        </is>
      </c>
      <c r="D13" s="340" t="inlineStr">
        <is>
          <t>4</t>
        </is>
      </c>
      <c r="E13" s="746">
        <f>ROUNDUP(C13/$P$1+1,0)*D13</f>
        <v/>
      </c>
      <c r="F13" s="234" t="inlineStr">
        <is>
          <t>30</t>
        </is>
      </c>
      <c r="G13" s="340" t="inlineStr">
        <is>
          <t>8%</t>
        </is>
      </c>
      <c r="H13" s="340" t="inlineStr">
        <is>
          <t>2.6%</t>
        </is>
      </c>
      <c r="I13" s="253" t="inlineStr">
        <is>
          <t>x</t>
        </is>
      </c>
      <c r="J13" s="253" t="inlineStr">
        <is>
          <t>x</t>
        </is>
      </c>
      <c r="K13" s="662" t="inlineStr">
        <is>
          <t>x</t>
        </is>
      </c>
      <c r="L13" s="80" t="inlineStr">
        <is>
          <t>单次伤害超过生命值上限38%的部分减伤26%。</t>
        </is>
      </c>
      <c r="M13" s="123" t="n"/>
      <c r="N13" s="123" t="n"/>
      <c r="O13" s="124" t="n"/>
      <c r="P13" s="1106" t="inlineStr">
        <is>
          <t>0.74伤害+0.0988血量</t>
        </is>
      </c>
      <c r="R13" s="652">
        <f>S13*$Q$4+T13*$Q$5</f>
        <v/>
      </c>
      <c r="S13" s="1106" t="inlineStr">
        <is>
          <t>0.74</t>
        </is>
      </c>
      <c r="T13" s="1106" t="inlineStr">
        <is>
          <t>0.0988</t>
        </is>
      </c>
    </row>
    <row r="14" ht="24" customHeight="1">
      <c r="A14" s="741" t="inlineStr">
        <is>
          <t>二阶1星</t>
        </is>
      </c>
      <c r="B14" s="82" t="inlineStr">
        <is>
          <t>13.5</t>
        </is>
      </c>
      <c r="C14" s="83" t="inlineStr">
        <is>
          <t>50</t>
        </is>
      </c>
      <c r="D14" s="83" t="inlineStr">
        <is>
          <t>4</t>
        </is>
      </c>
      <c r="E14" s="222">
        <f>ROUNDUP(C14/$P$1+1,0)*D14</f>
        <v/>
      </c>
      <c r="F14" s="82" t="inlineStr">
        <is>
          <t>39</t>
        </is>
      </c>
      <c r="G14" s="83" t="inlineStr">
        <is>
          <t>10%</t>
        </is>
      </c>
      <c r="H14" s="83" t="inlineStr">
        <is>
          <t>3.3%</t>
        </is>
      </c>
      <c r="I14" s="87" t="inlineStr">
        <is>
          <t>x</t>
        </is>
      </c>
      <c r="J14" s="87" t="inlineStr">
        <is>
          <t>x</t>
        </is>
      </c>
      <c r="K14" s="88" t="inlineStr">
        <is>
          <t>x</t>
        </is>
      </c>
      <c r="L14" s="132" t="inlineStr">
        <is>
          <t>单次伤害超过生命值上限38%的部分减伤27%。</t>
        </is>
      </c>
      <c r="M14" s="129" t="n"/>
      <c r="N14" s="129" t="n"/>
      <c r="O14" s="130" t="n"/>
      <c r="P14" s="1106" t="inlineStr">
        <is>
          <t>0.73伤害+0.1026血量</t>
        </is>
      </c>
      <c r="R14" s="652">
        <f>S14*$Q$4+T14*$Q$5</f>
        <v/>
      </c>
      <c r="S14" s="1106" t="inlineStr">
        <is>
          <t>0.73</t>
        </is>
      </c>
      <c r="T14" s="1106" t="inlineStr">
        <is>
          <t>0.1026</t>
        </is>
      </c>
    </row>
    <row r="15" ht="24" customHeight="1">
      <c r="A15" s="741" t="inlineStr">
        <is>
          <t>二阶2星</t>
        </is>
      </c>
      <c r="B15" s="82" t="inlineStr">
        <is>
          <t>16.5</t>
        </is>
      </c>
      <c r="C15" s="83" t="inlineStr">
        <is>
          <t>54</t>
        </is>
      </c>
      <c r="D15" s="83" t="inlineStr">
        <is>
          <t>5</t>
        </is>
      </c>
      <c r="E15" s="222">
        <f>ROUNDUP(C15/$P$1+1,0)*D15</f>
        <v/>
      </c>
      <c r="F15" s="82" t="inlineStr">
        <is>
          <t>48</t>
        </is>
      </c>
      <c r="G15" s="83" t="inlineStr">
        <is>
          <t>12%</t>
        </is>
      </c>
      <c r="H15" s="83" t="inlineStr">
        <is>
          <t>4%</t>
        </is>
      </c>
      <c r="I15" s="87" t="inlineStr">
        <is>
          <t>x</t>
        </is>
      </c>
      <c r="J15" s="87" t="inlineStr">
        <is>
          <t>x</t>
        </is>
      </c>
      <c r="K15" s="88" t="inlineStr">
        <is>
          <t>x</t>
        </is>
      </c>
      <c r="L15" s="132" t="inlineStr">
        <is>
          <t>单次伤害超过生命值上限38%的部分减伤28%。</t>
        </is>
      </c>
      <c r="M15" s="129" t="n"/>
      <c r="N15" s="129" t="n"/>
      <c r="O15" s="130" t="n"/>
      <c r="P15" s="1106" t="inlineStr">
        <is>
          <t>0.72伤害+0.1064血量</t>
        </is>
      </c>
      <c r="R15" s="652">
        <f>S15*$Q$4+T15*$Q$5</f>
        <v/>
      </c>
      <c r="S15" s="1106" t="inlineStr">
        <is>
          <t>0.72</t>
        </is>
      </c>
      <c r="T15" s="1106" t="inlineStr">
        <is>
          <t>0.1064</t>
        </is>
      </c>
    </row>
    <row r="16" ht="24" customHeight="1">
      <c r="A16" s="741" t="inlineStr">
        <is>
          <t>二阶3星</t>
        </is>
      </c>
      <c r="B16" s="82" t="inlineStr">
        <is>
          <t>20</t>
        </is>
      </c>
      <c r="C16" s="83" t="inlineStr">
        <is>
          <t>60</t>
        </is>
      </c>
      <c r="D16" s="83" t="inlineStr">
        <is>
          <t>5</t>
        </is>
      </c>
      <c r="E16" s="222">
        <f>ROUNDUP(C16/$P$1+1,0)*D16</f>
        <v/>
      </c>
      <c r="F16" s="82" t="inlineStr">
        <is>
          <t>57</t>
        </is>
      </c>
      <c r="G16" s="83" t="inlineStr">
        <is>
          <t>14%</t>
        </is>
      </c>
      <c r="H16" s="83" t="inlineStr">
        <is>
          <t>4.6%</t>
        </is>
      </c>
      <c r="I16" s="87" t="inlineStr">
        <is>
          <t>x</t>
        </is>
      </c>
      <c r="J16" s="87" t="inlineStr">
        <is>
          <t>x</t>
        </is>
      </c>
      <c r="K16" s="88" t="inlineStr">
        <is>
          <t>x</t>
        </is>
      </c>
      <c r="L16" s="132" t="inlineStr">
        <is>
          <t>单次伤害超过生命值上限38%的部分减伤29%。</t>
        </is>
      </c>
      <c r="M16" s="129" t="n"/>
      <c r="N16" s="129" t="n"/>
      <c r="O16" s="130" t="n"/>
      <c r="P16" s="1106" t="inlineStr">
        <is>
          <t>0.71伤害+0.1102血量</t>
        </is>
      </c>
      <c r="R16" s="652">
        <f>S16*$Q$4+T16*$Q$5</f>
        <v/>
      </c>
      <c r="S16" s="1106" t="inlineStr">
        <is>
          <t>0.71</t>
        </is>
      </c>
      <c r="T16" s="1106" t="inlineStr">
        <is>
          <t>0.1102</t>
        </is>
      </c>
    </row>
    <row r="17" ht="24" customHeight="1">
      <c r="A17" s="741" t="inlineStr">
        <is>
          <t>二阶4星</t>
        </is>
      </c>
      <c r="B17" s="82" t="inlineStr">
        <is>
          <t>24</t>
        </is>
      </c>
      <c r="C17" s="83" t="inlineStr">
        <is>
          <t>80</t>
        </is>
      </c>
      <c r="D17" s="83" t="inlineStr">
        <is>
          <t>6</t>
        </is>
      </c>
      <c r="E17" s="222">
        <f>ROUNDUP(C17/$P$1+1,0)*D17</f>
        <v/>
      </c>
      <c r="F17" s="82" t="inlineStr">
        <is>
          <t>66</t>
        </is>
      </c>
      <c r="G17" s="83" t="inlineStr">
        <is>
          <t>16%</t>
        </is>
      </c>
      <c r="H17" s="83" t="inlineStr">
        <is>
          <t>5.3%</t>
        </is>
      </c>
      <c r="I17" s="87" t="inlineStr">
        <is>
          <t>x</t>
        </is>
      </c>
      <c r="J17" s="87" t="inlineStr">
        <is>
          <t>x</t>
        </is>
      </c>
      <c r="K17" s="88" t="inlineStr">
        <is>
          <t>x</t>
        </is>
      </c>
      <c r="L17" s="132" t="inlineStr">
        <is>
          <t>单次伤害超过生命值上限38%的部分减伤30%。</t>
        </is>
      </c>
      <c r="M17" s="129" t="n"/>
      <c r="N17" s="129" t="n"/>
      <c r="O17" s="130" t="n"/>
      <c r="P17" s="1106" t="inlineStr">
        <is>
          <t>0.70伤害+0.1140血量</t>
        </is>
      </c>
      <c r="R17" s="652">
        <f>S17*$Q$4+T17*$Q$5</f>
        <v/>
      </c>
      <c r="S17" s="1106" t="inlineStr">
        <is>
          <t>0.7</t>
        </is>
      </c>
      <c r="T17" s="1106" t="inlineStr">
        <is>
          <t>0.114</t>
        </is>
      </c>
    </row>
    <row r="18" ht="24" customHeight="1">
      <c r="A18" s="742" t="inlineStr">
        <is>
          <t>二阶5星</t>
        </is>
      </c>
      <c r="B18" s="89" t="inlineStr">
        <is>
          <t>28.5</t>
        </is>
      </c>
      <c r="C18" s="90" t="inlineStr">
        <is>
          <t>90</t>
        </is>
      </c>
      <c r="D18" s="90" t="inlineStr">
        <is>
          <t>6</t>
        </is>
      </c>
      <c r="E18" s="882">
        <f>ROUNDUP(C18/$P$1+1,0)*D18</f>
        <v/>
      </c>
      <c r="F18" s="810" t="inlineStr">
        <is>
          <t>75</t>
        </is>
      </c>
      <c r="G18" s="343" t="inlineStr">
        <is>
          <t>18%</t>
        </is>
      </c>
      <c r="H18" s="343" t="inlineStr">
        <is>
          <t>6%</t>
        </is>
      </c>
      <c r="I18" s="66" t="inlineStr">
        <is>
          <t>x</t>
        </is>
      </c>
      <c r="J18" s="66" t="inlineStr">
        <is>
          <t>x</t>
        </is>
      </c>
      <c r="K18" s="67" t="inlineStr">
        <is>
          <t>x</t>
        </is>
      </c>
      <c r="L18" s="138" t="inlineStr">
        <is>
          <t>单次伤害超过生命值上限38%的部分减伤32%。</t>
        </is>
      </c>
      <c r="M18" s="135" t="n"/>
      <c r="N18" s="135" t="n"/>
      <c r="O18" s="136" t="n"/>
      <c r="P18" s="1106" t="inlineStr">
        <is>
          <t>0.68伤害+0.1216血量</t>
        </is>
      </c>
      <c r="R18" s="652">
        <f>S18*$Q$4+T18*$Q$5</f>
        <v/>
      </c>
      <c r="S18" s="1106" t="inlineStr">
        <is>
          <t>0.68</t>
        </is>
      </c>
      <c r="T18" s="1106" t="inlineStr">
        <is>
          <t>0.1216</t>
        </is>
      </c>
    </row>
    <row r="19" ht="24" customHeight="1">
      <c r="A19" s="740" t="inlineStr">
        <is>
          <t>三阶0星</t>
        </is>
      </c>
      <c r="B19" s="234" t="inlineStr">
        <is>
          <t>35.5</t>
        </is>
      </c>
      <c r="C19" s="340" t="inlineStr">
        <is>
          <t>94</t>
        </is>
      </c>
      <c r="D19" s="340" t="inlineStr">
        <is>
          <t>7</t>
        </is>
      </c>
      <c r="E19" s="746">
        <f>ROUNDUP(C19/$P$1+1,0)*D19</f>
        <v/>
      </c>
      <c r="F19" s="234" t="inlineStr">
        <is>
          <t>100</t>
        </is>
      </c>
      <c r="G19" s="340" t="inlineStr">
        <is>
          <t>23%</t>
        </is>
      </c>
      <c r="H19" s="340" t="inlineStr">
        <is>
          <t>7%</t>
        </is>
      </c>
      <c r="I19" s="340" t="inlineStr">
        <is>
          <t>7%</t>
        </is>
      </c>
      <c r="J19" s="253" t="inlineStr">
        <is>
          <t>x</t>
        </is>
      </c>
      <c r="K19" s="662" t="inlineStr">
        <is>
          <t>x</t>
        </is>
      </c>
      <c r="L19" s="80" t="inlineStr">
        <is>
          <t>单次伤害超过生命值上限35%的部分减伤34%。</t>
        </is>
      </c>
      <c r="M19" s="123" t="n"/>
      <c r="N19" s="123" t="n"/>
      <c r="O19" s="124" t="n"/>
      <c r="P19" s="1106" t="inlineStr">
        <is>
          <t>0.66伤害+0.1190血量</t>
        </is>
      </c>
      <c r="R19" s="652">
        <f>S19*$Q$4+T19*$Q$5</f>
        <v/>
      </c>
      <c r="S19" s="1106" t="inlineStr">
        <is>
          <t>0.66</t>
        </is>
      </c>
      <c r="T19" s="1106" t="inlineStr">
        <is>
          <t>0.119</t>
        </is>
      </c>
    </row>
    <row r="20" ht="24" customHeight="1">
      <c r="A20" s="741" t="inlineStr">
        <is>
          <t>三阶1星</t>
        </is>
      </c>
      <c r="B20" s="82" t="inlineStr">
        <is>
          <t>40.5</t>
        </is>
      </c>
      <c r="C20" s="83" t="inlineStr">
        <is>
          <t>100</t>
        </is>
      </c>
      <c r="D20" s="83" t="inlineStr">
        <is>
          <t>7</t>
        </is>
      </c>
      <c r="E20" s="222">
        <f>ROUNDUP(C20/$P$1+1,0)*D20</f>
        <v/>
      </c>
      <c r="F20" s="82" t="inlineStr">
        <is>
          <t>112</t>
        </is>
      </c>
      <c r="G20" s="83" t="inlineStr">
        <is>
          <t>26%</t>
        </is>
      </c>
      <c r="H20" s="83" t="inlineStr">
        <is>
          <t>8%</t>
        </is>
      </c>
      <c r="I20" s="83" t="inlineStr">
        <is>
          <t>8%</t>
        </is>
      </c>
      <c r="J20" s="87" t="inlineStr">
        <is>
          <t>x</t>
        </is>
      </c>
      <c r="K20" s="88" t="inlineStr">
        <is>
          <t>x</t>
        </is>
      </c>
      <c r="L20" s="132" t="inlineStr">
        <is>
          <t>单次伤害超过生命值上限35%的部分减伤36%。</t>
        </is>
      </c>
      <c r="M20" s="129" t="n"/>
      <c r="N20" s="129" t="n"/>
      <c r="O20" s="130" t="n"/>
      <c r="P20" s="1106" t="inlineStr">
        <is>
          <t>0.64伤害+0.1260血量</t>
        </is>
      </c>
      <c r="R20" s="652">
        <f>S20*$Q$4+T20*$Q$5</f>
        <v/>
      </c>
      <c r="S20" s="1106" t="inlineStr">
        <is>
          <t>0.64</t>
        </is>
      </c>
      <c r="T20" s="1106" t="inlineStr">
        <is>
          <t>0.126</t>
        </is>
      </c>
    </row>
    <row r="21" ht="24" customHeight="1">
      <c r="A21" s="741" t="inlineStr">
        <is>
          <t>三阶2星</t>
        </is>
      </c>
      <c r="B21" s="82" t="inlineStr">
        <is>
          <t>46</t>
        </is>
      </c>
      <c r="C21" s="83" t="inlineStr">
        <is>
          <t>120</t>
        </is>
      </c>
      <c r="D21" s="83" t="inlineStr">
        <is>
          <t>8</t>
        </is>
      </c>
      <c r="E21" s="222">
        <f>ROUNDUP(C21/$P$1+1,0)*D21</f>
        <v/>
      </c>
      <c r="F21" s="82" t="inlineStr">
        <is>
          <t>125</t>
        </is>
      </c>
      <c r="G21" s="83" t="inlineStr">
        <is>
          <t>29%</t>
        </is>
      </c>
      <c r="H21" s="83" t="inlineStr">
        <is>
          <t>9%</t>
        </is>
      </c>
      <c r="I21" s="83" t="inlineStr">
        <is>
          <t>9%</t>
        </is>
      </c>
      <c r="J21" s="87" t="inlineStr">
        <is>
          <t>x</t>
        </is>
      </c>
      <c r="K21" s="88" t="inlineStr">
        <is>
          <t>x</t>
        </is>
      </c>
      <c r="L21" s="132" t="inlineStr">
        <is>
          <t>单次伤害超过生命值上限35%的部分减伤38%。</t>
        </is>
      </c>
      <c r="M21" s="129" t="n"/>
      <c r="N21" s="129" t="n"/>
      <c r="O21" s="130" t="n"/>
      <c r="P21" s="1106" t="inlineStr">
        <is>
          <t>0.62伤害+0.1330血量</t>
        </is>
      </c>
      <c r="R21" s="652">
        <f>S21*$Q$4+T21*$Q$5</f>
        <v/>
      </c>
      <c r="S21" s="1106" t="inlineStr">
        <is>
          <t>0.62</t>
        </is>
      </c>
      <c r="T21" s="1106" t="inlineStr">
        <is>
          <t>0.133</t>
        </is>
      </c>
    </row>
    <row r="22" ht="24" customHeight="1">
      <c r="A22" s="741" t="inlineStr">
        <is>
          <t>三阶3星</t>
        </is>
      </c>
      <c r="B22" s="82" t="inlineStr">
        <is>
          <t>52</t>
        </is>
      </c>
      <c r="C22" s="83" t="inlineStr">
        <is>
          <t>130</t>
        </is>
      </c>
      <c r="D22" s="83" t="inlineStr">
        <is>
          <t>8</t>
        </is>
      </c>
      <c r="E22" s="222">
        <f>ROUNDUP(C22/$P$1+1,0)*D22</f>
        <v/>
      </c>
      <c r="F22" s="82" t="inlineStr">
        <is>
          <t>139</t>
        </is>
      </c>
      <c r="G22" s="83" t="inlineStr">
        <is>
          <t>32%</t>
        </is>
      </c>
      <c r="H22" s="83" t="inlineStr">
        <is>
          <t>10%</t>
        </is>
      </c>
      <c r="I22" s="83" t="inlineStr">
        <is>
          <t>10%</t>
        </is>
      </c>
      <c r="J22" s="87" t="inlineStr">
        <is>
          <t>x</t>
        </is>
      </c>
      <c r="K22" s="88" t="inlineStr">
        <is>
          <t>x</t>
        </is>
      </c>
      <c r="L22" s="132" t="inlineStr">
        <is>
          <t>单次伤害超过生命值上限35%的部分减伤40%。</t>
        </is>
      </c>
      <c r="M22" s="129" t="n"/>
      <c r="N22" s="129" t="n"/>
      <c r="O22" s="130" t="n"/>
      <c r="P22" s="1106" t="inlineStr">
        <is>
          <t>0.60伤害+0.1400血量</t>
        </is>
      </c>
      <c r="R22" s="652">
        <f>S22*$Q$4+T22*$Q$5</f>
        <v/>
      </c>
      <c r="S22" s="1106" t="inlineStr">
        <is>
          <t>0.6</t>
        </is>
      </c>
      <c r="T22" s="1106" t="inlineStr">
        <is>
          <t>0.14</t>
        </is>
      </c>
    </row>
    <row r="23" ht="24" customHeight="1">
      <c r="A23" s="741" t="inlineStr">
        <is>
          <t>三阶4星</t>
        </is>
      </c>
      <c r="B23" s="82" t="inlineStr">
        <is>
          <t>58.5</t>
        </is>
      </c>
      <c r="C23" s="83" t="inlineStr">
        <is>
          <t>150</t>
        </is>
      </c>
      <c r="D23" s="83" t="inlineStr">
        <is>
          <t>9</t>
        </is>
      </c>
      <c r="E23" s="222">
        <f>ROUNDUP(C23/$P$1+1,0)*D23</f>
        <v/>
      </c>
      <c r="F23" s="82" t="inlineStr">
        <is>
          <t>156</t>
        </is>
      </c>
      <c r="G23" s="83" t="inlineStr">
        <is>
          <t>35%</t>
        </is>
      </c>
      <c r="H23" s="83" t="inlineStr">
        <is>
          <t>11%</t>
        </is>
      </c>
      <c r="I23" s="83" t="inlineStr">
        <is>
          <t>11%</t>
        </is>
      </c>
      <c r="J23" s="87" t="inlineStr">
        <is>
          <t>x</t>
        </is>
      </c>
      <c r="K23" s="88" t="inlineStr">
        <is>
          <t>x</t>
        </is>
      </c>
      <c r="L23" s="132" t="inlineStr">
        <is>
          <t>单次伤害超过生命值上限35%的部分减伤42%。</t>
        </is>
      </c>
      <c r="M23" s="129" t="n"/>
      <c r="N23" s="129" t="n"/>
      <c r="O23" s="130" t="n"/>
      <c r="P23" s="1106" t="inlineStr">
        <is>
          <t>0.58伤害+0.1470血量</t>
        </is>
      </c>
      <c r="R23" s="652">
        <f>S23*$Q$4+T23*$Q$5</f>
        <v/>
      </c>
      <c r="S23" s="1106" t="inlineStr">
        <is>
          <t>0.58</t>
        </is>
      </c>
      <c r="T23" s="1106" t="inlineStr">
        <is>
          <t>0.147</t>
        </is>
      </c>
    </row>
    <row r="24" ht="24" customHeight="1">
      <c r="A24" s="742" t="inlineStr">
        <is>
          <t>三阶5星</t>
        </is>
      </c>
      <c r="B24" s="89" t="inlineStr">
        <is>
          <t>66</t>
        </is>
      </c>
      <c r="C24" s="90" t="inlineStr">
        <is>
          <t>180</t>
        </is>
      </c>
      <c r="D24" s="90" t="inlineStr">
        <is>
          <t>9</t>
        </is>
      </c>
      <c r="E24" s="882">
        <f>ROUNDUP(C24/$P$1+1,0)*D24</f>
        <v/>
      </c>
      <c r="F24" s="810" t="inlineStr">
        <is>
          <t>175</t>
        </is>
      </c>
      <c r="G24" s="343" t="inlineStr">
        <is>
          <t>38%</t>
        </is>
      </c>
      <c r="H24" s="343" t="inlineStr">
        <is>
          <t>12%</t>
        </is>
      </c>
      <c r="I24" s="343" t="inlineStr">
        <is>
          <t>12%</t>
        </is>
      </c>
      <c r="J24" s="66" t="inlineStr">
        <is>
          <t>x</t>
        </is>
      </c>
      <c r="K24" s="67" t="inlineStr">
        <is>
          <t>x</t>
        </is>
      </c>
      <c r="L24" s="138" t="inlineStr">
        <is>
          <t>单次伤害超过生命值上限35%的部分减伤44%。</t>
        </is>
      </c>
      <c r="M24" s="135" t="n"/>
      <c r="N24" s="135" t="n"/>
      <c r="O24" s="136" t="n"/>
      <c r="P24" s="1106" t="inlineStr">
        <is>
          <t>0.56伤害+0.1540血量</t>
        </is>
      </c>
      <c r="R24" s="652">
        <f>S24*$Q$4+T24*$Q$5</f>
        <v/>
      </c>
      <c r="S24" s="1106" t="inlineStr">
        <is>
          <t>0.56</t>
        </is>
      </c>
      <c r="T24" s="1106" t="inlineStr">
        <is>
          <t>0.154</t>
        </is>
      </c>
    </row>
    <row r="25" ht="24" customHeight="1">
      <c r="A25" s="740" t="inlineStr">
        <is>
          <t>四阶0星</t>
        </is>
      </c>
      <c r="B25" s="234" t="inlineStr">
        <is>
          <t>76</t>
        </is>
      </c>
      <c r="C25" s="340" t="inlineStr">
        <is>
          <t>200</t>
        </is>
      </c>
      <c r="D25" s="340" t="inlineStr">
        <is>
          <t>10</t>
        </is>
      </c>
      <c r="E25" s="746">
        <f>ROUNDUP(C25/$P$1+1,0)*D25</f>
        <v/>
      </c>
      <c r="F25" s="234" t="inlineStr">
        <is>
          <t>205</t>
        </is>
      </c>
      <c r="G25" s="340" t="inlineStr">
        <is>
          <t>45%</t>
        </is>
      </c>
      <c r="H25" s="340" t="inlineStr">
        <is>
          <t>13.3%</t>
        </is>
      </c>
      <c r="I25" s="340" t="inlineStr">
        <is>
          <t>13.3%</t>
        </is>
      </c>
      <c r="J25" s="340" t="inlineStr">
        <is>
          <t>13.3%</t>
        </is>
      </c>
      <c r="K25" s="662" t="inlineStr">
        <is>
          <t>x</t>
        </is>
      </c>
      <c r="L25" s="80" t="inlineStr">
        <is>
          <t>单次伤害超过生命值上限31%的部分减伤46%。</t>
        </is>
      </c>
      <c r="M25" s="123" t="n"/>
      <c r="N25" s="123" t="n"/>
      <c r="O25" s="124" t="n"/>
      <c r="P25" s="1106" t="inlineStr">
        <is>
          <t>0.54伤害+0.1426血量</t>
        </is>
      </c>
      <c r="R25" s="652">
        <f>S25*$Q$4+T25*$Q$5</f>
        <v/>
      </c>
      <c r="S25" s="1106" t="inlineStr">
        <is>
          <t>0.54</t>
        </is>
      </c>
      <c r="T25" s="1106" t="inlineStr">
        <is>
          <t>0.1426</t>
        </is>
      </c>
    </row>
    <row r="26" ht="24" customHeight="1">
      <c r="A26" s="741" t="inlineStr">
        <is>
          <t>四阶1星</t>
        </is>
      </c>
      <c r="B26" s="82" t="inlineStr">
        <is>
          <t>82</t>
        </is>
      </c>
      <c r="C26" s="83" t="inlineStr">
        <is>
          <t>250</t>
        </is>
      </c>
      <c r="D26" s="83" t="inlineStr">
        <is>
          <t>10</t>
        </is>
      </c>
      <c r="E26" s="222">
        <f>ROUNDUP(C26/$P$1+1,0)*D26</f>
        <v/>
      </c>
      <c r="F26" s="82" t="inlineStr">
        <is>
          <t>223</t>
        </is>
      </c>
      <c r="G26" s="83" t="inlineStr">
        <is>
          <t>49%</t>
        </is>
      </c>
      <c r="H26" s="83" t="inlineStr">
        <is>
          <t>14.6%</t>
        </is>
      </c>
      <c r="I26" s="83" t="inlineStr">
        <is>
          <t>14.6%</t>
        </is>
      </c>
      <c r="J26" s="83" t="inlineStr">
        <is>
          <t>14.6%</t>
        </is>
      </c>
      <c r="K26" s="88" t="inlineStr">
        <is>
          <t>x</t>
        </is>
      </c>
      <c r="L26" s="132" t="inlineStr">
        <is>
          <t>单次伤害超过生命值上限31%的部分减伤49%。</t>
        </is>
      </c>
      <c r="M26" s="129" t="n"/>
      <c r="N26" s="129" t="n"/>
      <c r="O26" s="130" t="n"/>
      <c r="P26" s="1106" t="inlineStr">
        <is>
          <t>0.51伤害+0.1519血量</t>
        </is>
      </c>
      <c r="R26" s="652">
        <f>S26*$Q$4+T26*$Q$5</f>
        <v/>
      </c>
      <c r="S26" s="1106" t="inlineStr">
        <is>
          <t>0.51</t>
        </is>
      </c>
      <c r="T26" s="1106" t="inlineStr">
        <is>
          <t>0.1519</t>
        </is>
      </c>
    </row>
    <row r="27" ht="24" customHeight="1">
      <c r="A27" s="741" t="inlineStr">
        <is>
          <t>四阶2星</t>
        </is>
      </c>
      <c r="B27" s="82" t="inlineStr">
        <is>
          <t>89</t>
        </is>
      </c>
      <c r="C27" s="83" t="inlineStr">
        <is>
          <t>300</t>
        </is>
      </c>
      <c r="D27" s="83" t="inlineStr">
        <is>
          <t>11</t>
        </is>
      </c>
      <c r="E27" s="222">
        <f>ROUNDUP(C27/$P$1+1,0)*D27</f>
        <v/>
      </c>
      <c r="F27" s="82" t="inlineStr">
        <is>
          <t>242</t>
        </is>
      </c>
      <c r="G27" s="83" t="inlineStr">
        <is>
          <t>53%</t>
        </is>
      </c>
      <c r="H27" s="83" t="inlineStr">
        <is>
          <t>16%</t>
        </is>
      </c>
      <c r="I27" s="83" t="inlineStr">
        <is>
          <t>16%</t>
        </is>
      </c>
      <c r="J27" s="83" t="inlineStr">
        <is>
          <t>16%</t>
        </is>
      </c>
      <c r="K27" s="88" t="inlineStr">
        <is>
          <t>x</t>
        </is>
      </c>
      <c r="L27" s="132" t="inlineStr">
        <is>
          <t>单次伤害超过生命值上限31%的部分减伤52%。</t>
        </is>
      </c>
      <c r="M27" s="129" t="n"/>
      <c r="N27" s="129" t="n"/>
      <c r="O27" s="130" t="n"/>
      <c r="P27" s="1106" t="inlineStr">
        <is>
          <t>0.48伤害+0.1612血量</t>
        </is>
      </c>
      <c r="R27" s="652">
        <f>S27*$Q$4+T27*$Q$5</f>
        <v/>
      </c>
      <c r="S27" s="1106" t="inlineStr">
        <is>
          <t>0.48</t>
        </is>
      </c>
      <c r="T27" s="1106" t="inlineStr">
        <is>
          <t>0.1612</t>
        </is>
      </c>
    </row>
    <row r="28" ht="24" customHeight="1">
      <c r="A28" s="741" t="inlineStr">
        <is>
          <t>四阶3星</t>
        </is>
      </c>
      <c r="B28" s="82" t="inlineStr">
        <is>
          <t>97</t>
        </is>
      </c>
      <c r="C28" s="83" t="inlineStr">
        <is>
          <t>450</t>
        </is>
      </c>
      <c r="D28" s="83" t="inlineStr">
        <is>
          <t>11</t>
        </is>
      </c>
      <c r="E28" s="222">
        <f>ROUNDUP(C28/$P$1+1,0)*D28</f>
        <v/>
      </c>
      <c r="F28" s="82" t="inlineStr">
        <is>
          <t>261</t>
        </is>
      </c>
      <c r="G28" s="83" t="inlineStr">
        <is>
          <t>57%</t>
        </is>
      </c>
      <c r="H28" s="83" t="inlineStr">
        <is>
          <t>17.3%</t>
        </is>
      </c>
      <c r="I28" s="83" t="inlineStr">
        <is>
          <t>17.3%</t>
        </is>
      </c>
      <c r="J28" s="83" t="inlineStr">
        <is>
          <t>17.3%</t>
        </is>
      </c>
      <c r="K28" s="88" t="inlineStr">
        <is>
          <t>x</t>
        </is>
      </c>
      <c r="L28" s="132" t="inlineStr">
        <is>
          <t>单次伤害超过生命值上限31%的部分减伤55%。</t>
        </is>
      </c>
      <c r="M28" s="129" t="n"/>
      <c r="N28" s="129" t="n"/>
      <c r="O28" s="130" t="n"/>
      <c r="P28" s="1106" t="inlineStr">
        <is>
          <t>0.45伤害+0.1705血量</t>
        </is>
      </c>
      <c r="R28" s="652">
        <f>S28*$Q$4+T28*$Q$5</f>
        <v/>
      </c>
      <c r="S28" s="1106" t="inlineStr">
        <is>
          <t>0.45</t>
        </is>
      </c>
      <c r="T28" s="1106" t="inlineStr">
        <is>
          <t>0.1705</t>
        </is>
      </c>
    </row>
    <row r="29" ht="24" customHeight="1">
      <c r="A29" s="741" t="inlineStr">
        <is>
          <t>四阶4星</t>
        </is>
      </c>
      <c r="B29" s="82" t="inlineStr">
        <is>
          <t>106</t>
        </is>
      </c>
      <c r="C29" s="83" t="inlineStr">
        <is>
          <t>500</t>
        </is>
      </c>
      <c r="D29" s="83" t="inlineStr">
        <is>
          <t>12</t>
        </is>
      </c>
      <c r="E29" s="222">
        <f>ROUNDUP(C29/$P$1+1,0)*D29</f>
        <v/>
      </c>
      <c r="F29" s="82" t="inlineStr">
        <is>
          <t>281</t>
        </is>
      </c>
      <c r="G29" s="83" t="inlineStr">
        <is>
          <t>61%</t>
        </is>
      </c>
      <c r="H29" s="83" t="inlineStr">
        <is>
          <t>18.6%</t>
        </is>
      </c>
      <c r="I29" s="83" t="inlineStr">
        <is>
          <t>18.6%</t>
        </is>
      </c>
      <c r="J29" s="83" t="inlineStr">
        <is>
          <t>18.6%</t>
        </is>
      </c>
      <c r="K29" s="88" t="inlineStr">
        <is>
          <t>x</t>
        </is>
      </c>
      <c r="L29" s="132" t="inlineStr">
        <is>
          <t>单次伤害超过生命值上限31%的部分减伤58%。</t>
        </is>
      </c>
      <c r="M29" s="129" t="n"/>
      <c r="N29" s="129" t="n"/>
      <c r="O29" s="130" t="n"/>
      <c r="P29" s="1106" t="inlineStr">
        <is>
          <t>0.42伤害+0.1798血量</t>
        </is>
      </c>
      <c r="R29" s="652">
        <f>S29*$Q$4+T29*$Q$5</f>
        <v/>
      </c>
      <c r="S29" s="1106" t="inlineStr">
        <is>
          <t>0.42</t>
        </is>
      </c>
      <c r="T29" s="1106" t="inlineStr">
        <is>
          <t>0.1798</t>
        </is>
      </c>
    </row>
    <row r="30" ht="24" customHeight="1">
      <c r="A30" s="742" t="inlineStr">
        <is>
          <t>四阶5星</t>
        </is>
      </c>
      <c r="B30" s="810" t="inlineStr">
        <is>
          <t>116</t>
        </is>
      </c>
      <c r="C30" s="343" t="inlineStr">
        <is>
          <t>650</t>
        </is>
      </c>
      <c r="D30" s="343" t="inlineStr">
        <is>
          <t>12</t>
        </is>
      </c>
      <c r="E30" s="687">
        <f>ROUNDUP(C30/$P$1+1,0)*D30</f>
        <v/>
      </c>
      <c r="F30" s="810" t="inlineStr">
        <is>
          <t>305</t>
        </is>
      </c>
      <c r="G30" s="343" t="inlineStr">
        <is>
          <t>65%</t>
        </is>
      </c>
      <c r="H30" s="343" t="inlineStr">
        <is>
          <t>20%</t>
        </is>
      </c>
      <c r="I30" s="343" t="inlineStr">
        <is>
          <t>20%</t>
        </is>
      </c>
      <c r="J30" s="343" t="inlineStr">
        <is>
          <t>20%</t>
        </is>
      </c>
      <c r="K30" s="67" t="inlineStr">
        <is>
          <t>x</t>
        </is>
      </c>
      <c r="L30" s="138" t="inlineStr">
        <is>
          <t>单次伤害超过生命值上限31%的部分减伤61%。</t>
        </is>
      </c>
      <c r="M30" s="135" t="n"/>
      <c r="N30" s="135" t="n"/>
      <c r="O30" s="136" t="n"/>
      <c r="P30" s="1106" t="inlineStr">
        <is>
          <t>0.39伤害+0.1891血量</t>
        </is>
      </c>
      <c r="R30" s="652">
        <f>S30*$Q$4+T30*$Q$5</f>
        <v/>
      </c>
      <c r="S30" s="1106" t="inlineStr">
        <is>
          <t>0.39</t>
        </is>
      </c>
      <c r="T30" s="1106" t="inlineStr">
        <is>
          <t>0.1891</t>
        </is>
      </c>
    </row>
    <row r="31" ht="24" customHeight="1">
      <c r="A31" s="740" t="inlineStr">
        <is>
          <t>五阶0星</t>
        </is>
      </c>
      <c r="B31" s="234" t="inlineStr">
        <is>
          <t>128</t>
        </is>
      </c>
      <c r="C31" s="340" t="inlineStr">
        <is>
          <t>800</t>
        </is>
      </c>
      <c r="D31" s="340" t="inlineStr">
        <is>
          <t>13</t>
        </is>
      </c>
      <c r="E31" s="746">
        <f>ROUNDUP(C31/$P$1+1,0)*D31</f>
        <v/>
      </c>
      <c r="F31" s="234" t="inlineStr">
        <is>
          <t>340</t>
        </is>
      </c>
      <c r="G31" s="340" t="inlineStr">
        <is>
          <t>75%</t>
        </is>
      </c>
      <c r="H31" s="340" t="inlineStr">
        <is>
          <t>21.6%</t>
        </is>
      </c>
      <c r="I31" s="340" t="inlineStr">
        <is>
          <t>21.6%</t>
        </is>
      </c>
      <c r="J31" s="340" t="inlineStr">
        <is>
          <t>21.6%</t>
        </is>
      </c>
      <c r="K31" s="207" t="inlineStr">
        <is>
          <t>21.6%</t>
        </is>
      </c>
      <c r="L31" s="80" t="inlineStr">
        <is>
          <t>单次伤害超过生命值上限26%的部分减伤64%。</t>
        </is>
      </c>
      <c r="M31" s="123" t="n"/>
      <c r="N31" s="123" t="n"/>
      <c r="O31" s="124" t="n"/>
      <c r="P31" s="1106" t="inlineStr">
        <is>
          <t>0.36伤害+0.1664血量</t>
        </is>
      </c>
      <c r="R31" s="652">
        <f>S31*$Q$4+T31*$Q$5</f>
        <v/>
      </c>
      <c r="S31" s="1106" t="inlineStr">
        <is>
          <t>0.36</t>
        </is>
      </c>
      <c r="T31" s="1106" t="inlineStr">
        <is>
          <t>0.1664</t>
        </is>
      </c>
    </row>
    <row r="32" ht="24" customHeight="1">
      <c r="A32" s="741" t="inlineStr">
        <is>
          <t>五阶1星</t>
        </is>
      </c>
      <c r="B32" s="82" t="inlineStr">
        <is>
          <t>138</t>
        </is>
      </c>
      <c r="C32" s="83" t="inlineStr">
        <is>
          <t>1000</t>
        </is>
      </c>
      <c r="D32" s="83" t="inlineStr">
        <is>
          <t>13</t>
        </is>
      </c>
      <c r="E32" s="222">
        <f>ROUNDUP(C32/$P$1+1,0)*D32</f>
        <v/>
      </c>
      <c r="F32" s="82" t="inlineStr">
        <is>
          <t>371</t>
        </is>
      </c>
      <c r="G32" s="83" t="inlineStr">
        <is>
          <t>80%</t>
        </is>
      </c>
      <c r="H32" s="83" t="inlineStr">
        <is>
          <t>23.3%</t>
        </is>
      </c>
      <c r="I32" s="83" t="inlineStr">
        <is>
          <t>23.3%</t>
        </is>
      </c>
      <c r="J32" s="83" t="inlineStr">
        <is>
          <t>23.3%</t>
        </is>
      </c>
      <c r="K32" s="84" t="inlineStr">
        <is>
          <t>23.3%</t>
        </is>
      </c>
      <c r="L32" s="132" t="inlineStr">
        <is>
          <t>单次伤害超过生命值上限26%的部分减伤67%。</t>
        </is>
      </c>
      <c r="M32" s="129" t="n"/>
      <c r="N32" s="129" t="n"/>
      <c r="O32" s="130" t="n"/>
      <c r="P32" s="1106" t="inlineStr">
        <is>
          <t>0.33伤害+0.1742血量</t>
        </is>
      </c>
      <c r="R32" s="652">
        <f>S32*$Q$4+T32*$Q$5</f>
        <v/>
      </c>
      <c r="S32" s="1106" t="inlineStr">
        <is>
          <t>0.33</t>
        </is>
      </c>
      <c r="T32" s="1106" t="inlineStr">
        <is>
          <t>0.1742</t>
        </is>
      </c>
    </row>
    <row r="33" ht="24" customHeight="1">
      <c r="A33" s="741" t="inlineStr">
        <is>
          <t>五阶2星</t>
        </is>
      </c>
      <c r="B33" s="82" t="inlineStr">
        <is>
          <t>150</t>
        </is>
      </c>
      <c r="C33" s="83" t="inlineStr">
        <is>
          <t>1200</t>
        </is>
      </c>
      <c r="D33" s="83" t="inlineStr">
        <is>
          <t>14</t>
        </is>
      </c>
      <c r="E33" s="222">
        <f>ROUNDUP(C33/$P$1+1,0)*D33</f>
        <v/>
      </c>
      <c r="F33" s="82" t="inlineStr">
        <is>
          <t>403</t>
        </is>
      </c>
      <c r="G33" s="83" t="inlineStr">
        <is>
          <t>85%</t>
        </is>
      </c>
      <c r="H33" s="83" t="inlineStr">
        <is>
          <t>25%</t>
        </is>
      </c>
      <c r="I33" s="83" t="inlineStr">
        <is>
          <t>25%</t>
        </is>
      </c>
      <c r="J33" s="83" t="inlineStr">
        <is>
          <t>25%</t>
        </is>
      </c>
      <c r="K33" s="84" t="inlineStr">
        <is>
          <t>25%</t>
        </is>
      </c>
      <c r="L33" s="132" t="inlineStr">
        <is>
          <t>单次伤害超过生命值上限26%的部分减伤70%。</t>
        </is>
      </c>
      <c r="M33" s="129" t="n"/>
      <c r="N33" s="129" t="n"/>
      <c r="O33" s="130" t="n"/>
      <c r="P33" s="1106" t="inlineStr">
        <is>
          <t>0.30伤害+0.1820血量</t>
        </is>
      </c>
      <c r="R33" s="652">
        <f>S33*$Q$4+T33*$Q$5</f>
        <v/>
      </c>
      <c r="S33" s="1106" t="inlineStr">
        <is>
          <t>0.3</t>
        </is>
      </c>
      <c r="T33" s="1106" t="inlineStr">
        <is>
          <t>0.182</t>
        </is>
      </c>
    </row>
    <row r="34" ht="24" customHeight="1">
      <c r="A34" s="741" t="inlineStr">
        <is>
          <t>五阶3星</t>
        </is>
      </c>
      <c r="B34" s="82" t="inlineStr">
        <is>
          <t>164</t>
        </is>
      </c>
      <c r="C34" s="83" t="inlineStr">
        <is>
          <t>1500</t>
        </is>
      </c>
      <c r="D34" s="83" t="inlineStr">
        <is>
          <t>14</t>
        </is>
      </c>
      <c r="E34" s="222">
        <f>ROUNDUP(C34/$P$1+1,0)*D34</f>
        <v/>
      </c>
      <c r="F34" s="82" t="inlineStr">
        <is>
          <t>435</t>
        </is>
      </c>
      <c r="G34" s="83" t="inlineStr">
        <is>
          <t>90%</t>
        </is>
      </c>
      <c r="H34" s="83" t="inlineStr">
        <is>
          <t>26.6%</t>
        </is>
      </c>
      <c r="I34" s="83" t="inlineStr">
        <is>
          <t>26.6%</t>
        </is>
      </c>
      <c r="J34" s="83" t="inlineStr">
        <is>
          <t>26.6%</t>
        </is>
      </c>
      <c r="K34" s="84" t="inlineStr">
        <is>
          <t>26.6%</t>
        </is>
      </c>
      <c r="L34" s="132" t="inlineStr">
        <is>
          <t>单次伤害超过生命值上限26%的部分减伤73%。</t>
        </is>
      </c>
      <c r="M34" s="129" t="n"/>
      <c r="N34" s="129" t="n"/>
      <c r="O34" s="130" t="n"/>
      <c r="P34" s="1106" t="inlineStr">
        <is>
          <t>0.27伤害+0.1898血量</t>
        </is>
      </c>
      <c r="R34" s="652">
        <f>S34*$Q$4+T34*$Q$5</f>
        <v/>
      </c>
      <c r="S34" s="1106" t="inlineStr">
        <is>
          <t>0.27</t>
        </is>
      </c>
      <c r="T34" s="1106" t="inlineStr">
        <is>
          <t>0.1898</t>
        </is>
      </c>
    </row>
    <row r="35" ht="24" customHeight="1">
      <c r="A35" s="741" t="inlineStr">
        <is>
          <t>五阶4星</t>
        </is>
      </c>
      <c r="B35" s="82" t="inlineStr">
        <is>
          <t>180</t>
        </is>
      </c>
      <c r="C35" s="83" t="inlineStr">
        <is>
          <t>1800</t>
        </is>
      </c>
      <c r="D35" s="83" t="inlineStr">
        <is>
          <t>15</t>
        </is>
      </c>
      <c r="E35" s="222">
        <f>ROUNDUP(C35/$P$1+1,0)*D35</f>
        <v/>
      </c>
      <c r="F35" s="82" t="inlineStr">
        <is>
          <t>467</t>
        </is>
      </c>
      <c r="G35" s="83" t="inlineStr">
        <is>
          <t>95%</t>
        </is>
      </c>
      <c r="H35" s="83" t="inlineStr">
        <is>
          <t>28.3%</t>
        </is>
      </c>
      <c r="I35" s="83" t="inlineStr">
        <is>
          <t>28.3%</t>
        </is>
      </c>
      <c r="J35" s="83" t="inlineStr">
        <is>
          <t>28.3%</t>
        </is>
      </c>
      <c r="K35" s="84" t="inlineStr">
        <is>
          <t>28.3%</t>
        </is>
      </c>
      <c r="L35" s="132" t="inlineStr">
        <is>
          <t>单次伤害超过生命值上限26%的部分减伤76%。</t>
        </is>
      </c>
      <c r="M35" s="129" t="n"/>
      <c r="N35" s="129" t="n"/>
      <c r="O35" s="130" t="n"/>
      <c r="P35" s="1106" t="inlineStr">
        <is>
          <t>0.24伤害+0.1976血量</t>
        </is>
      </c>
      <c r="R35" s="652">
        <f>S35*$Q$4+T35*$Q$5</f>
        <v/>
      </c>
      <c r="S35" s="1106" t="inlineStr">
        <is>
          <t>0.24</t>
        </is>
      </c>
      <c r="T35" s="1106" t="inlineStr">
        <is>
          <t>0.1976</t>
        </is>
      </c>
    </row>
    <row r="36" ht="24" customHeight="1">
      <c r="A36" s="742" t="inlineStr">
        <is>
          <t>五阶5星</t>
        </is>
      </c>
      <c r="B36" s="89" t="inlineStr">
        <is>
          <t>200</t>
        </is>
      </c>
      <c r="C36" s="91" t="inlineStr">
        <is>
          <t>x</t>
        </is>
      </c>
      <c r="D36" s="91" t="inlineStr">
        <is>
          <t>x</t>
        </is>
      </c>
      <c r="E36" s="692" t="inlineStr">
        <is>
          <t>x</t>
        </is>
      </c>
      <c r="F36" s="89" t="inlineStr">
        <is>
          <t>500</t>
        </is>
      </c>
      <c r="G36" s="90" t="inlineStr">
        <is>
          <t>100%</t>
        </is>
      </c>
      <c r="H36" s="90" t="inlineStr">
        <is>
          <t>30%</t>
        </is>
      </c>
      <c r="I36" s="90" t="inlineStr">
        <is>
          <t>30%</t>
        </is>
      </c>
      <c r="J36" s="90" t="inlineStr">
        <is>
          <t>30%</t>
        </is>
      </c>
      <c r="K36" s="224" t="inlineStr">
        <is>
          <t>30%</t>
        </is>
      </c>
      <c r="L36" s="138" t="inlineStr">
        <is>
          <t>单次伤害超过生命值上限25%的部分减伤80%。</t>
        </is>
      </c>
      <c r="M36" s="135" t="n"/>
      <c r="N36" s="135" t="n"/>
      <c r="O36" s="136" t="n"/>
      <c r="P36" s="1106" t="inlineStr">
        <is>
          <t>0.20伤害+0.2000血量</t>
        </is>
      </c>
      <c r="R36" s="652">
        <f>S36*$Q$4+T36*$Q$5</f>
        <v/>
      </c>
      <c r="S36" s="1106" t="inlineStr">
        <is>
          <t>0.2</t>
        </is>
      </c>
      <c r="T36" s="1106" t="inlineStr">
        <is>
          <t>0.2</t>
        </is>
      </c>
    </row>
    <row r="37" ht="24" customHeight="1">
      <c r="A37" s="788" t="inlineStr"/>
    </row>
    <row r="38" ht="24" customHeight="1">
      <c r="A38" s="24" t="inlineStr">
        <is>
          <t>技能等级</t>
        </is>
      </c>
      <c r="B38" s="118" t="inlineStr">
        <is>
          <t>战斗力</t>
        </is>
      </c>
      <c r="C38" s="96" t="inlineStr">
        <is>
          <t>祝福值</t>
        </is>
      </c>
      <c r="D38" s="96" t="inlineStr">
        <is>
          <t>单次材料</t>
        </is>
      </c>
      <c r="E38" s="311" t="inlineStr">
        <is>
          <t>满值材料</t>
        </is>
      </c>
      <c r="F38" s="653" t="inlineStr">
        <is>
          <t>满值积分</t>
        </is>
      </c>
      <c r="G38" s="389" t="inlineStr">
        <is>
          <t>生命值</t>
        </is>
      </c>
      <c r="H38" s="206" t="inlineStr">
        <is>
          <t>技能附伤</t>
        </is>
      </c>
      <c r="I38" s="206" t="inlineStr">
        <is>
          <t>初始怒气</t>
        </is>
      </c>
      <c r="J38" s="202" t="inlineStr">
        <is>
          <t>技能命中</t>
        </is>
      </c>
      <c r="K38" s="206" t="inlineStr">
        <is>
          <t>初始怒气</t>
        </is>
      </c>
      <c r="L38" s="202" t="inlineStr">
        <is>
          <t>技能附减</t>
        </is>
      </c>
      <c r="M38" s="204" t="inlineStr">
        <is>
          <t>初始怒气</t>
        </is>
      </c>
      <c r="N38" s="701" t="inlineStr">
        <is>
          <t>技能暴击</t>
        </is>
      </c>
      <c r="O38" s="701" t="inlineStr">
        <is>
          <t>初始怒气</t>
        </is>
      </c>
    </row>
    <row r="39" ht="24" customHeight="1">
      <c r="A39" s="1082" t="inlineStr">
        <is>
          <t>0级</t>
        </is>
      </c>
      <c r="B39" s="234" t="inlineStr">
        <is>
          <t>0.5</t>
        </is>
      </c>
      <c r="C39" s="340" t="inlineStr">
        <is>
          <t>18</t>
        </is>
      </c>
      <c r="D39" s="340" t="inlineStr">
        <is>
          <t>1</t>
        </is>
      </c>
      <c r="E39" s="207">
        <f>ROUNDUP(C39/$P$2+1,0)*D39</f>
        <v/>
      </c>
      <c r="F39" s="657">
        <f>E39*40</f>
        <v/>
      </c>
      <c r="G39" s="207" t="inlineStr">
        <is>
          <t>1</t>
        </is>
      </c>
      <c r="H39" s="1108" t="inlineStr">
        <is>
          <t>1</t>
        </is>
      </c>
      <c r="I39" s="684" t="inlineStr">
        <is>
          <t>0</t>
        </is>
      </c>
      <c r="J39" s="558" t="inlineStr">
        <is>
          <t>1%</t>
        </is>
      </c>
      <c r="K39" s="684" t="inlineStr">
        <is>
          <t>0</t>
        </is>
      </c>
      <c r="L39" s="558" t="inlineStr">
        <is>
          <t>1</t>
        </is>
      </c>
      <c r="M39" s="769" t="inlineStr">
        <is>
          <t>0</t>
        </is>
      </c>
      <c r="N39" s="657" t="inlineStr">
        <is>
          <t>1%</t>
        </is>
      </c>
      <c r="O39" s="207" t="inlineStr">
        <is>
          <t>0</t>
        </is>
      </c>
    </row>
    <row r="40" ht="24" customHeight="1">
      <c r="A40" s="741" t="inlineStr">
        <is>
          <t>1级</t>
        </is>
      </c>
      <c r="B40" s="82" t="inlineStr">
        <is>
          <t>1</t>
        </is>
      </c>
      <c r="C40" s="83" t="inlineStr">
        <is>
          <t>36</t>
        </is>
      </c>
      <c r="D40" s="83" t="inlineStr">
        <is>
          <t>2</t>
        </is>
      </c>
      <c r="E40" s="84">
        <f>ROUNDUP(C40/$P$2+1,0)*D40</f>
        <v/>
      </c>
      <c r="F40" s="239">
        <f>E40*40</f>
        <v/>
      </c>
      <c r="G40" s="84" t="inlineStr">
        <is>
          <t>5</t>
        </is>
      </c>
      <c r="H40" s="1084" t="inlineStr">
        <is>
          <t>3</t>
        </is>
      </c>
      <c r="I40" s="222" t="inlineStr">
        <is>
          <t>1</t>
        </is>
      </c>
      <c r="J40" s="82" t="inlineStr">
        <is>
          <t>2%</t>
        </is>
      </c>
      <c r="K40" s="222" t="inlineStr">
        <is>
          <t>1</t>
        </is>
      </c>
      <c r="L40" s="82" t="inlineStr">
        <is>
          <t>3</t>
        </is>
      </c>
      <c r="M40" s="84" t="inlineStr">
        <is>
          <t>1</t>
        </is>
      </c>
      <c r="N40" s="239" t="inlineStr">
        <is>
          <t>2%</t>
        </is>
      </c>
      <c r="O40" s="209" t="inlineStr">
        <is>
          <t>3</t>
        </is>
      </c>
    </row>
    <row r="41" ht="24" customHeight="1">
      <c r="A41" s="741" t="inlineStr">
        <is>
          <t>2级</t>
        </is>
      </c>
      <c r="B41" s="82" t="inlineStr">
        <is>
          <t>2.5</t>
        </is>
      </c>
      <c r="C41" s="83" t="inlineStr">
        <is>
          <t>70</t>
        </is>
      </c>
      <c r="D41" s="83" t="inlineStr">
        <is>
          <t>4</t>
        </is>
      </c>
      <c r="E41" s="84">
        <f>ROUNDUP(C41/$P$2+1,0)*D41</f>
        <v/>
      </c>
      <c r="F41" s="239">
        <f>E41*40</f>
        <v/>
      </c>
      <c r="G41" s="84" t="inlineStr">
        <is>
          <t>21</t>
        </is>
      </c>
      <c r="H41" s="1084" t="inlineStr">
        <is>
          <t>8</t>
        </is>
      </c>
      <c r="I41" s="222" t="inlineStr">
        <is>
          <t>2</t>
        </is>
      </c>
      <c r="J41" s="82" t="inlineStr">
        <is>
          <t>4%</t>
        </is>
      </c>
      <c r="K41" s="222" t="inlineStr">
        <is>
          <t>2</t>
        </is>
      </c>
      <c r="L41" s="82" t="inlineStr">
        <is>
          <t>8</t>
        </is>
      </c>
      <c r="M41" s="84" t="inlineStr">
        <is>
          <t>4</t>
        </is>
      </c>
      <c r="N41" s="239" t="inlineStr">
        <is>
          <t>4%</t>
        </is>
      </c>
      <c r="O41" s="209" t="inlineStr">
        <is>
          <t>7</t>
        </is>
      </c>
    </row>
    <row r="42" ht="24" customHeight="1">
      <c r="A42" s="741" t="inlineStr">
        <is>
          <t>3级</t>
        </is>
      </c>
      <c r="B42" s="82" t="inlineStr">
        <is>
          <t>5</t>
        </is>
      </c>
      <c r="C42" s="83" t="inlineStr">
        <is>
          <t>90</t>
        </is>
      </c>
      <c r="D42" s="83" t="inlineStr">
        <is>
          <t>6</t>
        </is>
      </c>
      <c r="E42" s="84">
        <f>ROUNDUP(C42/$P$2+1,0)*D42</f>
        <v/>
      </c>
      <c r="F42" s="239">
        <f>E42*40</f>
        <v/>
      </c>
      <c r="G42" s="84" t="inlineStr">
        <is>
          <t>21</t>
        </is>
      </c>
      <c r="H42" s="1084" t="inlineStr">
        <is>
          <t>15</t>
        </is>
      </c>
      <c r="I42" s="222" t="inlineStr">
        <is>
          <t>3</t>
        </is>
      </c>
      <c r="J42" s="82" t="inlineStr">
        <is>
          <t>7%</t>
        </is>
      </c>
      <c r="K42" s="222" t="inlineStr">
        <is>
          <t>3</t>
        </is>
      </c>
      <c r="L42" s="82" t="inlineStr">
        <is>
          <t>15</t>
        </is>
      </c>
      <c r="M42" s="84" t="inlineStr">
        <is>
          <t>7</t>
        </is>
      </c>
      <c r="N42" s="239" t="inlineStr">
        <is>
          <t>7%</t>
        </is>
      </c>
      <c r="O42" s="209" t="inlineStr">
        <is>
          <t>11</t>
        </is>
      </c>
    </row>
    <row r="43" ht="24" customHeight="1">
      <c r="A43" s="741" t="inlineStr">
        <is>
          <t>4级</t>
        </is>
      </c>
      <c r="B43" s="82" t="inlineStr">
        <is>
          <t>8.5</t>
        </is>
      </c>
      <c r="C43" s="83" t="inlineStr">
        <is>
          <t>120</t>
        </is>
      </c>
      <c r="D43" s="83" t="inlineStr">
        <is>
          <t>8</t>
        </is>
      </c>
      <c r="E43" s="84">
        <f>ROUNDUP(C43/$P$2+1,0)*D43</f>
        <v/>
      </c>
      <c r="F43" s="239">
        <f>E43*40</f>
        <v/>
      </c>
      <c r="G43" s="84" t="inlineStr">
        <is>
          <t>33</t>
        </is>
      </c>
      <c r="H43" s="1084" t="inlineStr">
        <is>
          <t>23</t>
        </is>
      </c>
      <c r="I43" s="222" t="inlineStr">
        <is>
          <t>4</t>
        </is>
      </c>
      <c r="J43" s="82" t="inlineStr">
        <is>
          <t>11%</t>
        </is>
      </c>
      <c r="K43" s="222" t="inlineStr">
        <is>
          <t>5</t>
        </is>
      </c>
      <c r="L43" s="82" t="inlineStr">
        <is>
          <t>23</t>
        </is>
      </c>
      <c r="M43" s="84" t="inlineStr">
        <is>
          <t>10</t>
        </is>
      </c>
      <c r="N43" s="239" t="inlineStr">
        <is>
          <t>11%</t>
        </is>
      </c>
      <c r="O43" s="209" t="inlineStr">
        <is>
          <t>15</t>
        </is>
      </c>
    </row>
    <row r="44" ht="24" customHeight="1">
      <c r="A44" s="741" t="inlineStr">
        <is>
          <t>5级</t>
        </is>
      </c>
      <c r="B44" s="82" t="inlineStr">
        <is>
          <t>13</t>
        </is>
      </c>
      <c r="C44" s="83" t="inlineStr">
        <is>
          <t>160</t>
        </is>
      </c>
      <c r="D44" s="83" t="inlineStr">
        <is>
          <t>10</t>
        </is>
      </c>
      <c r="E44" s="84">
        <f>ROUNDUP(C44/$P$2+1,0)*D44</f>
        <v/>
      </c>
      <c r="F44" s="239">
        <f>E44*40</f>
        <v/>
      </c>
      <c r="G44" s="84" t="inlineStr">
        <is>
          <t>47</t>
        </is>
      </c>
      <c r="H44" s="1084" t="inlineStr">
        <is>
          <t>32</t>
        </is>
      </c>
      <c r="I44" s="222" t="inlineStr">
        <is>
          <t>5</t>
        </is>
      </c>
      <c r="J44" s="82" t="inlineStr">
        <is>
          <t>16%</t>
        </is>
      </c>
      <c r="K44" s="222" t="inlineStr">
        <is>
          <t>7</t>
        </is>
      </c>
      <c r="L44" s="82" t="inlineStr">
        <is>
          <t>32</t>
        </is>
      </c>
      <c r="M44" s="84" t="inlineStr">
        <is>
          <t>13</t>
        </is>
      </c>
      <c r="N44" s="239" t="inlineStr">
        <is>
          <t>16%</t>
        </is>
      </c>
      <c r="O44" s="209" t="inlineStr">
        <is>
          <t>19</t>
        </is>
      </c>
    </row>
    <row r="45" ht="24" customHeight="1">
      <c r="A45" s="741" t="inlineStr">
        <is>
          <t>6级</t>
        </is>
      </c>
      <c r="B45" s="82" t="inlineStr">
        <is>
          <t>18.5</t>
        </is>
      </c>
      <c r="C45" s="83" t="inlineStr">
        <is>
          <t>200</t>
        </is>
      </c>
      <c r="D45" s="83" t="inlineStr">
        <is>
          <t>12</t>
        </is>
      </c>
      <c r="E45" s="84">
        <f>ROUNDUP(C45/$P$2+1,0)*D45</f>
        <v/>
      </c>
      <c r="F45" s="239">
        <f>E45*40</f>
        <v/>
      </c>
      <c r="G45" s="84" t="inlineStr">
        <is>
          <t>63</t>
        </is>
      </c>
      <c r="H45" s="1084" t="inlineStr">
        <is>
          <t>42</t>
        </is>
      </c>
      <c r="I45" s="222" t="inlineStr">
        <is>
          <t>6</t>
        </is>
      </c>
      <c r="J45" s="82" t="inlineStr">
        <is>
          <t>21%</t>
        </is>
      </c>
      <c r="K45" s="222" t="inlineStr">
        <is>
          <t>9</t>
        </is>
      </c>
      <c r="L45" s="82" t="inlineStr">
        <is>
          <t>42</t>
        </is>
      </c>
      <c r="M45" s="84" t="inlineStr">
        <is>
          <t>16</t>
        </is>
      </c>
      <c r="N45" s="239" t="inlineStr">
        <is>
          <t>21%</t>
        </is>
      </c>
      <c r="O45" s="209" t="inlineStr">
        <is>
          <t>24</t>
        </is>
      </c>
    </row>
    <row r="46" ht="24" customHeight="1">
      <c r="A46" s="741" t="inlineStr">
        <is>
          <t>7级</t>
        </is>
      </c>
      <c r="B46" s="82" t="inlineStr">
        <is>
          <t>25</t>
        </is>
      </c>
      <c r="C46" s="83" t="inlineStr">
        <is>
          <t>280</t>
        </is>
      </c>
      <c r="D46" s="83" t="inlineStr">
        <is>
          <t>14</t>
        </is>
      </c>
      <c r="E46" s="84">
        <f>ROUNDUP(C46/$P$2+1,0)*D46</f>
        <v/>
      </c>
      <c r="F46" s="239">
        <f>E46*40</f>
        <v/>
      </c>
      <c r="G46" s="84" t="inlineStr">
        <is>
          <t>82</t>
        </is>
      </c>
      <c r="H46" s="1084" t="inlineStr">
        <is>
          <t>53</t>
        </is>
      </c>
      <c r="I46" s="222" t="inlineStr">
        <is>
          <t>7</t>
        </is>
      </c>
      <c r="J46" s="82" t="inlineStr">
        <is>
          <t>27%</t>
        </is>
      </c>
      <c r="K46" s="222" t="inlineStr">
        <is>
          <t>11</t>
        </is>
      </c>
      <c r="L46" s="82" t="inlineStr">
        <is>
          <t>53</t>
        </is>
      </c>
      <c r="M46" s="84" t="inlineStr">
        <is>
          <t>20</t>
        </is>
      </c>
      <c r="N46" s="239" t="inlineStr">
        <is>
          <t>27%</t>
        </is>
      </c>
      <c r="O46" s="209" t="inlineStr">
        <is>
          <t>29</t>
        </is>
      </c>
    </row>
    <row r="47" ht="24" customHeight="1">
      <c r="A47" s="741" t="inlineStr">
        <is>
          <t>8级</t>
        </is>
      </c>
      <c r="B47" s="82" t="inlineStr">
        <is>
          <t>32.5</t>
        </is>
      </c>
      <c r="C47" s="83" t="inlineStr">
        <is>
          <t>360</t>
        </is>
      </c>
      <c r="D47" s="83" t="inlineStr">
        <is>
          <t>17</t>
        </is>
      </c>
      <c r="E47" s="84">
        <f>ROUNDUP(C47/2+1,0)*D47</f>
        <v/>
      </c>
      <c r="F47" s="239">
        <f>E47*40</f>
        <v/>
      </c>
      <c r="G47" s="84" t="inlineStr">
        <is>
          <t>107</t>
        </is>
      </c>
      <c r="H47" s="1084" t="inlineStr">
        <is>
          <t>65</t>
        </is>
      </c>
      <c r="I47" s="222" t="inlineStr">
        <is>
          <t>8</t>
        </is>
      </c>
      <c r="J47" s="82" t="inlineStr">
        <is>
          <t>33%</t>
        </is>
      </c>
      <c r="K47" s="222" t="inlineStr">
        <is>
          <t>13</t>
        </is>
      </c>
      <c r="L47" s="82" t="inlineStr">
        <is>
          <t>65</t>
        </is>
      </c>
      <c r="M47" s="84" t="inlineStr">
        <is>
          <t>24</t>
        </is>
      </c>
      <c r="N47" s="239" t="inlineStr">
        <is>
          <t>33%</t>
        </is>
      </c>
      <c r="O47" s="84" t="inlineStr">
        <is>
          <t>35</t>
        </is>
      </c>
    </row>
    <row r="48" ht="24" customHeight="1">
      <c r="A48" s="741" t="inlineStr">
        <is>
          <t>9级</t>
        </is>
      </c>
      <c r="B48" s="82" t="inlineStr">
        <is>
          <t>40.5</t>
        </is>
      </c>
      <c r="C48" s="807" t="inlineStr">
        <is>
          <t>600</t>
        </is>
      </c>
      <c r="D48" s="807" t="inlineStr">
        <is>
          <t>20</t>
        </is>
      </c>
      <c r="E48" s="84">
        <f>ROUNDUP(C48/2+1,0)*D48</f>
        <v/>
      </c>
      <c r="F48" s="239">
        <f>E48*40</f>
        <v/>
      </c>
      <c r="G48" s="84" t="inlineStr">
        <is>
          <t>143</t>
        </is>
      </c>
      <c r="H48" s="1084" t="inlineStr">
        <is>
          <t>80</t>
        </is>
      </c>
      <c r="I48" s="222" t="inlineStr">
        <is>
          <t>9</t>
        </is>
      </c>
      <c r="J48" s="82" t="inlineStr">
        <is>
          <t>40%</t>
        </is>
      </c>
      <c r="K48" s="222" t="inlineStr">
        <is>
          <t>16</t>
        </is>
      </c>
      <c r="L48" s="82" t="inlineStr">
        <is>
          <t>80</t>
        </is>
      </c>
      <c r="M48" s="209" t="inlineStr">
        <is>
          <t>29</t>
        </is>
      </c>
      <c r="N48" s="239" t="inlineStr">
        <is>
          <t>40%</t>
        </is>
      </c>
      <c r="O48" s="84" t="inlineStr">
        <is>
          <t>42</t>
        </is>
      </c>
    </row>
    <row r="49" ht="24" customHeight="1">
      <c r="A49" s="742" t="inlineStr">
        <is>
          <t>10级</t>
        </is>
      </c>
      <c r="B49" s="89" t="inlineStr">
        <is>
          <t>50</t>
        </is>
      </c>
      <c r="C49" s="91" t="inlineStr">
        <is>
          <t>x</t>
        </is>
      </c>
      <c r="D49" s="91" t="inlineStr">
        <is>
          <t>x</t>
        </is>
      </c>
      <c r="E49" s="92" t="inlineStr">
        <is>
          <t>x</t>
        </is>
      </c>
      <c r="F49" s="669" t="inlineStr">
        <is>
          <t>x</t>
        </is>
      </c>
      <c r="G49" s="224" t="inlineStr">
        <is>
          <t>200</t>
        </is>
      </c>
      <c r="H49" s="1109" t="inlineStr">
        <is>
          <t>100</t>
        </is>
      </c>
      <c r="I49" s="687" t="inlineStr">
        <is>
          <t>10</t>
        </is>
      </c>
      <c r="J49" s="1110" t="inlineStr">
        <is>
          <t>50%</t>
        </is>
      </c>
      <c r="K49" s="723" t="inlineStr">
        <is>
          <t>20</t>
        </is>
      </c>
      <c r="L49" s="844" t="inlineStr">
        <is>
          <t>100</t>
        </is>
      </c>
      <c r="M49" s="295" t="inlineStr">
        <is>
          <t>35</t>
        </is>
      </c>
      <c r="N49" s="1111" t="inlineStr">
        <is>
          <t>50%</t>
        </is>
      </c>
      <c r="O49" s="224" t="inlineStr">
        <is>
          <t>50</t>
        </is>
      </c>
    </row>
    <row r="50" ht="24" customHeight="1">
      <c r="A50" s="55" t="inlineStr">
        <is>
          <t>适用范围</t>
        </is>
      </c>
      <c r="B50" s="1112" t="inlineStr">
        <is>
          <t>通用值</t>
        </is>
      </c>
      <c r="C50" s="270" t="n"/>
      <c r="D50" s="270" t="n"/>
      <c r="E50" s="270" t="n"/>
      <c r="F50" s="270" t="n"/>
      <c r="G50" s="270" t="n"/>
      <c r="H50" s="279" t="inlineStr">
        <is>
          <t>二阶5星 激活青龙</t>
        </is>
      </c>
      <c r="I50" s="56" t="n"/>
      <c r="J50" s="279" t="inlineStr">
        <is>
          <t>三阶5星 激活白虎</t>
        </is>
      </c>
      <c r="K50" s="56" t="n"/>
      <c r="L50" s="1112" t="inlineStr">
        <is>
          <t>四阶5星 激活朱雀</t>
        </is>
      </c>
      <c r="M50" s="270" t="n"/>
      <c r="N50" s="269" t="inlineStr">
        <is>
          <t>五阶5星 激活玄武</t>
        </is>
      </c>
      <c r="O50" s="270" t="n"/>
    </row>
    <row r="51" ht="24" customHeight="1">
      <c r="A51" s="788" t="inlineStr"/>
    </row>
    <row r="52" ht="24" customHeight="1">
      <c r="A52" s="389" t="inlineStr">
        <is>
          <t>技能名称</t>
        </is>
      </c>
      <c r="B52" s="388" t="inlineStr">
        <is>
          <t>效果说明</t>
        </is>
      </c>
      <c r="C52" s="3" t="n"/>
      <c r="D52" s="3" t="n"/>
      <c r="E52" s="3" t="n"/>
      <c r="F52" s="3" t="n"/>
      <c r="G52" s="3" t="n"/>
      <c r="H52" s="3" t="n"/>
      <c r="I52" s="3" t="n"/>
      <c r="J52" s="3" t="n"/>
      <c r="K52" s="3" t="n"/>
      <c r="L52" s="3" t="n"/>
      <c r="M52" s="3" t="n"/>
      <c r="N52" s="3" t="n"/>
      <c r="O52" s="3" t="n"/>
    </row>
    <row r="53" ht="24" customHeight="1">
      <c r="A53" s="685" t="inlineStr">
        <is>
          <t>青龙奥义
佛山无影脚
影刃乱舞</t>
        </is>
      </c>
      <c r="B53" s="1113" t="inlineStr">
        <is>
          <t>等级 0 ：造成 50 点+自身力量* 50 %的伤害，自身命中率+31%持续2回合，无视大海。</t>
        </is>
      </c>
      <c r="C53" s="3" t="n"/>
      <c r="D53" s="3" t="n"/>
      <c r="E53" s="3" t="n"/>
      <c r="F53" s="3" t="n"/>
      <c r="G53" s="3" t="n"/>
      <c r="H53" s="3" t="n"/>
      <c r="I53" s="3" t="n"/>
      <c r="J53" s="3" t="n"/>
      <c r="K53" s="3" t="n"/>
      <c r="L53" s="3" t="n"/>
      <c r="M53" s="3" t="n"/>
      <c r="N53" s="3" t="n"/>
      <c r="O53" s="3" t="n"/>
    </row>
    <row r="54" ht="24" customHeight="1">
      <c r="A54" s="414" t="n"/>
      <c r="B54" s="790" t="inlineStr">
        <is>
          <t>等级 1 ：造成 56 点+自身力量* 50 %的伤害，自身命中率+32%持续2回合，无视大海。</t>
        </is>
      </c>
      <c r="C54" s="129" t="n"/>
      <c r="D54" s="129" t="n"/>
      <c r="E54" s="129" t="n"/>
      <c r="F54" s="129" t="n"/>
      <c r="G54" s="129" t="n"/>
      <c r="H54" s="129" t="n"/>
      <c r="I54" s="129" t="n"/>
      <c r="J54" s="129" t="n"/>
      <c r="K54" s="129" t="n"/>
      <c r="L54" s="129" t="n"/>
      <c r="M54" s="129" t="n"/>
      <c r="N54" s="129" t="n"/>
      <c r="O54" s="130" t="n"/>
    </row>
    <row r="55" ht="24" customHeight="1">
      <c r="A55" s="414" t="n"/>
      <c r="B55" s="790" t="inlineStr">
        <is>
          <t>等级 2 ：造成 64 点+自身力量* 60 %的伤害，自身命中率+34%持续2回合，无视大海。</t>
        </is>
      </c>
      <c r="C55" s="129" t="n"/>
      <c r="D55" s="129" t="n"/>
      <c r="E55" s="129" t="n"/>
      <c r="F55" s="129" t="n"/>
      <c r="G55" s="129" t="n"/>
      <c r="H55" s="129" t="n"/>
      <c r="I55" s="129" t="n"/>
      <c r="J55" s="129" t="n"/>
      <c r="K55" s="129" t="n"/>
      <c r="L55" s="129" t="n"/>
      <c r="M55" s="129" t="n"/>
      <c r="N55" s="129" t="n"/>
      <c r="O55" s="130" t="n"/>
    </row>
    <row r="56" ht="24" customHeight="1">
      <c r="A56" s="414" t="n"/>
      <c r="B56" s="790" t="inlineStr">
        <is>
          <t>等级 3 ：造成 73 点+自身力量* 60 %的伤害，自身命中率+37%持续2回合，无视大海。</t>
        </is>
      </c>
      <c r="C56" s="129" t="n"/>
      <c r="D56" s="129" t="n"/>
      <c r="E56" s="129" t="n"/>
      <c r="F56" s="129" t="n"/>
      <c r="G56" s="129" t="n"/>
      <c r="H56" s="129" t="n"/>
      <c r="I56" s="129" t="n"/>
      <c r="J56" s="129" t="n"/>
      <c r="K56" s="129" t="n"/>
      <c r="L56" s="129" t="n"/>
      <c r="M56" s="129" t="n"/>
      <c r="N56" s="129" t="n"/>
      <c r="O56" s="130" t="n"/>
    </row>
    <row r="57" ht="24" customHeight="1">
      <c r="A57" s="414" t="n"/>
      <c r="B57" s="790" t="inlineStr">
        <is>
          <t>等级 4 ：造成 84 点+自身力量* 70 %的伤害，自身命中率+41%持续2回合，无视大海。</t>
        </is>
      </c>
      <c r="C57" s="129" t="n"/>
      <c r="D57" s="129" t="n"/>
      <c r="E57" s="129" t="n"/>
      <c r="F57" s="129" t="n"/>
      <c r="G57" s="129" t="n"/>
      <c r="H57" s="129" t="n"/>
      <c r="I57" s="129" t="n"/>
      <c r="J57" s="129" t="n"/>
      <c r="K57" s="129" t="n"/>
      <c r="L57" s="129" t="n"/>
      <c r="M57" s="129" t="n"/>
      <c r="N57" s="129" t="n"/>
      <c r="O57" s="130" t="n"/>
    </row>
    <row r="58" ht="24" customHeight="1">
      <c r="A58" s="414" t="n"/>
      <c r="B58" s="790" t="inlineStr">
        <is>
          <t>等级 5 ：造成 97 点+自身力量* 70 %的伤害，自身命中率+46%持续3回合，无视大海。</t>
        </is>
      </c>
      <c r="C58" s="129" t="n"/>
      <c r="D58" s="129" t="n"/>
      <c r="E58" s="129" t="n"/>
      <c r="F58" s="129" t="n"/>
      <c r="G58" s="129" t="n"/>
      <c r="H58" s="129" t="n"/>
      <c r="I58" s="129" t="n"/>
      <c r="J58" s="129" t="n"/>
      <c r="K58" s="129" t="n"/>
      <c r="L58" s="129" t="n"/>
      <c r="M58" s="129" t="n"/>
      <c r="N58" s="129" t="n"/>
      <c r="O58" s="130" t="n"/>
    </row>
    <row r="59" ht="24" customHeight="1">
      <c r="A59" s="414" t="n"/>
      <c r="B59" s="790" t="inlineStr">
        <is>
          <t>等级 6 ：造成113点+自身力量* 80 %的伤害，自身命中率+51%持续3回合，无视大海。</t>
        </is>
      </c>
      <c r="C59" s="129" t="n"/>
      <c r="D59" s="129" t="n"/>
      <c r="E59" s="129" t="n"/>
      <c r="F59" s="129" t="n"/>
      <c r="G59" s="129" t="n"/>
      <c r="H59" s="129" t="n"/>
      <c r="I59" s="129" t="n"/>
      <c r="J59" s="129" t="n"/>
      <c r="K59" s="129" t="n"/>
      <c r="L59" s="129" t="n"/>
      <c r="M59" s="129" t="n"/>
      <c r="N59" s="129" t="n"/>
      <c r="O59" s="130" t="n"/>
    </row>
    <row r="60" ht="24" customHeight="1">
      <c r="A60" s="414" t="n"/>
      <c r="B60" s="790" t="inlineStr">
        <is>
          <t>等级 7 ：造成131点+自身力量* 80 %的伤害，自身命中率+57%持续3回合，无视大海。</t>
        </is>
      </c>
      <c r="C60" s="129" t="n"/>
      <c r="D60" s="129" t="n"/>
      <c r="E60" s="129" t="n"/>
      <c r="F60" s="129" t="n"/>
      <c r="G60" s="129" t="n"/>
      <c r="H60" s="129" t="n"/>
      <c r="I60" s="129" t="n"/>
      <c r="J60" s="129" t="n"/>
      <c r="K60" s="129" t="n"/>
      <c r="L60" s="129" t="n"/>
      <c r="M60" s="129" t="n"/>
      <c r="N60" s="129" t="n"/>
      <c r="O60" s="130" t="n"/>
    </row>
    <row r="61" ht="24" customHeight="1">
      <c r="A61" s="414" t="n"/>
      <c r="B61" s="790" t="inlineStr">
        <is>
          <t>等级 8 ：造成150点+自身力量* 90 %的伤害，自身命中率+63%持续3回合，无视大海。</t>
        </is>
      </c>
      <c r="C61" s="129" t="n"/>
      <c r="D61" s="129" t="n"/>
      <c r="E61" s="129" t="n"/>
      <c r="F61" s="129" t="n"/>
      <c r="G61" s="129" t="n"/>
      <c r="H61" s="129" t="n"/>
      <c r="I61" s="129" t="n"/>
      <c r="J61" s="129" t="n"/>
      <c r="K61" s="129" t="n"/>
      <c r="L61" s="129" t="n"/>
      <c r="M61" s="129" t="n"/>
      <c r="N61" s="129" t="n"/>
      <c r="O61" s="130" t="n"/>
    </row>
    <row r="62" ht="24" customHeight="1">
      <c r="A62" s="414" t="n"/>
      <c r="B62" s="790" t="inlineStr">
        <is>
          <t>等级 9 ：造成171点+自身力量* 90 %的伤害，自身命中率+70%持续3回合，无视大海。</t>
        </is>
      </c>
      <c r="C62" s="129" t="n"/>
      <c r="D62" s="129" t="n"/>
      <c r="E62" s="129" t="n"/>
      <c r="F62" s="129" t="n"/>
      <c r="G62" s="129" t="n"/>
      <c r="H62" s="129" t="n"/>
      <c r="I62" s="129" t="n"/>
      <c r="J62" s="129" t="n"/>
      <c r="K62" s="129" t="n"/>
      <c r="L62" s="129" t="n"/>
      <c r="M62" s="129" t="n"/>
      <c r="N62" s="129" t="n"/>
      <c r="O62" s="130" t="n"/>
    </row>
    <row r="63" ht="24" customHeight="1">
      <c r="A63" s="414" t="n"/>
      <c r="B63" s="791" t="inlineStr">
        <is>
          <t>等级10：造成200点+自身力量*100%的伤害，自身命中率+80%持续3回合，无视大海。</t>
        </is>
      </c>
      <c r="C63" s="135" t="n"/>
      <c r="D63" s="135" t="n"/>
      <c r="E63" s="135" t="n"/>
      <c r="F63" s="135" t="n"/>
      <c r="G63" s="135" t="n"/>
      <c r="H63" s="135" t="n"/>
      <c r="I63" s="135" t="n"/>
      <c r="J63" s="135" t="n"/>
      <c r="K63" s="135" t="n"/>
      <c r="L63" s="135" t="n"/>
      <c r="M63" s="135" t="n"/>
      <c r="N63" s="135" t="n"/>
      <c r="O63" s="136" t="n"/>
    </row>
    <row r="64" ht="24" customHeight="1">
      <c r="A64" s="691" t="inlineStr">
        <is>
          <t>青龙奥义
天使之翼
神之泪影</t>
        </is>
      </c>
      <c r="B64" s="789" t="inlineStr">
        <is>
          <t>等级 0 ：造成 50 点+自身敏捷* 50 %的伤害，无视大海不能被反弹。必暴击！</t>
        </is>
      </c>
      <c r="C64" s="158" t="n"/>
      <c r="D64" s="158" t="n"/>
      <c r="E64" s="158" t="n"/>
      <c r="F64" s="158" t="n"/>
      <c r="G64" s="158" t="n"/>
      <c r="H64" s="158" t="n"/>
      <c r="I64" s="158" t="n"/>
      <c r="J64" s="158" t="n"/>
      <c r="K64" s="158" t="n"/>
      <c r="L64" s="158" t="n"/>
      <c r="M64" s="158" t="n"/>
      <c r="N64" s="158" t="n"/>
      <c r="O64" s="320" t="n"/>
    </row>
    <row r="65" ht="24" customHeight="1">
      <c r="A65" s="414" t="n"/>
      <c r="B65" s="790" t="inlineStr">
        <is>
          <t>等级 1 ：造成 56 点+自身敏捷* 50 %的伤害，无视大海不能被反弹。必暴击！</t>
        </is>
      </c>
      <c r="C65" s="129" t="n"/>
      <c r="D65" s="129" t="n"/>
      <c r="E65" s="129" t="n"/>
      <c r="F65" s="129" t="n"/>
      <c r="G65" s="129" t="n"/>
      <c r="H65" s="129" t="n"/>
      <c r="I65" s="129" t="n"/>
      <c r="J65" s="129" t="n"/>
      <c r="K65" s="129" t="n"/>
      <c r="L65" s="129" t="n"/>
      <c r="M65" s="129" t="n"/>
      <c r="N65" s="129" t="n"/>
      <c r="O65" s="130" t="n"/>
    </row>
    <row r="66" ht="24" customHeight="1">
      <c r="A66" s="414" t="n"/>
      <c r="B66" s="790" t="inlineStr">
        <is>
          <t>等级 2 ：造成 64 点+自身敏捷* 60 %的伤害，无视大海不能被反弹。必暴击！</t>
        </is>
      </c>
      <c r="C66" s="129" t="n"/>
      <c r="D66" s="129" t="n"/>
      <c r="E66" s="129" t="n"/>
      <c r="F66" s="129" t="n"/>
      <c r="G66" s="129" t="n"/>
      <c r="H66" s="129" t="n"/>
      <c r="I66" s="129" t="n"/>
      <c r="J66" s="129" t="n"/>
      <c r="K66" s="129" t="n"/>
      <c r="L66" s="129" t="n"/>
      <c r="M66" s="129" t="n"/>
      <c r="N66" s="129" t="n"/>
      <c r="O66" s="130" t="n"/>
    </row>
    <row r="67" ht="24" customHeight="1">
      <c r="A67" s="414" t="n"/>
      <c r="B67" s="790" t="inlineStr">
        <is>
          <t>等级 3 ：造成 73 点+自身敏捷* 60 %的伤害，无视大海不能被反弹。必暴击！</t>
        </is>
      </c>
      <c r="C67" s="129" t="n"/>
      <c r="D67" s="129" t="n"/>
      <c r="E67" s="129" t="n"/>
      <c r="F67" s="129" t="n"/>
      <c r="G67" s="129" t="n"/>
      <c r="H67" s="129" t="n"/>
      <c r="I67" s="129" t="n"/>
      <c r="J67" s="129" t="n"/>
      <c r="K67" s="129" t="n"/>
      <c r="L67" s="129" t="n"/>
      <c r="M67" s="129" t="n"/>
      <c r="N67" s="129" t="n"/>
      <c r="O67" s="130" t="n"/>
    </row>
    <row r="68" ht="24" customHeight="1">
      <c r="A68" s="414" t="n"/>
      <c r="B68" s="790" t="inlineStr">
        <is>
          <t>等级 4 ：造成 84 点+自身敏捷* 70 %的伤害，无视大海不能被反弹。必暴击！</t>
        </is>
      </c>
      <c r="C68" s="129" t="n"/>
      <c r="D68" s="129" t="n"/>
      <c r="E68" s="129" t="n"/>
      <c r="F68" s="129" t="n"/>
      <c r="G68" s="129" t="n"/>
      <c r="H68" s="129" t="n"/>
      <c r="I68" s="129" t="n"/>
      <c r="J68" s="129" t="n"/>
      <c r="K68" s="129" t="n"/>
      <c r="L68" s="129" t="n"/>
      <c r="M68" s="129" t="n"/>
      <c r="N68" s="129" t="n"/>
      <c r="O68" s="130" t="n"/>
    </row>
    <row r="69" ht="24" customHeight="1">
      <c r="A69" s="414" t="n"/>
      <c r="B69" s="790" t="inlineStr">
        <is>
          <t>等级 5 ：造成 97 点+自身敏捷* 70 %的伤害，无视大海不能被反弹。必暴击！</t>
        </is>
      </c>
      <c r="C69" s="129" t="n"/>
      <c r="D69" s="129" t="n"/>
      <c r="E69" s="129" t="n"/>
      <c r="F69" s="129" t="n"/>
      <c r="G69" s="129" t="n"/>
      <c r="H69" s="129" t="n"/>
      <c r="I69" s="129" t="n"/>
      <c r="J69" s="129" t="n"/>
      <c r="K69" s="129" t="n"/>
      <c r="L69" s="129" t="n"/>
      <c r="M69" s="129" t="n"/>
      <c r="N69" s="129" t="n"/>
      <c r="O69" s="130" t="n"/>
    </row>
    <row r="70" ht="24" customHeight="1">
      <c r="A70" s="414" t="n"/>
      <c r="B70" s="790" t="inlineStr">
        <is>
          <t>等级 6 ：造成113点+自身敏捷* 80 %的伤害，无视大海不能被反弹。必暴击！</t>
        </is>
      </c>
      <c r="C70" s="129" t="n"/>
      <c r="D70" s="129" t="n"/>
      <c r="E70" s="129" t="n"/>
      <c r="F70" s="129" t="n"/>
      <c r="G70" s="129" t="n"/>
      <c r="H70" s="129" t="n"/>
      <c r="I70" s="129" t="n"/>
      <c r="J70" s="129" t="n"/>
      <c r="K70" s="129" t="n"/>
      <c r="L70" s="129" t="n"/>
      <c r="M70" s="129" t="n"/>
      <c r="N70" s="129" t="n"/>
      <c r="O70" s="130" t="n"/>
    </row>
    <row r="71" ht="24" customHeight="1">
      <c r="A71" s="414" t="n"/>
      <c r="B71" s="790" t="inlineStr">
        <is>
          <t>等级 7 ：造成131点+自身敏捷* 80 %的伤害，无视大海不能被反弹。必暴击！</t>
        </is>
      </c>
      <c r="C71" s="129" t="n"/>
      <c r="D71" s="129" t="n"/>
      <c r="E71" s="129" t="n"/>
      <c r="F71" s="129" t="n"/>
      <c r="G71" s="129" t="n"/>
      <c r="H71" s="129" t="n"/>
      <c r="I71" s="129" t="n"/>
      <c r="J71" s="129" t="n"/>
      <c r="K71" s="129" t="n"/>
      <c r="L71" s="129" t="n"/>
      <c r="M71" s="129" t="n"/>
      <c r="N71" s="129" t="n"/>
      <c r="O71" s="130" t="n"/>
    </row>
    <row r="72" ht="24" customHeight="1">
      <c r="A72" s="414" t="n"/>
      <c r="B72" s="790" t="inlineStr">
        <is>
          <t>等级 8 ：造成150点+自身敏捷* 90 %的伤害，无视大海不能被反弹。必暴击！</t>
        </is>
      </c>
      <c r="C72" s="129" t="n"/>
      <c r="D72" s="129" t="n"/>
      <c r="E72" s="129" t="n"/>
      <c r="F72" s="129" t="n"/>
      <c r="G72" s="129" t="n"/>
      <c r="H72" s="129" t="n"/>
      <c r="I72" s="129" t="n"/>
      <c r="J72" s="129" t="n"/>
      <c r="K72" s="129" t="n"/>
      <c r="L72" s="129" t="n"/>
      <c r="M72" s="129" t="n"/>
      <c r="N72" s="129" t="n"/>
      <c r="O72" s="130" t="n"/>
    </row>
    <row r="73" ht="24" customHeight="1">
      <c r="A73" s="414" t="n"/>
      <c r="B73" s="790" t="inlineStr">
        <is>
          <t>等级 9 ：造成171点+自身敏捷* 90 %的伤害，无视大海不能被反弹。必暴击！</t>
        </is>
      </c>
      <c r="C73" s="129" t="n"/>
      <c r="D73" s="129" t="n"/>
      <c r="E73" s="129" t="n"/>
      <c r="F73" s="129" t="n"/>
      <c r="G73" s="129" t="n"/>
      <c r="H73" s="129" t="n"/>
      <c r="I73" s="129" t="n"/>
      <c r="J73" s="129" t="n"/>
      <c r="K73" s="129" t="n"/>
      <c r="L73" s="129" t="n"/>
      <c r="M73" s="129" t="n"/>
      <c r="N73" s="129" t="n"/>
      <c r="O73" s="130" t="n"/>
    </row>
    <row r="74" ht="24" customHeight="1">
      <c r="A74" s="414" t="n"/>
      <c r="B74" s="791" t="inlineStr">
        <is>
          <t>等级10：造成200点+自身敏捷*100%的伤害，无视大海不能被反弹。必暴击！</t>
        </is>
      </c>
      <c r="C74" s="135" t="n"/>
      <c r="D74" s="135" t="n"/>
      <c r="E74" s="135" t="n"/>
      <c r="F74" s="135" t="n"/>
      <c r="G74" s="135" t="n"/>
      <c r="H74" s="135" t="n"/>
      <c r="I74" s="135" t="n"/>
      <c r="J74" s="135" t="n"/>
      <c r="K74" s="135" t="n"/>
      <c r="L74" s="135" t="n"/>
      <c r="M74" s="135" t="n"/>
      <c r="N74" s="135" t="n"/>
      <c r="O74" s="136" t="n"/>
    </row>
    <row r="75" ht="24" customHeight="1">
      <c r="A75" s="691" t="inlineStr">
        <is>
          <t>青龙奥义
天残脚
蟠龙翻江</t>
        </is>
      </c>
      <c r="B75" s="789" t="inlineStr">
        <is>
          <t>等级 0 ：造成150点伤害，之后每回合额外附加自身速度*10%点伤害持续2回合，不能被反弹。</t>
        </is>
      </c>
      <c r="C75" s="158" t="n"/>
      <c r="D75" s="158" t="n"/>
      <c r="E75" s="158" t="n"/>
      <c r="F75" s="158" t="n"/>
      <c r="G75" s="158" t="n"/>
      <c r="H75" s="158" t="n"/>
      <c r="I75" s="158" t="n"/>
      <c r="J75" s="158" t="n"/>
      <c r="K75" s="158" t="n"/>
      <c r="L75" s="158" t="n"/>
      <c r="M75" s="158" t="n"/>
      <c r="N75" s="158" t="n"/>
      <c r="O75" s="320" t="n"/>
    </row>
    <row r="76" ht="24" customHeight="1">
      <c r="A76" s="414" t="n"/>
      <c r="B76" s="790" t="inlineStr">
        <is>
          <t>等级 1 ：造成162点伤害，之后每回合额外附加自身速度*10%点伤害持续2回合，不能被反弹。</t>
        </is>
      </c>
      <c r="C76" s="129" t="n"/>
      <c r="D76" s="129" t="n"/>
      <c r="E76" s="129" t="n"/>
      <c r="F76" s="129" t="n"/>
      <c r="G76" s="129" t="n"/>
      <c r="H76" s="129" t="n"/>
      <c r="I76" s="129" t="n"/>
      <c r="J76" s="129" t="n"/>
      <c r="K76" s="129" t="n"/>
      <c r="L76" s="129" t="n"/>
      <c r="M76" s="129" t="n"/>
      <c r="N76" s="129" t="n"/>
      <c r="O76" s="130" t="n"/>
    </row>
    <row r="77" ht="24" customHeight="1">
      <c r="A77" s="414" t="n"/>
      <c r="B77" s="790" t="inlineStr">
        <is>
          <t>等级 2 ：造成174点伤害，之后每回合额外附加自身速度*11%点伤害持续2回合，不能被反弹。</t>
        </is>
      </c>
      <c r="C77" s="129" t="n"/>
      <c r="D77" s="129" t="n"/>
      <c r="E77" s="129" t="n"/>
      <c r="F77" s="129" t="n"/>
      <c r="G77" s="129" t="n"/>
      <c r="H77" s="129" t="n"/>
      <c r="I77" s="129" t="n"/>
      <c r="J77" s="129" t="n"/>
      <c r="K77" s="129" t="n"/>
      <c r="L77" s="129" t="n"/>
      <c r="M77" s="129" t="n"/>
      <c r="N77" s="129" t="n"/>
      <c r="O77" s="130" t="n"/>
    </row>
    <row r="78" ht="24" customHeight="1">
      <c r="A78" s="414" t="n"/>
      <c r="B78" s="790" t="inlineStr">
        <is>
          <t>等级 3 ：造成192点伤害，之后每回合额外附加自身速度*11%点伤害持续2回合，不能被反弹。</t>
        </is>
      </c>
      <c r="C78" s="129" t="n"/>
      <c r="D78" s="129" t="n"/>
      <c r="E78" s="129" t="n"/>
      <c r="F78" s="129" t="n"/>
      <c r="G78" s="129" t="n"/>
      <c r="H78" s="129" t="n"/>
      <c r="I78" s="129" t="n"/>
      <c r="J78" s="129" t="n"/>
      <c r="K78" s="129" t="n"/>
      <c r="L78" s="129" t="n"/>
      <c r="M78" s="129" t="n"/>
      <c r="N78" s="129" t="n"/>
      <c r="O78" s="130" t="n"/>
    </row>
    <row r="79" ht="24" customHeight="1">
      <c r="A79" s="414" t="n"/>
      <c r="B79" s="790" t="inlineStr">
        <is>
          <t>等级 4 ：造成216点伤害，之后每回合额外附加自身速度*12%点伤害持续2回合，不能被反弹。</t>
        </is>
      </c>
      <c r="C79" s="129" t="n"/>
      <c r="D79" s="129" t="n"/>
      <c r="E79" s="129" t="n"/>
      <c r="F79" s="129" t="n"/>
      <c r="G79" s="129" t="n"/>
      <c r="H79" s="129" t="n"/>
      <c r="I79" s="129" t="n"/>
      <c r="J79" s="129" t="n"/>
      <c r="K79" s="129" t="n"/>
      <c r="L79" s="129" t="n"/>
      <c r="M79" s="129" t="n"/>
      <c r="N79" s="129" t="n"/>
      <c r="O79" s="130" t="n"/>
    </row>
    <row r="80" ht="24" customHeight="1">
      <c r="A80" s="414" t="n"/>
      <c r="B80" s="790" t="inlineStr">
        <is>
          <t>等级 5 ：造成246点伤害，之后每回合额外附加自身速度*12%点伤害持续3回合，不能被反弹。</t>
        </is>
      </c>
      <c r="C80" s="129" t="n"/>
      <c r="D80" s="129" t="n"/>
      <c r="E80" s="129" t="n"/>
      <c r="F80" s="129" t="n"/>
      <c r="G80" s="129" t="n"/>
      <c r="H80" s="129" t="n"/>
      <c r="I80" s="129" t="n"/>
      <c r="J80" s="129" t="n"/>
      <c r="K80" s="129" t="n"/>
      <c r="L80" s="129" t="n"/>
      <c r="M80" s="129" t="n"/>
      <c r="N80" s="129" t="n"/>
      <c r="O80" s="130" t="n"/>
    </row>
    <row r="81" ht="24" customHeight="1">
      <c r="A81" s="414" t="n"/>
      <c r="B81" s="790" t="inlineStr">
        <is>
          <t>等级 6 ：造成276点伤害，之后每回合额外附加自身速度*13%点伤害持续3回合，不能被反弹。</t>
        </is>
      </c>
      <c r="C81" s="129" t="n"/>
      <c r="D81" s="129" t="n"/>
      <c r="E81" s="129" t="n"/>
      <c r="F81" s="129" t="n"/>
      <c r="G81" s="129" t="n"/>
      <c r="H81" s="129" t="n"/>
      <c r="I81" s="129" t="n"/>
      <c r="J81" s="129" t="n"/>
      <c r="K81" s="129" t="n"/>
      <c r="L81" s="129" t="n"/>
      <c r="M81" s="129" t="n"/>
      <c r="N81" s="129" t="n"/>
      <c r="O81" s="130" t="n"/>
    </row>
    <row r="82" ht="24" customHeight="1">
      <c r="A82" s="414" t="n"/>
      <c r="B82" s="790" t="inlineStr">
        <is>
          <t>等级 7 ：造成312点伤害，之后每回合额外附加自身速度*13%点伤害持续3回合，不能被反弹。</t>
        </is>
      </c>
      <c r="C82" s="129" t="n"/>
      <c r="D82" s="129" t="n"/>
      <c r="E82" s="129" t="n"/>
      <c r="F82" s="129" t="n"/>
      <c r="G82" s="129" t="n"/>
      <c r="H82" s="129" t="n"/>
      <c r="I82" s="129" t="n"/>
      <c r="J82" s="129" t="n"/>
      <c r="K82" s="129" t="n"/>
      <c r="L82" s="129" t="n"/>
      <c r="M82" s="129" t="n"/>
      <c r="N82" s="129" t="n"/>
      <c r="O82" s="130" t="n"/>
    </row>
    <row r="83" ht="24" customHeight="1">
      <c r="A83" s="414" t="n"/>
      <c r="B83" s="790" t="inlineStr">
        <is>
          <t>等级 8 ：造成348点伤害，之后每回合额外附加自身速度*14%点伤害持续3回合，不能被反弹。</t>
        </is>
      </c>
      <c r="C83" s="129" t="n"/>
      <c r="D83" s="129" t="n"/>
      <c r="E83" s="129" t="n"/>
      <c r="F83" s="129" t="n"/>
      <c r="G83" s="129" t="n"/>
      <c r="H83" s="129" t="n"/>
      <c r="I83" s="129" t="n"/>
      <c r="J83" s="129" t="n"/>
      <c r="K83" s="129" t="n"/>
      <c r="L83" s="129" t="n"/>
      <c r="M83" s="129" t="n"/>
      <c r="N83" s="129" t="n"/>
      <c r="O83" s="130" t="n"/>
    </row>
    <row r="84" ht="24" customHeight="1">
      <c r="A84" s="414" t="n"/>
      <c r="B84" s="790" t="inlineStr">
        <is>
          <t>等级 9 ：造成390点伤害，之后每回合额外附加自身速度*14%点伤害持续3回合，不能被反弹。</t>
        </is>
      </c>
      <c r="C84" s="129" t="n"/>
      <c r="D84" s="129" t="n"/>
      <c r="E84" s="129" t="n"/>
      <c r="F84" s="129" t="n"/>
      <c r="G84" s="129" t="n"/>
      <c r="H84" s="129" t="n"/>
      <c r="I84" s="129" t="n"/>
      <c r="J84" s="129" t="n"/>
      <c r="K84" s="129" t="n"/>
      <c r="L84" s="129" t="n"/>
      <c r="M84" s="129" t="n"/>
      <c r="N84" s="129" t="n"/>
      <c r="O84" s="130" t="n"/>
    </row>
    <row r="85" ht="24" customHeight="1">
      <c r="A85" s="414" t="n"/>
      <c r="B85" s="791" t="inlineStr">
        <is>
          <t>等级10：造成450点伤害，之后每回合额外附加自身速度*15%点伤害持续3回合，不能被反弹。</t>
        </is>
      </c>
      <c r="C85" s="135" t="n"/>
      <c r="D85" s="135" t="n"/>
      <c r="E85" s="135" t="n"/>
      <c r="F85" s="135" t="n"/>
      <c r="G85" s="135" t="n"/>
      <c r="H85" s="135" t="n"/>
      <c r="I85" s="135" t="n"/>
      <c r="J85" s="135" t="n"/>
      <c r="K85" s="135" t="n"/>
      <c r="L85" s="135" t="n"/>
      <c r="M85" s="135" t="n"/>
      <c r="N85" s="135" t="n"/>
      <c r="O85" s="136" t="n"/>
    </row>
    <row r="86" ht="24" customHeight="1">
      <c r="A86" s="691" t="inlineStr">
        <is>
          <t>青龙奥义
龙卷风
龙魂风暴</t>
        </is>
      </c>
      <c r="B86" s="789" t="inlineStr">
        <is>
          <t>等级 0 ：造成150点+自身等级* 50 %的伤害，自身闪避率+31%持续2回合。破装死！</t>
        </is>
      </c>
      <c r="C86" s="158" t="n"/>
      <c r="D86" s="158" t="n"/>
      <c r="E86" s="158" t="n"/>
      <c r="F86" s="158" t="n"/>
      <c r="G86" s="158" t="n"/>
      <c r="H86" s="158" t="n"/>
      <c r="I86" s="158" t="n"/>
      <c r="J86" s="158" t="n"/>
      <c r="K86" s="158" t="n"/>
      <c r="L86" s="158" t="n"/>
      <c r="M86" s="158" t="n"/>
      <c r="N86" s="158" t="n"/>
      <c r="O86" s="320" t="n"/>
    </row>
    <row r="87" ht="24" customHeight="1">
      <c r="A87" s="414" t="n"/>
      <c r="B87" s="790" t="inlineStr">
        <is>
          <t>等级 1 ：造成162点+自身等级* 60 %的伤害，自身闪避率+32%持续2回合。破装死！</t>
        </is>
      </c>
      <c r="C87" s="129" t="n"/>
      <c r="D87" s="129" t="n"/>
      <c r="E87" s="129" t="n"/>
      <c r="F87" s="129" t="n"/>
      <c r="G87" s="129" t="n"/>
      <c r="H87" s="129" t="n"/>
      <c r="I87" s="129" t="n"/>
      <c r="J87" s="129" t="n"/>
      <c r="K87" s="129" t="n"/>
      <c r="L87" s="129" t="n"/>
      <c r="M87" s="129" t="n"/>
      <c r="N87" s="129" t="n"/>
      <c r="O87" s="130" t="n"/>
    </row>
    <row r="88" ht="24" customHeight="1">
      <c r="A88" s="414" t="n"/>
      <c r="B88" s="790" t="inlineStr">
        <is>
          <t>等级 2 ：造成174点+自身等级* 70 %的伤害，自身闪避率+34%持续2回合。破装死！</t>
        </is>
      </c>
      <c r="C88" s="129" t="n"/>
      <c r="D88" s="129" t="n"/>
      <c r="E88" s="129" t="n"/>
      <c r="F88" s="129" t="n"/>
      <c r="G88" s="129" t="n"/>
      <c r="H88" s="129" t="n"/>
      <c r="I88" s="129" t="n"/>
      <c r="J88" s="129" t="n"/>
      <c r="K88" s="129" t="n"/>
      <c r="L88" s="129" t="n"/>
      <c r="M88" s="129" t="n"/>
      <c r="N88" s="129" t="n"/>
      <c r="O88" s="130" t="n"/>
    </row>
    <row r="89" ht="24" customHeight="1">
      <c r="A89" s="414" t="n"/>
      <c r="B89" s="790" t="inlineStr">
        <is>
          <t>等级 3 ：造成192点+自身等级* 80 %的伤害，自身闪避率+37%持续2回合。破装死！</t>
        </is>
      </c>
      <c r="C89" s="129" t="n"/>
      <c r="D89" s="129" t="n"/>
      <c r="E89" s="129" t="n"/>
      <c r="F89" s="129" t="n"/>
      <c r="G89" s="129" t="n"/>
      <c r="H89" s="129" t="n"/>
      <c r="I89" s="129" t="n"/>
      <c r="J89" s="129" t="n"/>
      <c r="K89" s="129" t="n"/>
      <c r="L89" s="129" t="n"/>
      <c r="M89" s="129" t="n"/>
      <c r="N89" s="129" t="n"/>
      <c r="O89" s="130" t="n"/>
    </row>
    <row r="90" ht="24" customHeight="1">
      <c r="A90" s="414" t="n"/>
      <c r="B90" s="790" t="inlineStr">
        <is>
          <t>等级 4 ：造成216点+自身等级* 90 %的伤害，自身闪避率+41%持续2回合。破装死！</t>
        </is>
      </c>
      <c r="C90" s="129" t="n"/>
      <c r="D90" s="129" t="n"/>
      <c r="E90" s="129" t="n"/>
      <c r="F90" s="129" t="n"/>
      <c r="G90" s="129" t="n"/>
      <c r="H90" s="129" t="n"/>
      <c r="I90" s="129" t="n"/>
      <c r="J90" s="129" t="n"/>
      <c r="K90" s="129" t="n"/>
      <c r="L90" s="129" t="n"/>
      <c r="M90" s="129" t="n"/>
      <c r="N90" s="129" t="n"/>
      <c r="O90" s="130" t="n"/>
    </row>
    <row r="91" ht="24" customHeight="1">
      <c r="A91" s="414" t="n"/>
      <c r="B91" s="790" t="inlineStr">
        <is>
          <t>等级 5 ：造成246点+自身等级*100%的伤害，自身闪避率+46%持续3回合。破装死！</t>
        </is>
      </c>
      <c r="C91" s="129" t="n"/>
      <c r="D91" s="129" t="n"/>
      <c r="E91" s="129" t="n"/>
      <c r="F91" s="129" t="n"/>
      <c r="G91" s="129" t="n"/>
      <c r="H91" s="129" t="n"/>
      <c r="I91" s="129" t="n"/>
      <c r="J91" s="129" t="n"/>
      <c r="K91" s="129" t="n"/>
      <c r="L91" s="129" t="n"/>
      <c r="M91" s="129" t="n"/>
      <c r="N91" s="129" t="n"/>
      <c r="O91" s="130" t="n"/>
    </row>
    <row r="92" ht="24" customHeight="1">
      <c r="A92" s="414" t="n"/>
      <c r="B92" s="790" t="inlineStr">
        <is>
          <t>等级 6 ：造成276点+自身等级*110%的伤害，自身闪避率+51%持续3回合。破装死！</t>
        </is>
      </c>
      <c r="C92" s="129" t="n"/>
      <c r="D92" s="129" t="n"/>
      <c r="E92" s="129" t="n"/>
      <c r="F92" s="129" t="n"/>
      <c r="G92" s="129" t="n"/>
      <c r="H92" s="129" t="n"/>
      <c r="I92" s="129" t="n"/>
      <c r="J92" s="129" t="n"/>
      <c r="K92" s="129" t="n"/>
      <c r="L92" s="129" t="n"/>
      <c r="M92" s="129" t="n"/>
      <c r="N92" s="129" t="n"/>
      <c r="O92" s="130" t="n"/>
    </row>
    <row r="93" ht="24" customHeight="1">
      <c r="A93" s="414" t="n"/>
      <c r="B93" s="790" t="inlineStr">
        <is>
          <t>等级 7 ：造成312点+自身等级*120%的伤害，自身闪避率+57%持续3回合。破装死！</t>
        </is>
      </c>
      <c r="C93" s="129" t="n"/>
      <c r="D93" s="129" t="n"/>
      <c r="E93" s="129" t="n"/>
      <c r="F93" s="129" t="n"/>
      <c r="G93" s="129" t="n"/>
      <c r="H93" s="129" t="n"/>
      <c r="I93" s="129" t="n"/>
      <c r="J93" s="129" t="n"/>
      <c r="K93" s="129" t="n"/>
      <c r="L93" s="129" t="n"/>
      <c r="M93" s="129" t="n"/>
      <c r="N93" s="129" t="n"/>
      <c r="O93" s="130" t="n"/>
    </row>
    <row r="94" ht="24" customHeight="1">
      <c r="A94" s="414" t="n"/>
      <c r="B94" s="790" t="inlineStr">
        <is>
          <t>等级 8 ：造成348点+自身等级*130%的伤害，自身闪避率+63%持续3回合。破装死！</t>
        </is>
      </c>
      <c r="C94" s="129" t="n"/>
      <c r="D94" s="129" t="n"/>
      <c r="E94" s="129" t="n"/>
      <c r="F94" s="129" t="n"/>
      <c r="G94" s="129" t="n"/>
      <c r="H94" s="129" t="n"/>
      <c r="I94" s="129" t="n"/>
      <c r="J94" s="129" t="n"/>
      <c r="K94" s="129" t="n"/>
      <c r="L94" s="129" t="n"/>
      <c r="M94" s="129" t="n"/>
      <c r="N94" s="129" t="n"/>
      <c r="O94" s="130" t="n"/>
    </row>
    <row r="95" ht="24" customHeight="1">
      <c r="A95" s="414" t="n"/>
      <c r="B95" s="790" t="inlineStr">
        <is>
          <t>等级 9 ：造成390点+自身等级*140%的伤害，自身闪避率+70%持续3回合。破装死！</t>
        </is>
      </c>
      <c r="C95" s="129" t="n"/>
      <c r="D95" s="129" t="n"/>
      <c r="E95" s="129" t="n"/>
      <c r="F95" s="129" t="n"/>
      <c r="G95" s="129" t="n"/>
      <c r="H95" s="129" t="n"/>
      <c r="I95" s="129" t="n"/>
      <c r="J95" s="129" t="n"/>
      <c r="K95" s="129" t="n"/>
      <c r="L95" s="129" t="n"/>
      <c r="M95" s="129" t="n"/>
      <c r="N95" s="129" t="n"/>
      <c r="O95" s="130" t="n"/>
    </row>
    <row r="96" ht="24" customHeight="1">
      <c r="A96" s="414" t="n"/>
      <c r="B96" s="791" t="inlineStr">
        <is>
          <t>等级10：造成450点+自身等级*150%的伤害，自身闪避率+80%持续3回合。破装死！</t>
        </is>
      </c>
      <c r="C96" s="135" t="n"/>
      <c r="D96" s="135" t="n"/>
      <c r="E96" s="135" t="n"/>
      <c r="F96" s="135" t="n"/>
      <c r="G96" s="135" t="n"/>
      <c r="H96" s="135" t="n"/>
      <c r="I96" s="135" t="n"/>
      <c r="J96" s="135" t="n"/>
      <c r="K96" s="135" t="n"/>
      <c r="L96" s="135" t="n"/>
      <c r="M96" s="135" t="n"/>
      <c r="N96" s="135" t="n"/>
      <c r="O96" s="136" t="n"/>
    </row>
    <row r="97" ht="24" customHeight="1">
      <c r="A97" s="691" t="inlineStr">
        <is>
          <t>白虎奥义
胶水
恐惧洪流</t>
        </is>
      </c>
      <c r="B97" s="789" t="inlineStr">
        <is>
          <t>等级 0 ：造成 50 点伤害，额外附加自身速度*10%点伤害持续2回合。2回合只能使用远程攻击。</t>
        </is>
      </c>
      <c r="C97" s="158" t="n"/>
      <c r="D97" s="158" t="n"/>
      <c r="E97" s="158" t="n"/>
      <c r="F97" s="158" t="n"/>
      <c r="G97" s="158" t="n"/>
      <c r="H97" s="158" t="n"/>
      <c r="I97" s="158" t="n"/>
      <c r="J97" s="158" t="n"/>
      <c r="K97" s="158" t="n"/>
      <c r="L97" s="158" t="n"/>
      <c r="M97" s="158" t="n"/>
      <c r="N97" s="158" t="n"/>
      <c r="O97" s="320" t="n"/>
    </row>
    <row r="98" ht="24" customHeight="1">
      <c r="A98" s="414" t="n"/>
      <c r="B98" s="790" t="inlineStr">
        <is>
          <t>等级 1 ：造成 56 点伤害，额外附加自身速度*10%点伤害持续2回合。2回合只能使用远程攻击。</t>
        </is>
      </c>
      <c r="C98" s="129" t="n"/>
      <c r="D98" s="129" t="n"/>
      <c r="E98" s="129" t="n"/>
      <c r="F98" s="129" t="n"/>
      <c r="G98" s="129" t="n"/>
      <c r="H98" s="129" t="n"/>
      <c r="I98" s="129" t="n"/>
      <c r="J98" s="129" t="n"/>
      <c r="K98" s="129" t="n"/>
      <c r="L98" s="129" t="n"/>
      <c r="M98" s="129" t="n"/>
      <c r="N98" s="129" t="n"/>
      <c r="O98" s="130" t="n"/>
    </row>
    <row r="99" ht="24" customHeight="1">
      <c r="A99" s="414" t="n"/>
      <c r="B99" s="790" t="inlineStr">
        <is>
          <t>等级 2 ：造成 64 点伤害，额外附加自身速度*11%点伤害持续2回合。2回合只能使用远程攻击。</t>
        </is>
      </c>
      <c r="C99" s="129" t="n"/>
      <c r="D99" s="129" t="n"/>
      <c r="E99" s="129" t="n"/>
      <c r="F99" s="129" t="n"/>
      <c r="G99" s="129" t="n"/>
      <c r="H99" s="129" t="n"/>
      <c r="I99" s="129" t="n"/>
      <c r="J99" s="129" t="n"/>
      <c r="K99" s="129" t="n"/>
      <c r="L99" s="129" t="n"/>
      <c r="M99" s="129" t="n"/>
      <c r="N99" s="129" t="n"/>
      <c r="O99" s="130" t="n"/>
    </row>
    <row r="100" ht="24" customHeight="1">
      <c r="A100" s="414" t="n"/>
      <c r="B100" s="790" t="inlineStr">
        <is>
          <t>等级 3 ：造成 73 点伤害，额外附加自身速度*11%点伤害持续2回合。2回合只能使用远程攻击。</t>
        </is>
      </c>
      <c r="C100" s="129" t="n"/>
      <c r="D100" s="129" t="n"/>
      <c r="E100" s="129" t="n"/>
      <c r="F100" s="129" t="n"/>
      <c r="G100" s="129" t="n"/>
      <c r="H100" s="129" t="n"/>
      <c r="I100" s="129" t="n"/>
      <c r="J100" s="129" t="n"/>
      <c r="K100" s="129" t="n"/>
      <c r="L100" s="129" t="n"/>
      <c r="M100" s="129" t="n"/>
      <c r="N100" s="129" t="n"/>
      <c r="O100" s="130" t="n"/>
    </row>
    <row r="101" ht="24" customHeight="1">
      <c r="A101" s="414" t="n"/>
      <c r="B101" s="790" t="inlineStr">
        <is>
          <t>等级 4 ：造成 84 点伤害，额外附加自身速度*12%点伤害持续2回合。2回合只能使用远程攻击。</t>
        </is>
      </c>
      <c r="C101" s="129" t="n"/>
      <c r="D101" s="129" t="n"/>
      <c r="E101" s="129" t="n"/>
      <c r="F101" s="129" t="n"/>
      <c r="G101" s="129" t="n"/>
      <c r="H101" s="129" t="n"/>
      <c r="I101" s="129" t="n"/>
      <c r="J101" s="129" t="n"/>
      <c r="K101" s="129" t="n"/>
      <c r="L101" s="129" t="n"/>
      <c r="M101" s="129" t="n"/>
      <c r="N101" s="129" t="n"/>
      <c r="O101" s="130" t="n"/>
    </row>
    <row r="102" ht="24" customHeight="1">
      <c r="A102" s="414" t="n"/>
      <c r="B102" s="790" t="inlineStr">
        <is>
          <t>等级 5 ：造成 97 点伤害，额外附加自身速度*12%点伤害持续3回合。3回合只能使用远程攻击。</t>
        </is>
      </c>
      <c r="C102" s="129" t="n"/>
      <c r="D102" s="129" t="n"/>
      <c r="E102" s="129" t="n"/>
      <c r="F102" s="129" t="n"/>
      <c r="G102" s="129" t="n"/>
      <c r="H102" s="129" t="n"/>
      <c r="I102" s="129" t="n"/>
      <c r="J102" s="129" t="n"/>
      <c r="K102" s="129" t="n"/>
      <c r="L102" s="129" t="n"/>
      <c r="M102" s="129" t="n"/>
      <c r="N102" s="129" t="n"/>
      <c r="O102" s="130" t="n"/>
    </row>
    <row r="103" ht="24" customHeight="1">
      <c r="A103" s="414" t="n"/>
      <c r="B103" s="790" t="inlineStr">
        <is>
          <t>等级 6 ：造成113点伤害，额外附加自身速度*13%点伤害持续3回合。3回合只能使用远程攻击。</t>
        </is>
      </c>
      <c r="C103" s="129" t="n"/>
      <c r="D103" s="129" t="n"/>
      <c r="E103" s="129" t="n"/>
      <c r="F103" s="129" t="n"/>
      <c r="G103" s="129" t="n"/>
      <c r="H103" s="129" t="n"/>
      <c r="I103" s="129" t="n"/>
      <c r="J103" s="129" t="n"/>
      <c r="K103" s="129" t="n"/>
      <c r="L103" s="129" t="n"/>
      <c r="M103" s="129" t="n"/>
      <c r="N103" s="129" t="n"/>
      <c r="O103" s="130" t="n"/>
    </row>
    <row r="104" ht="24" customHeight="1">
      <c r="A104" s="414" t="n"/>
      <c r="B104" s="790" t="inlineStr">
        <is>
          <t>等级 7 ：造成131点伤害，额外附加自身速度*13%点伤害持续3回合。3回合只能使用远程攻击。</t>
        </is>
      </c>
      <c r="C104" s="129" t="n"/>
      <c r="D104" s="129" t="n"/>
      <c r="E104" s="129" t="n"/>
      <c r="F104" s="129" t="n"/>
      <c r="G104" s="129" t="n"/>
      <c r="H104" s="129" t="n"/>
      <c r="I104" s="129" t="n"/>
      <c r="J104" s="129" t="n"/>
      <c r="K104" s="129" t="n"/>
      <c r="L104" s="129" t="n"/>
      <c r="M104" s="129" t="n"/>
      <c r="N104" s="129" t="n"/>
      <c r="O104" s="130" t="n"/>
    </row>
    <row r="105" ht="24" customHeight="1">
      <c r="A105" s="414" t="n"/>
      <c r="B105" s="790" t="inlineStr">
        <is>
          <t>等级 8 ：造成150点伤害，额外附加自身速度*14%点伤害持续3回合。3回合只能使用远程攻击。</t>
        </is>
      </c>
      <c r="C105" s="129" t="n"/>
      <c r="D105" s="129" t="n"/>
      <c r="E105" s="129" t="n"/>
      <c r="F105" s="129" t="n"/>
      <c r="G105" s="129" t="n"/>
      <c r="H105" s="129" t="n"/>
      <c r="I105" s="129" t="n"/>
      <c r="J105" s="129" t="n"/>
      <c r="K105" s="129" t="n"/>
      <c r="L105" s="129" t="n"/>
      <c r="M105" s="129" t="n"/>
      <c r="N105" s="129" t="n"/>
      <c r="O105" s="130" t="n"/>
    </row>
    <row r="106" ht="24" customHeight="1">
      <c r="A106" s="414" t="n"/>
      <c r="B106" s="790" t="inlineStr">
        <is>
          <t>等级 9 ：造成171点伤害，额外附加自身速度*14%点伤害持续3回合。3回合只能使用远程攻击。</t>
        </is>
      </c>
      <c r="C106" s="129" t="n"/>
      <c r="D106" s="129" t="n"/>
      <c r="E106" s="129" t="n"/>
      <c r="F106" s="129" t="n"/>
      <c r="G106" s="129" t="n"/>
      <c r="H106" s="129" t="n"/>
      <c r="I106" s="129" t="n"/>
      <c r="J106" s="129" t="n"/>
      <c r="K106" s="129" t="n"/>
      <c r="L106" s="129" t="n"/>
      <c r="M106" s="129" t="n"/>
      <c r="N106" s="129" t="n"/>
      <c r="O106" s="130" t="n"/>
    </row>
    <row r="107" ht="24" customHeight="1">
      <c r="A107" s="414" t="n"/>
      <c r="B107" s="791" t="inlineStr">
        <is>
          <t>等级10：造成200点伤害，额外附加自身速度*15%点伤害持续3回合。3回合只能使用远程攻击。</t>
        </is>
      </c>
      <c r="C107" s="135" t="n"/>
      <c r="D107" s="135" t="n"/>
      <c r="E107" s="135" t="n"/>
      <c r="F107" s="135" t="n"/>
      <c r="G107" s="135" t="n"/>
      <c r="H107" s="135" t="n"/>
      <c r="I107" s="135" t="n"/>
      <c r="J107" s="135" t="n"/>
      <c r="K107" s="135" t="n"/>
      <c r="L107" s="135" t="n"/>
      <c r="M107" s="135" t="n"/>
      <c r="N107" s="135" t="n"/>
      <c r="O107" s="136" t="n"/>
    </row>
    <row r="108" ht="24" customHeight="1">
      <c r="A108" s="691" t="inlineStr">
        <is>
          <t>白虎奥义
点穴
弹指神通</t>
        </is>
      </c>
      <c r="B108" s="789" t="inlineStr">
        <is>
          <t>等级 0 ：造成100+自身等级* 50 %的伤害，下回合命中和伤害+31%。对手2回合无法使用武器和技能。</t>
        </is>
      </c>
      <c r="C108" s="158" t="n"/>
      <c r="D108" s="158" t="n"/>
      <c r="E108" s="158" t="n"/>
      <c r="F108" s="158" t="n"/>
      <c r="G108" s="158" t="n"/>
      <c r="H108" s="158" t="n"/>
      <c r="I108" s="158" t="n"/>
      <c r="J108" s="158" t="n"/>
      <c r="K108" s="158" t="n"/>
      <c r="L108" s="158" t="n"/>
      <c r="M108" s="158" t="n"/>
      <c r="N108" s="158" t="n"/>
      <c r="O108" s="320" t="n"/>
    </row>
    <row r="109" ht="24" customHeight="1">
      <c r="A109" s="414" t="n"/>
      <c r="B109" s="790" t="inlineStr">
        <is>
          <t>等级 1 ：造成112+自身等级* 50 %的伤害，下回合命中和伤害+32%。对手2回合无法使用武器和技能。</t>
        </is>
      </c>
      <c r="C109" s="129" t="n"/>
      <c r="D109" s="129" t="n"/>
      <c r="E109" s="129" t="n"/>
      <c r="F109" s="129" t="n"/>
      <c r="G109" s="129" t="n"/>
      <c r="H109" s="129" t="n"/>
      <c r="I109" s="129" t="n"/>
      <c r="J109" s="129" t="n"/>
      <c r="K109" s="129" t="n"/>
      <c r="L109" s="129" t="n"/>
      <c r="M109" s="129" t="n"/>
      <c r="N109" s="129" t="n"/>
      <c r="O109" s="130" t="n"/>
    </row>
    <row r="110" ht="24" customHeight="1">
      <c r="A110" s="414" t="n"/>
      <c r="B110" s="790" t="inlineStr">
        <is>
          <t>等级 2 ：造成124+自身等级* 60 %的伤害，下回合命中和伤害+34%。对手2回合无法使用武器和技能。</t>
        </is>
      </c>
      <c r="C110" s="129" t="n"/>
      <c r="D110" s="129" t="n"/>
      <c r="E110" s="129" t="n"/>
      <c r="F110" s="129" t="n"/>
      <c r="G110" s="129" t="n"/>
      <c r="H110" s="129" t="n"/>
      <c r="I110" s="129" t="n"/>
      <c r="J110" s="129" t="n"/>
      <c r="K110" s="129" t="n"/>
      <c r="L110" s="129" t="n"/>
      <c r="M110" s="129" t="n"/>
      <c r="N110" s="129" t="n"/>
      <c r="O110" s="130" t="n"/>
    </row>
    <row r="111" ht="24" customHeight="1">
      <c r="A111" s="414" t="n"/>
      <c r="B111" s="790" t="inlineStr">
        <is>
          <t>等级 3 ：造成142+自身等级* 60 %的伤害，下回合命中和伤害+37%。对手2回合无法使用武器和技能。</t>
        </is>
      </c>
      <c r="C111" s="129" t="n"/>
      <c r="D111" s="129" t="n"/>
      <c r="E111" s="129" t="n"/>
      <c r="F111" s="129" t="n"/>
      <c r="G111" s="129" t="n"/>
      <c r="H111" s="129" t="n"/>
      <c r="I111" s="129" t="n"/>
      <c r="J111" s="129" t="n"/>
      <c r="K111" s="129" t="n"/>
      <c r="L111" s="129" t="n"/>
      <c r="M111" s="129" t="n"/>
      <c r="N111" s="129" t="n"/>
      <c r="O111" s="130" t="n"/>
    </row>
    <row r="112" ht="24" customHeight="1">
      <c r="A112" s="414" t="n"/>
      <c r="B112" s="790" t="inlineStr">
        <is>
          <t>等级 4 ：造成166+自身等级* 70 %的伤害，下回合命中和伤害+41%。对手2回合无法使用武器和技能。</t>
        </is>
      </c>
      <c r="C112" s="129" t="n"/>
      <c r="D112" s="129" t="n"/>
      <c r="E112" s="129" t="n"/>
      <c r="F112" s="129" t="n"/>
      <c r="G112" s="129" t="n"/>
      <c r="H112" s="129" t="n"/>
      <c r="I112" s="129" t="n"/>
      <c r="J112" s="129" t="n"/>
      <c r="K112" s="129" t="n"/>
      <c r="L112" s="129" t="n"/>
      <c r="M112" s="129" t="n"/>
      <c r="N112" s="129" t="n"/>
      <c r="O112" s="130" t="n"/>
    </row>
    <row r="113" ht="24" customHeight="1">
      <c r="A113" s="414" t="n"/>
      <c r="B113" s="790" t="inlineStr">
        <is>
          <t>等级 5 ：造成196+自身等级* 70 %的伤害，下回合命中和伤害+46%。对手3回合无法使用武器和技能。</t>
        </is>
      </c>
      <c r="C113" s="129" t="n"/>
      <c r="D113" s="129" t="n"/>
      <c r="E113" s="129" t="n"/>
      <c r="F113" s="129" t="n"/>
      <c r="G113" s="129" t="n"/>
      <c r="H113" s="129" t="n"/>
      <c r="I113" s="129" t="n"/>
      <c r="J113" s="129" t="n"/>
      <c r="K113" s="129" t="n"/>
      <c r="L113" s="129" t="n"/>
      <c r="M113" s="129" t="n"/>
      <c r="N113" s="129" t="n"/>
      <c r="O113" s="130" t="n"/>
    </row>
    <row r="114" ht="24" customHeight="1">
      <c r="A114" s="414" t="n"/>
      <c r="B114" s="790" t="inlineStr">
        <is>
          <t>等级 6 ：造成226+自身等级* 80 %的伤害，下回合命中和伤害+51%。对手3回合无法使用武器和技能。</t>
        </is>
      </c>
      <c r="C114" s="129" t="n"/>
      <c r="D114" s="129" t="n"/>
      <c r="E114" s="129" t="n"/>
      <c r="F114" s="129" t="n"/>
      <c r="G114" s="129" t="n"/>
      <c r="H114" s="129" t="n"/>
      <c r="I114" s="129" t="n"/>
      <c r="J114" s="129" t="n"/>
      <c r="K114" s="129" t="n"/>
      <c r="L114" s="129" t="n"/>
      <c r="M114" s="129" t="n"/>
      <c r="N114" s="129" t="n"/>
      <c r="O114" s="130" t="n"/>
    </row>
    <row r="115" ht="24" customHeight="1">
      <c r="A115" s="414" t="n"/>
      <c r="B115" s="790" t="inlineStr">
        <is>
          <t>等级 7 ：造成262+自身等级* 80 %的伤害，下回合命中和伤害+57%。对手3回合无法使用武器和技能。</t>
        </is>
      </c>
      <c r="C115" s="129" t="n"/>
      <c r="D115" s="129" t="n"/>
      <c r="E115" s="129" t="n"/>
      <c r="F115" s="129" t="n"/>
      <c r="G115" s="129" t="n"/>
      <c r="H115" s="129" t="n"/>
      <c r="I115" s="129" t="n"/>
      <c r="J115" s="129" t="n"/>
      <c r="K115" s="129" t="n"/>
      <c r="L115" s="129" t="n"/>
      <c r="M115" s="129" t="n"/>
      <c r="N115" s="129" t="n"/>
      <c r="O115" s="130" t="n"/>
    </row>
    <row r="116" ht="24" customHeight="1">
      <c r="A116" s="414" t="n"/>
      <c r="B116" s="790" t="inlineStr">
        <is>
          <t>等级 8 ：造成298+自身等级* 90 %的伤害，下回合命中和伤害+63%。对手3回合无法使用武器和技能。</t>
        </is>
      </c>
      <c r="C116" s="129" t="n"/>
      <c r="D116" s="129" t="n"/>
      <c r="E116" s="129" t="n"/>
      <c r="F116" s="129" t="n"/>
      <c r="G116" s="129" t="n"/>
      <c r="H116" s="129" t="n"/>
      <c r="I116" s="129" t="n"/>
      <c r="J116" s="129" t="n"/>
      <c r="K116" s="129" t="n"/>
      <c r="L116" s="129" t="n"/>
      <c r="M116" s="129" t="n"/>
      <c r="N116" s="129" t="n"/>
      <c r="O116" s="130" t="n"/>
    </row>
    <row r="117" ht="24" customHeight="1">
      <c r="A117" s="414" t="n"/>
      <c r="B117" s="790" t="inlineStr">
        <is>
          <t>等级 9 ：造成340+自身等级* 90 %的伤害，下回合命中和伤害+70%。对手3回合无法使用武器和技能。</t>
        </is>
      </c>
      <c r="C117" s="129" t="n"/>
      <c r="D117" s="129" t="n"/>
      <c r="E117" s="129" t="n"/>
      <c r="F117" s="129" t="n"/>
      <c r="G117" s="129" t="n"/>
      <c r="H117" s="129" t="n"/>
      <c r="I117" s="129" t="n"/>
      <c r="J117" s="129" t="n"/>
      <c r="K117" s="129" t="n"/>
      <c r="L117" s="129" t="n"/>
      <c r="M117" s="129" t="n"/>
      <c r="N117" s="129" t="n"/>
      <c r="O117" s="130" t="n"/>
    </row>
    <row r="118" ht="24" customHeight="1">
      <c r="A118" s="414" t="n"/>
      <c r="B118" s="791" t="inlineStr">
        <is>
          <t>等级10：造成400+自身等级*100%的伤害，下回合命中和伤害+80%。对手3回合无法使用武器和技能。</t>
        </is>
      </c>
      <c r="C118" s="135" t="n"/>
      <c r="D118" s="135" t="n"/>
      <c r="E118" s="135" t="n"/>
      <c r="F118" s="135" t="n"/>
      <c r="G118" s="135" t="n"/>
      <c r="H118" s="135" t="n"/>
      <c r="I118" s="135" t="n"/>
      <c r="J118" s="135" t="n"/>
      <c r="K118" s="135" t="n"/>
      <c r="L118" s="135" t="n"/>
      <c r="M118" s="135" t="n"/>
      <c r="N118" s="135" t="n"/>
      <c r="O118" s="136" t="n"/>
    </row>
    <row r="119" ht="24" customHeight="1">
      <c r="A119" s="691" t="inlineStr">
        <is>
          <t>白虎奥义
冲锋
瞬杀冲锋</t>
        </is>
      </c>
      <c r="B119" s="789" t="inlineStr">
        <is>
          <t>等级 0 ：造成150点伤害，降低对手韧性31%持续2回合。忽略对手1回合。</t>
        </is>
      </c>
      <c r="C119" s="158" t="n"/>
      <c r="D119" s="158" t="n"/>
      <c r="E119" s="158" t="n"/>
      <c r="F119" s="158" t="n"/>
      <c r="G119" s="158" t="n"/>
      <c r="H119" s="158" t="n"/>
      <c r="I119" s="158" t="n"/>
      <c r="J119" s="158" t="n"/>
      <c r="K119" s="158" t="n"/>
      <c r="L119" s="158" t="n"/>
      <c r="M119" s="158" t="n"/>
      <c r="N119" s="158" t="n"/>
      <c r="O119" s="320" t="n"/>
    </row>
    <row r="120" ht="24" customHeight="1">
      <c r="A120" s="414" t="n"/>
      <c r="B120" s="790" t="inlineStr">
        <is>
          <t>等级 1 ：造成162点伤害，降低对手韧性32%持续2回合。忽略对手1回合。</t>
        </is>
      </c>
      <c r="C120" s="129" t="n"/>
      <c r="D120" s="129" t="n"/>
      <c r="E120" s="129" t="n"/>
      <c r="F120" s="129" t="n"/>
      <c r="G120" s="129" t="n"/>
      <c r="H120" s="129" t="n"/>
      <c r="I120" s="129" t="n"/>
      <c r="J120" s="129" t="n"/>
      <c r="K120" s="129" t="n"/>
      <c r="L120" s="129" t="n"/>
      <c r="M120" s="129" t="n"/>
      <c r="N120" s="129" t="n"/>
      <c r="O120" s="130" t="n"/>
    </row>
    <row r="121" ht="24" customHeight="1">
      <c r="A121" s="414" t="n"/>
      <c r="B121" s="790" t="inlineStr">
        <is>
          <t>等级 2 ：造成174点伤害，降低对手韧性34%持续2回合。忽略对手1回合。</t>
        </is>
      </c>
      <c r="C121" s="129" t="n"/>
      <c r="D121" s="129" t="n"/>
      <c r="E121" s="129" t="n"/>
      <c r="F121" s="129" t="n"/>
      <c r="G121" s="129" t="n"/>
      <c r="H121" s="129" t="n"/>
      <c r="I121" s="129" t="n"/>
      <c r="J121" s="129" t="n"/>
      <c r="K121" s="129" t="n"/>
      <c r="L121" s="129" t="n"/>
      <c r="M121" s="129" t="n"/>
      <c r="N121" s="129" t="n"/>
      <c r="O121" s="130" t="n"/>
    </row>
    <row r="122" ht="24" customHeight="1">
      <c r="A122" s="414" t="n"/>
      <c r="B122" s="790" t="inlineStr">
        <is>
          <t>等级 3 ：造成192点伤害，降低对手韧性37%持续2回合。忽略对手1回合。</t>
        </is>
      </c>
      <c r="C122" s="129" t="n"/>
      <c r="D122" s="129" t="n"/>
      <c r="E122" s="129" t="n"/>
      <c r="F122" s="129" t="n"/>
      <c r="G122" s="129" t="n"/>
      <c r="H122" s="129" t="n"/>
      <c r="I122" s="129" t="n"/>
      <c r="J122" s="129" t="n"/>
      <c r="K122" s="129" t="n"/>
      <c r="L122" s="129" t="n"/>
      <c r="M122" s="129" t="n"/>
      <c r="N122" s="129" t="n"/>
      <c r="O122" s="130" t="n"/>
    </row>
    <row r="123" ht="24" customHeight="1">
      <c r="A123" s="414" t="n"/>
      <c r="B123" s="790" t="inlineStr">
        <is>
          <t>等级 4 ：造成216点伤害，降低对手韧性41%持续2回合。忽略对手2回合。</t>
        </is>
      </c>
      <c r="C123" s="129" t="n"/>
      <c r="D123" s="129" t="n"/>
      <c r="E123" s="129" t="n"/>
      <c r="F123" s="129" t="n"/>
      <c r="G123" s="129" t="n"/>
      <c r="H123" s="129" t="n"/>
      <c r="I123" s="129" t="n"/>
      <c r="J123" s="129" t="n"/>
      <c r="K123" s="129" t="n"/>
      <c r="L123" s="129" t="n"/>
      <c r="M123" s="129" t="n"/>
      <c r="N123" s="129" t="n"/>
      <c r="O123" s="130" t="n"/>
    </row>
    <row r="124" ht="24" customHeight="1">
      <c r="A124" s="414" t="n"/>
      <c r="B124" s="790" t="inlineStr">
        <is>
          <t>等级 5 ：造成246点伤害，降低对手韧性46%持续2回合。忽略对手2回合。</t>
        </is>
      </c>
      <c r="C124" s="129" t="n"/>
      <c r="D124" s="129" t="n"/>
      <c r="E124" s="129" t="n"/>
      <c r="F124" s="129" t="n"/>
      <c r="G124" s="129" t="n"/>
      <c r="H124" s="129" t="n"/>
      <c r="I124" s="129" t="n"/>
      <c r="J124" s="129" t="n"/>
      <c r="K124" s="129" t="n"/>
      <c r="L124" s="129" t="n"/>
      <c r="M124" s="129" t="n"/>
      <c r="N124" s="129" t="n"/>
      <c r="O124" s="130" t="n"/>
    </row>
    <row r="125" ht="24" customHeight="1">
      <c r="A125" s="414" t="n"/>
      <c r="B125" s="790" t="inlineStr">
        <is>
          <t>等级 6 ：造成276点伤害，降低对手韧性51%持续3回合。忽略对手2回合。</t>
        </is>
      </c>
      <c r="C125" s="129" t="n"/>
      <c r="D125" s="129" t="n"/>
      <c r="E125" s="129" t="n"/>
      <c r="F125" s="129" t="n"/>
      <c r="G125" s="129" t="n"/>
      <c r="H125" s="129" t="n"/>
      <c r="I125" s="129" t="n"/>
      <c r="J125" s="129" t="n"/>
      <c r="K125" s="129" t="n"/>
      <c r="L125" s="129" t="n"/>
      <c r="M125" s="129" t="n"/>
      <c r="N125" s="129" t="n"/>
      <c r="O125" s="130" t="n"/>
    </row>
    <row r="126" ht="24" customHeight="1">
      <c r="A126" s="414" t="n"/>
      <c r="B126" s="790" t="inlineStr">
        <is>
          <t>等级 7 ：造成312点伤害，降低对手韧性57%持续3回合。忽略对手2回合。</t>
        </is>
      </c>
      <c r="C126" s="129" t="n"/>
      <c r="D126" s="129" t="n"/>
      <c r="E126" s="129" t="n"/>
      <c r="F126" s="129" t="n"/>
      <c r="G126" s="129" t="n"/>
      <c r="H126" s="129" t="n"/>
      <c r="I126" s="129" t="n"/>
      <c r="J126" s="129" t="n"/>
      <c r="K126" s="129" t="n"/>
      <c r="L126" s="129" t="n"/>
      <c r="M126" s="129" t="n"/>
      <c r="N126" s="129" t="n"/>
      <c r="O126" s="130" t="n"/>
    </row>
    <row r="127" ht="24" customHeight="1">
      <c r="A127" s="414" t="n"/>
      <c r="B127" s="790" t="inlineStr">
        <is>
          <t>等级 8 ：造成348点伤害，降低对手韧性63%持续3回合。忽略对手2回合。</t>
        </is>
      </c>
      <c r="C127" s="129" t="n"/>
      <c r="D127" s="129" t="n"/>
      <c r="E127" s="129" t="n"/>
      <c r="F127" s="129" t="n"/>
      <c r="G127" s="129" t="n"/>
      <c r="H127" s="129" t="n"/>
      <c r="I127" s="129" t="n"/>
      <c r="J127" s="129" t="n"/>
      <c r="K127" s="129" t="n"/>
      <c r="L127" s="129" t="n"/>
      <c r="M127" s="129" t="n"/>
      <c r="N127" s="129" t="n"/>
      <c r="O127" s="130" t="n"/>
    </row>
    <row r="128" ht="24" customHeight="1">
      <c r="A128" s="414" t="n"/>
      <c r="B128" s="790" t="inlineStr">
        <is>
          <t>等级 9 ：造成390点伤害，降低对手韧性70%持续3回合。忽略对手2回合。</t>
        </is>
      </c>
      <c r="C128" s="129" t="n"/>
      <c r="D128" s="129" t="n"/>
      <c r="E128" s="129" t="n"/>
      <c r="F128" s="129" t="n"/>
      <c r="G128" s="129" t="n"/>
      <c r="H128" s="129" t="n"/>
      <c r="I128" s="129" t="n"/>
      <c r="J128" s="129" t="n"/>
      <c r="K128" s="129" t="n"/>
      <c r="L128" s="129" t="n"/>
      <c r="M128" s="129" t="n"/>
      <c r="N128" s="129" t="n"/>
      <c r="O128" s="130" t="n"/>
    </row>
    <row r="129" ht="24" customHeight="1">
      <c r="A129" s="414" t="n"/>
      <c r="B129" s="791" t="inlineStr">
        <is>
          <t>等级10：造成450点伤害，降低对手韧性80%持续3回合。忽略对手3回合。</t>
        </is>
      </c>
      <c r="C129" s="135" t="n"/>
      <c r="D129" s="135" t="n"/>
      <c r="E129" s="135" t="n"/>
      <c r="F129" s="135" t="n"/>
      <c r="G129" s="135" t="n"/>
      <c r="H129" s="135" t="n"/>
      <c r="I129" s="135" t="n"/>
      <c r="J129" s="135" t="n"/>
      <c r="K129" s="135" t="n"/>
      <c r="L129" s="135" t="n"/>
      <c r="M129" s="135" t="n"/>
      <c r="N129" s="135" t="n"/>
      <c r="O129" s="136" t="n"/>
    </row>
    <row r="130" ht="24" customHeight="1">
      <c r="A130" s="691" t="inlineStr">
        <is>
          <t>白虎奥义
企鹅吼
狮吼功</t>
        </is>
      </c>
      <c r="B130" s="789" t="inlineStr">
        <is>
          <t>等级 0 ：造成150点伤害，自身速度提升15%持续2回合。忽略对手1回合。</t>
        </is>
      </c>
      <c r="C130" s="158" t="n"/>
      <c r="D130" s="158" t="n"/>
      <c r="E130" s="158" t="n"/>
      <c r="F130" s="158" t="n"/>
      <c r="G130" s="158" t="n"/>
      <c r="H130" s="158" t="n"/>
      <c r="I130" s="158" t="n"/>
      <c r="J130" s="158" t="n"/>
      <c r="K130" s="158" t="n"/>
      <c r="L130" s="158" t="n"/>
      <c r="M130" s="158" t="n"/>
      <c r="N130" s="158" t="n"/>
      <c r="O130" s="320" t="n"/>
    </row>
    <row r="131" ht="24" customHeight="1">
      <c r="A131" s="414" t="n"/>
      <c r="B131" s="790" t="inlineStr">
        <is>
          <t>等级 1 ：造成162点伤害，自身速度提升16%持续2回合。忽略对手1回合。</t>
        </is>
      </c>
      <c r="C131" s="129" t="n"/>
      <c r="D131" s="129" t="n"/>
      <c r="E131" s="129" t="n"/>
      <c r="F131" s="129" t="n"/>
      <c r="G131" s="129" t="n"/>
      <c r="H131" s="129" t="n"/>
      <c r="I131" s="129" t="n"/>
      <c r="J131" s="129" t="n"/>
      <c r="K131" s="129" t="n"/>
      <c r="L131" s="129" t="n"/>
      <c r="M131" s="129" t="n"/>
      <c r="N131" s="129" t="n"/>
      <c r="O131" s="130" t="n"/>
    </row>
    <row r="132" ht="24" customHeight="1">
      <c r="A132" s="414" t="n"/>
      <c r="B132" s="790" t="inlineStr">
        <is>
          <t>等级 2 ：造成174点伤害，自身速度提升18%持续2回合。忽略对手1回合。</t>
        </is>
      </c>
      <c r="C132" s="129" t="n"/>
      <c r="D132" s="129" t="n"/>
      <c r="E132" s="129" t="n"/>
      <c r="F132" s="129" t="n"/>
      <c r="G132" s="129" t="n"/>
      <c r="H132" s="129" t="n"/>
      <c r="I132" s="129" t="n"/>
      <c r="J132" s="129" t="n"/>
      <c r="K132" s="129" t="n"/>
      <c r="L132" s="129" t="n"/>
      <c r="M132" s="129" t="n"/>
      <c r="N132" s="129" t="n"/>
      <c r="O132" s="130" t="n"/>
    </row>
    <row r="133" ht="24" customHeight="1">
      <c r="A133" s="414" t="n"/>
      <c r="B133" s="790" t="inlineStr">
        <is>
          <t>等级 3 ：造成192点伤害，自身速度提升20%持续2回合。忽略对手1回合。</t>
        </is>
      </c>
      <c r="C133" s="129" t="n"/>
      <c r="D133" s="129" t="n"/>
      <c r="E133" s="129" t="n"/>
      <c r="F133" s="129" t="n"/>
      <c r="G133" s="129" t="n"/>
      <c r="H133" s="129" t="n"/>
      <c r="I133" s="129" t="n"/>
      <c r="J133" s="129" t="n"/>
      <c r="K133" s="129" t="n"/>
      <c r="L133" s="129" t="n"/>
      <c r="M133" s="129" t="n"/>
      <c r="N133" s="129" t="n"/>
      <c r="O133" s="130" t="n"/>
    </row>
    <row r="134" ht="24" customHeight="1">
      <c r="A134" s="414" t="n"/>
      <c r="B134" s="790" t="inlineStr">
        <is>
          <t>等级 4 ：造成216点伤害，自身速度提升22%持续2回合。忽略对手2回合。</t>
        </is>
      </c>
      <c r="C134" s="129" t="n"/>
      <c r="D134" s="129" t="n"/>
      <c r="E134" s="129" t="n"/>
      <c r="F134" s="129" t="n"/>
      <c r="G134" s="129" t="n"/>
      <c r="H134" s="129" t="n"/>
      <c r="I134" s="129" t="n"/>
      <c r="J134" s="129" t="n"/>
      <c r="K134" s="129" t="n"/>
      <c r="L134" s="129" t="n"/>
      <c r="M134" s="129" t="n"/>
      <c r="N134" s="129" t="n"/>
      <c r="O134" s="130" t="n"/>
    </row>
    <row r="135" ht="24" customHeight="1">
      <c r="A135" s="414" t="n"/>
      <c r="B135" s="790" t="inlineStr">
        <is>
          <t>等级 5 ：造成246点伤害，自身速度提升25%持续3回合。忽略对手2回合。</t>
        </is>
      </c>
      <c r="C135" s="129" t="n"/>
      <c r="D135" s="129" t="n"/>
      <c r="E135" s="129" t="n"/>
      <c r="F135" s="129" t="n"/>
      <c r="G135" s="129" t="n"/>
      <c r="H135" s="129" t="n"/>
      <c r="I135" s="129" t="n"/>
      <c r="J135" s="129" t="n"/>
      <c r="K135" s="129" t="n"/>
      <c r="L135" s="129" t="n"/>
      <c r="M135" s="129" t="n"/>
      <c r="N135" s="129" t="n"/>
      <c r="O135" s="130" t="n"/>
    </row>
    <row r="136" ht="24" customHeight="1">
      <c r="A136" s="414" t="n"/>
      <c r="B136" s="790" t="inlineStr">
        <is>
          <t>等级 6 ：造成276点伤害，自身速度提升27%持续3回合。忽略对手2回合。</t>
        </is>
      </c>
      <c r="C136" s="129" t="n"/>
      <c r="D136" s="129" t="n"/>
      <c r="E136" s="129" t="n"/>
      <c r="F136" s="129" t="n"/>
      <c r="G136" s="129" t="n"/>
      <c r="H136" s="129" t="n"/>
      <c r="I136" s="129" t="n"/>
      <c r="J136" s="129" t="n"/>
      <c r="K136" s="129" t="n"/>
      <c r="L136" s="129" t="n"/>
      <c r="M136" s="129" t="n"/>
      <c r="N136" s="129" t="n"/>
      <c r="O136" s="130" t="n"/>
    </row>
    <row r="137" ht="24" customHeight="1">
      <c r="A137" s="414" t="n"/>
      <c r="B137" s="790" t="inlineStr">
        <is>
          <t>等级 7 ：造成312点伤害，自身速度提升30%持续3回合。忽略对手2回合。</t>
        </is>
      </c>
      <c r="C137" s="129" t="n"/>
      <c r="D137" s="129" t="n"/>
      <c r="E137" s="129" t="n"/>
      <c r="F137" s="129" t="n"/>
      <c r="G137" s="129" t="n"/>
      <c r="H137" s="129" t="n"/>
      <c r="I137" s="129" t="n"/>
      <c r="J137" s="129" t="n"/>
      <c r="K137" s="129" t="n"/>
      <c r="L137" s="129" t="n"/>
      <c r="M137" s="129" t="n"/>
      <c r="N137" s="129" t="n"/>
      <c r="O137" s="130" t="n"/>
    </row>
    <row r="138" ht="24" customHeight="1">
      <c r="A138" s="414" t="n"/>
      <c r="B138" s="790" t="inlineStr">
        <is>
          <t>等级 8 ：造成348点伤害，自身速度提升33%持续3回合。忽略对手2回合。</t>
        </is>
      </c>
      <c r="C138" s="129" t="n"/>
      <c r="D138" s="129" t="n"/>
      <c r="E138" s="129" t="n"/>
      <c r="F138" s="129" t="n"/>
      <c r="G138" s="129" t="n"/>
      <c r="H138" s="129" t="n"/>
      <c r="I138" s="129" t="n"/>
      <c r="J138" s="129" t="n"/>
      <c r="K138" s="129" t="n"/>
      <c r="L138" s="129" t="n"/>
      <c r="M138" s="129" t="n"/>
      <c r="N138" s="129" t="n"/>
      <c r="O138" s="130" t="n"/>
    </row>
    <row r="139" ht="24" customHeight="1">
      <c r="A139" s="414" t="n"/>
      <c r="B139" s="790" t="inlineStr">
        <is>
          <t>等级 9 ：造成390点伤害，自身速度提升36%持续3回合。忽略对手2回合。</t>
        </is>
      </c>
      <c r="C139" s="129" t="n"/>
      <c r="D139" s="129" t="n"/>
      <c r="E139" s="129" t="n"/>
      <c r="F139" s="129" t="n"/>
      <c r="G139" s="129" t="n"/>
      <c r="H139" s="129" t="n"/>
      <c r="I139" s="129" t="n"/>
      <c r="J139" s="129" t="n"/>
      <c r="K139" s="129" t="n"/>
      <c r="L139" s="129" t="n"/>
      <c r="M139" s="129" t="n"/>
      <c r="N139" s="129" t="n"/>
      <c r="O139" s="130" t="n"/>
    </row>
    <row r="140" ht="24" customHeight="1">
      <c r="A140" s="414" t="n"/>
      <c r="B140" s="791" t="inlineStr">
        <is>
          <t>等级10：造成450点伤害，自身速度提升40%持续3回合。忽略对手3回合。</t>
        </is>
      </c>
      <c r="C140" s="135" t="n"/>
      <c r="D140" s="135" t="n"/>
      <c r="E140" s="135" t="n"/>
      <c r="F140" s="135" t="n"/>
      <c r="G140" s="135" t="n"/>
      <c r="H140" s="135" t="n"/>
      <c r="I140" s="135" t="n"/>
      <c r="J140" s="135" t="n"/>
      <c r="K140" s="135" t="n"/>
      <c r="L140" s="135" t="n"/>
      <c r="M140" s="135" t="n"/>
      <c r="N140" s="135" t="n"/>
      <c r="O140" s="136" t="n"/>
    </row>
    <row r="141" ht="24" customHeight="1">
      <c r="A141" s="691" t="inlineStr">
        <is>
          <t>朱雀奥义
残影
移形换影</t>
        </is>
      </c>
      <c r="B141" s="789" t="inlineStr">
        <is>
          <t>等级 0 ：恢复150点生命，自身减伤和速度+30%持续2回合，下次被攻击时增加 50 %闪避率。</t>
        </is>
      </c>
      <c r="C141" s="158" t="n"/>
      <c r="D141" s="158" t="n"/>
      <c r="E141" s="158" t="n"/>
      <c r="F141" s="158" t="n"/>
      <c r="G141" s="158" t="n"/>
      <c r="H141" s="158" t="n"/>
      <c r="I141" s="158" t="n"/>
      <c r="J141" s="158" t="n"/>
      <c r="K141" s="158" t="n"/>
      <c r="L141" s="158" t="n"/>
      <c r="M141" s="158" t="n"/>
      <c r="N141" s="158" t="n"/>
      <c r="O141" s="320" t="n"/>
    </row>
    <row r="142" ht="24" customHeight="1">
      <c r="A142" s="414" t="n"/>
      <c r="B142" s="790" t="inlineStr">
        <is>
          <t>等级 1 ：恢复156点生命，自身减伤和速度+30%持续2回合，下次被攻击时增加 52 %闪避率。</t>
        </is>
      </c>
      <c r="C142" s="129" t="n"/>
      <c r="D142" s="129" t="n"/>
      <c r="E142" s="129" t="n"/>
      <c r="F142" s="129" t="n"/>
      <c r="G142" s="129" t="n"/>
      <c r="H142" s="129" t="n"/>
      <c r="I142" s="129" t="n"/>
      <c r="J142" s="129" t="n"/>
      <c r="K142" s="129" t="n"/>
      <c r="L142" s="129" t="n"/>
      <c r="M142" s="129" t="n"/>
      <c r="N142" s="129" t="n"/>
      <c r="O142" s="130" t="n"/>
    </row>
    <row r="143" ht="24" customHeight="1">
      <c r="A143" s="414" t="n"/>
      <c r="B143" s="790" t="inlineStr">
        <is>
          <t>等级 2 ：恢复164点生命，自身减伤和速度+30%持续2回合，下次被攻击时增加 54 %闪避率。</t>
        </is>
      </c>
      <c r="C143" s="129" t="n"/>
      <c r="D143" s="129" t="n"/>
      <c r="E143" s="129" t="n"/>
      <c r="F143" s="129" t="n"/>
      <c r="G143" s="129" t="n"/>
      <c r="H143" s="129" t="n"/>
      <c r="I143" s="129" t="n"/>
      <c r="J143" s="129" t="n"/>
      <c r="K143" s="129" t="n"/>
      <c r="L143" s="129" t="n"/>
      <c r="M143" s="129" t="n"/>
      <c r="N143" s="129" t="n"/>
      <c r="O143" s="130" t="n"/>
    </row>
    <row r="144" ht="24" customHeight="1">
      <c r="A144" s="414" t="n"/>
      <c r="B144" s="790" t="inlineStr">
        <is>
          <t>等级 3 ：恢复173点生命，自身减伤和速度+30%持续2回合，下次被攻击时增加 57 %闪避率。</t>
        </is>
      </c>
      <c r="C144" s="129" t="n"/>
      <c r="D144" s="129" t="n"/>
      <c r="E144" s="129" t="n"/>
      <c r="F144" s="129" t="n"/>
      <c r="G144" s="129" t="n"/>
      <c r="H144" s="129" t="n"/>
      <c r="I144" s="129" t="n"/>
      <c r="J144" s="129" t="n"/>
      <c r="K144" s="129" t="n"/>
      <c r="L144" s="129" t="n"/>
      <c r="M144" s="129" t="n"/>
      <c r="N144" s="129" t="n"/>
      <c r="O144" s="130" t="n"/>
    </row>
    <row r="145" ht="24" customHeight="1">
      <c r="A145" s="414" t="n"/>
      <c r="B145" s="790" t="inlineStr">
        <is>
          <t>等级 4 ：恢复184点生命，自身减伤和速度+40%持续2回合，下次被攻击时增加 61 %闪避率。</t>
        </is>
      </c>
      <c r="C145" s="129" t="n"/>
      <c r="D145" s="129" t="n"/>
      <c r="E145" s="129" t="n"/>
      <c r="F145" s="129" t="n"/>
      <c r="G145" s="129" t="n"/>
      <c r="H145" s="129" t="n"/>
      <c r="I145" s="129" t="n"/>
      <c r="J145" s="129" t="n"/>
      <c r="K145" s="129" t="n"/>
      <c r="L145" s="129" t="n"/>
      <c r="M145" s="129" t="n"/>
      <c r="N145" s="129" t="n"/>
      <c r="O145" s="130" t="n"/>
    </row>
    <row r="146" ht="24" customHeight="1">
      <c r="A146" s="414" t="n"/>
      <c r="B146" s="790" t="inlineStr">
        <is>
          <t>等级 5 ：恢复197点生命，自身减伤和速度+40%持续3回合，下次被攻击时增加 66 %闪避率。</t>
        </is>
      </c>
      <c r="C146" s="129" t="n"/>
      <c r="D146" s="129" t="n"/>
      <c r="E146" s="129" t="n"/>
      <c r="F146" s="129" t="n"/>
      <c r="G146" s="129" t="n"/>
      <c r="H146" s="129" t="n"/>
      <c r="I146" s="129" t="n"/>
      <c r="J146" s="129" t="n"/>
      <c r="K146" s="129" t="n"/>
      <c r="L146" s="129" t="n"/>
      <c r="M146" s="129" t="n"/>
      <c r="N146" s="129" t="n"/>
      <c r="O146" s="130" t="n"/>
    </row>
    <row r="147" ht="24" customHeight="1">
      <c r="A147" s="414" t="n"/>
      <c r="B147" s="790" t="inlineStr">
        <is>
          <t>等级 6 ：恢复213点生命，自身减伤和速度+40%持续3回合，下次被攻击时增加 71 %闪避率。</t>
        </is>
      </c>
      <c r="C147" s="129" t="n"/>
      <c r="D147" s="129" t="n"/>
      <c r="E147" s="129" t="n"/>
      <c r="F147" s="129" t="n"/>
      <c r="G147" s="129" t="n"/>
      <c r="H147" s="129" t="n"/>
      <c r="I147" s="129" t="n"/>
      <c r="J147" s="129" t="n"/>
      <c r="K147" s="129" t="n"/>
      <c r="L147" s="129" t="n"/>
      <c r="M147" s="129" t="n"/>
      <c r="N147" s="129" t="n"/>
      <c r="O147" s="130" t="n"/>
    </row>
    <row r="148" ht="24" customHeight="1">
      <c r="A148" s="414" t="n"/>
      <c r="B148" s="790" t="inlineStr">
        <is>
          <t>等级 7 ：恢复231点生命，自身减伤和速度+50%持续3回合，下次被攻击时增加 77 %闪避率。</t>
        </is>
      </c>
      <c r="C148" s="129" t="n"/>
      <c r="D148" s="129" t="n"/>
      <c r="E148" s="129" t="n"/>
      <c r="F148" s="129" t="n"/>
      <c r="G148" s="129" t="n"/>
      <c r="H148" s="129" t="n"/>
      <c r="I148" s="129" t="n"/>
      <c r="J148" s="129" t="n"/>
      <c r="K148" s="129" t="n"/>
      <c r="L148" s="129" t="n"/>
      <c r="M148" s="129" t="n"/>
      <c r="N148" s="129" t="n"/>
      <c r="O148" s="130" t="n"/>
    </row>
    <row r="149" ht="24" customHeight="1">
      <c r="A149" s="414" t="n"/>
      <c r="B149" s="790" t="inlineStr">
        <is>
          <t>等级 8 ：恢复250点生命，自身减伤和速度+50%持续3回合，下次被攻击时增加 83 %闪避率。</t>
        </is>
      </c>
      <c r="C149" s="129" t="n"/>
      <c r="D149" s="129" t="n"/>
      <c r="E149" s="129" t="n"/>
      <c r="F149" s="129" t="n"/>
      <c r="G149" s="129" t="n"/>
      <c r="H149" s="129" t="n"/>
      <c r="I149" s="129" t="n"/>
      <c r="J149" s="129" t="n"/>
      <c r="K149" s="129" t="n"/>
      <c r="L149" s="129" t="n"/>
      <c r="M149" s="129" t="n"/>
      <c r="N149" s="129" t="n"/>
      <c r="O149" s="130" t="n"/>
    </row>
    <row r="150" ht="24" customHeight="1">
      <c r="A150" s="414" t="n"/>
      <c r="B150" s="790" t="inlineStr">
        <is>
          <t>等级 9 ：恢复271点生命，自身减伤和速度+50%持续3回合，下次被攻击时增加 90 %闪避率。</t>
        </is>
      </c>
      <c r="C150" s="129" t="n"/>
      <c r="D150" s="129" t="n"/>
      <c r="E150" s="129" t="n"/>
      <c r="F150" s="129" t="n"/>
      <c r="G150" s="129" t="n"/>
      <c r="H150" s="129" t="n"/>
      <c r="I150" s="129" t="n"/>
      <c r="J150" s="129" t="n"/>
      <c r="K150" s="129" t="n"/>
      <c r="L150" s="129" t="n"/>
      <c r="M150" s="129" t="n"/>
      <c r="N150" s="129" t="n"/>
      <c r="O150" s="130" t="n"/>
    </row>
    <row r="151" ht="24" customHeight="1">
      <c r="A151" s="414" t="n"/>
      <c r="B151" s="791" t="inlineStr">
        <is>
          <t>等级10：恢复300点生命，自身减伤和速度+50%持续3回合，下次被攻击时增加100%闪避率。</t>
        </is>
      </c>
      <c r="C151" s="135" t="n"/>
      <c r="D151" s="135" t="n"/>
      <c r="E151" s="135" t="n"/>
      <c r="F151" s="135" t="n"/>
      <c r="G151" s="135" t="n"/>
      <c r="H151" s="135" t="n"/>
      <c r="I151" s="135" t="n"/>
      <c r="J151" s="135" t="n"/>
      <c r="K151" s="135" t="n"/>
      <c r="L151" s="135" t="n"/>
      <c r="M151" s="135" t="n"/>
      <c r="N151" s="135" t="n"/>
      <c r="O151" s="136" t="n"/>
    </row>
    <row r="152" ht="24" customHeight="1">
      <c r="A152" s="691" t="inlineStr">
        <is>
          <t>朱雀奥义
矿泉水
杨柳甘露</t>
        </is>
      </c>
      <c r="B152" s="789" t="inlineStr">
        <is>
          <t>等级 0 ：恢复200点+ 3 %生命值上限的生命值。立即行动。</t>
        </is>
      </c>
      <c r="C152" s="158" t="n"/>
      <c r="D152" s="158" t="n"/>
      <c r="E152" s="158" t="n"/>
      <c r="F152" s="158" t="n"/>
      <c r="G152" s="158" t="n"/>
      <c r="H152" s="158" t="n"/>
      <c r="I152" s="158" t="n"/>
      <c r="J152" s="158" t="n"/>
      <c r="K152" s="158" t="n"/>
      <c r="L152" s="158" t="n"/>
      <c r="M152" s="158" t="n"/>
      <c r="N152" s="158" t="n"/>
      <c r="O152" s="320" t="n"/>
    </row>
    <row r="153" ht="24" customHeight="1">
      <c r="A153" s="414" t="n"/>
      <c r="B153" s="790" t="inlineStr">
        <is>
          <t>等级 1 ：恢复212点+ 3 %生命值上限的生命值。立即行动。</t>
        </is>
      </c>
      <c r="C153" s="129" t="n"/>
      <c r="D153" s="129" t="n"/>
      <c r="E153" s="129" t="n"/>
      <c r="F153" s="129" t="n"/>
      <c r="G153" s="129" t="n"/>
      <c r="H153" s="129" t="n"/>
      <c r="I153" s="129" t="n"/>
      <c r="J153" s="129" t="n"/>
      <c r="K153" s="129" t="n"/>
      <c r="L153" s="129" t="n"/>
      <c r="M153" s="129" t="n"/>
      <c r="N153" s="129" t="n"/>
      <c r="O153" s="130" t="n"/>
    </row>
    <row r="154" ht="24" customHeight="1">
      <c r="A154" s="414" t="n"/>
      <c r="B154" s="790" t="inlineStr">
        <is>
          <t>等级 2 ：恢复224点+ 3 %生命值上限的生命值。立即行动。</t>
        </is>
      </c>
      <c r="C154" s="129" t="n"/>
      <c r="D154" s="129" t="n"/>
      <c r="E154" s="129" t="n"/>
      <c r="F154" s="129" t="n"/>
      <c r="G154" s="129" t="n"/>
      <c r="H154" s="129" t="n"/>
      <c r="I154" s="129" t="n"/>
      <c r="J154" s="129" t="n"/>
      <c r="K154" s="129" t="n"/>
      <c r="L154" s="129" t="n"/>
      <c r="M154" s="129" t="n"/>
      <c r="N154" s="129" t="n"/>
      <c r="O154" s="130" t="n"/>
    </row>
    <row r="155" ht="24" customHeight="1">
      <c r="A155" s="414" t="n"/>
      <c r="B155" s="790" t="inlineStr">
        <is>
          <t>等级 3 ：恢复242点+ 3 %生命值上限的生命值。立即行动。</t>
        </is>
      </c>
      <c r="C155" s="129" t="n"/>
      <c r="D155" s="129" t="n"/>
      <c r="E155" s="129" t="n"/>
      <c r="F155" s="129" t="n"/>
      <c r="G155" s="129" t="n"/>
      <c r="H155" s="129" t="n"/>
      <c r="I155" s="129" t="n"/>
      <c r="J155" s="129" t="n"/>
      <c r="K155" s="129" t="n"/>
      <c r="L155" s="129" t="n"/>
      <c r="M155" s="129" t="n"/>
      <c r="N155" s="129" t="n"/>
      <c r="O155" s="130" t="n"/>
    </row>
    <row r="156" ht="24" customHeight="1">
      <c r="A156" s="414" t="n"/>
      <c r="B156" s="790" t="inlineStr">
        <is>
          <t>等级 4 ：恢复266点+ 6 %生命值上限的生命值。立即行动。</t>
        </is>
      </c>
      <c r="C156" s="129" t="n"/>
      <c r="D156" s="129" t="n"/>
      <c r="E156" s="129" t="n"/>
      <c r="F156" s="129" t="n"/>
      <c r="G156" s="129" t="n"/>
      <c r="H156" s="129" t="n"/>
      <c r="I156" s="129" t="n"/>
      <c r="J156" s="129" t="n"/>
      <c r="K156" s="129" t="n"/>
      <c r="L156" s="129" t="n"/>
      <c r="M156" s="129" t="n"/>
      <c r="N156" s="129" t="n"/>
      <c r="O156" s="130" t="n"/>
    </row>
    <row r="157" ht="24" customHeight="1">
      <c r="A157" s="414" t="n"/>
      <c r="B157" s="790" t="inlineStr">
        <is>
          <t>等级 5 ：恢复296点+ 6 %生命值上限的生命值。立即行动。</t>
        </is>
      </c>
      <c r="C157" s="129" t="n"/>
      <c r="D157" s="129" t="n"/>
      <c r="E157" s="129" t="n"/>
      <c r="F157" s="129" t="n"/>
      <c r="G157" s="129" t="n"/>
      <c r="H157" s="129" t="n"/>
      <c r="I157" s="129" t="n"/>
      <c r="J157" s="129" t="n"/>
      <c r="K157" s="129" t="n"/>
      <c r="L157" s="129" t="n"/>
      <c r="M157" s="129" t="n"/>
      <c r="N157" s="129" t="n"/>
      <c r="O157" s="130" t="n"/>
    </row>
    <row r="158" ht="24" customHeight="1">
      <c r="A158" s="414" t="n"/>
      <c r="B158" s="790" t="inlineStr">
        <is>
          <t>等级 6 ：恢复326点+ 6 %生命值上限的生命值。立即行动。</t>
        </is>
      </c>
      <c r="C158" s="129" t="n"/>
      <c r="D158" s="129" t="n"/>
      <c r="E158" s="129" t="n"/>
      <c r="F158" s="129" t="n"/>
      <c r="G158" s="129" t="n"/>
      <c r="H158" s="129" t="n"/>
      <c r="I158" s="129" t="n"/>
      <c r="J158" s="129" t="n"/>
      <c r="K158" s="129" t="n"/>
      <c r="L158" s="129" t="n"/>
      <c r="M158" s="129" t="n"/>
      <c r="N158" s="129" t="n"/>
      <c r="O158" s="130" t="n"/>
    </row>
    <row r="159" ht="24" customHeight="1">
      <c r="A159" s="414" t="n"/>
      <c r="B159" s="790" t="inlineStr">
        <is>
          <t>等级 7 ：恢复362点+ 9 %生命值上限的生命值。立即行动。</t>
        </is>
      </c>
      <c r="C159" s="129" t="n"/>
      <c r="D159" s="129" t="n"/>
      <c r="E159" s="129" t="n"/>
      <c r="F159" s="129" t="n"/>
      <c r="G159" s="129" t="n"/>
      <c r="H159" s="129" t="n"/>
      <c r="I159" s="129" t="n"/>
      <c r="J159" s="129" t="n"/>
      <c r="K159" s="129" t="n"/>
      <c r="L159" s="129" t="n"/>
      <c r="M159" s="129" t="n"/>
      <c r="N159" s="129" t="n"/>
      <c r="O159" s="130" t="n"/>
    </row>
    <row r="160" ht="24" customHeight="1">
      <c r="A160" s="414" t="n"/>
      <c r="B160" s="790" t="inlineStr">
        <is>
          <t>等级 8 ：恢复398点+ 9 %生命值上限的生命值。立即行动。</t>
        </is>
      </c>
      <c r="C160" s="129" t="n"/>
      <c r="D160" s="129" t="n"/>
      <c r="E160" s="129" t="n"/>
      <c r="F160" s="129" t="n"/>
      <c r="G160" s="129" t="n"/>
      <c r="H160" s="129" t="n"/>
      <c r="I160" s="129" t="n"/>
      <c r="J160" s="129" t="n"/>
      <c r="K160" s="129" t="n"/>
      <c r="L160" s="129" t="n"/>
      <c r="M160" s="129" t="n"/>
      <c r="N160" s="129" t="n"/>
      <c r="O160" s="130" t="n"/>
    </row>
    <row r="161" ht="24" customHeight="1">
      <c r="A161" s="414" t="n"/>
      <c r="B161" s="790" t="inlineStr">
        <is>
          <t>等级 9 ：恢复440点+ 9 %生命值上限的生命值。立即行动。</t>
        </is>
      </c>
      <c r="C161" s="129" t="n"/>
      <c r="D161" s="129" t="n"/>
      <c r="E161" s="129" t="n"/>
      <c r="F161" s="129" t="n"/>
      <c r="G161" s="129" t="n"/>
      <c r="H161" s="129" t="n"/>
      <c r="I161" s="129" t="n"/>
      <c r="J161" s="129" t="n"/>
      <c r="K161" s="129" t="n"/>
      <c r="L161" s="129" t="n"/>
      <c r="M161" s="129" t="n"/>
      <c r="N161" s="129" t="n"/>
      <c r="O161" s="130" t="n"/>
    </row>
    <row r="162" ht="24" customHeight="1">
      <c r="A162" s="414" t="n"/>
      <c r="B162" s="791" t="inlineStr">
        <is>
          <t>等级10：恢复500点+10%生命值上限的生命值。立即行动。</t>
        </is>
      </c>
      <c r="C162" s="135" t="n"/>
      <c r="D162" s="135" t="n"/>
      <c r="E162" s="135" t="n"/>
      <c r="F162" s="135" t="n"/>
      <c r="G162" s="135" t="n"/>
      <c r="H162" s="135" t="n"/>
      <c r="I162" s="135" t="n"/>
      <c r="J162" s="135" t="n"/>
      <c r="K162" s="135" t="n"/>
      <c r="L162" s="135" t="n"/>
      <c r="M162" s="135" t="n"/>
      <c r="N162" s="135" t="n"/>
      <c r="O162" s="136" t="n"/>
    </row>
    <row r="163" ht="24" customHeight="1">
      <c r="A163" s="691" t="inlineStr">
        <is>
          <t>朱雀奥义
人品爆发
吉人天相</t>
        </is>
      </c>
      <c r="B163" s="789" t="inlineStr">
        <is>
          <t>等级 0 ：恢复250点生命，被攻击时大幅降低暴击概率2回合，下一次攻击增加 50 %命中率。</t>
        </is>
      </c>
      <c r="C163" s="158" t="n"/>
      <c r="D163" s="158" t="n"/>
      <c r="E163" s="158" t="n"/>
      <c r="F163" s="158" t="n"/>
      <c r="G163" s="158" t="n"/>
      <c r="H163" s="158" t="n"/>
      <c r="I163" s="158" t="n"/>
      <c r="J163" s="158" t="n"/>
      <c r="K163" s="158" t="n"/>
      <c r="L163" s="158" t="n"/>
      <c r="M163" s="158" t="n"/>
      <c r="N163" s="158" t="n"/>
      <c r="O163" s="320" t="n"/>
    </row>
    <row r="164" ht="24" customHeight="1">
      <c r="A164" s="414" t="n"/>
      <c r="B164" s="790" t="inlineStr">
        <is>
          <t>等级 1 ：恢复256点生命，被攻击时大幅降低暴击概率2回合，下一次攻击增加 52 %命中率。</t>
        </is>
      </c>
      <c r="C164" s="129" t="n"/>
      <c r="D164" s="129" t="n"/>
      <c r="E164" s="129" t="n"/>
      <c r="F164" s="129" t="n"/>
      <c r="G164" s="129" t="n"/>
      <c r="H164" s="129" t="n"/>
      <c r="I164" s="129" t="n"/>
      <c r="J164" s="129" t="n"/>
      <c r="K164" s="129" t="n"/>
      <c r="L164" s="129" t="n"/>
      <c r="M164" s="129" t="n"/>
      <c r="N164" s="129" t="n"/>
      <c r="O164" s="130" t="n"/>
    </row>
    <row r="165" ht="24" customHeight="1">
      <c r="A165" s="414" t="n"/>
      <c r="B165" s="790" t="inlineStr">
        <is>
          <t>等级 2 ：恢复264点生命，被攻击时大幅降低暴击概率2回合，下一次攻击增加 54 %命中率。</t>
        </is>
      </c>
      <c r="C165" s="129" t="n"/>
      <c r="D165" s="129" t="n"/>
      <c r="E165" s="129" t="n"/>
      <c r="F165" s="129" t="n"/>
      <c r="G165" s="129" t="n"/>
      <c r="H165" s="129" t="n"/>
      <c r="I165" s="129" t="n"/>
      <c r="J165" s="129" t="n"/>
      <c r="K165" s="129" t="n"/>
      <c r="L165" s="129" t="n"/>
      <c r="M165" s="129" t="n"/>
      <c r="N165" s="129" t="n"/>
      <c r="O165" s="130" t="n"/>
    </row>
    <row r="166" ht="24" customHeight="1">
      <c r="A166" s="414" t="n"/>
      <c r="B166" s="790" t="inlineStr">
        <is>
          <t>等级 3 ：恢复273点生命，被攻击时大幅降低暴击概率2回合，下一次攻击增加 57 %命中率。</t>
        </is>
      </c>
      <c r="C166" s="129" t="n"/>
      <c r="D166" s="129" t="n"/>
      <c r="E166" s="129" t="n"/>
      <c r="F166" s="129" t="n"/>
      <c r="G166" s="129" t="n"/>
      <c r="H166" s="129" t="n"/>
      <c r="I166" s="129" t="n"/>
      <c r="J166" s="129" t="n"/>
      <c r="K166" s="129" t="n"/>
      <c r="L166" s="129" t="n"/>
      <c r="M166" s="129" t="n"/>
      <c r="N166" s="129" t="n"/>
      <c r="O166" s="130" t="n"/>
    </row>
    <row r="167" ht="24" customHeight="1">
      <c r="A167" s="414" t="n"/>
      <c r="B167" s="790" t="inlineStr">
        <is>
          <t>等级 4 ：恢复284点生命，被攻击时大幅降低暴击概率2回合，下一次攻击增加 61 %命中率。</t>
        </is>
      </c>
      <c r="C167" s="129" t="n"/>
      <c r="D167" s="129" t="n"/>
      <c r="E167" s="129" t="n"/>
      <c r="F167" s="129" t="n"/>
      <c r="G167" s="129" t="n"/>
      <c r="H167" s="129" t="n"/>
      <c r="I167" s="129" t="n"/>
      <c r="J167" s="129" t="n"/>
      <c r="K167" s="129" t="n"/>
      <c r="L167" s="129" t="n"/>
      <c r="M167" s="129" t="n"/>
      <c r="N167" s="129" t="n"/>
      <c r="O167" s="130" t="n"/>
    </row>
    <row r="168" ht="24" customHeight="1">
      <c r="A168" s="414" t="n"/>
      <c r="B168" s="790" t="inlineStr">
        <is>
          <t>等级 5 ：恢复297点生命，被攻击时大幅降低暴击概率3回合，下一次攻击增加 66 %命中率。</t>
        </is>
      </c>
      <c r="C168" s="129" t="n"/>
      <c r="D168" s="129" t="n"/>
      <c r="E168" s="129" t="n"/>
      <c r="F168" s="129" t="n"/>
      <c r="G168" s="129" t="n"/>
      <c r="H168" s="129" t="n"/>
      <c r="I168" s="129" t="n"/>
      <c r="J168" s="129" t="n"/>
      <c r="K168" s="129" t="n"/>
      <c r="L168" s="129" t="n"/>
      <c r="M168" s="129" t="n"/>
      <c r="N168" s="129" t="n"/>
      <c r="O168" s="130" t="n"/>
    </row>
    <row r="169" ht="24" customHeight="1">
      <c r="A169" s="414" t="n"/>
      <c r="B169" s="790" t="inlineStr">
        <is>
          <t>等级 6 ：恢复313点生命，被攻击时大幅降低暴击概率3回合，下一次攻击增加 71 %命中率。</t>
        </is>
      </c>
      <c r="C169" s="129" t="n"/>
      <c r="D169" s="129" t="n"/>
      <c r="E169" s="129" t="n"/>
      <c r="F169" s="129" t="n"/>
      <c r="G169" s="129" t="n"/>
      <c r="H169" s="129" t="n"/>
      <c r="I169" s="129" t="n"/>
      <c r="J169" s="129" t="n"/>
      <c r="K169" s="129" t="n"/>
      <c r="L169" s="129" t="n"/>
      <c r="M169" s="129" t="n"/>
      <c r="N169" s="129" t="n"/>
      <c r="O169" s="130" t="n"/>
    </row>
    <row r="170" ht="24" customHeight="1">
      <c r="A170" s="414" t="n"/>
      <c r="B170" s="790" t="inlineStr">
        <is>
          <t>等级 7 ：恢复331点生命，被攻击时大幅降低暴击概率3回合，下一次攻击增加 77 %命中率。</t>
        </is>
      </c>
      <c r="C170" s="129" t="n"/>
      <c r="D170" s="129" t="n"/>
      <c r="E170" s="129" t="n"/>
      <c r="F170" s="129" t="n"/>
      <c r="G170" s="129" t="n"/>
      <c r="H170" s="129" t="n"/>
      <c r="I170" s="129" t="n"/>
      <c r="J170" s="129" t="n"/>
      <c r="K170" s="129" t="n"/>
      <c r="L170" s="129" t="n"/>
      <c r="M170" s="129" t="n"/>
      <c r="N170" s="129" t="n"/>
      <c r="O170" s="130" t="n"/>
    </row>
    <row r="171" ht="24" customHeight="1">
      <c r="A171" s="414" t="n"/>
      <c r="B171" s="790" t="inlineStr">
        <is>
          <t>等级 8 ：恢复350点生命，被攻击时大幅降低暴击概率3回合，下一次攻击增加 83 %命中率。</t>
        </is>
      </c>
      <c r="C171" s="129" t="n"/>
      <c r="D171" s="129" t="n"/>
      <c r="E171" s="129" t="n"/>
      <c r="F171" s="129" t="n"/>
      <c r="G171" s="129" t="n"/>
      <c r="H171" s="129" t="n"/>
      <c r="I171" s="129" t="n"/>
      <c r="J171" s="129" t="n"/>
      <c r="K171" s="129" t="n"/>
      <c r="L171" s="129" t="n"/>
      <c r="M171" s="129" t="n"/>
      <c r="N171" s="129" t="n"/>
      <c r="O171" s="130" t="n"/>
    </row>
    <row r="172" ht="24" customHeight="1">
      <c r="A172" s="414" t="n"/>
      <c r="B172" s="790" t="inlineStr">
        <is>
          <t>等级 9 ：恢复371点生命，被攻击时大幅降低暴击概率3回合，下一次攻击增加 90 %命中率。</t>
        </is>
      </c>
      <c r="C172" s="129" t="n"/>
      <c r="D172" s="129" t="n"/>
      <c r="E172" s="129" t="n"/>
      <c r="F172" s="129" t="n"/>
      <c r="G172" s="129" t="n"/>
      <c r="H172" s="129" t="n"/>
      <c r="I172" s="129" t="n"/>
      <c r="J172" s="129" t="n"/>
      <c r="K172" s="129" t="n"/>
      <c r="L172" s="129" t="n"/>
      <c r="M172" s="129" t="n"/>
      <c r="N172" s="129" t="n"/>
      <c r="O172" s="130" t="n"/>
    </row>
    <row r="173" ht="24" customHeight="1">
      <c r="A173" s="414" t="n"/>
      <c r="B173" s="791" t="inlineStr">
        <is>
          <t>等级10：恢复400点生命，被攻击时大幅降低暴击概率3回合，下一次攻击增加100%命中率。</t>
        </is>
      </c>
      <c r="C173" s="135" t="n"/>
      <c r="D173" s="135" t="n"/>
      <c r="E173" s="135" t="n"/>
      <c r="F173" s="135" t="n"/>
      <c r="G173" s="135" t="n"/>
      <c r="H173" s="135" t="n"/>
      <c r="I173" s="135" t="n"/>
      <c r="J173" s="135" t="n"/>
      <c r="K173" s="135" t="n"/>
      <c r="L173" s="135" t="n"/>
      <c r="M173" s="135" t="n"/>
      <c r="N173" s="135" t="n"/>
      <c r="O173" s="136" t="n"/>
    </row>
    <row r="174" ht="24" customHeight="1">
      <c r="A174" s="691" t="inlineStr">
        <is>
          <t>朱雀奥义
气疗术
三花聚顶</t>
        </is>
      </c>
      <c r="B174" s="789" t="inlineStr">
        <is>
          <t>等级 0 ：恢复250点生命+等级* 50 %的生命值，增加自身固定减伤100点持续2回合，立即行动。</t>
        </is>
      </c>
      <c r="C174" s="158" t="n"/>
      <c r="D174" s="158" t="n"/>
      <c r="E174" s="158" t="n"/>
      <c r="F174" s="158" t="n"/>
      <c r="G174" s="158" t="n"/>
      <c r="H174" s="158" t="n"/>
      <c r="I174" s="158" t="n"/>
      <c r="J174" s="158" t="n"/>
      <c r="K174" s="158" t="n"/>
      <c r="L174" s="158" t="n"/>
      <c r="M174" s="158" t="n"/>
      <c r="N174" s="158" t="n"/>
      <c r="O174" s="320" t="n"/>
    </row>
    <row r="175" ht="24" customHeight="1">
      <c r="A175" s="414" t="n"/>
      <c r="B175" s="790" t="inlineStr">
        <is>
          <t>等级 1 ：恢复262点生命+等级* 50 %的生命值，增加自身固定减伤102点持续2回合，立即行动。</t>
        </is>
      </c>
      <c r="C175" s="129" t="n"/>
      <c r="D175" s="129" t="n"/>
      <c r="E175" s="129" t="n"/>
      <c r="F175" s="129" t="n"/>
      <c r="G175" s="129" t="n"/>
      <c r="H175" s="129" t="n"/>
      <c r="I175" s="129" t="n"/>
      <c r="J175" s="129" t="n"/>
      <c r="K175" s="129" t="n"/>
      <c r="L175" s="129" t="n"/>
      <c r="M175" s="129" t="n"/>
      <c r="N175" s="129" t="n"/>
      <c r="O175" s="130" t="n"/>
    </row>
    <row r="176" ht="24" customHeight="1">
      <c r="A176" s="414" t="n"/>
      <c r="B176" s="790" t="inlineStr">
        <is>
          <t>等级 2 ：恢复274点生命+等级* 50 %的生命值，增加自身固定减伤104点持续2回合，立即行动。</t>
        </is>
      </c>
      <c r="C176" s="129" t="n"/>
      <c r="D176" s="129" t="n"/>
      <c r="E176" s="129" t="n"/>
      <c r="F176" s="129" t="n"/>
      <c r="G176" s="129" t="n"/>
      <c r="H176" s="129" t="n"/>
      <c r="I176" s="129" t="n"/>
      <c r="J176" s="129" t="n"/>
      <c r="K176" s="129" t="n"/>
      <c r="L176" s="129" t="n"/>
      <c r="M176" s="129" t="n"/>
      <c r="N176" s="129" t="n"/>
      <c r="O176" s="130" t="n"/>
    </row>
    <row r="177" ht="24" customHeight="1">
      <c r="A177" s="414" t="n"/>
      <c r="B177" s="790" t="inlineStr">
        <is>
          <t>等级 3 ：恢复292点生命+等级* 50 %的生命值，增加自身固定减伤107点持续2回合，立即行动。</t>
        </is>
      </c>
      <c r="C177" s="129" t="n"/>
      <c r="D177" s="129" t="n"/>
      <c r="E177" s="129" t="n"/>
      <c r="F177" s="129" t="n"/>
      <c r="G177" s="129" t="n"/>
      <c r="H177" s="129" t="n"/>
      <c r="I177" s="129" t="n"/>
      <c r="J177" s="129" t="n"/>
      <c r="K177" s="129" t="n"/>
      <c r="L177" s="129" t="n"/>
      <c r="M177" s="129" t="n"/>
      <c r="N177" s="129" t="n"/>
      <c r="O177" s="130" t="n"/>
    </row>
    <row r="178" ht="24" customHeight="1">
      <c r="A178" s="414" t="n"/>
      <c r="B178" s="790" t="inlineStr">
        <is>
          <t>等级 4 ：恢复316点生命+等级* 70 %的生命值，增加自身固定减伤111点持续2回合，立即行动。</t>
        </is>
      </c>
      <c r="C178" s="129" t="n"/>
      <c r="D178" s="129" t="n"/>
      <c r="E178" s="129" t="n"/>
      <c r="F178" s="129" t="n"/>
      <c r="G178" s="129" t="n"/>
      <c r="H178" s="129" t="n"/>
      <c r="I178" s="129" t="n"/>
      <c r="J178" s="129" t="n"/>
      <c r="K178" s="129" t="n"/>
      <c r="L178" s="129" t="n"/>
      <c r="M178" s="129" t="n"/>
      <c r="N178" s="129" t="n"/>
      <c r="O178" s="130" t="n"/>
    </row>
    <row r="179" ht="24" customHeight="1">
      <c r="A179" s="414" t="n"/>
      <c r="B179" s="790" t="inlineStr">
        <is>
          <t>等级 5 ：恢复346点生命+等级* 70 %的生命值，增加自身固定减伤116点持续3回合，立即行动。</t>
        </is>
      </c>
      <c r="C179" s="129" t="n"/>
      <c r="D179" s="129" t="n"/>
      <c r="E179" s="129" t="n"/>
      <c r="F179" s="129" t="n"/>
      <c r="G179" s="129" t="n"/>
      <c r="H179" s="129" t="n"/>
      <c r="I179" s="129" t="n"/>
      <c r="J179" s="129" t="n"/>
      <c r="K179" s="129" t="n"/>
      <c r="L179" s="129" t="n"/>
      <c r="M179" s="129" t="n"/>
      <c r="N179" s="129" t="n"/>
      <c r="O179" s="130" t="n"/>
    </row>
    <row r="180" ht="24" customHeight="1">
      <c r="A180" s="414" t="n"/>
      <c r="B180" s="790" t="inlineStr">
        <is>
          <t>等级 6 ：恢复376点生命+等级* 70 %的生命值，增加自身固定减伤121点持续3回合，立即行动。</t>
        </is>
      </c>
      <c r="C180" s="129" t="n"/>
      <c r="D180" s="129" t="n"/>
      <c r="E180" s="129" t="n"/>
      <c r="F180" s="129" t="n"/>
      <c r="G180" s="129" t="n"/>
      <c r="H180" s="129" t="n"/>
      <c r="I180" s="129" t="n"/>
      <c r="J180" s="129" t="n"/>
      <c r="K180" s="129" t="n"/>
      <c r="L180" s="129" t="n"/>
      <c r="M180" s="129" t="n"/>
      <c r="N180" s="129" t="n"/>
      <c r="O180" s="130" t="n"/>
    </row>
    <row r="181" ht="24" customHeight="1">
      <c r="A181" s="414" t="n"/>
      <c r="B181" s="790" t="inlineStr">
        <is>
          <t>等级 7 ：恢复412点生命+等级*100%的生命值，增加自身固定减伤127点持续3回合，立即行动。</t>
        </is>
      </c>
      <c r="C181" s="129" t="n"/>
      <c r="D181" s="129" t="n"/>
      <c r="E181" s="129" t="n"/>
      <c r="F181" s="129" t="n"/>
      <c r="G181" s="129" t="n"/>
      <c r="H181" s="129" t="n"/>
      <c r="I181" s="129" t="n"/>
      <c r="J181" s="129" t="n"/>
      <c r="K181" s="129" t="n"/>
      <c r="L181" s="129" t="n"/>
      <c r="M181" s="129" t="n"/>
      <c r="N181" s="129" t="n"/>
      <c r="O181" s="130" t="n"/>
    </row>
    <row r="182" ht="24" customHeight="1">
      <c r="A182" s="414" t="n"/>
      <c r="B182" s="790" t="inlineStr">
        <is>
          <t>等级 8 ：恢复448点生命+等级*100%的生命值，增加自身固定减伤133点持续3回合，立即行动。</t>
        </is>
      </c>
      <c r="C182" s="129" t="n"/>
      <c r="D182" s="129" t="n"/>
      <c r="E182" s="129" t="n"/>
      <c r="F182" s="129" t="n"/>
      <c r="G182" s="129" t="n"/>
      <c r="H182" s="129" t="n"/>
      <c r="I182" s="129" t="n"/>
      <c r="J182" s="129" t="n"/>
      <c r="K182" s="129" t="n"/>
      <c r="L182" s="129" t="n"/>
      <c r="M182" s="129" t="n"/>
      <c r="N182" s="129" t="n"/>
      <c r="O182" s="130" t="n"/>
    </row>
    <row r="183" ht="24" customHeight="1">
      <c r="A183" s="414" t="n"/>
      <c r="B183" s="790" t="inlineStr">
        <is>
          <t>等级 9 ：恢复490点生命+等级*100%的生命值，增加自身固定减伤140点持续3回合，立即行动。</t>
        </is>
      </c>
      <c r="C183" s="129" t="n"/>
      <c r="D183" s="129" t="n"/>
      <c r="E183" s="129" t="n"/>
      <c r="F183" s="129" t="n"/>
      <c r="G183" s="129" t="n"/>
      <c r="H183" s="129" t="n"/>
      <c r="I183" s="129" t="n"/>
      <c r="J183" s="129" t="n"/>
      <c r="K183" s="129" t="n"/>
      <c r="L183" s="129" t="n"/>
      <c r="M183" s="129" t="n"/>
      <c r="N183" s="129" t="n"/>
      <c r="O183" s="130" t="n"/>
    </row>
    <row r="184" ht="24" customHeight="1">
      <c r="A184" s="414" t="n"/>
      <c r="B184" s="791" t="inlineStr">
        <is>
          <t>等级10：恢复550点生命+等级*100%的生命值，增加自身固定减伤150点持续3回合，立即行动。</t>
        </is>
      </c>
      <c r="C184" s="135" t="n"/>
      <c r="D184" s="135" t="n"/>
      <c r="E184" s="135" t="n"/>
      <c r="F184" s="135" t="n"/>
      <c r="G184" s="135" t="n"/>
      <c r="H184" s="135" t="n"/>
      <c r="I184" s="135" t="n"/>
      <c r="J184" s="135" t="n"/>
      <c r="K184" s="135" t="n"/>
      <c r="L184" s="135" t="n"/>
      <c r="M184" s="135" t="n"/>
      <c r="N184" s="135" t="n"/>
      <c r="O184" s="136" t="n"/>
    </row>
    <row r="185" ht="24" customHeight="1">
      <c r="A185" s="691" t="inlineStr">
        <is>
          <t>玄武奥义
天生大力
青龙守护</t>
        </is>
      </c>
      <c r="B185" s="789" t="inlineStr">
        <is>
          <t>等级 0 ：所有奥义技能伤害和治疗效果增强20%。奥义技能造成伤害时无视 51 %附加减伤和固定减伤。</t>
        </is>
      </c>
      <c r="C185" s="158" t="n"/>
      <c r="D185" s="158" t="n"/>
      <c r="E185" s="158" t="n"/>
      <c r="F185" s="158" t="n"/>
      <c r="G185" s="158" t="n"/>
      <c r="H185" s="158" t="n"/>
      <c r="I185" s="158" t="n"/>
      <c r="J185" s="158" t="n"/>
      <c r="K185" s="158" t="n"/>
      <c r="L185" s="158" t="n"/>
      <c r="M185" s="158" t="n"/>
      <c r="N185" s="158" t="n"/>
      <c r="O185" s="320" t="n"/>
    </row>
    <row r="186" ht="24" customHeight="1">
      <c r="A186" s="414" t="n"/>
      <c r="B186" s="790" t="inlineStr">
        <is>
          <t>等级 1 ：所有奥义技能伤害和治疗效果增强20%。奥义技能造成伤害时无视 52 %附加减伤和固定减伤。</t>
        </is>
      </c>
      <c r="C186" s="129" t="n"/>
      <c r="D186" s="129" t="n"/>
      <c r="E186" s="129" t="n"/>
      <c r="F186" s="129" t="n"/>
      <c r="G186" s="129" t="n"/>
      <c r="H186" s="129" t="n"/>
      <c r="I186" s="129" t="n"/>
      <c r="J186" s="129" t="n"/>
      <c r="K186" s="129" t="n"/>
      <c r="L186" s="129" t="n"/>
      <c r="M186" s="129" t="n"/>
      <c r="N186" s="129" t="n"/>
      <c r="O186" s="130" t="n"/>
    </row>
    <row r="187" ht="24" customHeight="1">
      <c r="A187" s="414" t="n"/>
      <c r="B187" s="790" t="inlineStr">
        <is>
          <t>等级 2 ：所有奥义技能伤害和治疗效果增强20%。奥义技能造成伤害时无视 54 %附加减伤和固定减伤。</t>
        </is>
      </c>
      <c r="C187" s="129" t="n"/>
      <c r="D187" s="129" t="n"/>
      <c r="E187" s="129" t="n"/>
      <c r="F187" s="129" t="n"/>
      <c r="G187" s="129" t="n"/>
      <c r="H187" s="129" t="n"/>
      <c r="I187" s="129" t="n"/>
      <c r="J187" s="129" t="n"/>
      <c r="K187" s="129" t="n"/>
      <c r="L187" s="129" t="n"/>
      <c r="M187" s="129" t="n"/>
      <c r="N187" s="129" t="n"/>
      <c r="O187" s="130" t="n"/>
    </row>
    <row r="188" ht="24" customHeight="1">
      <c r="A188" s="414" t="n"/>
      <c r="B188" s="790" t="inlineStr">
        <is>
          <t>等级 3 ：所有奥义技能伤害和治疗效果增强25%。奥义技能造成伤害时无视 57 %附加减伤和固定减伤。</t>
        </is>
      </c>
      <c r="C188" s="129" t="n"/>
      <c r="D188" s="129" t="n"/>
      <c r="E188" s="129" t="n"/>
      <c r="F188" s="129" t="n"/>
      <c r="G188" s="129" t="n"/>
      <c r="H188" s="129" t="n"/>
      <c r="I188" s="129" t="n"/>
      <c r="J188" s="129" t="n"/>
      <c r="K188" s="129" t="n"/>
      <c r="L188" s="129" t="n"/>
      <c r="M188" s="129" t="n"/>
      <c r="N188" s="129" t="n"/>
      <c r="O188" s="130" t="n"/>
    </row>
    <row r="189" ht="24" customHeight="1">
      <c r="A189" s="414" t="n"/>
      <c r="B189" s="790" t="inlineStr">
        <is>
          <t>等级 4 ：所有奥义技能伤害和治疗效果增强25%。奥义技能造成伤害时无视 61 %附加减伤和固定减伤。</t>
        </is>
      </c>
      <c r="C189" s="129" t="n"/>
      <c r="D189" s="129" t="n"/>
      <c r="E189" s="129" t="n"/>
      <c r="F189" s="129" t="n"/>
      <c r="G189" s="129" t="n"/>
      <c r="H189" s="129" t="n"/>
      <c r="I189" s="129" t="n"/>
      <c r="J189" s="129" t="n"/>
      <c r="K189" s="129" t="n"/>
      <c r="L189" s="129" t="n"/>
      <c r="M189" s="129" t="n"/>
      <c r="N189" s="129" t="n"/>
      <c r="O189" s="130" t="n"/>
    </row>
    <row r="190" ht="24" customHeight="1">
      <c r="A190" s="414" t="n"/>
      <c r="B190" s="790" t="inlineStr">
        <is>
          <t>等级 5 ：所有奥义技能伤害和治疗效果增强30%。奥义技能造成伤害时无视 66 %附加减伤和固定减伤。</t>
        </is>
      </c>
      <c r="C190" s="129" t="n"/>
      <c r="D190" s="129" t="n"/>
      <c r="E190" s="129" t="n"/>
      <c r="F190" s="129" t="n"/>
      <c r="G190" s="129" t="n"/>
      <c r="H190" s="129" t="n"/>
      <c r="I190" s="129" t="n"/>
      <c r="J190" s="129" t="n"/>
      <c r="K190" s="129" t="n"/>
      <c r="L190" s="129" t="n"/>
      <c r="M190" s="129" t="n"/>
      <c r="N190" s="129" t="n"/>
      <c r="O190" s="130" t="n"/>
    </row>
    <row r="191" ht="24" customHeight="1">
      <c r="A191" s="414" t="n"/>
      <c r="B191" s="790" t="inlineStr">
        <is>
          <t>等级 6 ：所有奥义技能伤害和治疗效果增强30%。奥义技能造成伤害时无视 71 %附加减伤和固定减伤。</t>
        </is>
      </c>
      <c r="C191" s="129" t="n"/>
      <c r="D191" s="129" t="n"/>
      <c r="E191" s="129" t="n"/>
      <c r="F191" s="129" t="n"/>
      <c r="G191" s="129" t="n"/>
      <c r="H191" s="129" t="n"/>
      <c r="I191" s="129" t="n"/>
      <c r="J191" s="129" t="n"/>
      <c r="K191" s="129" t="n"/>
      <c r="L191" s="129" t="n"/>
      <c r="M191" s="129" t="n"/>
      <c r="N191" s="129" t="n"/>
      <c r="O191" s="130" t="n"/>
    </row>
    <row r="192" ht="24" customHeight="1">
      <c r="A192" s="414" t="n"/>
      <c r="B192" s="790" t="inlineStr">
        <is>
          <t>等级 7 ：所有奥义技能伤害和治疗效果增强35%。奥义技能造成伤害时无视 77 %附加减伤和固定减伤。</t>
        </is>
      </c>
      <c r="C192" s="129" t="n"/>
      <c r="D192" s="129" t="n"/>
      <c r="E192" s="129" t="n"/>
      <c r="F192" s="129" t="n"/>
      <c r="G192" s="129" t="n"/>
      <c r="H192" s="129" t="n"/>
      <c r="I192" s="129" t="n"/>
      <c r="J192" s="129" t="n"/>
      <c r="K192" s="129" t="n"/>
      <c r="L192" s="129" t="n"/>
      <c r="M192" s="129" t="n"/>
      <c r="N192" s="129" t="n"/>
      <c r="O192" s="130" t="n"/>
    </row>
    <row r="193" ht="24" customHeight="1">
      <c r="A193" s="414" t="n"/>
      <c r="B193" s="790" t="inlineStr">
        <is>
          <t>等级 8 ：所有奥义技能伤害和治疗效果增强35%。奥义技能造成伤害时无视 83 %附加减伤和固定减伤。</t>
        </is>
      </c>
      <c r="C193" s="129" t="n"/>
      <c r="D193" s="129" t="n"/>
      <c r="E193" s="129" t="n"/>
      <c r="F193" s="129" t="n"/>
      <c r="G193" s="129" t="n"/>
      <c r="H193" s="129" t="n"/>
      <c r="I193" s="129" t="n"/>
      <c r="J193" s="129" t="n"/>
      <c r="K193" s="129" t="n"/>
      <c r="L193" s="129" t="n"/>
      <c r="M193" s="129" t="n"/>
      <c r="N193" s="129" t="n"/>
      <c r="O193" s="130" t="n"/>
    </row>
    <row r="194" ht="24" customHeight="1">
      <c r="A194" s="414" t="n"/>
      <c r="B194" s="790" t="inlineStr">
        <is>
          <t>等级 9 ：所有奥义技能伤害和治疗效果增强40%。奥义技能造成伤害时无视 90 %附加减伤和固定减伤。</t>
        </is>
      </c>
      <c r="C194" s="129" t="n"/>
      <c r="D194" s="129" t="n"/>
      <c r="E194" s="129" t="n"/>
      <c r="F194" s="129" t="n"/>
      <c r="G194" s="129" t="n"/>
      <c r="H194" s="129" t="n"/>
      <c r="I194" s="129" t="n"/>
      <c r="J194" s="129" t="n"/>
      <c r="K194" s="129" t="n"/>
      <c r="L194" s="129" t="n"/>
      <c r="M194" s="129" t="n"/>
      <c r="N194" s="129" t="n"/>
      <c r="O194" s="130" t="n"/>
    </row>
    <row r="195" ht="24" customHeight="1">
      <c r="A195" s="414" t="n"/>
      <c r="B195" s="1114" t="inlineStr">
        <is>
          <t>等级10：所有奥义技能伤害和治疗效果增强50%。奥义技能造成伤害时无视100%附加减伤和固定减伤。</t>
        </is>
      </c>
      <c r="C195" s="194" t="n"/>
      <c r="D195" s="194" t="n"/>
      <c r="E195" s="194" t="n"/>
      <c r="F195" s="194" t="n"/>
      <c r="G195" s="194" t="n"/>
      <c r="H195" s="194" t="n"/>
      <c r="I195" s="194" t="n"/>
      <c r="J195" s="194" t="n"/>
      <c r="K195" s="194" t="n"/>
      <c r="L195" s="194" t="n"/>
      <c r="M195" s="194" t="n"/>
      <c r="N195" s="194" t="n"/>
      <c r="O195" s="410" t="n"/>
    </row>
    <row r="196" ht="24" customHeight="1">
      <c r="A196" s="685" t="inlineStr">
        <is>
          <t>玄武奥义
身手敏捷
玄武守护</t>
        </is>
      </c>
      <c r="B196" s="1115" t="inlineStr">
        <is>
          <t>等级 0 ：所有奥义技能伤害和治疗效果增强20%。每用一次奥义技能后增加 51 %固定减伤持续到战斗结束。</t>
        </is>
      </c>
      <c r="C196" s="123" t="n"/>
      <c r="D196" s="123" t="n"/>
      <c r="E196" s="123" t="n"/>
      <c r="F196" s="123" t="n"/>
      <c r="G196" s="123" t="n"/>
      <c r="H196" s="123" t="n"/>
      <c r="I196" s="123" t="n"/>
      <c r="J196" s="123" t="n"/>
      <c r="K196" s="123" t="n"/>
      <c r="L196" s="123" t="n"/>
      <c r="M196" s="123" t="n"/>
      <c r="N196" s="123" t="n"/>
      <c r="O196" s="124" t="n"/>
    </row>
    <row r="197" ht="24" customHeight="1">
      <c r="A197" s="414" t="n"/>
      <c r="B197" s="790" t="inlineStr">
        <is>
          <t>等级 1 ：所有奥义技能伤害和治疗效果增强20%。每用一次奥义技能后增加 52 %固定减伤持续到战斗结束。</t>
        </is>
      </c>
      <c r="C197" s="129" t="n"/>
      <c r="D197" s="129" t="n"/>
      <c r="E197" s="129" t="n"/>
      <c r="F197" s="129" t="n"/>
      <c r="G197" s="129" t="n"/>
      <c r="H197" s="129" t="n"/>
      <c r="I197" s="129" t="n"/>
      <c r="J197" s="129" t="n"/>
      <c r="K197" s="129" t="n"/>
      <c r="L197" s="129" t="n"/>
      <c r="M197" s="129" t="n"/>
      <c r="N197" s="129" t="n"/>
      <c r="O197" s="130" t="n"/>
    </row>
    <row r="198" ht="24" customHeight="1">
      <c r="A198" s="414" t="n"/>
      <c r="B198" s="790" t="inlineStr">
        <is>
          <t>等级 2 ：所有奥义技能伤害和治疗效果增强20%。每用一次奥义技能后增加 54 %固定减伤持续到战斗结束。</t>
        </is>
      </c>
      <c r="C198" s="129" t="n"/>
      <c r="D198" s="129" t="n"/>
      <c r="E198" s="129" t="n"/>
      <c r="F198" s="129" t="n"/>
      <c r="G198" s="129" t="n"/>
      <c r="H198" s="129" t="n"/>
      <c r="I198" s="129" t="n"/>
      <c r="J198" s="129" t="n"/>
      <c r="K198" s="129" t="n"/>
      <c r="L198" s="129" t="n"/>
      <c r="M198" s="129" t="n"/>
      <c r="N198" s="129" t="n"/>
      <c r="O198" s="130" t="n"/>
    </row>
    <row r="199" ht="24" customHeight="1">
      <c r="A199" s="414" t="n"/>
      <c r="B199" s="790" t="inlineStr">
        <is>
          <t>等级 3 ：所有奥义技能伤害和治疗效果增强25%。每用一次奥义技能后增加 57 %固定减伤持续到战斗结束。</t>
        </is>
      </c>
      <c r="C199" s="129" t="n"/>
      <c r="D199" s="129" t="n"/>
      <c r="E199" s="129" t="n"/>
      <c r="F199" s="129" t="n"/>
      <c r="G199" s="129" t="n"/>
      <c r="H199" s="129" t="n"/>
      <c r="I199" s="129" t="n"/>
      <c r="J199" s="129" t="n"/>
      <c r="K199" s="129" t="n"/>
      <c r="L199" s="129" t="n"/>
      <c r="M199" s="129" t="n"/>
      <c r="N199" s="129" t="n"/>
      <c r="O199" s="130" t="n"/>
    </row>
    <row r="200" ht="24" customHeight="1">
      <c r="A200" s="414" t="n"/>
      <c r="B200" s="790" t="inlineStr">
        <is>
          <t>等级 4 ：所有奥义技能伤害和治疗效果增强25%。每用一次奥义技能后增加 61 %固定减伤持续到战斗结束。</t>
        </is>
      </c>
      <c r="C200" s="129" t="n"/>
      <c r="D200" s="129" t="n"/>
      <c r="E200" s="129" t="n"/>
      <c r="F200" s="129" t="n"/>
      <c r="G200" s="129" t="n"/>
      <c r="H200" s="129" t="n"/>
      <c r="I200" s="129" t="n"/>
      <c r="J200" s="129" t="n"/>
      <c r="K200" s="129" t="n"/>
      <c r="L200" s="129" t="n"/>
      <c r="M200" s="129" t="n"/>
      <c r="N200" s="129" t="n"/>
      <c r="O200" s="130" t="n"/>
    </row>
    <row r="201" ht="24" customHeight="1">
      <c r="A201" s="414" t="n"/>
      <c r="B201" s="790" t="inlineStr">
        <is>
          <t>等级 5 ：所有奥义技能伤害和治疗效果增强30%。每用一次奥义技能后增加 66 %固定减伤持续到战斗结束。</t>
        </is>
      </c>
      <c r="C201" s="129" t="n"/>
      <c r="D201" s="129" t="n"/>
      <c r="E201" s="129" t="n"/>
      <c r="F201" s="129" t="n"/>
      <c r="G201" s="129" t="n"/>
      <c r="H201" s="129" t="n"/>
      <c r="I201" s="129" t="n"/>
      <c r="J201" s="129" t="n"/>
      <c r="K201" s="129" t="n"/>
      <c r="L201" s="129" t="n"/>
      <c r="M201" s="129" t="n"/>
      <c r="N201" s="129" t="n"/>
      <c r="O201" s="130" t="n"/>
    </row>
    <row r="202" ht="24" customHeight="1">
      <c r="A202" s="414" t="n"/>
      <c r="B202" s="790" t="inlineStr">
        <is>
          <t>等级 6 ：所有奥义技能伤害和治疗效果增强30%。每用一次奥义技能后增加 71 %固定减伤持续到战斗结束。</t>
        </is>
      </c>
      <c r="C202" s="129" t="n"/>
      <c r="D202" s="129" t="n"/>
      <c r="E202" s="129" t="n"/>
      <c r="F202" s="129" t="n"/>
      <c r="G202" s="129" t="n"/>
      <c r="H202" s="129" t="n"/>
      <c r="I202" s="129" t="n"/>
      <c r="J202" s="129" t="n"/>
      <c r="K202" s="129" t="n"/>
      <c r="L202" s="129" t="n"/>
      <c r="M202" s="129" t="n"/>
      <c r="N202" s="129" t="n"/>
      <c r="O202" s="130" t="n"/>
    </row>
    <row r="203" ht="24" customHeight="1">
      <c r="A203" s="414" t="n"/>
      <c r="B203" s="790" t="inlineStr">
        <is>
          <t>等级 7 ：所有奥义技能伤害和治疗效果增强35%。每用一次奥义技能后增加 77 %固定减伤持续到战斗结束。</t>
        </is>
      </c>
      <c r="C203" s="129" t="n"/>
      <c r="D203" s="129" t="n"/>
      <c r="E203" s="129" t="n"/>
      <c r="F203" s="129" t="n"/>
      <c r="G203" s="129" t="n"/>
      <c r="H203" s="129" t="n"/>
      <c r="I203" s="129" t="n"/>
      <c r="J203" s="129" t="n"/>
      <c r="K203" s="129" t="n"/>
      <c r="L203" s="129" t="n"/>
      <c r="M203" s="129" t="n"/>
      <c r="N203" s="129" t="n"/>
      <c r="O203" s="130" t="n"/>
    </row>
    <row r="204" ht="24" customHeight="1">
      <c r="A204" s="414" t="n"/>
      <c r="B204" s="790" t="inlineStr">
        <is>
          <t>等级 8 ：所有奥义技能伤害和治疗效果增强35%。每用一次奥义技能后增加 83 %固定减伤持续到战斗结束。</t>
        </is>
      </c>
      <c r="C204" s="129" t="n"/>
      <c r="D204" s="129" t="n"/>
      <c r="E204" s="129" t="n"/>
      <c r="F204" s="129" t="n"/>
      <c r="G204" s="129" t="n"/>
      <c r="H204" s="129" t="n"/>
      <c r="I204" s="129" t="n"/>
      <c r="J204" s="129" t="n"/>
      <c r="K204" s="129" t="n"/>
      <c r="L204" s="129" t="n"/>
      <c r="M204" s="129" t="n"/>
      <c r="N204" s="129" t="n"/>
      <c r="O204" s="130" t="n"/>
    </row>
    <row r="205" ht="24" customHeight="1">
      <c r="A205" s="414" t="n"/>
      <c r="B205" s="790" t="inlineStr">
        <is>
          <t>等级 9 ：所有奥义技能伤害和治疗效果增强40%。每用一次奥义技能后增加 90 %固定减伤持续到战斗结束。</t>
        </is>
      </c>
      <c r="C205" s="129" t="n"/>
      <c r="D205" s="129" t="n"/>
      <c r="E205" s="129" t="n"/>
      <c r="F205" s="129" t="n"/>
      <c r="G205" s="129" t="n"/>
      <c r="H205" s="129" t="n"/>
      <c r="I205" s="129" t="n"/>
      <c r="J205" s="129" t="n"/>
      <c r="K205" s="129" t="n"/>
      <c r="L205" s="129" t="n"/>
      <c r="M205" s="129" t="n"/>
      <c r="N205" s="129" t="n"/>
      <c r="O205" s="130" t="n"/>
    </row>
    <row r="206" ht="24" customHeight="1">
      <c r="A206" s="414" t="n"/>
      <c r="B206" s="791" t="inlineStr">
        <is>
          <t>等级10：所有奥义技能伤害和治疗效果增强50%。每用一次奥义技能后增加100%固定减伤持续到战斗结束。</t>
        </is>
      </c>
      <c r="C206" s="135" t="n"/>
      <c r="D206" s="135" t="n"/>
      <c r="E206" s="135" t="n"/>
      <c r="F206" s="135" t="n"/>
      <c r="G206" s="135" t="n"/>
      <c r="H206" s="135" t="n"/>
      <c r="I206" s="135" t="n"/>
      <c r="J206" s="135" t="n"/>
      <c r="K206" s="135" t="n"/>
      <c r="L206" s="135" t="n"/>
      <c r="M206" s="135" t="n"/>
      <c r="N206" s="135" t="n"/>
      <c r="O206" s="136" t="n"/>
    </row>
    <row r="207" ht="24" customHeight="1">
      <c r="A207" s="691" t="inlineStr">
        <is>
          <t>玄武奥义
快人一步
白虎守护</t>
        </is>
      </c>
      <c r="B207" s="789" t="inlineStr">
        <is>
          <t>等级 0 ：所有奥义技能伤害和治疗效果增强20%。每用一次奥义技能后增加 51 %基础速度持续到战斗结束。</t>
        </is>
      </c>
      <c r="C207" s="158" t="n"/>
      <c r="D207" s="158" t="n"/>
      <c r="E207" s="158" t="n"/>
      <c r="F207" s="158" t="n"/>
      <c r="G207" s="158" t="n"/>
      <c r="H207" s="158" t="n"/>
      <c r="I207" s="158" t="n"/>
      <c r="J207" s="158" t="n"/>
      <c r="K207" s="158" t="n"/>
      <c r="L207" s="158" t="n"/>
      <c r="M207" s="158" t="n"/>
      <c r="N207" s="158" t="n"/>
      <c r="O207" s="320" t="n"/>
    </row>
    <row r="208" ht="24" customHeight="1">
      <c r="A208" s="414" t="n"/>
      <c r="B208" s="790" t="inlineStr">
        <is>
          <t>等级 1 ：所有奥义技能伤害和治疗效果增强20%。每用一次奥义技能后增加 52 %基础速度持续到战斗结束。</t>
        </is>
      </c>
      <c r="C208" s="129" t="n"/>
      <c r="D208" s="129" t="n"/>
      <c r="E208" s="129" t="n"/>
      <c r="F208" s="129" t="n"/>
      <c r="G208" s="129" t="n"/>
      <c r="H208" s="129" t="n"/>
      <c r="I208" s="129" t="n"/>
      <c r="J208" s="129" t="n"/>
      <c r="K208" s="129" t="n"/>
      <c r="L208" s="129" t="n"/>
      <c r="M208" s="129" t="n"/>
      <c r="N208" s="129" t="n"/>
      <c r="O208" s="130" t="n"/>
    </row>
    <row r="209" ht="24" customHeight="1">
      <c r="A209" s="414" t="n"/>
      <c r="B209" s="790" t="inlineStr">
        <is>
          <t>等级 2 ：所有奥义技能伤害和治疗效果增强20%。每用一次奥义技能后增加 54 %基础速度持续到战斗结束。</t>
        </is>
      </c>
      <c r="C209" s="129" t="n"/>
      <c r="D209" s="129" t="n"/>
      <c r="E209" s="129" t="n"/>
      <c r="F209" s="129" t="n"/>
      <c r="G209" s="129" t="n"/>
      <c r="H209" s="129" t="n"/>
      <c r="I209" s="129" t="n"/>
      <c r="J209" s="129" t="n"/>
      <c r="K209" s="129" t="n"/>
      <c r="L209" s="129" t="n"/>
      <c r="M209" s="129" t="n"/>
      <c r="N209" s="129" t="n"/>
      <c r="O209" s="130" t="n"/>
    </row>
    <row r="210" ht="24" customHeight="1">
      <c r="A210" s="414" t="n"/>
      <c r="B210" s="790" t="inlineStr">
        <is>
          <t>等级 3 ：所有奥义技能伤害和治疗效果增强25%。每用一次奥义技能后增加 57 %基础速度持续到战斗结束。</t>
        </is>
      </c>
      <c r="C210" s="129" t="n"/>
      <c r="D210" s="129" t="n"/>
      <c r="E210" s="129" t="n"/>
      <c r="F210" s="129" t="n"/>
      <c r="G210" s="129" t="n"/>
      <c r="H210" s="129" t="n"/>
      <c r="I210" s="129" t="n"/>
      <c r="J210" s="129" t="n"/>
      <c r="K210" s="129" t="n"/>
      <c r="L210" s="129" t="n"/>
      <c r="M210" s="129" t="n"/>
      <c r="N210" s="129" t="n"/>
      <c r="O210" s="130" t="n"/>
    </row>
    <row r="211" ht="24" customHeight="1">
      <c r="A211" s="414" t="n"/>
      <c r="B211" s="790" t="inlineStr">
        <is>
          <t>等级 4 ：所有奥义技能伤害和治疗效果增强25%。每用一次奥义技能后增加 61 %基础速度持续到战斗结束。</t>
        </is>
      </c>
      <c r="C211" s="129" t="n"/>
      <c r="D211" s="129" t="n"/>
      <c r="E211" s="129" t="n"/>
      <c r="F211" s="129" t="n"/>
      <c r="G211" s="129" t="n"/>
      <c r="H211" s="129" t="n"/>
      <c r="I211" s="129" t="n"/>
      <c r="J211" s="129" t="n"/>
      <c r="K211" s="129" t="n"/>
      <c r="L211" s="129" t="n"/>
      <c r="M211" s="129" t="n"/>
      <c r="N211" s="129" t="n"/>
      <c r="O211" s="130" t="n"/>
    </row>
    <row r="212" ht="24" customHeight="1">
      <c r="A212" s="414" t="n"/>
      <c r="B212" s="790" t="inlineStr">
        <is>
          <t>等级 5 ：所有奥义技能伤害和治疗效果增强30%。每用一次奥义技能后增加 66 %基础速度持续到战斗结束。</t>
        </is>
      </c>
      <c r="C212" s="129" t="n"/>
      <c r="D212" s="129" t="n"/>
      <c r="E212" s="129" t="n"/>
      <c r="F212" s="129" t="n"/>
      <c r="G212" s="129" t="n"/>
      <c r="H212" s="129" t="n"/>
      <c r="I212" s="129" t="n"/>
      <c r="J212" s="129" t="n"/>
      <c r="K212" s="129" t="n"/>
      <c r="L212" s="129" t="n"/>
      <c r="M212" s="129" t="n"/>
      <c r="N212" s="129" t="n"/>
      <c r="O212" s="130" t="n"/>
    </row>
    <row r="213" ht="24" customHeight="1">
      <c r="A213" s="414" t="n"/>
      <c r="B213" s="790" t="inlineStr">
        <is>
          <t>等级 6 ：所有奥义技能伤害和治疗效果增强30%。每用一次奥义技能后增加 71 %基础速度持续到战斗结束。</t>
        </is>
      </c>
      <c r="C213" s="129" t="n"/>
      <c r="D213" s="129" t="n"/>
      <c r="E213" s="129" t="n"/>
      <c r="F213" s="129" t="n"/>
      <c r="G213" s="129" t="n"/>
      <c r="H213" s="129" t="n"/>
      <c r="I213" s="129" t="n"/>
      <c r="J213" s="129" t="n"/>
      <c r="K213" s="129" t="n"/>
      <c r="L213" s="129" t="n"/>
      <c r="M213" s="129" t="n"/>
      <c r="N213" s="129" t="n"/>
      <c r="O213" s="130" t="n"/>
    </row>
    <row r="214" ht="24" customHeight="1">
      <c r="A214" s="414" t="n"/>
      <c r="B214" s="790" t="inlineStr">
        <is>
          <t>等级 7 ：所有奥义技能伤害和治疗效果增强35%。每用一次奥义技能后增加 77 %基础速度持续到战斗结束。</t>
        </is>
      </c>
      <c r="C214" s="129" t="n"/>
      <c r="D214" s="129" t="n"/>
      <c r="E214" s="129" t="n"/>
      <c r="F214" s="129" t="n"/>
      <c r="G214" s="129" t="n"/>
      <c r="H214" s="129" t="n"/>
      <c r="I214" s="129" t="n"/>
      <c r="J214" s="129" t="n"/>
      <c r="K214" s="129" t="n"/>
      <c r="L214" s="129" t="n"/>
      <c r="M214" s="129" t="n"/>
      <c r="N214" s="129" t="n"/>
      <c r="O214" s="130" t="n"/>
    </row>
    <row r="215" ht="24" customHeight="1">
      <c r="A215" s="414" t="n"/>
      <c r="B215" s="790" t="inlineStr">
        <is>
          <t>等级 8 ：所有奥义技能伤害和治疗效果增强35%。每用一次奥义技能后增加 83 %基础速度持续到战斗结束。</t>
        </is>
      </c>
      <c r="C215" s="129" t="n"/>
      <c r="D215" s="129" t="n"/>
      <c r="E215" s="129" t="n"/>
      <c r="F215" s="129" t="n"/>
      <c r="G215" s="129" t="n"/>
      <c r="H215" s="129" t="n"/>
      <c r="I215" s="129" t="n"/>
      <c r="J215" s="129" t="n"/>
      <c r="K215" s="129" t="n"/>
      <c r="L215" s="129" t="n"/>
      <c r="M215" s="129" t="n"/>
      <c r="N215" s="129" t="n"/>
      <c r="O215" s="130" t="n"/>
    </row>
    <row r="216" ht="24" customHeight="1">
      <c r="A216" s="414" t="n"/>
      <c r="B216" s="790" t="inlineStr">
        <is>
          <t>等级 9 ：所有奥义技能伤害和治疗效果增强40%。每用一次奥义技能后增加 90 %基础速度持续到战斗结束。</t>
        </is>
      </c>
      <c r="C216" s="129" t="n"/>
      <c r="D216" s="129" t="n"/>
      <c r="E216" s="129" t="n"/>
      <c r="F216" s="129" t="n"/>
      <c r="G216" s="129" t="n"/>
      <c r="H216" s="129" t="n"/>
      <c r="I216" s="129" t="n"/>
      <c r="J216" s="129" t="n"/>
      <c r="K216" s="129" t="n"/>
      <c r="L216" s="129" t="n"/>
      <c r="M216" s="129" t="n"/>
      <c r="N216" s="129" t="n"/>
      <c r="O216" s="130" t="n"/>
    </row>
    <row r="217" ht="24" customHeight="1">
      <c r="A217" s="414" t="n"/>
      <c r="B217" s="791" t="inlineStr">
        <is>
          <t>等级10：所有奥义技能伤害和治疗效果增强50%。每用一次奥义技能后增加100%基础速度持续到战斗结束。</t>
        </is>
      </c>
      <c r="C217" s="135" t="n"/>
      <c r="D217" s="135" t="n"/>
      <c r="E217" s="135" t="n"/>
      <c r="F217" s="135" t="n"/>
      <c r="G217" s="135" t="n"/>
      <c r="H217" s="135" t="n"/>
      <c r="I217" s="135" t="n"/>
      <c r="J217" s="135" t="n"/>
      <c r="K217" s="135" t="n"/>
      <c r="L217" s="135" t="n"/>
      <c r="M217" s="135" t="n"/>
      <c r="N217" s="135" t="n"/>
      <c r="O217" s="136" t="n"/>
    </row>
    <row r="218" ht="24" customHeight="1">
      <c r="A218" s="691" t="inlineStr">
        <is>
          <t>玄武奥义
强健身躯
朱雀守护</t>
        </is>
      </c>
      <c r="B218" s="789" t="inlineStr">
        <is>
          <t>等级 0 ：所有奥义技能伤害和治疗效果增强20%。奥义技能造成伤害后恢复自身该伤害值21%的生命值。</t>
        </is>
      </c>
      <c r="C218" s="158" t="n"/>
      <c r="D218" s="158" t="n"/>
      <c r="E218" s="158" t="n"/>
      <c r="F218" s="158" t="n"/>
      <c r="G218" s="158" t="n"/>
      <c r="H218" s="158" t="n"/>
      <c r="I218" s="158" t="n"/>
      <c r="J218" s="158" t="n"/>
      <c r="K218" s="158" t="n"/>
      <c r="L218" s="158" t="n"/>
      <c r="M218" s="158" t="n"/>
      <c r="N218" s="158" t="n"/>
      <c r="O218" s="320" t="n"/>
    </row>
    <row r="219" ht="24" customHeight="1">
      <c r="A219" s="414" t="n"/>
      <c r="B219" s="790" t="inlineStr">
        <is>
          <t>等级 1 ：所有奥义技能伤害和治疗效果增强20%。奥义技能造成伤害后恢复自身该伤害值22%的生命值。</t>
        </is>
      </c>
      <c r="C219" s="129" t="n"/>
      <c r="D219" s="129" t="n"/>
      <c r="E219" s="129" t="n"/>
      <c r="F219" s="129" t="n"/>
      <c r="G219" s="129" t="n"/>
      <c r="H219" s="129" t="n"/>
      <c r="I219" s="129" t="n"/>
      <c r="J219" s="129" t="n"/>
      <c r="K219" s="129" t="n"/>
      <c r="L219" s="129" t="n"/>
      <c r="M219" s="129" t="n"/>
      <c r="N219" s="129" t="n"/>
      <c r="O219" s="130" t="n"/>
    </row>
    <row r="220" ht="24" customHeight="1">
      <c r="A220" s="414" t="n"/>
      <c r="B220" s="790" t="inlineStr">
        <is>
          <t>等级 2 ：所有奥义技能伤害和治疗效果增强20%。奥义技能造成伤害后恢复自身该伤害值23%的生命值。</t>
        </is>
      </c>
      <c r="C220" s="129" t="n"/>
      <c r="D220" s="129" t="n"/>
      <c r="E220" s="129" t="n"/>
      <c r="F220" s="129" t="n"/>
      <c r="G220" s="129" t="n"/>
      <c r="H220" s="129" t="n"/>
      <c r="I220" s="129" t="n"/>
      <c r="J220" s="129" t="n"/>
      <c r="K220" s="129" t="n"/>
      <c r="L220" s="129" t="n"/>
      <c r="M220" s="129" t="n"/>
      <c r="N220" s="129" t="n"/>
      <c r="O220" s="130" t="n"/>
    </row>
    <row r="221" ht="24" customHeight="1">
      <c r="A221" s="414" t="n"/>
      <c r="B221" s="790" t="inlineStr">
        <is>
          <t>等级 3 ：所有奥义技能伤害和治疗效果增强25%。奥义技能造成伤害后恢复自身该伤害值25%的生命值。</t>
        </is>
      </c>
      <c r="C221" s="129" t="n"/>
      <c r="D221" s="129" t="n"/>
      <c r="E221" s="129" t="n"/>
      <c r="F221" s="129" t="n"/>
      <c r="G221" s="129" t="n"/>
      <c r="H221" s="129" t="n"/>
      <c r="I221" s="129" t="n"/>
      <c r="J221" s="129" t="n"/>
      <c r="K221" s="129" t="n"/>
      <c r="L221" s="129" t="n"/>
      <c r="M221" s="129" t="n"/>
      <c r="N221" s="129" t="n"/>
      <c r="O221" s="130" t="n"/>
    </row>
    <row r="222" ht="24" customHeight="1">
      <c r="A222" s="414" t="n"/>
      <c r="B222" s="790" t="inlineStr">
        <is>
          <t>等级 4 ：所有奥义技能伤害和治疗效果增强25%。奥义技能造成伤害后恢复自身该伤害值27%的生命值。</t>
        </is>
      </c>
      <c r="C222" s="129" t="n"/>
      <c r="D222" s="129" t="n"/>
      <c r="E222" s="129" t="n"/>
      <c r="F222" s="129" t="n"/>
      <c r="G222" s="129" t="n"/>
      <c r="H222" s="129" t="n"/>
      <c r="I222" s="129" t="n"/>
      <c r="J222" s="129" t="n"/>
      <c r="K222" s="129" t="n"/>
      <c r="L222" s="129" t="n"/>
      <c r="M222" s="129" t="n"/>
      <c r="N222" s="129" t="n"/>
      <c r="O222" s="130" t="n"/>
    </row>
    <row r="223" ht="24" customHeight="1">
      <c r="A223" s="414" t="n"/>
      <c r="B223" s="790" t="inlineStr">
        <is>
          <t>等级 5 ：所有奥义技能伤害和治疗效果增强30%。奥义技能造成伤害后恢复自身该伤害值30%的生命值。</t>
        </is>
      </c>
      <c r="C223" s="129" t="n"/>
      <c r="D223" s="129" t="n"/>
      <c r="E223" s="129" t="n"/>
      <c r="F223" s="129" t="n"/>
      <c r="G223" s="129" t="n"/>
      <c r="H223" s="129" t="n"/>
      <c r="I223" s="129" t="n"/>
      <c r="J223" s="129" t="n"/>
      <c r="K223" s="129" t="n"/>
      <c r="L223" s="129" t="n"/>
      <c r="M223" s="129" t="n"/>
      <c r="N223" s="129" t="n"/>
      <c r="O223" s="130" t="n"/>
    </row>
    <row r="224" ht="24" customHeight="1">
      <c r="A224" s="414" t="n"/>
      <c r="B224" s="790" t="inlineStr">
        <is>
          <t>等级 6 ：所有奥义技能伤害和治疗效果增强30%。奥义技能造成伤害后恢复自身该伤害值33%的生命值。</t>
        </is>
      </c>
      <c r="C224" s="129" t="n"/>
      <c r="D224" s="129" t="n"/>
      <c r="E224" s="129" t="n"/>
      <c r="F224" s="129" t="n"/>
      <c r="G224" s="129" t="n"/>
      <c r="H224" s="129" t="n"/>
      <c r="I224" s="129" t="n"/>
      <c r="J224" s="129" t="n"/>
      <c r="K224" s="129" t="n"/>
      <c r="L224" s="129" t="n"/>
      <c r="M224" s="129" t="n"/>
      <c r="N224" s="129" t="n"/>
      <c r="O224" s="130" t="n"/>
    </row>
    <row r="225" ht="24" customHeight="1">
      <c r="A225" s="414" t="n"/>
      <c r="B225" s="790" t="inlineStr">
        <is>
          <t>等级 7 ：所有奥义技能伤害和治疗效果增强35%。奥义技能造成伤害后恢复自身该伤害值37%的生命值。</t>
        </is>
      </c>
      <c r="C225" s="129" t="n"/>
      <c r="D225" s="129" t="n"/>
      <c r="E225" s="129" t="n"/>
      <c r="F225" s="129" t="n"/>
      <c r="G225" s="129" t="n"/>
      <c r="H225" s="129" t="n"/>
      <c r="I225" s="129" t="n"/>
      <c r="J225" s="129" t="n"/>
      <c r="K225" s="129" t="n"/>
      <c r="L225" s="129" t="n"/>
      <c r="M225" s="129" t="n"/>
      <c r="N225" s="129" t="n"/>
      <c r="O225" s="130" t="n"/>
    </row>
    <row r="226" ht="24" customHeight="1">
      <c r="A226" s="414" t="n"/>
      <c r="B226" s="790" t="inlineStr">
        <is>
          <t>等级 8 ：所有奥义技能伤害和治疗效果增强35%。奥义技能造成伤害后恢复自身该伤害值41%的生命值。</t>
        </is>
      </c>
      <c r="C226" s="129" t="n"/>
      <c r="D226" s="129" t="n"/>
      <c r="E226" s="129" t="n"/>
      <c r="F226" s="129" t="n"/>
      <c r="G226" s="129" t="n"/>
      <c r="H226" s="129" t="n"/>
      <c r="I226" s="129" t="n"/>
      <c r="J226" s="129" t="n"/>
      <c r="K226" s="129" t="n"/>
      <c r="L226" s="129" t="n"/>
      <c r="M226" s="129" t="n"/>
      <c r="N226" s="129" t="n"/>
      <c r="O226" s="130" t="n"/>
    </row>
    <row r="227" ht="24" customHeight="1">
      <c r="A227" s="414" t="n"/>
      <c r="B227" s="790" t="inlineStr">
        <is>
          <t>等级 9 ：所有奥义技能伤害和治疗效果增强40%。奥义技能造成伤害后恢复自身该伤害值45%的生命值。</t>
        </is>
      </c>
      <c r="C227" s="129" t="n"/>
      <c r="D227" s="129" t="n"/>
      <c r="E227" s="129" t="n"/>
      <c r="F227" s="129" t="n"/>
      <c r="G227" s="129" t="n"/>
      <c r="H227" s="129" t="n"/>
      <c r="I227" s="129" t="n"/>
      <c r="J227" s="129" t="n"/>
      <c r="K227" s="129" t="n"/>
      <c r="L227" s="129" t="n"/>
      <c r="M227" s="129" t="n"/>
      <c r="N227" s="129" t="n"/>
      <c r="O227" s="130" t="n"/>
    </row>
    <row r="228" ht="24" customHeight="1">
      <c r="A228" s="414" t="n"/>
      <c r="B228" s="791" t="inlineStr">
        <is>
          <t>等级10：所有奥义技能伤害和治疗效果增强50%。奥义技能造成伤害后恢复自身该伤害值50%的生命值。</t>
        </is>
      </c>
      <c r="C228" s="135" t="n"/>
      <c r="D228" s="135" t="n"/>
      <c r="E228" s="135" t="n"/>
      <c r="F228" s="135" t="n"/>
      <c r="G228" s="135" t="n"/>
      <c r="H228" s="135" t="n"/>
      <c r="I228" s="135" t="n"/>
      <c r="J228" s="135" t="n"/>
      <c r="K228" s="135" t="n"/>
      <c r="L228" s="135" t="n"/>
      <c r="M228" s="135" t="n"/>
      <c r="N228" s="135" t="n"/>
      <c r="O228" s="136" t="n"/>
    </row>
  </sheetData>
  <mergeCells count="268">
    <mergeCell ref="B197:O197"/>
    <mergeCell ref="B154:O154"/>
    <mergeCell ref="B206:O206"/>
    <mergeCell ref="B106:O106"/>
    <mergeCell ref="B129:O129"/>
    <mergeCell ref="P20:Q20"/>
    <mergeCell ref="B200:O200"/>
    <mergeCell ref="B138:O138"/>
    <mergeCell ref="B194:O194"/>
    <mergeCell ref="L34:O34"/>
    <mergeCell ref="A174:A184"/>
    <mergeCell ref="A196:A206"/>
    <mergeCell ref="B90:O90"/>
    <mergeCell ref="B209:O209"/>
    <mergeCell ref="B156:O156"/>
    <mergeCell ref="B184:O184"/>
    <mergeCell ref="B66:O66"/>
    <mergeCell ref="B131:O131"/>
    <mergeCell ref="P22:Q22"/>
    <mergeCell ref="L27:O27"/>
    <mergeCell ref="B58:O58"/>
    <mergeCell ref="B140:O140"/>
    <mergeCell ref="L36:O36"/>
    <mergeCell ref="B223:O223"/>
    <mergeCell ref="B180:O180"/>
    <mergeCell ref="A108:A118"/>
    <mergeCell ref="P6:Q6"/>
    <mergeCell ref="L17:O17"/>
    <mergeCell ref="B130:O130"/>
    <mergeCell ref="B195:O195"/>
    <mergeCell ref="B60:O60"/>
    <mergeCell ref="B179:O179"/>
    <mergeCell ref="L19:O19"/>
    <mergeCell ref="B157:O157"/>
    <mergeCell ref="A97:A107"/>
    <mergeCell ref="B132:O132"/>
    <mergeCell ref="L28:O28"/>
    <mergeCell ref="B53:O53"/>
    <mergeCell ref="B166:O166"/>
    <mergeCell ref="A2:A5"/>
    <mergeCell ref="P32:Q32"/>
    <mergeCell ref="B116:O116"/>
    <mergeCell ref="L12:O12"/>
    <mergeCell ref="A152:A162"/>
    <mergeCell ref="B103:O103"/>
    <mergeCell ref="B196:O196"/>
    <mergeCell ref="B174:O174"/>
    <mergeCell ref="P13:Q13"/>
    <mergeCell ref="B108:O108"/>
    <mergeCell ref="B168:O168"/>
    <mergeCell ref="B186:O186"/>
    <mergeCell ref="B84:O84"/>
    <mergeCell ref="B143:O143"/>
    <mergeCell ref="B118:O118"/>
    <mergeCell ref="L14:O14"/>
    <mergeCell ref="B158:O158"/>
    <mergeCell ref="A51:O51"/>
    <mergeCell ref="P15:Q15"/>
    <mergeCell ref="A64:A74"/>
    <mergeCell ref="B133:O133"/>
    <mergeCell ref="P24:Q24"/>
    <mergeCell ref="B142:O142"/>
    <mergeCell ref="P33:Q33"/>
    <mergeCell ref="B80:O80"/>
    <mergeCell ref="B95:O95"/>
    <mergeCell ref="B213:O213"/>
    <mergeCell ref="B89:O89"/>
    <mergeCell ref="B160:O160"/>
    <mergeCell ref="B169:O169"/>
    <mergeCell ref="B79:O79"/>
    <mergeCell ref="B135:O135"/>
    <mergeCell ref="P26:Q26"/>
    <mergeCell ref="L31:O31"/>
    <mergeCell ref="B144:O144"/>
    <mergeCell ref="P35:Q35"/>
    <mergeCell ref="B97:O97"/>
    <mergeCell ref="B153:O153"/>
    <mergeCell ref="B224:O224"/>
    <mergeCell ref="B54:O54"/>
    <mergeCell ref="P10:Q10"/>
    <mergeCell ref="N50:O50"/>
    <mergeCell ref="L21:O21"/>
    <mergeCell ref="B72:O72"/>
    <mergeCell ref="B125:O125"/>
    <mergeCell ref="P25:Q25"/>
    <mergeCell ref="B81:O81"/>
    <mergeCell ref="H50:I50"/>
    <mergeCell ref="B134:O134"/>
    <mergeCell ref="B185:O185"/>
    <mergeCell ref="B121:O121"/>
    <mergeCell ref="B199:O199"/>
    <mergeCell ref="B208:O208"/>
    <mergeCell ref="P34:Q34"/>
    <mergeCell ref="P9:Q9"/>
    <mergeCell ref="B56:O56"/>
    <mergeCell ref="B71:O71"/>
    <mergeCell ref="B96:O96"/>
    <mergeCell ref="B122:O122"/>
    <mergeCell ref="B105:O105"/>
    <mergeCell ref="A163:A173"/>
    <mergeCell ref="B176:O176"/>
    <mergeCell ref="B214:O214"/>
    <mergeCell ref="B228:O228"/>
    <mergeCell ref="B52:O52"/>
    <mergeCell ref="B210:O210"/>
    <mergeCell ref="P36:Q36"/>
    <mergeCell ref="P11:Q11"/>
    <mergeCell ref="L16:O16"/>
    <mergeCell ref="B98:O98"/>
    <mergeCell ref="B120:O120"/>
    <mergeCell ref="B107:O107"/>
    <mergeCell ref="A141:A151"/>
    <mergeCell ref="B57:O57"/>
    <mergeCell ref="B88:O88"/>
    <mergeCell ref="B148:O148"/>
    <mergeCell ref="B82:O82"/>
    <mergeCell ref="B170:O170"/>
    <mergeCell ref="B162:O162"/>
    <mergeCell ref="B171:O171"/>
    <mergeCell ref="B50:G50"/>
    <mergeCell ref="F3:O3"/>
    <mergeCell ref="P28:Q28"/>
    <mergeCell ref="B172:O172"/>
    <mergeCell ref="B146:O146"/>
    <mergeCell ref="B99:O99"/>
    <mergeCell ref="B74:O74"/>
    <mergeCell ref="B187:O187"/>
    <mergeCell ref="A207:A217"/>
    <mergeCell ref="B83:O83"/>
    <mergeCell ref="P30:Q30"/>
    <mergeCell ref="L30:O30"/>
    <mergeCell ref="B92:O92"/>
    <mergeCell ref="B124:O124"/>
    <mergeCell ref="L20:O20"/>
    <mergeCell ref="P14:Q14"/>
    <mergeCell ref="B207:O207"/>
    <mergeCell ref="B76:O76"/>
    <mergeCell ref="L29:O29"/>
    <mergeCell ref="B189:O189"/>
    <mergeCell ref="B204:O204"/>
    <mergeCell ref="B85:O85"/>
    <mergeCell ref="B198:O198"/>
    <mergeCell ref="B216:O216"/>
    <mergeCell ref="B94:O94"/>
    <mergeCell ref="A119:A129"/>
    <mergeCell ref="B173:O173"/>
    <mergeCell ref="B188:O188"/>
    <mergeCell ref="B126:O126"/>
    <mergeCell ref="L22:O22"/>
    <mergeCell ref="B75:O75"/>
    <mergeCell ref="B109:O109"/>
    <mergeCell ref="B218:O218"/>
    <mergeCell ref="B62:O62"/>
    <mergeCell ref="B227:O227"/>
    <mergeCell ref="L6:O6"/>
    <mergeCell ref="B59:O59"/>
    <mergeCell ref="B150:O150"/>
    <mergeCell ref="B190:O190"/>
    <mergeCell ref="B202:O202"/>
    <mergeCell ref="B159:O159"/>
    <mergeCell ref="B152:O152"/>
    <mergeCell ref="B167:O167"/>
    <mergeCell ref="B70:O70"/>
    <mergeCell ref="B161:O161"/>
    <mergeCell ref="B219:O219"/>
    <mergeCell ref="B136:O136"/>
    <mergeCell ref="P27:Q27"/>
    <mergeCell ref="L32:O32"/>
    <mergeCell ref="L7:O7"/>
    <mergeCell ref="B111:O111"/>
    <mergeCell ref="B145:O145"/>
    <mergeCell ref="B181:O181"/>
    <mergeCell ref="B225:O225"/>
    <mergeCell ref="P17:Q17"/>
    <mergeCell ref="B73:O73"/>
    <mergeCell ref="A53:A63"/>
    <mergeCell ref="B175:O175"/>
    <mergeCell ref="B87:O87"/>
    <mergeCell ref="B147:O147"/>
    <mergeCell ref="B178:O178"/>
    <mergeCell ref="L50:M50"/>
    <mergeCell ref="F1:N1"/>
    <mergeCell ref="B128:O128"/>
    <mergeCell ref="P19:Q19"/>
    <mergeCell ref="L24:O24"/>
    <mergeCell ref="A130:A140"/>
    <mergeCell ref="B137:O137"/>
    <mergeCell ref="L18:O18"/>
    <mergeCell ref="L33:O33"/>
    <mergeCell ref="B226:O226"/>
    <mergeCell ref="B217:O217"/>
    <mergeCell ref="L8:O8"/>
    <mergeCell ref="B65:O65"/>
    <mergeCell ref="J50:K50"/>
    <mergeCell ref="P12:Q12"/>
    <mergeCell ref="B192:O192"/>
    <mergeCell ref="L26:O26"/>
    <mergeCell ref="B68:O68"/>
    <mergeCell ref="B139:O139"/>
    <mergeCell ref="B201:O201"/>
    <mergeCell ref="L35:O35"/>
    <mergeCell ref="B222:O222"/>
    <mergeCell ref="B114:O114"/>
    <mergeCell ref="L10:O10"/>
    <mergeCell ref="B63:O63"/>
    <mergeCell ref="B123:O123"/>
    <mergeCell ref="B212:O212"/>
    <mergeCell ref="L25:O25"/>
    <mergeCell ref="B163:O163"/>
    <mergeCell ref="B221:O221"/>
    <mergeCell ref="B110:O110"/>
    <mergeCell ref="B203:O203"/>
    <mergeCell ref="P29:Q29"/>
    <mergeCell ref="B113:O113"/>
    <mergeCell ref="L9:O9"/>
    <mergeCell ref="A75:A85"/>
    <mergeCell ref="B91:O91"/>
    <mergeCell ref="B100:O100"/>
    <mergeCell ref="A218:A228"/>
    <mergeCell ref="A37:O37"/>
    <mergeCell ref="B165:O165"/>
    <mergeCell ref="A86:A96"/>
    <mergeCell ref="B141:O141"/>
    <mergeCell ref="P31:Q31"/>
    <mergeCell ref="B115:O115"/>
    <mergeCell ref="L11:O11"/>
    <mergeCell ref="B93:O93"/>
    <mergeCell ref="B149:O149"/>
    <mergeCell ref="B155:O155"/>
    <mergeCell ref="B102:O102"/>
    <mergeCell ref="B193:O193"/>
    <mergeCell ref="B215:O215"/>
    <mergeCell ref="B220:O220"/>
    <mergeCell ref="P21:Q21"/>
    <mergeCell ref="B77:O77"/>
    <mergeCell ref="F4:O4"/>
    <mergeCell ref="P8:Q8"/>
    <mergeCell ref="B86:O86"/>
    <mergeCell ref="B117:O117"/>
    <mergeCell ref="B151:O151"/>
    <mergeCell ref="B67:O67"/>
    <mergeCell ref="A185:A195"/>
    <mergeCell ref="B61:O61"/>
    <mergeCell ref="B101:O101"/>
    <mergeCell ref="P23:Q23"/>
    <mergeCell ref="B119:O119"/>
    <mergeCell ref="L13:O13"/>
    <mergeCell ref="P7:Q7"/>
    <mergeCell ref="B69:O69"/>
    <mergeCell ref="B182:O182"/>
    <mergeCell ref="P16:Q16"/>
    <mergeCell ref="B78:O78"/>
    <mergeCell ref="B191:O191"/>
    <mergeCell ref="B112:O112"/>
    <mergeCell ref="B205:O205"/>
    <mergeCell ref="L15:O15"/>
    <mergeCell ref="B127:O127"/>
    <mergeCell ref="F5:O5"/>
    <mergeCell ref="P18:Q18"/>
    <mergeCell ref="L23:O23"/>
    <mergeCell ref="B211:O211"/>
    <mergeCell ref="B55:O55"/>
    <mergeCell ref="B183:O183"/>
    <mergeCell ref="F2:O2"/>
    <mergeCell ref="B64:O64"/>
    <mergeCell ref="B177:O177"/>
    <mergeCell ref="B104:O104"/>
    <mergeCell ref="B164:O164"/>
  </mergeCells>
  <hyperlinks>
    <hyperlink xmlns:r="http://schemas.openxmlformats.org/officeDocument/2006/relationships" ref="A1" r:id="rId1"/>
    <hyperlink xmlns:r="http://schemas.openxmlformats.org/officeDocument/2006/relationships" ref="B1" r:id="rId2"/>
    <hyperlink xmlns:r="http://schemas.openxmlformats.org/officeDocument/2006/relationships" ref="C1" r:id="rId3"/>
    <hyperlink xmlns:r="http://schemas.openxmlformats.org/officeDocument/2006/relationships" ref="D1" r:id="rId4"/>
    <hyperlink xmlns:r="http://schemas.openxmlformats.org/officeDocument/2006/relationships" ref="E1" r:id="rId5"/>
    <hyperlink xmlns:r="http://schemas.openxmlformats.org/officeDocument/2006/relationships" ref="B2" r:id="rId6"/>
    <hyperlink xmlns:r="http://schemas.openxmlformats.org/officeDocument/2006/relationships" ref="C2" r:id="rId7"/>
    <hyperlink xmlns:r="http://schemas.openxmlformats.org/officeDocument/2006/relationships" ref="D2" r:id="rId8"/>
    <hyperlink xmlns:r="http://schemas.openxmlformats.org/officeDocument/2006/relationships" ref="E2" r:id="rId9"/>
    <hyperlink xmlns:r="http://schemas.openxmlformats.org/officeDocument/2006/relationships" ref="B3" r:id="rId10"/>
    <hyperlink xmlns:r="http://schemas.openxmlformats.org/officeDocument/2006/relationships" ref="C3" r:id="rId11"/>
    <hyperlink xmlns:r="http://schemas.openxmlformats.org/officeDocument/2006/relationships" ref="D3" r:id="rId12"/>
    <hyperlink xmlns:r="http://schemas.openxmlformats.org/officeDocument/2006/relationships" ref="E3" r:id="rId13"/>
    <hyperlink xmlns:r="http://schemas.openxmlformats.org/officeDocument/2006/relationships" ref="B4" r:id="rId14"/>
    <hyperlink xmlns:r="http://schemas.openxmlformats.org/officeDocument/2006/relationships" ref="C4" r:id="rId15"/>
    <hyperlink xmlns:r="http://schemas.openxmlformats.org/officeDocument/2006/relationships" ref="D4" r:id="rId16"/>
    <hyperlink xmlns:r="http://schemas.openxmlformats.org/officeDocument/2006/relationships" ref="E4" r:id="rId17"/>
    <hyperlink xmlns:r="http://schemas.openxmlformats.org/officeDocument/2006/relationships" ref="B5" r:id="rId18"/>
    <hyperlink xmlns:r="http://schemas.openxmlformats.org/officeDocument/2006/relationships" ref="C5" r:id="rId19"/>
    <hyperlink xmlns:r="http://schemas.openxmlformats.org/officeDocument/2006/relationships" ref="D5" r:id="rId20"/>
    <hyperlink xmlns:r="http://schemas.openxmlformats.org/officeDocument/2006/relationships" ref="E5" r:id="rId2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6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s>
  <sheetData>
    <row r="1" ht="24" customHeight="1">
      <c r="A1" s="1116" t="inlineStr">
        <is>
          <t>武器专精</t>
        </is>
      </c>
      <c r="B1" s="695" t="inlineStr">
        <is>
          <t>名称</t>
        </is>
      </c>
      <c r="D1" s="1117" t="inlineStr">
        <is>
          <t>祝福详情：专精等级祝福模式三阶起清，活动期间永久有效。专精武器祝福模式3级起清，活动期间永久有效。</t>
        </is>
      </c>
      <c r="E1" s="3" t="n"/>
      <c r="F1" s="3" t="n"/>
      <c r="G1" s="3" t="n"/>
      <c r="H1" s="3" t="n"/>
      <c r="I1" s="3" t="n"/>
      <c r="J1" s="3" t="n"/>
      <c r="K1" s="3" t="n"/>
      <c r="L1" s="3" t="n"/>
      <c r="M1" s="1071">
        <f>首页索引!$M$1</f>
        <v/>
      </c>
      <c r="N1" s="386">
        <f>@IF(M1="中秋祝福",9,IF(M1="周年祝福",8,IF(M1="春节祝福",7,6)))</f>
        <v/>
      </c>
    </row>
    <row r="2" ht="24" customHeight="1">
      <c r="A2" s="1045" t="inlineStr">
        <is>
          <t>武器符文石
千年寒铁</t>
        </is>
      </c>
      <c r="B2" s="847" t="inlineStr">
        <is>
          <t>专精等级</t>
        </is>
      </c>
      <c r="C2" s="850" t="inlineStr">
        <is>
          <t>专精控制</t>
        </is>
      </c>
      <c r="D2" s="1118" t="inlineStr">
        <is>
          <t>常规祝福：专精等级四阶5星前（含）失败6点祝福值，其余失败5点祝福值。专精武器失败4点祝福值。材料120斗豆/斗币。</t>
        </is>
      </c>
      <c r="E2" s="123" t="n"/>
      <c r="F2" s="123" t="n"/>
      <c r="G2" s="123" t="n"/>
      <c r="H2" s="123" t="n"/>
      <c r="I2" s="123" t="n"/>
      <c r="J2" s="123" t="n"/>
      <c r="K2" s="123" t="n"/>
      <c r="L2" s="123" t="n"/>
      <c r="M2" s="124" t="n"/>
      <c r="N2" s="788">
        <f>@IF(M1="中秋祝福",7,IF(M1="周年祝福",5,IF(M1="春节祝福",5,5)))</f>
        <v/>
      </c>
    </row>
    <row r="3" ht="24" customHeight="1">
      <c r="A3" s="11" t="n"/>
      <c r="B3" s="553" t="n"/>
      <c r="C3" s="597" t="n"/>
      <c r="D3" s="1119" t="inlineStr">
        <is>
          <t>春节祝福：专精等级四阶5星前（含）失败7点祝福值，其余失败5点祝福值。专精武器失败5点祝福值。材料100斗豆/斗币。</t>
        </is>
      </c>
      <c r="E3" s="129" t="n"/>
      <c r="F3" s="129" t="n"/>
      <c r="G3" s="129" t="n"/>
      <c r="H3" s="129" t="n"/>
      <c r="I3" s="129" t="n"/>
      <c r="J3" s="129" t="n"/>
      <c r="K3" s="129" t="n"/>
      <c r="L3" s="129" t="n"/>
      <c r="M3" s="130" t="n"/>
      <c r="N3" s="788">
        <f>@IF(M1="中秋祝福",6,IF(M1="周年祝福",5,IF(M1="春节祝福",5,4)))</f>
        <v/>
      </c>
    </row>
    <row r="4" ht="24" customHeight="1">
      <c r="A4" s="11" t="n"/>
      <c r="B4" s="854" t="inlineStr">
        <is>
          <t>专精吸血</t>
        </is>
      </c>
      <c r="C4" s="856" t="inlineStr">
        <is>
          <t>专精凝神</t>
        </is>
      </c>
      <c r="D4" s="1119" t="inlineStr">
        <is>
          <t>周年祝福：专精等级四阶5星前（含）失败8点祝福值，其余失败5点祝福值。专精武器失败5点祝福值。材料100斗豆/斗币。</t>
        </is>
      </c>
      <c r="E4" s="129" t="n"/>
      <c r="F4" s="129" t="n"/>
      <c r="G4" s="129" t="n"/>
      <c r="H4" s="129" t="n"/>
      <c r="I4" s="129" t="n"/>
      <c r="J4" s="129" t="n"/>
      <c r="K4" s="129" t="n"/>
      <c r="L4" s="129" t="n"/>
      <c r="M4" s="130" t="n"/>
    </row>
    <row r="5" ht="24" customHeight="1">
      <c r="A5" s="11" t="n"/>
      <c r="B5" s="553" t="n"/>
      <c r="C5" s="597" t="n"/>
      <c r="D5" s="1120" t="inlineStr">
        <is>
          <t>中秋祝福：专精等级四阶5星前（含）失败9点祝福值，其余失败7点祝福值。专精武器失败6点祝福值。材料200斗豆/斗币。</t>
        </is>
      </c>
      <c r="E5" s="194" t="n"/>
      <c r="F5" s="194" t="n"/>
      <c r="G5" s="194" t="n"/>
      <c r="H5" s="194" t="n"/>
      <c r="I5" s="194" t="n"/>
      <c r="J5" s="194" t="n"/>
      <c r="K5" s="194" t="n"/>
      <c r="L5" s="194" t="n"/>
      <c r="M5" s="410" t="n"/>
    </row>
    <row r="6" ht="24" customHeight="1">
      <c r="A6" s="118" t="inlineStr">
        <is>
          <t>专精等级</t>
        </is>
      </c>
      <c r="B6" s="96" t="inlineStr">
        <is>
          <t>战斗力</t>
        </is>
      </c>
      <c r="C6" s="96" t="inlineStr">
        <is>
          <t>祝福值</t>
        </is>
      </c>
      <c r="D6" s="96" t="inlineStr">
        <is>
          <t>单次材料</t>
        </is>
      </c>
      <c r="E6" s="96" t="inlineStr">
        <is>
          <t>满值材料</t>
        </is>
      </c>
      <c r="F6" s="311" t="inlineStr">
        <is>
          <t>满值积分</t>
        </is>
      </c>
      <c r="G6" s="670" t="inlineStr">
        <is>
          <t>武器附伤</t>
        </is>
      </c>
      <c r="H6" s="96" t="inlineStr">
        <is>
          <t>武器附减</t>
        </is>
      </c>
      <c r="I6" s="96" t="inlineStr">
        <is>
          <t>武器暴击</t>
        </is>
      </c>
      <c r="J6" s="96" t="inlineStr">
        <is>
          <t>武器抗暴</t>
        </is>
      </c>
      <c r="K6" s="96" t="inlineStr">
        <is>
          <t>生命值</t>
        </is>
      </c>
      <c r="L6" s="96" t="inlineStr">
        <is>
          <t>闪避率</t>
        </is>
      </c>
      <c r="M6" s="311" t="inlineStr">
        <is>
          <t>命中率</t>
        </is>
      </c>
    </row>
    <row r="7" ht="24" customHeight="1">
      <c r="A7" s="304" t="inlineStr">
        <is>
          <t>一阶0星</t>
        </is>
      </c>
      <c r="B7" s="657" t="inlineStr">
        <is>
          <t>0.5</t>
        </is>
      </c>
      <c r="C7" s="340" t="inlineStr">
        <is>
          <t>15</t>
        </is>
      </c>
      <c r="D7" s="340" t="inlineStr">
        <is>
          <t>1</t>
        </is>
      </c>
      <c r="E7" s="340">
        <f>ROUNDUP(C7/$N$1+1,0)*D7</f>
        <v/>
      </c>
      <c r="F7" s="207">
        <f>E7*40</f>
        <v/>
      </c>
      <c r="G7" s="657" t="inlineStr">
        <is>
          <t>1</t>
        </is>
      </c>
      <c r="H7" s="340" t="inlineStr">
        <is>
          <t>1</t>
        </is>
      </c>
      <c r="I7" s="253" t="inlineStr">
        <is>
          <t>x</t>
        </is>
      </c>
      <c r="J7" s="253" t="inlineStr">
        <is>
          <t>x</t>
        </is>
      </c>
      <c r="K7" s="253" t="inlineStr">
        <is>
          <t>x</t>
        </is>
      </c>
      <c r="L7" s="253" t="inlineStr">
        <is>
          <t>x</t>
        </is>
      </c>
      <c r="M7" s="662" t="inlineStr">
        <is>
          <t>x</t>
        </is>
      </c>
    </row>
    <row r="8" ht="24" customHeight="1">
      <c r="A8" s="263" t="inlineStr">
        <is>
          <t>一阶1星</t>
        </is>
      </c>
      <c r="B8" s="239" t="inlineStr">
        <is>
          <t>1</t>
        </is>
      </c>
      <c r="C8" s="83" t="inlineStr">
        <is>
          <t>15</t>
        </is>
      </c>
      <c r="D8" s="83" t="inlineStr">
        <is>
          <t>1</t>
        </is>
      </c>
      <c r="E8" s="83">
        <f>ROUNDUP(C8/$N$1+1,0)*D8</f>
        <v/>
      </c>
      <c r="F8" s="84">
        <f>E8*40</f>
        <v/>
      </c>
      <c r="G8" s="239" t="inlineStr">
        <is>
          <t>2</t>
        </is>
      </c>
      <c r="H8" s="83" t="inlineStr">
        <is>
          <t>2</t>
        </is>
      </c>
      <c r="I8" s="87" t="inlineStr">
        <is>
          <t>x</t>
        </is>
      </c>
      <c r="J8" s="87" t="inlineStr">
        <is>
          <t>x</t>
        </is>
      </c>
      <c r="K8" s="87" t="inlineStr">
        <is>
          <t>x</t>
        </is>
      </c>
      <c r="L8" s="87" t="inlineStr">
        <is>
          <t>x</t>
        </is>
      </c>
      <c r="M8" s="88" t="inlineStr">
        <is>
          <t>x</t>
        </is>
      </c>
    </row>
    <row r="9" ht="24" customHeight="1">
      <c r="A9" s="263" t="inlineStr">
        <is>
          <t>一阶2星</t>
        </is>
      </c>
      <c r="B9" s="239" t="inlineStr">
        <is>
          <t>1.5</t>
        </is>
      </c>
      <c r="C9" s="83" t="inlineStr">
        <is>
          <t>15</t>
        </is>
      </c>
      <c r="D9" s="83" t="inlineStr">
        <is>
          <t>2</t>
        </is>
      </c>
      <c r="E9" s="83">
        <f>ROUNDUP(C9/$N$1+1,0)*D9</f>
        <v/>
      </c>
      <c r="F9" s="84">
        <f>E9*40</f>
        <v/>
      </c>
      <c r="G9" s="239" t="inlineStr">
        <is>
          <t>3</t>
        </is>
      </c>
      <c r="H9" s="83" t="inlineStr">
        <is>
          <t>3</t>
        </is>
      </c>
      <c r="I9" s="87" t="inlineStr">
        <is>
          <t>x</t>
        </is>
      </c>
      <c r="J9" s="87" t="inlineStr">
        <is>
          <t>x</t>
        </is>
      </c>
      <c r="K9" s="87" t="inlineStr">
        <is>
          <t>x</t>
        </is>
      </c>
      <c r="L9" s="87" t="inlineStr">
        <is>
          <t>x</t>
        </is>
      </c>
      <c r="M9" s="88" t="inlineStr">
        <is>
          <t>x</t>
        </is>
      </c>
    </row>
    <row r="10" ht="24" customHeight="1">
      <c r="A10" s="263" t="inlineStr">
        <is>
          <t>一阶3星</t>
        </is>
      </c>
      <c r="B10" s="239" t="inlineStr">
        <is>
          <t>2</t>
        </is>
      </c>
      <c r="C10" s="83" t="inlineStr">
        <is>
          <t>15</t>
        </is>
      </c>
      <c r="D10" s="83" t="inlineStr">
        <is>
          <t>2</t>
        </is>
      </c>
      <c r="E10" s="83">
        <f>ROUNDUP(C10/$N$1+1,0)*D10</f>
        <v/>
      </c>
      <c r="F10" s="84">
        <f>E10*40</f>
        <v/>
      </c>
      <c r="G10" s="239" t="inlineStr">
        <is>
          <t>4</t>
        </is>
      </c>
      <c r="H10" s="83" t="inlineStr">
        <is>
          <t>4</t>
        </is>
      </c>
      <c r="I10" s="87" t="inlineStr">
        <is>
          <t>x</t>
        </is>
      </c>
      <c r="J10" s="87" t="inlineStr">
        <is>
          <t>x</t>
        </is>
      </c>
      <c r="K10" s="87" t="inlineStr">
        <is>
          <t>x</t>
        </is>
      </c>
      <c r="L10" s="87" t="inlineStr">
        <is>
          <t>x</t>
        </is>
      </c>
      <c r="M10" s="88" t="inlineStr">
        <is>
          <t>x</t>
        </is>
      </c>
    </row>
    <row r="11" ht="24" customHeight="1">
      <c r="A11" s="263" t="inlineStr">
        <is>
          <t>一阶4星</t>
        </is>
      </c>
      <c r="B11" s="239" t="inlineStr">
        <is>
          <t>2.5</t>
        </is>
      </c>
      <c r="C11" s="83" t="inlineStr">
        <is>
          <t>15</t>
        </is>
      </c>
      <c r="D11" s="83" t="inlineStr">
        <is>
          <t>3</t>
        </is>
      </c>
      <c r="E11" s="83">
        <f>ROUNDUP(C11/$N$1+1,0)*D11</f>
        <v/>
      </c>
      <c r="F11" s="84">
        <f>E11*40</f>
        <v/>
      </c>
      <c r="G11" s="239" t="inlineStr">
        <is>
          <t>5</t>
        </is>
      </c>
      <c r="H11" s="83" t="inlineStr">
        <is>
          <t>5</t>
        </is>
      </c>
      <c r="I11" s="87" t="inlineStr">
        <is>
          <t>x</t>
        </is>
      </c>
      <c r="J11" s="87" t="inlineStr">
        <is>
          <t>x</t>
        </is>
      </c>
      <c r="K11" s="87" t="inlineStr">
        <is>
          <t>x</t>
        </is>
      </c>
      <c r="L11" s="87" t="inlineStr">
        <is>
          <t>x</t>
        </is>
      </c>
      <c r="M11" s="88" t="inlineStr">
        <is>
          <t>x</t>
        </is>
      </c>
    </row>
    <row r="12" ht="24" customHeight="1">
      <c r="A12" s="889" t="inlineStr">
        <is>
          <t>一阶5星</t>
        </is>
      </c>
      <c r="B12" s="660" t="inlineStr">
        <is>
          <t>3</t>
        </is>
      </c>
      <c r="C12" s="343" t="inlineStr">
        <is>
          <t>15</t>
        </is>
      </c>
      <c r="D12" s="343" t="inlineStr">
        <is>
          <t>3</t>
        </is>
      </c>
      <c r="E12" s="343">
        <f>ROUNDUP(C12/$N$1+1,0)*D12</f>
        <v/>
      </c>
      <c r="F12" s="344">
        <f>E12*40</f>
        <v/>
      </c>
      <c r="G12" s="268" t="inlineStr">
        <is>
          <t>6</t>
        </is>
      </c>
      <c r="H12" s="90" t="inlineStr">
        <is>
          <t>6</t>
        </is>
      </c>
      <c r="I12" s="91" t="inlineStr">
        <is>
          <t>x</t>
        </is>
      </c>
      <c r="J12" s="91" t="inlineStr">
        <is>
          <t>x</t>
        </is>
      </c>
      <c r="K12" s="91" t="inlineStr">
        <is>
          <t>x</t>
        </is>
      </c>
      <c r="L12" s="91" t="inlineStr">
        <is>
          <t>x</t>
        </is>
      </c>
      <c r="M12" s="92" t="inlineStr">
        <is>
          <t>x</t>
        </is>
      </c>
    </row>
    <row r="13" ht="24" customHeight="1">
      <c r="A13" s="876" t="inlineStr">
        <is>
          <t>二阶0星</t>
        </is>
      </c>
      <c r="B13" s="657" t="inlineStr">
        <is>
          <t>5</t>
        </is>
      </c>
      <c r="C13" s="340" t="inlineStr">
        <is>
          <t>20</t>
        </is>
      </c>
      <c r="D13" s="340" t="inlineStr">
        <is>
          <t>4</t>
        </is>
      </c>
      <c r="E13" s="340">
        <f>ROUNDUP(C13/$N$1+1,0)*D13</f>
        <v/>
      </c>
      <c r="F13" s="207">
        <f>E13*40</f>
        <v/>
      </c>
      <c r="G13" s="683" t="inlineStr">
        <is>
          <t>8</t>
        </is>
      </c>
      <c r="H13" s="566" t="inlineStr">
        <is>
          <t>8</t>
        </is>
      </c>
      <c r="I13" s="566" t="inlineStr">
        <is>
          <t>2.6%</t>
        </is>
      </c>
      <c r="J13" s="566" t="inlineStr">
        <is>
          <t>2.6%</t>
        </is>
      </c>
      <c r="K13" s="666" t="inlineStr">
        <is>
          <t>x</t>
        </is>
      </c>
      <c r="L13" s="666" t="inlineStr">
        <is>
          <t>x</t>
        </is>
      </c>
      <c r="M13" s="1056" t="inlineStr">
        <is>
          <t>x</t>
        </is>
      </c>
    </row>
    <row r="14" ht="24" customHeight="1">
      <c r="A14" s="263" t="inlineStr">
        <is>
          <t>二阶1星</t>
        </is>
      </c>
      <c r="B14" s="239" t="inlineStr">
        <is>
          <t>6.3</t>
        </is>
      </c>
      <c r="C14" s="83" t="inlineStr">
        <is>
          <t>24</t>
        </is>
      </c>
      <c r="D14" s="83" t="inlineStr">
        <is>
          <t>4</t>
        </is>
      </c>
      <c r="E14" s="83">
        <f>ROUNDUP(C14/$N$1+1,0)*D14</f>
        <v/>
      </c>
      <c r="F14" s="84">
        <f>E14*40</f>
        <v/>
      </c>
      <c r="G14" s="239" t="inlineStr">
        <is>
          <t>10</t>
        </is>
      </c>
      <c r="H14" s="83" t="inlineStr">
        <is>
          <t>10</t>
        </is>
      </c>
      <c r="I14" s="83" t="inlineStr">
        <is>
          <t>3.3%</t>
        </is>
      </c>
      <c r="J14" s="83" t="inlineStr">
        <is>
          <t>3.3%</t>
        </is>
      </c>
      <c r="K14" s="87" t="inlineStr">
        <is>
          <t>x</t>
        </is>
      </c>
      <c r="L14" s="87" t="inlineStr">
        <is>
          <t>x</t>
        </is>
      </c>
      <c r="M14" s="88" t="inlineStr">
        <is>
          <t>x</t>
        </is>
      </c>
    </row>
    <row r="15" ht="24" customHeight="1">
      <c r="A15" s="263" t="inlineStr">
        <is>
          <t>二阶2星</t>
        </is>
      </c>
      <c r="B15" s="239" t="inlineStr">
        <is>
          <t>7.6</t>
        </is>
      </c>
      <c r="C15" s="83" t="inlineStr">
        <is>
          <t>24</t>
        </is>
      </c>
      <c r="D15" s="83" t="inlineStr">
        <is>
          <t>5</t>
        </is>
      </c>
      <c r="E15" s="83">
        <f>ROUNDUP(C15/$N$1+1,0)*D15</f>
        <v/>
      </c>
      <c r="F15" s="84">
        <f>E15*40</f>
        <v/>
      </c>
      <c r="G15" s="239" t="inlineStr">
        <is>
          <t>12</t>
        </is>
      </c>
      <c r="H15" s="83" t="inlineStr">
        <is>
          <t>12</t>
        </is>
      </c>
      <c r="I15" s="83" t="inlineStr">
        <is>
          <t>4%</t>
        </is>
      </c>
      <c r="J15" s="83" t="inlineStr">
        <is>
          <t>4%</t>
        </is>
      </c>
      <c r="K15" s="87" t="inlineStr">
        <is>
          <t>x</t>
        </is>
      </c>
      <c r="L15" s="87" t="inlineStr">
        <is>
          <t>x</t>
        </is>
      </c>
      <c r="M15" s="88" t="inlineStr">
        <is>
          <t>x</t>
        </is>
      </c>
    </row>
    <row r="16" ht="24" customHeight="1">
      <c r="A16" s="263" t="inlineStr">
        <is>
          <t>二阶3星</t>
        </is>
      </c>
      <c r="B16" s="239" t="inlineStr">
        <is>
          <t>9</t>
        </is>
      </c>
      <c r="C16" s="83" t="inlineStr">
        <is>
          <t>30</t>
        </is>
      </c>
      <c r="D16" s="83" t="inlineStr">
        <is>
          <t>5</t>
        </is>
      </c>
      <c r="E16" s="83">
        <f>ROUNDUP(C16/$N$1+1,0)*D16</f>
        <v/>
      </c>
      <c r="F16" s="84">
        <f>E16*40</f>
        <v/>
      </c>
      <c r="G16" s="239" t="inlineStr">
        <is>
          <t>14</t>
        </is>
      </c>
      <c r="H16" s="83" t="inlineStr">
        <is>
          <t>14</t>
        </is>
      </c>
      <c r="I16" s="83" t="inlineStr">
        <is>
          <t>4.6%</t>
        </is>
      </c>
      <c r="J16" s="83" t="inlineStr">
        <is>
          <t>4.6%</t>
        </is>
      </c>
      <c r="K16" s="87" t="inlineStr">
        <is>
          <t>x</t>
        </is>
      </c>
      <c r="L16" s="87" t="inlineStr">
        <is>
          <t>x</t>
        </is>
      </c>
      <c r="M16" s="88" t="inlineStr">
        <is>
          <t>x</t>
        </is>
      </c>
    </row>
    <row r="17" ht="24" customHeight="1">
      <c r="A17" s="263" t="inlineStr">
        <is>
          <t>二阶4星</t>
        </is>
      </c>
      <c r="B17" s="239" t="inlineStr">
        <is>
          <t>10.5</t>
        </is>
      </c>
      <c r="C17" s="83" t="inlineStr">
        <is>
          <t>30</t>
        </is>
      </c>
      <c r="D17" s="83" t="inlineStr">
        <is>
          <t>6</t>
        </is>
      </c>
      <c r="E17" s="83">
        <f>ROUNDUP(C17/$N$1+1,0)*D17</f>
        <v/>
      </c>
      <c r="F17" s="84">
        <f>E17*40</f>
        <v/>
      </c>
      <c r="G17" s="239" t="inlineStr">
        <is>
          <t>16</t>
        </is>
      </c>
      <c r="H17" s="83" t="inlineStr">
        <is>
          <t>16</t>
        </is>
      </c>
      <c r="I17" s="83" t="inlineStr">
        <is>
          <t>5.3%</t>
        </is>
      </c>
      <c r="J17" s="83" t="inlineStr">
        <is>
          <t>5.3%</t>
        </is>
      </c>
      <c r="K17" s="87" t="inlineStr">
        <is>
          <t>x</t>
        </is>
      </c>
      <c r="L17" s="87" t="inlineStr">
        <is>
          <t>x</t>
        </is>
      </c>
      <c r="M17" s="88" t="inlineStr">
        <is>
          <t>x</t>
        </is>
      </c>
    </row>
    <row r="18" ht="24" customHeight="1">
      <c r="A18" s="267" t="inlineStr">
        <is>
          <t>二阶5星</t>
        </is>
      </c>
      <c r="B18" s="268" t="inlineStr">
        <is>
          <t>12</t>
        </is>
      </c>
      <c r="C18" s="90" t="inlineStr">
        <is>
          <t>40</t>
        </is>
      </c>
      <c r="D18" s="90" t="inlineStr">
        <is>
          <t>6</t>
        </is>
      </c>
      <c r="E18" s="90">
        <f>ROUNDUP(C18/$N$1+1,0)*D18</f>
        <v/>
      </c>
      <c r="F18" s="224">
        <f>E18*40</f>
        <v/>
      </c>
      <c r="G18" s="660" t="inlineStr">
        <is>
          <t>18</t>
        </is>
      </c>
      <c r="H18" s="343" t="inlineStr">
        <is>
          <t>18</t>
        </is>
      </c>
      <c r="I18" s="343" t="inlineStr">
        <is>
          <t>6%</t>
        </is>
      </c>
      <c r="J18" s="343" t="inlineStr">
        <is>
          <t>6%</t>
        </is>
      </c>
      <c r="K18" s="66" t="inlineStr">
        <is>
          <t>x</t>
        </is>
      </c>
      <c r="L18" s="66" t="inlineStr">
        <is>
          <t>x</t>
        </is>
      </c>
      <c r="M18" s="67" t="inlineStr">
        <is>
          <t>x</t>
        </is>
      </c>
    </row>
    <row r="19" ht="24" customHeight="1">
      <c r="A19" s="890" t="inlineStr">
        <is>
          <t>三阶0星</t>
        </is>
      </c>
      <c r="B19" s="683" t="inlineStr">
        <is>
          <t>16</t>
        </is>
      </c>
      <c r="C19" s="566" t="inlineStr">
        <is>
          <t>60</t>
        </is>
      </c>
      <c r="D19" s="566" t="inlineStr">
        <is>
          <t>7</t>
        </is>
      </c>
      <c r="E19" s="566">
        <f>ROUNDUP(C19/$N$1+1,0)*D19</f>
        <v/>
      </c>
      <c r="F19" s="769">
        <f>E19*40</f>
        <v/>
      </c>
      <c r="G19" s="657" t="inlineStr">
        <is>
          <t>20</t>
        </is>
      </c>
      <c r="H19" s="340" t="inlineStr">
        <is>
          <t>20</t>
        </is>
      </c>
      <c r="I19" s="340" t="inlineStr">
        <is>
          <t>7%</t>
        </is>
      </c>
      <c r="J19" s="340" t="inlineStr">
        <is>
          <t>7%</t>
        </is>
      </c>
      <c r="K19" s="340" t="inlineStr">
        <is>
          <t>20</t>
        </is>
      </c>
      <c r="L19" s="253" t="inlineStr">
        <is>
          <t>x</t>
        </is>
      </c>
      <c r="M19" s="662" t="inlineStr">
        <is>
          <t>x</t>
        </is>
      </c>
    </row>
    <row r="20" ht="24" customHeight="1">
      <c r="A20" s="263" t="inlineStr">
        <is>
          <t>三阶1星</t>
        </is>
      </c>
      <c r="B20" s="239" t="inlineStr">
        <is>
          <t>18</t>
        </is>
      </c>
      <c r="C20" s="83" t="inlineStr">
        <is>
          <t>75</t>
        </is>
      </c>
      <c r="D20" s="83" t="inlineStr">
        <is>
          <t>7</t>
        </is>
      </c>
      <c r="E20" s="83">
        <f>ROUNDUP(C20/$N$1+1,0)*D20</f>
        <v/>
      </c>
      <c r="F20" s="84">
        <f>E20*40</f>
        <v/>
      </c>
      <c r="G20" s="239" t="inlineStr">
        <is>
          <t>22</t>
        </is>
      </c>
      <c r="H20" s="83" t="inlineStr">
        <is>
          <t>22</t>
        </is>
      </c>
      <c r="I20" s="83" t="inlineStr">
        <is>
          <t>8%</t>
        </is>
      </c>
      <c r="J20" s="83" t="inlineStr">
        <is>
          <t>8%</t>
        </is>
      </c>
      <c r="K20" s="83" t="inlineStr">
        <is>
          <t>23</t>
        </is>
      </c>
      <c r="L20" s="87" t="inlineStr">
        <is>
          <t>x</t>
        </is>
      </c>
      <c r="M20" s="88" t="inlineStr">
        <is>
          <t>x</t>
        </is>
      </c>
    </row>
    <row r="21" ht="24" customHeight="1">
      <c r="A21" s="263" t="inlineStr">
        <is>
          <t>三阶2星</t>
        </is>
      </c>
      <c r="B21" s="239" t="inlineStr">
        <is>
          <t>20</t>
        </is>
      </c>
      <c r="C21" s="83" t="inlineStr">
        <is>
          <t>85</t>
        </is>
      </c>
      <c r="D21" s="83" t="inlineStr">
        <is>
          <t>8</t>
        </is>
      </c>
      <c r="E21" s="83">
        <f>ROUNDUP(C21/$N$1+1,0)*D21</f>
        <v/>
      </c>
      <c r="F21" s="84">
        <f>E21*40</f>
        <v/>
      </c>
      <c r="G21" s="239" t="inlineStr">
        <is>
          <t>24</t>
        </is>
      </c>
      <c r="H21" s="83" t="inlineStr">
        <is>
          <t>24</t>
        </is>
      </c>
      <c r="I21" s="83" t="inlineStr">
        <is>
          <t>9%</t>
        </is>
      </c>
      <c r="J21" s="83" t="inlineStr">
        <is>
          <t>9%</t>
        </is>
      </c>
      <c r="K21" s="83" t="inlineStr">
        <is>
          <t>27</t>
        </is>
      </c>
      <c r="L21" s="87" t="inlineStr">
        <is>
          <t>x</t>
        </is>
      </c>
      <c r="M21" s="88" t="inlineStr">
        <is>
          <t>x</t>
        </is>
      </c>
    </row>
    <row r="22" ht="24" customHeight="1">
      <c r="A22" s="263" t="inlineStr">
        <is>
          <t>三阶3星</t>
        </is>
      </c>
      <c r="B22" s="239" t="inlineStr">
        <is>
          <t>22</t>
        </is>
      </c>
      <c r="C22" s="83" t="inlineStr">
        <is>
          <t>100</t>
        </is>
      </c>
      <c r="D22" s="83" t="inlineStr">
        <is>
          <t>8</t>
        </is>
      </c>
      <c r="E22" s="83">
        <f>ROUNDUP(C22/$N$1+1,0)*D22</f>
        <v/>
      </c>
      <c r="F22" s="84">
        <f>E22*40</f>
        <v/>
      </c>
      <c r="G22" s="239" t="inlineStr">
        <is>
          <t>27</t>
        </is>
      </c>
      <c r="H22" s="83" t="inlineStr">
        <is>
          <t>27</t>
        </is>
      </c>
      <c r="I22" s="83" t="inlineStr">
        <is>
          <t>10%</t>
        </is>
      </c>
      <c r="J22" s="83" t="inlineStr">
        <is>
          <t>10%</t>
        </is>
      </c>
      <c r="K22" s="83" t="inlineStr">
        <is>
          <t>31</t>
        </is>
      </c>
      <c r="L22" s="87" t="inlineStr">
        <is>
          <t>x</t>
        </is>
      </c>
      <c r="M22" s="88" t="inlineStr">
        <is>
          <t>x</t>
        </is>
      </c>
    </row>
    <row r="23" ht="24" customHeight="1">
      <c r="A23" s="263" t="inlineStr">
        <is>
          <t>三阶4星</t>
        </is>
      </c>
      <c r="B23" s="239" t="inlineStr">
        <is>
          <t>25</t>
        </is>
      </c>
      <c r="C23" s="83" t="inlineStr">
        <is>
          <t>120</t>
        </is>
      </c>
      <c r="D23" s="83" t="inlineStr">
        <is>
          <t>9</t>
        </is>
      </c>
      <c r="E23" s="83">
        <f>ROUNDUP(C23/$N$1+1,0)*D23</f>
        <v/>
      </c>
      <c r="F23" s="84">
        <f>E23*40</f>
        <v/>
      </c>
      <c r="G23" s="239" t="inlineStr">
        <is>
          <t>30</t>
        </is>
      </c>
      <c r="H23" s="83" t="inlineStr">
        <is>
          <t>30</t>
        </is>
      </c>
      <c r="I23" s="83" t="inlineStr">
        <is>
          <t>11%</t>
        </is>
      </c>
      <c r="J23" s="83" t="inlineStr">
        <is>
          <t>11%</t>
        </is>
      </c>
      <c r="K23" s="83" t="inlineStr">
        <is>
          <t>35</t>
        </is>
      </c>
      <c r="L23" s="87" t="inlineStr">
        <is>
          <t>x</t>
        </is>
      </c>
      <c r="M23" s="88" t="inlineStr">
        <is>
          <t>x</t>
        </is>
      </c>
    </row>
    <row r="24" ht="24" customHeight="1">
      <c r="A24" s="267" t="inlineStr">
        <is>
          <t>三阶5星</t>
        </is>
      </c>
      <c r="B24" s="268" t="inlineStr">
        <is>
          <t>28</t>
        </is>
      </c>
      <c r="C24" s="90" t="inlineStr">
        <is>
          <t>150</t>
        </is>
      </c>
      <c r="D24" s="90" t="inlineStr">
        <is>
          <t>9</t>
        </is>
      </c>
      <c r="E24" s="90">
        <f>ROUNDUP(C24/$N$1+1,0)*D24</f>
        <v/>
      </c>
      <c r="F24" s="224">
        <f>E24*40</f>
        <v/>
      </c>
      <c r="G24" s="660" t="inlineStr">
        <is>
          <t>33</t>
        </is>
      </c>
      <c r="H24" s="343" t="inlineStr">
        <is>
          <t>33</t>
        </is>
      </c>
      <c r="I24" s="343" t="inlineStr">
        <is>
          <t>12%</t>
        </is>
      </c>
      <c r="J24" s="343" t="inlineStr">
        <is>
          <t>12%</t>
        </is>
      </c>
      <c r="K24" s="343" t="inlineStr">
        <is>
          <t>39</t>
        </is>
      </c>
      <c r="L24" s="66" t="inlineStr">
        <is>
          <t>x</t>
        </is>
      </c>
      <c r="M24" s="67" t="inlineStr">
        <is>
          <t>x</t>
        </is>
      </c>
    </row>
    <row r="25" ht="24" customHeight="1">
      <c r="A25" s="890" t="inlineStr">
        <is>
          <t>四阶0星</t>
        </is>
      </c>
      <c r="B25" s="683" t="inlineStr">
        <is>
          <t>33</t>
        </is>
      </c>
      <c r="C25" s="566" t="inlineStr">
        <is>
          <t>200</t>
        </is>
      </c>
      <c r="D25" s="566" t="inlineStr">
        <is>
          <t>10</t>
        </is>
      </c>
      <c r="E25" s="566">
        <f>ROUNDUP(C25/$N$1+1,0)*D25</f>
        <v/>
      </c>
      <c r="F25" s="769">
        <f>E25*40</f>
        <v/>
      </c>
      <c r="G25" s="657" t="inlineStr">
        <is>
          <t>36</t>
        </is>
      </c>
      <c r="H25" s="340" t="inlineStr">
        <is>
          <t>36</t>
        </is>
      </c>
      <c r="I25" s="340" t="inlineStr">
        <is>
          <t>13.3%</t>
        </is>
      </c>
      <c r="J25" s="340" t="inlineStr">
        <is>
          <t>13.3%</t>
        </is>
      </c>
      <c r="K25" s="340" t="inlineStr">
        <is>
          <t>44</t>
        </is>
      </c>
      <c r="L25" s="340" t="inlineStr">
        <is>
          <t>13.3%</t>
        </is>
      </c>
      <c r="M25" s="662" t="inlineStr">
        <is>
          <t>x</t>
        </is>
      </c>
    </row>
    <row r="26" ht="24" customHeight="1">
      <c r="A26" s="263" t="inlineStr">
        <is>
          <t>四阶1星</t>
        </is>
      </c>
      <c r="B26" s="239" t="inlineStr">
        <is>
          <t>36</t>
        </is>
      </c>
      <c r="C26" s="83" t="inlineStr">
        <is>
          <t>240</t>
        </is>
      </c>
      <c r="D26" s="83" t="inlineStr">
        <is>
          <t>10</t>
        </is>
      </c>
      <c r="E26" s="83">
        <f>ROUNDUP(C26/$N$1+1,0)*D26</f>
        <v/>
      </c>
      <c r="F26" s="84">
        <f>E26*40</f>
        <v/>
      </c>
      <c r="G26" s="239" t="inlineStr">
        <is>
          <t>39</t>
        </is>
      </c>
      <c r="H26" s="83" t="inlineStr">
        <is>
          <t>39</t>
        </is>
      </c>
      <c r="I26" s="83" t="inlineStr">
        <is>
          <t>14.6%</t>
        </is>
      </c>
      <c r="J26" s="83" t="inlineStr">
        <is>
          <t>14.6%</t>
        </is>
      </c>
      <c r="K26" s="83" t="inlineStr">
        <is>
          <t>49</t>
        </is>
      </c>
      <c r="L26" s="83" t="inlineStr">
        <is>
          <t>14.6%</t>
        </is>
      </c>
      <c r="M26" s="88" t="inlineStr">
        <is>
          <t>x</t>
        </is>
      </c>
    </row>
    <row r="27" ht="24" customHeight="1">
      <c r="A27" s="263" t="inlineStr">
        <is>
          <t>四阶2星</t>
        </is>
      </c>
      <c r="B27" s="239" t="inlineStr">
        <is>
          <t>39</t>
        </is>
      </c>
      <c r="C27" s="83" t="inlineStr">
        <is>
          <t>300</t>
        </is>
      </c>
      <c r="D27" s="83" t="inlineStr">
        <is>
          <t>11</t>
        </is>
      </c>
      <c r="E27" s="83">
        <f>ROUNDUP(C27/$N$1+1,0)*D27</f>
        <v/>
      </c>
      <c r="F27" s="84">
        <f>E27*40</f>
        <v/>
      </c>
      <c r="G27" s="239" t="inlineStr">
        <is>
          <t>42</t>
        </is>
      </c>
      <c r="H27" s="83" t="inlineStr">
        <is>
          <t>42</t>
        </is>
      </c>
      <c r="I27" s="83" t="inlineStr">
        <is>
          <t>16%</t>
        </is>
      </c>
      <c r="J27" s="83" t="inlineStr">
        <is>
          <t>16%</t>
        </is>
      </c>
      <c r="K27" s="83" t="inlineStr">
        <is>
          <t>54</t>
        </is>
      </c>
      <c r="L27" s="83" t="inlineStr">
        <is>
          <t>16%</t>
        </is>
      </c>
      <c r="M27" s="88" t="inlineStr">
        <is>
          <t>x</t>
        </is>
      </c>
    </row>
    <row r="28" ht="24" customHeight="1">
      <c r="A28" s="263" t="inlineStr">
        <is>
          <t>四阶3星</t>
        </is>
      </c>
      <c r="B28" s="239" t="inlineStr">
        <is>
          <t>42</t>
        </is>
      </c>
      <c r="C28" s="83" t="inlineStr">
        <is>
          <t>400</t>
        </is>
      </c>
      <c r="D28" s="83" t="inlineStr">
        <is>
          <t>11</t>
        </is>
      </c>
      <c r="E28" s="83">
        <f>ROUNDUP(C28/$N$1+1,0)*D28</f>
        <v/>
      </c>
      <c r="F28" s="84">
        <f>E28*40</f>
        <v/>
      </c>
      <c r="G28" s="239" t="inlineStr">
        <is>
          <t>45</t>
        </is>
      </c>
      <c r="H28" s="83" t="inlineStr">
        <is>
          <t>45</t>
        </is>
      </c>
      <c r="I28" s="83" t="inlineStr">
        <is>
          <t>17.3%</t>
        </is>
      </c>
      <c r="J28" s="83" t="inlineStr">
        <is>
          <t>17.3%</t>
        </is>
      </c>
      <c r="K28" s="83" t="inlineStr">
        <is>
          <t>60</t>
        </is>
      </c>
      <c r="L28" s="83" t="inlineStr">
        <is>
          <t>17.3%</t>
        </is>
      </c>
      <c r="M28" s="88" t="inlineStr">
        <is>
          <t>x</t>
        </is>
      </c>
    </row>
    <row r="29" ht="24" customHeight="1">
      <c r="A29" s="263" t="inlineStr">
        <is>
          <t>四阶4星</t>
        </is>
      </c>
      <c r="B29" s="239" t="inlineStr">
        <is>
          <t>45</t>
        </is>
      </c>
      <c r="C29" s="83" t="inlineStr">
        <is>
          <t>500</t>
        </is>
      </c>
      <c r="D29" s="83" t="inlineStr">
        <is>
          <t>12</t>
        </is>
      </c>
      <c r="E29" s="83">
        <f>ROUNDUP(C29/$N$1+1,0)*D29</f>
        <v/>
      </c>
      <c r="F29" s="84">
        <f>E29*40</f>
        <v/>
      </c>
      <c r="G29" s="239" t="inlineStr">
        <is>
          <t>48</t>
        </is>
      </c>
      <c r="H29" s="83" t="inlineStr">
        <is>
          <t>48</t>
        </is>
      </c>
      <c r="I29" s="83" t="inlineStr">
        <is>
          <t>18.6%</t>
        </is>
      </c>
      <c r="J29" s="83" t="inlineStr">
        <is>
          <t>18.6%</t>
        </is>
      </c>
      <c r="K29" s="83" t="inlineStr">
        <is>
          <t>66</t>
        </is>
      </c>
      <c r="L29" s="83" t="inlineStr">
        <is>
          <t>18.6%</t>
        </is>
      </c>
      <c r="M29" s="88" t="inlineStr">
        <is>
          <t>x</t>
        </is>
      </c>
    </row>
    <row r="30" ht="24" customHeight="1">
      <c r="A30" s="267" t="inlineStr">
        <is>
          <t>四阶5星</t>
        </is>
      </c>
      <c r="B30" s="268" t="inlineStr">
        <is>
          <t>49</t>
        </is>
      </c>
      <c r="C30" s="90" t="inlineStr">
        <is>
          <t>600</t>
        </is>
      </c>
      <c r="D30" s="90" t="inlineStr">
        <is>
          <t>12</t>
        </is>
      </c>
      <c r="E30" s="90">
        <f>ROUNDUP(C30/$N$1+1,0)*D30</f>
        <v/>
      </c>
      <c r="F30" s="224">
        <f>E30*40</f>
        <v/>
      </c>
      <c r="G30" s="660" t="inlineStr">
        <is>
          <t>51</t>
        </is>
      </c>
      <c r="H30" s="343" t="inlineStr">
        <is>
          <t>51</t>
        </is>
      </c>
      <c r="I30" s="343" t="inlineStr">
        <is>
          <t>20%</t>
        </is>
      </c>
      <c r="J30" s="343" t="inlineStr">
        <is>
          <t>20%</t>
        </is>
      </c>
      <c r="K30" s="343" t="inlineStr">
        <is>
          <t>72</t>
        </is>
      </c>
      <c r="L30" s="343" t="inlineStr">
        <is>
          <t>20%</t>
        </is>
      </c>
      <c r="M30" s="67" t="inlineStr">
        <is>
          <t>x</t>
        </is>
      </c>
    </row>
    <row r="31" ht="24" customHeight="1">
      <c r="A31" s="890" t="inlineStr">
        <is>
          <t>五阶0星</t>
        </is>
      </c>
      <c r="B31" s="683" t="inlineStr">
        <is>
          <t>56</t>
        </is>
      </c>
      <c r="C31" s="566" t="inlineStr">
        <is>
          <t>750</t>
        </is>
      </c>
      <c r="D31" s="566" t="inlineStr">
        <is>
          <t>13</t>
        </is>
      </c>
      <c r="E31" s="566">
        <f>ROUNDUP(C31/$N$2+1,0)*D31</f>
        <v/>
      </c>
      <c r="F31" s="769">
        <f>E31*40</f>
        <v/>
      </c>
      <c r="G31" s="657" t="inlineStr">
        <is>
          <t>54</t>
        </is>
      </c>
      <c r="H31" s="340" t="inlineStr">
        <is>
          <t>54</t>
        </is>
      </c>
      <c r="I31" s="340" t="inlineStr">
        <is>
          <t>21.6%</t>
        </is>
      </c>
      <c r="J31" s="340" t="inlineStr">
        <is>
          <t>21.6%</t>
        </is>
      </c>
      <c r="K31" s="340" t="inlineStr">
        <is>
          <t>80</t>
        </is>
      </c>
      <c r="L31" s="340" t="inlineStr">
        <is>
          <t>21.6%</t>
        </is>
      </c>
      <c r="M31" s="207" t="inlineStr">
        <is>
          <t>21.6%</t>
        </is>
      </c>
    </row>
    <row r="32" ht="24" customHeight="1">
      <c r="A32" s="263" t="inlineStr">
        <is>
          <t>五阶1星</t>
        </is>
      </c>
      <c r="B32" s="239" t="inlineStr">
        <is>
          <t>60</t>
        </is>
      </c>
      <c r="C32" s="83" t="inlineStr">
        <is>
          <t>1000</t>
        </is>
      </c>
      <c r="D32" s="83" t="inlineStr">
        <is>
          <t>13</t>
        </is>
      </c>
      <c r="E32" s="83">
        <f>ROUNDUP(C32/$N$2+1,0)*D32</f>
        <v/>
      </c>
      <c r="F32" s="84">
        <f>E32*40</f>
        <v/>
      </c>
      <c r="G32" s="239" t="inlineStr">
        <is>
          <t>58</t>
        </is>
      </c>
      <c r="H32" s="83" t="inlineStr">
        <is>
          <t>58</t>
        </is>
      </c>
      <c r="I32" s="83" t="inlineStr">
        <is>
          <t>23.3%</t>
        </is>
      </c>
      <c r="J32" s="83" t="inlineStr">
        <is>
          <t>23.3%</t>
        </is>
      </c>
      <c r="K32" s="83" t="inlineStr">
        <is>
          <t>92</t>
        </is>
      </c>
      <c r="L32" s="83" t="inlineStr">
        <is>
          <t>23.3%</t>
        </is>
      </c>
      <c r="M32" s="84" t="inlineStr">
        <is>
          <t>23.3%</t>
        </is>
      </c>
    </row>
    <row r="33" ht="24" customHeight="1">
      <c r="A33" s="263" t="inlineStr">
        <is>
          <t>五阶2星</t>
        </is>
      </c>
      <c r="B33" s="239" t="inlineStr">
        <is>
          <t>65</t>
        </is>
      </c>
      <c r="C33" s="83" t="inlineStr">
        <is>
          <t>1200</t>
        </is>
      </c>
      <c r="D33" s="83" t="inlineStr">
        <is>
          <t>14</t>
        </is>
      </c>
      <c r="E33" s="83">
        <f>ROUNDUP(C33/$N$2+1,0)*D33</f>
        <v/>
      </c>
      <c r="F33" s="84">
        <f>E33*40</f>
        <v/>
      </c>
      <c r="G33" s="239" t="inlineStr">
        <is>
          <t>64</t>
        </is>
      </c>
      <c r="H33" s="83" t="inlineStr">
        <is>
          <t>64</t>
        </is>
      </c>
      <c r="I33" s="83" t="inlineStr">
        <is>
          <t>25%</t>
        </is>
      </c>
      <c r="J33" s="83" t="inlineStr">
        <is>
          <t>25%</t>
        </is>
      </c>
      <c r="K33" s="83" t="inlineStr">
        <is>
          <t>110</t>
        </is>
      </c>
      <c r="L33" s="83" t="inlineStr">
        <is>
          <t>25%</t>
        </is>
      </c>
      <c r="M33" s="84" t="inlineStr">
        <is>
          <t>25%</t>
        </is>
      </c>
    </row>
    <row r="34" ht="24" customHeight="1">
      <c r="A34" s="263" t="inlineStr">
        <is>
          <t>五阶3星</t>
        </is>
      </c>
      <c r="B34" s="239" t="inlineStr">
        <is>
          <t>70</t>
        </is>
      </c>
      <c r="C34" s="83" t="inlineStr">
        <is>
          <t>1500</t>
        </is>
      </c>
      <c r="D34" s="83" t="inlineStr">
        <is>
          <t>14</t>
        </is>
      </c>
      <c r="E34" s="83">
        <f>ROUNDUP(C34/$N$2+1,0)*D34</f>
        <v/>
      </c>
      <c r="F34" s="84">
        <f>E34*40</f>
        <v/>
      </c>
      <c r="G34" s="239" t="inlineStr">
        <is>
          <t>72</t>
        </is>
      </c>
      <c r="H34" s="83" t="inlineStr">
        <is>
          <t>72</t>
        </is>
      </c>
      <c r="I34" s="83" t="inlineStr">
        <is>
          <t>26.6%</t>
        </is>
      </c>
      <c r="J34" s="83" t="inlineStr">
        <is>
          <t>26.6%</t>
        </is>
      </c>
      <c r="K34" s="83" t="inlineStr">
        <is>
          <t>135</t>
        </is>
      </c>
      <c r="L34" s="83" t="inlineStr">
        <is>
          <t>26.6%</t>
        </is>
      </c>
      <c r="M34" s="84" t="inlineStr">
        <is>
          <t>26.6%</t>
        </is>
      </c>
    </row>
    <row r="35" ht="24" customHeight="1">
      <c r="A35" s="263" t="inlineStr">
        <is>
          <t>五阶4星</t>
        </is>
      </c>
      <c r="B35" s="239" t="inlineStr">
        <is>
          <t>75</t>
        </is>
      </c>
      <c r="C35" s="83" t="inlineStr">
        <is>
          <t>2000</t>
        </is>
      </c>
      <c r="D35" s="83" t="inlineStr">
        <is>
          <t>15</t>
        </is>
      </c>
      <c r="E35" s="83">
        <f>ROUNDUP(C35/$N$2+1,0)*D35</f>
        <v/>
      </c>
      <c r="F35" s="84">
        <f>E35*40</f>
        <v/>
      </c>
      <c r="G35" s="239" t="inlineStr">
        <is>
          <t>84</t>
        </is>
      </c>
      <c r="H35" s="83" t="inlineStr">
        <is>
          <t>84</t>
        </is>
      </c>
      <c r="I35" s="83" t="inlineStr">
        <is>
          <t>28.3%</t>
        </is>
      </c>
      <c r="J35" s="83" t="inlineStr">
        <is>
          <t>28.3%</t>
        </is>
      </c>
      <c r="K35" s="83" t="inlineStr">
        <is>
          <t>170</t>
        </is>
      </c>
      <c r="L35" s="83" t="inlineStr">
        <is>
          <t>28.3%</t>
        </is>
      </c>
      <c r="M35" s="84" t="inlineStr">
        <is>
          <t>28.3%</t>
        </is>
      </c>
    </row>
    <row r="36" ht="24" customHeight="1">
      <c r="A36" s="267" t="inlineStr">
        <is>
          <t>五阶5星</t>
        </is>
      </c>
      <c r="B36" s="268" t="inlineStr">
        <is>
          <t>80</t>
        </is>
      </c>
      <c r="C36" s="91" t="inlineStr">
        <is>
          <t>x</t>
        </is>
      </c>
      <c r="D36" s="91" t="inlineStr">
        <is>
          <t>x</t>
        </is>
      </c>
      <c r="E36" s="91" t="inlineStr">
        <is>
          <t>x</t>
        </is>
      </c>
      <c r="F36" s="92" t="inlineStr">
        <is>
          <t>x</t>
        </is>
      </c>
      <c r="G36" s="268" t="inlineStr">
        <is>
          <t>100</t>
        </is>
      </c>
      <c r="H36" s="90" t="inlineStr">
        <is>
          <t>100</t>
        </is>
      </c>
      <c r="I36" s="90" t="inlineStr">
        <is>
          <t>30%</t>
        </is>
      </c>
      <c r="J36" s="90" t="inlineStr">
        <is>
          <t>30%</t>
        </is>
      </c>
      <c r="K36" s="90" t="inlineStr">
        <is>
          <t>220</t>
        </is>
      </c>
      <c r="L36" s="90" t="inlineStr">
        <is>
          <t>30%</t>
        </is>
      </c>
      <c r="M36" s="224" t="inlineStr">
        <is>
          <t>30%</t>
        </is>
      </c>
    </row>
    <row r="37" ht="24" customHeight="1">
      <c r="A37" s="151" t="inlineStr"/>
    </row>
    <row r="38" ht="24" customHeight="1">
      <c r="A38" s="202" t="inlineStr">
        <is>
          <t>武器栏1</t>
        </is>
      </c>
      <c r="B38" s="96" t="inlineStr">
        <is>
          <t>属性</t>
        </is>
      </c>
      <c r="C38" s="96" t="inlineStr">
        <is>
          <t>0级</t>
        </is>
      </c>
      <c r="D38" s="96" t="inlineStr">
        <is>
          <t>1级</t>
        </is>
      </c>
      <c r="E38" s="96" t="inlineStr">
        <is>
          <t>2级</t>
        </is>
      </c>
      <c r="F38" s="96" t="inlineStr">
        <is>
          <t>3级</t>
        </is>
      </c>
      <c r="G38" s="96" t="inlineStr">
        <is>
          <t>4级</t>
        </is>
      </c>
      <c r="H38" s="96" t="inlineStr">
        <is>
          <t>5级</t>
        </is>
      </c>
      <c r="I38" s="96" t="inlineStr">
        <is>
          <t>6级</t>
        </is>
      </c>
      <c r="J38" s="96" t="inlineStr">
        <is>
          <t>7级</t>
        </is>
      </c>
      <c r="K38" s="96" t="inlineStr">
        <is>
          <t>8级</t>
        </is>
      </c>
      <c r="L38" s="96" t="inlineStr">
        <is>
          <t>9级</t>
        </is>
      </c>
      <c r="M38" s="311" t="inlineStr">
        <is>
          <t>10级</t>
        </is>
      </c>
    </row>
    <row r="39" ht="24" customHeight="1">
      <c r="A39" s="744" t="inlineStr">
        <is>
          <t>专精控制
激活条件
专精等级
二阶 0 星</t>
        </is>
      </c>
      <c r="B39" s="657" t="inlineStr">
        <is>
          <t>祝福值</t>
        </is>
      </c>
      <c r="C39" s="340" t="inlineStr">
        <is>
          <t>10</t>
        </is>
      </c>
      <c r="D39" s="340" t="inlineStr">
        <is>
          <t>10</t>
        </is>
      </c>
      <c r="E39" s="340" t="inlineStr">
        <is>
          <t>20</t>
        </is>
      </c>
      <c r="F39" s="340" t="inlineStr">
        <is>
          <t>30</t>
        </is>
      </c>
      <c r="G39" s="340" t="inlineStr">
        <is>
          <t>50</t>
        </is>
      </c>
      <c r="H39" s="340" t="inlineStr">
        <is>
          <t>75</t>
        </is>
      </c>
      <c r="I39" s="340" t="inlineStr">
        <is>
          <t>120</t>
        </is>
      </c>
      <c r="J39" s="340" t="inlineStr">
        <is>
          <t>200</t>
        </is>
      </c>
      <c r="K39" s="340" t="inlineStr">
        <is>
          <t>300</t>
        </is>
      </c>
      <c r="L39" s="340" t="inlineStr">
        <is>
          <t>600</t>
        </is>
      </c>
      <c r="M39" s="1121" t="inlineStr">
        <is>
          <t>降低对方50%伤害持续3回合</t>
        </is>
      </c>
    </row>
    <row r="40" ht="24" customHeight="1">
      <c r="A40" s="414" t="n"/>
      <c r="B40" s="239" t="inlineStr">
        <is>
          <t>单次材料</t>
        </is>
      </c>
      <c r="C40" s="83" t="inlineStr">
        <is>
          <t>1</t>
        </is>
      </c>
      <c r="D40" s="83" t="inlineStr">
        <is>
          <t>2</t>
        </is>
      </c>
      <c r="E40" s="83" t="inlineStr">
        <is>
          <t>3</t>
        </is>
      </c>
      <c r="F40" s="83" t="inlineStr">
        <is>
          <t>4</t>
        </is>
      </c>
      <c r="G40" s="83" t="inlineStr">
        <is>
          <t>5</t>
        </is>
      </c>
      <c r="H40" s="83" t="inlineStr">
        <is>
          <t>6</t>
        </is>
      </c>
      <c r="I40" s="83" t="inlineStr">
        <is>
          <t>7</t>
        </is>
      </c>
      <c r="J40" s="83" t="inlineStr">
        <is>
          <t>8</t>
        </is>
      </c>
      <c r="K40" s="83" t="inlineStr">
        <is>
          <t>9</t>
        </is>
      </c>
      <c r="L40" s="83" t="inlineStr">
        <is>
          <t>10</t>
        </is>
      </c>
      <c r="M40" s="416" t="n"/>
    </row>
    <row r="41" ht="24" customHeight="1">
      <c r="A41" s="414" t="n"/>
      <c r="B41" s="132" t="inlineStr">
        <is>
          <t>满值材料</t>
        </is>
      </c>
      <c r="C41" s="83">
        <f>ROUNDUP((C39/$N$3+1),0)*C40</f>
        <v/>
      </c>
      <c r="D41" s="83">
        <f>ROUNDUP((D39/$N$3+1),0)*D40</f>
        <v/>
      </c>
      <c r="E41" s="83">
        <f>ROUNDUP((E39/$N$3+1),0)*E40</f>
        <v/>
      </c>
      <c r="F41" s="83">
        <f>ROUNDUP((F39/$N$3+1),0)*F40</f>
        <v/>
      </c>
      <c r="G41" s="83">
        <f>ROUNDUP((G39/$N$3+1),0)*G40</f>
        <v/>
      </c>
      <c r="H41" s="83">
        <f>ROUNDUP((H39/$N$3+1),0)*H40</f>
        <v/>
      </c>
      <c r="I41" s="83">
        <f>ROUNDUP((I39/$N$3+1),0)*I40</f>
        <v/>
      </c>
      <c r="J41" s="83">
        <f>ROUNDUP((J39/$N$3+1),0)*J40</f>
        <v/>
      </c>
      <c r="K41" s="83">
        <f>ROUNDUP((K39/$N$3+1),0)*K40</f>
        <v/>
      </c>
      <c r="L41" s="83">
        <f>ROUNDUP((L39/$N$3+1),0)*L40</f>
        <v/>
      </c>
      <c r="M41" s="416" t="n"/>
    </row>
    <row r="42" ht="24" customHeight="1">
      <c r="A42" s="414" t="n"/>
      <c r="B42" s="138" t="inlineStr">
        <is>
          <t>满值积分</t>
        </is>
      </c>
      <c r="C42" s="90">
        <f>C41*40</f>
        <v/>
      </c>
      <c r="D42" s="90">
        <f>D41*40</f>
        <v/>
      </c>
      <c r="E42" s="90">
        <f>E41*40</f>
        <v/>
      </c>
      <c r="F42" s="90">
        <f>F41*40</f>
        <v/>
      </c>
      <c r="G42" s="90">
        <f>G41*40</f>
        <v/>
      </c>
      <c r="H42" s="90">
        <f>H41*40</f>
        <v/>
      </c>
      <c r="I42" s="90">
        <f>I41*40</f>
        <v/>
      </c>
      <c r="J42" s="90">
        <f>J41*40</f>
        <v/>
      </c>
      <c r="K42" s="90">
        <f>K41*40</f>
        <v/>
      </c>
      <c r="L42" s="90">
        <f>L41*40</f>
        <v/>
      </c>
      <c r="M42" s="597" t="n"/>
    </row>
    <row r="43" ht="24" customHeight="1">
      <c r="A43" s="414" t="n"/>
      <c r="B43" s="683" t="inlineStr">
        <is>
          <t>战斗力</t>
        </is>
      </c>
      <c r="C43" s="566" t="inlineStr">
        <is>
          <t>1</t>
        </is>
      </c>
      <c r="D43" s="566" t="inlineStr">
        <is>
          <t>1.4</t>
        </is>
      </c>
      <c r="E43" s="566" t="inlineStr">
        <is>
          <t>1.8</t>
        </is>
      </c>
      <c r="F43" s="566" t="inlineStr">
        <is>
          <t>2.4</t>
        </is>
      </c>
      <c r="G43" s="566" t="inlineStr">
        <is>
          <t>3</t>
        </is>
      </c>
      <c r="H43" s="566" t="inlineStr">
        <is>
          <t>3.8</t>
        </is>
      </c>
      <c r="I43" s="566" t="inlineStr">
        <is>
          <t>4.6</t>
        </is>
      </c>
      <c r="J43" s="566" t="inlineStr">
        <is>
          <t>5.6</t>
        </is>
      </c>
      <c r="K43" s="566" t="inlineStr">
        <is>
          <t>6.6</t>
        </is>
      </c>
      <c r="L43" s="566" t="inlineStr">
        <is>
          <t>8</t>
        </is>
      </c>
      <c r="M43" s="769" t="inlineStr">
        <is>
          <t>10</t>
        </is>
      </c>
    </row>
    <row r="44" ht="24" customHeight="1">
      <c r="A44" s="414" t="n"/>
      <c r="B44" s="239" t="inlineStr">
        <is>
          <t>该武增伤</t>
        </is>
      </c>
      <c r="C44" s="83" t="inlineStr">
        <is>
          <t>5%</t>
        </is>
      </c>
      <c r="D44" s="83" t="inlineStr">
        <is>
          <t>7%</t>
        </is>
      </c>
      <c r="E44" s="83" t="inlineStr">
        <is>
          <t>9%</t>
        </is>
      </c>
      <c r="F44" s="83" t="inlineStr">
        <is>
          <t>12%</t>
        </is>
      </c>
      <c r="G44" s="83" t="inlineStr">
        <is>
          <t>15%</t>
        </is>
      </c>
      <c r="H44" s="83" t="inlineStr">
        <is>
          <t>19%</t>
        </is>
      </c>
      <c r="I44" s="83" t="inlineStr">
        <is>
          <t>23%</t>
        </is>
      </c>
      <c r="J44" s="83" t="inlineStr">
        <is>
          <t>28%</t>
        </is>
      </c>
      <c r="K44" s="83" t="inlineStr">
        <is>
          <t>33%</t>
        </is>
      </c>
      <c r="L44" s="83" t="inlineStr">
        <is>
          <t>40%</t>
        </is>
      </c>
      <c r="M44" s="84" t="inlineStr">
        <is>
          <t>50%</t>
        </is>
      </c>
    </row>
    <row r="45" ht="24" customHeight="1">
      <c r="A45" s="414" t="n"/>
      <c r="B45" s="239" t="inlineStr">
        <is>
          <t>该武连击</t>
        </is>
      </c>
      <c r="C45" s="83" t="inlineStr">
        <is>
          <t>5%</t>
        </is>
      </c>
      <c r="D45" s="83" t="inlineStr">
        <is>
          <t>7%</t>
        </is>
      </c>
      <c r="E45" s="83" t="inlineStr">
        <is>
          <t>9%</t>
        </is>
      </c>
      <c r="F45" s="83" t="inlineStr">
        <is>
          <t>12%</t>
        </is>
      </c>
      <c r="G45" s="83" t="inlineStr">
        <is>
          <t>15%</t>
        </is>
      </c>
      <c r="H45" s="83" t="inlineStr">
        <is>
          <t>19%</t>
        </is>
      </c>
      <c r="I45" s="83" t="inlineStr">
        <is>
          <t>23%</t>
        </is>
      </c>
      <c r="J45" s="83" t="inlineStr">
        <is>
          <t>28%</t>
        </is>
      </c>
      <c r="K45" s="83" t="inlineStr">
        <is>
          <t>33%</t>
        </is>
      </c>
      <c r="L45" s="83" t="inlineStr">
        <is>
          <t>40%</t>
        </is>
      </c>
      <c r="M45" s="84" t="inlineStr">
        <is>
          <t>50%</t>
        </is>
      </c>
    </row>
    <row r="46" ht="24" customHeight="1">
      <c r="A46" s="749" t="n"/>
      <c r="B46" s="268" t="inlineStr">
        <is>
          <t>该武忽略</t>
        </is>
      </c>
      <c r="C46" s="90" t="inlineStr">
        <is>
          <t>10%</t>
        </is>
      </c>
      <c r="D46" s="90" t="inlineStr">
        <is>
          <t>14%</t>
        </is>
      </c>
      <c r="E46" s="90" t="inlineStr">
        <is>
          <t>18%</t>
        </is>
      </c>
      <c r="F46" s="90" t="inlineStr">
        <is>
          <t>24%</t>
        </is>
      </c>
      <c r="G46" s="90" t="inlineStr">
        <is>
          <t>30%</t>
        </is>
      </c>
      <c r="H46" s="90" t="inlineStr">
        <is>
          <t>38%</t>
        </is>
      </c>
      <c r="I46" s="90" t="inlineStr">
        <is>
          <t>46%</t>
        </is>
      </c>
      <c r="J46" s="90" t="inlineStr">
        <is>
          <t>56%</t>
        </is>
      </c>
      <c r="K46" s="90" t="inlineStr">
        <is>
          <t>66%</t>
        </is>
      </c>
      <c r="L46" s="90" t="inlineStr">
        <is>
          <t>80%</t>
        </is>
      </c>
      <c r="M46" s="224" t="inlineStr">
        <is>
          <t>100%</t>
        </is>
      </c>
    </row>
    <row r="47" ht="24" customHeight="1">
      <c r="A47" s="151" t="inlineStr"/>
    </row>
    <row r="48" ht="24" customHeight="1">
      <c r="A48" s="202" t="inlineStr">
        <is>
          <t>武器栏2</t>
        </is>
      </c>
      <c r="B48" s="96" t="inlineStr">
        <is>
          <t>属性</t>
        </is>
      </c>
      <c r="C48" s="96" t="inlineStr">
        <is>
          <t>0级</t>
        </is>
      </c>
      <c r="D48" s="96" t="inlineStr">
        <is>
          <t>1级</t>
        </is>
      </c>
      <c r="E48" s="96" t="inlineStr">
        <is>
          <t>2级</t>
        </is>
      </c>
      <c r="F48" s="96" t="inlineStr">
        <is>
          <t>3级</t>
        </is>
      </c>
      <c r="G48" s="96" t="inlineStr">
        <is>
          <t>4级</t>
        </is>
      </c>
      <c r="H48" s="96" t="inlineStr">
        <is>
          <t>5级</t>
        </is>
      </c>
      <c r="I48" s="96" t="inlineStr">
        <is>
          <t>6级</t>
        </is>
      </c>
      <c r="J48" s="96" t="inlineStr">
        <is>
          <t>7级</t>
        </is>
      </c>
      <c r="K48" s="96" t="inlineStr">
        <is>
          <t>8级</t>
        </is>
      </c>
      <c r="L48" s="96" t="inlineStr">
        <is>
          <t>9级</t>
        </is>
      </c>
      <c r="M48" s="311" t="inlineStr">
        <is>
          <t>10级</t>
        </is>
      </c>
    </row>
    <row r="49" ht="24" customHeight="1">
      <c r="A49" s="32" t="inlineStr">
        <is>
          <t>专精吸血
激活条件
专精等级
四阶 3 星</t>
        </is>
      </c>
      <c r="B49" s="234" t="inlineStr">
        <is>
          <t>祝福值</t>
        </is>
      </c>
      <c r="C49" s="340" t="inlineStr">
        <is>
          <t>10</t>
        </is>
      </c>
      <c r="D49" s="340" t="inlineStr">
        <is>
          <t>10</t>
        </is>
      </c>
      <c r="E49" s="340" t="inlineStr">
        <is>
          <t>24</t>
        </is>
      </c>
      <c r="F49" s="340" t="inlineStr">
        <is>
          <t>50</t>
        </is>
      </c>
      <c r="G49" s="340" t="inlineStr">
        <is>
          <t>66</t>
        </is>
      </c>
      <c r="H49" s="340" t="inlineStr">
        <is>
          <t>100</t>
        </is>
      </c>
      <c r="I49" s="340" t="inlineStr">
        <is>
          <t>150</t>
        </is>
      </c>
      <c r="J49" s="340" t="inlineStr">
        <is>
          <t>240</t>
        </is>
      </c>
      <c r="K49" s="340" t="inlineStr">
        <is>
          <t>400</t>
        </is>
      </c>
      <c r="L49" s="340" t="inlineStr">
        <is>
          <t>750</t>
        </is>
      </c>
      <c r="M49" s="1121" t="inlineStr">
        <is>
          <t>忽略反击
忽略反弹</t>
        </is>
      </c>
    </row>
    <row r="50" ht="24" customHeight="1">
      <c r="A50" s="11" t="n"/>
      <c r="B50" s="82" t="inlineStr">
        <is>
          <t>单次材料</t>
        </is>
      </c>
      <c r="C50" s="83" t="inlineStr">
        <is>
          <t>1</t>
        </is>
      </c>
      <c r="D50" s="83" t="inlineStr">
        <is>
          <t>2</t>
        </is>
      </c>
      <c r="E50" s="83" t="inlineStr">
        <is>
          <t>3</t>
        </is>
      </c>
      <c r="F50" s="83" t="inlineStr">
        <is>
          <t>4</t>
        </is>
      </c>
      <c r="G50" s="83" t="inlineStr">
        <is>
          <t>5</t>
        </is>
      </c>
      <c r="H50" s="83" t="inlineStr">
        <is>
          <t>6</t>
        </is>
      </c>
      <c r="I50" s="83" t="inlineStr">
        <is>
          <t>7</t>
        </is>
      </c>
      <c r="J50" s="83" t="inlineStr">
        <is>
          <t>8</t>
        </is>
      </c>
      <c r="K50" s="83" t="inlineStr">
        <is>
          <t>9</t>
        </is>
      </c>
      <c r="L50" s="83" t="inlineStr">
        <is>
          <t>10</t>
        </is>
      </c>
      <c r="M50" s="416" t="n"/>
    </row>
    <row r="51" ht="24" customHeight="1">
      <c r="A51" s="11" t="n"/>
      <c r="B51" s="85" t="inlineStr">
        <is>
          <t>满值材料</t>
        </is>
      </c>
      <c r="C51" s="83">
        <f>ROUNDUP((C49/$N$3+1),0)*C50</f>
        <v/>
      </c>
      <c r="D51" s="83">
        <f>ROUNDUP((D49/$N$3+1),0)*D50</f>
        <v/>
      </c>
      <c r="E51" s="83">
        <f>ROUNDUP((E49/$N$3+1),0)*E50</f>
        <v/>
      </c>
      <c r="F51" s="83">
        <f>ROUNDUP((F49/$N$3+1),0)*F50</f>
        <v/>
      </c>
      <c r="G51" s="83">
        <f>ROUNDUP((G49/$N$3+1),0)*G50</f>
        <v/>
      </c>
      <c r="H51" s="83">
        <f>ROUNDUP((H49/$N$3+1),0)*H50</f>
        <v/>
      </c>
      <c r="I51" s="83">
        <f>ROUNDUP((I49/$N$3+1),0)*I50</f>
        <v/>
      </c>
      <c r="J51" s="83">
        <f>ROUNDUP((J49/$N$3+1),0)*J50</f>
        <v/>
      </c>
      <c r="K51" s="83">
        <f>ROUNDUP((K49/$N$3+1),0)*K50</f>
        <v/>
      </c>
      <c r="L51" s="83">
        <f>ROUNDUP((L49/$N$3+1),0)*L50</f>
        <v/>
      </c>
      <c r="M51" s="416" t="n"/>
    </row>
    <row r="52" ht="24" customHeight="1">
      <c r="A52" s="11" t="n"/>
      <c r="B52" s="256" t="inlineStr">
        <is>
          <t>满值积分</t>
        </is>
      </c>
      <c r="C52" s="90">
        <f>C51*40</f>
        <v/>
      </c>
      <c r="D52" s="90">
        <f>D51*40</f>
        <v/>
      </c>
      <c r="E52" s="90">
        <f>E51*40</f>
        <v/>
      </c>
      <c r="F52" s="90">
        <f>F51*40</f>
        <v/>
      </c>
      <c r="G52" s="90">
        <f>G51*40</f>
        <v/>
      </c>
      <c r="H52" s="90">
        <f>H51*40</f>
        <v/>
      </c>
      <c r="I52" s="90">
        <f>I51*40</f>
        <v/>
      </c>
      <c r="J52" s="90">
        <f>J51*40</f>
        <v/>
      </c>
      <c r="K52" s="90">
        <f>K51*40</f>
        <v/>
      </c>
      <c r="L52" s="90">
        <f>L51*40</f>
        <v/>
      </c>
      <c r="M52" s="597" t="n"/>
    </row>
    <row r="53" ht="24" customHeight="1">
      <c r="A53" s="11" t="n"/>
      <c r="B53" s="558" t="inlineStr">
        <is>
          <t>战斗力</t>
        </is>
      </c>
      <c r="C53" s="566" t="inlineStr">
        <is>
          <t>1.2</t>
        </is>
      </c>
      <c r="D53" s="566" t="inlineStr">
        <is>
          <t>1.7</t>
        </is>
      </c>
      <c r="E53" s="566" t="inlineStr">
        <is>
          <t>2.2</t>
        </is>
      </c>
      <c r="F53" s="566" t="inlineStr">
        <is>
          <t>2.9</t>
        </is>
      </c>
      <c r="G53" s="566" t="inlineStr">
        <is>
          <t>3.6</t>
        </is>
      </c>
      <c r="H53" s="566" t="inlineStr">
        <is>
          <t>4.5</t>
        </is>
      </c>
      <c r="I53" s="566" t="inlineStr">
        <is>
          <t>5.5</t>
        </is>
      </c>
      <c r="J53" s="566" t="inlineStr">
        <is>
          <t>6.7</t>
        </is>
      </c>
      <c r="K53" s="566" t="inlineStr">
        <is>
          <t>7.9</t>
        </is>
      </c>
      <c r="L53" s="566" t="inlineStr">
        <is>
          <t>9.6</t>
        </is>
      </c>
      <c r="M53" s="769" t="inlineStr">
        <is>
          <t>12</t>
        </is>
      </c>
    </row>
    <row r="54" ht="24" customHeight="1">
      <c r="A54" s="11" t="n"/>
      <c r="B54" s="82" t="inlineStr">
        <is>
          <t>该武增伤</t>
        </is>
      </c>
      <c r="C54" s="83" t="inlineStr">
        <is>
          <t>5%</t>
        </is>
      </c>
      <c r="D54" s="83" t="inlineStr">
        <is>
          <t>7%</t>
        </is>
      </c>
      <c r="E54" s="83" t="inlineStr">
        <is>
          <t>9%</t>
        </is>
      </c>
      <c r="F54" s="83" t="inlineStr">
        <is>
          <t>12%</t>
        </is>
      </c>
      <c r="G54" s="83" t="inlineStr">
        <is>
          <t>15%</t>
        </is>
      </c>
      <c r="H54" s="83" t="inlineStr">
        <is>
          <t>19%</t>
        </is>
      </c>
      <c r="I54" s="83" t="inlineStr">
        <is>
          <t>23%</t>
        </is>
      </c>
      <c r="J54" s="83" t="inlineStr">
        <is>
          <t>28%</t>
        </is>
      </c>
      <c r="K54" s="83" t="inlineStr">
        <is>
          <t>33%</t>
        </is>
      </c>
      <c r="L54" s="83" t="inlineStr">
        <is>
          <t>40%</t>
        </is>
      </c>
      <c r="M54" s="84" t="inlineStr">
        <is>
          <t>50%</t>
        </is>
      </c>
    </row>
    <row r="55" ht="24" customHeight="1">
      <c r="A55" s="11" t="n"/>
      <c r="B55" s="82" t="inlineStr">
        <is>
          <t>该武命中</t>
        </is>
      </c>
      <c r="C55" s="83" t="inlineStr">
        <is>
          <t>5%</t>
        </is>
      </c>
      <c r="D55" s="83" t="inlineStr">
        <is>
          <t>7%</t>
        </is>
      </c>
      <c r="E55" s="83" t="inlineStr">
        <is>
          <t>9%</t>
        </is>
      </c>
      <c r="F55" s="83" t="inlineStr">
        <is>
          <t>12%</t>
        </is>
      </c>
      <c r="G55" s="83" t="inlineStr">
        <is>
          <t>15%</t>
        </is>
      </c>
      <c r="H55" s="83" t="inlineStr">
        <is>
          <t>19%</t>
        </is>
      </c>
      <c r="I55" s="83" t="inlineStr">
        <is>
          <t>23%</t>
        </is>
      </c>
      <c r="J55" s="83" t="inlineStr">
        <is>
          <t>28%</t>
        </is>
      </c>
      <c r="K55" s="83" t="inlineStr">
        <is>
          <t>33%</t>
        </is>
      </c>
      <c r="L55" s="83" t="inlineStr">
        <is>
          <t>40%</t>
        </is>
      </c>
      <c r="M55" s="84" t="inlineStr">
        <is>
          <t>50%</t>
        </is>
      </c>
    </row>
    <row r="56" ht="24" customHeight="1">
      <c r="A56" s="16" t="n"/>
      <c r="B56" s="89" t="inlineStr">
        <is>
          <t>该武吸血</t>
        </is>
      </c>
      <c r="C56" s="90" t="inlineStr">
        <is>
          <t>10%</t>
        </is>
      </c>
      <c r="D56" s="90" t="inlineStr">
        <is>
          <t>14%</t>
        </is>
      </c>
      <c r="E56" s="90" t="inlineStr">
        <is>
          <t>18%</t>
        </is>
      </c>
      <c r="F56" s="90" t="inlineStr">
        <is>
          <t>24%</t>
        </is>
      </c>
      <c r="G56" s="90" t="inlineStr">
        <is>
          <t>30%</t>
        </is>
      </c>
      <c r="H56" s="90" t="inlineStr">
        <is>
          <t>38%</t>
        </is>
      </c>
      <c r="I56" s="90" t="inlineStr">
        <is>
          <t>46%</t>
        </is>
      </c>
      <c r="J56" s="90" t="inlineStr">
        <is>
          <t>56%</t>
        </is>
      </c>
      <c r="K56" s="90" t="inlineStr">
        <is>
          <t>66%</t>
        </is>
      </c>
      <c r="L56" s="90" t="inlineStr">
        <is>
          <t>80%</t>
        </is>
      </c>
      <c r="M56" s="224" t="inlineStr">
        <is>
          <t>100%</t>
        </is>
      </c>
    </row>
    <row r="57" ht="24" customHeight="1">
      <c r="A57" s="151" t="inlineStr"/>
    </row>
    <row r="58" ht="24" customHeight="1">
      <c r="A58" s="202" t="inlineStr">
        <is>
          <t>武器栏3</t>
        </is>
      </c>
      <c r="B58" s="96" t="inlineStr">
        <is>
          <t>属性</t>
        </is>
      </c>
      <c r="C58" s="96" t="inlineStr">
        <is>
          <t>0级</t>
        </is>
      </c>
      <c r="D58" s="96" t="inlineStr">
        <is>
          <t>1级</t>
        </is>
      </c>
      <c r="E58" s="96" t="inlineStr">
        <is>
          <t>2级</t>
        </is>
      </c>
      <c r="F58" s="96" t="inlineStr">
        <is>
          <t>3级</t>
        </is>
      </c>
      <c r="G58" s="96" t="inlineStr">
        <is>
          <t>4级</t>
        </is>
      </c>
      <c r="H58" s="96" t="inlineStr">
        <is>
          <t>5级</t>
        </is>
      </c>
      <c r="I58" s="96" t="inlineStr">
        <is>
          <t>6级</t>
        </is>
      </c>
      <c r="J58" s="96" t="inlineStr">
        <is>
          <t>7级</t>
        </is>
      </c>
      <c r="K58" s="96" t="inlineStr">
        <is>
          <t>8级</t>
        </is>
      </c>
      <c r="L58" s="96" t="inlineStr">
        <is>
          <t>9级</t>
        </is>
      </c>
      <c r="M58" s="311" t="inlineStr">
        <is>
          <t>10级</t>
        </is>
      </c>
    </row>
    <row r="59" ht="24" customHeight="1">
      <c r="A59" s="744" t="inlineStr">
        <is>
          <t>专精凝神
激活条件
专精等级
五阶 5 星</t>
        </is>
      </c>
      <c r="B59" s="657" t="inlineStr">
        <is>
          <t>祝福值</t>
        </is>
      </c>
      <c r="C59" s="340" t="inlineStr">
        <is>
          <t>10</t>
        </is>
      </c>
      <c r="D59" s="340" t="inlineStr">
        <is>
          <t>10</t>
        </is>
      </c>
      <c r="E59" s="340" t="inlineStr">
        <is>
          <t>24</t>
        </is>
      </c>
      <c r="F59" s="340" t="inlineStr">
        <is>
          <t>50</t>
        </is>
      </c>
      <c r="G59" s="340" t="inlineStr">
        <is>
          <t>75</t>
        </is>
      </c>
      <c r="H59" s="340" t="inlineStr">
        <is>
          <t>120</t>
        </is>
      </c>
      <c r="I59" s="340" t="inlineStr">
        <is>
          <t>200</t>
        </is>
      </c>
      <c r="J59" s="340" t="inlineStr">
        <is>
          <t>300</t>
        </is>
      </c>
      <c r="K59" s="340" t="inlineStr">
        <is>
          <t>500</t>
        </is>
      </c>
      <c r="L59" s="340" t="inlineStr">
        <is>
          <t>800</t>
        </is>
      </c>
      <c r="M59" s="207" t="inlineStr">
        <is>
          <t>忽略装死</t>
        </is>
      </c>
    </row>
    <row r="60" ht="24" customHeight="1">
      <c r="A60" s="414" t="n"/>
      <c r="B60" s="239" t="inlineStr">
        <is>
          <t>单次材料</t>
        </is>
      </c>
      <c r="C60" s="83" t="inlineStr">
        <is>
          <t>1</t>
        </is>
      </c>
      <c r="D60" s="83" t="inlineStr">
        <is>
          <t>2</t>
        </is>
      </c>
      <c r="E60" s="83" t="inlineStr">
        <is>
          <t>3</t>
        </is>
      </c>
      <c r="F60" s="83" t="inlineStr">
        <is>
          <t>4</t>
        </is>
      </c>
      <c r="G60" s="83" t="inlineStr">
        <is>
          <t>5</t>
        </is>
      </c>
      <c r="H60" s="83" t="inlineStr">
        <is>
          <t>6</t>
        </is>
      </c>
      <c r="I60" s="83" t="inlineStr">
        <is>
          <t>7</t>
        </is>
      </c>
      <c r="J60" s="83" t="inlineStr">
        <is>
          <t>8</t>
        </is>
      </c>
      <c r="K60" s="83" t="inlineStr">
        <is>
          <t>9</t>
        </is>
      </c>
      <c r="L60" s="83" t="inlineStr">
        <is>
          <t>10</t>
        </is>
      </c>
      <c r="M60" s="416" t="n"/>
    </row>
    <row r="61" ht="24" customHeight="1">
      <c r="A61" s="414" t="n"/>
      <c r="B61" s="132" t="inlineStr">
        <is>
          <t>满值材料</t>
        </is>
      </c>
      <c r="C61" s="83">
        <f>ROUNDUP((C59/$N$3+1),0)*C60</f>
        <v/>
      </c>
      <c r="D61" s="83">
        <f>ROUNDUP((D59/$N$3+1),0)*D60</f>
        <v/>
      </c>
      <c r="E61" s="83">
        <f>ROUNDUP((E59/$N$3+1),0)*E60</f>
        <v/>
      </c>
      <c r="F61" s="83">
        <f>ROUNDUP((F59/$N$3+1),0)*F60</f>
        <v/>
      </c>
      <c r="G61" s="83">
        <f>ROUNDUP((G59/$N$3+1),0)*G60</f>
        <v/>
      </c>
      <c r="H61" s="83">
        <f>ROUNDUP((H59/$N$3+1),0)*H60</f>
        <v/>
      </c>
      <c r="I61" s="83">
        <f>ROUNDUP((I59/$N$3+1),0)*I60</f>
        <v/>
      </c>
      <c r="J61" s="83">
        <f>ROUNDUP((J59/$N$3+1),0)*J60</f>
        <v/>
      </c>
      <c r="K61" s="83">
        <f>ROUNDUP((K59/$N$3+1),0)*K60</f>
        <v/>
      </c>
      <c r="L61" s="83">
        <f>ROUNDUP((L59/$N$3+1),0)*L60</f>
        <v/>
      </c>
      <c r="M61" s="416" t="n"/>
    </row>
    <row r="62" ht="24" customHeight="1">
      <c r="A62" s="414" t="n"/>
      <c r="B62" s="138" t="inlineStr">
        <is>
          <t>满值积分</t>
        </is>
      </c>
      <c r="C62" s="90">
        <f>C61*40</f>
        <v/>
      </c>
      <c r="D62" s="90">
        <f>D61*40</f>
        <v/>
      </c>
      <c r="E62" s="90">
        <f>E61*40</f>
        <v/>
      </c>
      <c r="F62" s="90">
        <f>F61*40</f>
        <v/>
      </c>
      <c r="G62" s="90">
        <f>G61*40</f>
        <v/>
      </c>
      <c r="H62" s="90">
        <f>H61*40</f>
        <v/>
      </c>
      <c r="I62" s="90">
        <f>I61*40</f>
        <v/>
      </c>
      <c r="J62" s="90">
        <f>J61*40</f>
        <v/>
      </c>
      <c r="K62" s="90">
        <f>K61*40</f>
        <v/>
      </c>
      <c r="L62" s="90">
        <f>L61*40</f>
        <v/>
      </c>
      <c r="M62" s="597" t="n"/>
    </row>
    <row r="63" ht="24" customHeight="1">
      <c r="A63" s="414" t="n"/>
      <c r="B63" s="683" t="inlineStr">
        <is>
          <t>战斗力</t>
        </is>
      </c>
      <c r="C63" s="566" t="inlineStr">
        <is>
          <t>1.5</t>
        </is>
      </c>
      <c r="D63" s="566" t="inlineStr">
        <is>
          <t>2.1</t>
        </is>
      </c>
      <c r="E63" s="566" t="inlineStr">
        <is>
          <t>2.7</t>
        </is>
      </c>
      <c r="F63" s="566" t="inlineStr">
        <is>
          <t>3.6</t>
        </is>
      </c>
      <c r="G63" s="566" t="inlineStr">
        <is>
          <t>4.5</t>
        </is>
      </c>
      <c r="H63" s="566" t="inlineStr">
        <is>
          <t>5.7</t>
        </is>
      </c>
      <c r="I63" s="566" t="inlineStr">
        <is>
          <t>6.9</t>
        </is>
      </c>
      <c r="J63" s="566" t="inlineStr">
        <is>
          <t>8.4</t>
        </is>
      </c>
      <c r="K63" s="566" t="inlineStr">
        <is>
          <t>9.9</t>
        </is>
      </c>
      <c r="L63" s="566" t="inlineStr">
        <is>
          <t>12</t>
        </is>
      </c>
      <c r="M63" s="769" t="inlineStr">
        <is>
          <t>15</t>
        </is>
      </c>
    </row>
    <row r="64" ht="24" customHeight="1">
      <c r="A64" s="414" t="n"/>
      <c r="B64" s="239" t="inlineStr">
        <is>
          <t>该武增伤</t>
        </is>
      </c>
      <c r="C64" s="83" t="inlineStr">
        <is>
          <t>5%</t>
        </is>
      </c>
      <c r="D64" s="83" t="inlineStr">
        <is>
          <t>7%</t>
        </is>
      </c>
      <c r="E64" s="83" t="inlineStr">
        <is>
          <t>9%</t>
        </is>
      </c>
      <c r="F64" s="83" t="inlineStr">
        <is>
          <t>12%</t>
        </is>
      </c>
      <c r="G64" s="83" t="inlineStr">
        <is>
          <t>15%</t>
        </is>
      </c>
      <c r="H64" s="83" t="inlineStr">
        <is>
          <t>19%</t>
        </is>
      </c>
      <c r="I64" s="83" t="inlineStr">
        <is>
          <t>23%</t>
        </is>
      </c>
      <c r="J64" s="83" t="inlineStr">
        <is>
          <t>28%</t>
        </is>
      </c>
      <c r="K64" s="83" t="inlineStr">
        <is>
          <t>33%</t>
        </is>
      </c>
      <c r="L64" s="83" t="inlineStr">
        <is>
          <t>40%</t>
        </is>
      </c>
      <c r="M64" s="84" t="inlineStr">
        <is>
          <t>50%</t>
        </is>
      </c>
    </row>
    <row r="65" ht="24" customHeight="1">
      <c r="A65" s="414" t="n"/>
      <c r="B65" s="239" t="inlineStr">
        <is>
          <t>该武命中</t>
        </is>
      </c>
      <c r="C65" s="83" t="inlineStr">
        <is>
          <t>5%</t>
        </is>
      </c>
      <c r="D65" s="83" t="inlineStr">
        <is>
          <t>10%</t>
        </is>
      </c>
      <c r="E65" s="83" t="inlineStr">
        <is>
          <t>15%</t>
        </is>
      </c>
      <c r="F65" s="83" t="inlineStr">
        <is>
          <t>20%</t>
        </is>
      </c>
      <c r="G65" s="83" t="inlineStr">
        <is>
          <t>25%</t>
        </is>
      </c>
      <c r="H65" s="83" t="inlineStr">
        <is>
          <t>30%</t>
        </is>
      </c>
      <c r="I65" s="83" t="inlineStr">
        <is>
          <t>35%</t>
        </is>
      </c>
      <c r="J65" s="83" t="inlineStr">
        <is>
          <t>42%</t>
        </is>
      </c>
      <c r="K65" s="83" t="inlineStr">
        <is>
          <t>50%</t>
        </is>
      </c>
      <c r="L65" s="83" t="inlineStr">
        <is>
          <t>60%</t>
        </is>
      </c>
      <c r="M65" s="84" t="inlineStr">
        <is>
          <t>必中</t>
        </is>
      </c>
    </row>
    <row r="66" ht="24" customHeight="1">
      <c r="A66" s="749" t="n"/>
      <c r="B66" s="268" t="inlineStr">
        <is>
          <t>该武暴击</t>
        </is>
      </c>
      <c r="C66" s="90" t="inlineStr">
        <is>
          <t>10%</t>
        </is>
      </c>
      <c r="D66" s="90" t="inlineStr">
        <is>
          <t>14%</t>
        </is>
      </c>
      <c r="E66" s="90" t="inlineStr">
        <is>
          <t>18%</t>
        </is>
      </c>
      <c r="F66" s="90" t="inlineStr">
        <is>
          <t>24%</t>
        </is>
      </c>
      <c r="G66" s="90" t="inlineStr">
        <is>
          <t>30%</t>
        </is>
      </c>
      <c r="H66" s="90" t="inlineStr">
        <is>
          <t>38%</t>
        </is>
      </c>
      <c r="I66" s="90" t="inlineStr">
        <is>
          <t>46%</t>
        </is>
      </c>
      <c r="J66" s="90" t="inlineStr">
        <is>
          <t>56%</t>
        </is>
      </c>
      <c r="K66" s="90" t="inlineStr">
        <is>
          <t>66%</t>
        </is>
      </c>
      <c r="L66" s="90" t="inlineStr">
        <is>
          <t>80%</t>
        </is>
      </c>
      <c r="M66" s="224" t="inlineStr">
        <is>
          <t>100%</t>
        </is>
      </c>
    </row>
  </sheetData>
  <mergeCells count="20">
    <mergeCell ref="D4:M4"/>
    <mergeCell ref="C4:C5"/>
    <mergeCell ref="D3:M3"/>
    <mergeCell ref="M39:M42"/>
    <mergeCell ref="A39:A46"/>
    <mergeCell ref="M59:M62"/>
    <mergeCell ref="A59:A66"/>
    <mergeCell ref="B2:B3"/>
    <mergeCell ref="M49:M52"/>
    <mergeCell ref="A49:A56"/>
    <mergeCell ref="D5:M5"/>
    <mergeCell ref="C2:C3"/>
    <mergeCell ref="B1:C1"/>
    <mergeCell ref="A2:A5"/>
    <mergeCell ref="D2:M2"/>
    <mergeCell ref="D1:L1"/>
    <mergeCell ref="B4:B5"/>
    <mergeCell ref="A37:M37"/>
    <mergeCell ref="A57:M57"/>
    <mergeCell ref="A47:M47"/>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C2" r:id="rId3"/>
    <hyperlink xmlns:r="http://schemas.openxmlformats.org/officeDocument/2006/relationships" ref="B4" r:id="rId4"/>
    <hyperlink xmlns:r="http://schemas.openxmlformats.org/officeDocument/2006/relationships" ref="C4" r:id="rId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0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s>
  <sheetData>
    <row r="1" ht="24" customHeight="1">
      <c r="A1" s="1116" t="inlineStr">
        <is>
          <t>武器封印</t>
        </is>
      </c>
      <c r="B1" s="1122" t="inlineStr">
        <is>
          <t>名称</t>
        </is>
      </c>
      <c r="E1" s="1117" t="inlineStr">
        <is>
          <t>祝福详情：封印等级祝福模式三阶起清，暂无活动。封印武器祝福模式3级起清，暂无活动。</t>
        </is>
      </c>
      <c r="F1" s="3" t="n"/>
      <c r="G1" s="3" t="n"/>
      <c r="H1" s="3" t="n"/>
      <c r="I1" s="3" t="n"/>
      <c r="J1" s="3" t="n"/>
      <c r="K1" s="3" t="n"/>
      <c r="L1" s="3" t="n"/>
      <c r="M1" s="1071">
        <f>首页索引!$M$1</f>
        <v/>
      </c>
      <c r="N1" s="947">
        <f>@IF(M1="中秋祝福",2,IF(M1="周年祝福",2,IF(M1="春节祝福",2,2)))</f>
        <v/>
      </c>
    </row>
    <row r="2" ht="24" customHeight="1">
      <c r="A2" s="1045" t="inlineStr">
        <is>
          <t>武器符咒
石中剑</t>
        </is>
      </c>
      <c r="B2" s="847" t="inlineStr">
        <is>
          <t>封印等级</t>
        </is>
      </c>
      <c r="C2" s="848" t="inlineStr">
        <is>
          <t>大型封印</t>
        </is>
      </c>
      <c r="D2" s="849" t="inlineStr">
        <is>
          <t>中型封印</t>
        </is>
      </c>
      <c r="E2" s="1123" t="inlineStr">
        <is>
          <t>常规祝福：封印等级失败2点祝福值。封印武器失败2点祝福值。材料200斗豆。</t>
        </is>
      </c>
      <c r="F2" s="123" t="n"/>
      <c r="G2" s="123" t="n"/>
      <c r="H2" s="123" t="n"/>
      <c r="I2" s="123" t="n"/>
      <c r="J2" s="123" t="n"/>
      <c r="K2" s="123" t="n"/>
      <c r="L2" s="123" t="n"/>
      <c r="M2" s="124" t="n"/>
      <c r="N2" s="788">
        <f>@IF(M1="中秋祝福",2,IF(M1="周年祝福",2,IF(M1="春节祝福",2,2)))</f>
        <v/>
      </c>
    </row>
    <row r="3" ht="24" customHeight="1">
      <c r="A3" s="11" t="n"/>
      <c r="B3" s="553" t="n"/>
      <c r="C3" s="1124" t="n"/>
      <c r="D3" s="535" t="n"/>
      <c r="E3" s="642" t="inlineStr">
        <is>
          <t>春节祝福：封印等级失败2点祝福值。封印武器失败2点祝福值。材料200斗豆。</t>
        </is>
      </c>
      <c r="F3" s="129" t="n"/>
      <c r="G3" s="129" t="n"/>
      <c r="H3" s="129" t="n"/>
      <c r="I3" s="129" t="n"/>
      <c r="J3" s="129" t="n"/>
      <c r="K3" s="129" t="n"/>
      <c r="L3" s="129" t="n"/>
      <c r="M3" s="130" t="n"/>
    </row>
    <row r="4" ht="24" customHeight="1">
      <c r="A4" s="11" t="n"/>
      <c r="B4" s="854" t="inlineStr">
        <is>
          <t>封印加成</t>
        </is>
      </c>
      <c r="C4" s="639" t="inlineStr">
        <is>
          <t>小型封印</t>
        </is>
      </c>
      <c r="D4" s="853" t="inlineStr">
        <is>
          <t>投掷封印</t>
        </is>
      </c>
      <c r="E4" s="642" t="inlineStr">
        <is>
          <t>周年祝福：封印等级失败2点祝福值。封印武器失败2点祝福值。材料200斗豆。</t>
        </is>
      </c>
      <c r="F4" s="129" t="n"/>
      <c r="G4" s="129" t="n"/>
      <c r="H4" s="129" t="n"/>
      <c r="I4" s="129" t="n"/>
      <c r="J4" s="129" t="n"/>
      <c r="K4" s="129" t="n"/>
      <c r="L4" s="129" t="n"/>
      <c r="M4" s="130" t="n"/>
    </row>
    <row r="5" ht="24" customHeight="1">
      <c r="A5" s="11" t="n"/>
      <c r="B5" s="553" t="n"/>
      <c r="C5" s="1124" t="n"/>
      <c r="D5" s="535" t="n"/>
      <c r="E5" s="650" t="inlineStr">
        <is>
          <t>中秋祝福：封印等级失败2点祝福值。封印武器失败2点祝福值。材料200斗豆。</t>
        </is>
      </c>
      <c r="F5" s="135" t="n"/>
      <c r="G5" s="135" t="n"/>
      <c r="H5" s="135" t="n"/>
      <c r="I5" s="135" t="n"/>
      <c r="J5" s="135" t="n"/>
      <c r="K5" s="135" t="n"/>
      <c r="L5" s="135" t="n"/>
      <c r="M5" s="136" t="n"/>
    </row>
    <row r="6" ht="24" customHeight="1">
      <c r="A6" s="386" t="inlineStr">
        <is>
          <t>封印等级</t>
        </is>
      </c>
      <c r="B6" s="752" t="inlineStr">
        <is>
          <t>战斗力</t>
        </is>
      </c>
      <c r="C6" s="1125" t="inlineStr">
        <is>
          <t>祝福值</t>
        </is>
      </c>
      <c r="D6" s="1126" t="inlineStr">
        <is>
          <t>单次材料</t>
        </is>
      </c>
      <c r="E6" s="1127" t="inlineStr">
        <is>
          <t>满值材料</t>
        </is>
      </c>
      <c r="F6" s="1128" t="inlineStr">
        <is>
          <t>满值斗豆</t>
        </is>
      </c>
      <c r="G6" s="827" t="inlineStr">
        <is>
          <t>武器附伤</t>
        </is>
      </c>
      <c r="H6" s="1127" t="inlineStr">
        <is>
          <t>武器附减</t>
        </is>
      </c>
      <c r="I6" s="1127" t="inlineStr">
        <is>
          <t>武器暴击</t>
        </is>
      </c>
      <c r="J6" s="1052" t="inlineStr">
        <is>
          <t>武器抗暴</t>
        </is>
      </c>
      <c r="K6" s="1052" t="inlineStr">
        <is>
          <t>生命值</t>
        </is>
      </c>
      <c r="L6" s="1052" t="inlineStr">
        <is>
          <t>闪避率</t>
        </is>
      </c>
      <c r="M6" s="752" t="inlineStr">
        <is>
          <t>命中率</t>
        </is>
      </c>
    </row>
    <row r="7" ht="24" customHeight="1">
      <c r="A7" s="664" t="inlineStr">
        <is>
          <t>一阶0星</t>
        </is>
      </c>
      <c r="B7" s="234" t="inlineStr">
        <is>
          <t>0.5</t>
        </is>
      </c>
      <c r="C7" s="340" t="inlineStr">
        <is>
          <t>15</t>
        </is>
      </c>
      <c r="D7" s="340" t="inlineStr">
        <is>
          <t>1</t>
        </is>
      </c>
      <c r="E7" s="340">
        <f>ROUNDUP(C7/$N$1+1,0)*D7</f>
        <v/>
      </c>
      <c r="F7" s="207">
        <f>E7*200</f>
        <v/>
      </c>
      <c r="G7" s="657" t="inlineStr">
        <is>
          <t>1</t>
        </is>
      </c>
      <c r="H7" s="340" t="inlineStr">
        <is>
          <t>1</t>
        </is>
      </c>
      <c r="I7" s="253" t="inlineStr">
        <is>
          <t>x</t>
        </is>
      </c>
      <c r="J7" s="253" t="inlineStr">
        <is>
          <t>x</t>
        </is>
      </c>
      <c r="K7" s="253" t="inlineStr">
        <is>
          <t>x</t>
        </is>
      </c>
      <c r="L7" s="253" t="inlineStr">
        <is>
          <t>x</t>
        </is>
      </c>
      <c r="M7" s="662" t="inlineStr">
        <is>
          <t>x</t>
        </is>
      </c>
    </row>
    <row r="8" ht="24" customHeight="1">
      <c r="A8" s="741" t="inlineStr">
        <is>
          <t>一阶1星</t>
        </is>
      </c>
      <c r="B8" s="82" t="inlineStr">
        <is>
          <t>1</t>
        </is>
      </c>
      <c r="C8" s="83" t="inlineStr">
        <is>
          <t>15</t>
        </is>
      </c>
      <c r="D8" s="83" t="inlineStr">
        <is>
          <t>1</t>
        </is>
      </c>
      <c r="E8" s="83">
        <f>ROUNDUP(C8/$N$1+1,0)*D8</f>
        <v/>
      </c>
      <c r="F8" s="84">
        <f>E8*200</f>
        <v/>
      </c>
      <c r="G8" s="239" t="inlineStr">
        <is>
          <t>2</t>
        </is>
      </c>
      <c r="H8" s="83" t="inlineStr">
        <is>
          <t>2</t>
        </is>
      </c>
      <c r="I8" s="87" t="inlineStr">
        <is>
          <t>x</t>
        </is>
      </c>
      <c r="J8" s="87" t="inlineStr">
        <is>
          <t>x</t>
        </is>
      </c>
      <c r="K8" s="87" t="inlineStr">
        <is>
          <t>x</t>
        </is>
      </c>
      <c r="L8" s="87" t="inlineStr">
        <is>
          <t>x</t>
        </is>
      </c>
      <c r="M8" s="88" t="inlineStr">
        <is>
          <t>x</t>
        </is>
      </c>
    </row>
    <row r="9" ht="24" customHeight="1">
      <c r="A9" s="741" t="inlineStr">
        <is>
          <t>一阶2星</t>
        </is>
      </c>
      <c r="B9" s="82" t="inlineStr">
        <is>
          <t>1.5</t>
        </is>
      </c>
      <c r="C9" s="83" t="inlineStr">
        <is>
          <t>15</t>
        </is>
      </c>
      <c r="D9" s="83" t="inlineStr">
        <is>
          <t>2</t>
        </is>
      </c>
      <c r="E9" s="83">
        <f>ROUNDUP(C9/$N$1+1,0)*D9</f>
        <v/>
      </c>
      <c r="F9" s="84">
        <f>E9*200</f>
        <v/>
      </c>
      <c r="G9" s="239" t="inlineStr">
        <is>
          <t>3</t>
        </is>
      </c>
      <c r="H9" s="83" t="inlineStr">
        <is>
          <t>3</t>
        </is>
      </c>
      <c r="I9" s="87" t="inlineStr">
        <is>
          <t>x</t>
        </is>
      </c>
      <c r="J9" s="87" t="inlineStr">
        <is>
          <t>x</t>
        </is>
      </c>
      <c r="K9" s="87" t="inlineStr">
        <is>
          <t>x</t>
        </is>
      </c>
      <c r="L9" s="87" t="inlineStr">
        <is>
          <t>x</t>
        </is>
      </c>
      <c r="M9" s="88" t="inlineStr">
        <is>
          <t>x</t>
        </is>
      </c>
    </row>
    <row r="10" ht="24" customHeight="1">
      <c r="A10" s="741" t="inlineStr">
        <is>
          <t>一阶3星</t>
        </is>
      </c>
      <c r="B10" s="82" t="inlineStr">
        <is>
          <t>2</t>
        </is>
      </c>
      <c r="C10" s="83" t="inlineStr">
        <is>
          <t>15</t>
        </is>
      </c>
      <c r="D10" s="83" t="inlineStr">
        <is>
          <t>2</t>
        </is>
      </c>
      <c r="E10" s="83">
        <f>ROUNDUP(C10/$N$1+1,0)*D10</f>
        <v/>
      </c>
      <c r="F10" s="84">
        <f>E10*200</f>
        <v/>
      </c>
      <c r="G10" s="239" t="inlineStr">
        <is>
          <t>4</t>
        </is>
      </c>
      <c r="H10" s="83" t="inlineStr">
        <is>
          <t>4</t>
        </is>
      </c>
      <c r="I10" s="87" t="inlineStr">
        <is>
          <t>x</t>
        </is>
      </c>
      <c r="J10" s="87" t="inlineStr">
        <is>
          <t>x</t>
        </is>
      </c>
      <c r="K10" s="87" t="inlineStr">
        <is>
          <t>x</t>
        </is>
      </c>
      <c r="L10" s="87" t="inlineStr">
        <is>
          <t>x</t>
        </is>
      </c>
      <c r="M10" s="88" t="inlineStr">
        <is>
          <t>x</t>
        </is>
      </c>
    </row>
    <row r="11" ht="24" customHeight="1">
      <c r="A11" s="741" t="inlineStr">
        <is>
          <t>一阶4星</t>
        </is>
      </c>
      <c r="B11" s="82" t="inlineStr">
        <is>
          <t>2.5</t>
        </is>
      </c>
      <c r="C11" s="83" t="inlineStr">
        <is>
          <t>15</t>
        </is>
      </c>
      <c r="D11" s="83" t="inlineStr">
        <is>
          <t>3</t>
        </is>
      </c>
      <c r="E11" s="83">
        <f>ROUNDUP(C11/$N$1+1,0)*D11</f>
        <v/>
      </c>
      <c r="F11" s="84">
        <f>E11*200</f>
        <v/>
      </c>
      <c r="G11" s="239" t="inlineStr">
        <is>
          <t>5</t>
        </is>
      </c>
      <c r="H11" s="83" t="inlineStr">
        <is>
          <t>5</t>
        </is>
      </c>
      <c r="I11" s="87" t="inlineStr">
        <is>
          <t>x</t>
        </is>
      </c>
      <c r="J11" s="87" t="inlineStr">
        <is>
          <t>x</t>
        </is>
      </c>
      <c r="K11" s="87" t="inlineStr">
        <is>
          <t>x</t>
        </is>
      </c>
      <c r="L11" s="87" t="inlineStr">
        <is>
          <t>x</t>
        </is>
      </c>
      <c r="M11" s="88" t="inlineStr">
        <is>
          <t>x</t>
        </is>
      </c>
    </row>
    <row r="12" ht="24" customHeight="1">
      <c r="A12" s="742" t="inlineStr">
        <is>
          <t>一阶5星</t>
        </is>
      </c>
      <c r="B12" s="810" t="inlineStr">
        <is>
          <t>3</t>
        </is>
      </c>
      <c r="C12" s="343" t="inlineStr">
        <is>
          <t>15</t>
        </is>
      </c>
      <c r="D12" s="343" t="inlineStr">
        <is>
          <t>3</t>
        </is>
      </c>
      <c r="E12" s="343">
        <f>ROUNDUP(C12/$N$1+1,0)*D12</f>
        <v/>
      </c>
      <c r="F12" s="344">
        <f>E12*200</f>
        <v/>
      </c>
      <c r="G12" s="268" t="inlineStr">
        <is>
          <t>6</t>
        </is>
      </c>
      <c r="H12" s="90" t="inlineStr">
        <is>
          <t>6</t>
        </is>
      </c>
      <c r="I12" s="91" t="inlineStr">
        <is>
          <t>x</t>
        </is>
      </c>
      <c r="J12" s="91" t="inlineStr">
        <is>
          <t>x</t>
        </is>
      </c>
      <c r="K12" s="91" t="inlineStr">
        <is>
          <t>x</t>
        </is>
      </c>
      <c r="L12" s="91" t="inlineStr">
        <is>
          <t>x</t>
        </is>
      </c>
      <c r="M12" s="92" t="inlineStr">
        <is>
          <t>x</t>
        </is>
      </c>
    </row>
    <row r="13" ht="24" customHeight="1">
      <c r="A13" s="1082" t="inlineStr">
        <is>
          <t>二阶0星</t>
        </is>
      </c>
      <c r="B13" s="234" t="inlineStr">
        <is>
          <t>5</t>
        </is>
      </c>
      <c r="C13" s="340" t="inlineStr">
        <is>
          <t>20</t>
        </is>
      </c>
      <c r="D13" s="340" t="inlineStr">
        <is>
          <t>4</t>
        </is>
      </c>
      <c r="E13" s="340">
        <f>ROUNDUP(C13/$N$1+1,0)*D13</f>
        <v/>
      </c>
      <c r="F13" s="207">
        <f>E13*200</f>
        <v/>
      </c>
      <c r="G13" s="683" t="inlineStr">
        <is>
          <t>8</t>
        </is>
      </c>
      <c r="H13" s="566" t="inlineStr">
        <is>
          <t>8</t>
        </is>
      </c>
      <c r="I13" s="566" t="inlineStr">
        <is>
          <t>2.6%</t>
        </is>
      </c>
      <c r="J13" s="566" t="inlineStr">
        <is>
          <t>2.6%</t>
        </is>
      </c>
      <c r="K13" s="666" t="inlineStr">
        <is>
          <t>x</t>
        </is>
      </c>
      <c r="L13" s="666" t="inlineStr">
        <is>
          <t>x</t>
        </is>
      </c>
      <c r="M13" s="1056" t="inlineStr">
        <is>
          <t>x</t>
        </is>
      </c>
    </row>
    <row r="14" ht="24" customHeight="1">
      <c r="A14" s="741" t="inlineStr">
        <is>
          <t>二阶1星</t>
        </is>
      </c>
      <c r="B14" s="82" t="inlineStr">
        <is>
          <t>6.3</t>
        </is>
      </c>
      <c r="C14" s="83" t="inlineStr">
        <is>
          <t>24</t>
        </is>
      </c>
      <c r="D14" s="83" t="inlineStr">
        <is>
          <t>4</t>
        </is>
      </c>
      <c r="E14" s="83">
        <f>ROUNDUP(C14/$N$1+1,0)*D14</f>
        <v/>
      </c>
      <c r="F14" s="84">
        <f>E14*200</f>
        <v/>
      </c>
      <c r="G14" s="239" t="inlineStr">
        <is>
          <t>10</t>
        </is>
      </c>
      <c r="H14" s="83" t="inlineStr">
        <is>
          <t>10</t>
        </is>
      </c>
      <c r="I14" s="83" t="inlineStr">
        <is>
          <t>3.3%</t>
        </is>
      </c>
      <c r="J14" s="83" t="inlineStr">
        <is>
          <t>3.3%</t>
        </is>
      </c>
      <c r="K14" s="87" t="inlineStr">
        <is>
          <t>x</t>
        </is>
      </c>
      <c r="L14" s="87" t="inlineStr">
        <is>
          <t>x</t>
        </is>
      </c>
      <c r="M14" s="88" t="inlineStr">
        <is>
          <t>x</t>
        </is>
      </c>
    </row>
    <row r="15" ht="24" customHeight="1">
      <c r="A15" s="741" t="inlineStr">
        <is>
          <t>二阶2星</t>
        </is>
      </c>
      <c r="B15" s="82" t="inlineStr">
        <is>
          <t>7.6</t>
        </is>
      </c>
      <c r="C15" s="83" t="inlineStr">
        <is>
          <t>24</t>
        </is>
      </c>
      <c r="D15" s="83" t="inlineStr">
        <is>
          <t>5</t>
        </is>
      </c>
      <c r="E15" s="83">
        <f>ROUNDUP(C15/$N$1+1,0)*D15</f>
        <v/>
      </c>
      <c r="F15" s="84">
        <f>E15*200</f>
        <v/>
      </c>
      <c r="G15" s="239" t="inlineStr">
        <is>
          <t>12</t>
        </is>
      </c>
      <c r="H15" s="83" t="inlineStr">
        <is>
          <t>12</t>
        </is>
      </c>
      <c r="I15" s="83" t="inlineStr">
        <is>
          <t>4%</t>
        </is>
      </c>
      <c r="J15" s="83" t="inlineStr">
        <is>
          <t>4%</t>
        </is>
      </c>
      <c r="K15" s="87" t="inlineStr">
        <is>
          <t>x</t>
        </is>
      </c>
      <c r="L15" s="87" t="inlineStr">
        <is>
          <t>x</t>
        </is>
      </c>
      <c r="M15" s="88" t="inlineStr">
        <is>
          <t>x</t>
        </is>
      </c>
    </row>
    <row r="16" ht="24" customHeight="1">
      <c r="A16" s="741" t="inlineStr">
        <is>
          <t>二阶3星</t>
        </is>
      </c>
      <c r="B16" s="82" t="inlineStr">
        <is>
          <t>9</t>
        </is>
      </c>
      <c r="C16" s="83" t="inlineStr">
        <is>
          <t>30</t>
        </is>
      </c>
      <c r="D16" s="83" t="inlineStr">
        <is>
          <t>5</t>
        </is>
      </c>
      <c r="E16" s="83">
        <f>ROUNDUP(C16/$N$1+1,0)*D16</f>
        <v/>
      </c>
      <c r="F16" s="84">
        <f>E16*200</f>
        <v/>
      </c>
      <c r="G16" s="239" t="inlineStr">
        <is>
          <t>14</t>
        </is>
      </c>
      <c r="H16" s="83" t="inlineStr">
        <is>
          <t>14</t>
        </is>
      </c>
      <c r="I16" s="83" t="inlineStr">
        <is>
          <t>4.6%</t>
        </is>
      </c>
      <c r="J16" s="83" t="inlineStr">
        <is>
          <t>4.6%</t>
        </is>
      </c>
      <c r="K16" s="87" t="inlineStr">
        <is>
          <t>x</t>
        </is>
      </c>
      <c r="L16" s="87" t="inlineStr">
        <is>
          <t>x</t>
        </is>
      </c>
      <c r="M16" s="88" t="inlineStr">
        <is>
          <t>x</t>
        </is>
      </c>
    </row>
    <row r="17" ht="24" customHeight="1">
      <c r="A17" s="741" t="inlineStr">
        <is>
          <t>二阶4星</t>
        </is>
      </c>
      <c r="B17" s="82" t="inlineStr">
        <is>
          <t>10.5</t>
        </is>
      </c>
      <c r="C17" s="83" t="inlineStr">
        <is>
          <t>30</t>
        </is>
      </c>
      <c r="D17" s="83" t="inlineStr">
        <is>
          <t>6</t>
        </is>
      </c>
      <c r="E17" s="83">
        <f>ROUNDUP(C17/$N$1+1,0)*D17</f>
        <v/>
      </c>
      <c r="F17" s="84">
        <f>E17*200</f>
        <v/>
      </c>
      <c r="G17" s="239" t="inlineStr">
        <is>
          <t>16</t>
        </is>
      </c>
      <c r="H17" s="83" t="inlineStr">
        <is>
          <t>16</t>
        </is>
      </c>
      <c r="I17" s="83" t="inlineStr">
        <is>
          <t>5.3%</t>
        </is>
      </c>
      <c r="J17" s="83" t="inlineStr">
        <is>
          <t>5.3%</t>
        </is>
      </c>
      <c r="K17" s="87" t="inlineStr">
        <is>
          <t>x</t>
        </is>
      </c>
      <c r="L17" s="87" t="inlineStr">
        <is>
          <t>x</t>
        </is>
      </c>
      <c r="M17" s="88" t="inlineStr">
        <is>
          <t>x</t>
        </is>
      </c>
    </row>
    <row r="18" ht="24" customHeight="1">
      <c r="A18" s="742" t="inlineStr">
        <is>
          <t>二阶5星</t>
        </is>
      </c>
      <c r="B18" s="810" t="inlineStr">
        <is>
          <t>12</t>
        </is>
      </c>
      <c r="C18" s="343" t="inlineStr">
        <is>
          <t>40</t>
        </is>
      </c>
      <c r="D18" s="343" t="inlineStr">
        <is>
          <t>6</t>
        </is>
      </c>
      <c r="E18" s="343">
        <f>ROUNDUP(C18/$N$1+1,0)*D18</f>
        <v/>
      </c>
      <c r="F18" s="344">
        <f>E18*200</f>
        <v/>
      </c>
      <c r="G18" s="660" t="inlineStr">
        <is>
          <t>18</t>
        </is>
      </c>
      <c r="H18" s="343" t="inlineStr">
        <is>
          <t>18</t>
        </is>
      </c>
      <c r="I18" s="343" t="inlineStr">
        <is>
          <t>6%</t>
        </is>
      </c>
      <c r="J18" s="343" t="inlineStr">
        <is>
          <t>6%</t>
        </is>
      </c>
      <c r="K18" s="66" t="inlineStr">
        <is>
          <t>x</t>
        </is>
      </c>
      <c r="L18" s="66" t="inlineStr">
        <is>
          <t>x</t>
        </is>
      </c>
      <c r="M18" s="67" t="inlineStr">
        <is>
          <t>x</t>
        </is>
      </c>
    </row>
    <row r="19" ht="24" customHeight="1">
      <c r="A19" s="740" t="inlineStr">
        <is>
          <t>三阶0星</t>
        </is>
      </c>
      <c r="B19" s="234" t="inlineStr">
        <is>
          <t>16</t>
        </is>
      </c>
      <c r="C19" s="340" t="inlineStr">
        <is>
          <t>60</t>
        </is>
      </c>
      <c r="D19" s="340" t="inlineStr">
        <is>
          <t>7</t>
        </is>
      </c>
      <c r="E19" s="340">
        <f>ROUNDUP(C19/$N$1+1,0)*D19</f>
        <v/>
      </c>
      <c r="F19" s="207">
        <f>E19*200</f>
        <v/>
      </c>
      <c r="G19" s="657" t="inlineStr">
        <is>
          <t>20</t>
        </is>
      </c>
      <c r="H19" s="340" t="inlineStr">
        <is>
          <t>20</t>
        </is>
      </c>
      <c r="I19" s="340" t="inlineStr">
        <is>
          <t>7%</t>
        </is>
      </c>
      <c r="J19" s="340" t="inlineStr">
        <is>
          <t>7%</t>
        </is>
      </c>
      <c r="K19" s="340" t="inlineStr">
        <is>
          <t>20</t>
        </is>
      </c>
      <c r="L19" s="253" t="inlineStr">
        <is>
          <t>x</t>
        </is>
      </c>
      <c r="M19" s="662" t="inlineStr">
        <is>
          <t>x</t>
        </is>
      </c>
    </row>
    <row r="20" ht="24" customHeight="1">
      <c r="A20" s="741" t="inlineStr">
        <is>
          <t>三阶1星</t>
        </is>
      </c>
      <c r="B20" s="82" t="inlineStr">
        <is>
          <t>18</t>
        </is>
      </c>
      <c r="C20" s="83" t="inlineStr">
        <is>
          <t>75</t>
        </is>
      </c>
      <c r="D20" s="83" t="inlineStr">
        <is>
          <t>7</t>
        </is>
      </c>
      <c r="E20" s="83">
        <f>ROUNDUP(C20/$N$1+1,0)*D20</f>
        <v/>
      </c>
      <c r="F20" s="84">
        <f>E20*200</f>
        <v/>
      </c>
      <c r="G20" s="239" t="inlineStr">
        <is>
          <t>22</t>
        </is>
      </c>
      <c r="H20" s="83" t="inlineStr">
        <is>
          <t>22</t>
        </is>
      </c>
      <c r="I20" s="83" t="inlineStr">
        <is>
          <t>8%</t>
        </is>
      </c>
      <c r="J20" s="83" t="inlineStr">
        <is>
          <t>8%</t>
        </is>
      </c>
      <c r="K20" s="83" t="inlineStr">
        <is>
          <t>23</t>
        </is>
      </c>
      <c r="L20" s="87" t="inlineStr">
        <is>
          <t>x</t>
        </is>
      </c>
      <c r="M20" s="88" t="inlineStr">
        <is>
          <t>x</t>
        </is>
      </c>
    </row>
    <row r="21" ht="24" customHeight="1">
      <c r="A21" s="741" t="inlineStr">
        <is>
          <t>三阶2星</t>
        </is>
      </c>
      <c r="B21" s="82" t="inlineStr">
        <is>
          <t>20</t>
        </is>
      </c>
      <c r="C21" s="83" t="inlineStr">
        <is>
          <t>85</t>
        </is>
      </c>
      <c r="D21" s="83" t="inlineStr">
        <is>
          <t>8</t>
        </is>
      </c>
      <c r="E21" s="83">
        <f>ROUNDUP(C21/$N$1+1,0)*D21</f>
        <v/>
      </c>
      <c r="F21" s="84">
        <f>E21*200</f>
        <v/>
      </c>
      <c r="G21" s="239" t="inlineStr">
        <is>
          <t>24</t>
        </is>
      </c>
      <c r="H21" s="83" t="inlineStr">
        <is>
          <t>24</t>
        </is>
      </c>
      <c r="I21" s="83" t="inlineStr">
        <is>
          <t>9%</t>
        </is>
      </c>
      <c r="J21" s="83" t="inlineStr">
        <is>
          <t>9%</t>
        </is>
      </c>
      <c r="K21" s="83" t="inlineStr">
        <is>
          <t>27</t>
        </is>
      </c>
      <c r="L21" s="87" t="inlineStr">
        <is>
          <t>x</t>
        </is>
      </c>
      <c r="M21" s="88" t="inlineStr">
        <is>
          <t>x</t>
        </is>
      </c>
    </row>
    <row r="22" ht="24" customHeight="1">
      <c r="A22" s="741" t="inlineStr">
        <is>
          <t>三阶3星</t>
        </is>
      </c>
      <c r="B22" s="82" t="inlineStr">
        <is>
          <t>22</t>
        </is>
      </c>
      <c r="C22" s="83" t="inlineStr">
        <is>
          <t>100</t>
        </is>
      </c>
      <c r="D22" s="83" t="inlineStr">
        <is>
          <t>8</t>
        </is>
      </c>
      <c r="E22" s="83">
        <f>ROUNDUP(C22/$N$1+1,0)*D22</f>
        <v/>
      </c>
      <c r="F22" s="84">
        <f>E22*200</f>
        <v/>
      </c>
      <c r="G22" s="239" t="inlineStr">
        <is>
          <t>27</t>
        </is>
      </c>
      <c r="H22" s="83" t="inlineStr">
        <is>
          <t>27</t>
        </is>
      </c>
      <c r="I22" s="83" t="inlineStr">
        <is>
          <t>10%</t>
        </is>
      </c>
      <c r="J22" s="83" t="inlineStr">
        <is>
          <t>10%</t>
        </is>
      </c>
      <c r="K22" s="83" t="inlineStr">
        <is>
          <t>31</t>
        </is>
      </c>
      <c r="L22" s="87" t="inlineStr">
        <is>
          <t>x</t>
        </is>
      </c>
      <c r="M22" s="88" t="inlineStr">
        <is>
          <t>x</t>
        </is>
      </c>
    </row>
    <row r="23" ht="24" customHeight="1">
      <c r="A23" s="741" t="inlineStr">
        <is>
          <t>三阶4星</t>
        </is>
      </c>
      <c r="B23" s="82" t="inlineStr">
        <is>
          <t>25</t>
        </is>
      </c>
      <c r="C23" s="83" t="inlineStr">
        <is>
          <t>120</t>
        </is>
      </c>
      <c r="D23" s="83" t="inlineStr">
        <is>
          <t>9</t>
        </is>
      </c>
      <c r="E23" s="83">
        <f>ROUNDUP(C23/$N$1+1,0)*D23</f>
        <v/>
      </c>
      <c r="F23" s="84">
        <f>E23*200</f>
        <v/>
      </c>
      <c r="G23" s="239" t="inlineStr">
        <is>
          <t>30</t>
        </is>
      </c>
      <c r="H23" s="83" t="inlineStr">
        <is>
          <t>30</t>
        </is>
      </c>
      <c r="I23" s="83" t="inlineStr">
        <is>
          <t>11%</t>
        </is>
      </c>
      <c r="J23" s="83" t="inlineStr">
        <is>
          <t>11%</t>
        </is>
      </c>
      <c r="K23" s="83" t="inlineStr">
        <is>
          <t>35</t>
        </is>
      </c>
      <c r="L23" s="87" t="inlineStr">
        <is>
          <t>x</t>
        </is>
      </c>
      <c r="M23" s="88" t="inlineStr">
        <is>
          <t>x</t>
        </is>
      </c>
    </row>
    <row r="24" ht="24" customHeight="1">
      <c r="A24" s="742" t="inlineStr">
        <is>
          <t>三阶5星</t>
        </is>
      </c>
      <c r="B24" s="810" t="inlineStr">
        <is>
          <t>28</t>
        </is>
      </c>
      <c r="C24" s="343" t="inlineStr">
        <is>
          <t>150</t>
        </is>
      </c>
      <c r="D24" s="343" t="inlineStr">
        <is>
          <t>9</t>
        </is>
      </c>
      <c r="E24" s="343">
        <f>ROUNDUP(C24/$N$1+1,0)*D24</f>
        <v/>
      </c>
      <c r="F24" s="344">
        <f>E24*200</f>
        <v/>
      </c>
      <c r="G24" s="660" t="inlineStr">
        <is>
          <t>33</t>
        </is>
      </c>
      <c r="H24" s="343" t="inlineStr">
        <is>
          <t>33</t>
        </is>
      </c>
      <c r="I24" s="343" t="inlineStr">
        <is>
          <t>12%</t>
        </is>
      </c>
      <c r="J24" s="343" t="inlineStr">
        <is>
          <t>12%</t>
        </is>
      </c>
      <c r="K24" s="343" t="inlineStr">
        <is>
          <t>39</t>
        </is>
      </c>
      <c r="L24" s="66" t="inlineStr">
        <is>
          <t>x</t>
        </is>
      </c>
      <c r="M24" s="67" t="inlineStr">
        <is>
          <t>x</t>
        </is>
      </c>
    </row>
    <row r="25" ht="24" customHeight="1">
      <c r="A25" s="740" t="inlineStr">
        <is>
          <t>四阶0星</t>
        </is>
      </c>
      <c r="B25" s="234" t="inlineStr">
        <is>
          <t>33</t>
        </is>
      </c>
      <c r="C25" s="340" t="inlineStr">
        <is>
          <t>200</t>
        </is>
      </c>
      <c r="D25" s="340" t="inlineStr">
        <is>
          <t>10</t>
        </is>
      </c>
      <c r="E25" s="340">
        <f>ROUNDUP(C25/$N$1+1,0)*D25</f>
        <v/>
      </c>
      <c r="F25" s="207">
        <f>E25*200</f>
        <v/>
      </c>
      <c r="G25" s="657" t="inlineStr">
        <is>
          <t>36</t>
        </is>
      </c>
      <c r="H25" s="340" t="inlineStr">
        <is>
          <t>36</t>
        </is>
      </c>
      <c r="I25" s="340" t="inlineStr">
        <is>
          <t>13.3%</t>
        </is>
      </c>
      <c r="J25" s="340" t="inlineStr">
        <is>
          <t>13.3%</t>
        </is>
      </c>
      <c r="K25" s="340" t="inlineStr">
        <is>
          <t>44</t>
        </is>
      </c>
      <c r="L25" s="340" t="inlineStr">
        <is>
          <t>13.3%</t>
        </is>
      </c>
      <c r="M25" s="662" t="inlineStr">
        <is>
          <t>x</t>
        </is>
      </c>
    </row>
    <row r="26" ht="24" customHeight="1">
      <c r="A26" s="741" t="inlineStr">
        <is>
          <t>四阶1星</t>
        </is>
      </c>
      <c r="B26" s="82" t="inlineStr">
        <is>
          <t>36</t>
        </is>
      </c>
      <c r="C26" s="83" t="inlineStr">
        <is>
          <t>240</t>
        </is>
      </c>
      <c r="D26" s="83" t="inlineStr">
        <is>
          <t>10</t>
        </is>
      </c>
      <c r="E26" s="83">
        <f>ROUNDUP(C26/$N$1+1,0)*D26</f>
        <v/>
      </c>
      <c r="F26" s="84">
        <f>E26*200</f>
        <v/>
      </c>
      <c r="G26" s="239" t="inlineStr">
        <is>
          <t>39</t>
        </is>
      </c>
      <c r="H26" s="83" t="inlineStr">
        <is>
          <t>39</t>
        </is>
      </c>
      <c r="I26" s="83" t="inlineStr">
        <is>
          <t>14.6%</t>
        </is>
      </c>
      <c r="J26" s="83" t="inlineStr">
        <is>
          <t>14.6%</t>
        </is>
      </c>
      <c r="K26" s="83" t="inlineStr">
        <is>
          <t>49</t>
        </is>
      </c>
      <c r="L26" s="83" t="inlineStr">
        <is>
          <t>14.6%</t>
        </is>
      </c>
      <c r="M26" s="88" t="inlineStr">
        <is>
          <t>x</t>
        </is>
      </c>
    </row>
    <row r="27" ht="24" customHeight="1">
      <c r="A27" s="741" t="inlineStr">
        <is>
          <t>四阶2星</t>
        </is>
      </c>
      <c r="B27" s="82" t="inlineStr">
        <is>
          <t>39</t>
        </is>
      </c>
      <c r="C27" s="83" t="inlineStr">
        <is>
          <t>300</t>
        </is>
      </c>
      <c r="D27" s="83" t="inlineStr">
        <is>
          <t>11</t>
        </is>
      </c>
      <c r="E27" s="83">
        <f>ROUNDUP(C27/$N$1+1,0)*D27</f>
        <v/>
      </c>
      <c r="F27" s="84">
        <f>E27*200</f>
        <v/>
      </c>
      <c r="G27" s="239" t="inlineStr">
        <is>
          <t>42</t>
        </is>
      </c>
      <c r="H27" s="83" t="inlineStr">
        <is>
          <t>42</t>
        </is>
      </c>
      <c r="I27" s="83" t="inlineStr">
        <is>
          <t>16%</t>
        </is>
      </c>
      <c r="J27" s="83" t="inlineStr">
        <is>
          <t>16%</t>
        </is>
      </c>
      <c r="K27" s="83" t="inlineStr">
        <is>
          <t>54</t>
        </is>
      </c>
      <c r="L27" s="83" t="inlineStr">
        <is>
          <t>16%</t>
        </is>
      </c>
      <c r="M27" s="88" t="inlineStr">
        <is>
          <t>x</t>
        </is>
      </c>
    </row>
    <row r="28" ht="24" customHeight="1">
      <c r="A28" s="741" t="inlineStr">
        <is>
          <t>四阶3星</t>
        </is>
      </c>
      <c r="B28" s="82" t="inlineStr">
        <is>
          <t>42</t>
        </is>
      </c>
      <c r="C28" s="83" t="inlineStr">
        <is>
          <t>400</t>
        </is>
      </c>
      <c r="D28" s="83" t="inlineStr">
        <is>
          <t>11</t>
        </is>
      </c>
      <c r="E28" s="83">
        <f>ROUNDUP(C28/$N$1+1,0)*D28</f>
        <v/>
      </c>
      <c r="F28" s="84">
        <f>E28*200</f>
        <v/>
      </c>
      <c r="G28" s="239" t="inlineStr">
        <is>
          <t>45</t>
        </is>
      </c>
      <c r="H28" s="83" t="inlineStr">
        <is>
          <t>45</t>
        </is>
      </c>
      <c r="I28" s="83" t="inlineStr">
        <is>
          <t>17.3%</t>
        </is>
      </c>
      <c r="J28" s="83" t="inlineStr">
        <is>
          <t>17.3%</t>
        </is>
      </c>
      <c r="K28" s="83" t="inlineStr">
        <is>
          <t>60</t>
        </is>
      </c>
      <c r="L28" s="83" t="inlineStr">
        <is>
          <t>17.3%</t>
        </is>
      </c>
      <c r="M28" s="88" t="inlineStr">
        <is>
          <t>x</t>
        </is>
      </c>
    </row>
    <row r="29" ht="24" customHeight="1">
      <c r="A29" s="741" t="inlineStr">
        <is>
          <t>四阶4星</t>
        </is>
      </c>
      <c r="B29" s="82" t="inlineStr">
        <is>
          <t>45</t>
        </is>
      </c>
      <c r="C29" s="83" t="inlineStr">
        <is>
          <t>500</t>
        </is>
      </c>
      <c r="D29" s="83" t="inlineStr">
        <is>
          <t>12</t>
        </is>
      </c>
      <c r="E29" s="83">
        <f>ROUNDUP(C29/$N$1+1,0)*D29</f>
        <v/>
      </c>
      <c r="F29" s="84">
        <f>E29*200</f>
        <v/>
      </c>
      <c r="G29" s="239" t="inlineStr">
        <is>
          <t>48</t>
        </is>
      </c>
      <c r="H29" s="83" t="inlineStr">
        <is>
          <t>48</t>
        </is>
      </c>
      <c r="I29" s="83" t="inlineStr">
        <is>
          <t>18.6%</t>
        </is>
      </c>
      <c r="J29" s="83" t="inlineStr">
        <is>
          <t>18.6%</t>
        </is>
      </c>
      <c r="K29" s="83" t="inlineStr">
        <is>
          <t>66</t>
        </is>
      </c>
      <c r="L29" s="83" t="inlineStr">
        <is>
          <t>18.6%</t>
        </is>
      </c>
      <c r="M29" s="88" t="inlineStr">
        <is>
          <t>x</t>
        </is>
      </c>
    </row>
    <row r="30" ht="24" customHeight="1">
      <c r="A30" s="742" t="inlineStr">
        <is>
          <t>四阶5星</t>
        </is>
      </c>
      <c r="B30" s="810" t="inlineStr">
        <is>
          <t>49</t>
        </is>
      </c>
      <c r="C30" s="343" t="inlineStr">
        <is>
          <t>600</t>
        </is>
      </c>
      <c r="D30" s="343" t="inlineStr">
        <is>
          <t>12</t>
        </is>
      </c>
      <c r="E30" s="343">
        <f>ROUNDUP(C30/$N$1+1,0)*D30</f>
        <v/>
      </c>
      <c r="F30" s="344">
        <f>E30*200</f>
        <v/>
      </c>
      <c r="G30" s="660" t="inlineStr">
        <is>
          <t>51</t>
        </is>
      </c>
      <c r="H30" s="343" t="inlineStr">
        <is>
          <t>51</t>
        </is>
      </c>
      <c r="I30" s="343" t="inlineStr">
        <is>
          <t>20%</t>
        </is>
      </c>
      <c r="J30" s="343" t="inlineStr">
        <is>
          <t>20%</t>
        </is>
      </c>
      <c r="K30" s="343" t="inlineStr">
        <is>
          <t>72</t>
        </is>
      </c>
      <c r="L30" s="343" t="inlineStr">
        <is>
          <t>20%</t>
        </is>
      </c>
      <c r="M30" s="67" t="inlineStr">
        <is>
          <t>x</t>
        </is>
      </c>
    </row>
    <row r="31" ht="24" customHeight="1">
      <c r="A31" s="876" t="inlineStr">
        <is>
          <t>五阶0星</t>
        </is>
      </c>
      <c r="B31" s="657" t="inlineStr">
        <is>
          <t>56</t>
        </is>
      </c>
      <c r="C31" s="340" t="inlineStr">
        <is>
          <t>750</t>
        </is>
      </c>
      <c r="D31" s="340" t="inlineStr">
        <is>
          <t>13</t>
        </is>
      </c>
      <c r="E31" s="340">
        <f>ROUNDUP(C31/$N$1+1,0)*D31</f>
        <v/>
      </c>
      <c r="F31" s="207">
        <f>E31*200</f>
        <v/>
      </c>
      <c r="G31" s="657" t="inlineStr">
        <is>
          <t>54</t>
        </is>
      </c>
      <c r="H31" s="340" t="inlineStr">
        <is>
          <t>54</t>
        </is>
      </c>
      <c r="I31" s="340" t="inlineStr">
        <is>
          <t>21.6%</t>
        </is>
      </c>
      <c r="J31" s="340" t="inlineStr">
        <is>
          <t>21.6%</t>
        </is>
      </c>
      <c r="K31" s="340" t="inlineStr">
        <is>
          <t>80</t>
        </is>
      </c>
      <c r="L31" s="340" t="inlineStr">
        <is>
          <t>21.6%</t>
        </is>
      </c>
      <c r="M31" s="207" t="inlineStr">
        <is>
          <t>21.6%</t>
        </is>
      </c>
    </row>
    <row r="32" ht="24" customHeight="1">
      <c r="A32" s="263" t="inlineStr">
        <is>
          <t>五阶1星</t>
        </is>
      </c>
      <c r="B32" s="239" t="inlineStr">
        <is>
          <t>60</t>
        </is>
      </c>
      <c r="C32" s="83" t="inlineStr">
        <is>
          <t>1000</t>
        </is>
      </c>
      <c r="D32" s="83" t="inlineStr">
        <is>
          <t>13</t>
        </is>
      </c>
      <c r="E32" s="83">
        <f>ROUNDUP(C32/$N$1+1,0)*D32</f>
        <v/>
      </c>
      <c r="F32" s="84">
        <f>E32*200</f>
        <v/>
      </c>
      <c r="G32" s="239" t="inlineStr">
        <is>
          <t>58</t>
        </is>
      </c>
      <c r="H32" s="83" t="inlineStr">
        <is>
          <t>58</t>
        </is>
      </c>
      <c r="I32" s="83" t="inlineStr">
        <is>
          <t>23.3%</t>
        </is>
      </c>
      <c r="J32" s="83" t="inlineStr">
        <is>
          <t>23.3%</t>
        </is>
      </c>
      <c r="K32" s="83" t="inlineStr">
        <is>
          <t>92</t>
        </is>
      </c>
      <c r="L32" s="83" t="inlineStr">
        <is>
          <t>23.3%</t>
        </is>
      </c>
      <c r="M32" s="84" t="inlineStr">
        <is>
          <t>23.3%</t>
        </is>
      </c>
    </row>
    <row r="33" ht="24" customHeight="1">
      <c r="A33" s="263" t="inlineStr">
        <is>
          <t>五阶2星</t>
        </is>
      </c>
      <c r="B33" s="239" t="inlineStr">
        <is>
          <t>65</t>
        </is>
      </c>
      <c r="C33" s="83" t="inlineStr">
        <is>
          <t>1200</t>
        </is>
      </c>
      <c r="D33" s="83" t="inlineStr">
        <is>
          <t>14</t>
        </is>
      </c>
      <c r="E33" s="83">
        <f>ROUNDUP(C33/$N$1+1,0)*D33</f>
        <v/>
      </c>
      <c r="F33" s="84">
        <f>E33*200</f>
        <v/>
      </c>
      <c r="G33" s="239" t="inlineStr">
        <is>
          <t>64</t>
        </is>
      </c>
      <c r="H33" s="83" t="inlineStr">
        <is>
          <t>64</t>
        </is>
      </c>
      <c r="I33" s="83" t="inlineStr">
        <is>
          <t>25%</t>
        </is>
      </c>
      <c r="J33" s="83" t="inlineStr">
        <is>
          <t>25%</t>
        </is>
      </c>
      <c r="K33" s="83" t="inlineStr">
        <is>
          <t>110</t>
        </is>
      </c>
      <c r="L33" s="83" t="inlineStr">
        <is>
          <t>25%</t>
        </is>
      </c>
      <c r="M33" s="84" t="inlineStr">
        <is>
          <t>25%</t>
        </is>
      </c>
    </row>
    <row r="34" ht="24" customHeight="1">
      <c r="A34" s="263" t="inlineStr">
        <is>
          <t>五阶3星</t>
        </is>
      </c>
      <c r="B34" s="239" t="inlineStr">
        <is>
          <t>70</t>
        </is>
      </c>
      <c r="C34" s="83" t="inlineStr">
        <is>
          <t>1500</t>
        </is>
      </c>
      <c r="D34" s="83" t="inlineStr">
        <is>
          <t>14</t>
        </is>
      </c>
      <c r="E34" s="83">
        <f>ROUNDUP(C34/$N$1+1,0)*D34</f>
        <v/>
      </c>
      <c r="F34" s="84">
        <f>E34*200</f>
        <v/>
      </c>
      <c r="G34" s="239" t="inlineStr">
        <is>
          <t>72</t>
        </is>
      </c>
      <c r="H34" s="83" t="inlineStr">
        <is>
          <t>72</t>
        </is>
      </c>
      <c r="I34" s="83" t="inlineStr">
        <is>
          <t>26.6%</t>
        </is>
      </c>
      <c r="J34" s="83" t="inlineStr">
        <is>
          <t>26.6%</t>
        </is>
      </c>
      <c r="K34" s="83" t="inlineStr">
        <is>
          <t>135</t>
        </is>
      </c>
      <c r="L34" s="83" t="inlineStr">
        <is>
          <t>26.6%</t>
        </is>
      </c>
      <c r="M34" s="84" t="inlineStr">
        <is>
          <t>26.6%</t>
        </is>
      </c>
    </row>
    <row r="35" ht="24" customHeight="1">
      <c r="A35" s="263" t="inlineStr">
        <is>
          <t>五阶4星</t>
        </is>
      </c>
      <c r="B35" s="239" t="inlineStr">
        <is>
          <t>75</t>
        </is>
      </c>
      <c r="C35" s="83" t="inlineStr">
        <is>
          <t>2000</t>
        </is>
      </c>
      <c r="D35" s="83" t="inlineStr">
        <is>
          <t>15</t>
        </is>
      </c>
      <c r="E35" s="83">
        <f>ROUNDUP(C35/$N$1+1,0)*D35</f>
        <v/>
      </c>
      <c r="F35" s="84">
        <f>E35*200</f>
        <v/>
      </c>
      <c r="G35" s="239" t="inlineStr">
        <is>
          <t>84</t>
        </is>
      </c>
      <c r="H35" s="83" t="inlineStr">
        <is>
          <t>84</t>
        </is>
      </c>
      <c r="I35" s="83" t="inlineStr">
        <is>
          <t>28.3%</t>
        </is>
      </c>
      <c r="J35" s="83" t="inlineStr">
        <is>
          <t>28.3%</t>
        </is>
      </c>
      <c r="K35" s="83" t="inlineStr">
        <is>
          <t>170</t>
        </is>
      </c>
      <c r="L35" s="83" t="inlineStr">
        <is>
          <t>28.3%</t>
        </is>
      </c>
      <c r="M35" s="84" t="inlineStr">
        <is>
          <t>28.3%</t>
        </is>
      </c>
    </row>
    <row r="36" ht="24" customHeight="1">
      <c r="A36" s="267" t="inlineStr">
        <is>
          <t>五阶5星</t>
        </is>
      </c>
      <c r="B36" s="268" t="inlineStr">
        <is>
          <t>80</t>
        </is>
      </c>
      <c r="C36" s="91" t="inlineStr">
        <is>
          <t>x</t>
        </is>
      </c>
      <c r="D36" s="91" t="inlineStr">
        <is>
          <t>x</t>
        </is>
      </c>
      <c r="E36" s="91" t="inlineStr">
        <is>
          <t>x</t>
        </is>
      </c>
      <c r="F36" s="92" t="inlineStr">
        <is>
          <t>x</t>
        </is>
      </c>
      <c r="G36" s="268" t="inlineStr">
        <is>
          <t>100</t>
        </is>
      </c>
      <c r="H36" s="90" t="inlineStr">
        <is>
          <t>100</t>
        </is>
      </c>
      <c r="I36" s="90" t="inlineStr">
        <is>
          <t>30%</t>
        </is>
      </c>
      <c r="J36" s="90" t="inlineStr">
        <is>
          <t>30%</t>
        </is>
      </c>
      <c r="K36" s="90" t="inlineStr">
        <is>
          <t>220</t>
        </is>
      </c>
      <c r="L36" s="90" t="inlineStr">
        <is>
          <t>30%</t>
        </is>
      </c>
      <c r="M36" s="224" t="inlineStr">
        <is>
          <t>30%</t>
        </is>
      </c>
    </row>
    <row r="37" ht="24" customHeight="1">
      <c r="A37" s="151" t="inlineStr"/>
    </row>
    <row r="38" ht="24" customHeight="1">
      <c r="A38" s="118" t="inlineStr">
        <is>
          <t>祭坛等级</t>
        </is>
      </c>
      <c r="B38" s="96" t="inlineStr">
        <is>
          <t>属性</t>
        </is>
      </c>
      <c r="C38" s="96" t="inlineStr">
        <is>
          <t>0级</t>
        </is>
      </c>
      <c r="D38" s="96" t="inlineStr">
        <is>
          <t>1级</t>
        </is>
      </c>
      <c r="E38" s="96" t="inlineStr">
        <is>
          <t>2级</t>
        </is>
      </c>
      <c r="F38" s="96" t="inlineStr">
        <is>
          <t>3级</t>
        </is>
      </c>
      <c r="G38" s="96" t="inlineStr">
        <is>
          <t>4级</t>
        </is>
      </c>
      <c r="H38" s="96" t="inlineStr">
        <is>
          <t>5级</t>
        </is>
      </c>
      <c r="I38" s="96" t="inlineStr">
        <is>
          <t>6级</t>
        </is>
      </c>
      <c r="J38" s="96" t="inlineStr">
        <is>
          <t>7级</t>
        </is>
      </c>
      <c r="K38" s="96" t="inlineStr">
        <is>
          <t>8级</t>
        </is>
      </c>
      <c r="L38" s="96" t="inlineStr">
        <is>
          <t>9级</t>
        </is>
      </c>
      <c r="M38" s="311" t="inlineStr">
        <is>
          <t>10级</t>
        </is>
      </c>
    </row>
    <row r="39" ht="24" customHeight="1">
      <c r="A39" s="685" t="inlineStr">
        <is>
          <t>大型封印
激活条件
封印等级
二阶 0 星</t>
        </is>
      </c>
      <c r="B39" s="657" t="inlineStr">
        <is>
          <t>战斗力</t>
        </is>
      </c>
      <c r="C39" s="340" t="inlineStr">
        <is>
          <t>1.5</t>
        </is>
      </c>
      <c r="D39" s="340" t="inlineStr">
        <is>
          <t>2.1</t>
        </is>
      </c>
      <c r="E39" s="340" t="inlineStr">
        <is>
          <t>2.7</t>
        </is>
      </c>
      <c r="F39" s="340" t="inlineStr">
        <is>
          <t>3.6</t>
        </is>
      </c>
      <c r="G39" s="340" t="inlineStr">
        <is>
          <t>4.5</t>
        </is>
      </c>
      <c r="H39" s="340" t="inlineStr">
        <is>
          <t>5.7</t>
        </is>
      </c>
      <c r="I39" s="340" t="inlineStr">
        <is>
          <t>6.9</t>
        </is>
      </c>
      <c r="J39" s="340" t="inlineStr">
        <is>
          <t>8.4</t>
        </is>
      </c>
      <c r="K39" s="340" t="inlineStr">
        <is>
          <t>9.9</t>
        </is>
      </c>
      <c r="L39" s="62" t="inlineStr">
        <is>
          <t>12.0</t>
        </is>
      </c>
      <c r="M39" s="63" t="inlineStr">
        <is>
          <t>15.0</t>
        </is>
      </c>
    </row>
    <row r="40" ht="24" customHeight="1">
      <c r="A40" s="414" t="n"/>
      <c r="B40" s="132" t="inlineStr">
        <is>
          <t>封印率</t>
        </is>
      </c>
      <c r="C40" s="83" t="inlineStr">
        <is>
          <t>10%</t>
        </is>
      </c>
      <c r="D40" s="83" t="inlineStr">
        <is>
          <t>15%</t>
        </is>
      </c>
      <c r="E40" s="83" t="inlineStr">
        <is>
          <t>20%</t>
        </is>
      </c>
      <c r="F40" s="83" t="inlineStr">
        <is>
          <t>25%</t>
        </is>
      </c>
      <c r="G40" s="83" t="inlineStr">
        <is>
          <t>30%</t>
        </is>
      </c>
      <c r="H40" s="83" t="inlineStr">
        <is>
          <t>35%</t>
        </is>
      </c>
      <c r="I40" s="83" t="inlineStr">
        <is>
          <t>40%</t>
        </is>
      </c>
      <c r="J40" s="83" t="inlineStr">
        <is>
          <t>45%</t>
        </is>
      </c>
      <c r="K40" s="83" t="inlineStr">
        <is>
          <t>50%</t>
        </is>
      </c>
      <c r="L40" s="83" t="inlineStr">
        <is>
          <t>60%</t>
        </is>
      </c>
      <c r="M40" s="84" t="inlineStr">
        <is>
          <t>80%</t>
        </is>
      </c>
    </row>
    <row r="41" ht="24" customHeight="1">
      <c r="A41" s="414" t="n"/>
      <c r="B41" s="239" t="inlineStr">
        <is>
          <t>祝福值</t>
        </is>
      </c>
      <c r="C41" s="83" t="inlineStr">
        <is>
          <t>10</t>
        </is>
      </c>
      <c r="D41" s="83" t="inlineStr">
        <is>
          <t>10</t>
        </is>
      </c>
      <c r="E41" s="83" t="inlineStr">
        <is>
          <t>24</t>
        </is>
      </c>
      <c r="F41" s="83" t="inlineStr">
        <is>
          <t>50</t>
        </is>
      </c>
      <c r="G41" s="83" t="inlineStr">
        <is>
          <t>75</t>
        </is>
      </c>
      <c r="H41" s="83" t="inlineStr">
        <is>
          <t>120</t>
        </is>
      </c>
      <c r="I41" s="83" t="inlineStr">
        <is>
          <t>200</t>
        </is>
      </c>
      <c r="J41" s="83" t="inlineStr">
        <is>
          <t>300</t>
        </is>
      </c>
      <c r="K41" s="83" t="inlineStr">
        <is>
          <t>500</t>
        </is>
      </c>
      <c r="L41" s="83" t="inlineStr">
        <is>
          <t>800</t>
        </is>
      </c>
      <c r="M41" s="88" t="inlineStr">
        <is>
          <t>x</t>
        </is>
      </c>
    </row>
    <row r="42" ht="24" customHeight="1">
      <c r="A42" s="414" t="n"/>
      <c r="B42" s="239" t="inlineStr">
        <is>
          <t>单次材料</t>
        </is>
      </c>
      <c r="C42" s="83" t="inlineStr">
        <is>
          <t>1</t>
        </is>
      </c>
      <c r="D42" s="83" t="inlineStr">
        <is>
          <t>2</t>
        </is>
      </c>
      <c r="E42" s="83" t="inlineStr">
        <is>
          <t>3</t>
        </is>
      </c>
      <c r="F42" s="83" t="inlineStr">
        <is>
          <t>4</t>
        </is>
      </c>
      <c r="G42" s="83" t="inlineStr">
        <is>
          <t>5</t>
        </is>
      </c>
      <c r="H42" s="83" t="inlineStr">
        <is>
          <t>6</t>
        </is>
      </c>
      <c r="I42" s="83" t="inlineStr">
        <is>
          <t>7</t>
        </is>
      </c>
      <c r="J42" s="83" t="inlineStr">
        <is>
          <t>8</t>
        </is>
      </c>
      <c r="K42" s="83" t="inlineStr">
        <is>
          <t>9</t>
        </is>
      </c>
      <c r="L42" s="83" t="inlineStr">
        <is>
          <t>10</t>
        </is>
      </c>
      <c r="M42" s="88" t="inlineStr">
        <is>
          <t>x</t>
        </is>
      </c>
    </row>
    <row r="43" ht="24" customHeight="1">
      <c r="A43" s="414" t="n"/>
      <c r="B43" s="132" t="inlineStr">
        <is>
          <t>满值材料</t>
        </is>
      </c>
      <c r="C43" s="83">
        <f>ROUNDUP((C41/$N$2+1),0)*C42</f>
        <v/>
      </c>
      <c r="D43" s="83">
        <f>ROUNDUP((D41/$N$2+1),0)*D42</f>
        <v/>
      </c>
      <c r="E43" s="83">
        <f>ROUNDUP((E41/$N$2+1),0)*E42</f>
        <v/>
      </c>
      <c r="F43" s="83">
        <f>ROUNDUP((F41/$N$2+1),0)*F42</f>
        <v/>
      </c>
      <c r="G43" s="83">
        <f>ROUNDUP((G41/$N$2+1),0)*G42</f>
        <v/>
      </c>
      <c r="H43" s="83">
        <f>ROUNDUP((H41/$N$2+1),0)*H42</f>
        <v/>
      </c>
      <c r="I43" s="83">
        <f>ROUNDUP((I41/$N$2+1),0)*I42</f>
        <v/>
      </c>
      <c r="J43" s="83">
        <f>ROUNDUP((J41/$N$2+1),0)*J42</f>
        <v/>
      </c>
      <c r="K43" s="83">
        <f>ROUNDUP((K41/$N$2+1),0)*K42</f>
        <v/>
      </c>
      <c r="L43" s="83">
        <f>ROUNDUP((L41/$N$2+1),0)*L42</f>
        <v/>
      </c>
      <c r="M43" s="88" t="inlineStr">
        <is>
          <t>x</t>
        </is>
      </c>
    </row>
    <row r="44" ht="24" customHeight="1">
      <c r="A44" s="414" t="n"/>
      <c r="B44" s="268" t="inlineStr">
        <is>
          <t>满值斗豆</t>
        </is>
      </c>
      <c r="C44" s="90">
        <f>C43*200</f>
        <v/>
      </c>
      <c r="D44" s="90">
        <f>D43*200</f>
        <v/>
      </c>
      <c r="E44" s="90">
        <f>E43*200</f>
        <v/>
      </c>
      <c r="F44" s="90">
        <f>F43*200</f>
        <v/>
      </c>
      <c r="G44" s="90">
        <f>G43*200</f>
        <v/>
      </c>
      <c r="H44" s="90">
        <f>H43*200</f>
        <v/>
      </c>
      <c r="I44" s="90">
        <f>I43*200</f>
        <v/>
      </c>
      <c r="J44" s="90">
        <f>J43*200</f>
        <v/>
      </c>
      <c r="K44" s="90">
        <f>K43*200</f>
        <v/>
      </c>
      <c r="L44" s="90">
        <f>L43*200</f>
        <v/>
      </c>
      <c r="M44" s="92" t="inlineStr">
        <is>
          <t>x</t>
        </is>
      </c>
    </row>
    <row r="45" ht="24" customHeight="1">
      <c r="A45" s="414" t="n"/>
      <c r="B45" s="683" t="inlineStr">
        <is>
          <t>命中率</t>
        </is>
      </c>
      <c r="C45" s="566" t="inlineStr">
        <is>
          <t>1%</t>
        </is>
      </c>
      <c r="D45" s="566" t="inlineStr">
        <is>
          <t>2%</t>
        </is>
      </c>
      <c r="E45" s="566" t="inlineStr">
        <is>
          <t>3%</t>
        </is>
      </c>
      <c r="F45" s="566" t="inlineStr">
        <is>
          <t>4%</t>
        </is>
      </c>
      <c r="G45" s="566" t="inlineStr">
        <is>
          <t>5%</t>
        </is>
      </c>
      <c r="H45" s="566" t="inlineStr">
        <is>
          <t>6%</t>
        </is>
      </c>
      <c r="I45" s="566" t="inlineStr">
        <is>
          <t>7%</t>
        </is>
      </c>
      <c r="J45" s="566" t="inlineStr">
        <is>
          <t>9%</t>
        </is>
      </c>
      <c r="K45" s="566" t="inlineStr">
        <is>
          <t>11%</t>
        </is>
      </c>
      <c r="L45" s="566" t="inlineStr">
        <is>
          <t>13%</t>
        </is>
      </c>
      <c r="M45" s="769" t="inlineStr">
        <is>
          <t>15%</t>
        </is>
      </c>
    </row>
    <row r="46" ht="24" customHeight="1">
      <c r="A46" s="414" t="n"/>
      <c r="B46" s="239" t="inlineStr">
        <is>
          <t>暴击率</t>
        </is>
      </c>
      <c r="C46" s="83" t="inlineStr">
        <is>
          <t>1%</t>
        </is>
      </c>
      <c r="D46" s="83" t="inlineStr">
        <is>
          <t>2%</t>
        </is>
      </c>
      <c r="E46" s="83" t="inlineStr">
        <is>
          <t>3%</t>
        </is>
      </c>
      <c r="F46" s="83" t="inlineStr">
        <is>
          <t>4%</t>
        </is>
      </c>
      <c r="G46" s="83" t="inlineStr">
        <is>
          <t>5%</t>
        </is>
      </c>
      <c r="H46" s="83" t="inlineStr">
        <is>
          <t>6%</t>
        </is>
      </c>
      <c r="I46" s="83" t="inlineStr">
        <is>
          <t>7%</t>
        </is>
      </c>
      <c r="J46" s="83" t="inlineStr">
        <is>
          <t>9%</t>
        </is>
      </c>
      <c r="K46" s="83" t="inlineStr">
        <is>
          <t>11%</t>
        </is>
      </c>
      <c r="L46" s="83" t="inlineStr">
        <is>
          <t>13%</t>
        </is>
      </c>
      <c r="M46" s="84" t="inlineStr">
        <is>
          <t>15%</t>
        </is>
      </c>
    </row>
    <row r="47" ht="24" customHeight="1">
      <c r="A47" s="414" t="n"/>
      <c r="B47" s="239" t="inlineStr">
        <is>
          <t>武器抗韧</t>
        </is>
      </c>
      <c r="C47" s="83" t="inlineStr">
        <is>
          <t>1%</t>
        </is>
      </c>
      <c r="D47" s="83" t="inlineStr">
        <is>
          <t>2%</t>
        </is>
      </c>
      <c r="E47" s="83" t="inlineStr">
        <is>
          <t>3%</t>
        </is>
      </c>
      <c r="F47" s="83" t="inlineStr">
        <is>
          <t>4%</t>
        </is>
      </c>
      <c r="G47" s="83" t="inlineStr">
        <is>
          <t>5%</t>
        </is>
      </c>
      <c r="H47" s="83" t="inlineStr">
        <is>
          <t>6%</t>
        </is>
      </c>
      <c r="I47" s="83" t="inlineStr">
        <is>
          <t>7%</t>
        </is>
      </c>
      <c r="J47" s="83" t="inlineStr">
        <is>
          <t>9%</t>
        </is>
      </c>
      <c r="K47" s="83" t="inlineStr">
        <is>
          <t>11%</t>
        </is>
      </c>
      <c r="L47" s="83" t="inlineStr">
        <is>
          <t>13%</t>
        </is>
      </c>
      <c r="M47" s="84" t="inlineStr">
        <is>
          <t>15%</t>
        </is>
      </c>
    </row>
    <row r="48" ht="24" customHeight="1">
      <c r="A48" s="414" t="n"/>
      <c r="B48" s="239" t="inlineStr">
        <is>
          <t>大型减伤</t>
        </is>
      </c>
      <c r="C48" s="87" t="inlineStr">
        <is>
          <t>x</t>
        </is>
      </c>
      <c r="D48" s="87" t="inlineStr">
        <is>
          <t>x</t>
        </is>
      </c>
      <c r="E48" s="87" t="inlineStr">
        <is>
          <t>x</t>
        </is>
      </c>
      <c r="F48" s="87" t="inlineStr">
        <is>
          <t>x</t>
        </is>
      </c>
      <c r="G48" s="87" t="inlineStr">
        <is>
          <t>x</t>
        </is>
      </c>
      <c r="H48" s="83" t="inlineStr">
        <is>
          <t>5%</t>
        </is>
      </c>
      <c r="I48" s="83" t="inlineStr">
        <is>
          <t>5%</t>
        </is>
      </c>
      <c r="J48" s="83" t="inlineStr">
        <is>
          <t>5%</t>
        </is>
      </c>
      <c r="K48" s="83" t="inlineStr">
        <is>
          <t>5%</t>
        </is>
      </c>
      <c r="L48" s="83" t="inlineStr">
        <is>
          <t>5%</t>
        </is>
      </c>
      <c r="M48" s="84" t="inlineStr">
        <is>
          <t>5%</t>
        </is>
      </c>
    </row>
    <row r="49" ht="24" customHeight="1">
      <c r="A49" s="414" t="n"/>
      <c r="B49" s="239" t="inlineStr">
        <is>
          <t>大型增伤</t>
        </is>
      </c>
      <c r="C49" s="87" t="inlineStr">
        <is>
          <t>x</t>
        </is>
      </c>
      <c r="D49" s="87" t="inlineStr">
        <is>
          <t>x</t>
        </is>
      </c>
      <c r="E49" s="87" t="inlineStr">
        <is>
          <t>x</t>
        </is>
      </c>
      <c r="F49" s="87" t="inlineStr">
        <is>
          <t>x</t>
        </is>
      </c>
      <c r="G49" s="87" t="inlineStr">
        <is>
          <t>x</t>
        </is>
      </c>
      <c r="H49" s="87" t="inlineStr">
        <is>
          <t>x</t>
        </is>
      </c>
      <c r="I49" s="87" t="inlineStr">
        <is>
          <t>x</t>
        </is>
      </c>
      <c r="J49" s="87" t="inlineStr">
        <is>
          <t>x</t>
        </is>
      </c>
      <c r="K49" s="87" t="inlineStr">
        <is>
          <t>x</t>
        </is>
      </c>
      <c r="L49" s="87" t="inlineStr">
        <is>
          <t>x</t>
        </is>
      </c>
      <c r="M49" s="84" t="inlineStr">
        <is>
          <t>5%</t>
        </is>
      </c>
    </row>
    <row r="50" ht="24" customHeight="1">
      <c r="A50" s="414" t="n"/>
      <c r="B50" s="268" t="inlineStr">
        <is>
          <t>力量值</t>
        </is>
      </c>
      <c r="C50" s="91" t="inlineStr">
        <is>
          <t>x</t>
        </is>
      </c>
      <c r="D50" s="91" t="inlineStr">
        <is>
          <t>x</t>
        </is>
      </c>
      <c r="E50" s="91" t="inlineStr">
        <is>
          <t>x</t>
        </is>
      </c>
      <c r="F50" s="91" t="inlineStr">
        <is>
          <t>x</t>
        </is>
      </c>
      <c r="G50" s="91" t="inlineStr">
        <is>
          <t>x</t>
        </is>
      </c>
      <c r="H50" s="91" t="inlineStr">
        <is>
          <t>x</t>
        </is>
      </c>
      <c r="I50" s="91" t="inlineStr">
        <is>
          <t>x</t>
        </is>
      </c>
      <c r="J50" s="91" t="inlineStr">
        <is>
          <t>x</t>
        </is>
      </c>
      <c r="K50" s="91" t="inlineStr">
        <is>
          <t>x</t>
        </is>
      </c>
      <c r="L50" s="91" t="inlineStr">
        <is>
          <t>x</t>
        </is>
      </c>
      <c r="M50" s="224" t="inlineStr">
        <is>
          <t>10</t>
        </is>
      </c>
    </row>
    <row r="51" ht="24" customHeight="1">
      <c r="A51" s="151" t="inlineStr"/>
    </row>
    <row r="52" ht="24" customHeight="1">
      <c r="A52" s="118" t="inlineStr">
        <is>
          <t>祭坛等级</t>
        </is>
      </c>
      <c r="B52" s="96" t="inlineStr">
        <is>
          <t>属性</t>
        </is>
      </c>
      <c r="C52" s="96" t="inlineStr">
        <is>
          <t>0级</t>
        </is>
      </c>
      <c r="D52" s="96" t="inlineStr">
        <is>
          <t>1级</t>
        </is>
      </c>
      <c r="E52" s="96" t="inlineStr">
        <is>
          <t>2级</t>
        </is>
      </c>
      <c r="F52" s="96" t="inlineStr">
        <is>
          <t>3级</t>
        </is>
      </c>
      <c r="G52" s="96" t="inlineStr">
        <is>
          <t>4级</t>
        </is>
      </c>
      <c r="H52" s="96" t="inlineStr">
        <is>
          <t>5级</t>
        </is>
      </c>
      <c r="I52" s="96" t="inlineStr">
        <is>
          <t>6级</t>
        </is>
      </c>
      <c r="J52" s="96" t="inlineStr">
        <is>
          <t>7级</t>
        </is>
      </c>
      <c r="K52" s="96" t="inlineStr">
        <is>
          <t>8级</t>
        </is>
      </c>
      <c r="L52" s="96" t="inlineStr">
        <is>
          <t>9级</t>
        </is>
      </c>
      <c r="M52" s="311" t="inlineStr">
        <is>
          <t>10级</t>
        </is>
      </c>
    </row>
    <row r="53" ht="24" customHeight="1">
      <c r="A53" s="81" t="inlineStr">
        <is>
          <t>中型封印
激活条件
封印等级
二阶 0 星</t>
        </is>
      </c>
      <c r="B53" s="234" t="inlineStr">
        <is>
          <t>战斗力</t>
        </is>
      </c>
      <c r="C53" s="340" t="inlineStr">
        <is>
          <t>1.5</t>
        </is>
      </c>
      <c r="D53" s="340" t="inlineStr">
        <is>
          <t>2.1</t>
        </is>
      </c>
      <c r="E53" s="340" t="inlineStr">
        <is>
          <t>2.7</t>
        </is>
      </c>
      <c r="F53" s="340" t="inlineStr">
        <is>
          <t>3.6</t>
        </is>
      </c>
      <c r="G53" s="340" t="inlineStr">
        <is>
          <t>4.5</t>
        </is>
      </c>
      <c r="H53" s="340" t="inlineStr">
        <is>
          <t>5.7</t>
        </is>
      </c>
      <c r="I53" s="340" t="inlineStr">
        <is>
          <t>6.9</t>
        </is>
      </c>
      <c r="J53" s="340" t="inlineStr">
        <is>
          <t>8.4</t>
        </is>
      </c>
      <c r="K53" s="340" t="inlineStr">
        <is>
          <t>9.9</t>
        </is>
      </c>
      <c r="L53" s="62" t="inlineStr">
        <is>
          <t>12.0</t>
        </is>
      </c>
      <c r="M53" s="63" t="inlineStr">
        <is>
          <t>15.0</t>
        </is>
      </c>
    </row>
    <row r="54" ht="24" customHeight="1">
      <c r="A54" s="11" t="n"/>
      <c r="B54" s="85" t="inlineStr">
        <is>
          <t>封印率</t>
        </is>
      </c>
      <c r="C54" s="83" t="inlineStr">
        <is>
          <t>10%</t>
        </is>
      </c>
      <c r="D54" s="83" t="inlineStr">
        <is>
          <t>15%</t>
        </is>
      </c>
      <c r="E54" s="83" t="inlineStr">
        <is>
          <t>20%</t>
        </is>
      </c>
      <c r="F54" s="83" t="inlineStr">
        <is>
          <t>25%</t>
        </is>
      </c>
      <c r="G54" s="83" t="inlineStr">
        <is>
          <t>30%</t>
        </is>
      </c>
      <c r="H54" s="83" t="inlineStr">
        <is>
          <t>35%</t>
        </is>
      </c>
      <c r="I54" s="83" t="inlineStr">
        <is>
          <t>40%</t>
        </is>
      </c>
      <c r="J54" s="83" t="inlineStr">
        <is>
          <t>45%</t>
        </is>
      </c>
      <c r="K54" s="83" t="inlineStr">
        <is>
          <t>50%</t>
        </is>
      </c>
      <c r="L54" s="83" t="inlineStr">
        <is>
          <t>60%</t>
        </is>
      </c>
      <c r="M54" s="84" t="inlineStr">
        <is>
          <t>80%</t>
        </is>
      </c>
    </row>
    <row r="55" ht="24" customHeight="1">
      <c r="A55" s="11" t="n"/>
      <c r="B55" s="82" t="inlineStr">
        <is>
          <t>祝福值</t>
        </is>
      </c>
      <c r="C55" s="83" t="inlineStr">
        <is>
          <t>10</t>
        </is>
      </c>
      <c r="D55" s="83" t="inlineStr">
        <is>
          <t>10</t>
        </is>
      </c>
      <c r="E55" s="83" t="inlineStr">
        <is>
          <t>24</t>
        </is>
      </c>
      <c r="F55" s="83" t="inlineStr">
        <is>
          <t>50</t>
        </is>
      </c>
      <c r="G55" s="83" t="inlineStr">
        <is>
          <t>75</t>
        </is>
      </c>
      <c r="H55" s="83" t="inlineStr">
        <is>
          <t>120</t>
        </is>
      </c>
      <c r="I55" s="83" t="inlineStr">
        <is>
          <t>200</t>
        </is>
      </c>
      <c r="J55" s="83" t="inlineStr">
        <is>
          <t>300</t>
        </is>
      </c>
      <c r="K55" s="83" t="inlineStr">
        <is>
          <t>500</t>
        </is>
      </c>
      <c r="L55" s="83" t="inlineStr">
        <is>
          <t>800</t>
        </is>
      </c>
      <c r="M55" s="88" t="inlineStr">
        <is>
          <t>x</t>
        </is>
      </c>
    </row>
    <row r="56" ht="24" customHeight="1">
      <c r="A56" s="11" t="n"/>
      <c r="B56" s="82" t="inlineStr">
        <is>
          <t>单次材料</t>
        </is>
      </c>
      <c r="C56" s="83" t="inlineStr">
        <is>
          <t>1</t>
        </is>
      </c>
      <c r="D56" s="83" t="inlineStr">
        <is>
          <t>2</t>
        </is>
      </c>
      <c r="E56" s="83" t="inlineStr">
        <is>
          <t>3</t>
        </is>
      </c>
      <c r="F56" s="83" t="inlineStr">
        <is>
          <t>4</t>
        </is>
      </c>
      <c r="G56" s="83" t="inlineStr">
        <is>
          <t>5</t>
        </is>
      </c>
      <c r="H56" s="83" t="inlineStr">
        <is>
          <t>6</t>
        </is>
      </c>
      <c r="I56" s="83" t="inlineStr">
        <is>
          <t>7</t>
        </is>
      </c>
      <c r="J56" s="83" t="inlineStr">
        <is>
          <t>8</t>
        </is>
      </c>
      <c r="K56" s="83" t="inlineStr">
        <is>
          <t>9</t>
        </is>
      </c>
      <c r="L56" s="83" t="inlineStr">
        <is>
          <t>10</t>
        </is>
      </c>
      <c r="M56" s="88" t="inlineStr">
        <is>
          <t>x</t>
        </is>
      </c>
    </row>
    <row r="57" ht="24" customHeight="1">
      <c r="A57" s="11" t="n"/>
      <c r="B57" s="85" t="inlineStr">
        <is>
          <t>满值材料</t>
        </is>
      </c>
      <c r="C57" s="83">
        <f>ROUNDUP((C55/$N$2+1),0)*C56</f>
        <v/>
      </c>
      <c r="D57" s="83">
        <f>ROUNDUP((D55/$N$2+1),0)*D56</f>
        <v/>
      </c>
      <c r="E57" s="83">
        <f>ROUNDUP((E55/$N$2+1),0)*E56</f>
        <v/>
      </c>
      <c r="F57" s="83">
        <f>ROUNDUP((F55/$N$2+1),0)*F56</f>
        <v/>
      </c>
      <c r="G57" s="83">
        <f>ROUNDUP((G55/$N$2+1),0)*G56</f>
        <v/>
      </c>
      <c r="H57" s="83">
        <f>ROUNDUP((H55/$N$2+1),0)*H56</f>
        <v/>
      </c>
      <c r="I57" s="83">
        <f>ROUNDUP((I55/$N$2+1),0)*I56</f>
        <v/>
      </c>
      <c r="J57" s="83">
        <f>ROUNDUP((J55/$N$2+1),0)*J56</f>
        <v/>
      </c>
      <c r="K57" s="83">
        <f>ROUNDUP((K55/$N$2+1),0)*K56</f>
        <v/>
      </c>
      <c r="L57" s="83">
        <f>ROUNDUP((L55/$N$2+1),0)*L56</f>
        <v/>
      </c>
      <c r="M57" s="88" t="inlineStr">
        <is>
          <t>x</t>
        </is>
      </c>
    </row>
    <row r="58" ht="24" customHeight="1">
      <c r="A58" s="11" t="n"/>
      <c r="B58" s="89" t="inlineStr">
        <is>
          <t>满值斗豆</t>
        </is>
      </c>
      <c r="C58" s="90">
        <f>C57*200</f>
        <v/>
      </c>
      <c r="D58" s="90">
        <f>D57*200</f>
        <v/>
      </c>
      <c r="E58" s="90">
        <f>E57*200</f>
        <v/>
      </c>
      <c r="F58" s="90">
        <f>F57*200</f>
        <v/>
      </c>
      <c r="G58" s="90">
        <f>G57*200</f>
        <v/>
      </c>
      <c r="H58" s="90">
        <f>H57*200</f>
        <v/>
      </c>
      <c r="I58" s="90">
        <f>I57*200</f>
        <v/>
      </c>
      <c r="J58" s="90">
        <f>J57*200</f>
        <v/>
      </c>
      <c r="K58" s="90">
        <f>K57*200</f>
        <v/>
      </c>
      <c r="L58" s="90">
        <f>L57*200</f>
        <v/>
      </c>
      <c r="M58" s="92" t="inlineStr">
        <is>
          <t>x</t>
        </is>
      </c>
    </row>
    <row r="59" ht="24" customHeight="1">
      <c r="A59" s="11" t="n"/>
      <c r="B59" s="558" t="inlineStr">
        <is>
          <t>武器增伤</t>
        </is>
      </c>
      <c r="C59" s="566" t="inlineStr">
        <is>
          <t>1%</t>
        </is>
      </c>
      <c r="D59" s="566" t="inlineStr">
        <is>
          <t>2%</t>
        </is>
      </c>
      <c r="E59" s="566" t="inlineStr">
        <is>
          <t>3%</t>
        </is>
      </c>
      <c r="F59" s="566" t="inlineStr">
        <is>
          <t>4%</t>
        </is>
      </c>
      <c r="G59" s="566" t="inlineStr">
        <is>
          <t>5%</t>
        </is>
      </c>
      <c r="H59" s="566" t="inlineStr">
        <is>
          <t>6%</t>
        </is>
      </c>
      <c r="I59" s="566" t="inlineStr">
        <is>
          <t>7%</t>
        </is>
      </c>
      <c r="J59" s="566" t="inlineStr">
        <is>
          <t>9%</t>
        </is>
      </c>
      <c r="K59" s="566" t="inlineStr">
        <is>
          <t>11%</t>
        </is>
      </c>
      <c r="L59" s="566" t="inlineStr">
        <is>
          <t>13%</t>
        </is>
      </c>
      <c r="M59" s="769" t="inlineStr">
        <is>
          <t>15%</t>
        </is>
      </c>
    </row>
    <row r="60" ht="24" customHeight="1">
      <c r="A60" s="11" t="n"/>
      <c r="B60" s="85" t="inlineStr">
        <is>
          <t>武器暴减</t>
        </is>
      </c>
      <c r="C60" s="83" t="inlineStr">
        <is>
          <t>5%</t>
        </is>
      </c>
      <c r="D60" s="83" t="inlineStr">
        <is>
          <t>7%</t>
        </is>
      </c>
      <c r="E60" s="83" t="inlineStr">
        <is>
          <t>9%</t>
        </is>
      </c>
      <c r="F60" s="83" t="inlineStr">
        <is>
          <t>11%</t>
        </is>
      </c>
      <c r="G60" s="83" t="inlineStr">
        <is>
          <t>13%</t>
        </is>
      </c>
      <c r="H60" s="83" t="inlineStr">
        <is>
          <t>15%</t>
        </is>
      </c>
      <c r="I60" s="83" t="inlineStr">
        <is>
          <t>17%</t>
        </is>
      </c>
      <c r="J60" s="83" t="inlineStr">
        <is>
          <t>19%</t>
        </is>
      </c>
      <c r="K60" s="83" t="inlineStr">
        <is>
          <t>21%</t>
        </is>
      </c>
      <c r="L60" s="83" t="inlineStr">
        <is>
          <t>23%</t>
        </is>
      </c>
      <c r="M60" s="84" t="inlineStr">
        <is>
          <t>25%</t>
        </is>
      </c>
    </row>
    <row r="61" ht="24" customHeight="1">
      <c r="A61" s="11" t="n"/>
      <c r="B61" s="82" t="inlineStr">
        <is>
          <t>武器抗穿</t>
        </is>
      </c>
      <c r="C61" s="83" t="inlineStr">
        <is>
          <t>1%</t>
        </is>
      </c>
      <c r="D61" s="83" t="inlineStr">
        <is>
          <t>2%</t>
        </is>
      </c>
      <c r="E61" s="83" t="inlineStr">
        <is>
          <t>3%</t>
        </is>
      </c>
      <c r="F61" s="83" t="inlineStr">
        <is>
          <t>4%</t>
        </is>
      </c>
      <c r="G61" s="83" t="inlineStr">
        <is>
          <t>5%</t>
        </is>
      </c>
      <c r="H61" s="83" t="inlineStr">
        <is>
          <t>6%</t>
        </is>
      </c>
      <c r="I61" s="83" t="inlineStr">
        <is>
          <t>7%</t>
        </is>
      </c>
      <c r="J61" s="83" t="inlineStr">
        <is>
          <t>9%</t>
        </is>
      </c>
      <c r="K61" s="83" t="inlineStr">
        <is>
          <t>11%</t>
        </is>
      </c>
      <c r="L61" s="83" t="inlineStr">
        <is>
          <t>13%</t>
        </is>
      </c>
      <c r="M61" s="84" t="inlineStr">
        <is>
          <t>15%</t>
        </is>
      </c>
    </row>
    <row r="62" ht="24" customHeight="1">
      <c r="A62" s="11" t="n"/>
      <c r="B62" s="82" t="inlineStr">
        <is>
          <t>中型减伤</t>
        </is>
      </c>
      <c r="C62" s="87" t="inlineStr">
        <is>
          <t>x</t>
        </is>
      </c>
      <c r="D62" s="87" t="inlineStr">
        <is>
          <t>x</t>
        </is>
      </c>
      <c r="E62" s="87" t="inlineStr">
        <is>
          <t>x</t>
        </is>
      </c>
      <c r="F62" s="87" t="inlineStr">
        <is>
          <t>x</t>
        </is>
      </c>
      <c r="G62" s="87" t="inlineStr">
        <is>
          <t>x</t>
        </is>
      </c>
      <c r="H62" s="83" t="inlineStr">
        <is>
          <t>5%</t>
        </is>
      </c>
      <c r="I62" s="83" t="inlineStr">
        <is>
          <t>5%</t>
        </is>
      </c>
      <c r="J62" s="83" t="inlineStr">
        <is>
          <t>5%</t>
        </is>
      </c>
      <c r="K62" s="83" t="inlineStr">
        <is>
          <t>5%</t>
        </is>
      </c>
      <c r="L62" s="83" t="inlineStr">
        <is>
          <t>5%</t>
        </is>
      </c>
      <c r="M62" s="84" t="inlineStr">
        <is>
          <t>5%</t>
        </is>
      </c>
    </row>
    <row r="63" ht="24" customHeight="1">
      <c r="A63" s="11" t="n"/>
      <c r="B63" s="82" t="inlineStr">
        <is>
          <t>中型增伤</t>
        </is>
      </c>
      <c r="C63" s="87" t="inlineStr">
        <is>
          <t>x</t>
        </is>
      </c>
      <c r="D63" s="87" t="inlineStr">
        <is>
          <t>x</t>
        </is>
      </c>
      <c r="E63" s="87" t="inlineStr">
        <is>
          <t>x</t>
        </is>
      </c>
      <c r="F63" s="87" t="inlineStr">
        <is>
          <t>x</t>
        </is>
      </c>
      <c r="G63" s="87" t="inlineStr">
        <is>
          <t>x</t>
        </is>
      </c>
      <c r="H63" s="87" t="inlineStr">
        <is>
          <t>x</t>
        </is>
      </c>
      <c r="I63" s="87" t="inlineStr">
        <is>
          <t>x</t>
        </is>
      </c>
      <c r="J63" s="87" t="inlineStr">
        <is>
          <t>x</t>
        </is>
      </c>
      <c r="K63" s="87" t="inlineStr">
        <is>
          <t>x</t>
        </is>
      </c>
      <c r="L63" s="87" t="inlineStr">
        <is>
          <t>x</t>
        </is>
      </c>
      <c r="M63" s="84" t="inlineStr">
        <is>
          <t>5%</t>
        </is>
      </c>
    </row>
    <row r="64" ht="24" customHeight="1">
      <c r="A64" s="11" t="n"/>
      <c r="B64" s="89" t="inlineStr">
        <is>
          <t>生命值</t>
        </is>
      </c>
      <c r="C64" s="91" t="inlineStr">
        <is>
          <t>x</t>
        </is>
      </c>
      <c r="D64" s="91" t="inlineStr">
        <is>
          <t>x</t>
        </is>
      </c>
      <c r="E64" s="91" t="inlineStr">
        <is>
          <t>x</t>
        </is>
      </c>
      <c r="F64" s="91" t="inlineStr">
        <is>
          <t>x</t>
        </is>
      </c>
      <c r="G64" s="91" t="inlineStr">
        <is>
          <t>x</t>
        </is>
      </c>
      <c r="H64" s="91" t="inlineStr">
        <is>
          <t>x</t>
        </is>
      </c>
      <c r="I64" s="91" t="inlineStr">
        <is>
          <t>x</t>
        </is>
      </c>
      <c r="J64" s="91" t="inlineStr">
        <is>
          <t>x</t>
        </is>
      </c>
      <c r="K64" s="91" t="inlineStr">
        <is>
          <t>x</t>
        </is>
      </c>
      <c r="L64" s="91" t="inlineStr">
        <is>
          <t>x</t>
        </is>
      </c>
      <c r="M64" s="224" t="inlineStr">
        <is>
          <t>150</t>
        </is>
      </c>
    </row>
    <row r="65" ht="24" customHeight="1">
      <c r="A65" s="151" t="inlineStr"/>
    </row>
    <row r="66" ht="24" customHeight="1">
      <c r="A66" s="118" t="inlineStr">
        <is>
          <t>祭坛等级</t>
        </is>
      </c>
      <c r="B66" s="96" t="inlineStr">
        <is>
          <t>属性</t>
        </is>
      </c>
      <c r="C66" s="96" t="inlineStr">
        <is>
          <t>0级</t>
        </is>
      </c>
      <c r="D66" s="96" t="inlineStr">
        <is>
          <t>1级</t>
        </is>
      </c>
      <c r="E66" s="96" t="inlineStr">
        <is>
          <t>2级</t>
        </is>
      </c>
      <c r="F66" s="96" t="inlineStr">
        <is>
          <t>3级</t>
        </is>
      </c>
      <c r="G66" s="96" t="inlineStr">
        <is>
          <t>4级</t>
        </is>
      </c>
      <c r="H66" s="96" t="inlineStr">
        <is>
          <t>5级</t>
        </is>
      </c>
      <c r="I66" s="96" t="inlineStr">
        <is>
          <t>6级</t>
        </is>
      </c>
      <c r="J66" s="96" t="inlineStr">
        <is>
          <t>7级</t>
        </is>
      </c>
      <c r="K66" s="96" t="inlineStr">
        <is>
          <t>8级</t>
        </is>
      </c>
      <c r="L66" s="96" t="inlineStr">
        <is>
          <t>9级</t>
        </is>
      </c>
      <c r="M66" s="311" t="inlineStr">
        <is>
          <t>10级</t>
        </is>
      </c>
    </row>
    <row r="67" ht="24" customHeight="1">
      <c r="A67" s="81" t="inlineStr">
        <is>
          <t>小型封印
激活条件
封印等级
二阶 0 星</t>
        </is>
      </c>
      <c r="B67" s="234" t="inlineStr">
        <is>
          <t>战斗力</t>
        </is>
      </c>
      <c r="C67" s="340" t="inlineStr">
        <is>
          <t>1.5</t>
        </is>
      </c>
      <c r="D67" s="340" t="inlineStr">
        <is>
          <t>2.1</t>
        </is>
      </c>
      <c r="E67" s="340" t="inlineStr">
        <is>
          <t>2.7</t>
        </is>
      </c>
      <c r="F67" s="340" t="inlineStr">
        <is>
          <t>3.6</t>
        </is>
      </c>
      <c r="G67" s="340" t="inlineStr">
        <is>
          <t>4.5</t>
        </is>
      </c>
      <c r="H67" s="340" t="inlineStr">
        <is>
          <t>5.7</t>
        </is>
      </c>
      <c r="I67" s="340" t="inlineStr">
        <is>
          <t>6.9</t>
        </is>
      </c>
      <c r="J67" s="340" t="inlineStr">
        <is>
          <t>8.4</t>
        </is>
      </c>
      <c r="K67" s="340" t="inlineStr">
        <is>
          <t>9.9</t>
        </is>
      </c>
      <c r="L67" s="62" t="inlineStr">
        <is>
          <t>12.0</t>
        </is>
      </c>
      <c r="M67" s="63" t="inlineStr">
        <is>
          <t>15.0</t>
        </is>
      </c>
    </row>
    <row r="68" ht="24" customHeight="1">
      <c r="A68" s="11" t="n"/>
      <c r="B68" s="85" t="inlineStr">
        <is>
          <t>封印率</t>
        </is>
      </c>
      <c r="C68" s="83" t="inlineStr">
        <is>
          <t>10%</t>
        </is>
      </c>
      <c r="D68" s="83" t="inlineStr">
        <is>
          <t>15%</t>
        </is>
      </c>
      <c r="E68" s="83" t="inlineStr">
        <is>
          <t>20%</t>
        </is>
      </c>
      <c r="F68" s="83" t="inlineStr">
        <is>
          <t>25%</t>
        </is>
      </c>
      <c r="G68" s="83" t="inlineStr">
        <is>
          <t>30%</t>
        </is>
      </c>
      <c r="H68" s="83" t="inlineStr">
        <is>
          <t>35%</t>
        </is>
      </c>
      <c r="I68" s="83" t="inlineStr">
        <is>
          <t>40%</t>
        </is>
      </c>
      <c r="J68" s="83" t="inlineStr">
        <is>
          <t>45%</t>
        </is>
      </c>
      <c r="K68" s="83" t="inlineStr">
        <is>
          <t>50%</t>
        </is>
      </c>
      <c r="L68" s="83" t="inlineStr">
        <is>
          <t>60%</t>
        </is>
      </c>
      <c r="M68" s="84" t="inlineStr">
        <is>
          <t>80%</t>
        </is>
      </c>
    </row>
    <row r="69" ht="24" customHeight="1">
      <c r="A69" s="11" t="n"/>
      <c r="B69" s="82" t="inlineStr">
        <is>
          <t>祝福值</t>
        </is>
      </c>
      <c r="C69" s="83" t="inlineStr">
        <is>
          <t>10</t>
        </is>
      </c>
      <c r="D69" s="83" t="inlineStr">
        <is>
          <t>10</t>
        </is>
      </c>
      <c r="E69" s="83" t="inlineStr">
        <is>
          <t>24</t>
        </is>
      </c>
      <c r="F69" s="83" t="inlineStr">
        <is>
          <t>50</t>
        </is>
      </c>
      <c r="G69" s="83" t="inlineStr">
        <is>
          <t>75</t>
        </is>
      </c>
      <c r="H69" s="83" t="inlineStr">
        <is>
          <t>120</t>
        </is>
      </c>
      <c r="I69" s="83" t="inlineStr">
        <is>
          <t>200</t>
        </is>
      </c>
      <c r="J69" s="83" t="inlineStr">
        <is>
          <t>300</t>
        </is>
      </c>
      <c r="K69" s="83" t="inlineStr">
        <is>
          <t>500</t>
        </is>
      </c>
      <c r="L69" s="83" t="inlineStr">
        <is>
          <t>800</t>
        </is>
      </c>
      <c r="M69" s="88" t="inlineStr">
        <is>
          <t>x</t>
        </is>
      </c>
    </row>
    <row r="70" ht="24" customHeight="1">
      <c r="A70" s="11" t="n"/>
      <c r="B70" s="82" t="inlineStr">
        <is>
          <t>单次材料</t>
        </is>
      </c>
      <c r="C70" s="83" t="inlineStr">
        <is>
          <t>1</t>
        </is>
      </c>
      <c r="D70" s="83" t="inlineStr">
        <is>
          <t>2</t>
        </is>
      </c>
      <c r="E70" s="83" t="inlineStr">
        <is>
          <t>3</t>
        </is>
      </c>
      <c r="F70" s="83" t="inlineStr">
        <is>
          <t>4</t>
        </is>
      </c>
      <c r="G70" s="83" t="inlineStr">
        <is>
          <t>5</t>
        </is>
      </c>
      <c r="H70" s="83" t="inlineStr">
        <is>
          <t>6</t>
        </is>
      </c>
      <c r="I70" s="83" t="inlineStr">
        <is>
          <t>7</t>
        </is>
      </c>
      <c r="J70" s="83" t="inlineStr">
        <is>
          <t>8</t>
        </is>
      </c>
      <c r="K70" s="83" t="inlineStr">
        <is>
          <t>9</t>
        </is>
      </c>
      <c r="L70" s="83" t="inlineStr">
        <is>
          <t>10</t>
        </is>
      </c>
      <c r="M70" s="88" t="inlineStr">
        <is>
          <t>x</t>
        </is>
      </c>
    </row>
    <row r="71" ht="24" customHeight="1">
      <c r="A71" s="11" t="n"/>
      <c r="B71" s="85" t="inlineStr">
        <is>
          <t>满值材料</t>
        </is>
      </c>
      <c r="C71" s="83">
        <f>ROUNDUP((C69/$N$2+1),0)*C70</f>
        <v/>
      </c>
      <c r="D71" s="83">
        <f>ROUNDUP((D69/$N$2+1),0)*D70</f>
        <v/>
      </c>
      <c r="E71" s="83">
        <f>ROUNDUP((E69/$N$2+1),0)*E70</f>
        <v/>
      </c>
      <c r="F71" s="83">
        <f>ROUNDUP((F69/$N$2+1),0)*F70</f>
        <v/>
      </c>
      <c r="G71" s="83">
        <f>ROUNDUP((G69/$N$2+1),0)*G70</f>
        <v/>
      </c>
      <c r="H71" s="83">
        <f>ROUNDUP((H69/$N$2+1),0)*H70</f>
        <v/>
      </c>
      <c r="I71" s="83">
        <f>ROUNDUP((I69/$N$2+1),0)*I70</f>
        <v/>
      </c>
      <c r="J71" s="83">
        <f>ROUNDUP((J69/$N$2+1),0)*J70</f>
        <v/>
      </c>
      <c r="K71" s="83">
        <f>ROUNDUP((K69/$N$2+1),0)*K70</f>
        <v/>
      </c>
      <c r="L71" s="83">
        <f>ROUNDUP((L69/$N$2+1),0)*L70</f>
        <v/>
      </c>
      <c r="M71" s="88" t="inlineStr">
        <is>
          <t>x</t>
        </is>
      </c>
    </row>
    <row r="72" ht="24" customHeight="1">
      <c r="A72" s="11" t="n"/>
      <c r="B72" s="89" t="inlineStr">
        <is>
          <t>满值斗豆</t>
        </is>
      </c>
      <c r="C72" s="90">
        <f>C71*200</f>
        <v/>
      </c>
      <c r="D72" s="90">
        <f>D71*200</f>
        <v/>
      </c>
      <c r="E72" s="90">
        <f>E71*200</f>
        <v/>
      </c>
      <c r="F72" s="90">
        <f>F71*200</f>
        <v/>
      </c>
      <c r="G72" s="90">
        <f>G71*200</f>
        <v/>
      </c>
      <c r="H72" s="90">
        <f>H71*200</f>
        <v/>
      </c>
      <c r="I72" s="90">
        <f>I71*200</f>
        <v/>
      </c>
      <c r="J72" s="90">
        <f>J71*200</f>
        <v/>
      </c>
      <c r="K72" s="90">
        <f>K71*200</f>
        <v/>
      </c>
      <c r="L72" s="90">
        <f>L71*200</f>
        <v/>
      </c>
      <c r="M72" s="92" t="inlineStr">
        <is>
          <t>x</t>
        </is>
      </c>
    </row>
    <row r="73" ht="24" customHeight="1">
      <c r="A73" s="11" t="n"/>
      <c r="B73" s="558" t="inlineStr">
        <is>
          <t>闪避率</t>
        </is>
      </c>
      <c r="C73" s="566" t="inlineStr">
        <is>
          <t>1%</t>
        </is>
      </c>
      <c r="D73" s="566" t="inlineStr">
        <is>
          <t>2%</t>
        </is>
      </c>
      <c r="E73" s="566" t="inlineStr">
        <is>
          <t>3%</t>
        </is>
      </c>
      <c r="F73" s="566" t="inlineStr">
        <is>
          <t>4%</t>
        </is>
      </c>
      <c r="G73" s="566" t="inlineStr">
        <is>
          <t>5%</t>
        </is>
      </c>
      <c r="H73" s="566" t="inlineStr">
        <is>
          <t>6%</t>
        </is>
      </c>
      <c r="I73" s="566" t="inlineStr">
        <is>
          <t>7%</t>
        </is>
      </c>
      <c r="J73" s="566" t="inlineStr">
        <is>
          <t>9%</t>
        </is>
      </c>
      <c r="K73" s="566" t="inlineStr">
        <is>
          <t>11%</t>
        </is>
      </c>
      <c r="L73" s="566" t="inlineStr">
        <is>
          <t>13%</t>
        </is>
      </c>
      <c r="M73" s="769" t="inlineStr">
        <is>
          <t>15%</t>
        </is>
      </c>
    </row>
    <row r="74" ht="24" customHeight="1">
      <c r="A74" s="11" t="n"/>
      <c r="B74" s="82" t="inlineStr">
        <is>
          <t>全部暴伤</t>
        </is>
      </c>
      <c r="C74" s="83" t="inlineStr">
        <is>
          <t>5%</t>
        </is>
      </c>
      <c r="D74" s="83" t="inlineStr">
        <is>
          <t>7%</t>
        </is>
      </c>
      <c r="E74" s="83" t="inlineStr">
        <is>
          <t>9%</t>
        </is>
      </c>
      <c r="F74" s="83" t="inlineStr">
        <is>
          <t>11%</t>
        </is>
      </c>
      <c r="G74" s="83" t="inlineStr">
        <is>
          <t>13%</t>
        </is>
      </c>
      <c r="H74" s="83" t="inlineStr">
        <is>
          <t>15%</t>
        </is>
      </c>
      <c r="I74" s="83" t="inlineStr">
        <is>
          <t>17%</t>
        </is>
      </c>
      <c r="J74" s="83" t="inlineStr">
        <is>
          <t>19%</t>
        </is>
      </c>
      <c r="K74" s="83" t="inlineStr">
        <is>
          <t>21%</t>
        </is>
      </c>
      <c r="L74" s="83" t="inlineStr">
        <is>
          <t>23%</t>
        </is>
      </c>
      <c r="M74" s="84" t="inlineStr">
        <is>
          <t>25%</t>
        </is>
      </c>
    </row>
    <row r="75" ht="24" customHeight="1">
      <c r="A75" s="11" t="n"/>
      <c r="B75" s="82" t="inlineStr">
        <is>
          <t>武器韧性</t>
        </is>
      </c>
      <c r="C75" s="83" t="inlineStr">
        <is>
          <t>1%</t>
        </is>
      </c>
      <c r="D75" s="83" t="inlineStr">
        <is>
          <t>2%</t>
        </is>
      </c>
      <c r="E75" s="83" t="inlineStr">
        <is>
          <t>3%</t>
        </is>
      </c>
      <c r="F75" s="83" t="inlineStr">
        <is>
          <t>4%</t>
        </is>
      </c>
      <c r="G75" s="83" t="inlineStr">
        <is>
          <t>5%</t>
        </is>
      </c>
      <c r="H75" s="83" t="inlineStr">
        <is>
          <t>6%</t>
        </is>
      </c>
      <c r="I75" s="83" t="inlineStr">
        <is>
          <t>7%</t>
        </is>
      </c>
      <c r="J75" s="83" t="inlineStr">
        <is>
          <t>9%</t>
        </is>
      </c>
      <c r="K75" s="83" t="inlineStr">
        <is>
          <t>11%</t>
        </is>
      </c>
      <c r="L75" s="83" t="inlineStr">
        <is>
          <t>13%</t>
        </is>
      </c>
      <c r="M75" s="84" t="inlineStr">
        <is>
          <t>15%</t>
        </is>
      </c>
    </row>
    <row r="76" ht="24" customHeight="1">
      <c r="A76" s="11" t="n"/>
      <c r="B76" s="82" t="inlineStr">
        <is>
          <t>小型减伤</t>
        </is>
      </c>
      <c r="C76" s="87" t="inlineStr">
        <is>
          <t>x</t>
        </is>
      </c>
      <c r="D76" s="87" t="inlineStr">
        <is>
          <t>x</t>
        </is>
      </c>
      <c r="E76" s="87" t="inlineStr">
        <is>
          <t>x</t>
        </is>
      </c>
      <c r="F76" s="87" t="inlineStr">
        <is>
          <t>x</t>
        </is>
      </c>
      <c r="G76" s="87" t="inlineStr">
        <is>
          <t>x</t>
        </is>
      </c>
      <c r="H76" s="83" t="inlineStr">
        <is>
          <t>5%</t>
        </is>
      </c>
      <c r="I76" s="83" t="inlineStr">
        <is>
          <t>5%</t>
        </is>
      </c>
      <c r="J76" s="83" t="inlineStr">
        <is>
          <t>5%</t>
        </is>
      </c>
      <c r="K76" s="83" t="inlineStr">
        <is>
          <t>5%</t>
        </is>
      </c>
      <c r="L76" s="83" t="inlineStr">
        <is>
          <t>5%</t>
        </is>
      </c>
      <c r="M76" s="84" t="inlineStr">
        <is>
          <t>5%</t>
        </is>
      </c>
    </row>
    <row r="77" ht="24" customHeight="1">
      <c r="A77" s="11" t="n"/>
      <c r="B77" s="82" t="inlineStr">
        <is>
          <t>小型增伤</t>
        </is>
      </c>
      <c r="C77" s="87" t="inlineStr">
        <is>
          <t>x</t>
        </is>
      </c>
      <c r="D77" s="87" t="inlineStr">
        <is>
          <t>x</t>
        </is>
      </c>
      <c r="E77" s="87" t="inlineStr">
        <is>
          <t>x</t>
        </is>
      </c>
      <c r="F77" s="87" t="inlineStr">
        <is>
          <t>x</t>
        </is>
      </c>
      <c r="G77" s="87" t="inlineStr">
        <is>
          <t>x</t>
        </is>
      </c>
      <c r="H77" s="87" t="inlineStr">
        <is>
          <t>x</t>
        </is>
      </c>
      <c r="I77" s="87" t="inlineStr">
        <is>
          <t>x</t>
        </is>
      </c>
      <c r="J77" s="87" t="inlineStr">
        <is>
          <t>x</t>
        </is>
      </c>
      <c r="K77" s="87" t="inlineStr">
        <is>
          <t>x</t>
        </is>
      </c>
      <c r="L77" s="87" t="inlineStr">
        <is>
          <t>x</t>
        </is>
      </c>
      <c r="M77" s="84" t="inlineStr">
        <is>
          <t>5%</t>
        </is>
      </c>
    </row>
    <row r="78" ht="24" customHeight="1">
      <c r="A78" s="11" t="n"/>
      <c r="B78" s="89" t="inlineStr">
        <is>
          <t>敏捷值</t>
        </is>
      </c>
      <c r="C78" s="91" t="inlineStr">
        <is>
          <t>x</t>
        </is>
      </c>
      <c r="D78" s="91" t="inlineStr">
        <is>
          <t>x</t>
        </is>
      </c>
      <c r="E78" s="91" t="inlineStr">
        <is>
          <t>x</t>
        </is>
      </c>
      <c r="F78" s="91" t="inlineStr">
        <is>
          <t>x</t>
        </is>
      </c>
      <c r="G78" s="91" t="inlineStr">
        <is>
          <t>x</t>
        </is>
      </c>
      <c r="H78" s="91" t="inlineStr">
        <is>
          <t>x</t>
        </is>
      </c>
      <c r="I78" s="91" t="inlineStr">
        <is>
          <t>x</t>
        </is>
      </c>
      <c r="J78" s="91" t="inlineStr">
        <is>
          <t>x</t>
        </is>
      </c>
      <c r="K78" s="91" t="inlineStr">
        <is>
          <t>x</t>
        </is>
      </c>
      <c r="L78" s="91" t="inlineStr">
        <is>
          <t>x</t>
        </is>
      </c>
      <c r="M78" s="224" t="inlineStr">
        <is>
          <t>10</t>
        </is>
      </c>
    </row>
    <row r="79" ht="24" customHeight="1">
      <c r="A79" s="151" t="inlineStr"/>
    </row>
    <row r="80" ht="24" customHeight="1">
      <c r="A80" s="118" t="inlineStr">
        <is>
          <t>祭坛等级</t>
        </is>
      </c>
      <c r="B80" s="96" t="inlineStr">
        <is>
          <t>属性</t>
        </is>
      </c>
      <c r="C80" s="96" t="inlineStr">
        <is>
          <t>0级</t>
        </is>
      </c>
      <c r="D80" s="96" t="inlineStr">
        <is>
          <t>1级</t>
        </is>
      </c>
      <c r="E80" s="96" t="inlineStr">
        <is>
          <t>2级</t>
        </is>
      </c>
      <c r="F80" s="96" t="inlineStr">
        <is>
          <t>3级</t>
        </is>
      </c>
      <c r="G80" s="96" t="inlineStr">
        <is>
          <t>4级</t>
        </is>
      </c>
      <c r="H80" s="96" t="inlineStr">
        <is>
          <t>5级</t>
        </is>
      </c>
      <c r="I80" s="96" t="inlineStr">
        <is>
          <t>6级</t>
        </is>
      </c>
      <c r="J80" s="96" t="inlineStr">
        <is>
          <t>7级</t>
        </is>
      </c>
      <c r="K80" s="96" t="inlineStr">
        <is>
          <t>8级</t>
        </is>
      </c>
      <c r="L80" s="96" t="inlineStr">
        <is>
          <t>9级</t>
        </is>
      </c>
      <c r="M80" s="311" t="inlineStr">
        <is>
          <t>10级</t>
        </is>
      </c>
    </row>
    <row r="81" ht="24" customHeight="1">
      <c r="A81" s="744" t="inlineStr">
        <is>
          <t>投掷封印
激活条件
封印等级
二阶 0 星</t>
        </is>
      </c>
      <c r="B81" s="657" t="inlineStr">
        <is>
          <t>战斗力</t>
        </is>
      </c>
      <c r="C81" s="340" t="inlineStr">
        <is>
          <t>1.5</t>
        </is>
      </c>
      <c r="D81" s="340" t="inlineStr">
        <is>
          <t>2.1</t>
        </is>
      </c>
      <c r="E81" s="340" t="inlineStr">
        <is>
          <t>2.7</t>
        </is>
      </c>
      <c r="F81" s="340" t="inlineStr">
        <is>
          <t>3.6</t>
        </is>
      </c>
      <c r="G81" s="340" t="inlineStr">
        <is>
          <t>4.5</t>
        </is>
      </c>
      <c r="H81" s="340" t="inlineStr">
        <is>
          <t>5.7</t>
        </is>
      </c>
      <c r="I81" s="340" t="inlineStr">
        <is>
          <t>6.9</t>
        </is>
      </c>
      <c r="J81" s="340" t="inlineStr">
        <is>
          <t>8.4</t>
        </is>
      </c>
      <c r="K81" s="340" t="inlineStr">
        <is>
          <t>9.9</t>
        </is>
      </c>
      <c r="L81" s="62" t="inlineStr">
        <is>
          <t>12.0</t>
        </is>
      </c>
      <c r="M81" s="63" t="inlineStr">
        <is>
          <t>15.0</t>
        </is>
      </c>
    </row>
    <row r="82" ht="24" customHeight="1">
      <c r="A82" s="414" t="n"/>
      <c r="B82" s="132" t="inlineStr">
        <is>
          <t>封印率</t>
        </is>
      </c>
      <c r="C82" s="83" t="inlineStr">
        <is>
          <t>10%</t>
        </is>
      </c>
      <c r="D82" s="83" t="inlineStr">
        <is>
          <t>15%</t>
        </is>
      </c>
      <c r="E82" s="83" t="inlineStr">
        <is>
          <t>20%</t>
        </is>
      </c>
      <c r="F82" s="83" t="inlineStr">
        <is>
          <t>25%</t>
        </is>
      </c>
      <c r="G82" s="83" t="inlineStr">
        <is>
          <t>30%</t>
        </is>
      </c>
      <c r="H82" s="83" t="inlineStr">
        <is>
          <t>35%</t>
        </is>
      </c>
      <c r="I82" s="83" t="inlineStr">
        <is>
          <t>40%</t>
        </is>
      </c>
      <c r="J82" s="83" t="inlineStr">
        <is>
          <t>45%</t>
        </is>
      </c>
      <c r="K82" s="83" t="inlineStr">
        <is>
          <t>50%</t>
        </is>
      </c>
      <c r="L82" s="83" t="inlineStr">
        <is>
          <t>60%</t>
        </is>
      </c>
      <c r="M82" s="84" t="inlineStr">
        <is>
          <t>80%</t>
        </is>
      </c>
    </row>
    <row r="83" ht="24" customHeight="1">
      <c r="A83" s="414" t="n"/>
      <c r="B83" s="239" t="inlineStr">
        <is>
          <t>祝福值</t>
        </is>
      </c>
      <c r="C83" s="83" t="inlineStr">
        <is>
          <t>10</t>
        </is>
      </c>
      <c r="D83" s="83" t="inlineStr">
        <is>
          <t>10</t>
        </is>
      </c>
      <c r="E83" s="83" t="inlineStr">
        <is>
          <t>24</t>
        </is>
      </c>
      <c r="F83" s="83" t="inlineStr">
        <is>
          <t>50</t>
        </is>
      </c>
      <c r="G83" s="83" t="inlineStr">
        <is>
          <t>75</t>
        </is>
      </c>
      <c r="H83" s="83" t="inlineStr">
        <is>
          <t>120</t>
        </is>
      </c>
      <c r="I83" s="83" t="inlineStr">
        <is>
          <t>200</t>
        </is>
      </c>
      <c r="J83" s="83" t="inlineStr">
        <is>
          <t>300</t>
        </is>
      </c>
      <c r="K83" s="83" t="inlineStr">
        <is>
          <t>500</t>
        </is>
      </c>
      <c r="L83" s="83" t="inlineStr">
        <is>
          <t>800</t>
        </is>
      </c>
      <c r="M83" s="88" t="inlineStr">
        <is>
          <t>x</t>
        </is>
      </c>
    </row>
    <row r="84" ht="24" customHeight="1">
      <c r="A84" s="414" t="n"/>
      <c r="B84" s="239" t="inlineStr">
        <is>
          <t>单次材料</t>
        </is>
      </c>
      <c r="C84" s="83" t="inlineStr">
        <is>
          <t>1</t>
        </is>
      </c>
      <c r="D84" s="83" t="inlineStr">
        <is>
          <t>2</t>
        </is>
      </c>
      <c r="E84" s="83" t="inlineStr">
        <is>
          <t>3</t>
        </is>
      </c>
      <c r="F84" s="83" t="inlineStr">
        <is>
          <t>4</t>
        </is>
      </c>
      <c r="G84" s="83" t="inlineStr">
        <is>
          <t>5</t>
        </is>
      </c>
      <c r="H84" s="83" t="inlineStr">
        <is>
          <t>6</t>
        </is>
      </c>
      <c r="I84" s="83" t="inlineStr">
        <is>
          <t>7</t>
        </is>
      </c>
      <c r="J84" s="83" t="inlineStr">
        <is>
          <t>8</t>
        </is>
      </c>
      <c r="K84" s="83" t="inlineStr">
        <is>
          <t>9</t>
        </is>
      </c>
      <c r="L84" s="83" t="inlineStr">
        <is>
          <t>10</t>
        </is>
      </c>
      <c r="M84" s="88" t="inlineStr">
        <is>
          <t>x</t>
        </is>
      </c>
    </row>
    <row r="85" ht="24" customHeight="1">
      <c r="A85" s="414" t="n"/>
      <c r="B85" s="132" t="inlineStr">
        <is>
          <t>满值材料</t>
        </is>
      </c>
      <c r="C85" s="83">
        <f>ROUNDUP((C83/$N$2+1),0)*C84</f>
        <v/>
      </c>
      <c r="D85" s="83">
        <f>ROUNDUP((D83/$N$2+1),0)*D84</f>
        <v/>
      </c>
      <c r="E85" s="83">
        <f>ROUNDUP((E83/$N$2+1),0)*E84</f>
        <v/>
      </c>
      <c r="F85" s="83">
        <f>ROUNDUP((F83/$N$2+1),0)*F84</f>
        <v/>
      </c>
      <c r="G85" s="83">
        <f>ROUNDUP((G83/$N$2+1),0)*G84</f>
        <v/>
      </c>
      <c r="H85" s="83">
        <f>ROUNDUP((H83/$N$2+1),0)*H84</f>
        <v/>
      </c>
      <c r="I85" s="83">
        <f>ROUNDUP((I83/$N$2+1),0)*I84</f>
        <v/>
      </c>
      <c r="J85" s="83">
        <f>ROUNDUP((J83/$N$2+1),0)*J84</f>
        <v/>
      </c>
      <c r="K85" s="83">
        <f>ROUNDUP((K83/$N$2+1),0)*K84</f>
        <v/>
      </c>
      <c r="L85" s="83">
        <f>ROUNDUP((L83/$N$2+1),0)*L84</f>
        <v/>
      </c>
      <c r="M85" s="88" t="inlineStr">
        <is>
          <t>x</t>
        </is>
      </c>
    </row>
    <row r="86" ht="24" customHeight="1">
      <c r="A86" s="414" t="n"/>
      <c r="B86" s="268" t="inlineStr">
        <is>
          <t>满值斗豆</t>
        </is>
      </c>
      <c r="C86" s="90">
        <f>C85*200</f>
        <v/>
      </c>
      <c r="D86" s="90">
        <f>D85*200</f>
        <v/>
      </c>
      <c r="E86" s="90">
        <f>E85*200</f>
        <v/>
      </c>
      <c r="F86" s="90">
        <f>F85*200</f>
        <v/>
      </c>
      <c r="G86" s="90">
        <f>G85*200</f>
        <v/>
      </c>
      <c r="H86" s="90">
        <f>H85*200</f>
        <v/>
      </c>
      <c r="I86" s="90">
        <f>I85*200</f>
        <v/>
      </c>
      <c r="J86" s="90">
        <f>J85*200</f>
        <v/>
      </c>
      <c r="K86" s="90">
        <f>K85*200</f>
        <v/>
      </c>
      <c r="L86" s="90">
        <f>L85*200</f>
        <v/>
      </c>
      <c r="M86" s="92" t="inlineStr">
        <is>
          <t>x</t>
        </is>
      </c>
    </row>
    <row r="87" ht="24" customHeight="1">
      <c r="A87" s="414" t="n"/>
      <c r="B87" s="683" t="inlineStr">
        <is>
          <t>武器减伤</t>
        </is>
      </c>
      <c r="C87" s="566" t="inlineStr">
        <is>
          <t>1%</t>
        </is>
      </c>
      <c r="D87" s="566" t="inlineStr">
        <is>
          <t>2%</t>
        </is>
      </c>
      <c r="E87" s="566" t="inlineStr">
        <is>
          <t>3%</t>
        </is>
      </c>
      <c r="F87" s="566" t="inlineStr">
        <is>
          <t>4%</t>
        </is>
      </c>
      <c r="G87" s="566" t="inlineStr">
        <is>
          <t>5%</t>
        </is>
      </c>
      <c r="H87" s="566" t="inlineStr">
        <is>
          <t>6%</t>
        </is>
      </c>
      <c r="I87" s="566" t="inlineStr">
        <is>
          <t>7%</t>
        </is>
      </c>
      <c r="J87" s="566" t="inlineStr">
        <is>
          <t>9%</t>
        </is>
      </c>
      <c r="K87" s="566" t="inlineStr">
        <is>
          <t>11%</t>
        </is>
      </c>
      <c r="L87" s="566" t="inlineStr">
        <is>
          <t>13%</t>
        </is>
      </c>
      <c r="M87" s="769" t="inlineStr">
        <is>
          <t>15%</t>
        </is>
      </c>
    </row>
    <row r="88" ht="24" customHeight="1">
      <c r="A88" s="414" t="n"/>
      <c r="B88" s="239" t="inlineStr">
        <is>
          <t>抗暴率</t>
        </is>
      </c>
      <c r="C88" s="83" t="inlineStr">
        <is>
          <t>1%</t>
        </is>
      </c>
      <c r="D88" s="83" t="inlineStr">
        <is>
          <t>2%</t>
        </is>
      </c>
      <c r="E88" s="83" t="inlineStr">
        <is>
          <t>3%</t>
        </is>
      </c>
      <c r="F88" s="83" t="inlineStr">
        <is>
          <t>4%</t>
        </is>
      </c>
      <c r="G88" s="83" t="inlineStr">
        <is>
          <t>5%</t>
        </is>
      </c>
      <c r="H88" s="83" t="inlineStr">
        <is>
          <t>6%</t>
        </is>
      </c>
      <c r="I88" s="83" t="inlineStr">
        <is>
          <t>7%</t>
        </is>
      </c>
      <c r="J88" s="83" t="inlineStr">
        <is>
          <t>9%</t>
        </is>
      </c>
      <c r="K88" s="83" t="inlineStr">
        <is>
          <t>11%</t>
        </is>
      </c>
      <c r="L88" s="83" t="inlineStr">
        <is>
          <t>13%</t>
        </is>
      </c>
      <c r="M88" s="84" t="inlineStr">
        <is>
          <t>15%</t>
        </is>
      </c>
    </row>
    <row r="89" ht="24" customHeight="1">
      <c r="A89" s="414" t="n"/>
      <c r="B89" s="239" t="inlineStr">
        <is>
          <t>武器穿透</t>
        </is>
      </c>
      <c r="C89" s="83" t="inlineStr">
        <is>
          <t>1%</t>
        </is>
      </c>
      <c r="D89" s="83" t="inlineStr">
        <is>
          <t>2%</t>
        </is>
      </c>
      <c r="E89" s="83" t="inlineStr">
        <is>
          <t>3%</t>
        </is>
      </c>
      <c r="F89" s="83" t="inlineStr">
        <is>
          <t>4%</t>
        </is>
      </c>
      <c r="G89" s="83" t="inlineStr">
        <is>
          <t>5%</t>
        </is>
      </c>
      <c r="H89" s="83" t="inlineStr">
        <is>
          <t>6%</t>
        </is>
      </c>
      <c r="I89" s="83" t="inlineStr">
        <is>
          <t>7%</t>
        </is>
      </c>
      <c r="J89" s="83" t="inlineStr">
        <is>
          <t>9%</t>
        </is>
      </c>
      <c r="K89" s="83" t="inlineStr">
        <is>
          <t>11%</t>
        </is>
      </c>
      <c r="L89" s="83" t="inlineStr">
        <is>
          <t>13%</t>
        </is>
      </c>
      <c r="M89" s="84" t="inlineStr">
        <is>
          <t>15%</t>
        </is>
      </c>
    </row>
    <row r="90" ht="24" customHeight="1">
      <c r="A90" s="414" t="n"/>
      <c r="B90" s="239" t="inlineStr">
        <is>
          <t>投掷减伤</t>
        </is>
      </c>
      <c r="C90" s="87" t="inlineStr">
        <is>
          <t>x</t>
        </is>
      </c>
      <c r="D90" s="87" t="inlineStr">
        <is>
          <t>x</t>
        </is>
      </c>
      <c r="E90" s="87" t="inlineStr">
        <is>
          <t>x</t>
        </is>
      </c>
      <c r="F90" s="87" t="inlineStr">
        <is>
          <t>x</t>
        </is>
      </c>
      <c r="G90" s="87" t="inlineStr">
        <is>
          <t>x</t>
        </is>
      </c>
      <c r="H90" s="83" t="inlineStr">
        <is>
          <t>5%</t>
        </is>
      </c>
      <c r="I90" s="83" t="inlineStr">
        <is>
          <t>5%</t>
        </is>
      </c>
      <c r="J90" s="83" t="inlineStr">
        <is>
          <t>5%</t>
        </is>
      </c>
      <c r="K90" s="83" t="inlineStr">
        <is>
          <t>5%</t>
        </is>
      </c>
      <c r="L90" s="83" t="inlineStr">
        <is>
          <t>5%</t>
        </is>
      </c>
      <c r="M90" s="84" t="inlineStr">
        <is>
          <t>5%</t>
        </is>
      </c>
    </row>
    <row r="91" ht="24" customHeight="1">
      <c r="A91" s="414" t="n"/>
      <c r="B91" s="239" t="inlineStr">
        <is>
          <t>投掷增伤</t>
        </is>
      </c>
      <c r="C91" s="87" t="inlineStr">
        <is>
          <t>x</t>
        </is>
      </c>
      <c r="D91" s="87" t="inlineStr">
        <is>
          <t>x</t>
        </is>
      </c>
      <c r="E91" s="87" t="inlineStr">
        <is>
          <t>x</t>
        </is>
      </c>
      <c r="F91" s="87" t="inlineStr">
        <is>
          <t>x</t>
        </is>
      </c>
      <c r="G91" s="87" t="inlineStr">
        <is>
          <t>x</t>
        </is>
      </c>
      <c r="H91" s="87" t="inlineStr">
        <is>
          <t>x</t>
        </is>
      </c>
      <c r="I91" s="87" t="inlineStr">
        <is>
          <t>x</t>
        </is>
      </c>
      <c r="J91" s="87" t="inlineStr">
        <is>
          <t>x</t>
        </is>
      </c>
      <c r="K91" s="87" t="inlineStr">
        <is>
          <t>x</t>
        </is>
      </c>
      <c r="L91" s="87" t="inlineStr">
        <is>
          <t>x</t>
        </is>
      </c>
      <c r="M91" s="84" t="inlineStr">
        <is>
          <t>5%</t>
        </is>
      </c>
    </row>
    <row r="92" ht="24" customHeight="1">
      <c r="A92" s="749" t="n"/>
      <c r="B92" s="268" t="inlineStr">
        <is>
          <t>速度值</t>
        </is>
      </c>
      <c r="C92" s="91" t="inlineStr">
        <is>
          <t>x</t>
        </is>
      </c>
      <c r="D92" s="91" t="inlineStr">
        <is>
          <t>x</t>
        </is>
      </c>
      <c r="E92" s="91" t="inlineStr">
        <is>
          <t>x</t>
        </is>
      </c>
      <c r="F92" s="91" t="inlineStr">
        <is>
          <t>x</t>
        </is>
      </c>
      <c r="G92" s="91" t="inlineStr">
        <is>
          <t>x</t>
        </is>
      </c>
      <c r="H92" s="91" t="inlineStr">
        <is>
          <t>x</t>
        </is>
      </c>
      <c r="I92" s="91" t="inlineStr">
        <is>
          <t>x</t>
        </is>
      </c>
      <c r="J92" s="91" t="inlineStr">
        <is>
          <t>x</t>
        </is>
      </c>
      <c r="K92" s="91" t="inlineStr">
        <is>
          <t>x</t>
        </is>
      </c>
      <c r="L92" s="91" t="inlineStr">
        <is>
          <t>x</t>
        </is>
      </c>
      <c r="M92" s="224" t="inlineStr">
        <is>
          <t>10</t>
        </is>
      </c>
    </row>
    <row r="93" ht="24" customHeight="1">
      <c r="A93" s="151" t="inlineStr"/>
    </row>
    <row r="94" ht="24" customHeight="1">
      <c r="A94" s="2" t="inlineStr">
        <is>
          <t>祭坛效果</t>
        </is>
      </c>
      <c r="B94" s="2" t="inlineStr">
        <is>
          <t>封印加成</t>
        </is>
      </c>
      <c r="C94" s="2" t="inlineStr">
        <is>
          <t>0级</t>
        </is>
      </c>
      <c r="D94" s="2" t="inlineStr">
        <is>
          <t>1级</t>
        </is>
      </c>
      <c r="E94" s="2" t="inlineStr">
        <is>
          <t>2级</t>
        </is>
      </c>
      <c r="F94" s="2" t="inlineStr">
        <is>
          <t>3级</t>
        </is>
      </c>
      <c r="G94" s="2" t="inlineStr">
        <is>
          <t>4级</t>
        </is>
      </c>
      <c r="H94" s="2" t="inlineStr">
        <is>
          <t>5级</t>
        </is>
      </c>
      <c r="I94" s="2" t="inlineStr">
        <is>
          <t>6级</t>
        </is>
      </c>
      <c r="J94" s="2" t="inlineStr">
        <is>
          <t>7级</t>
        </is>
      </c>
      <c r="K94" s="2" t="inlineStr">
        <is>
          <t>8级</t>
        </is>
      </c>
      <c r="L94" s="2" t="inlineStr">
        <is>
          <t>9级</t>
        </is>
      </c>
      <c r="M94" s="376" t="inlineStr">
        <is>
          <t>10级</t>
        </is>
      </c>
    </row>
    <row r="95" ht="24" customHeight="1">
      <c r="A95" s="442" t="inlineStr">
        <is>
          <t>穿透抗穿
韧性抗韧
有效收益
最佳比例</t>
        </is>
      </c>
      <c r="B95" s="657" t="inlineStr">
        <is>
          <t>比例 1</t>
        </is>
      </c>
      <c r="C95" s="33">
        <f>ROUNDUP($N95/C$89,2)</f>
        <v/>
      </c>
      <c r="D95" s="33">
        <f>ROUNDUP($N95/D$89,2)</f>
        <v/>
      </c>
      <c r="E95" s="917">
        <f>ROUNDUP($N95/E$89,2)</f>
        <v/>
      </c>
      <c r="F95" s="917">
        <f>ROUNDUP($N95/F$89,2)</f>
        <v/>
      </c>
      <c r="G95" s="917">
        <f>ROUNDUP($N95/G$89,2)</f>
        <v/>
      </c>
      <c r="H95" s="917">
        <f>ROUNDUP($N95/H$89,2)</f>
        <v/>
      </c>
      <c r="I95" s="917">
        <f>ROUNDUP($N95/I$89,2)</f>
        <v/>
      </c>
      <c r="J95" s="917">
        <f>ROUNDUP($N95/J$89,2)</f>
        <v/>
      </c>
      <c r="K95" s="917">
        <f>ROUNDUP($N95/K$89,2)</f>
        <v/>
      </c>
      <c r="L95" s="917">
        <f>ROUNDUP($N95/L$89,2)</f>
        <v/>
      </c>
      <c r="M95" s="918">
        <f>ROUNDUP($N95/M$89,2)</f>
        <v/>
      </c>
      <c r="N95" s="663" t="inlineStr">
        <is>
          <t>0.01</t>
        </is>
      </c>
    </row>
    <row r="96" ht="24" customHeight="1">
      <c r="A96" s="414" t="n"/>
      <c r="B96" s="239" t="inlineStr">
        <is>
          <t>比例 2</t>
        </is>
      </c>
      <c r="C96" s="483" t="inlineStr">
        <is>
          <t>x</t>
        </is>
      </c>
      <c r="D96" s="35">
        <f>ROUNDUP($N96/D$89,2)</f>
        <v/>
      </c>
      <c r="E96" s="35">
        <f>ROUNDUP($N96/E$89,2)</f>
        <v/>
      </c>
      <c r="F96" s="35">
        <f>ROUNDUP($N96/F$89,2)</f>
        <v/>
      </c>
      <c r="G96" s="37">
        <f>ROUNDUP($N96/G$89,2)</f>
        <v/>
      </c>
      <c r="H96" s="37">
        <f>ROUNDUP($N96/H$89,2)</f>
        <v/>
      </c>
      <c r="I96" s="37">
        <f>ROUNDUP($N96/I$89,2)</f>
        <v/>
      </c>
      <c r="J96" s="37">
        <f>ROUNDUP($N96/J$89,2)</f>
        <v/>
      </c>
      <c r="K96" s="37">
        <f>ROUNDUP($N96/K$89,2)</f>
        <v/>
      </c>
      <c r="L96" s="37">
        <f>ROUNDUP($N96/L$89,2)</f>
        <v/>
      </c>
      <c r="M96" s="900">
        <f>ROUNDUP($N96/M$89,2)</f>
        <v/>
      </c>
      <c r="N96" s="663" t="inlineStr">
        <is>
          <t>0.02</t>
        </is>
      </c>
    </row>
    <row r="97" ht="24" customHeight="1">
      <c r="A97" s="414" t="n"/>
      <c r="B97" s="239" t="inlineStr">
        <is>
          <t>比例 3</t>
        </is>
      </c>
      <c r="C97" s="483" t="inlineStr">
        <is>
          <t>x</t>
        </is>
      </c>
      <c r="D97" s="483" t="inlineStr">
        <is>
          <t>x</t>
        </is>
      </c>
      <c r="E97" s="35">
        <f>ROUNDUP($N97/E$89,2)</f>
        <v/>
      </c>
      <c r="F97" s="35">
        <f>ROUNDUP($N97/F$89,2)</f>
        <v/>
      </c>
      <c r="G97" s="35">
        <f>ROUNDUP($N97/G$89,2)</f>
        <v/>
      </c>
      <c r="H97" s="35">
        <f>ROUNDUP($N97/H$89,2)</f>
        <v/>
      </c>
      <c r="I97" s="37">
        <f>ROUNDUP($N97/I$89,2)</f>
        <v/>
      </c>
      <c r="J97" s="37">
        <f>ROUNDUP($N97/J$89,2)</f>
        <v/>
      </c>
      <c r="K97" s="37">
        <f>ROUNDUP($N97/K$89,2)</f>
        <v/>
      </c>
      <c r="L97" s="37">
        <f>ROUNDUP($N97/L$89,2)</f>
        <v/>
      </c>
      <c r="M97" s="900">
        <f>ROUNDUP($N97/M$89,2)</f>
        <v/>
      </c>
      <c r="N97" s="663" t="inlineStr">
        <is>
          <t>0.03</t>
        </is>
      </c>
    </row>
    <row r="98" ht="24" customHeight="1">
      <c r="A98" s="414" t="n"/>
      <c r="B98" s="239" t="inlineStr">
        <is>
          <t>比例 4</t>
        </is>
      </c>
      <c r="C98" s="483" t="inlineStr">
        <is>
          <t>x</t>
        </is>
      </c>
      <c r="D98" s="483" t="inlineStr">
        <is>
          <t>x</t>
        </is>
      </c>
      <c r="E98" s="483" t="inlineStr">
        <is>
          <t>x</t>
        </is>
      </c>
      <c r="F98" s="35">
        <f>ROUNDUP($N98/F$89,2)</f>
        <v/>
      </c>
      <c r="G98" s="35">
        <f>ROUNDUP($N98/G$89,2)</f>
        <v/>
      </c>
      <c r="H98" s="35">
        <f>ROUNDUP($N98/H$89,2)</f>
        <v/>
      </c>
      <c r="I98" s="35">
        <f>ROUNDUP($N98/I$89,2)</f>
        <v/>
      </c>
      <c r="J98" s="37">
        <f>ROUNDUP($N98/J$89,2)</f>
        <v/>
      </c>
      <c r="K98" s="37">
        <f>ROUNDUP($N98/K$89,2)</f>
        <v/>
      </c>
      <c r="L98" s="37">
        <f>ROUNDUP($N98/L$89,2)</f>
        <v/>
      </c>
      <c r="M98" s="900">
        <f>ROUNDUP($N98/M$89,2)</f>
        <v/>
      </c>
      <c r="N98" s="663" t="inlineStr">
        <is>
          <t>0.04</t>
        </is>
      </c>
    </row>
    <row r="99" ht="24" customHeight="1">
      <c r="A99" s="414" t="n"/>
      <c r="B99" s="239" t="inlineStr">
        <is>
          <t>比例 5</t>
        </is>
      </c>
      <c r="C99" s="483" t="inlineStr">
        <is>
          <t>x</t>
        </is>
      </c>
      <c r="D99" s="483" t="inlineStr">
        <is>
          <t>x</t>
        </is>
      </c>
      <c r="E99" s="483" t="inlineStr">
        <is>
          <t>x</t>
        </is>
      </c>
      <c r="F99" s="483" t="inlineStr">
        <is>
          <t>x</t>
        </is>
      </c>
      <c r="G99" s="35">
        <f>ROUNDUP($N99/G$89,2)</f>
        <v/>
      </c>
      <c r="H99" s="35">
        <f>ROUNDUP($N99/H$89,2)</f>
        <v/>
      </c>
      <c r="I99" s="35">
        <f>ROUNDUP($N99/I$89,2)</f>
        <v/>
      </c>
      <c r="J99" s="35">
        <f>ROUNDUP($N99/J$89,2)</f>
        <v/>
      </c>
      <c r="K99" s="37">
        <f>ROUNDUP($N99/K$89,2)</f>
        <v/>
      </c>
      <c r="L99" s="37">
        <f>ROUNDUP($N99/L$89,2)</f>
        <v/>
      </c>
      <c r="M99" s="900">
        <f>ROUNDUP($N99/M$89,2)</f>
        <v/>
      </c>
      <c r="N99" s="663" t="inlineStr">
        <is>
          <t>0.05</t>
        </is>
      </c>
    </row>
    <row r="100" ht="24" customHeight="1">
      <c r="A100" s="414" t="n"/>
      <c r="B100" s="239" t="inlineStr">
        <is>
          <t>比例 6</t>
        </is>
      </c>
      <c r="C100" s="483" t="inlineStr">
        <is>
          <t>x</t>
        </is>
      </c>
      <c r="D100" s="483" t="inlineStr">
        <is>
          <t>x</t>
        </is>
      </c>
      <c r="E100" s="483" t="inlineStr">
        <is>
          <t>x</t>
        </is>
      </c>
      <c r="F100" s="483" t="inlineStr">
        <is>
          <t>x</t>
        </is>
      </c>
      <c r="G100" s="483" t="inlineStr">
        <is>
          <t>x</t>
        </is>
      </c>
      <c r="H100" s="35">
        <f>ROUNDUP($N100/H$89,2)</f>
        <v/>
      </c>
      <c r="I100" s="35">
        <f>ROUNDUP($N100/I$89,2)</f>
        <v/>
      </c>
      <c r="J100" s="35">
        <f>ROUNDUP($N100/J$89,2)</f>
        <v/>
      </c>
      <c r="K100" s="35">
        <f>ROUNDUP($N100/K$89,2)</f>
        <v/>
      </c>
      <c r="L100" s="37">
        <f>ROUNDUP($N100/L$89,2)</f>
        <v/>
      </c>
      <c r="M100" s="900">
        <f>ROUNDUP($N100/M$89,2)</f>
        <v/>
      </c>
      <c r="N100" s="663" t="inlineStr">
        <is>
          <t>0.06</t>
        </is>
      </c>
    </row>
    <row r="101" ht="24" customHeight="1">
      <c r="A101" s="414" t="n"/>
      <c r="B101" s="239" t="inlineStr">
        <is>
          <t>比例 7</t>
        </is>
      </c>
      <c r="C101" s="483" t="inlineStr">
        <is>
          <t>x</t>
        </is>
      </c>
      <c r="D101" s="483" t="inlineStr">
        <is>
          <t>x</t>
        </is>
      </c>
      <c r="E101" s="483" t="inlineStr">
        <is>
          <t>x</t>
        </is>
      </c>
      <c r="F101" s="483" t="inlineStr">
        <is>
          <t>x</t>
        </is>
      </c>
      <c r="G101" s="483" t="inlineStr">
        <is>
          <t>x</t>
        </is>
      </c>
      <c r="H101" s="483" t="inlineStr">
        <is>
          <t>x</t>
        </is>
      </c>
      <c r="I101" s="35">
        <f>ROUNDUP($N101/I$89,2)</f>
        <v/>
      </c>
      <c r="J101" s="35">
        <f>ROUNDUP($N101/J$89,2)</f>
        <v/>
      </c>
      <c r="K101" s="35">
        <f>ROUNDUP($N101/K$89,2)</f>
        <v/>
      </c>
      <c r="L101" s="35">
        <f>ROUNDUP($N101/L$89,2)</f>
        <v/>
      </c>
      <c r="M101" s="900">
        <f>ROUNDUP($N101/M$89,2)</f>
        <v/>
      </c>
      <c r="N101" s="663" t="inlineStr">
        <is>
          <t>0.07</t>
        </is>
      </c>
    </row>
    <row r="102" ht="24" customHeight="1">
      <c r="A102" s="414" t="n"/>
      <c r="B102" s="239" t="inlineStr">
        <is>
          <t>比例 8</t>
        </is>
      </c>
      <c r="C102" s="483" t="inlineStr">
        <is>
          <t>x</t>
        </is>
      </c>
      <c r="D102" s="483" t="inlineStr">
        <is>
          <t>x</t>
        </is>
      </c>
      <c r="E102" s="483" t="inlineStr">
        <is>
          <t>x</t>
        </is>
      </c>
      <c r="F102" s="483" t="inlineStr">
        <is>
          <t>x</t>
        </is>
      </c>
      <c r="G102" s="483" t="inlineStr">
        <is>
          <t>x</t>
        </is>
      </c>
      <c r="H102" s="483" t="inlineStr">
        <is>
          <t>x</t>
        </is>
      </c>
      <c r="I102" s="483" t="inlineStr">
        <is>
          <t>x</t>
        </is>
      </c>
      <c r="J102" s="35">
        <f>ROUNDUP($N102/J$89,2)</f>
        <v/>
      </c>
      <c r="K102" s="35">
        <f>ROUNDUP($N102/K$89,2)</f>
        <v/>
      </c>
      <c r="L102" s="35">
        <f>ROUNDUP($N102/L$89,2)</f>
        <v/>
      </c>
      <c r="M102" s="36">
        <f>ROUNDUP($N102/M$89,2)</f>
        <v/>
      </c>
      <c r="N102" s="663" t="inlineStr">
        <is>
          <t>0.08</t>
        </is>
      </c>
    </row>
    <row r="103" ht="24" customHeight="1">
      <c r="A103" s="414" t="n"/>
      <c r="B103" s="239" t="inlineStr">
        <is>
          <t>比例 9</t>
        </is>
      </c>
      <c r="C103" s="483" t="inlineStr">
        <is>
          <t>x</t>
        </is>
      </c>
      <c r="D103" s="483" t="inlineStr">
        <is>
          <t>x</t>
        </is>
      </c>
      <c r="E103" s="483" t="inlineStr">
        <is>
          <t>x</t>
        </is>
      </c>
      <c r="F103" s="483" t="inlineStr">
        <is>
          <t>x</t>
        </is>
      </c>
      <c r="G103" s="483" t="inlineStr">
        <is>
          <t>x</t>
        </is>
      </c>
      <c r="H103" s="483" t="inlineStr">
        <is>
          <t>x</t>
        </is>
      </c>
      <c r="I103" s="483" t="inlineStr">
        <is>
          <t>x</t>
        </is>
      </c>
      <c r="J103" s="35">
        <f>ROUNDUP($N103/J$89,2)</f>
        <v/>
      </c>
      <c r="K103" s="35">
        <f>ROUNDUP($N103/K$89,2)</f>
        <v/>
      </c>
      <c r="L103" s="35">
        <f>ROUNDUP($N103/L$89,2)</f>
        <v/>
      </c>
      <c r="M103" s="36">
        <f>ROUNDUP($N103/M$89,2)</f>
        <v/>
      </c>
      <c r="N103" s="663" t="inlineStr">
        <is>
          <t>0.09</t>
        </is>
      </c>
    </row>
    <row r="104" ht="24" customHeight="1">
      <c r="A104" s="414" t="n"/>
      <c r="B104" s="46" t="inlineStr">
        <is>
          <t>比例10</t>
        </is>
      </c>
      <c r="C104" s="483" t="inlineStr">
        <is>
          <t>x</t>
        </is>
      </c>
      <c r="D104" s="483" t="inlineStr">
        <is>
          <t>x</t>
        </is>
      </c>
      <c r="E104" s="483" t="inlineStr">
        <is>
          <t>x</t>
        </is>
      </c>
      <c r="F104" s="483" t="inlineStr">
        <is>
          <t>x</t>
        </is>
      </c>
      <c r="G104" s="483" t="inlineStr">
        <is>
          <t>x</t>
        </is>
      </c>
      <c r="H104" s="483" t="inlineStr">
        <is>
          <t>x</t>
        </is>
      </c>
      <c r="I104" s="483" t="inlineStr">
        <is>
          <t>x</t>
        </is>
      </c>
      <c r="J104" s="483" t="inlineStr">
        <is>
          <t>x</t>
        </is>
      </c>
      <c r="K104" s="35">
        <f>ROUNDUP($N104/K$89,2)</f>
        <v/>
      </c>
      <c r="L104" s="35">
        <f>ROUNDUP($N104/L$89,2)</f>
        <v/>
      </c>
      <c r="M104" s="36">
        <f>ROUNDUP($N104/M$89,2)</f>
        <v/>
      </c>
      <c r="N104" s="663" t="inlineStr">
        <is>
          <t>0.1</t>
        </is>
      </c>
    </row>
    <row r="105" ht="24" customHeight="1">
      <c r="A105" s="414" t="n"/>
      <c r="B105" s="46" t="inlineStr">
        <is>
          <t>比例11</t>
        </is>
      </c>
      <c r="C105" s="483" t="inlineStr">
        <is>
          <t>x</t>
        </is>
      </c>
      <c r="D105" s="483" t="inlineStr">
        <is>
          <t>x</t>
        </is>
      </c>
      <c r="E105" s="483" t="inlineStr">
        <is>
          <t>x</t>
        </is>
      </c>
      <c r="F105" s="483" t="inlineStr">
        <is>
          <t>x</t>
        </is>
      </c>
      <c r="G105" s="483" t="inlineStr">
        <is>
          <t>x</t>
        </is>
      </c>
      <c r="H105" s="483" t="inlineStr">
        <is>
          <t>x</t>
        </is>
      </c>
      <c r="I105" s="483" t="inlineStr">
        <is>
          <t>x</t>
        </is>
      </c>
      <c r="J105" s="483" t="inlineStr">
        <is>
          <t>x</t>
        </is>
      </c>
      <c r="K105" s="35">
        <f>ROUNDUP($N105/K$89,2)</f>
        <v/>
      </c>
      <c r="L105" s="35">
        <f>ROUNDUP($N105/L$89,2)</f>
        <v/>
      </c>
      <c r="M105" s="36">
        <f>ROUNDUP($N105/M$89,2)</f>
        <v/>
      </c>
      <c r="N105" s="663" t="inlineStr">
        <is>
          <t>0.11</t>
        </is>
      </c>
    </row>
    <row r="106" ht="24" customHeight="1">
      <c r="A106" s="414" t="n"/>
      <c r="B106" s="46" t="inlineStr">
        <is>
          <t>比例12</t>
        </is>
      </c>
      <c r="C106" s="483" t="inlineStr">
        <is>
          <t>x</t>
        </is>
      </c>
      <c r="D106" s="483" t="inlineStr">
        <is>
          <t>x</t>
        </is>
      </c>
      <c r="E106" s="483" t="inlineStr">
        <is>
          <t>x</t>
        </is>
      </c>
      <c r="F106" s="483" t="inlineStr">
        <is>
          <t>x</t>
        </is>
      </c>
      <c r="G106" s="483" t="inlineStr">
        <is>
          <t>x</t>
        </is>
      </c>
      <c r="H106" s="483" t="inlineStr">
        <is>
          <t>x</t>
        </is>
      </c>
      <c r="I106" s="483" t="inlineStr">
        <is>
          <t>x</t>
        </is>
      </c>
      <c r="J106" s="483" t="inlineStr">
        <is>
          <t>x</t>
        </is>
      </c>
      <c r="K106" s="483" t="inlineStr">
        <is>
          <t>x</t>
        </is>
      </c>
      <c r="L106" s="35">
        <f>ROUNDUP($N106/L$89,2)</f>
        <v/>
      </c>
      <c r="M106" s="36">
        <f>ROUNDUP($N106/M$89,2)</f>
        <v/>
      </c>
      <c r="N106" s="663" t="inlineStr">
        <is>
          <t>0.12</t>
        </is>
      </c>
    </row>
    <row r="107" ht="24" customHeight="1">
      <c r="A107" s="414" t="n"/>
      <c r="B107" s="46" t="inlineStr">
        <is>
          <t>比例13</t>
        </is>
      </c>
      <c r="C107" s="483" t="inlineStr">
        <is>
          <t>x</t>
        </is>
      </c>
      <c r="D107" s="483" t="inlineStr">
        <is>
          <t>x</t>
        </is>
      </c>
      <c r="E107" s="483" t="inlineStr">
        <is>
          <t>x</t>
        </is>
      </c>
      <c r="F107" s="483" t="inlineStr">
        <is>
          <t>x</t>
        </is>
      </c>
      <c r="G107" s="483" t="inlineStr">
        <is>
          <t>x</t>
        </is>
      </c>
      <c r="H107" s="483" t="inlineStr">
        <is>
          <t>x</t>
        </is>
      </c>
      <c r="I107" s="483" t="inlineStr">
        <is>
          <t>x</t>
        </is>
      </c>
      <c r="J107" s="483" t="inlineStr">
        <is>
          <t>x</t>
        </is>
      </c>
      <c r="K107" s="483" t="inlineStr">
        <is>
          <t>x</t>
        </is>
      </c>
      <c r="L107" s="35">
        <f>ROUNDUP($N107/L$89,2)</f>
        <v/>
      </c>
      <c r="M107" s="36">
        <f>ROUNDUP($N107/M$89,2)</f>
        <v/>
      </c>
      <c r="N107" s="663" t="inlineStr">
        <is>
          <t>0.13</t>
        </is>
      </c>
    </row>
    <row r="108" ht="24" customHeight="1">
      <c r="A108" s="414" t="n"/>
      <c r="B108" s="46" t="inlineStr">
        <is>
          <t>比例14</t>
        </is>
      </c>
      <c r="C108" s="483" t="inlineStr">
        <is>
          <t>x</t>
        </is>
      </c>
      <c r="D108" s="483" t="inlineStr">
        <is>
          <t>x</t>
        </is>
      </c>
      <c r="E108" s="483" t="inlineStr">
        <is>
          <t>x</t>
        </is>
      </c>
      <c r="F108" s="483" t="inlineStr">
        <is>
          <t>x</t>
        </is>
      </c>
      <c r="G108" s="483" t="inlineStr">
        <is>
          <t>x</t>
        </is>
      </c>
      <c r="H108" s="483" t="inlineStr">
        <is>
          <t>x</t>
        </is>
      </c>
      <c r="I108" s="483" t="inlineStr">
        <is>
          <t>x</t>
        </is>
      </c>
      <c r="J108" s="483" t="inlineStr">
        <is>
          <t>x</t>
        </is>
      </c>
      <c r="K108" s="483" t="inlineStr">
        <is>
          <t>x</t>
        </is>
      </c>
      <c r="L108" s="483" t="inlineStr">
        <is>
          <t>x</t>
        </is>
      </c>
      <c r="M108" s="36">
        <f>ROUNDUP($N108/M$89,2)</f>
        <v/>
      </c>
      <c r="N108" s="663" t="inlineStr">
        <is>
          <t>0.14</t>
        </is>
      </c>
    </row>
    <row r="109" ht="24" customHeight="1">
      <c r="A109" s="76" t="n"/>
      <c r="B109" s="368" t="inlineStr">
        <is>
          <t>比例15</t>
        </is>
      </c>
      <c r="C109" s="48" t="inlineStr">
        <is>
          <t>x</t>
        </is>
      </c>
      <c r="D109" s="48" t="inlineStr">
        <is>
          <t>x</t>
        </is>
      </c>
      <c r="E109" s="48" t="inlineStr">
        <is>
          <t>x</t>
        </is>
      </c>
      <c r="F109" s="48" t="inlineStr">
        <is>
          <t>x</t>
        </is>
      </c>
      <c r="G109" s="48" t="inlineStr">
        <is>
          <t>x</t>
        </is>
      </c>
      <c r="H109" s="48" t="inlineStr">
        <is>
          <t>x</t>
        </is>
      </c>
      <c r="I109" s="48" t="inlineStr">
        <is>
          <t>x</t>
        </is>
      </c>
      <c r="J109" s="48" t="inlineStr">
        <is>
          <t>x</t>
        </is>
      </c>
      <c r="K109" s="48" t="inlineStr">
        <is>
          <t>x</t>
        </is>
      </c>
      <c r="L109" s="48" t="inlineStr">
        <is>
          <t>x</t>
        </is>
      </c>
      <c r="M109" s="31">
        <f>ROUNDUP($N109/M$89,2)</f>
        <v/>
      </c>
      <c r="N109" s="663" t="inlineStr">
        <is>
          <t>0.15</t>
        </is>
      </c>
    </row>
  </sheetData>
  <mergeCells count="23">
    <mergeCell ref="C4:C5"/>
    <mergeCell ref="B1:D1"/>
    <mergeCell ref="A53:A64"/>
    <mergeCell ref="A81:A92"/>
    <mergeCell ref="B2:B3"/>
    <mergeCell ref="D2:D3"/>
    <mergeCell ref="A67:A78"/>
    <mergeCell ref="E2:M2"/>
    <mergeCell ref="A93:M93"/>
    <mergeCell ref="A39:A50"/>
    <mergeCell ref="D4:D5"/>
    <mergeCell ref="E1:L1"/>
    <mergeCell ref="C2:C3"/>
    <mergeCell ref="A95:A109"/>
    <mergeCell ref="A51:M51"/>
    <mergeCell ref="A79:M79"/>
    <mergeCell ref="A2:A5"/>
    <mergeCell ref="E3:M3"/>
    <mergeCell ref="A65:M65"/>
    <mergeCell ref="B4:B5"/>
    <mergeCell ref="A37:M37"/>
    <mergeCell ref="E5:M5"/>
    <mergeCell ref="E4:M4"/>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B4" r:id="rId5"/>
    <hyperlink xmlns:r="http://schemas.openxmlformats.org/officeDocument/2006/relationships" ref="C4" r:id="rId6"/>
    <hyperlink xmlns:r="http://schemas.openxmlformats.org/officeDocument/2006/relationships" ref="D4" r:id="rId7"/>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71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s>
  <sheetData>
    <row r="1" ht="24" customHeight="1">
      <c r="A1" s="140" t="inlineStr">
        <is>
          <t>武器铭刻</t>
        </is>
      </c>
      <c r="B1" s="653" t="inlineStr">
        <is>
          <t>名称</t>
        </is>
      </c>
      <c r="C1" s="3" t="n"/>
      <c r="D1" s="3" t="n"/>
      <c r="E1" s="3" t="n"/>
      <c r="F1" s="3" t="n"/>
      <c r="G1" s="3" t="n"/>
      <c r="H1" s="24" t="inlineStr">
        <is>
          <t>祝福详情：祝福模式4级起清，活动期间永久有效。</t>
        </is>
      </c>
      <c r="I1" s="56" t="n"/>
      <c r="J1" s="56" t="n"/>
      <c r="K1" s="56" t="n"/>
      <c r="L1" s="56" t="n"/>
      <c r="M1" s="1071">
        <f>首页索引!$M$1</f>
        <v/>
      </c>
      <c r="N1" s="947">
        <f>@IF(M1="中秋祝福",6,IF(M1="周年祝福",5,IF(M1="春节祝福",5,4)))</f>
        <v/>
      </c>
    </row>
    <row r="2" ht="24" customHeight="1">
      <c r="A2" s="1045" t="inlineStr">
        <is>
          <t>铭刻材料</t>
        </is>
      </c>
      <c r="B2" s="1129" t="inlineStr">
        <is>
          <t>魅影舞步</t>
        </is>
      </c>
      <c r="C2" s="1130" t="inlineStr">
        <is>
          <t>攻无不克</t>
        </is>
      </c>
      <c r="D2" s="1131" t="inlineStr">
        <is>
          <t>百战之躯</t>
        </is>
      </c>
      <c r="E2" s="1131" t="inlineStr">
        <is>
          <t>炙血战魂</t>
        </is>
      </c>
      <c r="F2" s="1131" t="inlineStr">
        <is>
          <t>四魂天功</t>
        </is>
      </c>
      <c r="G2" s="1132" t="inlineStr">
        <is>
          <t>三魂之力</t>
        </is>
      </c>
      <c r="H2" s="1047" t="inlineStr">
        <is>
          <t>常规祝福：铭刻10级前（含）失败4点祝福值。材料  60斗豆/斗币。</t>
        </is>
      </c>
      <c r="I2" s="158" t="n"/>
      <c r="J2" s="158" t="n"/>
      <c r="K2" s="158" t="n"/>
      <c r="L2" s="158" t="n"/>
      <c r="M2" s="320" t="n"/>
    </row>
    <row r="3" ht="24" customHeight="1">
      <c r="A3" s="11" t="n"/>
      <c r="B3" s="1133" t="inlineStr">
        <is>
          <t>奇异的画笔</t>
        </is>
      </c>
      <c r="C3" s="1134" t="inlineStr">
        <is>
          <t>锋利的狼牙</t>
        </is>
      </c>
      <c r="D3" s="1134" t="inlineStr">
        <is>
          <t>粗壮的牛角</t>
        </is>
      </c>
      <c r="E3" s="1134" t="inlineStr">
        <is>
          <t>破碎的铠甲</t>
        </is>
      </c>
      <c r="F3" s="1134" t="inlineStr">
        <is>
          <t>四色补天石</t>
        </is>
      </c>
      <c r="G3" s="1135" t="inlineStr">
        <is>
          <t>三彩水晶石</t>
        </is>
      </c>
      <c r="H3" s="1049" t="inlineStr">
        <is>
          <t>春节祝福：铭刻12级前（含）失败5点祝福值。材料  50斗豆/斗币。</t>
        </is>
      </c>
      <c r="I3" s="129" t="n"/>
      <c r="J3" s="129" t="n"/>
      <c r="K3" s="129" t="n"/>
      <c r="L3" s="129" t="n"/>
      <c r="M3" s="130" t="n"/>
    </row>
    <row r="4" ht="24" customHeight="1">
      <c r="A4" s="11" t="n"/>
      <c r="B4" s="1136" t="inlineStr">
        <is>
          <t>横扫千军</t>
        </is>
      </c>
      <c r="C4" s="1137" t="inlineStr">
        <is>
          <t>生存本能</t>
        </is>
      </c>
      <c r="D4" s="1138" t="inlineStr">
        <is>
          <t>坚定不移</t>
        </is>
      </c>
      <c r="E4" s="1138" t="inlineStr">
        <is>
          <t>嗜血如命</t>
        </is>
      </c>
      <c r="F4" s="1138" t="inlineStr">
        <is>
          <t>坚韧不拔</t>
        </is>
      </c>
      <c r="G4" s="1139" t="inlineStr">
        <is>
          <t>生命伤害
附伤附减</t>
        </is>
      </c>
      <c r="H4" s="1049" t="inlineStr">
        <is>
          <t>周年祝福：铭刻13级前（含）失败5点祝福值。材料  50斗豆/斗币。</t>
        </is>
      </c>
      <c r="I4" s="129" t="n"/>
      <c r="J4" s="129" t="n"/>
      <c r="K4" s="129" t="n"/>
      <c r="L4" s="129" t="n"/>
      <c r="M4" s="130" t="n"/>
    </row>
    <row r="5" ht="24" customHeight="1">
      <c r="A5" s="11" t="n"/>
      <c r="B5" s="1140" t="inlineStr">
        <is>
          <t>尖锐的铁器</t>
        </is>
      </c>
      <c r="C5" s="1141" t="inlineStr">
        <is>
          <t>沧桑的兽骨</t>
        </is>
      </c>
      <c r="D5" s="1142" t="inlineStr">
        <is>
          <t>稳固的磐石</t>
        </is>
      </c>
      <c r="E5" s="1142" t="inlineStr">
        <is>
          <t>染血的羊皮</t>
        </is>
      </c>
      <c r="F5" s="1142" t="inlineStr">
        <is>
          <t>坚固的砥石</t>
        </is>
      </c>
      <c r="G5" s="416" t="n"/>
      <c r="H5" s="1143" t="inlineStr">
        <is>
          <t>中秋祝福：铭刻13级前（含）失败6点祝福值。材料100斗豆/斗币。</t>
        </is>
      </c>
      <c r="I5" s="135" t="n"/>
      <c r="J5" s="135" t="n"/>
      <c r="K5" s="135" t="n"/>
      <c r="L5" s="135" t="n"/>
      <c r="M5" s="136" t="n"/>
    </row>
    <row r="6" ht="24" customHeight="1">
      <c r="A6" s="1144" t="inlineStr">
        <is>
          <t>常规祝福：魅影无祝福，材料无折扣。春节/周年/中秋祝福：魅影有祝福，材料无折扣。</t>
        </is>
      </c>
    </row>
    <row r="7" ht="24" customHeight="1">
      <c r="A7" s="386" t="inlineStr">
        <is>
          <t>属性</t>
        </is>
      </c>
      <c r="B7" s="1145" t="inlineStr">
        <is>
          <t>战斗力</t>
        </is>
      </c>
      <c r="C7" s="228" t="inlineStr">
        <is>
          <t>生命值</t>
        </is>
      </c>
      <c r="D7" s="228" t="inlineStr">
        <is>
          <t>该武伤害</t>
        </is>
      </c>
      <c r="E7" s="228" t="inlineStr">
        <is>
          <t>附伤附减</t>
        </is>
      </c>
      <c r="F7" s="388" t="inlineStr">
        <is>
          <t>祝福值</t>
        </is>
      </c>
      <c r="G7" s="201" t="inlineStr">
        <is>
          <t>单次材料</t>
        </is>
      </c>
      <c r="H7" s="201" t="inlineStr">
        <is>
          <t>满值材料</t>
        </is>
      </c>
      <c r="I7" s="311" t="inlineStr">
        <is>
          <t>满值积分</t>
        </is>
      </c>
      <c r="J7" s="653" t="inlineStr">
        <is>
          <t>祝福值</t>
        </is>
      </c>
      <c r="K7" s="201" t="inlineStr">
        <is>
          <t>单次材料</t>
        </is>
      </c>
      <c r="L7" s="201" t="inlineStr">
        <is>
          <t>满值材料</t>
        </is>
      </c>
      <c r="M7" s="311" t="inlineStr">
        <is>
          <t>满值积分</t>
        </is>
      </c>
    </row>
    <row r="8" ht="24" customHeight="1">
      <c r="A8" s="1146" t="inlineStr">
        <is>
          <t>0级</t>
        </is>
      </c>
      <c r="B8" s="1147" t="inlineStr">
        <is>
          <t>0</t>
        </is>
      </c>
      <c r="C8" s="704" t="inlineStr">
        <is>
          <t>0</t>
        </is>
      </c>
      <c r="D8" s="704" t="inlineStr">
        <is>
          <t>0</t>
        </is>
      </c>
      <c r="E8" s="705" t="inlineStr">
        <is>
          <t>0</t>
        </is>
      </c>
      <c r="F8" s="675" t="inlineStr">
        <is>
          <t>4</t>
        </is>
      </c>
      <c r="G8" s="1148" t="inlineStr">
        <is>
          <t>1</t>
        </is>
      </c>
      <c r="H8" s="1148">
        <f>ROUNDUP((F8/$N$1+1),0)*G8</f>
        <v/>
      </c>
      <c r="I8" s="703">
        <f>H8*20</f>
        <v/>
      </c>
      <c r="J8" s="675" t="inlineStr">
        <is>
          <t>6</t>
        </is>
      </c>
      <c r="K8" s="1148" t="inlineStr">
        <is>
          <t>1</t>
        </is>
      </c>
      <c r="L8" s="1149">
        <f>ROUNDUP((J8/$N$1+1),0)*K8</f>
        <v/>
      </c>
      <c r="M8" s="1150">
        <f>L8*20</f>
        <v/>
      </c>
    </row>
    <row r="9" ht="24" customHeight="1">
      <c r="A9" s="1146" t="inlineStr">
        <is>
          <t>1级</t>
        </is>
      </c>
      <c r="B9" s="1147" t="inlineStr">
        <is>
          <t>0.2</t>
        </is>
      </c>
      <c r="C9" s="704" t="inlineStr">
        <is>
          <t>2</t>
        </is>
      </c>
      <c r="D9" s="704" t="inlineStr">
        <is>
          <t>3</t>
        </is>
      </c>
      <c r="E9" s="705" t="inlineStr">
        <is>
          <t>1</t>
        </is>
      </c>
      <c r="F9" s="208" t="inlineStr">
        <is>
          <t>10</t>
        </is>
      </c>
      <c r="G9" s="704" t="inlineStr">
        <is>
          <t>2</t>
        </is>
      </c>
      <c r="H9" s="704">
        <f>ROUNDUP((F9/$N$1+1),0)*G9</f>
        <v/>
      </c>
      <c r="I9" s="705">
        <f>H9*20</f>
        <v/>
      </c>
      <c r="J9" s="208" t="inlineStr">
        <is>
          <t>16</t>
        </is>
      </c>
      <c r="K9" s="704" t="inlineStr">
        <is>
          <t>2</t>
        </is>
      </c>
      <c r="L9" s="1147">
        <f>ROUNDUP((J9/$N$1+1),0)*K9</f>
        <v/>
      </c>
      <c r="M9" s="1151">
        <f>L9*20</f>
        <v/>
      </c>
    </row>
    <row r="10" ht="24" customHeight="1">
      <c r="A10" s="1146" t="inlineStr">
        <is>
          <t>2级</t>
        </is>
      </c>
      <c r="B10" s="1147" t="inlineStr">
        <is>
          <t>0.5</t>
        </is>
      </c>
      <c r="C10" s="704" t="inlineStr">
        <is>
          <t>5</t>
        </is>
      </c>
      <c r="D10" s="704" t="inlineStr">
        <is>
          <t>8</t>
        </is>
      </c>
      <c r="E10" s="705" t="inlineStr">
        <is>
          <t>2</t>
        </is>
      </c>
      <c r="F10" s="208" t="inlineStr">
        <is>
          <t>32</t>
        </is>
      </c>
      <c r="G10" s="704" t="inlineStr">
        <is>
          <t>3</t>
        </is>
      </c>
      <c r="H10" s="704">
        <f>ROUNDUP((F10/$N$1+1),0)*G10</f>
        <v/>
      </c>
      <c r="I10" s="705">
        <f>H10*20</f>
        <v/>
      </c>
      <c r="J10" s="208" t="inlineStr">
        <is>
          <t>48</t>
        </is>
      </c>
      <c r="K10" s="704" t="inlineStr">
        <is>
          <t>3</t>
        </is>
      </c>
      <c r="L10" s="1147">
        <f>ROUNDUP((J10/$N$1+1),0)*K10</f>
        <v/>
      </c>
      <c r="M10" s="1151">
        <f>L10*20</f>
        <v/>
      </c>
    </row>
    <row r="11" ht="24" customHeight="1">
      <c r="A11" s="1146" t="inlineStr">
        <is>
          <t>3级</t>
        </is>
      </c>
      <c r="B11" s="1147" t="inlineStr">
        <is>
          <t>0.9</t>
        </is>
      </c>
      <c r="C11" s="704" t="inlineStr">
        <is>
          <t>9</t>
        </is>
      </c>
      <c r="D11" s="704" t="inlineStr">
        <is>
          <t>15</t>
        </is>
      </c>
      <c r="E11" s="705" t="inlineStr">
        <is>
          <t>3</t>
        </is>
      </c>
      <c r="F11" s="208" t="inlineStr">
        <is>
          <t>50</t>
        </is>
      </c>
      <c r="G11" s="704" t="inlineStr">
        <is>
          <t>4</t>
        </is>
      </c>
      <c r="H11" s="704">
        <f>ROUNDUP((F11/$N$1+1),0)*G11</f>
        <v/>
      </c>
      <c r="I11" s="705">
        <f>H11*20</f>
        <v/>
      </c>
      <c r="J11" s="208" t="inlineStr">
        <is>
          <t>76</t>
        </is>
      </c>
      <c r="K11" s="704" t="inlineStr">
        <is>
          <t>4</t>
        </is>
      </c>
      <c r="L11" s="1147">
        <f>ROUNDUP((J11/$N$1+1),0)*K11</f>
        <v/>
      </c>
      <c r="M11" s="1151">
        <f>L11*20</f>
        <v/>
      </c>
    </row>
    <row r="12" ht="24" customHeight="1">
      <c r="A12" s="1146" t="inlineStr">
        <is>
          <t>4级</t>
        </is>
      </c>
      <c r="B12" s="1147" t="inlineStr">
        <is>
          <t>1.4</t>
        </is>
      </c>
      <c r="C12" s="704" t="inlineStr">
        <is>
          <t>14</t>
        </is>
      </c>
      <c r="D12" s="704" t="inlineStr">
        <is>
          <t>23</t>
        </is>
      </c>
      <c r="E12" s="705" t="inlineStr">
        <is>
          <t>4</t>
        </is>
      </c>
      <c r="F12" s="208" t="inlineStr">
        <is>
          <t>56</t>
        </is>
      </c>
      <c r="G12" s="704" t="inlineStr">
        <is>
          <t>5</t>
        </is>
      </c>
      <c r="H12" s="704">
        <f>ROUNDUP((F12/$N$1+1),0)*G12</f>
        <v/>
      </c>
      <c r="I12" s="705">
        <f>H12*20</f>
        <v/>
      </c>
      <c r="J12" s="208" t="inlineStr">
        <is>
          <t>84</t>
        </is>
      </c>
      <c r="K12" s="704" t="inlineStr">
        <is>
          <t>5</t>
        </is>
      </c>
      <c r="L12" s="1147">
        <f>ROUNDUP((J12/$N$1+1),0)*K12</f>
        <v/>
      </c>
      <c r="M12" s="1151">
        <f>L12*20</f>
        <v/>
      </c>
    </row>
    <row r="13" ht="24" customHeight="1">
      <c r="A13" s="1146" t="inlineStr">
        <is>
          <t>5级</t>
        </is>
      </c>
      <c r="B13" s="1147" t="inlineStr">
        <is>
          <t>1.9</t>
        </is>
      </c>
      <c r="C13" s="704" t="inlineStr">
        <is>
          <t>19</t>
        </is>
      </c>
      <c r="D13" s="704" t="inlineStr">
        <is>
          <t>32</t>
        </is>
      </c>
      <c r="E13" s="705" t="inlineStr">
        <is>
          <t>6</t>
        </is>
      </c>
      <c r="F13" s="208" t="inlineStr">
        <is>
          <t>66</t>
        </is>
      </c>
      <c r="G13" s="704" t="inlineStr">
        <is>
          <t>6</t>
        </is>
      </c>
      <c r="H13" s="704">
        <f>ROUNDUP((F13/$N$1+1),0)*G13</f>
        <v/>
      </c>
      <c r="I13" s="705">
        <f>H13*20</f>
        <v/>
      </c>
      <c r="J13" s="208" t="inlineStr">
        <is>
          <t>100</t>
        </is>
      </c>
      <c r="K13" s="704" t="inlineStr">
        <is>
          <t>6</t>
        </is>
      </c>
      <c r="L13" s="1147">
        <f>ROUNDUP((J13/$N$1+1),0)*K13</f>
        <v/>
      </c>
      <c r="M13" s="1151">
        <f>L13*20</f>
        <v/>
      </c>
    </row>
    <row r="14" ht="24" customHeight="1">
      <c r="A14" s="1146" t="inlineStr">
        <is>
          <t>6级</t>
        </is>
      </c>
      <c r="B14" s="1147" t="inlineStr">
        <is>
          <t>2.5</t>
        </is>
      </c>
      <c r="C14" s="704" t="inlineStr">
        <is>
          <t>25</t>
        </is>
      </c>
      <c r="D14" s="704" t="inlineStr">
        <is>
          <t>42</t>
        </is>
      </c>
      <c r="E14" s="705" t="inlineStr">
        <is>
          <t>8</t>
        </is>
      </c>
      <c r="F14" s="208" t="inlineStr">
        <is>
          <t>80</t>
        </is>
      </c>
      <c r="G14" s="704" t="inlineStr">
        <is>
          <t>7</t>
        </is>
      </c>
      <c r="H14" s="704">
        <f>ROUNDUP((F14/$N$1+1),0)*G14</f>
        <v/>
      </c>
      <c r="I14" s="705">
        <f>H14*20</f>
        <v/>
      </c>
      <c r="J14" s="208" t="inlineStr">
        <is>
          <t>120</t>
        </is>
      </c>
      <c r="K14" s="704" t="inlineStr">
        <is>
          <t>7</t>
        </is>
      </c>
      <c r="L14" s="1147">
        <f>ROUNDUP((J14/$N$1+1),0)*K14</f>
        <v/>
      </c>
      <c r="M14" s="1151">
        <f>L14*20</f>
        <v/>
      </c>
    </row>
    <row r="15" ht="24" customHeight="1">
      <c r="A15" s="1146" t="inlineStr">
        <is>
          <t>7级</t>
        </is>
      </c>
      <c r="B15" s="1147" t="inlineStr">
        <is>
          <t>3.2</t>
        </is>
      </c>
      <c r="C15" s="704" t="inlineStr">
        <is>
          <t>32</t>
        </is>
      </c>
      <c r="D15" s="704" t="inlineStr">
        <is>
          <t>53</t>
        </is>
      </c>
      <c r="E15" s="705" t="inlineStr">
        <is>
          <t>10</t>
        </is>
      </c>
      <c r="F15" s="208" t="inlineStr">
        <is>
          <t>100</t>
        </is>
      </c>
      <c r="G15" s="704" t="inlineStr">
        <is>
          <t>7</t>
        </is>
      </c>
      <c r="H15" s="704">
        <f>ROUNDUP((F15/$N$1+1),0)*G15</f>
        <v/>
      </c>
      <c r="I15" s="705">
        <f>H15*20</f>
        <v/>
      </c>
      <c r="J15" s="208" t="inlineStr">
        <is>
          <t>150</t>
        </is>
      </c>
      <c r="K15" s="704" t="inlineStr">
        <is>
          <t>7</t>
        </is>
      </c>
      <c r="L15" s="1147">
        <f>ROUNDUP((J15/$N$1+1),0)*K15</f>
        <v/>
      </c>
      <c r="M15" s="1151">
        <f>L15*20</f>
        <v/>
      </c>
    </row>
    <row r="16" ht="24" customHeight="1">
      <c r="A16" s="1146" t="inlineStr">
        <is>
          <t>8级</t>
        </is>
      </c>
      <c r="B16" s="1147" t="inlineStr">
        <is>
          <t>3.9</t>
        </is>
      </c>
      <c r="C16" s="704" t="inlineStr">
        <is>
          <t>39</t>
        </is>
      </c>
      <c r="D16" s="704" t="inlineStr">
        <is>
          <t>65</t>
        </is>
      </c>
      <c r="E16" s="705" t="inlineStr">
        <is>
          <t>13</t>
        </is>
      </c>
      <c r="F16" s="208" t="inlineStr">
        <is>
          <t>132</t>
        </is>
      </c>
      <c r="G16" s="704" t="inlineStr">
        <is>
          <t>8</t>
        </is>
      </c>
      <c r="H16" s="704">
        <f>ROUNDUP((F16/$N$1+1),0)*G16</f>
        <v/>
      </c>
      <c r="I16" s="705">
        <f>H16*20</f>
        <v/>
      </c>
      <c r="J16" s="208" t="inlineStr">
        <is>
          <t>198</t>
        </is>
      </c>
      <c r="K16" s="704" t="inlineStr">
        <is>
          <t>8</t>
        </is>
      </c>
      <c r="L16" s="1147">
        <f>ROUNDUP((J16/$N$1+1),0)*K16</f>
        <v/>
      </c>
      <c r="M16" s="1151">
        <f>L16*20</f>
        <v/>
      </c>
    </row>
    <row r="17" ht="24" customHeight="1">
      <c r="A17" s="1146" t="inlineStr">
        <is>
          <t>9级</t>
        </is>
      </c>
      <c r="B17" s="1147" t="inlineStr">
        <is>
          <t>4.8</t>
        </is>
      </c>
      <c r="C17" s="704" t="inlineStr">
        <is>
          <t>48</t>
        </is>
      </c>
      <c r="D17" s="704" t="inlineStr">
        <is>
          <t>80</t>
        </is>
      </c>
      <c r="E17" s="705" t="inlineStr">
        <is>
          <t>16</t>
        </is>
      </c>
      <c r="F17" s="208" t="inlineStr">
        <is>
          <t>200</t>
        </is>
      </c>
      <c r="G17" s="704" t="inlineStr">
        <is>
          <t>8</t>
        </is>
      </c>
      <c r="H17" s="704">
        <f>ROUNDUP((F17/$N$1+1),0)*G17</f>
        <v/>
      </c>
      <c r="I17" s="705">
        <f>H17*20</f>
        <v/>
      </c>
      <c r="J17" s="208" t="inlineStr">
        <is>
          <t>300</t>
        </is>
      </c>
      <c r="K17" s="704" t="inlineStr">
        <is>
          <t>8</t>
        </is>
      </c>
      <c r="L17" s="1147">
        <f>ROUNDUP((J17/$N$1+1),0)*K17</f>
        <v/>
      </c>
      <c r="M17" s="1151">
        <f>L17*20</f>
        <v/>
      </c>
    </row>
    <row r="18" ht="24" customHeight="1">
      <c r="A18" s="1146" t="inlineStr">
        <is>
          <t>10级</t>
        </is>
      </c>
      <c r="B18" s="1147" t="inlineStr">
        <is>
          <t>6</t>
        </is>
      </c>
      <c r="C18" s="704" t="inlineStr">
        <is>
          <t>60</t>
        </is>
      </c>
      <c r="D18" s="704" t="inlineStr">
        <is>
          <t>100</t>
        </is>
      </c>
      <c r="E18" s="705" t="inlineStr">
        <is>
          <t>20</t>
        </is>
      </c>
      <c r="F18" s="208" t="inlineStr">
        <is>
          <t>200</t>
        </is>
      </c>
      <c r="G18" s="704" t="inlineStr">
        <is>
          <t>8</t>
        </is>
      </c>
      <c r="H18" s="704">
        <f>ROUNDUP((F18/$N$1+1),0)*G18</f>
        <v/>
      </c>
      <c r="I18" s="705">
        <f>H18*20</f>
        <v/>
      </c>
      <c r="J18" s="208" t="inlineStr">
        <is>
          <t>300</t>
        </is>
      </c>
      <c r="K18" s="704" t="inlineStr">
        <is>
          <t>8</t>
        </is>
      </c>
      <c r="L18" s="1147">
        <f>ROUNDUP((J18/$N$1+1),0)*K18</f>
        <v/>
      </c>
      <c r="M18" s="1151">
        <f>L18*20</f>
        <v/>
      </c>
    </row>
    <row r="19" ht="24" customHeight="1">
      <c r="A19" s="1146" t="inlineStr">
        <is>
          <t>11级</t>
        </is>
      </c>
      <c r="B19" s="1147" t="inlineStr">
        <is>
          <t>7.2</t>
        </is>
      </c>
      <c r="C19" s="704" t="inlineStr">
        <is>
          <t>72</t>
        </is>
      </c>
      <c r="D19" s="704" t="inlineStr">
        <is>
          <t>110</t>
        </is>
      </c>
      <c r="E19" s="705" t="inlineStr">
        <is>
          <t>24</t>
        </is>
      </c>
      <c r="F19" s="208" t="inlineStr">
        <is>
          <t>200</t>
        </is>
      </c>
      <c r="G19" s="704" t="inlineStr">
        <is>
          <t>8</t>
        </is>
      </c>
      <c r="H19" s="704">
        <f>@IF(OR($M$1="春节祝福",$M$1="周年祝福",$M$1="中秋祝福"),ROUNDUP(F19/$N$1+1,0)*G19,ROUNDUP(F19/2+1,0)*G19)</f>
        <v/>
      </c>
      <c r="I19" s="705">
        <f>H19*20</f>
        <v/>
      </c>
      <c r="J19" s="208" t="inlineStr">
        <is>
          <t>300</t>
        </is>
      </c>
      <c r="K19" s="704" t="inlineStr">
        <is>
          <t>8</t>
        </is>
      </c>
      <c r="L19" s="704">
        <f>@IF(OR($M$1="春节祝福",$M$1="周年祝福",$M$1="中秋祝福"),ROUNDUP(J19/$N$1+1,0)*K19,ROUNDUP(J19/2+1,0)*K19)</f>
        <v/>
      </c>
      <c r="M19" s="1151">
        <f>L19*20</f>
        <v/>
      </c>
    </row>
    <row r="20" ht="24" customHeight="1">
      <c r="A20" s="1146" t="inlineStr">
        <is>
          <t>12级</t>
        </is>
      </c>
      <c r="B20" s="1147" t="inlineStr">
        <is>
          <t>8.4</t>
        </is>
      </c>
      <c r="C20" s="704" t="inlineStr">
        <is>
          <t>84</t>
        </is>
      </c>
      <c r="D20" s="704" t="inlineStr">
        <is>
          <t>120</t>
        </is>
      </c>
      <c r="E20" s="705" t="inlineStr">
        <is>
          <t>28</t>
        </is>
      </c>
      <c r="F20" s="208" t="inlineStr">
        <is>
          <t>266</t>
        </is>
      </c>
      <c r="G20" s="704" t="inlineStr">
        <is>
          <t>9</t>
        </is>
      </c>
      <c r="H20" s="704">
        <f>@IF(OR($M$1="春节祝福",$M$1="周年祝福",$M$1="中秋祝福"),ROUNDUP(F20/$N$1+1,0)*G20,ROUNDUP(F20/2+1,0)*G20)</f>
        <v/>
      </c>
      <c r="I20" s="705">
        <f>H20*20</f>
        <v/>
      </c>
      <c r="J20" s="208" t="inlineStr">
        <is>
          <t>400</t>
        </is>
      </c>
      <c r="K20" s="704" t="inlineStr">
        <is>
          <t>9</t>
        </is>
      </c>
      <c r="L20" s="704">
        <f>@IF(OR($M$1="春节祝福",$M$1="周年祝福",$M$1="中秋祝福"),ROUNDUP(J20/$N$1+1,0)*K20,ROUNDUP(J20/2+1,0)*K20)</f>
        <v/>
      </c>
      <c r="M20" s="1151">
        <f>L20*20</f>
        <v/>
      </c>
    </row>
    <row r="21" ht="24" customHeight="1">
      <c r="A21" s="1146" t="inlineStr">
        <is>
          <t>13级</t>
        </is>
      </c>
      <c r="B21" s="1147" t="inlineStr">
        <is>
          <t>9.6</t>
        </is>
      </c>
      <c r="C21" s="704" t="inlineStr">
        <is>
          <t>96</t>
        </is>
      </c>
      <c r="D21" s="704" t="inlineStr">
        <is>
          <t>130</t>
        </is>
      </c>
      <c r="E21" s="705" t="inlineStr">
        <is>
          <t>32</t>
        </is>
      </c>
      <c r="F21" s="208" t="inlineStr">
        <is>
          <t>266</t>
        </is>
      </c>
      <c r="G21" s="704" t="inlineStr">
        <is>
          <t>9</t>
        </is>
      </c>
      <c r="H21" s="704">
        <f>@IF(OR($M$1="周年祝福",$M$1="中秋祝福"),ROUNDUP(F21/$N$1+1,0)*G21,ROUNDUP(F21/2+1,0)*G21)</f>
        <v/>
      </c>
      <c r="I21" s="705">
        <f>H21*20</f>
        <v/>
      </c>
      <c r="J21" s="208" t="inlineStr">
        <is>
          <t>400</t>
        </is>
      </c>
      <c r="K21" s="704" t="inlineStr">
        <is>
          <t>9</t>
        </is>
      </c>
      <c r="L21" s="704">
        <f>@IF(OR($M$1="周年祝福",$M$1="中秋祝福"),ROUNDUP(J21/$N$1+1,0)*K21,ROUNDUP(J21/2+1,0)*K21)</f>
        <v/>
      </c>
      <c r="M21" s="1151">
        <f>L21*20</f>
        <v/>
      </c>
    </row>
    <row r="22" ht="24" customHeight="1">
      <c r="A22" s="1146" t="inlineStr">
        <is>
          <t>14级</t>
        </is>
      </c>
      <c r="B22" s="1147" t="inlineStr">
        <is>
          <t>10.8</t>
        </is>
      </c>
      <c r="C22" s="704" t="inlineStr">
        <is>
          <t>108</t>
        </is>
      </c>
      <c r="D22" s="704" t="inlineStr">
        <is>
          <t>140</t>
        </is>
      </c>
      <c r="E22" s="705" t="inlineStr">
        <is>
          <t>36</t>
        </is>
      </c>
      <c r="F22" s="208" t="inlineStr">
        <is>
          <t>266</t>
        </is>
      </c>
      <c r="G22" s="704" t="inlineStr">
        <is>
          <t>9</t>
        </is>
      </c>
      <c r="H22" s="704">
        <f>ROUNDUP((F22/2+1),0)*G22</f>
        <v/>
      </c>
      <c r="I22" s="705">
        <f>H22*20</f>
        <v/>
      </c>
      <c r="J22" s="208" t="inlineStr">
        <is>
          <t>400</t>
        </is>
      </c>
      <c r="K22" s="704" t="inlineStr">
        <is>
          <t>9</t>
        </is>
      </c>
      <c r="L22" s="704">
        <f>ROUNDUP((J22/2+1),0)*K22</f>
        <v/>
      </c>
      <c r="M22" s="1151">
        <f>L22*20</f>
        <v/>
      </c>
    </row>
    <row r="23" ht="24" customHeight="1">
      <c r="A23" s="1152" t="inlineStr">
        <is>
          <t>15级</t>
        </is>
      </c>
      <c r="B23" s="1153" t="inlineStr">
        <is>
          <t>12</t>
        </is>
      </c>
      <c r="C23" s="1154" t="inlineStr">
        <is>
          <t>120</t>
        </is>
      </c>
      <c r="D23" s="1154" t="inlineStr">
        <is>
          <t>150</t>
        </is>
      </c>
      <c r="E23" s="733" t="inlineStr">
        <is>
          <t>40</t>
        </is>
      </c>
      <c r="F23" s="1155" t="inlineStr">
        <is>
          <t>x</t>
        </is>
      </c>
      <c r="G23" s="1156" t="inlineStr">
        <is>
          <t>x</t>
        </is>
      </c>
      <c r="H23" s="1156" t="inlineStr">
        <is>
          <t>x</t>
        </is>
      </c>
      <c r="I23" s="1157" t="inlineStr">
        <is>
          <t>x</t>
        </is>
      </c>
      <c r="J23" s="1155" t="inlineStr">
        <is>
          <t>x</t>
        </is>
      </c>
      <c r="K23" s="1156" t="inlineStr">
        <is>
          <t>x</t>
        </is>
      </c>
      <c r="L23" s="1156" t="inlineStr">
        <is>
          <t>x</t>
        </is>
      </c>
      <c r="M23" s="1158" t="inlineStr">
        <is>
          <t>x</t>
        </is>
      </c>
    </row>
    <row r="24" ht="24" customHeight="1">
      <c r="A24" s="1159" t="inlineStr">
        <is>
          <t>适用范围</t>
        </is>
      </c>
      <c r="B24" s="1160" t="inlineStr">
        <is>
          <t>各级加成通用值</t>
        </is>
      </c>
      <c r="C24" s="56" t="n"/>
      <c r="D24" s="56" t="n"/>
      <c r="E24" s="56" t="n"/>
      <c r="F24" s="1161" t="inlineStr">
        <is>
          <t>生命伤害/附伤附减/坚韧不拔</t>
        </is>
      </c>
      <c r="G24" s="270" t="n"/>
      <c r="H24" s="270" t="n"/>
      <c r="I24" s="427" t="n"/>
      <c r="J24" s="1162" t="inlineStr">
        <is>
          <t>铭刻七技</t>
        </is>
      </c>
      <c r="K24" s="270" t="n"/>
      <c r="L24" s="270" t="n"/>
      <c r="M24" s="427" t="n"/>
    </row>
    <row r="25" ht="24" customHeight="1">
      <c r="A25" s="151" t="inlineStr"/>
    </row>
    <row r="26" ht="24" customHeight="1">
      <c r="A26" s="386" t="inlineStr">
        <is>
          <t>属性</t>
        </is>
      </c>
      <c r="B26" s="1163" t="inlineStr">
        <is>
          <t>祝福值</t>
        </is>
      </c>
      <c r="C26" s="1164" t="inlineStr">
        <is>
          <t>单次材料</t>
        </is>
      </c>
      <c r="D26" s="1164" t="inlineStr">
        <is>
          <t>满值材料</t>
        </is>
      </c>
      <c r="E26" s="201" t="inlineStr">
        <is>
          <t>满值积分</t>
        </is>
      </c>
      <c r="F26" s="206" t="inlineStr">
        <is>
          <t>祝福值</t>
        </is>
      </c>
      <c r="G26" s="206" t="inlineStr">
        <is>
          <t>单次材料</t>
        </is>
      </c>
      <c r="H26" s="206" t="inlineStr">
        <is>
          <t>满值材料</t>
        </is>
      </c>
      <c r="I26" s="206" t="inlineStr">
        <is>
          <t>满值积分</t>
        </is>
      </c>
      <c r="J26" s="201" t="inlineStr">
        <is>
          <t>祝福值</t>
        </is>
      </c>
      <c r="K26" s="201" t="inlineStr">
        <is>
          <t>单次材料</t>
        </is>
      </c>
      <c r="L26" s="201" t="inlineStr">
        <is>
          <t>满值材料</t>
        </is>
      </c>
      <c r="M26" s="311" t="inlineStr">
        <is>
          <t>满值积分</t>
        </is>
      </c>
    </row>
    <row r="27" ht="24" customHeight="1">
      <c r="A27" s="1165" t="inlineStr">
        <is>
          <t>0级</t>
        </is>
      </c>
      <c r="B27" s="675" t="inlineStr">
        <is>
          <t>8</t>
        </is>
      </c>
      <c r="C27" s="1148" t="inlineStr">
        <is>
          <t>1</t>
        </is>
      </c>
      <c r="D27" s="1149">
        <f>ROUNDUP((B27/$N$1+1),0)*C27</f>
        <v/>
      </c>
      <c r="E27" s="1150">
        <f>D27*20</f>
        <v/>
      </c>
      <c r="F27" s="1166" t="inlineStr">
        <is>
          <t>12</t>
        </is>
      </c>
      <c r="G27" s="1167" t="inlineStr">
        <is>
          <t>1</t>
        </is>
      </c>
      <c r="H27" s="1149">
        <f>ROUNDUP((F27/$N$1+1),0)*G27</f>
        <v/>
      </c>
      <c r="I27" s="754">
        <f>H27*20</f>
        <v/>
      </c>
      <c r="J27" s="675" t="inlineStr">
        <is>
          <t>12</t>
        </is>
      </c>
      <c r="K27" s="1148" t="inlineStr">
        <is>
          <t>1</t>
        </is>
      </c>
      <c r="L27" s="33">
        <f>@IF(OR($M$1="春节祝福",$M$1="周年祝福",$M$1="中秋祝福"),ROUNDUP(J27/$N$1+1,0)*K27,ROUNDUP(J27/2+1,0)*K27)</f>
        <v/>
      </c>
      <c r="M27" s="702">
        <f>L27*100</f>
        <v/>
      </c>
    </row>
    <row r="28" ht="24" customHeight="1">
      <c r="A28" s="735" t="inlineStr">
        <is>
          <t>1级</t>
        </is>
      </c>
      <c r="B28" s="208" t="inlineStr">
        <is>
          <t>20</t>
        </is>
      </c>
      <c r="C28" s="704" t="inlineStr">
        <is>
          <t>2</t>
        </is>
      </c>
      <c r="D28" s="1147">
        <f>ROUNDUP((B28/$N$1+1),0)*C28</f>
        <v/>
      </c>
      <c r="E28" s="1151">
        <f>D28*20</f>
        <v/>
      </c>
      <c r="F28" s="1147" t="inlineStr">
        <is>
          <t>30</t>
        </is>
      </c>
      <c r="G28" s="704" t="inlineStr">
        <is>
          <t>2</t>
        </is>
      </c>
      <c r="H28" s="1147">
        <f>ROUNDUP((F28/$N$1+1),0)*G28</f>
        <v/>
      </c>
      <c r="I28" s="1168">
        <f>H28*20</f>
        <v/>
      </c>
      <c r="J28" s="208" t="inlineStr">
        <is>
          <t>30</t>
        </is>
      </c>
      <c r="K28" s="704" t="inlineStr">
        <is>
          <t>2</t>
        </is>
      </c>
      <c r="L28" s="35">
        <f>@IF(OR($M$1="春节祝福",$M$1="周年祝福",$M$1="中秋祝福"),ROUNDUP(J28/$N$1+1,0)*K28,ROUNDUP(J28/2+1,0)*K28)</f>
        <v/>
      </c>
      <c r="M28" s="671">
        <f>L28*100</f>
        <v/>
      </c>
    </row>
    <row r="29" ht="24" customHeight="1">
      <c r="A29" s="735" t="inlineStr">
        <is>
          <t>2级</t>
        </is>
      </c>
      <c r="B29" s="208" t="inlineStr">
        <is>
          <t>64</t>
        </is>
      </c>
      <c r="C29" s="704" t="inlineStr">
        <is>
          <t>3</t>
        </is>
      </c>
      <c r="D29" s="1147">
        <f>ROUNDUP((B29/$N$1+1),0)*C29</f>
        <v/>
      </c>
      <c r="E29" s="1151">
        <f>D29*20</f>
        <v/>
      </c>
      <c r="F29" s="1147" t="inlineStr">
        <is>
          <t>96</t>
        </is>
      </c>
      <c r="G29" s="704" t="inlineStr">
        <is>
          <t>3</t>
        </is>
      </c>
      <c r="H29" s="1147">
        <f>ROUNDUP((F29/$N$1+1),0)*G29</f>
        <v/>
      </c>
      <c r="I29" s="1168">
        <f>H29*20</f>
        <v/>
      </c>
      <c r="J29" s="208" t="inlineStr">
        <is>
          <t>96</t>
        </is>
      </c>
      <c r="K29" s="704" t="inlineStr">
        <is>
          <t>3</t>
        </is>
      </c>
      <c r="L29" s="35">
        <f>@IF(OR($M$1="春节祝福",$M$1="周年祝福",$M$1="中秋祝福"),ROUNDUP(J29/$N$1+1,0)*K29,ROUNDUP(J29/2+1,0)*K29)</f>
        <v/>
      </c>
      <c r="M29" s="671">
        <f>L29*100</f>
        <v/>
      </c>
    </row>
    <row r="30" ht="24" customHeight="1">
      <c r="A30" s="735" t="inlineStr">
        <is>
          <t>3级</t>
        </is>
      </c>
      <c r="B30" s="208" t="inlineStr">
        <is>
          <t>100</t>
        </is>
      </c>
      <c r="C30" s="704" t="inlineStr">
        <is>
          <t>4</t>
        </is>
      </c>
      <c r="D30" s="1147">
        <f>ROUNDUP((B30/$N$1+1),0)*C30</f>
        <v/>
      </c>
      <c r="E30" s="1151">
        <f>D30*20</f>
        <v/>
      </c>
      <c r="F30" s="1147" t="inlineStr">
        <is>
          <t>150</t>
        </is>
      </c>
      <c r="G30" s="704" t="inlineStr">
        <is>
          <t>4</t>
        </is>
      </c>
      <c r="H30" s="1147">
        <f>ROUNDUP((F30/$N$1+1),0)*G30</f>
        <v/>
      </c>
      <c r="I30" s="1168">
        <f>H30*20</f>
        <v/>
      </c>
      <c r="J30" s="208" t="inlineStr">
        <is>
          <t>150</t>
        </is>
      </c>
      <c r="K30" s="704" t="inlineStr">
        <is>
          <t>4</t>
        </is>
      </c>
      <c r="L30" s="35">
        <f>@IF(OR($M$1="春节祝福",$M$1="周年祝福",$M$1="中秋祝福"),ROUNDUP(J30/$N$1+1,0)*K30,ROUNDUP(J30/2+1,0)*K30)</f>
        <v/>
      </c>
      <c r="M30" s="671">
        <f>L30*100</f>
        <v/>
      </c>
    </row>
    <row r="31" ht="24" customHeight="1">
      <c r="A31" s="735" t="inlineStr">
        <is>
          <t>4级</t>
        </is>
      </c>
      <c r="B31" s="208" t="inlineStr">
        <is>
          <t>112</t>
        </is>
      </c>
      <c r="C31" s="704" t="inlineStr">
        <is>
          <t>5</t>
        </is>
      </c>
      <c r="D31" s="1147">
        <f>ROUNDUP((B31/$N$1+1),0)*C31</f>
        <v/>
      </c>
      <c r="E31" s="1151">
        <f>D31*20</f>
        <v/>
      </c>
      <c r="F31" s="1147" t="inlineStr">
        <is>
          <t>168</t>
        </is>
      </c>
      <c r="G31" s="704" t="inlineStr">
        <is>
          <t>5</t>
        </is>
      </c>
      <c r="H31" s="1147">
        <f>ROUNDUP((F31/$N$1+1),0)*G31</f>
        <v/>
      </c>
      <c r="I31" s="1168">
        <f>H31*20</f>
        <v/>
      </c>
      <c r="J31" s="208" t="inlineStr">
        <is>
          <t>168</t>
        </is>
      </c>
      <c r="K31" s="704" t="inlineStr">
        <is>
          <t>5</t>
        </is>
      </c>
      <c r="L31" s="35">
        <f>@IF(OR($M$1="春节祝福",$M$1="周年祝福",$M$1="中秋祝福"),ROUNDUP(J31/$N$1+1,0)*K31,ROUNDUP(J31/2+1,0)*K31)</f>
        <v/>
      </c>
      <c r="M31" s="671">
        <f>L31*100</f>
        <v/>
      </c>
    </row>
    <row r="32" ht="24" customHeight="1">
      <c r="A32" s="735" t="inlineStr">
        <is>
          <t>5级</t>
        </is>
      </c>
      <c r="B32" s="208" t="inlineStr">
        <is>
          <t>132</t>
        </is>
      </c>
      <c r="C32" s="704" t="inlineStr">
        <is>
          <t>6</t>
        </is>
      </c>
      <c r="D32" s="1147">
        <f>ROUNDUP((B32/$N$1+1),0)*C32</f>
        <v/>
      </c>
      <c r="E32" s="1151">
        <f>D32*20</f>
        <v/>
      </c>
      <c r="F32" s="1147" t="inlineStr">
        <is>
          <t>198</t>
        </is>
      </c>
      <c r="G32" s="704" t="inlineStr">
        <is>
          <t>6</t>
        </is>
      </c>
      <c r="H32" s="1147">
        <f>ROUNDUP((F32/$N$1+1),0)*G32</f>
        <v/>
      </c>
      <c r="I32" s="1168">
        <f>H32*20</f>
        <v/>
      </c>
      <c r="J32" s="208" t="inlineStr">
        <is>
          <t>198</t>
        </is>
      </c>
      <c r="K32" s="704" t="inlineStr">
        <is>
          <t>6</t>
        </is>
      </c>
      <c r="L32" s="35">
        <f>@IF(OR($M$1="春节祝福",$M$1="周年祝福",$M$1="中秋祝福"),ROUNDUP(J32/$N$1+1,0)*K32,ROUNDUP(J32/2+1,0)*K32)</f>
        <v/>
      </c>
      <c r="M32" s="671">
        <f>L32*100</f>
        <v/>
      </c>
    </row>
    <row r="33" ht="24" customHeight="1">
      <c r="A33" s="735" t="inlineStr">
        <is>
          <t>6级</t>
        </is>
      </c>
      <c r="B33" s="208" t="inlineStr">
        <is>
          <t>160</t>
        </is>
      </c>
      <c r="C33" s="704" t="inlineStr">
        <is>
          <t>7</t>
        </is>
      </c>
      <c r="D33" s="1147">
        <f>ROUNDUP((B33/$N$1+1),0)*C33</f>
        <v/>
      </c>
      <c r="E33" s="1151">
        <f>D33*20</f>
        <v/>
      </c>
      <c r="F33" s="132" t="inlineStr">
        <is>
          <t>240</t>
        </is>
      </c>
      <c r="G33" s="704" t="inlineStr">
        <is>
          <t>7</t>
        </is>
      </c>
      <c r="H33" s="1147">
        <f>ROUNDUP((F33/$N$1+1),0)*G33</f>
        <v/>
      </c>
      <c r="I33" s="1168">
        <f>H33*20</f>
        <v/>
      </c>
      <c r="J33" s="85" t="inlineStr">
        <is>
          <t>240</t>
        </is>
      </c>
      <c r="K33" s="704" t="inlineStr">
        <is>
          <t>7</t>
        </is>
      </c>
      <c r="L33" s="35">
        <f>@IF(OR($M$1="春节祝福",$M$1="周年祝福",$M$1="中秋祝福"),ROUNDUP(J33/$N$1+1,0)*K33,ROUNDUP(J33/2+1,0)*K33)</f>
        <v/>
      </c>
      <c r="M33" s="671">
        <f>L33*100</f>
        <v/>
      </c>
    </row>
    <row r="34" ht="24" customHeight="1">
      <c r="A34" s="735" t="inlineStr">
        <is>
          <t>7级</t>
        </is>
      </c>
      <c r="B34" s="85" t="inlineStr">
        <is>
          <t>200</t>
        </is>
      </c>
      <c r="C34" s="704" t="inlineStr">
        <is>
          <t>7</t>
        </is>
      </c>
      <c r="D34" s="1147">
        <f>ROUNDUP((B34/$N$1+1),0)*C34</f>
        <v/>
      </c>
      <c r="E34" s="1151">
        <f>D34*20</f>
        <v/>
      </c>
      <c r="F34" s="132" t="inlineStr">
        <is>
          <t>300</t>
        </is>
      </c>
      <c r="G34" s="704" t="inlineStr">
        <is>
          <t>7</t>
        </is>
      </c>
      <c r="H34" s="1147">
        <f>ROUNDUP((F34/$N$1+1),0)*G34</f>
        <v/>
      </c>
      <c r="I34" s="1168">
        <f>H34*20</f>
        <v/>
      </c>
      <c r="J34" s="85" t="inlineStr">
        <is>
          <t>300</t>
        </is>
      </c>
      <c r="K34" s="704" t="inlineStr">
        <is>
          <t>7</t>
        </is>
      </c>
      <c r="L34" s="35">
        <f>@IF(OR($M$1="春节祝福",$M$1="周年祝福",$M$1="中秋祝福"),ROUNDUP(J34/$N$1+1,0)*K34,ROUNDUP(J34/2+1,0)*K34)</f>
        <v/>
      </c>
      <c r="M34" s="671">
        <f>L34*100</f>
        <v/>
      </c>
    </row>
    <row r="35" ht="24" customHeight="1">
      <c r="A35" s="735" t="inlineStr">
        <is>
          <t>8级</t>
        </is>
      </c>
      <c r="B35" s="85" t="inlineStr">
        <is>
          <t>264</t>
        </is>
      </c>
      <c r="C35" s="704" t="inlineStr">
        <is>
          <t>8</t>
        </is>
      </c>
      <c r="D35" s="1147">
        <f>ROUNDUP((B35/$N$1+1),0)*C35</f>
        <v/>
      </c>
      <c r="E35" s="1151">
        <f>D35*20</f>
        <v/>
      </c>
      <c r="F35" s="132" t="inlineStr">
        <is>
          <t>396</t>
        </is>
      </c>
      <c r="G35" s="704" t="inlineStr">
        <is>
          <t>8</t>
        </is>
      </c>
      <c r="H35" s="1147">
        <f>ROUNDUP((F35/$N$1+1),0)*G35</f>
        <v/>
      </c>
      <c r="I35" s="1168">
        <f>H35*20</f>
        <v/>
      </c>
      <c r="J35" s="85" t="inlineStr">
        <is>
          <t>396</t>
        </is>
      </c>
      <c r="K35" s="704" t="inlineStr">
        <is>
          <t>8</t>
        </is>
      </c>
      <c r="L35" s="35">
        <f>@IF(OR($M$1="春节祝福",$M$1="周年祝福",$M$1="中秋祝福"),ROUNDUP(J35/$N$1+1,0)*K35,ROUNDUP(J35/2+1,0)*K35)</f>
        <v/>
      </c>
      <c r="M35" s="671">
        <f>L35*100</f>
        <v/>
      </c>
    </row>
    <row r="36" ht="24" customHeight="1">
      <c r="A36" s="735" t="inlineStr">
        <is>
          <t>9级</t>
        </is>
      </c>
      <c r="B36" s="85" t="inlineStr">
        <is>
          <t>400</t>
        </is>
      </c>
      <c r="C36" s="704" t="inlineStr">
        <is>
          <t>8</t>
        </is>
      </c>
      <c r="D36" s="1147">
        <f>ROUNDUP((B36/$N$1+1),0)*C36</f>
        <v/>
      </c>
      <c r="E36" s="1151">
        <f>D36*20</f>
        <v/>
      </c>
      <c r="F36" s="132" t="inlineStr">
        <is>
          <t>600</t>
        </is>
      </c>
      <c r="G36" s="704" t="inlineStr">
        <is>
          <t>8</t>
        </is>
      </c>
      <c r="H36" s="1147">
        <f>ROUNDUP((F36/$N$1+1),0)*G36</f>
        <v/>
      </c>
      <c r="I36" s="1168">
        <f>H36*20</f>
        <v/>
      </c>
      <c r="J36" s="85" t="inlineStr">
        <is>
          <t>600</t>
        </is>
      </c>
      <c r="K36" s="704" t="inlineStr">
        <is>
          <t>8</t>
        </is>
      </c>
      <c r="L36" s="35">
        <f>@IF(OR($M$1="春节祝福",$M$1="周年祝福",$M$1="中秋祝福"),ROUNDUP(J36/$N$1+1,0)*K36,ROUNDUP(J36/2+1,0)*K36)</f>
        <v/>
      </c>
      <c r="M36" s="671">
        <f>L36*100</f>
        <v/>
      </c>
    </row>
    <row r="37" ht="24" customHeight="1">
      <c r="A37" s="735" t="inlineStr">
        <is>
          <t>10级</t>
        </is>
      </c>
      <c r="B37" s="85" t="inlineStr">
        <is>
          <t>400</t>
        </is>
      </c>
      <c r="C37" s="704" t="inlineStr">
        <is>
          <t>8</t>
        </is>
      </c>
      <c r="D37" s="1147">
        <f>ROUNDUP((B37/$N$1+1),0)*C37</f>
        <v/>
      </c>
      <c r="E37" s="1151">
        <f>D37*20</f>
        <v/>
      </c>
      <c r="F37" s="132" t="inlineStr">
        <is>
          <t>600</t>
        </is>
      </c>
      <c r="G37" s="704" t="inlineStr">
        <is>
          <t>8</t>
        </is>
      </c>
      <c r="H37" s="1147">
        <f>ROUNDUP((F37/$N$1+1),0)*G37</f>
        <v/>
      </c>
      <c r="I37" s="1168">
        <f>H37*20</f>
        <v/>
      </c>
      <c r="J37" s="85" t="inlineStr">
        <is>
          <t>600</t>
        </is>
      </c>
      <c r="K37" s="704" t="inlineStr">
        <is>
          <t>8</t>
        </is>
      </c>
      <c r="L37" s="35">
        <f>@IF(OR($M$1="春节祝福",$M$1="周年祝福",$M$1="中秋祝福"),ROUNDUP(J37/$N$1+1,0)*K37,ROUNDUP(J37/2+1,0)*K37)</f>
        <v/>
      </c>
      <c r="M37" s="671">
        <f>L37*100</f>
        <v/>
      </c>
    </row>
    <row r="38" ht="24" customHeight="1">
      <c r="A38" s="735" t="inlineStr">
        <is>
          <t>11级</t>
        </is>
      </c>
      <c r="B38" s="85" t="inlineStr">
        <is>
          <t>400</t>
        </is>
      </c>
      <c r="C38" s="704" t="inlineStr">
        <is>
          <t>8</t>
        </is>
      </c>
      <c r="D38" s="704">
        <f>@IF(OR($M$1="春节祝福",$M$1="周年祝福",$M$1="中秋祝福"),ROUNDUP(B38/$N$1+1,0)*C38,ROUNDUP(B38/2+1,0)*C38)</f>
        <v/>
      </c>
      <c r="E38" s="1151">
        <f>D38*20</f>
        <v/>
      </c>
      <c r="F38" s="132" t="inlineStr">
        <is>
          <t>600</t>
        </is>
      </c>
      <c r="G38" s="704" t="inlineStr">
        <is>
          <t>8</t>
        </is>
      </c>
      <c r="H38" s="704">
        <f>@IF(OR($M$1="春节祝福",$M$1="周年祝福",$M$1="中秋祝福"),ROUNDUP(F38/$N$1+1,0)*G38,ROUNDUP(F38/2+1,0)*G38)</f>
        <v/>
      </c>
      <c r="I38" s="1168">
        <f>H38*20</f>
        <v/>
      </c>
      <c r="J38" s="85" t="inlineStr">
        <is>
          <t>600</t>
        </is>
      </c>
      <c r="K38" s="704" t="inlineStr">
        <is>
          <t>8</t>
        </is>
      </c>
      <c r="L38" s="35">
        <f>@IF(OR($M$1="春节祝福",$M$1="周年祝福",$M$1="中秋祝福"),ROUNDUP(J38/$N$1+1,0)*K38,ROUNDUP(J38/2+1,0)*K38)</f>
        <v/>
      </c>
      <c r="M38" s="671">
        <f>L38*100</f>
        <v/>
      </c>
    </row>
    <row r="39" ht="24" customHeight="1">
      <c r="A39" s="735" t="inlineStr">
        <is>
          <t>12级</t>
        </is>
      </c>
      <c r="B39" s="85" t="inlineStr">
        <is>
          <t>532</t>
        </is>
      </c>
      <c r="C39" s="704" t="inlineStr">
        <is>
          <t>9</t>
        </is>
      </c>
      <c r="D39" s="704">
        <f>@IF(OR($M$1="春节祝福",$M$1="周年祝福",$M$1="中秋祝福"),ROUNDUP(B39/$N$1+1,0)*C39,ROUNDUP(B39/2+1,0)*C39)</f>
        <v/>
      </c>
      <c r="E39" s="1151">
        <f>D39*20</f>
        <v/>
      </c>
      <c r="F39" s="132" t="inlineStr">
        <is>
          <t>798</t>
        </is>
      </c>
      <c r="G39" s="704" t="inlineStr">
        <is>
          <t>9</t>
        </is>
      </c>
      <c r="H39" s="704">
        <f>@IF(OR($M$1="春节祝福",$M$1="周年祝福",$M$1="中秋祝福"),ROUNDUP(F39/$N$1+1,0)*G39,ROUNDUP(F39/2+1,0)*G39)</f>
        <v/>
      </c>
      <c r="I39" s="1168">
        <f>H39*20</f>
        <v/>
      </c>
      <c r="J39" s="85" t="inlineStr">
        <is>
          <t>798</t>
        </is>
      </c>
      <c r="K39" s="704" t="inlineStr">
        <is>
          <t>9</t>
        </is>
      </c>
      <c r="L39" s="35">
        <f>@IF(OR($M$1="春节祝福",$M$1="周年祝福",$M$1="中秋祝福"),ROUNDUP(J39/$N$1+1,0)*K39,ROUNDUP(J39/2+1,0)*K39)</f>
        <v/>
      </c>
      <c r="M39" s="671">
        <f>L39*100</f>
        <v/>
      </c>
    </row>
    <row r="40" ht="24" customHeight="1">
      <c r="A40" s="735" t="inlineStr">
        <is>
          <t>13级</t>
        </is>
      </c>
      <c r="B40" s="85" t="inlineStr">
        <is>
          <t>532</t>
        </is>
      </c>
      <c r="C40" s="704" t="inlineStr">
        <is>
          <t>9</t>
        </is>
      </c>
      <c r="D40" s="704">
        <f>@IF(OR($M$1="周年祝福",$M$1="中秋祝福"),ROUNDUP(B40/$N$1+1,0)*C40,ROUNDUP(B40/2+1,0)*C40)</f>
        <v/>
      </c>
      <c r="E40" s="1151">
        <f>D40*20</f>
        <v/>
      </c>
      <c r="F40" s="132" t="inlineStr">
        <is>
          <t>798</t>
        </is>
      </c>
      <c r="G40" s="704" t="inlineStr">
        <is>
          <t>9</t>
        </is>
      </c>
      <c r="H40" s="704">
        <f>@IF(OR($M$1="周年祝福",$M$1="中秋祝福"),ROUNDUP(F40/$N$1+1,0)*G40,ROUNDUP(F40/2+1,0)*G40)</f>
        <v/>
      </c>
      <c r="I40" s="1168">
        <f>H40*20</f>
        <v/>
      </c>
      <c r="J40" s="85" t="inlineStr">
        <is>
          <t>798</t>
        </is>
      </c>
      <c r="K40" s="704" t="inlineStr">
        <is>
          <t>9</t>
        </is>
      </c>
      <c r="L40" s="35">
        <f>@IF(OR($M$1="春节祝福",$M$1="周年祝福",$M$1="中秋祝福"),ROUNDUP(J40/$N$1+1,0)*K40,ROUNDUP(J40/2+1,0)*K40)</f>
        <v/>
      </c>
      <c r="M40" s="671">
        <f>L40*100</f>
        <v/>
      </c>
    </row>
    <row r="41" ht="24" customHeight="1">
      <c r="A41" s="735" t="inlineStr">
        <is>
          <t>14级</t>
        </is>
      </c>
      <c r="B41" s="85" t="inlineStr">
        <is>
          <t>532</t>
        </is>
      </c>
      <c r="C41" s="704" t="inlineStr">
        <is>
          <t>9</t>
        </is>
      </c>
      <c r="D41" s="704">
        <f>ROUNDUP((B41/2+1),0)*C41</f>
        <v/>
      </c>
      <c r="E41" s="1151">
        <f>D41*20</f>
        <v/>
      </c>
      <c r="F41" s="132" t="inlineStr">
        <is>
          <t>798</t>
        </is>
      </c>
      <c r="G41" s="704" t="inlineStr">
        <is>
          <t>9</t>
        </is>
      </c>
      <c r="H41" s="704">
        <f>ROUNDUP((F41/2+1),0)*G41</f>
        <v/>
      </c>
      <c r="I41" s="1168">
        <f>H41*20</f>
        <v/>
      </c>
      <c r="J41" s="85" t="inlineStr">
        <is>
          <t>798</t>
        </is>
      </c>
      <c r="K41" s="704" t="inlineStr">
        <is>
          <t>9</t>
        </is>
      </c>
      <c r="L41" s="704">
        <f>ROUNDUP((J41/2+1),0)*K41</f>
        <v/>
      </c>
      <c r="M41" s="671">
        <f>L41*100</f>
        <v/>
      </c>
    </row>
    <row r="42" ht="24" customHeight="1">
      <c r="A42" s="736" t="inlineStr">
        <is>
          <t>15级</t>
        </is>
      </c>
      <c r="B42" s="1155" t="inlineStr">
        <is>
          <t>x</t>
        </is>
      </c>
      <c r="C42" s="1156" t="inlineStr">
        <is>
          <t>x</t>
        </is>
      </c>
      <c r="D42" s="1156" t="inlineStr">
        <is>
          <t>x</t>
        </is>
      </c>
      <c r="E42" s="1158" t="inlineStr">
        <is>
          <t>x</t>
        </is>
      </c>
      <c r="F42" s="1169" t="inlineStr">
        <is>
          <t>x</t>
        </is>
      </c>
      <c r="G42" s="1170" t="inlineStr">
        <is>
          <t>x</t>
        </is>
      </c>
      <c r="H42" s="1170" t="inlineStr">
        <is>
          <t>x</t>
        </is>
      </c>
      <c r="I42" s="1171" t="inlineStr">
        <is>
          <t>x</t>
        </is>
      </c>
      <c r="J42" s="1155" t="inlineStr">
        <is>
          <t>x</t>
        </is>
      </c>
      <c r="K42" s="1156" t="inlineStr">
        <is>
          <t>x</t>
        </is>
      </c>
      <c r="L42" s="1156" t="inlineStr">
        <is>
          <t>x</t>
        </is>
      </c>
      <c r="M42" s="1158" t="inlineStr">
        <is>
          <t>x</t>
        </is>
      </c>
    </row>
    <row r="43" ht="24" customHeight="1">
      <c r="A43" s="1159" t="inlineStr">
        <is>
          <t>适用范围</t>
        </is>
      </c>
      <c r="B43" s="1162" t="inlineStr">
        <is>
          <t>百战之躯</t>
        </is>
      </c>
      <c r="C43" s="270" t="n"/>
      <c r="D43" s="270" t="n"/>
      <c r="E43" s="427" t="n"/>
      <c r="F43" s="1172" t="inlineStr">
        <is>
          <t>攻无不克</t>
        </is>
      </c>
      <c r="G43" s="56" t="n"/>
      <c r="H43" s="56" t="n"/>
      <c r="I43" s="203" t="n"/>
      <c r="J43" s="1173" t="inlineStr">
        <is>
          <t>魅影舞步</t>
        </is>
      </c>
      <c r="K43" s="270" t="n"/>
      <c r="L43" s="270" t="n"/>
      <c r="M43" s="427" t="n"/>
    </row>
    <row r="44" ht="24" customHeight="1">
      <c r="A44" s="151" t="inlineStr"/>
    </row>
    <row r="45" ht="24" customHeight="1">
      <c r="A45" s="386" t="inlineStr">
        <is>
          <t>名称</t>
        </is>
      </c>
      <c r="B45" s="716" t="inlineStr">
        <is>
          <t>效果说明</t>
        </is>
      </c>
      <c r="C45" s="56" t="n"/>
      <c r="D45" s="56" t="n"/>
      <c r="E45" s="56" t="n"/>
      <c r="F45" s="56" t="n"/>
      <c r="G45" s="56" t="n"/>
      <c r="H45" s="56" t="n"/>
      <c r="I45" s="56" t="n"/>
      <c r="J45" s="56" t="n"/>
      <c r="K45" s="56" t="n"/>
      <c r="L45" s="56" t="n"/>
      <c r="M45" s="56" t="n"/>
    </row>
    <row r="46" ht="24" customHeight="1">
      <c r="A46" s="757" t="inlineStr">
        <is>
          <t>魅影舞步
所需武器
长矛
手枪
菜刀
加特林</t>
        </is>
      </c>
      <c r="B46" s="1174" t="inlineStr">
        <is>
          <t>等级 0  ：提升自身的闪避率  1.0%、技能抗韧性  1.0%、武器抗韧性  1.0%和速度值  1点，如魅似幻的轻灵舞步</t>
        </is>
      </c>
      <c r="C46" s="158" t="n"/>
      <c r="D46" s="158" t="n"/>
      <c r="E46" s="158" t="n"/>
      <c r="F46" s="158" t="n"/>
      <c r="G46" s="158" t="n"/>
      <c r="H46" s="158" t="n"/>
      <c r="I46" s="158" t="n"/>
      <c r="J46" s="158" t="n"/>
      <c r="K46" s="158" t="n"/>
      <c r="L46" s="158" t="n"/>
      <c r="M46" s="320" t="n"/>
    </row>
    <row r="47" ht="24" customHeight="1">
      <c r="A47" s="414" t="n"/>
      <c r="B47" s="1175" t="inlineStr">
        <is>
          <t>等级 1  ：提升自身的闪避率  1.2%、技能抗韧性  1.2%、武器抗韧性  1.2%和速度值  1点，如魅似幻的轻灵舞步</t>
        </is>
      </c>
      <c r="C47" s="129" t="n"/>
      <c r="D47" s="129" t="n"/>
      <c r="E47" s="129" t="n"/>
      <c r="F47" s="129" t="n"/>
      <c r="G47" s="129" t="n"/>
      <c r="H47" s="129" t="n"/>
      <c r="I47" s="129" t="n"/>
      <c r="J47" s="129" t="n"/>
      <c r="K47" s="129" t="n"/>
      <c r="L47" s="129" t="n"/>
      <c r="M47" s="130" t="n"/>
    </row>
    <row r="48" ht="24" customHeight="1">
      <c r="A48" s="414" t="n"/>
      <c r="B48" s="1175" t="inlineStr">
        <is>
          <t>等级 2  ：提升自身的闪避率  1.4%、技能抗韧性  1.4%、武器抗韧性  1.4%和速度值  1点，如魅似幻的轻灵舞步</t>
        </is>
      </c>
      <c r="C48" s="129" t="n"/>
      <c r="D48" s="129" t="n"/>
      <c r="E48" s="129" t="n"/>
      <c r="F48" s="129" t="n"/>
      <c r="G48" s="129" t="n"/>
      <c r="H48" s="129" t="n"/>
      <c r="I48" s="129" t="n"/>
      <c r="J48" s="129" t="n"/>
      <c r="K48" s="129" t="n"/>
      <c r="L48" s="129" t="n"/>
      <c r="M48" s="130" t="n"/>
    </row>
    <row r="49" ht="24" customHeight="1">
      <c r="A49" s="414" t="n"/>
      <c r="B49" s="1175" t="inlineStr">
        <is>
          <t>等级 3  ：提升自身的闪避率  1.6%、技能抗韧性  1.6%、武器抗韧性  1.6%和速度值  2点，如魅似幻的轻灵舞步</t>
        </is>
      </c>
      <c r="C49" s="129" t="n"/>
      <c r="D49" s="129" t="n"/>
      <c r="E49" s="129" t="n"/>
      <c r="F49" s="129" t="n"/>
      <c r="G49" s="129" t="n"/>
      <c r="H49" s="129" t="n"/>
      <c r="I49" s="129" t="n"/>
      <c r="J49" s="129" t="n"/>
      <c r="K49" s="129" t="n"/>
      <c r="L49" s="129" t="n"/>
      <c r="M49" s="130" t="n"/>
    </row>
    <row r="50" ht="24" customHeight="1">
      <c r="A50" s="414" t="n"/>
      <c r="B50" s="1175" t="inlineStr">
        <is>
          <t>等级 4  ：提升自身的闪避率  1.8%、技能抗韧性  1.8%、武器抗韧性  1.8%和速度值  2点，如魅似幻的轻灵舞步</t>
        </is>
      </c>
      <c r="C50" s="129" t="n"/>
      <c r="D50" s="129" t="n"/>
      <c r="E50" s="129" t="n"/>
      <c r="F50" s="129" t="n"/>
      <c r="G50" s="129" t="n"/>
      <c r="H50" s="129" t="n"/>
      <c r="I50" s="129" t="n"/>
      <c r="J50" s="129" t="n"/>
      <c r="K50" s="129" t="n"/>
      <c r="L50" s="129" t="n"/>
      <c r="M50" s="130" t="n"/>
    </row>
    <row r="51" ht="24" customHeight="1">
      <c r="A51" s="414" t="n"/>
      <c r="B51" s="1175" t="inlineStr">
        <is>
          <t>等级 5  ：提升自身的闪避率  2.0%、技能抗韧性  2.0%、武器抗韧性  2.0%和速度值  2点，如魅似幻的轻灵舞步</t>
        </is>
      </c>
      <c r="C51" s="129" t="n"/>
      <c r="D51" s="129" t="n"/>
      <c r="E51" s="129" t="n"/>
      <c r="F51" s="129" t="n"/>
      <c r="G51" s="129" t="n"/>
      <c r="H51" s="129" t="n"/>
      <c r="I51" s="129" t="n"/>
      <c r="J51" s="129" t="n"/>
      <c r="K51" s="129" t="n"/>
      <c r="L51" s="129" t="n"/>
      <c r="M51" s="130" t="n"/>
    </row>
    <row r="52" ht="24" customHeight="1">
      <c r="A52" s="414" t="n"/>
      <c r="B52" s="1175" t="inlineStr">
        <is>
          <t>等级 6  ：提升自身的闪避率  2.2%、技能抗韧性  2.2%、武器抗韧性  2.2%和速度值  3点，如魅似幻的轻灵舞步</t>
        </is>
      </c>
      <c r="C52" s="129" t="n"/>
      <c r="D52" s="129" t="n"/>
      <c r="E52" s="129" t="n"/>
      <c r="F52" s="129" t="n"/>
      <c r="G52" s="129" t="n"/>
      <c r="H52" s="129" t="n"/>
      <c r="I52" s="129" t="n"/>
      <c r="J52" s="129" t="n"/>
      <c r="K52" s="129" t="n"/>
      <c r="L52" s="129" t="n"/>
      <c r="M52" s="130" t="n"/>
    </row>
    <row r="53" ht="24" customHeight="1">
      <c r="A53" s="414" t="n"/>
      <c r="B53" s="1175" t="inlineStr">
        <is>
          <t>等级 7  ：提升自身的闪避率  2.4%、技能抗韧性  2.4%、武器抗韧性  2.4%和速度值  3点，如魅似幻的轻灵舞步</t>
        </is>
      </c>
      <c r="C53" s="129" t="n"/>
      <c r="D53" s="129" t="n"/>
      <c r="E53" s="129" t="n"/>
      <c r="F53" s="129" t="n"/>
      <c r="G53" s="129" t="n"/>
      <c r="H53" s="129" t="n"/>
      <c r="I53" s="129" t="n"/>
      <c r="J53" s="129" t="n"/>
      <c r="K53" s="129" t="n"/>
      <c r="L53" s="129" t="n"/>
      <c r="M53" s="130" t="n"/>
    </row>
    <row r="54" ht="24" customHeight="1">
      <c r="A54" s="414" t="n"/>
      <c r="B54" s="1175" t="inlineStr">
        <is>
          <t>等级 8  ：提升自身的闪避率  2.6%、技能抗韧性  2.6%、武器抗韧性  2.6%和速度值  3点，如魅似幻的轻灵舞步</t>
        </is>
      </c>
      <c r="C54" s="129" t="n"/>
      <c r="D54" s="129" t="n"/>
      <c r="E54" s="129" t="n"/>
      <c r="F54" s="129" t="n"/>
      <c r="G54" s="129" t="n"/>
      <c r="H54" s="129" t="n"/>
      <c r="I54" s="129" t="n"/>
      <c r="J54" s="129" t="n"/>
      <c r="K54" s="129" t="n"/>
      <c r="L54" s="129" t="n"/>
      <c r="M54" s="130" t="n"/>
    </row>
    <row r="55" ht="24" customHeight="1">
      <c r="A55" s="414" t="n"/>
      <c r="B55" s="1175" t="inlineStr">
        <is>
          <t>等级 9  ：提升自身的闪避率  2.8%、技能抗韧性  2.8%、武器抗韧性  2.8%和速度值  4点，如魅似幻的轻灵舞步</t>
        </is>
      </c>
      <c r="C55" s="129" t="n"/>
      <c r="D55" s="129" t="n"/>
      <c r="E55" s="129" t="n"/>
      <c r="F55" s="129" t="n"/>
      <c r="G55" s="129" t="n"/>
      <c r="H55" s="129" t="n"/>
      <c r="I55" s="129" t="n"/>
      <c r="J55" s="129" t="n"/>
      <c r="K55" s="129" t="n"/>
      <c r="L55" s="129" t="n"/>
      <c r="M55" s="130" t="n"/>
    </row>
    <row r="56" ht="24" customHeight="1">
      <c r="A56" s="414" t="n"/>
      <c r="B56" s="1175" t="inlineStr">
        <is>
          <t>等级10 ：提升自身的闪避率  3.0%、技能抗韧性  3.0%、武器抗韧性  3.0%和速度值  4点，如魅似幻的轻灵舞步</t>
        </is>
      </c>
      <c r="C56" s="129" t="n"/>
      <c r="D56" s="129" t="n"/>
      <c r="E56" s="129" t="n"/>
      <c r="F56" s="129" t="n"/>
      <c r="G56" s="129" t="n"/>
      <c r="H56" s="129" t="n"/>
      <c r="I56" s="129" t="n"/>
      <c r="J56" s="129" t="n"/>
      <c r="K56" s="129" t="n"/>
      <c r="L56" s="129" t="n"/>
      <c r="M56" s="130" t="n"/>
    </row>
    <row r="57" ht="24" customHeight="1">
      <c r="A57" s="414" t="n"/>
      <c r="B57" s="1175" t="inlineStr">
        <is>
          <t>等级11 ：提升自身的闪避率  3.2%、技能抗韧性  3.2%、武器抗韧性  3.2%和速度值  4点，如魅似幻的轻灵舞步</t>
        </is>
      </c>
      <c r="C57" s="129" t="n"/>
      <c r="D57" s="129" t="n"/>
      <c r="E57" s="129" t="n"/>
      <c r="F57" s="129" t="n"/>
      <c r="G57" s="129" t="n"/>
      <c r="H57" s="129" t="n"/>
      <c r="I57" s="129" t="n"/>
      <c r="J57" s="129" t="n"/>
      <c r="K57" s="129" t="n"/>
      <c r="L57" s="129" t="n"/>
      <c r="M57" s="130" t="n"/>
    </row>
    <row r="58" ht="24" customHeight="1">
      <c r="A58" s="414" t="n"/>
      <c r="B58" s="1175" t="inlineStr">
        <is>
          <t>等级12 ：提升自身的闪避率  3.4%、技能抗韧性  3.4%、武器抗韧性  3.4%和速度值  5点，如魅似幻的轻灵舞步</t>
        </is>
      </c>
      <c r="C58" s="129" t="n"/>
      <c r="D58" s="129" t="n"/>
      <c r="E58" s="129" t="n"/>
      <c r="F58" s="129" t="n"/>
      <c r="G58" s="129" t="n"/>
      <c r="H58" s="129" t="n"/>
      <c r="I58" s="129" t="n"/>
      <c r="J58" s="129" t="n"/>
      <c r="K58" s="129" t="n"/>
      <c r="L58" s="129" t="n"/>
      <c r="M58" s="130" t="n"/>
    </row>
    <row r="59" ht="24" customHeight="1">
      <c r="A59" s="414" t="n"/>
      <c r="B59" s="1175" t="inlineStr">
        <is>
          <t>等级13 ：提升自身的闪避率  3.6%、技能抗韧性  3.6%、武器抗韧性  3.6%和速度值  5点，如魅似幻的轻灵舞步</t>
        </is>
      </c>
      <c r="C59" s="129" t="n"/>
      <c r="D59" s="129" t="n"/>
      <c r="E59" s="129" t="n"/>
      <c r="F59" s="129" t="n"/>
      <c r="G59" s="129" t="n"/>
      <c r="H59" s="129" t="n"/>
      <c r="I59" s="129" t="n"/>
      <c r="J59" s="129" t="n"/>
      <c r="K59" s="129" t="n"/>
      <c r="L59" s="129" t="n"/>
      <c r="M59" s="130" t="n"/>
    </row>
    <row r="60" ht="24" customHeight="1">
      <c r="A60" s="414" t="n"/>
      <c r="B60" s="1175" t="inlineStr">
        <is>
          <t>等级14 ：提升自身的闪避率  3.8%、技能抗韧性  3.8%、武器抗韧性  3.8%和速度值  5点，如魅似幻的轻灵舞步</t>
        </is>
      </c>
      <c r="C60" s="129" t="n"/>
      <c r="D60" s="129" t="n"/>
      <c r="E60" s="129" t="n"/>
      <c r="F60" s="129" t="n"/>
      <c r="G60" s="129" t="n"/>
      <c r="H60" s="129" t="n"/>
      <c r="I60" s="129" t="n"/>
      <c r="J60" s="129" t="n"/>
      <c r="K60" s="129" t="n"/>
      <c r="L60" s="129" t="n"/>
      <c r="M60" s="130" t="n"/>
    </row>
    <row r="61" ht="24" customHeight="1">
      <c r="A61" s="414" t="n"/>
      <c r="B61" s="1175" t="inlineStr">
        <is>
          <t>等级15 ：提升自身的闪避率  4.0%、技能抗韧性  4.0%、武器抗韧性  4.0%和速度值  6点，如魅似幻的轻灵舞步</t>
        </is>
      </c>
      <c r="C61" s="129" t="n"/>
      <c r="D61" s="129" t="n"/>
      <c r="E61" s="129" t="n"/>
      <c r="F61" s="129" t="n"/>
      <c r="G61" s="129" t="n"/>
      <c r="H61" s="129" t="n"/>
      <c r="I61" s="129" t="n"/>
      <c r="J61" s="129" t="n"/>
      <c r="K61" s="129" t="n"/>
      <c r="L61" s="129" t="n"/>
      <c r="M61" s="130" t="n"/>
    </row>
    <row r="62" ht="24" customHeight="1">
      <c r="A62" s="414" t="n"/>
      <c r="B62" s="1175" t="inlineStr">
        <is>
          <t>等级16 ：提升自身的闪避率  4.4%、技能抗韧性  4.4%、武器抗韧性  4.4%和速度值  6点，如魅似幻的轻灵舞步</t>
        </is>
      </c>
      <c r="C62" s="129" t="n"/>
      <c r="D62" s="129" t="n"/>
      <c r="E62" s="129" t="n"/>
      <c r="F62" s="129" t="n"/>
      <c r="G62" s="129" t="n"/>
      <c r="H62" s="129" t="n"/>
      <c r="I62" s="129" t="n"/>
      <c r="J62" s="129" t="n"/>
      <c r="K62" s="129" t="n"/>
      <c r="L62" s="129" t="n"/>
      <c r="M62" s="130" t="n"/>
    </row>
    <row r="63" ht="24" customHeight="1">
      <c r="A63" s="414" t="n"/>
      <c r="B63" s="1175" t="inlineStr">
        <is>
          <t>等级17 ：提升自身的闪避率  4.8%、技能抗韧性  4.8%、武器抗韧性  4.8%和速度值  7点，如魅似幻的轻灵舞步</t>
        </is>
      </c>
      <c r="C63" s="129" t="n"/>
      <c r="D63" s="129" t="n"/>
      <c r="E63" s="129" t="n"/>
      <c r="F63" s="129" t="n"/>
      <c r="G63" s="129" t="n"/>
      <c r="H63" s="129" t="n"/>
      <c r="I63" s="129" t="n"/>
      <c r="J63" s="129" t="n"/>
      <c r="K63" s="129" t="n"/>
      <c r="L63" s="129" t="n"/>
      <c r="M63" s="130" t="n"/>
    </row>
    <row r="64" ht="24" customHeight="1">
      <c r="A64" s="414" t="n"/>
      <c r="B64" s="1175" t="inlineStr">
        <is>
          <t>等级18 ：提升自身的闪避率  5.2%、技能抗韧性  5.2%、武器抗韧性  5.2%和速度值  7点，如魅似幻的轻灵舞步</t>
        </is>
      </c>
      <c r="C64" s="129" t="n"/>
      <c r="D64" s="129" t="n"/>
      <c r="E64" s="129" t="n"/>
      <c r="F64" s="129" t="n"/>
      <c r="G64" s="129" t="n"/>
      <c r="H64" s="129" t="n"/>
      <c r="I64" s="129" t="n"/>
      <c r="J64" s="129" t="n"/>
      <c r="K64" s="129" t="n"/>
      <c r="L64" s="129" t="n"/>
      <c r="M64" s="130" t="n"/>
    </row>
    <row r="65" ht="24" customHeight="1">
      <c r="A65" s="414" t="n"/>
      <c r="B65" s="1175" t="inlineStr">
        <is>
          <t>等级19 ：提升自身的闪避率  5.6%、技能抗韧性  5.6%、武器抗韧性  5.6%和速度值  8点，如魅似幻的轻灵舞步</t>
        </is>
      </c>
      <c r="C65" s="129" t="n"/>
      <c r="D65" s="129" t="n"/>
      <c r="E65" s="129" t="n"/>
      <c r="F65" s="129" t="n"/>
      <c r="G65" s="129" t="n"/>
      <c r="H65" s="129" t="n"/>
      <c r="I65" s="129" t="n"/>
      <c r="J65" s="129" t="n"/>
      <c r="K65" s="129" t="n"/>
      <c r="L65" s="129" t="n"/>
      <c r="M65" s="130" t="n"/>
    </row>
    <row r="66" ht="24" customHeight="1">
      <c r="A66" s="414" t="n"/>
      <c r="B66" s="1175" t="inlineStr">
        <is>
          <t>等级20 ：提升自身的闪避率  6.0%、技能抗韧性  6.0%、武器抗韧性  6.0%和速度值  8点，如魅似幻的轻灵舞步</t>
        </is>
      </c>
      <c r="C66" s="129" t="n"/>
      <c r="D66" s="129" t="n"/>
      <c r="E66" s="129" t="n"/>
      <c r="F66" s="129" t="n"/>
      <c r="G66" s="129" t="n"/>
      <c r="H66" s="129" t="n"/>
      <c r="I66" s="129" t="n"/>
      <c r="J66" s="129" t="n"/>
      <c r="K66" s="129" t="n"/>
      <c r="L66" s="129" t="n"/>
      <c r="M66" s="130" t="n"/>
    </row>
    <row r="67" ht="24" customHeight="1">
      <c r="A67" s="414" t="n"/>
      <c r="B67" s="1175" t="inlineStr">
        <is>
          <t>等级21 ：提升自身的闪避率  6.4%、技能抗韧性  6.4%、武器抗韧性  6.4%和速度值  9点，如魅似幻的轻灵舞步</t>
        </is>
      </c>
      <c r="C67" s="129" t="n"/>
      <c r="D67" s="129" t="n"/>
      <c r="E67" s="129" t="n"/>
      <c r="F67" s="129" t="n"/>
      <c r="G67" s="129" t="n"/>
      <c r="H67" s="129" t="n"/>
      <c r="I67" s="129" t="n"/>
      <c r="J67" s="129" t="n"/>
      <c r="K67" s="129" t="n"/>
      <c r="L67" s="129" t="n"/>
      <c r="M67" s="130" t="n"/>
    </row>
    <row r="68" ht="24" customHeight="1">
      <c r="A68" s="414" t="n"/>
      <c r="B68" s="1175" t="inlineStr">
        <is>
          <t>等级22 ：提升自身的闪避率  6.8%、技能抗韧性  6.8%、武器抗韧性  6.8%和速度值  9点，如魅似幻的轻灵舞步</t>
        </is>
      </c>
      <c r="C68" s="129" t="n"/>
      <c r="D68" s="129" t="n"/>
      <c r="E68" s="129" t="n"/>
      <c r="F68" s="129" t="n"/>
      <c r="G68" s="129" t="n"/>
      <c r="H68" s="129" t="n"/>
      <c r="I68" s="129" t="n"/>
      <c r="J68" s="129" t="n"/>
      <c r="K68" s="129" t="n"/>
      <c r="L68" s="129" t="n"/>
      <c r="M68" s="130" t="n"/>
    </row>
    <row r="69" ht="24" customHeight="1">
      <c r="A69" s="414" t="n"/>
      <c r="B69" s="1175" t="inlineStr">
        <is>
          <t>等级23 ：提升自身的闪避率  7.2%、技能抗韧性  7.2%、武器抗韧性  7.2%和速度值10点，如魅似幻的轻灵舞步</t>
        </is>
      </c>
      <c r="C69" s="129" t="n"/>
      <c r="D69" s="129" t="n"/>
      <c r="E69" s="129" t="n"/>
      <c r="F69" s="129" t="n"/>
      <c r="G69" s="129" t="n"/>
      <c r="H69" s="129" t="n"/>
      <c r="I69" s="129" t="n"/>
      <c r="J69" s="129" t="n"/>
      <c r="K69" s="129" t="n"/>
      <c r="L69" s="129" t="n"/>
      <c r="M69" s="130" t="n"/>
    </row>
    <row r="70" ht="24" customHeight="1">
      <c r="A70" s="414" t="n"/>
      <c r="B70" s="1175" t="inlineStr">
        <is>
          <t>等级24 ：提升自身的闪避率  7.6%、技能抗韧性  7.6%、武器抗韧性  7.6%和速度值10点，如魅似幻的轻灵舞步</t>
        </is>
      </c>
      <c r="C70" s="129" t="n"/>
      <c r="D70" s="129" t="n"/>
      <c r="E70" s="129" t="n"/>
      <c r="F70" s="129" t="n"/>
      <c r="G70" s="129" t="n"/>
      <c r="H70" s="129" t="n"/>
      <c r="I70" s="129" t="n"/>
      <c r="J70" s="129" t="n"/>
      <c r="K70" s="129" t="n"/>
      <c r="L70" s="129" t="n"/>
      <c r="M70" s="130" t="n"/>
    </row>
    <row r="71" ht="24" customHeight="1">
      <c r="A71" s="414" t="n"/>
      <c r="B71" s="1175" t="inlineStr">
        <is>
          <t>等级25 ：提升自身的闪避率  8.0%、技能抗韧性  8.0%、武器抗韧性  8.0%和速度值11点，如魅似幻的轻灵舞步</t>
        </is>
      </c>
      <c r="C71" s="129" t="n"/>
      <c r="D71" s="129" t="n"/>
      <c r="E71" s="129" t="n"/>
      <c r="F71" s="129" t="n"/>
      <c r="G71" s="129" t="n"/>
      <c r="H71" s="129" t="n"/>
      <c r="I71" s="129" t="n"/>
      <c r="J71" s="129" t="n"/>
      <c r="K71" s="129" t="n"/>
      <c r="L71" s="129" t="n"/>
      <c r="M71" s="130" t="n"/>
    </row>
    <row r="72" ht="24" customHeight="1">
      <c r="A72" s="414" t="n"/>
      <c r="B72" s="1175" t="inlineStr">
        <is>
          <t>等级26 ：提升自身的闪避率  8.4%、技能抗韧性  8.4%、武器抗韧性  8.4%和速度值11点，如魅似幻的轻灵舞步</t>
        </is>
      </c>
      <c r="C72" s="129" t="n"/>
      <c r="D72" s="129" t="n"/>
      <c r="E72" s="129" t="n"/>
      <c r="F72" s="129" t="n"/>
      <c r="G72" s="129" t="n"/>
      <c r="H72" s="129" t="n"/>
      <c r="I72" s="129" t="n"/>
      <c r="J72" s="129" t="n"/>
      <c r="K72" s="129" t="n"/>
      <c r="L72" s="129" t="n"/>
      <c r="M72" s="130" t="n"/>
    </row>
    <row r="73" ht="24" customHeight="1">
      <c r="A73" s="414" t="n"/>
      <c r="B73" s="1175" t="inlineStr">
        <is>
          <t>等级27 ：提升自身的闪避率  8.8%、技能抗韧性  8.8%、武器抗韧性  8.8%和速度值12点，如魅似幻的轻灵舞步</t>
        </is>
      </c>
      <c r="C73" s="129" t="n"/>
      <c r="D73" s="129" t="n"/>
      <c r="E73" s="129" t="n"/>
      <c r="F73" s="129" t="n"/>
      <c r="G73" s="129" t="n"/>
      <c r="H73" s="129" t="n"/>
      <c r="I73" s="129" t="n"/>
      <c r="J73" s="129" t="n"/>
      <c r="K73" s="129" t="n"/>
      <c r="L73" s="129" t="n"/>
      <c r="M73" s="130" t="n"/>
    </row>
    <row r="74" ht="24" customHeight="1">
      <c r="A74" s="414" t="n"/>
      <c r="B74" s="1175" t="inlineStr">
        <is>
          <t>等级28 ：提升自身的闪避率  9.2%、技能抗韧性  9.2%、武器抗韧性  9.2%和速度值12点，如魅似幻的轻灵舞步</t>
        </is>
      </c>
      <c r="C74" s="129" t="n"/>
      <c r="D74" s="129" t="n"/>
      <c r="E74" s="129" t="n"/>
      <c r="F74" s="129" t="n"/>
      <c r="G74" s="129" t="n"/>
      <c r="H74" s="129" t="n"/>
      <c r="I74" s="129" t="n"/>
      <c r="J74" s="129" t="n"/>
      <c r="K74" s="129" t="n"/>
      <c r="L74" s="129" t="n"/>
      <c r="M74" s="130" t="n"/>
    </row>
    <row r="75" ht="24" customHeight="1">
      <c r="A75" s="414" t="n"/>
      <c r="B75" s="1175" t="inlineStr">
        <is>
          <t>等级29 ：提升自身的闪避率  9.6%、技能抗韧性  9.6%、武器抗韧性  9.6%和速度值12点，如魅似幻的轻灵舞步</t>
        </is>
      </c>
      <c r="C75" s="129" t="n"/>
      <c r="D75" s="129" t="n"/>
      <c r="E75" s="129" t="n"/>
      <c r="F75" s="129" t="n"/>
      <c r="G75" s="129" t="n"/>
      <c r="H75" s="129" t="n"/>
      <c r="I75" s="129" t="n"/>
      <c r="J75" s="129" t="n"/>
      <c r="K75" s="129" t="n"/>
      <c r="L75" s="129" t="n"/>
      <c r="M75" s="130" t="n"/>
    </row>
    <row r="76" ht="24" customHeight="1">
      <c r="A76" s="414" t="n"/>
      <c r="B76" s="1175" t="inlineStr">
        <is>
          <t>等级30 ：提升自身的闪避率10.0%、技能抗韧性10.0%、武器抗韧性10.0%和速度值13点，如魅似幻的轻灵舞步</t>
        </is>
      </c>
      <c r="C76" s="129" t="n"/>
      <c r="D76" s="129" t="n"/>
      <c r="E76" s="129" t="n"/>
      <c r="F76" s="129" t="n"/>
      <c r="G76" s="129" t="n"/>
      <c r="H76" s="129" t="n"/>
      <c r="I76" s="129" t="n"/>
      <c r="J76" s="129" t="n"/>
      <c r="K76" s="129" t="n"/>
      <c r="L76" s="129" t="n"/>
      <c r="M76" s="130" t="n"/>
    </row>
    <row r="77" ht="24" customHeight="1">
      <c r="A77" s="414" t="n"/>
      <c r="B77" s="1175" t="inlineStr">
        <is>
          <t>等级31 ：提升自身的闪避率10.6%、技能抗韧性10.6%、武器抗韧性10.6%和速度值13点，如魅似幻的轻灵舞步</t>
        </is>
      </c>
      <c r="C77" s="129" t="n"/>
      <c r="D77" s="129" t="n"/>
      <c r="E77" s="129" t="n"/>
      <c r="F77" s="129" t="n"/>
      <c r="G77" s="129" t="n"/>
      <c r="H77" s="129" t="n"/>
      <c r="I77" s="129" t="n"/>
      <c r="J77" s="129" t="n"/>
      <c r="K77" s="129" t="n"/>
      <c r="L77" s="129" t="n"/>
      <c r="M77" s="130" t="n"/>
    </row>
    <row r="78" ht="24" customHeight="1">
      <c r="A78" s="414" t="n"/>
      <c r="B78" s="1175" t="inlineStr">
        <is>
          <t>等级32 ：提升自身的闪避率11.2%、技能抗韧性11.2%、武器抗韧性11.2%和速度值14点，如魅似幻的轻灵舞步</t>
        </is>
      </c>
      <c r="C78" s="129" t="n"/>
      <c r="D78" s="129" t="n"/>
      <c r="E78" s="129" t="n"/>
      <c r="F78" s="129" t="n"/>
      <c r="G78" s="129" t="n"/>
      <c r="H78" s="129" t="n"/>
      <c r="I78" s="129" t="n"/>
      <c r="J78" s="129" t="n"/>
      <c r="K78" s="129" t="n"/>
      <c r="L78" s="129" t="n"/>
      <c r="M78" s="130" t="n"/>
    </row>
    <row r="79" ht="24" customHeight="1">
      <c r="A79" s="414" t="n"/>
      <c r="B79" s="1175" t="inlineStr">
        <is>
          <t>等级33 ：提升自身的闪避率11.8%、技能抗韧性11.8%、武器抗韧性11.8%和速度值14点，如魅似幻的轻灵舞步</t>
        </is>
      </c>
      <c r="C79" s="129" t="n"/>
      <c r="D79" s="129" t="n"/>
      <c r="E79" s="129" t="n"/>
      <c r="F79" s="129" t="n"/>
      <c r="G79" s="129" t="n"/>
      <c r="H79" s="129" t="n"/>
      <c r="I79" s="129" t="n"/>
      <c r="J79" s="129" t="n"/>
      <c r="K79" s="129" t="n"/>
      <c r="L79" s="129" t="n"/>
      <c r="M79" s="130" t="n"/>
    </row>
    <row r="80" ht="24" customHeight="1">
      <c r="A80" s="414" t="n"/>
      <c r="B80" s="1175" t="inlineStr">
        <is>
          <t>等级34 ：提升自身的闪避率12.4%、技能抗韧性12.4%、武器抗韧性12.4%和速度值15点，如魅似幻的轻灵舞步</t>
        </is>
      </c>
      <c r="C80" s="129" t="n"/>
      <c r="D80" s="129" t="n"/>
      <c r="E80" s="129" t="n"/>
      <c r="F80" s="129" t="n"/>
      <c r="G80" s="129" t="n"/>
      <c r="H80" s="129" t="n"/>
      <c r="I80" s="129" t="n"/>
      <c r="J80" s="129" t="n"/>
      <c r="K80" s="129" t="n"/>
      <c r="L80" s="129" t="n"/>
      <c r="M80" s="130" t="n"/>
    </row>
    <row r="81" ht="24" customHeight="1">
      <c r="A81" s="414" t="n"/>
      <c r="B81" s="1175" t="inlineStr">
        <is>
          <t>等级35 ：提升自身的闪避率13.0%、技能抗韧性13.0%、武器抗韧性13.0%和速度值15点，如魅似幻的轻灵舞步</t>
        </is>
      </c>
      <c r="C81" s="129" t="n"/>
      <c r="D81" s="129" t="n"/>
      <c r="E81" s="129" t="n"/>
      <c r="F81" s="129" t="n"/>
      <c r="G81" s="129" t="n"/>
      <c r="H81" s="129" t="n"/>
      <c r="I81" s="129" t="n"/>
      <c r="J81" s="129" t="n"/>
      <c r="K81" s="129" t="n"/>
      <c r="L81" s="129" t="n"/>
      <c r="M81" s="130" t="n"/>
    </row>
    <row r="82" ht="24" customHeight="1">
      <c r="A82" s="414" t="n"/>
      <c r="B82" s="1175" t="inlineStr">
        <is>
          <t>等级36 ：提升自身的闪避率13.6%、技能抗韧性13.6%、武器抗韧性13.6%和速度值16点，如魅似幻的轻灵舞步</t>
        </is>
      </c>
      <c r="C82" s="129" t="n"/>
      <c r="D82" s="129" t="n"/>
      <c r="E82" s="129" t="n"/>
      <c r="F82" s="129" t="n"/>
      <c r="G82" s="129" t="n"/>
      <c r="H82" s="129" t="n"/>
      <c r="I82" s="129" t="n"/>
      <c r="J82" s="129" t="n"/>
      <c r="K82" s="129" t="n"/>
      <c r="L82" s="129" t="n"/>
      <c r="M82" s="130" t="n"/>
    </row>
    <row r="83" ht="24" customHeight="1">
      <c r="A83" s="414" t="n"/>
      <c r="B83" s="1175" t="inlineStr">
        <is>
          <t>等级37 ：提升自身的闪避率14.2%、技能抗韧性14.2%、武器抗韧性14.2%和速度值16点，如魅似幻的轻灵舞步</t>
        </is>
      </c>
      <c r="C83" s="129" t="n"/>
      <c r="D83" s="129" t="n"/>
      <c r="E83" s="129" t="n"/>
      <c r="F83" s="129" t="n"/>
      <c r="G83" s="129" t="n"/>
      <c r="H83" s="129" t="n"/>
      <c r="I83" s="129" t="n"/>
      <c r="J83" s="129" t="n"/>
      <c r="K83" s="129" t="n"/>
      <c r="L83" s="129" t="n"/>
      <c r="M83" s="130" t="n"/>
    </row>
    <row r="84" ht="24" customHeight="1">
      <c r="A84" s="414" t="n"/>
      <c r="B84" s="1175" t="inlineStr">
        <is>
          <t>等级38 ：提升自身的闪避率14.8%、技能抗韧性14.8%、武器抗韧性14.8%和速度值17点，如魅似幻的轻灵舞步</t>
        </is>
      </c>
      <c r="C84" s="129" t="n"/>
      <c r="D84" s="129" t="n"/>
      <c r="E84" s="129" t="n"/>
      <c r="F84" s="129" t="n"/>
      <c r="G84" s="129" t="n"/>
      <c r="H84" s="129" t="n"/>
      <c r="I84" s="129" t="n"/>
      <c r="J84" s="129" t="n"/>
      <c r="K84" s="129" t="n"/>
      <c r="L84" s="129" t="n"/>
      <c r="M84" s="130" t="n"/>
    </row>
    <row r="85" ht="24" customHeight="1">
      <c r="A85" s="414" t="n"/>
      <c r="B85" s="1175" t="inlineStr">
        <is>
          <t>等级39 ：提升自身的闪避率15.4%、技能抗韧性15.4%、武器抗韧性15.4%和速度值17点，如魅似幻的轻灵舞步</t>
        </is>
      </c>
      <c r="C85" s="129" t="n"/>
      <c r="D85" s="129" t="n"/>
      <c r="E85" s="129" t="n"/>
      <c r="F85" s="129" t="n"/>
      <c r="G85" s="129" t="n"/>
      <c r="H85" s="129" t="n"/>
      <c r="I85" s="129" t="n"/>
      <c r="J85" s="129" t="n"/>
      <c r="K85" s="129" t="n"/>
      <c r="L85" s="129" t="n"/>
      <c r="M85" s="130" t="n"/>
    </row>
    <row r="86" ht="24" customHeight="1">
      <c r="A86" s="414" t="n"/>
      <c r="B86" s="1175" t="inlineStr">
        <is>
          <t>等级40 ：提升自身的闪避率16.0%、技能抗韧性16.0%、武器抗韧性16.0%和速度值18点，如魅似幻的轻灵舞步</t>
        </is>
      </c>
      <c r="C86" s="129" t="n"/>
      <c r="D86" s="129" t="n"/>
      <c r="E86" s="129" t="n"/>
      <c r="F86" s="129" t="n"/>
      <c r="G86" s="129" t="n"/>
      <c r="H86" s="129" t="n"/>
      <c r="I86" s="129" t="n"/>
      <c r="J86" s="129" t="n"/>
      <c r="K86" s="129" t="n"/>
      <c r="L86" s="129" t="n"/>
      <c r="M86" s="130" t="n"/>
    </row>
    <row r="87" ht="24" customHeight="1">
      <c r="A87" s="414" t="n"/>
      <c r="B87" s="1175" t="inlineStr">
        <is>
          <t>等级41 ：提升自身的闪避率16.6%、技能抗韧性16.6%、武器抗韧性16.6%和速度值18点，如魅似幻的轻灵舞步</t>
        </is>
      </c>
      <c r="C87" s="129" t="n"/>
      <c r="D87" s="129" t="n"/>
      <c r="E87" s="129" t="n"/>
      <c r="F87" s="129" t="n"/>
      <c r="G87" s="129" t="n"/>
      <c r="H87" s="129" t="n"/>
      <c r="I87" s="129" t="n"/>
      <c r="J87" s="129" t="n"/>
      <c r="K87" s="129" t="n"/>
      <c r="L87" s="129" t="n"/>
      <c r="M87" s="130" t="n"/>
    </row>
    <row r="88" ht="24" customHeight="1">
      <c r="A88" s="414" t="n"/>
      <c r="B88" s="1175" t="inlineStr">
        <is>
          <t>等级42 ：提升自身的闪避率17.2%、技能抗韧性17.2%、武器抗韧性17.2%和速度值19点，如魅似幻的轻灵舞步</t>
        </is>
      </c>
      <c r="C88" s="129" t="n"/>
      <c r="D88" s="129" t="n"/>
      <c r="E88" s="129" t="n"/>
      <c r="F88" s="129" t="n"/>
      <c r="G88" s="129" t="n"/>
      <c r="H88" s="129" t="n"/>
      <c r="I88" s="129" t="n"/>
      <c r="J88" s="129" t="n"/>
      <c r="K88" s="129" t="n"/>
      <c r="L88" s="129" t="n"/>
      <c r="M88" s="130" t="n"/>
    </row>
    <row r="89" ht="24" customHeight="1">
      <c r="A89" s="414" t="n"/>
      <c r="B89" s="1175" t="inlineStr">
        <is>
          <t>等级43 ：提升自身的闪避率17.8%、技能抗韧性17.8%、武器抗韧性17.8%和速度值20点，如魅似幻的轻灵舞步</t>
        </is>
      </c>
      <c r="C89" s="129" t="n"/>
      <c r="D89" s="129" t="n"/>
      <c r="E89" s="129" t="n"/>
      <c r="F89" s="129" t="n"/>
      <c r="G89" s="129" t="n"/>
      <c r="H89" s="129" t="n"/>
      <c r="I89" s="129" t="n"/>
      <c r="J89" s="129" t="n"/>
      <c r="K89" s="129" t="n"/>
      <c r="L89" s="129" t="n"/>
      <c r="M89" s="130" t="n"/>
    </row>
    <row r="90" ht="24" customHeight="1">
      <c r="A90" s="414" t="n"/>
      <c r="B90" s="1175" t="inlineStr">
        <is>
          <t>等级44 ：提升自身的闪避率18.4%、技能抗韧性18.4%、武器抗韧性18.4%和速度值20点，如魅似幻的轻灵舞步</t>
        </is>
      </c>
      <c r="C90" s="129" t="n"/>
      <c r="D90" s="129" t="n"/>
      <c r="E90" s="129" t="n"/>
      <c r="F90" s="129" t="n"/>
      <c r="G90" s="129" t="n"/>
      <c r="H90" s="129" t="n"/>
      <c r="I90" s="129" t="n"/>
      <c r="J90" s="129" t="n"/>
      <c r="K90" s="129" t="n"/>
      <c r="L90" s="129" t="n"/>
      <c r="M90" s="130" t="n"/>
    </row>
    <row r="91" ht="24" customHeight="1">
      <c r="A91" s="414" t="n"/>
      <c r="B91" s="1175" t="inlineStr">
        <is>
          <t>等级45 ：提升自身的闪避率19.0%、技能抗韧性19.0%、武器抗韧性19.0%和速度值21点，如魅似幻的轻灵舞步</t>
        </is>
      </c>
      <c r="C91" s="129" t="n"/>
      <c r="D91" s="129" t="n"/>
      <c r="E91" s="129" t="n"/>
      <c r="F91" s="129" t="n"/>
      <c r="G91" s="129" t="n"/>
      <c r="H91" s="129" t="n"/>
      <c r="I91" s="129" t="n"/>
      <c r="J91" s="129" t="n"/>
      <c r="K91" s="129" t="n"/>
      <c r="L91" s="129" t="n"/>
      <c r="M91" s="130" t="n"/>
    </row>
    <row r="92" ht="24" customHeight="1">
      <c r="A92" s="414" t="n"/>
      <c r="B92" s="1175" t="inlineStr">
        <is>
          <t>等级46 ：提升自身的闪避率19.8%、技能抗韧性19.8%、武器抗韧性19.8%和速度值21点，如魅似幻的轻灵舞步</t>
        </is>
      </c>
      <c r="C92" s="129" t="n"/>
      <c r="D92" s="129" t="n"/>
      <c r="E92" s="129" t="n"/>
      <c r="F92" s="129" t="n"/>
      <c r="G92" s="129" t="n"/>
      <c r="H92" s="129" t="n"/>
      <c r="I92" s="129" t="n"/>
      <c r="J92" s="129" t="n"/>
      <c r="K92" s="129" t="n"/>
      <c r="L92" s="129" t="n"/>
      <c r="M92" s="130" t="n"/>
    </row>
    <row r="93" ht="24" customHeight="1">
      <c r="A93" s="414" t="n"/>
      <c r="B93" s="1175" t="inlineStr">
        <is>
          <t>等级47 ：提升自身的闪避率20.6%、技能抗韧性20.6%、武器抗韧性20.6%和速度值22点，如魅似幻的轻灵舞步</t>
        </is>
      </c>
      <c r="C93" s="129" t="n"/>
      <c r="D93" s="129" t="n"/>
      <c r="E93" s="129" t="n"/>
      <c r="F93" s="129" t="n"/>
      <c r="G93" s="129" t="n"/>
      <c r="H93" s="129" t="n"/>
      <c r="I93" s="129" t="n"/>
      <c r="J93" s="129" t="n"/>
      <c r="K93" s="129" t="n"/>
      <c r="L93" s="129" t="n"/>
      <c r="M93" s="130" t="n"/>
    </row>
    <row r="94" ht="24" customHeight="1">
      <c r="A94" s="414" t="n"/>
      <c r="B94" s="1175" t="inlineStr">
        <is>
          <t>等级48 ：提升自身的闪避率21.4%、技能抗韧性21.4%、武器抗韧性21.4%和速度值22点，如魅似幻的轻灵舞步</t>
        </is>
      </c>
      <c r="C94" s="129" t="n"/>
      <c r="D94" s="129" t="n"/>
      <c r="E94" s="129" t="n"/>
      <c r="F94" s="129" t="n"/>
      <c r="G94" s="129" t="n"/>
      <c r="H94" s="129" t="n"/>
      <c r="I94" s="129" t="n"/>
      <c r="J94" s="129" t="n"/>
      <c r="K94" s="129" t="n"/>
      <c r="L94" s="129" t="n"/>
      <c r="M94" s="130" t="n"/>
    </row>
    <row r="95" ht="24" customHeight="1">
      <c r="A95" s="414" t="n"/>
      <c r="B95" s="1175" t="inlineStr">
        <is>
          <t>等级49 ：提升自身的闪避率22.2%、技能抗韧性22.2%、武器抗韧性22.2%和速度值23点，如魅似幻的轻灵舞步</t>
        </is>
      </c>
      <c r="C95" s="129" t="n"/>
      <c r="D95" s="129" t="n"/>
      <c r="E95" s="129" t="n"/>
      <c r="F95" s="129" t="n"/>
      <c r="G95" s="129" t="n"/>
      <c r="H95" s="129" t="n"/>
      <c r="I95" s="129" t="n"/>
      <c r="J95" s="129" t="n"/>
      <c r="K95" s="129" t="n"/>
      <c r="L95" s="129" t="n"/>
      <c r="M95" s="130" t="n"/>
    </row>
    <row r="96" ht="24" customHeight="1">
      <c r="A96" s="414" t="n"/>
      <c r="B96" s="1175" t="inlineStr">
        <is>
          <t>等级50 ：提升自身的闪避率23.0%、技能抗韧性23.0%、武器抗韧性23.0%和速度值23点，如魅似幻的轻灵舞步</t>
        </is>
      </c>
      <c r="C96" s="129" t="n"/>
      <c r="D96" s="129" t="n"/>
      <c r="E96" s="129" t="n"/>
      <c r="F96" s="129" t="n"/>
      <c r="G96" s="129" t="n"/>
      <c r="H96" s="129" t="n"/>
      <c r="I96" s="129" t="n"/>
      <c r="J96" s="129" t="n"/>
      <c r="K96" s="129" t="n"/>
      <c r="L96" s="129" t="n"/>
      <c r="M96" s="130" t="n"/>
    </row>
    <row r="97" ht="24" customHeight="1">
      <c r="A97" s="414" t="n"/>
      <c r="B97" s="1175" t="inlineStr">
        <is>
          <t>等级51 ：提升自身的闪避率23.8%、技能抗韧性23.8%、武器抗韧性23.8%和速度值24点，如魅似幻的轻灵舞步</t>
        </is>
      </c>
      <c r="C97" s="129" t="n"/>
      <c r="D97" s="129" t="n"/>
      <c r="E97" s="129" t="n"/>
      <c r="F97" s="129" t="n"/>
      <c r="G97" s="129" t="n"/>
      <c r="H97" s="129" t="n"/>
      <c r="I97" s="129" t="n"/>
      <c r="J97" s="129" t="n"/>
      <c r="K97" s="129" t="n"/>
      <c r="L97" s="129" t="n"/>
      <c r="M97" s="130" t="n"/>
    </row>
    <row r="98" ht="24" customHeight="1">
      <c r="A98" s="414" t="n"/>
      <c r="B98" s="1175" t="inlineStr">
        <is>
          <t>等级52 ：提升自身的闪避率24.6%、技能抗韧性24.6%、武器抗韧性24.6%和速度值25点，如魅似幻的轻灵舞步</t>
        </is>
      </c>
      <c r="C98" s="129" t="n"/>
      <c r="D98" s="129" t="n"/>
      <c r="E98" s="129" t="n"/>
      <c r="F98" s="129" t="n"/>
      <c r="G98" s="129" t="n"/>
      <c r="H98" s="129" t="n"/>
      <c r="I98" s="129" t="n"/>
      <c r="J98" s="129" t="n"/>
      <c r="K98" s="129" t="n"/>
      <c r="L98" s="129" t="n"/>
      <c r="M98" s="130" t="n"/>
    </row>
    <row r="99" ht="24" customHeight="1">
      <c r="A99" s="414" t="n"/>
      <c r="B99" s="1175" t="inlineStr">
        <is>
          <t>等级53 ：提升自身的闪避率25.5%、技能抗韧性25.5%、武器抗韧性25.5%和速度值25点，如魅似幻的轻灵舞步</t>
        </is>
      </c>
      <c r="C99" s="129" t="n"/>
      <c r="D99" s="129" t="n"/>
      <c r="E99" s="129" t="n"/>
      <c r="F99" s="129" t="n"/>
      <c r="G99" s="129" t="n"/>
      <c r="H99" s="129" t="n"/>
      <c r="I99" s="129" t="n"/>
      <c r="J99" s="129" t="n"/>
      <c r="K99" s="129" t="n"/>
      <c r="L99" s="129" t="n"/>
      <c r="M99" s="130" t="n"/>
    </row>
    <row r="100" ht="24" customHeight="1">
      <c r="A100" s="414" t="n"/>
      <c r="B100" s="1175" t="inlineStr">
        <is>
          <t>等级54 ：提升自身的闪避率26.4%、技能抗韧性26.4%、武器抗韧性26.4%和速度值26点，如魅似幻的轻灵舞步</t>
        </is>
      </c>
      <c r="C100" s="129" t="n"/>
      <c r="D100" s="129" t="n"/>
      <c r="E100" s="129" t="n"/>
      <c r="F100" s="129" t="n"/>
      <c r="G100" s="129" t="n"/>
      <c r="H100" s="129" t="n"/>
      <c r="I100" s="129" t="n"/>
      <c r="J100" s="129" t="n"/>
      <c r="K100" s="129" t="n"/>
      <c r="L100" s="129" t="n"/>
      <c r="M100" s="130" t="n"/>
    </row>
    <row r="101" ht="24" customHeight="1">
      <c r="A101" s="414" t="n"/>
      <c r="B101" s="1175" t="inlineStr">
        <is>
          <t>等级55 ：提升自身的闪避率27.3%、技能抗韧性27.3%、武器抗韧性27.3%和速度值27点，如魅似幻的轻灵舞步</t>
        </is>
      </c>
      <c r="C101" s="129" t="n"/>
      <c r="D101" s="129" t="n"/>
      <c r="E101" s="129" t="n"/>
      <c r="F101" s="129" t="n"/>
      <c r="G101" s="129" t="n"/>
      <c r="H101" s="129" t="n"/>
      <c r="I101" s="129" t="n"/>
      <c r="J101" s="129" t="n"/>
      <c r="K101" s="129" t="n"/>
      <c r="L101" s="129" t="n"/>
      <c r="M101" s="130" t="n"/>
    </row>
    <row r="102" ht="24" customHeight="1">
      <c r="A102" s="414" t="n"/>
      <c r="B102" s="1175" t="inlineStr">
        <is>
          <t>等级56 ：提升自身的闪避率28.2%、技能抗韧性28.2%、武器抗韧性28.2%和速度值28点，如魅似幻的轻灵舞步</t>
        </is>
      </c>
      <c r="C102" s="129" t="n"/>
      <c r="D102" s="129" t="n"/>
      <c r="E102" s="129" t="n"/>
      <c r="F102" s="129" t="n"/>
      <c r="G102" s="129" t="n"/>
      <c r="H102" s="129" t="n"/>
      <c r="I102" s="129" t="n"/>
      <c r="J102" s="129" t="n"/>
      <c r="K102" s="129" t="n"/>
      <c r="L102" s="129" t="n"/>
      <c r="M102" s="130" t="n"/>
    </row>
    <row r="103" ht="24" customHeight="1">
      <c r="A103" s="414" t="n"/>
      <c r="B103" s="1175" t="inlineStr">
        <is>
          <t>等级57 ：提升自身的闪避率29.1%、技能抗韧性29.1%、武器抗韧性29.1%和速度值29点，如魅似幻的轻灵舞步</t>
        </is>
      </c>
      <c r="C103" s="129" t="n"/>
      <c r="D103" s="129" t="n"/>
      <c r="E103" s="129" t="n"/>
      <c r="F103" s="129" t="n"/>
      <c r="G103" s="129" t="n"/>
      <c r="H103" s="129" t="n"/>
      <c r="I103" s="129" t="n"/>
      <c r="J103" s="129" t="n"/>
      <c r="K103" s="129" t="n"/>
      <c r="L103" s="129" t="n"/>
      <c r="M103" s="130" t="n"/>
    </row>
    <row r="104" ht="24" customHeight="1">
      <c r="A104" s="414" t="n"/>
      <c r="B104" s="1175" t="inlineStr">
        <is>
          <t>等级58 ：提升自身的闪避率30.0%、技能抗韧性30.0%、武器抗韧性30.0%和速度值30点，如魅似幻的轻灵舞步</t>
        </is>
      </c>
      <c r="C104" s="129" t="n"/>
      <c r="D104" s="129" t="n"/>
      <c r="E104" s="129" t="n"/>
      <c r="F104" s="129" t="n"/>
      <c r="G104" s="129" t="n"/>
      <c r="H104" s="129" t="n"/>
      <c r="I104" s="129" t="n"/>
      <c r="J104" s="129" t="n"/>
      <c r="K104" s="129" t="n"/>
      <c r="L104" s="129" t="n"/>
      <c r="M104" s="130" t="n"/>
    </row>
    <row r="105" ht="24" customHeight="1">
      <c r="A105" s="414" t="n"/>
      <c r="B105" s="1175" t="inlineStr">
        <is>
          <t>等级59 ：提升自身的闪避率30.9%、技能抗韧性30.9%、武器抗韧性30.9%和速度值31点，如魅似幻的轻灵舞步</t>
        </is>
      </c>
      <c r="C105" s="129" t="n"/>
      <c r="D105" s="129" t="n"/>
      <c r="E105" s="129" t="n"/>
      <c r="F105" s="129" t="n"/>
      <c r="G105" s="129" t="n"/>
      <c r="H105" s="129" t="n"/>
      <c r="I105" s="129" t="n"/>
      <c r="J105" s="129" t="n"/>
      <c r="K105" s="129" t="n"/>
      <c r="L105" s="129" t="n"/>
      <c r="M105" s="130" t="n"/>
    </row>
    <row r="106" ht="24" customHeight="1">
      <c r="A106" s="749" t="n"/>
      <c r="B106" s="1176" t="inlineStr">
        <is>
          <t>等级60 ：提升自身的闪避率32.0%、技能抗韧性32.0%、武器抗韧性32.0%和速度值32点，如魅似幻的轻灵舞步</t>
        </is>
      </c>
      <c r="C106" s="135" t="n"/>
      <c r="D106" s="135" t="n"/>
      <c r="E106" s="135" t="n"/>
      <c r="F106" s="135" t="n"/>
      <c r="G106" s="135" t="n"/>
      <c r="H106" s="135" t="n"/>
      <c r="I106" s="135" t="n"/>
      <c r="J106" s="135" t="n"/>
      <c r="K106" s="135" t="n"/>
      <c r="L106" s="135" t="n"/>
      <c r="M106" s="136" t="n"/>
    </row>
    <row r="107" ht="24" customHeight="1">
      <c r="A107" s="757" t="inlineStr">
        <is>
          <t>攻无不克
所需武器
黑桃A
啤酒瓶
玄铁磁石
轩辕剑</t>
        </is>
      </c>
      <c r="B107" s="1174" t="inlineStr">
        <is>
          <t>等级 0  ：每次使用武器命中对手后，将偷取对手的力量值  1点、一直持续累加到战斗结束。最高偷取对手属性上限10%</t>
        </is>
      </c>
      <c r="C107" s="158" t="n"/>
      <c r="D107" s="158" t="n"/>
      <c r="E107" s="158" t="n"/>
      <c r="F107" s="158" t="n"/>
      <c r="G107" s="158" t="n"/>
      <c r="H107" s="158" t="n"/>
      <c r="I107" s="158" t="n"/>
      <c r="J107" s="158" t="n"/>
      <c r="K107" s="158" t="n"/>
      <c r="L107" s="158" t="n"/>
      <c r="M107" s="320" t="n"/>
    </row>
    <row r="108" ht="24" customHeight="1">
      <c r="A108" s="414" t="n"/>
      <c r="B108" s="1175" t="inlineStr">
        <is>
          <t>等级 1  ：每次使用武器命中对手后，将偷取对手的力量值  1点、敏捷值  1点，一直持续累加到战斗结束。最高偷取对手属性上限10%</t>
        </is>
      </c>
      <c r="C108" s="129" t="n"/>
      <c r="D108" s="129" t="n"/>
      <c r="E108" s="129" t="n"/>
      <c r="F108" s="129" t="n"/>
      <c r="G108" s="129" t="n"/>
      <c r="H108" s="129" t="n"/>
      <c r="I108" s="129" t="n"/>
      <c r="J108" s="129" t="n"/>
      <c r="K108" s="129" t="n"/>
      <c r="L108" s="129" t="n"/>
      <c r="M108" s="130" t="n"/>
    </row>
    <row r="109" ht="24" customHeight="1">
      <c r="A109" s="414" t="n"/>
      <c r="B109" s="1175" t="inlineStr">
        <is>
          <t>等级 2  ：每次使用武器命中对手后，将偷取对手的力量值  1点、敏捷值  1点和速度值  1点，一直持续累加到战斗结束。最高偷取对手属性上限10%</t>
        </is>
      </c>
      <c r="C109" s="129" t="n"/>
      <c r="D109" s="129" t="n"/>
      <c r="E109" s="129" t="n"/>
      <c r="F109" s="129" t="n"/>
      <c r="G109" s="129" t="n"/>
      <c r="H109" s="129" t="n"/>
      <c r="I109" s="129" t="n"/>
      <c r="J109" s="129" t="n"/>
      <c r="K109" s="129" t="n"/>
      <c r="L109" s="129" t="n"/>
      <c r="M109" s="130" t="n"/>
    </row>
    <row r="110" ht="24" customHeight="1">
      <c r="A110" s="414" t="n"/>
      <c r="B110" s="1175" t="inlineStr">
        <is>
          <t>等级 3  ：每次使用武器命中对手后，将偷取对手的力量值  2点、敏捷值  1点和速度值  1点，一直持续累加到战斗结束。最高偷取对手属性上限12%</t>
        </is>
      </c>
      <c r="C110" s="129" t="n"/>
      <c r="D110" s="129" t="n"/>
      <c r="E110" s="129" t="n"/>
      <c r="F110" s="129" t="n"/>
      <c r="G110" s="129" t="n"/>
      <c r="H110" s="129" t="n"/>
      <c r="I110" s="129" t="n"/>
      <c r="J110" s="129" t="n"/>
      <c r="K110" s="129" t="n"/>
      <c r="L110" s="129" t="n"/>
      <c r="M110" s="130" t="n"/>
    </row>
    <row r="111" ht="24" customHeight="1">
      <c r="A111" s="414" t="n"/>
      <c r="B111" s="1175" t="inlineStr">
        <is>
          <t>等级 4  ：每次使用武器命中对手后，将偷取对手的力量值  2点、敏捷值  2点和速度值  1点，一直持续累加到战斗结束。最高偷取对手属性上限12%</t>
        </is>
      </c>
      <c r="C111" s="129" t="n"/>
      <c r="D111" s="129" t="n"/>
      <c r="E111" s="129" t="n"/>
      <c r="F111" s="129" t="n"/>
      <c r="G111" s="129" t="n"/>
      <c r="H111" s="129" t="n"/>
      <c r="I111" s="129" t="n"/>
      <c r="J111" s="129" t="n"/>
      <c r="K111" s="129" t="n"/>
      <c r="L111" s="129" t="n"/>
      <c r="M111" s="130" t="n"/>
    </row>
    <row r="112" ht="24" customHeight="1">
      <c r="A112" s="414" t="n"/>
      <c r="B112" s="1175" t="inlineStr">
        <is>
          <t>等级 5  ：每次使用武器命中对手后，将偷取对手的力量值  2点、敏捷值  2点和速度值  2点，一直持续累加到战斗结束。最高偷取对手属性上限12%</t>
        </is>
      </c>
      <c r="C112" s="129" t="n"/>
      <c r="D112" s="129" t="n"/>
      <c r="E112" s="129" t="n"/>
      <c r="F112" s="129" t="n"/>
      <c r="G112" s="129" t="n"/>
      <c r="H112" s="129" t="n"/>
      <c r="I112" s="129" t="n"/>
      <c r="J112" s="129" t="n"/>
      <c r="K112" s="129" t="n"/>
      <c r="L112" s="129" t="n"/>
      <c r="M112" s="130" t="n"/>
    </row>
    <row r="113" ht="24" customHeight="1">
      <c r="A113" s="414" t="n"/>
      <c r="B113" s="1175" t="inlineStr">
        <is>
          <t>等级 6  ：每次使用武器命中对手后，将偷取对手的力量值  3点、敏捷值  2点和速度值  2点，一直持续累加到战斗结束。最高偷取对手属性上限14%</t>
        </is>
      </c>
      <c r="C113" s="129" t="n"/>
      <c r="D113" s="129" t="n"/>
      <c r="E113" s="129" t="n"/>
      <c r="F113" s="129" t="n"/>
      <c r="G113" s="129" t="n"/>
      <c r="H113" s="129" t="n"/>
      <c r="I113" s="129" t="n"/>
      <c r="J113" s="129" t="n"/>
      <c r="K113" s="129" t="n"/>
      <c r="L113" s="129" t="n"/>
      <c r="M113" s="130" t="n"/>
    </row>
    <row r="114" ht="24" customHeight="1">
      <c r="A114" s="414" t="n"/>
      <c r="B114" s="1175" t="inlineStr">
        <is>
          <t>等级 7  ：每次使用武器命中对手后，将偷取对手的力量值  3点、敏捷值  3点和速度值  2点，一直持续累加到战斗结束。最高偷取对手属性上限14%</t>
        </is>
      </c>
      <c r="C114" s="129" t="n"/>
      <c r="D114" s="129" t="n"/>
      <c r="E114" s="129" t="n"/>
      <c r="F114" s="129" t="n"/>
      <c r="G114" s="129" t="n"/>
      <c r="H114" s="129" t="n"/>
      <c r="I114" s="129" t="n"/>
      <c r="J114" s="129" t="n"/>
      <c r="K114" s="129" t="n"/>
      <c r="L114" s="129" t="n"/>
      <c r="M114" s="130" t="n"/>
    </row>
    <row r="115" ht="24" customHeight="1">
      <c r="A115" s="414" t="n"/>
      <c r="B115" s="1175" t="inlineStr">
        <is>
          <t>等级 8  ：每次使用武器命中对手后，将偷取对手的力量值  3点、敏捷值  3点和速度值  3点，一直持续累加到战斗结束。最高偷取对手属性上限14%</t>
        </is>
      </c>
      <c r="C115" s="129" t="n"/>
      <c r="D115" s="129" t="n"/>
      <c r="E115" s="129" t="n"/>
      <c r="F115" s="129" t="n"/>
      <c r="G115" s="129" t="n"/>
      <c r="H115" s="129" t="n"/>
      <c r="I115" s="129" t="n"/>
      <c r="J115" s="129" t="n"/>
      <c r="K115" s="129" t="n"/>
      <c r="L115" s="129" t="n"/>
      <c r="M115" s="130" t="n"/>
    </row>
    <row r="116" ht="24" customHeight="1">
      <c r="A116" s="414" t="n"/>
      <c r="B116" s="1175" t="inlineStr">
        <is>
          <t>等级 9  ：每次使用武器命中对手后，将偷取对手的力量值  4点、敏捷值  3点和速度值  3点，一直持续累加到战斗结束。最高偷取对手属性上限16%</t>
        </is>
      </c>
      <c r="C116" s="129" t="n"/>
      <c r="D116" s="129" t="n"/>
      <c r="E116" s="129" t="n"/>
      <c r="F116" s="129" t="n"/>
      <c r="G116" s="129" t="n"/>
      <c r="H116" s="129" t="n"/>
      <c r="I116" s="129" t="n"/>
      <c r="J116" s="129" t="n"/>
      <c r="K116" s="129" t="n"/>
      <c r="L116" s="129" t="n"/>
      <c r="M116" s="130" t="n"/>
    </row>
    <row r="117" ht="24" customHeight="1">
      <c r="A117" s="414" t="n"/>
      <c r="B117" s="1175" t="inlineStr">
        <is>
          <t>等级10 ：每次使用武器命中对手后，将偷取对手的力量值  4点、敏捷值  4点和速度值  3点，一直持续累加到战斗结束。最高偷取对手属性上限16%</t>
        </is>
      </c>
      <c r="C117" s="129" t="n"/>
      <c r="D117" s="129" t="n"/>
      <c r="E117" s="129" t="n"/>
      <c r="F117" s="129" t="n"/>
      <c r="G117" s="129" t="n"/>
      <c r="H117" s="129" t="n"/>
      <c r="I117" s="129" t="n"/>
      <c r="J117" s="129" t="n"/>
      <c r="K117" s="129" t="n"/>
      <c r="L117" s="129" t="n"/>
      <c r="M117" s="130" t="n"/>
    </row>
    <row r="118" ht="24" customHeight="1">
      <c r="A118" s="414" t="n"/>
      <c r="B118" s="1175" t="inlineStr">
        <is>
          <t>等级11 ：每次使用武器命中对手后，将偷取对手的力量值  4点、敏捷值  4点和速度值  4点，一直持续累加到战斗结束。最高偷取对手属性上限16%</t>
        </is>
      </c>
      <c r="C118" s="129" t="n"/>
      <c r="D118" s="129" t="n"/>
      <c r="E118" s="129" t="n"/>
      <c r="F118" s="129" t="n"/>
      <c r="G118" s="129" t="n"/>
      <c r="H118" s="129" t="n"/>
      <c r="I118" s="129" t="n"/>
      <c r="J118" s="129" t="n"/>
      <c r="K118" s="129" t="n"/>
      <c r="L118" s="129" t="n"/>
      <c r="M118" s="130" t="n"/>
    </row>
    <row r="119" ht="24" customHeight="1">
      <c r="A119" s="414" t="n"/>
      <c r="B119" s="1175" t="inlineStr">
        <is>
          <t>等级12 ：每次使用武器命中对手后，将偷取对手的力量值  5点、敏捷值  4点和速度值  4点，一直持续累加到战斗结束。最高偷取对手属性上限18%</t>
        </is>
      </c>
      <c r="C119" s="129" t="n"/>
      <c r="D119" s="129" t="n"/>
      <c r="E119" s="129" t="n"/>
      <c r="F119" s="129" t="n"/>
      <c r="G119" s="129" t="n"/>
      <c r="H119" s="129" t="n"/>
      <c r="I119" s="129" t="n"/>
      <c r="J119" s="129" t="n"/>
      <c r="K119" s="129" t="n"/>
      <c r="L119" s="129" t="n"/>
      <c r="M119" s="130" t="n"/>
    </row>
    <row r="120" ht="24" customHeight="1">
      <c r="A120" s="414" t="n"/>
      <c r="B120" s="1175" t="inlineStr">
        <is>
          <t>等级13 ：每次使用武器命中对手后，将偷取对手的力量值  5点、敏捷值  5点和速度值  4点，一直持续累加到战斗结束。最高偷取对手属性上限18%</t>
        </is>
      </c>
      <c r="C120" s="129" t="n"/>
      <c r="D120" s="129" t="n"/>
      <c r="E120" s="129" t="n"/>
      <c r="F120" s="129" t="n"/>
      <c r="G120" s="129" t="n"/>
      <c r="H120" s="129" t="n"/>
      <c r="I120" s="129" t="n"/>
      <c r="J120" s="129" t="n"/>
      <c r="K120" s="129" t="n"/>
      <c r="L120" s="129" t="n"/>
      <c r="M120" s="130" t="n"/>
    </row>
    <row r="121" ht="24" customHeight="1">
      <c r="A121" s="414" t="n"/>
      <c r="B121" s="1175" t="inlineStr">
        <is>
          <t>等级14 ：每次使用武器命中对手后，将偷取对手的力量值  5点、敏捷值  5点和速度值  5点，一直持续累加到战斗结束。最高偷取对手属性上限18%</t>
        </is>
      </c>
      <c r="C121" s="129" t="n"/>
      <c r="D121" s="129" t="n"/>
      <c r="E121" s="129" t="n"/>
      <c r="F121" s="129" t="n"/>
      <c r="G121" s="129" t="n"/>
      <c r="H121" s="129" t="n"/>
      <c r="I121" s="129" t="n"/>
      <c r="J121" s="129" t="n"/>
      <c r="K121" s="129" t="n"/>
      <c r="L121" s="129" t="n"/>
      <c r="M121" s="130" t="n"/>
    </row>
    <row r="122" ht="24" customHeight="1">
      <c r="A122" s="414" t="n"/>
      <c r="B122" s="1175" t="inlineStr">
        <is>
          <t>等级15 ：每次使用武器命中对手后，将偷取对手的力量值  6点、敏捷值  5点和速度值  5点，一直持续累加到战斗结束。最高偷取对手属性上限20%</t>
        </is>
      </c>
      <c r="C122" s="129" t="n"/>
      <c r="D122" s="129" t="n"/>
      <c r="E122" s="129" t="n"/>
      <c r="F122" s="129" t="n"/>
      <c r="G122" s="129" t="n"/>
      <c r="H122" s="129" t="n"/>
      <c r="I122" s="129" t="n"/>
      <c r="J122" s="129" t="n"/>
      <c r="K122" s="129" t="n"/>
      <c r="L122" s="129" t="n"/>
      <c r="M122" s="130" t="n"/>
    </row>
    <row r="123" ht="24" customHeight="1">
      <c r="A123" s="414" t="n"/>
      <c r="B123" s="1175" t="inlineStr">
        <is>
          <t>等级16 ：每次使用武器命中对手后，将偷取对手的力量值  6点、敏捷值  6点和速度值  5点，一直持续累加到战斗结束。最高偷取对手属性上限20%</t>
        </is>
      </c>
      <c r="C123" s="129" t="n"/>
      <c r="D123" s="129" t="n"/>
      <c r="E123" s="129" t="n"/>
      <c r="F123" s="129" t="n"/>
      <c r="G123" s="129" t="n"/>
      <c r="H123" s="129" t="n"/>
      <c r="I123" s="129" t="n"/>
      <c r="J123" s="129" t="n"/>
      <c r="K123" s="129" t="n"/>
      <c r="L123" s="129" t="n"/>
      <c r="M123" s="130" t="n"/>
    </row>
    <row r="124" ht="24" customHeight="1">
      <c r="A124" s="414" t="n"/>
      <c r="B124" s="1175" t="inlineStr">
        <is>
          <t>等级17 ：每次使用武器命中对手后，将偷取对手的力量值  6点、敏捷值  6点和速度值  6点，一直持续累加到战斗结束。最高偷取对手属性上限30%</t>
        </is>
      </c>
      <c r="C124" s="129" t="n"/>
      <c r="D124" s="129" t="n"/>
      <c r="E124" s="129" t="n"/>
      <c r="F124" s="129" t="n"/>
      <c r="G124" s="129" t="n"/>
      <c r="H124" s="129" t="n"/>
      <c r="I124" s="129" t="n"/>
      <c r="J124" s="129" t="n"/>
      <c r="K124" s="129" t="n"/>
      <c r="L124" s="129" t="n"/>
      <c r="M124" s="130" t="n"/>
    </row>
    <row r="125" ht="24" customHeight="1">
      <c r="A125" s="414" t="n"/>
      <c r="B125" s="1175" t="inlineStr">
        <is>
          <t>等级18 ：每次使用武器命中对手后，将偷取对手的力量值  7点、敏捷值  6点和速度值  6点，一直持续累加到战斗结束。最高偷取对手属性上限30%</t>
        </is>
      </c>
      <c r="C125" s="129" t="n"/>
      <c r="D125" s="129" t="n"/>
      <c r="E125" s="129" t="n"/>
      <c r="F125" s="129" t="n"/>
      <c r="G125" s="129" t="n"/>
      <c r="H125" s="129" t="n"/>
      <c r="I125" s="129" t="n"/>
      <c r="J125" s="129" t="n"/>
      <c r="K125" s="129" t="n"/>
      <c r="L125" s="129" t="n"/>
      <c r="M125" s="130" t="n"/>
    </row>
    <row r="126" ht="24" customHeight="1">
      <c r="A126" s="414" t="n"/>
      <c r="B126" s="1175" t="inlineStr">
        <is>
          <t>等级19 ：每次使用武器命中对手后，将偷取对手的力量值  7点、敏捷值  7点和速度值  6点，一直持续累加到战斗结束。最高偷取对手属性上限30%</t>
        </is>
      </c>
      <c r="C126" s="129" t="n"/>
      <c r="D126" s="129" t="n"/>
      <c r="E126" s="129" t="n"/>
      <c r="F126" s="129" t="n"/>
      <c r="G126" s="129" t="n"/>
      <c r="H126" s="129" t="n"/>
      <c r="I126" s="129" t="n"/>
      <c r="J126" s="129" t="n"/>
      <c r="K126" s="129" t="n"/>
      <c r="L126" s="129" t="n"/>
      <c r="M126" s="130" t="n"/>
    </row>
    <row r="127" ht="24" customHeight="1">
      <c r="A127" s="414" t="n"/>
      <c r="B127" s="1175" t="inlineStr">
        <is>
          <t>等级20 ：每次使用武器命中对手后，将偷取对手的力量值  7点、敏捷值  7点和速度值  7点，一直持续累加到战斗结束。最高偷取对手属性上限32%</t>
        </is>
      </c>
      <c r="C127" s="129" t="n"/>
      <c r="D127" s="129" t="n"/>
      <c r="E127" s="129" t="n"/>
      <c r="F127" s="129" t="n"/>
      <c r="G127" s="129" t="n"/>
      <c r="H127" s="129" t="n"/>
      <c r="I127" s="129" t="n"/>
      <c r="J127" s="129" t="n"/>
      <c r="K127" s="129" t="n"/>
      <c r="L127" s="129" t="n"/>
      <c r="M127" s="130" t="n"/>
    </row>
    <row r="128" ht="24" customHeight="1">
      <c r="A128" s="414" t="n"/>
      <c r="B128" s="1175" t="inlineStr">
        <is>
          <t>等级21 ：每次使用武器命中对手后，将偷取对手的力量值  8点、敏捷值  7点和速度值  7点，一直持续累加到战斗结束。最高偷取对手属性上限32%</t>
        </is>
      </c>
      <c r="C128" s="129" t="n"/>
      <c r="D128" s="129" t="n"/>
      <c r="E128" s="129" t="n"/>
      <c r="F128" s="129" t="n"/>
      <c r="G128" s="129" t="n"/>
      <c r="H128" s="129" t="n"/>
      <c r="I128" s="129" t="n"/>
      <c r="J128" s="129" t="n"/>
      <c r="K128" s="129" t="n"/>
      <c r="L128" s="129" t="n"/>
      <c r="M128" s="130" t="n"/>
    </row>
    <row r="129" ht="24" customHeight="1">
      <c r="A129" s="414" t="n"/>
      <c r="B129" s="1175" t="inlineStr">
        <is>
          <t>等级22 ：每次使用武器命中对手后，将偷取对手的力量值  8点、敏捷值  8点和速度值  7点，一直持续累加到战斗结束。最高偷取对手属性上限32%</t>
        </is>
      </c>
      <c r="C129" s="129" t="n"/>
      <c r="D129" s="129" t="n"/>
      <c r="E129" s="129" t="n"/>
      <c r="F129" s="129" t="n"/>
      <c r="G129" s="129" t="n"/>
      <c r="H129" s="129" t="n"/>
      <c r="I129" s="129" t="n"/>
      <c r="J129" s="129" t="n"/>
      <c r="K129" s="129" t="n"/>
      <c r="L129" s="129" t="n"/>
      <c r="M129" s="130" t="n"/>
    </row>
    <row r="130" ht="24" customHeight="1">
      <c r="A130" s="414" t="n"/>
      <c r="B130" s="1175" t="inlineStr">
        <is>
          <t>等级23 ：每次使用武器命中对手后，将偷取对手的力量值  8点、敏捷值  8点和速度值  8点，一直持续累加到战斗结束。最高偷取对手属性上限34%</t>
        </is>
      </c>
      <c r="C130" s="129" t="n"/>
      <c r="D130" s="129" t="n"/>
      <c r="E130" s="129" t="n"/>
      <c r="F130" s="129" t="n"/>
      <c r="G130" s="129" t="n"/>
      <c r="H130" s="129" t="n"/>
      <c r="I130" s="129" t="n"/>
      <c r="J130" s="129" t="n"/>
      <c r="K130" s="129" t="n"/>
      <c r="L130" s="129" t="n"/>
      <c r="M130" s="130" t="n"/>
    </row>
    <row r="131" ht="24" customHeight="1">
      <c r="A131" s="414" t="n"/>
      <c r="B131" s="1175" t="inlineStr">
        <is>
          <t>等级24 ：每次使用武器命中对手后，将偷取对手的力量值  9点、敏捷值  8点和速度值  8点，一直持续累加到战斗结束。最高偷取对手属性上限34%</t>
        </is>
      </c>
      <c r="C131" s="129" t="n"/>
      <c r="D131" s="129" t="n"/>
      <c r="E131" s="129" t="n"/>
      <c r="F131" s="129" t="n"/>
      <c r="G131" s="129" t="n"/>
      <c r="H131" s="129" t="n"/>
      <c r="I131" s="129" t="n"/>
      <c r="J131" s="129" t="n"/>
      <c r="K131" s="129" t="n"/>
      <c r="L131" s="129" t="n"/>
      <c r="M131" s="130" t="n"/>
    </row>
    <row r="132" ht="24" customHeight="1">
      <c r="A132" s="414" t="n"/>
      <c r="B132" s="1175" t="inlineStr">
        <is>
          <t>等级25 ：每次使用武器命中对手后，将偷取对手的力量值  9点、敏捷值  9点和速度值  8点，一直持续累加到战斗结束。最高偷取对手属性上限34%</t>
        </is>
      </c>
      <c r="C132" s="129" t="n"/>
      <c r="D132" s="129" t="n"/>
      <c r="E132" s="129" t="n"/>
      <c r="F132" s="129" t="n"/>
      <c r="G132" s="129" t="n"/>
      <c r="H132" s="129" t="n"/>
      <c r="I132" s="129" t="n"/>
      <c r="J132" s="129" t="n"/>
      <c r="K132" s="129" t="n"/>
      <c r="L132" s="129" t="n"/>
      <c r="M132" s="130" t="n"/>
    </row>
    <row r="133" ht="24" customHeight="1">
      <c r="A133" s="414" t="n"/>
      <c r="B133" s="1175" t="inlineStr">
        <is>
          <t>等级26 ：每次使用武器命中对手后，将偷取对手的力量值  9点、敏捷值  9点和速度值  9点，一直持续累加到战斗结束。最高偷取对手属性上限36%</t>
        </is>
      </c>
      <c r="C133" s="129" t="n"/>
      <c r="D133" s="129" t="n"/>
      <c r="E133" s="129" t="n"/>
      <c r="F133" s="129" t="n"/>
      <c r="G133" s="129" t="n"/>
      <c r="H133" s="129" t="n"/>
      <c r="I133" s="129" t="n"/>
      <c r="J133" s="129" t="n"/>
      <c r="K133" s="129" t="n"/>
      <c r="L133" s="129" t="n"/>
      <c r="M133" s="130" t="n"/>
    </row>
    <row r="134" ht="24" customHeight="1">
      <c r="A134" s="414" t="n"/>
      <c r="B134" s="1175" t="inlineStr">
        <is>
          <t>等级27 ：每次使用武器命中对手后，将偷取对手的力量值10点、敏捷值  9点和速度值  9点，一直持续累加到战斗结束。最高偷取对手属性上限36%</t>
        </is>
      </c>
      <c r="C134" s="129" t="n"/>
      <c r="D134" s="129" t="n"/>
      <c r="E134" s="129" t="n"/>
      <c r="F134" s="129" t="n"/>
      <c r="G134" s="129" t="n"/>
      <c r="H134" s="129" t="n"/>
      <c r="I134" s="129" t="n"/>
      <c r="J134" s="129" t="n"/>
      <c r="K134" s="129" t="n"/>
      <c r="L134" s="129" t="n"/>
      <c r="M134" s="130" t="n"/>
    </row>
    <row r="135" ht="24" customHeight="1">
      <c r="A135" s="414" t="n"/>
      <c r="B135" s="1175" t="inlineStr">
        <is>
          <t>等级28 ：每次使用武器命中对手后，将偷取对手的力量值10点、敏捷值10点和速度值  9点，一直持续累加到战斗结束。最高偷取对手属性上限36%</t>
        </is>
      </c>
      <c r="C135" s="129" t="n"/>
      <c r="D135" s="129" t="n"/>
      <c r="E135" s="129" t="n"/>
      <c r="F135" s="129" t="n"/>
      <c r="G135" s="129" t="n"/>
      <c r="H135" s="129" t="n"/>
      <c r="I135" s="129" t="n"/>
      <c r="J135" s="129" t="n"/>
      <c r="K135" s="129" t="n"/>
      <c r="L135" s="129" t="n"/>
      <c r="M135" s="130" t="n"/>
    </row>
    <row r="136" ht="24" customHeight="1">
      <c r="A136" s="414" t="n"/>
      <c r="B136" s="1175" t="inlineStr">
        <is>
          <t>等级29 ：每次使用武器命中对手后，将偷取对手的力量值10点、敏捷值10点和速度值10点，一直持续累加到战斗结束。最高偷取对手属性上限38%</t>
        </is>
      </c>
      <c r="C136" s="129" t="n"/>
      <c r="D136" s="129" t="n"/>
      <c r="E136" s="129" t="n"/>
      <c r="F136" s="129" t="n"/>
      <c r="G136" s="129" t="n"/>
      <c r="H136" s="129" t="n"/>
      <c r="I136" s="129" t="n"/>
      <c r="J136" s="129" t="n"/>
      <c r="K136" s="129" t="n"/>
      <c r="L136" s="129" t="n"/>
      <c r="M136" s="130" t="n"/>
    </row>
    <row r="137" ht="24" customHeight="1">
      <c r="A137" s="414" t="n"/>
      <c r="B137" s="1175" t="inlineStr">
        <is>
          <t>等级30 ：每次使用武器命中对手后，将偷取对手的力量值11点、敏捷值10点和速度值10点，一直持续累加到战斗结束。最高偷取对手属性上限38%</t>
        </is>
      </c>
      <c r="C137" s="129" t="n"/>
      <c r="D137" s="129" t="n"/>
      <c r="E137" s="129" t="n"/>
      <c r="F137" s="129" t="n"/>
      <c r="G137" s="129" t="n"/>
      <c r="H137" s="129" t="n"/>
      <c r="I137" s="129" t="n"/>
      <c r="J137" s="129" t="n"/>
      <c r="K137" s="129" t="n"/>
      <c r="L137" s="129" t="n"/>
      <c r="M137" s="130" t="n"/>
    </row>
    <row r="138" ht="24" customHeight="1">
      <c r="A138" s="414" t="n"/>
      <c r="B138" s="1175" t="inlineStr">
        <is>
          <t>等级31 ：每次使用武器命中对手后，将偷取对手的力量值11点、敏捷值11点和速度值10点，一直持续累加到战斗结束。最高偷取对手属性上限38%</t>
        </is>
      </c>
      <c r="C138" s="129" t="n"/>
      <c r="D138" s="129" t="n"/>
      <c r="E138" s="129" t="n"/>
      <c r="F138" s="129" t="n"/>
      <c r="G138" s="129" t="n"/>
      <c r="H138" s="129" t="n"/>
      <c r="I138" s="129" t="n"/>
      <c r="J138" s="129" t="n"/>
      <c r="K138" s="129" t="n"/>
      <c r="L138" s="129" t="n"/>
      <c r="M138" s="130" t="n"/>
    </row>
    <row r="139" ht="24" customHeight="1">
      <c r="A139" s="414" t="n"/>
      <c r="B139" s="1175" t="inlineStr">
        <is>
          <t>等级32 ：每次使用武器命中对手后，将偷取对手的力量值11点、敏捷值11点和速度值11点，一直持续累加到战斗结束。最高偷取对手属性上限40%</t>
        </is>
      </c>
      <c r="C139" s="129" t="n"/>
      <c r="D139" s="129" t="n"/>
      <c r="E139" s="129" t="n"/>
      <c r="F139" s="129" t="n"/>
      <c r="G139" s="129" t="n"/>
      <c r="H139" s="129" t="n"/>
      <c r="I139" s="129" t="n"/>
      <c r="J139" s="129" t="n"/>
      <c r="K139" s="129" t="n"/>
      <c r="L139" s="129" t="n"/>
      <c r="M139" s="130" t="n"/>
    </row>
    <row r="140" ht="24" customHeight="1">
      <c r="A140" s="414" t="n"/>
      <c r="B140" s="1175" t="inlineStr">
        <is>
          <t>等级33 ：每次使用武器命中对手后，将偷取对手的力量值12点、敏捷值11点和速度值11点，一直持续累加到战斗结束。最高偷取对手属性上限40%</t>
        </is>
      </c>
      <c r="C140" s="129" t="n"/>
      <c r="D140" s="129" t="n"/>
      <c r="E140" s="129" t="n"/>
      <c r="F140" s="129" t="n"/>
      <c r="G140" s="129" t="n"/>
      <c r="H140" s="129" t="n"/>
      <c r="I140" s="129" t="n"/>
      <c r="J140" s="129" t="n"/>
      <c r="K140" s="129" t="n"/>
      <c r="L140" s="129" t="n"/>
      <c r="M140" s="130" t="n"/>
    </row>
    <row r="141" ht="24" customHeight="1">
      <c r="A141" s="414" t="n"/>
      <c r="B141" s="1175" t="inlineStr">
        <is>
          <t>等级34 ：每次使用武器命中对手后，将偷取对手的力量值12点、敏捷值12点和速度值11点，一直持续累加到战斗结束。最高偷取对手属性上限40%</t>
        </is>
      </c>
      <c r="C141" s="129" t="n"/>
      <c r="D141" s="129" t="n"/>
      <c r="E141" s="129" t="n"/>
      <c r="F141" s="129" t="n"/>
      <c r="G141" s="129" t="n"/>
      <c r="H141" s="129" t="n"/>
      <c r="I141" s="129" t="n"/>
      <c r="J141" s="129" t="n"/>
      <c r="K141" s="129" t="n"/>
      <c r="L141" s="129" t="n"/>
      <c r="M141" s="130" t="n"/>
    </row>
    <row r="142" ht="24" customHeight="1">
      <c r="A142" s="414" t="n"/>
      <c r="B142" s="1175" t="inlineStr">
        <is>
          <t>等级35 ：每次使用武器命中对手后，将偷取对手的力量值12点、敏捷值12点和速度值12点，一直持续累加到战斗结束。最高偷取对手属性上限50%</t>
        </is>
      </c>
      <c r="C142" s="129" t="n"/>
      <c r="D142" s="129" t="n"/>
      <c r="E142" s="129" t="n"/>
      <c r="F142" s="129" t="n"/>
      <c r="G142" s="129" t="n"/>
      <c r="H142" s="129" t="n"/>
      <c r="I142" s="129" t="n"/>
      <c r="J142" s="129" t="n"/>
      <c r="K142" s="129" t="n"/>
      <c r="L142" s="129" t="n"/>
      <c r="M142" s="130" t="n"/>
    </row>
    <row r="143" ht="24" customHeight="1">
      <c r="A143" s="414" t="n"/>
      <c r="B143" s="1175" t="inlineStr">
        <is>
          <t>等级36 ：每次使用武器命中对手后，将偷取对手的力量值13点、敏捷值12点和速度值12点，一直持续累加到战斗结束。最高偷取对手属性上限50%</t>
        </is>
      </c>
      <c r="C143" s="129" t="n"/>
      <c r="D143" s="129" t="n"/>
      <c r="E143" s="129" t="n"/>
      <c r="F143" s="129" t="n"/>
      <c r="G143" s="129" t="n"/>
      <c r="H143" s="129" t="n"/>
      <c r="I143" s="129" t="n"/>
      <c r="J143" s="129" t="n"/>
      <c r="K143" s="129" t="n"/>
      <c r="L143" s="129" t="n"/>
      <c r="M143" s="130" t="n"/>
    </row>
    <row r="144" ht="24" customHeight="1">
      <c r="A144" s="414" t="n"/>
      <c r="B144" s="1175" t="inlineStr">
        <is>
          <t>等级37 ：每次使用武器命中对手后，将偷取对手的力量值13点、敏捷值13点和速度值13点，一直持续累加到战斗结束。最高偷取对手属性上限50%</t>
        </is>
      </c>
      <c r="C144" s="129" t="n"/>
      <c r="D144" s="129" t="n"/>
      <c r="E144" s="129" t="n"/>
      <c r="F144" s="129" t="n"/>
      <c r="G144" s="129" t="n"/>
      <c r="H144" s="129" t="n"/>
      <c r="I144" s="129" t="n"/>
      <c r="J144" s="129" t="n"/>
      <c r="K144" s="129" t="n"/>
      <c r="L144" s="129" t="n"/>
      <c r="M144" s="130" t="n"/>
    </row>
    <row r="145" ht="24" customHeight="1">
      <c r="A145" s="414" t="n"/>
      <c r="B145" s="1175" t="inlineStr">
        <is>
          <t>等级38 ：每次使用武器命中对手后，将偷取对手的力量值14点、敏捷值14点和速度值13点，一直持续累加到战斗结束。最高偷取对手属性上限50%</t>
        </is>
      </c>
      <c r="C145" s="129" t="n"/>
      <c r="D145" s="129" t="n"/>
      <c r="E145" s="129" t="n"/>
      <c r="F145" s="129" t="n"/>
      <c r="G145" s="129" t="n"/>
      <c r="H145" s="129" t="n"/>
      <c r="I145" s="129" t="n"/>
      <c r="J145" s="129" t="n"/>
      <c r="K145" s="129" t="n"/>
      <c r="L145" s="129" t="n"/>
      <c r="M145" s="130" t="n"/>
    </row>
    <row r="146" ht="24" customHeight="1">
      <c r="A146" s="414" t="n"/>
      <c r="B146" s="1175" t="inlineStr">
        <is>
          <t>等级39 ：每次使用武器命中对手后，将偷取对手的力量值14点、敏捷值14点和速度值14点，一直持续累加到战斗结束。最高偷取对手属性上限50%</t>
        </is>
      </c>
      <c r="C146" s="129" t="n"/>
      <c r="D146" s="129" t="n"/>
      <c r="E146" s="129" t="n"/>
      <c r="F146" s="129" t="n"/>
      <c r="G146" s="129" t="n"/>
      <c r="H146" s="129" t="n"/>
      <c r="I146" s="129" t="n"/>
      <c r="J146" s="129" t="n"/>
      <c r="K146" s="129" t="n"/>
      <c r="L146" s="129" t="n"/>
      <c r="M146" s="130" t="n"/>
    </row>
    <row r="147" ht="24" customHeight="1">
      <c r="A147" s="414" t="n"/>
      <c r="B147" s="1175" t="inlineStr">
        <is>
          <t>等级40 ：每次使用武器命中对手后，将偷取对手的力量值15点、敏捷值15点和速度值15点，一直持续累加到战斗结束。最高偷取对手属性上限50%</t>
        </is>
      </c>
      <c r="C147" s="129" t="n"/>
      <c r="D147" s="129" t="n"/>
      <c r="E147" s="129" t="n"/>
      <c r="F147" s="129" t="n"/>
      <c r="G147" s="129" t="n"/>
      <c r="H147" s="129" t="n"/>
      <c r="I147" s="129" t="n"/>
      <c r="J147" s="129" t="n"/>
      <c r="K147" s="129" t="n"/>
      <c r="L147" s="129" t="n"/>
      <c r="M147" s="130" t="n"/>
    </row>
    <row r="148" ht="24" customHeight="1">
      <c r="A148" s="414" t="n"/>
      <c r="B148" s="1175" t="inlineStr">
        <is>
          <t>等级41 ：每次使用武器命中对手后，将偷取对手的力量值16点、敏捷值16点和速度值16点，一直持续累加到战斗结束。最高偷取对手属性上限50%</t>
        </is>
      </c>
      <c r="C148" s="129" t="n"/>
      <c r="D148" s="129" t="n"/>
      <c r="E148" s="129" t="n"/>
      <c r="F148" s="129" t="n"/>
      <c r="G148" s="129" t="n"/>
      <c r="H148" s="129" t="n"/>
      <c r="I148" s="129" t="n"/>
      <c r="J148" s="129" t="n"/>
      <c r="K148" s="129" t="n"/>
      <c r="L148" s="129" t="n"/>
      <c r="M148" s="130" t="n"/>
    </row>
    <row r="149" ht="24" customHeight="1">
      <c r="A149" s="414" t="n"/>
      <c r="B149" s="1175" t="inlineStr">
        <is>
          <t>等级42 ：每次使用武器命中对手后，将偷取对手的力量值17点、敏捷值17点和速度值17点，一直持续累加到战斗结束。最高偷取对手属性上限50%</t>
        </is>
      </c>
      <c r="C149" s="129" t="n"/>
      <c r="D149" s="129" t="n"/>
      <c r="E149" s="129" t="n"/>
      <c r="F149" s="129" t="n"/>
      <c r="G149" s="129" t="n"/>
      <c r="H149" s="129" t="n"/>
      <c r="I149" s="129" t="n"/>
      <c r="J149" s="129" t="n"/>
      <c r="K149" s="129" t="n"/>
      <c r="L149" s="129" t="n"/>
      <c r="M149" s="130" t="n"/>
    </row>
    <row r="150" ht="24" customHeight="1">
      <c r="A150" s="414" t="n"/>
      <c r="B150" s="1175" t="inlineStr">
        <is>
          <t>等级43 ：每次使用武器命中对手后，将偷取对手的力量值18点、敏捷值18点和速度值18点，一直持续累加到战斗结束。最高偷取对手属性上限50%</t>
        </is>
      </c>
      <c r="C150" s="129" t="n"/>
      <c r="D150" s="129" t="n"/>
      <c r="E150" s="129" t="n"/>
      <c r="F150" s="129" t="n"/>
      <c r="G150" s="129" t="n"/>
      <c r="H150" s="129" t="n"/>
      <c r="I150" s="129" t="n"/>
      <c r="J150" s="129" t="n"/>
      <c r="K150" s="129" t="n"/>
      <c r="L150" s="129" t="n"/>
      <c r="M150" s="130" t="n"/>
    </row>
    <row r="151" ht="24" customHeight="1">
      <c r="A151" s="414" t="n"/>
      <c r="B151" s="1175" t="inlineStr">
        <is>
          <t>等级44 ：每次使用武器命中对手后，将偷取对手的力量值19点、敏捷值19点和速度值19点，一直持续累加到战斗结束。最高偷取对手属性上限50%</t>
        </is>
      </c>
      <c r="C151" s="129" t="n"/>
      <c r="D151" s="129" t="n"/>
      <c r="E151" s="129" t="n"/>
      <c r="F151" s="129" t="n"/>
      <c r="G151" s="129" t="n"/>
      <c r="H151" s="129" t="n"/>
      <c r="I151" s="129" t="n"/>
      <c r="J151" s="129" t="n"/>
      <c r="K151" s="129" t="n"/>
      <c r="L151" s="129" t="n"/>
      <c r="M151" s="130" t="n"/>
    </row>
    <row r="152" ht="24" customHeight="1">
      <c r="A152" s="414" t="n"/>
      <c r="B152" s="1175" t="inlineStr">
        <is>
          <t>等级45 ：每次使用武器命中对手后，将偷取对手的力量值20点、敏捷值20点和速度值20点，一直持续累加到战斗结束。最高偷取对手属性上限60%</t>
        </is>
      </c>
      <c r="C152" s="129" t="n"/>
      <c r="D152" s="129" t="n"/>
      <c r="E152" s="129" t="n"/>
      <c r="F152" s="129" t="n"/>
      <c r="G152" s="129" t="n"/>
      <c r="H152" s="129" t="n"/>
      <c r="I152" s="129" t="n"/>
      <c r="J152" s="129" t="n"/>
      <c r="K152" s="129" t="n"/>
      <c r="L152" s="129" t="n"/>
      <c r="M152" s="130" t="n"/>
    </row>
    <row r="153" ht="24" customHeight="1">
      <c r="A153" s="414" t="n"/>
      <c r="B153" s="1175" t="inlineStr">
        <is>
          <t>等级46 ：每次使用武器命中对手后，将偷取对手的力量值21点、敏捷值21点和速度值21点，一直持续累加到战斗结束。最高偷取对手属性上限60%</t>
        </is>
      </c>
      <c r="C153" s="129" t="n"/>
      <c r="D153" s="129" t="n"/>
      <c r="E153" s="129" t="n"/>
      <c r="F153" s="129" t="n"/>
      <c r="G153" s="129" t="n"/>
      <c r="H153" s="129" t="n"/>
      <c r="I153" s="129" t="n"/>
      <c r="J153" s="129" t="n"/>
      <c r="K153" s="129" t="n"/>
      <c r="L153" s="129" t="n"/>
      <c r="M153" s="130" t="n"/>
    </row>
    <row r="154" ht="24" customHeight="1">
      <c r="A154" s="414" t="n"/>
      <c r="B154" s="1175" t="inlineStr">
        <is>
          <t>等级47 ：每次使用武器命中对手后，将偷取对手的力量值22点、敏捷值22点和速度值22点，一直持续累加到战斗结束。最高偷取对手属性上限60%</t>
        </is>
      </c>
      <c r="C154" s="129" t="n"/>
      <c r="D154" s="129" t="n"/>
      <c r="E154" s="129" t="n"/>
      <c r="F154" s="129" t="n"/>
      <c r="G154" s="129" t="n"/>
      <c r="H154" s="129" t="n"/>
      <c r="I154" s="129" t="n"/>
      <c r="J154" s="129" t="n"/>
      <c r="K154" s="129" t="n"/>
      <c r="L154" s="129" t="n"/>
      <c r="M154" s="130" t="n"/>
    </row>
    <row r="155" ht="24" customHeight="1">
      <c r="A155" s="414" t="n"/>
      <c r="B155" s="1175" t="inlineStr">
        <is>
          <t>等级48 ：每次使用武器命中对手后，将偷取对手的力量值23点、敏捷值23点和速度值23点，一直持续累加到战斗结束。最高偷取对手属性上限60%</t>
        </is>
      </c>
      <c r="C155" s="129" t="n"/>
      <c r="D155" s="129" t="n"/>
      <c r="E155" s="129" t="n"/>
      <c r="F155" s="129" t="n"/>
      <c r="G155" s="129" t="n"/>
      <c r="H155" s="129" t="n"/>
      <c r="I155" s="129" t="n"/>
      <c r="J155" s="129" t="n"/>
      <c r="K155" s="129" t="n"/>
      <c r="L155" s="129" t="n"/>
      <c r="M155" s="130" t="n"/>
    </row>
    <row r="156" ht="24" customHeight="1">
      <c r="A156" s="414" t="n"/>
      <c r="B156" s="1175" t="inlineStr">
        <is>
          <t>等级49 ：每次使用武器命中对手后，将偷取对手的力量值24点、敏捷值24点和速度值24点，一直持续累加到战斗结束。最高偷取对手属性上限60%</t>
        </is>
      </c>
      <c r="C156" s="129" t="n"/>
      <c r="D156" s="129" t="n"/>
      <c r="E156" s="129" t="n"/>
      <c r="F156" s="129" t="n"/>
      <c r="G156" s="129" t="n"/>
      <c r="H156" s="129" t="n"/>
      <c r="I156" s="129" t="n"/>
      <c r="J156" s="129" t="n"/>
      <c r="K156" s="129" t="n"/>
      <c r="L156" s="129" t="n"/>
      <c r="M156" s="130" t="n"/>
    </row>
    <row r="157" ht="24" customHeight="1">
      <c r="A157" s="414" t="n"/>
      <c r="B157" s="1175" t="inlineStr">
        <is>
          <t>等级50 ：每次使用武器命中对手后，将偷取对手的力量值25点、敏捷值25点和速度值25点，一直持续累加到战斗结束。最高偷取对手属性上限60%</t>
        </is>
      </c>
      <c r="C157" s="129" t="n"/>
      <c r="D157" s="129" t="n"/>
      <c r="E157" s="129" t="n"/>
      <c r="F157" s="129" t="n"/>
      <c r="G157" s="129" t="n"/>
      <c r="H157" s="129" t="n"/>
      <c r="I157" s="129" t="n"/>
      <c r="J157" s="129" t="n"/>
      <c r="K157" s="129" t="n"/>
      <c r="L157" s="129" t="n"/>
      <c r="M157" s="130" t="n"/>
    </row>
    <row r="158" ht="24" customHeight="1">
      <c r="A158" s="414" t="n"/>
      <c r="B158" s="1175" t="inlineStr">
        <is>
          <t>等级51 ：每次使用武器命中对手后，将偷取对手的力量值26点、敏捷值26点和速度值26点，一直持续累加到战斗结束。最高偷取对手属性上限60%</t>
        </is>
      </c>
      <c r="C158" s="129" t="n"/>
      <c r="D158" s="129" t="n"/>
      <c r="E158" s="129" t="n"/>
      <c r="F158" s="129" t="n"/>
      <c r="G158" s="129" t="n"/>
      <c r="H158" s="129" t="n"/>
      <c r="I158" s="129" t="n"/>
      <c r="J158" s="129" t="n"/>
      <c r="K158" s="129" t="n"/>
      <c r="L158" s="129" t="n"/>
      <c r="M158" s="130" t="n"/>
    </row>
    <row r="159" ht="24" customHeight="1">
      <c r="A159" s="414" t="n"/>
      <c r="B159" s="1175" t="inlineStr">
        <is>
          <t>等级52 ：每次使用武器命中对手后，将偷取对手的力量值27点、敏捷值27点和速度值27点，一直持续累加到战斗结束。最高偷取对手属性上限60%</t>
        </is>
      </c>
      <c r="C159" s="129" t="n"/>
      <c r="D159" s="129" t="n"/>
      <c r="E159" s="129" t="n"/>
      <c r="F159" s="129" t="n"/>
      <c r="G159" s="129" t="n"/>
      <c r="H159" s="129" t="n"/>
      <c r="I159" s="129" t="n"/>
      <c r="J159" s="129" t="n"/>
      <c r="K159" s="129" t="n"/>
      <c r="L159" s="129" t="n"/>
      <c r="M159" s="130" t="n"/>
    </row>
    <row r="160" ht="24" customHeight="1">
      <c r="A160" s="414" t="n"/>
      <c r="B160" s="1175" t="inlineStr">
        <is>
          <t>等级53 ：每次使用武器命中对手后，将偷取对手的力量值28点、敏捷值28点和速度值28点，一直持续累加到战斗结束。最高偷取对手属性上限60%</t>
        </is>
      </c>
      <c r="C160" s="129" t="n"/>
      <c r="D160" s="129" t="n"/>
      <c r="E160" s="129" t="n"/>
      <c r="F160" s="129" t="n"/>
      <c r="G160" s="129" t="n"/>
      <c r="H160" s="129" t="n"/>
      <c r="I160" s="129" t="n"/>
      <c r="J160" s="129" t="n"/>
      <c r="K160" s="129" t="n"/>
      <c r="L160" s="129" t="n"/>
      <c r="M160" s="130" t="n"/>
    </row>
    <row r="161" ht="24" customHeight="1">
      <c r="A161" s="414" t="n"/>
      <c r="B161" s="1175" t="inlineStr">
        <is>
          <t>等级54 ：每次使用武器命中对手后，将偷取对手的力量值29点、敏捷值29点和速度值29点，一直持续累加到战斗结束。最高偷取对手属性上限60%</t>
        </is>
      </c>
      <c r="C161" s="129" t="n"/>
      <c r="D161" s="129" t="n"/>
      <c r="E161" s="129" t="n"/>
      <c r="F161" s="129" t="n"/>
      <c r="G161" s="129" t="n"/>
      <c r="H161" s="129" t="n"/>
      <c r="I161" s="129" t="n"/>
      <c r="J161" s="129" t="n"/>
      <c r="K161" s="129" t="n"/>
      <c r="L161" s="129" t="n"/>
      <c r="M161" s="130" t="n"/>
    </row>
    <row r="162" ht="24" customHeight="1">
      <c r="A162" s="414" t="n"/>
      <c r="B162" s="1175" t="inlineStr">
        <is>
          <t>等级55 ：每次使用武器命中对手后，将偷取对手的力量值30点、敏捷值30点和速度值30点，一直持续累加到战斗结束。最高偷取对手属性上限60%</t>
        </is>
      </c>
      <c r="C162" s="129" t="n"/>
      <c r="D162" s="129" t="n"/>
      <c r="E162" s="129" t="n"/>
      <c r="F162" s="129" t="n"/>
      <c r="G162" s="129" t="n"/>
      <c r="H162" s="129" t="n"/>
      <c r="I162" s="129" t="n"/>
      <c r="J162" s="129" t="n"/>
      <c r="K162" s="129" t="n"/>
      <c r="L162" s="129" t="n"/>
      <c r="M162" s="130" t="n"/>
    </row>
    <row r="163" ht="24" customHeight="1">
      <c r="A163" s="414" t="n"/>
      <c r="B163" s="1175" t="inlineStr">
        <is>
          <t>等级56 ：每次使用武器命中对手后，将偷取对手的力量值31点、敏捷值31点和速度值31点，一直持续累加到战斗结束。最高偷取对手属性上限60%</t>
        </is>
      </c>
      <c r="C163" s="129" t="n"/>
      <c r="D163" s="129" t="n"/>
      <c r="E163" s="129" t="n"/>
      <c r="F163" s="129" t="n"/>
      <c r="G163" s="129" t="n"/>
      <c r="H163" s="129" t="n"/>
      <c r="I163" s="129" t="n"/>
      <c r="J163" s="129" t="n"/>
      <c r="K163" s="129" t="n"/>
      <c r="L163" s="129" t="n"/>
      <c r="M163" s="130" t="n"/>
    </row>
    <row r="164" ht="24" customHeight="1">
      <c r="A164" s="414" t="n"/>
      <c r="B164" s="1175" t="inlineStr">
        <is>
          <t>等级57 ：每次使用武器命中对手后，将偷取对手的力量值32点、敏捷值32点和速度值32点，一直持续累加到战斗结束。最高偷取对手属性上限60%</t>
        </is>
      </c>
      <c r="C164" s="129" t="n"/>
      <c r="D164" s="129" t="n"/>
      <c r="E164" s="129" t="n"/>
      <c r="F164" s="129" t="n"/>
      <c r="G164" s="129" t="n"/>
      <c r="H164" s="129" t="n"/>
      <c r="I164" s="129" t="n"/>
      <c r="J164" s="129" t="n"/>
      <c r="K164" s="129" t="n"/>
      <c r="L164" s="129" t="n"/>
      <c r="M164" s="130" t="n"/>
    </row>
    <row r="165" ht="24" customHeight="1">
      <c r="A165" s="414" t="n"/>
      <c r="B165" s="1175" t="inlineStr">
        <is>
          <t>等级58 ：每次使用武器命中对手后，将偷取对手的力量值33点、敏捷值33点和速度值33点，一直持续累加到战斗结束。最高偷取对手属性上限60%</t>
        </is>
      </c>
      <c r="C165" s="129" t="n"/>
      <c r="D165" s="129" t="n"/>
      <c r="E165" s="129" t="n"/>
      <c r="F165" s="129" t="n"/>
      <c r="G165" s="129" t="n"/>
      <c r="H165" s="129" t="n"/>
      <c r="I165" s="129" t="n"/>
      <c r="J165" s="129" t="n"/>
      <c r="K165" s="129" t="n"/>
      <c r="L165" s="129" t="n"/>
      <c r="M165" s="130" t="n"/>
    </row>
    <row r="166" ht="24" customHeight="1">
      <c r="A166" s="414" t="n"/>
      <c r="B166" s="1175" t="inlineStr">
        <is>
          <t>等级59 ：每次使用武器命中对手后，将偷取对手的力量值34点、敏捷值34点和速度值34点，一直持续累加到战斗结束。最高偷取对手属性上限60%</t>
        </is>
      </c>
      <c r="C166" s="129" t="n"/>
      <c r="D166" s="129" t="n"/>
      <c r="E166" s="129" t="n"/>
      <c r="F166" s="129" t="n"/>
      <c r="G166" s="129" t="n"/>
      <c r="H166" s="129" t="n"/>
      <c r="I166" s="129" t="n"/>
      <c r="J166" s="129" t="n"/>
      <c r="K166" s="129" t="n"/>
      <c r="L166" s="129" t="n"/>
      <c r="M166" s="130" t="n"/>
    </row>
    <row r="167" ht="24" customHeight="1">
      <c r="A167" s="749" t="n"/>
      <c r="B167" s="1176" t="inlineStr">
        <is>
          <t>等级60 ：每次使用武器命中对手后，将偷取对手的力量值35点、敏捷值35点和速度值35点，一直持续累加到战斗结束。最高偷取对手属性上限60%</t>
        </is>
      </c>
      <c r="C167" s="135" t="n"/>
      <c r="D167" s="135" t="n"/>
      <c r="E167" s="135" t="n"/>
      <c r="F167" s="135" t="n"/>
      <c r="G167" s="135" t="n"/>
      <c r="H167" s="135" t="n"/>
      <c r="I167" s="135" t="n"/>
      <c r="J167" s="135" t="n"/>
      <c r="K167" s="135" t="n"/>
      <c r="L167" s="135" t="n"/>
      <c r="M167" s="136" t="n"/>
    </row>
    <row r="168" ht="24" customHeight="1">
      <c r="A168" s="757" t="inlineStr">
        <is>
          <t xml:space="preserve">百战之躯
所需武器
绣花针
合金钻头
龙舌弓
如意金箍棒
</t>
        </is>
      </c>
      <c r="B168" s="1174" t="inlineStr">
        <is>
          <t>等级 0  ：每次受到对手武器攻击时增加武器减伤1%，抗武器暴击率  0.2%，抗武器暴击伤害  0.3%。如果该武器为专精武器，则所有效果翻倍</t>
        </is>
      </c>
      <c r="C168" s="158" t="n"/>
      <c r="D168" s="158" t="n"/>
      <c r="E168" s="158" t="n"/>
      <c r="F168" s="158" t="n"/>
      <c r="G168" s="158" t="n"/>
      <c r="H168" s="158" t="n"/>
      <c r="I168" s="158" t="n"/>
      <c r="J168" s="158" t="n"/>
      <c r="K168" s="158" t="n"/>
      <c r="L168" s="158" t="n"/>
      <c r="M168" s="320" t="n"/>
    </row>
    <row r="169" ht="24" customHeight="1">
      <c r="A169" s="414" t="n"/>
      <c r="B169" s="1175" t="inlineStr">
        <is>
          <t>等级 1  ：每次受到对手武器攻击时增加武器减伤1%，抗武器暴击率  0.4%，抗武器暴击伤害  0.6%。如果该武器为专精武器，则所有效果翻倍</t>
        </is>
      </c>
      <c r="C169" s="129" t="n"/>
      <c r="D169" s="129" t="n"/>
      <c r="E169" s="129" t="n"/>
      <c r="F169" s="129" t="n"/>
      <c r="G169" s="129" t="n"/>
      <c r="H169" s="129" t="n"/>
      <c r="I169" s="129" t="n"/>
      <c r="J169" s="129" t="n"/>
      <c r="K169" s="129" t="n"/>
      <c r="L169" s="129" t="n"/>
      <c r="M169" s="130" t="n"/>
    </row>
    <row r="170" ht="24" customHeight="1">
      <c r="A170" s="414" t="n"/>
      <c r="B170" s="1175" t="inlineStr">
        <is>
          <t>等级 2  ：每次受到对手武器攻击时增加武器减伤1%，抗武器暴击率  0.6%，抗武器暴击伤害  0.9%。如果该武器为专精武器，则所有效果翻倍</t>
        </is>
      </c>
      <c r="C170" s="129" t="n"/>
      <c r="D170" s="129" t="n"/>
      <c r="E170" s="129" t="n"/>
      <c r="F170" s="129" t="n"/>
      <c r="G170" s="129" t="n"/>
      <c r="H170" s="129" t="n"/>
      <c r="I170" s="129" t="n"/>
      <c r="J170" s="129" t="n"/>
      <c r="K170" s="129" t="n"/>
      <c r="L170" s="129" t="n"/>
      <c r="M170" s="130" t="n"/>
    </row>
    <row r="171" ht="24" customHeight="1">
      <c r="A171" s="414" t="n"/>
      <c r="B171" s="1175" t="inlineStr">
        <is>
          <t>等级 3  ：每次受到对手武器攻击时增加武器减伤1%，抗武器暴击率  0.8%，抗武器暴击伤害  1.3%。如果该武器为专精武器，则所有效果翻倍</t>
        </is>
      </c>
      <c r="C171" s="129" t="n"/>
      <c r="D171" s="129" t="n"/>
      <c r="E171" s="129" t="n"/>
      <c r="F171" s="129" t="n"/>
      <c r="G171" s="129" t="n"/>
      <c r="H171" s="129" t="n"/>
      <c r="I171" s="129" t="n"/>
      <c r="J171" s="129" t="n"/>
      <c r="K171" s="129" t="n"/>
      <c r="L171" s="129" t="n"/>
      <c r="M171" s="130" t="n"/>
    </row>
    <row r="172" ht="24" customHeight="1">
      <c r="A172" s="414" t="n"/>
      <c r="B172" s="1175" t="inlineStr">
        <is>
          <t>等级 4  ：每次受到对手武器攻击时增加武器减伤1%，抗武器暴击率  0.9%，抗武器暴击伤害  1.6%。如果该武器为专精武器，则所有效果翻倍</t>
        </is>
      </c>
      <c r="C172" s="129" t="n"/>
      <c r="D172" s="129" t="n"/>
      <c r="E172" s="129" t="n"/>
      <c r="F172" s="129" t="n"/>
      <c r="G172" s="129" t="n"/>
      <c r="H172" s="129" t="n"/>
      <c r="I172" s="129" t="n"/>
      <c r="J172" s="129" t="n"/>
      <c r="K172" s="129" t="n"/>
      <c r="L172" s="129" t="n"/>
      <c r="M172" s="130" t="n"/>
    </row>
    <row r="173" ht="24" customHeight="1">
      <c r="A173" s="414" t="n"/>
      <c r="B173" s="1175" t="inlineStr">
        <is>
          <t>等级 5  ：每次受到对手武器攻击时增加武器减伤1%，抗武器暴击率  1.1%，抗武器暴击伤害  1.9%。如果该武器为专精武器，则所有效果翻倍</t>
        </is>
      </c>
      <c r="C173" s="129" t="n"/>
      <c r="D173" s="129" t="n"/>
      <c r="E173" s="129" t="n"/>
      <c r="F173" s="129" t="n"/>
      <c r="G173" s="129" t="n"/>
      <c r="H173" s="129" t="n"/>
      <c r="I173" s="129" t="n"/>
      <c r="J173" s="129" t="n"/>
      <c r="K173" s="129" t="n"/>
      <c r="L173" s="129" t="n"/>
      <c r="M173" s="130" t="n"/>
    </row>
    <row r="174" ht="24" customHeight="1">
      <c r="A174" s="414" t="n"/>
      <c r="B174" s="1175" t="inlineStr">
        <is>
          <t>等级 6  ：每次受到对手武器攻击时增加武器减伤1%，抗武器暴击率  1.4%，抗武器暴击伤害  2.3%。如果该武器为专精武器，则所有效果翻倍</t>
        </is>
      </c>
      <c r="C174" s="129" t="n"/>
      <c r="D174" s="129" t="n"/>
      <c r="E174" s="129" t="n"/>
      <c r="F174" s="129" t="n"/>
      <c r="G174" s="129" t="n"/>
      <c r="H174" s="129" t="n"/>
      <c r="I174" s="129" t="n"/>
      <c r="J174" s="129" t="n"/>
      <c r="K174" s="129" t="n"/>
      <c r="L174" s="129" t="n"/>
      <c r="M174" s="130" t="n"/>
    </row>
    <row r="175" ht="24" customHeight="1">
      <c r="A175" s="414" t="n"/>
      <c r="B175" s="1175" t="inlineStr">
        <is>
          <t>等级 7  ：每次受到对手武器攻击时增加武器减伤1%，抗武器暴击率  1.6%，抗武器暴击伤害  2.6%。如果该武器为专精武器，则所有效果翻倍</t>
        </is>
      </c>
      <c r="C175" s="129" t="n"/>
      <c r="D175" s="129" t="n"/>
      <c r="E175" s="129" t="n"/>
      <c r="F175" s="129" t="n"/>
      <c r="G175" s="129" t="n"/>
      <c r="H175" s="129" t="n"/>
      <c r="I175" s="129" t="n"/>
      <c r="J175" s="129" t="n"/>
      <c r="K175" s="129" t="n"/>
      <c r="L175" s="129" t="n"/>
      <c r="M175" s="130" t="n"/>
    </row>
    <row r="176" ht="24" customHeight="1">
      <c r="A176" s="414" t="n"/>
      <c r="B176" s="1175" t="inlineStr">
        <is>
          <t>等级 8  ：每次受到对手武器攻击时增加武器减伤1%，抗武器暴击率  1.8%，抗武器暴击伤害  3.0%。如果该武器为专精武器，则所有效果翻倍</t>
        </is>
      </c>
      <c r="C176" s="129" t="n"/>
      <c r="D176" s="129" t="n"/>
      <c r="E176" s="129" t="n"/>
      <c r="F176" s="129" t="n"/>
      <c r="G176" s="129" t="n"/>
      <c r="H176" s="129" t="n"/>
      <c r="I176" s="129" t="n"/>
      <c r="J176" s="129" t="n"/>
      <c r="K176" s="129" t="n"/>
      <c r="L176" s="129" t="n"/>
      <c r="M176" s="130" t="n"/>
    </row>
    <row r="177" ht="24" customHeight="1">
      <c r="A177" s="414" t="n"/>
      <c r="B177" s="1175" t="inlineStr">
        <is>
          <t>等级 9  ：每次受到对手武器攻击时增加武器减伤2%，抗武器暴击率  2.0%，抗武器暴击伤害  3.4%。如果该武器为专精武器，则所有效果翻倍</t>
        </is>
      </c>
      <c r="C177" s="129" t="n"/>
      <c r="D177" s="129" t="n"/>
      <c r="E177" s="129" t="n"/>
      <c r="F177" s="129" t="n"/>
      <c r="G177" s="129" t="n"/>
      <c r="H177" s="129" t="n"/>
      <c r="I177" s="129" t="n"/>
      <c r="J177" s="129" t="n"/>
      <c r="K177" s="129" t="n"/>
      <c r="L177" s="129" t="n"/>
      <c r="M177" s="130" t="n"/>
    </row>
    <row r="178" ht="24" customHeight="1">
      <c r="A178" s="414" t="n"/>
      <c r="B178" s="1175" t="inlineStr">
        <is>
          <t>等级10 ：每次受到对手武器攻击时增加武器减伤2%，抗武器暴击率  2.3%，抗武器暴击伤害  3.8%。如果该武器为专精武器，则所有效果翻倍</t>
        </is>
      </c>
      <c r="C178" s="129" t="n"/>
      <c r="D178" s="129" t="n"/>
      <c r="E178" s="129" t="n"/>
      <c r="F178" s="129" t="n"/>
      <c r="G178" s="129" t="n"/>
      <c r="H178" s="129" t="n"/>
      <c r="I178" s="129" t="n"/>
      <c r="J178" s="129" t="n"/>
      <c r="K178" s="129" t="n"/>
      <c r="L178" s="129" t="n"/>
      <c r="M178" s="130" t="n"/>
    </row>
    <row r="179" ht="24" customHeight="1">
      <c r="A179" s="414" t="n"/>
      <c r="B179" s="1175" t="inlineStr">
        <is>
          <t>等级11 ：每次受到对手武器攻击时增加武器减伤2%，抗武器暴击率  2.6%，抗武器暴击伤害  4.3%。如果该武器为专精武器，则所有效果翻倍</t>
        </is>
      </c>
      <c r="C179" s="129" t="n"/>
      <c r="D179" s="129" t="n"/>
      <c r="E179" s="129" t="n"/>
      <c r="F179" s="129" t="n"/>
      <c r="G179" s="129" t="n"/>
      <c r="H179" s="129" t="n"/>
      <c r="I179" s="129" t="n"/>
      <c r="J179" s="129" t="n"/>
      <c r="K179" s="129" t="n"/>
      <c r="L179" s="129" t="n"/>
      <c r="M179" s="130" t="n"/>
    </row>
    <row r="180" ht="24" customHeight="1">
      <c r="A180" s="414" t="n"/>
      <c r="B180" s="1175" t="inlineStr">
        <is>
          <t>等级12 ：每次受到对手武器攻击时增加武器减伤2%，抗武器暴击率  2.9%，抗武器暴击伤害  4.8%。如果该武器为专精武器，则所有效果翻倍</t>
        </is>
      </c>
      <c r="C180" s="129" t="n"/>
      <c r="D180" s="129" t="n"/>
      <c r="E180" s="129" t="n"/>
      <c r="F180" s="129" t="n"/>
      <c r="G180" s="129" t="n"/>
      <c r="H180" s="129" t="n"/>
      <c r="I180" s="129" t="n"/>
      <c r="J180" s="129" t="n"/>
      <c r="K180" s="129" t="n"/>
      <c r="L180" s="129" t="n"/>
      <c r="M180" s="130" t="n"/>
    </row>
    <row r="181" ht="24" customHeight="1">
      <c r="A181" s="414" t="n"/>
      <c r="B181" s="1175" t="inlineStr">
        <is>
          <t>等级13 ：每次受到对手武器攻击时增加武器减伤2%，抗武器暴击率  3.2%，抗武器暴击伤害  5.3%。如果该武器为专精武器，则所有效果翻倍</t>
        </is>
      </c>
      <c r="C181" s="129" t="n"/>
      <c r="D181" s="129" t="n"/>
      <c r="E181" s="129" t="n"/>
      <c r="F181" s="129" t="n"/>
      <c r="G181" s="129" t="n"/>
      <c r="H181" s="129" t="n"/>
      <c r="I181" s="129" t="n"/>
      <c r="J181" s="129" t="n"/>
      <c r="K181" s="129" t="n"/>
      <c r="L181" s="129" t="n"/>
      <c r="M181" s="130" t="n"/>
    </row>
    <row r="182" ht="24" customHeight="1">
      <c r="A182" s="414" t="n"/>
      <c r="B182" s="1175" t="inlineStr">
        <is>
          <t>等级14 ：每次受到对手武器攻击时增加武器减伤2%，抗武器暴击率  3.5%，抗武器暴击伤害  5.8%。如果该武器为专精武器，则所有效果翻倍</t>
        </is>
      </c>
      <c r="C182" s="129" t="n"/>
      <c r="D182" s="129" t="n"/>
      <c r="E182" s="129" t="n"/>
      <c r="F182" s="129" t="n"/>
      <c r="G182" s="129" t="n"/>
      <c r="H182" s="129" t="n"/>
      <c r="I182" s="129" t="n"/>
      <c r="J182" s="129" t="n"/>
      <c r="K182" s="129" t="n"/>
      <c r="L182" s="129" t="n"/>
      <c r="M182" s="130" t="n"/>
    </row>
    <row r="183" ht="24" customHeight="1">
      <c r="A183" s="414" t="n"/>
      <c r="B183" s="1175" t="inlineStr">
        <is>
          <t>等级15 ：每次受到对手武器攻击时增加武器减伤2%，抗武器暴击率  3.8%，抗武器暴击伤害  6.3%。如果该武器为专精武器，则所有效果翻倍</t>
        </is>
      </c>
      <c r="C183" s="129" t="n"/>
      <c r="D183" s="129" t="n"/>
      <c r="E183" s="129" t="n"/>
      <c r="F183" s="129" t="n"/>
      <c r="G183" s="129" t="n"/>
      <c r="H183" s="129" t="n"/>
      <c r="I183" s="129" t="n"/>
      <c r="J183" s="129" t="n"/>
      <c r="K183" s="129" t="n"/>
      <c r="L183" s="129" t="n"/>
      <c r="M183" s="130" t="n"/>
    </row>
    <row r="184" ht="24" customHeight="1">
      <c r="A184" s="414" t="n"/>
      <c r="B184" s="1175" t="inlineStr">
        <is>
          <t>等级16 ：每次受到对手武器攻击时增加武器减伤2%，抗武器暴击率  4.1%，抗武器暴击伤害  6.8%。如果该武器为专精武器，则所有效果翻倍</t>
        </is>
      </c>
      <c r="C184" s="129" t="n"/>
      <c r="D184" s="129" t="n"/>
      <c r="E184" s="129" t="n"/>
      <c r="F184" s="129" t="n"/>
      <c r="G184" s="129" t="n"/>
      <c r="H184" s="129" t="n"/>
      <c r="I184" s="129" t="n"/>
      <c r="J184" s="129" t="n"/>
      <c r="K184" s="129" t="n"/>
      <c r="L184" s="129" t="n"/>
      <c r="M184" s="130" t="n"/>
    </row>
    <row r="185" ht="24" customHeight="1">
      <c r="A185" s="414" t="n"/>
      <c r="B185" s="1175" t="inlineStr">
        <is>
          <t>等级17 ：每次受到对手武器攻击时增加武器减伤3%，抗武器暴击率  4.4%，抗武器暴击伤害  7.3%。如果该武器为专精武器，则所有效果翻倍</t>
        </is>
      </c>
      <c r="C185" s="129" t="n"/>
      <c r="D185" s="129" t="n"/>
      <c r="E185" s="129" t="n"/>
      <c r="F185" s="129" t="n"/>
      <c r="G185" s="129" t="n"/>
      <c r="H185" s="129" t="n"/>
      <c r="I185" s="129" t="n"/>
      <c r="J185" s="129" t="n"/>
      <c r="K185" s="129" t="n"/>
      <c r="L185" s="129" t="n"/>
      <c r="M185" s="130" t="n"/>
    </row>
    <row r="186" ht="24" customHeight="1">
      <c r="A186" s="414" t="n"/>
      <c r="B186" s="1175" t="inlineStr">
        <is>
          <t>等级18 ：每次受到对手武器攻击时增加武器减伤3%，抗武器暴击率  4.7%，抗武器暴击伤害  7.8%。如果该武器为专精武器，则所有效果翻倍</t>
        </is>
      </c>
      <c r="C186" s="129" t="n"/>
      <c r="D186" s="129" t="n"/>
      <c r="E186" s="129" t="n"/>
      <c r="F186" s="129" t="n"/>
      <c r="G186" s="129" t="n"/>
      <c r="H186" s="129" t="n"/>
      <c r="I186" s="129" t="n"/>
      <c r="J186" s="129" t="n"/>
      <c r="K186" s="129" t="n"/>
      <c r="L186" s="129" t="n"/>
      <c r="M186" s="130" t="n"/>
    </row>
    <row r="187" ht="24" customHeight="1">
      <c r="A187" s="414" t="n"/>
      <c r="B187" s="1175" t="inlineStr">
        <is>
          <t>等级19 ：每次受到对手武器攻击时增加武器减伤3%，抗武器暴击率  5.0%，抗武器暴击伤害  8.3%。如果该武器为专精武器，则所有效果翻倍</t>
        </is>
      </c>
      <c r="C187" s="129" t="n"/>
      <c r="D187" s="129" t="n"/>
      <c r="E187" s="129" t="n"/>
      <c r="F187" s="129" t="n"/>
      <c r="G187" s="129" t="n"/>
      <c r="H187" s="129" t="n"/>
      <c r="I187" s="129" t="n"/>
      <c r="J187" s="129" t="n"/>
      <c r="K187" s="129" t="n"/>
      <c r="L187" s="129" t="n"/>
      <c r="M187" s="130" t="n"/>
    </row>
    <row r="188" ht="24" customHeight="1">
      <c r="A188" s="414" t="n"/>
      <c r="B188" s="1175" t="inlineStr">
        <is>
          <t>等级20 ：每次受到对手武器攻击时增加武器减伤3%，抗武器暴击率  5.3%，抗武器暴击伤害  8.8%。如果该武器为专精武器，则所有效果翻倍</t>
        </is>
      </c>
      <c r="C188" s="129" t="n"/>
      <c r="D188" s="129" t="n"/>
      <c r="E188" s="129" t="n"/>
      <c r="F188" s="129" t="n"/>
      <c r="G188" s="129" t="n"/>
      <c r="H188" s="129" t="n"/>
      <c r="I188" s="129" t="n"/>
      <c r="J188" s="129" t="n"/>
      <c r="K188" s="129" t="n"/>
      <c r="L188" s="129" t="n"/>
      <c r="M188" s="130" t="n"/>
    </row>
    <row r="189" ht="24" customHeight="1">
      <c r="A189" s="414" t="n"/>
      <c r="B189" s="1175" t="inlineStr">
        <is>
          <t>等级21 ：每次受到对手武器攻击时增加武器减伤3%，抗武器暴击率  5.7%，抗武器暴击伤害  9.5%。如果该武器为专精武器，则所有效果翻倍</t>
        </is>
      </c>
      <c r="C189" s="129" t="n"/>
      <c r="D189" s="129" t="n"/>
      <c r="E189" s="129" t="n"/>
      <c r="F189" s="129" t="n"/>
      <c r="G189" s="129" t="n"/>
      <c r="H189" s="129" t="n"/>
      <c r="I189" s="129" t="n"/>
      <c r="J189" s="129" t="n"/>
      <c r="K189" s="129" t="n"/>
      <c r="L189" s="129" t="n"/>
      <c r="M189" s="130" t="n"/>
    </row>
    <row r="190" ht="24" customHeight="1">
      <c r="A190" s="414" t="n"/>
      <c r="B190" s="1175" t="inlineStr">
        <is>
          <t>等级22 ：每次受到对手武器攻击时增加武器减伤3%，抗武器暴击率  6.2%，抗武器暴击伤害10.3%。如果该武器为专精武器，则所有效果翻倍</t>
        </is>
      </c>
      <c r="C190" s="129" t="n"/>
      <c r="D190" s="129" t="n"/>
      <c r="E190" s="129" t="n"/>
      <c r="F190" s="129" t="n"/>
      <c r="G190" s="129" t="n"/>
      <c r="H190" s="129" t="n"/>
      <c r="I190" s="129" t="n"/>
      <c r="J190" s="129" t="n"/>
      <c r="K190" s="129" t="n"/>
      <c r="L190" s="129" t="n"/>
      <c r="M190" s="130" t="n"/>
    </row>
    <row r="191" ht="24" customHeight="1">
      <c r="A191" s="414" t="n"/>
      <c r="B191" s="1175" t="inlineStr">
        <is>
          <t>等级23 ：每次受到对手武器攻击时增加武器减伤3%，抗武器暴击率  6.6%，抗武器暴击伤害11.0%。如果该武器为专精武器，则所有效果翻倍</t>
        </is>
      </c>
      <c r="C191" s="129" t="n"/>
      <c r="D191" s="129" t="n"/>
      <c r="E191" s="129" t="n"/>
      <c r="F191" s="129" t="n"/>
      <c r="G191" s="129" t="n"/>
      <c r="H191" s="129" t="n"/>
      <c r="I191" s="129" t="n"/>
      <c r="J191" s="129" t="n"/>
      <c r="K191" s="129" t="n"/>
      <c r="L191" s="129" t="n"/>
      <c r="M191" s="130" t="n"/>
    </row>
    <row r="192" ht="24" customHeight="1">
      <c r="A192" s="414" t="n"/>
      <c r="B192" s="1175" t="inlineStr">
        <is>
          <t>等级24 ：每次受到对手武器攻击时增加武器减伤3%，抗武器暴击率  7.1%，抗武器暴击伤害11.8%。如果该武器为专精武器，则所有效果翻倍</t>
        </is>
      </c>
      <c r="C192" s="129" t="n"/>
      <c r="D192" s="129" t="n"/>
      <c r="E192" s="129" t="n"/>
      <c r="F192" s="129" t="n"/>
      <c r="G192" s="129" t="n"/>
      <c r="H192" s="129" t="n"/>
      <c r="I192" s="129" t="n"/>
      <c r="J192" s="129" t="n"/>
      <c r="K192" s="129" t="n"/>
      <c r="L192" s="129" t="n"/>
      <c r="M192" s="130" t="n"/>
    </row>
    <row r="193" ht="24" customHeight="1">
      <c r="A193" s="414" t="n"/>
      <c r="B193" s="1175" t="inlineStr">
        <is>
          <t>等级25 ：每次受到对手武器攻击时增加武器减伤4%，抗武器暴击率  7.5%，抗武器暴击伤害12.5%。如果该武器为专精武器，则所有效果翻倍</t>
        </is>
      </c>
      <c r="C193" s="129" t="n"/>
      <c r="D193" s="129" t="n"/>
      <c r="E193" s="129" t="n"/>
      <c r="F193" s="129" t="n"/>
      <c r="G193" s="129" t="n"/>
      <c r="H193" s="129" t="n"/>
      <c r="I193" s="129" t="n"/>
      <c r="J193" s="129" t="n"/>
      <c r="K193" s="129" t="n"/>
      <c r="L193" s="129" t="n"/>
      <c r="M193" s="130" t="n"/>
    </row>
    <row r="194" ht="24" customHeight="1">
      <c r="A194" s="414" t="n"/>
      <c r="B194" s="1175" t="inlineStr">
        <is>
          <t>等级26 ：每次受到对手武器攻击时增加武器减伤4%，抗武器暴击率  8.0%，抗武器暴击伤害13.3%。如果该武器为专精武器，则所有效果翻倍</t>
        </is>
      </c>
      <c r="C194" s="129" t="n"/>
      <c r="D194" s="129" t="n"/>
      <c r="E194" s="129" t="n"/>
      <c r="F194" s="129" t="n"/>
      <c r="G194" s="129" t="n"/>
      <c r="H194" s="129" t="n"/>
      <c r="I194" s="129" t="n"/>
      <c r="J194" s="129" t="n"/>
      <c r="K194" s="129" t="n"/>
      <c r="L194" s="129" t="n"/>
      <c r="M194" s="130" t="n"/>
    </row>
    <row r="195" ht="24" customHeight="1">
      <c r="A195" s="414" t="n"/>
      <c r="B195" s="1175" t="inlineStr">
        <is>
          <t>等级27 ：每次受到对手武器攻击时增加武器减伤4%，抗武器暴击率  8.4%，抗武器暴击伤害14.0%。如果该武器为专精武器，则所有效果翻倍</t>
        </is>
      </c>
      <c r="C195" s="129" t="n"/>
      <c r="D195" s="129" t="n"/>
      <c r="E195" s="129" t="n"/>
      <c r="F195" s="129" t="n"/>
      <c r="G195" s="129" t="n"/>
      <c r="H195" s="129" t="n"/>
      <c r="I195" s="129" t="n"/>
      <c r="J195" s="129" t="n"/>
      <c r="K195" s="129" t="n"/>
      <c r="L195" s="129" t="n"/>
      <c r="M195" s="130" t="n"/>
    </row>
    <row r="196" ht="24" customHeight="1">
      <c r="A196" s="414" t="n"/>
      <c r="B196" s="1175" t="inlineStr">
        <is>
          <t>等级28 ：每次受到对手武器攻击时增加武器减伤4%，抗武器暴击率  8.9%，抗武器暴击伤害14.8%。如果该武器为专精武器，则所有效果翻倍</t>
        </is>
      </c>
      <c r="C196" s="129" t="n"/>
      <c r="D196" s="129" t="n"/>
      <c r="E196" s="129" t="n"/>
      <c r="F196" s="129" t="n"/>
      <c r="G196" s="129" t="n"/>
      <c r="H196" s="129" t="n"/>
      <c r="I196" s="129" t="n"/>
      <c r="J196" s="129" t="n"/>
      <c r="K196" s="129" t="n"/>
      <c r="L196" s="129" t="n"/>
      <c r="M196" s="130" t="n"/>
    </row>
    <row r="197" ht="24" customHeight="1">
      <c r="A197" s="414" t="n"/>
      <c r="B197" s="1175" t="inlineStr">
        <is>
          <t>等级29 ：每次受到对手武器攻击时增加武器减伤4%，抗武器暴击率  9.3%，抗武器暴击伤害15.5%。如果该武器为专精武器，则所有效果翻倍</t>
        </is>
      </c>
      <c r="C197" s="129" t="n"/>
      <c r="D197" s="129" t="n"/>
      <c r="E197" s="129" t="n"/>
      <c r="F197" s="129" t="n"/>
      <c r="G197" s="129" t="n"/>
      <c r="H197" s="129" t="n"/>
      <c r="I197" s="129" t="n"/>
      <c r="J197" s="129" t="n"/>
      <c r="K197" s="129" t="n"/>
      <c r="L197" s="129" t="n"/>
      <c r="M197" s="130" t="n"/>
    </row>
    <row r="198" ht="24" customHeight="1">
      <c r="A198" s="414" t="n"/>
      <c r="B198" s="1175" t="inlineStr">
        <is>
          <t>等级30 ：每次受到对手武器攻击时增加武器减伤4%，抗武器暴击率  9.8%，抗武器暴击伤害16.3%。如果该武器为专精武器，则所有效果翻倍</t>
        </is>
      </c>
      <c r="C198" s="129" t="n"/>
      <c r="D198" s="129" t="n"/>
      <c r="E198" s="129" t="n"/>
      <c r="F198" s="129" t="n"/>
      <c r="G198" s="129" t="n"/>
      <c r="H198" s="129" t="n"/>
      <c r="I198" s="129" t="n"/>
      <c r="J198" s="129" t="n"/>
      <c r="K198" s="129" t="n"/>
      <c r="L198" s="129" t="n"/>
      <c r="M198" s="130" t="n"/>
    </row>
    <row r="199" ht="24" customHeight="1">
      <c r="A199" s="414" t="n"/>
      <c r="B199" s="1175" t="inlineStr">
        <is>
          <t>等级31 ：每次受到对手武器攻击时增加武器减伤4%，抗武器暴击率10.3%，抗武器暴击伤害17.1%。如果该武器为专精武器，则所有效果翻倍</t>
        </is>
      </c>
      <c r="C199" s="129" t="n"/>
      <c r="D199" s="129" t="n"/>
      <c r="E199" s="129" t="n"/>
      <c r="F199" s="129" t="n"/>
      <c r="G199" s="129" t="n"/>
      <c r="H199" s="129" t="n"/>
      <c r="I199" s="129" t="n"/>
      <c r="J199" s="129" t="n"/>
      <c r="K199" s="129" t="n"/>
      <c r="L199" s="129" t="n"/>
      <c r="M199" s="130" t="n"/>
    </row>
    <row r="200" ht="24" customHeight="1">
      <c r="A200" s="414" t="n"/>
      <c r="B200" s="1175" t="inlineStr">
        <is>
          <t>等级32 ：每次受到对手武器攻击时增加武器减伤4%，抗武器暴击率10.8%，抗武器暴击伤害18.0%。如果该武器为专精武器，则所有效果翻倍</t>
        </is>
      </c>
      <c r="C200" s="129" t="n"/>
      <c r="D200" s="129" t="n"/>
      <c r="E200" s="129" t="n"/>
      <c r="F200" s="129" t="n"/>
      <c r="G200" s="129" t="n"/>
      <c r="H200" s="129" t="n"/>
      <c r="I200" s="129" t="n"/>
      <c r="J200" s="129" t="n"/>
      <c r="K200" s="129" t="n"/>
      <c r="L200" s="129" t="n"/>
      <c r="M200" s="130" t="n"/>
    </row>
    <row r="201" ht="24" customHeight="1">
      <c r="A201" s="414" t="n"/>
      <c r="B201" s="1175" t="inlineStr">
        <is>
          <t>等级33 ：每次受到对手武器攻击时增加武器减伤5%，抗武器暴击率11.3%，抗武器暴击伤害18.9%。如果该武器为专精武器，则所有效果翻倍</t>
        </is>
      </c>
      <c r="C201" s="129" t="n"/>
      <c r="D201" s="129" t="n"/>
      <c r="E201" s="129" t="n"/>
      <c r="F201" s="129" t="n"/>
      <c r="G201" s="129" t="n"/>
      <c r="H201" s="129" t="n"/>
      <c r="I201" s="129" t="n"/>
      <c r="J201" s="129" t="n"/>
      <c r="K201" s="129" t="n"/>
      <c r="L201" s="129" t="n"/>
      <c r="M201" s="130" t="n"/>
    </row>
    <row r="202" ht="24" customHeight="1">
      <c r="A202" s="414" t="n"/>
      <c r="B202" s="1175" t="inlineStr">
        <is>
          <t>等级34 ：每次受到对手武器攻击时增加武器减伤5%，抗武器暴击率11.9%，抗武器暴击伤害19.8%。如果该武器为专精武器，则所有效果翻倍</t>
        </is>
      </c>
      <c r="C202" s="129" t="n"/>
      <c r="D202" s="129" t="n"/>
      <c r="E202" s="129" t="n"/>
      <c r="F202" s="129" t="n"/>
      <c r="G202" s="129" t="n"/>
      <c r="H202" s="129" t="n"/>
      <c r="I202" s="129" t="n"/>
      <c r="J202" s="129" t="n"/>
      <c r="K202" s="129" t="n"/>
      <c r="L202" s="129" t="n"/>
      <c r="M202" s="130" t="n"/>
    </row>
    <row r="203" ht="24" customHeight="1">
      <c r="A203" s="414" t="n"/>
      <c r="B203" s="1175" t="inlineStr">
        <is>
          <t>等级35 ：每次受到对手武器攻击时增加武器减伤5%，抗武器暴击率12.4%，抗武器暴击伤害20.6%。如果该武器为专精武器，则所有效果翻倍</t>
        </is>
      </c>
      <c r="C203" s="129" t="n"/>
      <c r="D203" s="129" t="n"/>
      <c r="E203" s="129" t="n"/>
      <c r="F203" s="129" t="n"/>
      <c r="G203" s="129" t="n"/>
      <c r="H203" s="129" t="n"/>
      <c r="I203" s="129" t="n"/>
      <c r="J203" s="129" t="n"/>
      <c r="K203" s="129" t="n"/>
      <c r="L203" s="129" t="n"/>
      <c r="M203" s="130" t="n"/>
    </row>
    <row r="204" ht="24" customHeight="1">
      <c r="A204" s="414" t="n"/>
      <c r="B204" s="1175" t="inlineStr">
        <is>
          <t>等级36 ：每次受到对手武器攻击时增加武器减伤5%，抗武器暴击率12.9%，抗武器暴击伤害21.5%。如果该武器为专精武器，则所有效果翻倍</t>
        </is>
      </c>
      <c r="C204" s="129" t="n"/>
      <c r="D204" s="129" t="n"/>
      <c r="E204" s="129" t="n"/>
      <c r="F204" s="129" t="n"/>
      <c r="G204" s="129" t="n"/>
      <c r="H204" s="129" t="n"/>
      <c r="I204" s="129" t="n"/>
      <c r="J204" s="129" t="n"/>
      <c r="K204" s="129" t="n"/>
      <c r="L204" s="129" t="n"/>
      <c r="M204" s="130" t="n"/>
    </row>
    <row r="205" ht="24" customHeight="1">
      <c r="A205" s="414" t="n"/>
      <c r="B205" s="1175" t="inlineStr">
        <is>
          <t>等级37 ：每次受到对手武器攻击时增加武器减伤5%，抗武器暴击率13.4%，抗武器暴击伤害22.4%。如果该武器为专精武器，则所有效果翻倍</t>
        </is>
      </c>
      <c r="C205" s="129" t="n"/>
      <c r="D205" s="129" t="n"/>
      <c r="E205" s="129" t="n"/>
      <c r="F205" s="129" t="n"/>
      <c r="G205" s="129" t="n"/>
      <c r="H205" s="129" t="n"/>
      <c r="I205" s="129" t="n"/>
      <c r="J205" s="129" t="n"/>
      <c r="K205" s="129" t="n"/>
      <c r="L205" s="129" t="n"/>
      <c r="M205" s="130" t="n"/>
    </row>
    <row r="206" ht="24" customHeight="1">
      <c r="A206" s="414" t="n"/>
      <c r="B206" s="1175" t="inlineStr">
        <is>
          <t>等级38 ：每次受到对手武器攻击时增加武器减伤5%，抗武器暴击率14.0%，抗武器暴击伤害23.3%。如果该武器为专精武器，则所有效果翻倍</t>
        </is>
      </c>
      <c r="C206" s="129" t="n"/>
      <c r="D206" s="129" t="n"/>
      <c r="E206" s="129" t="n"/>
      <c r="F206" s="129" t="n"/>
      <c r="G206" s="129" t="n"/>
      <c r="H206" s="129" t="n"/>
      <c r="I206" s="129" t="n"/>
      <c r="J206" s="129" t="n"/>
      <c r="K206" s="129" t="n"/>
      <c r="L206" s="129" t="n"/>
      <c r="M206" s="130" t="n"/>
    </row>
    <row r="207" ht="24" customHeight="1">
      <c r="A207" s="414" t="n"/>
      <c r="B207" s="1175" t="inlineStr">
        <is>
          <t>等级39 ：每次受到对手武器攻击时增加武器减伤5%，抗武器暴击率14.5%，抗武器暴击伤害24.1%。如果该武器为专精武器，则所有效果翻倍</t>
        </is>
      </c>
      <c r="C207" s="129" t="n"/>
      <c r="D207" s="129" t="n"/>
      <c r="E207" s="129" t="n"/>
      <c r="F207" s="129" t="n"/>
      <c r="G207" s="129" t="n"/>
      <c r="H207" s="129" t="n"/>
      <c r="I207" s="129" t="n"/>
      <c r="J207" s="129" t="n"/>
      <c r="K207" s="129" t="n"/>
      <c r="L207" s="129" t="n"/>
      <c r="M207" s="130" t="n"/>
    </row>
    <row r="208" ht="24" customHeight="1">
      <c r="A208" s="414" t="n"/>
      <c r="B208" s="1175" t="inlineStr">
        <is>
          <t>等级40 ：每次受到对手武器攻击时增加武器减伤5%，抗武器暴击率15.0%，抗武器暴击伤害25.0%。如果该武器为专精武器，则所有效果翻倍</t>
        </is>
      </c>
      <c r="C208" s="129" t="n"/>
      <c r="D208" s="129" t="n"/>
      <c r="E208" s="129" t="n"/>
      <c r="F208" s="129" t="n"/>
      <c r="G208" s="129" t="n"/>
      <c r="H208" s="129" t="n"/>
      <c r="I208" s="129" t="n"/>
      <c r="J208" s="129" t="n"/>
      <c r="K208" s="129" t="n"/>
      <c r="L208" s="129" t="n"/>
      <c r="M208" s="130" t="n"/>
    </row>
    <row r="209" ht="24" customHeight="1">
      <c r="A209" s="414" t="n"/>
      <c r="B209" s="1175" t="inlineStr">
        <is>
          <t>等级41 ：每次受到对手武器攻击时增加武器减伤5%，抗武器暴击率15.5%，抗武器暴击伤害25.9%。如果该武器为专精武器，则所有效果翻倍</t>
        </is>
      </c>
      <c r="C209" s="129" t="n"/>
      <c r="D209" s="129" t="n"/>
      <c r="E209" s="129" t="n"/>
      <c r="F209" s="129" t="n"/>
      <c r="G209" s="129" t="n"/>
      <c r="H209" s="129" t="n"/>
      <c r="I209" s="129" t="n"/>
      <c r="J209" s="129" t="n"/>
      <c r="K209" s="129" t="n"/>
      <c r="L209" s="129" t="n"/>
      <c r="M209" s="130" t="n"/>
    </row>
    <row r="210" ht="24" customHeight="1">
      <c r="A210" s="414" t="n"/>
      <c r="B210" s="1175" t="inlineStr">
        <is>
          <t>等级42 ：每次受到对手武器攻击时增加武器减伤5%，抗武器暴击率16.0%，抗武器暴击伤害26.8%。如果该武器为专精武器，则所有效果翻倍</t>
        </is>
      </c>
      <c r="C210" s="129" t="n"/>
      <c r="D210" s="129" t="n"/>
      <c r="E210" s="129" t="n"/>
      <c r="F210" s="129" t="n"/>
      <c r="G210" s="129" t="n"/>
      <c r="H210" s="129" t="n"/>
      <c r="I210" s="129" t="n"/>
      <c r="J210" s="129" t="n"/>
      <c r="K210" s="129" t="n"/>
      <c r="L210" s="129" t="n"/>
      <c r="M210" s="130" t="n"/>
    </row>
    <row r="211" ht="24" customHeight="1">
      <c r="A211" s="414" t="n"/>
      <c r="B211" s="1175" t="inlineStr">
        <is>
          <t>等级43 ：每次受到对手武器攻击时增加武器减伤5%，抗武器暴击率16.5%，抗武器暴击伤害27.7%。如果该武器为专精武器，则所有效果翻倍</t>
        </is>
      </c>
      <c r="C211" s="129" t="n"/>
      <c r="D211" s="129" t="n"/>
      <c r="E211" s="129" t="n"/>
      <c r="F211" s="129" t="n"/>
      <c r="G211" s="129" t="n"/>
      <c r="H211" s="129" t="n"/>
      <c r="I211" s="129" t="n"/>
      <c r="J211" s="129" t="n"/>
      <c r="K211" s="129" t="n"/>
      <c r="L211" s="129" t="n"/>
      <c r="M211" s="130" t="n"/>
    </row>
    <row r="212" ht="24" customHeight="1">
      <c r="A212" s="414" t="n"/>
      <c r="B212" s="1175" t="inlineStr">
        <is>
          <t>等级44 ：每次受到对手武器攻击时增加武器减伤5%，抗武器暴击率17.0%，抗武器暴击伤害28.6%。如果该武器为专精武器，则所有效果翻倍</t>
        </is>
      </c>
      <c r="C212" s="129" t="n"/>
      <c r="D212" s="129" t="n"/>
      <c r="E212" s="129" t="n"/>
      <c r="F212" s="129" t="n"/>
      <c r="G212" s="129" t="n"/>
      <c r="H212" s="129" t="n"/>
      <c r="I212" s="129" t="n"/>
      <c r="J212" s="129" t="n"/>
      <c r="K212" s="129" t="n"/>
      <c r="L212" s="129" t="n"/>
      <c r="M212" s="130" t="n"/>
    </row>
    <row r="213" ht="24" customHeight="1">
      <c r="A213" s="414" t="n"/>
      <c r="B213" s="1175" t="inlineStr">
        <is>
          <t>等级45 ：每次受到对手武器攻击时增加武器减伤5%，抗武器暴击率17.5%，抗武器暴击伤害29.5%。如果该武器为专精武器，则所有效果翻倍</t>
        </is>
      </c>
      <c r="C213" s="129" t="n"/>
      <c r="D213" s="129" t="n"/>
      <c r="E213" s="129" t="n"/>
      <c r="F213" s="129" t="n"/>
      <c r="G213" s="129" t="n"/>
      <c r="H213" s="129" t="n"/>
      <c r="I213" s="129" t="n"/>
      <c r="J213" s="129" t="n"/>
      <c r="K213" s="129" t="n"/>
      <c r="L213" s="129" t="n"/>
      <c r="M213" s="130" t="n"/>
    </row>
    <row r="214" ht="24" customHeight="1">
      <c r="A214" s="414" t="n"/>
      <c r="B214" s="1175" t="inlineStr">
        <is>
          <t>等级46 ：每次受到对手武器攻击时增加武器减伤5%，抗武器暴击率18.0%，抗武器暴击伤害30.4%。如果该武器为专精武器，则所有效果翻倍</t>
        </is>
      </c>
      <c r="C214" s="129" t="n"/>
      <c r="D214" s="129" t="n"/>
      <c r="E214" s="129" t="n"/>
      <c r="F214" s="129" t="n"/>
      <c r="G214" s="129" t="n"/>
      <c r="H214" s="129" t="n"/>
      <c r="I214" s="129" t="n"/>
      <c r="J214" s="129" t="n"/>
      <c r="K214" s="129" t="n"/>
      <c r="L214" s="129" t="n"/>
      <c r="M214" s="130" t="n"/>
    </row>
    <row r="215" ht="24" customHeight="1">
      <c r="A215" s="414" t="n"/>
      <c r="B215" s="1175" t="inlineStr">
        <is>
          <t>等级47 ：每次受到对手武器攻击时增加武器减伤5%，抗武器暴击率18.5%，抗武器暴击伤害31.3%。如果该武器为专精武器，则所有效果翻倍</t>
        </is>
      </c>
      <c r="C215" s="129" t="n"/>
      <c r="D215" s="129" t="n"/>
      <c r="E215" s="129" t="n"/>
      <c r="F215" s="129" t="n"/>
      <c r="G215" s="129" t="n"/>
      <c r="H215" s="129" t="n"/>
      <c r="I215" s="129" t="n"/>
      <c r="J215" s="129" t="n"/>
      <c r="K215" s="129" t="n"/>
      <c r="L215" s="129" t="n"/>
      <c r="M215" s="130" t="n"/>
    </row>
    <row r="216" ht="24" customHeight="1">
      <c r="A216" s="414" t="n"/>
      <c r="B216" s="1175" t="inlineStr">
        <is>
          <t>等级48 ：每次受到对手武器攻击时增加武器减伤5%，抗武器暴击率19.0%，抗武器暴击伤害32.2%。如果该武器为专精武器，则所有效果翻倍</t>
        </is>
      </c>
      <c r="C216" s="129" t="n"/>
      <c r="D216" s="129" t="n"/>
      <c r="E216" s="129" t="n"/>
      <c r="F216" s="129" t="n"/>
      <c r="G216" s="129" t="n"/>
      <c r="H216" s="129" t="n"/>
      <c r="I216" s="129" t="n"/>
      <c r="J216" s="129" t="n"/>
      <c r="K216" s="129" t="n"/>
      <c r="L216" s="129" t="n"/>
      <c r="M216" s="130" t="n"/>
    </row>
    <row r="217" ht="24" customHeight="1">
      <c r="A217" s="414" t="n"/>
      <c r="B217" s="1175" t="inlineStr">
        <is>
          <t>等级49 ：每次受到对手武器攻击时增加武器减伤5%，抗武器暴击率19.5%，抗武器暴击伤害33.1%。如果该武器为专精武器，则所有效果翻倍</t>
        </is>
      </c>
      <c r="C217" s="129" t="n"/>
      <c r="D217" s="129" t="n"/>
      <c r="E217" s="129" t="n"/>
      <c r="F217" s="129" t="n"/>
      <c r="G217" s="129" t="n"/>
      <c r="H217" s="129" t="n"/>
      <c r="I217" s="129" t="n"/>
      <c r="J217" s="129" t="n"/>
      <c r="K217" s="129" t="n"/>
      <c r="L217" s="129" t="n"/>
      <c r="M217" s="130" t="n"/>
    </row>
    <row r="218" ht="24" customHeight="1">
      <c r="A218" s="414" t="n"/>
      <c r="B218" s="1175" t="inlineStr">
        <is>
          <t>等级50 ：每次受到对手武器攻击时增加武器减伤5%，抗武器暴击率20.0%，抗武器暴击伤害34.0%。如果该武器为专精武器，则所有效果翻倍</t>
        </is>
      </c>
      <c r="C218" s="129" t="n"/>
      <c r="D218" s="129" t="n"/>
      <c r="E218" s="129" t="n"/>
      <c r="F218" s="129" t="n"/>
      <c r="G218" s="129" t="n"/>
      <c r="H218" s="129" t="n"/>
      <c r="I218" s="129" t="n"/>
      <c r="J218" s="129" t="n"/>
      <c r="K218" s="129" t="n"/>
      <c r="L218" s="129" t="n"/>
      <c r="M218" s="130" t="n"/>
    </row>
    <row r="219" ht="24" customHeight="1">
      <c r="A219" s="414" t="n"/>
      <c r="B219" s="1175" t="inlineStr">
        <is>
          <t>等级51 ：每次受到对手武器攻击时增加武器减伤5%，抗武器暴击率20.5%，抗武器暴击伤害34.9%。如果该武器为专精武器，则所有效果翻倍</t>
        </is>
      </c>
      <c r="C219" s="129" t="n"/>
      <c r="D219" s="129" t="n"/>
      <c r="E219" s="129" t="n"/>
      <c r="F219" s="129" t="n"/>
      <c r="G219" s="129" t="n"/>
      <c r="H219" s="129" t="n"/>
      <c r="I219" s="129" t="n"/>
      <c r="J219" s="129" t="n"/>
      <c r="K219" s="129" t="n"/>
      <c r="L219" s="129" t="n"/>
      <c r="M219" s="130" t="n"/>
    </row>
    <row r="220" ht="24" customHeight="1">
      <c r="A220" s="414" t="n"/>
      <c r="B220" s="1175" t="inlineStr">
        <is>
          <t>等级52 ：每次受到对手武器攻击时增加武器减伤5%，抗武器暴击率21.0%，抗武器暴击伤害35.8%。如果该武器为专精武器，则所有效果翻倍</t>
        </is>
      </c>
      <c r="C220" s="129" t="n"/>
      <c r="D220" s="129" t="n"/>
      <c r="E220" s="129" t="n"/>
      <c r="F220" s="129" t="n"/>
      <c r="G220" s="129" t="n"/>
      <c r="H220" s="129" t="n"/>
      <c r="I220" s="129" t="n"/>
      <c r="J220" s="129" t="n"/>
      <c r="K220" s="129" t="n"/>
      <c r="L220" s="129" t="n"/>
      <c r="M220" s="130" t="n"/>
    </row>
    <row r="221" ht="24" customHeight="1">
      <c r="A221" s="414" t="n"/>
      <c r="B221" s="1175" t="inlineStr">
        <is>
          <t>等级53 ：每次受到对手武器攻击时增加武器减伤5%，抗武器暴击率21.5%，抗武器暴击伤害36.7%。如果该武器为专精武器，则所有效果翻倍</t>
        </is>
      </c>
      <c r="C221" s="129" t="n"/>
      <c r="D221" s="129" t="n"/>
      <c r="E221" s="129" t="n"/>
      <c r="F221" s="129" t="n"/>
      <c r="G221" s="129" t="n"/>
      <c r="H221" s="129" t="n"/>
      <c r="I221" s="129" t="n"/>
      <c r="J221" s="129" t="n"/>
      <c r="K221" s="129" t="n"/>
      <c r="L221" s="129" t="n"/>
      <c r="M221" s="130" t="n"/>
    </row>
    <row r="222" ht="24" customHeight="1">
      <c r="A222" s="414" t="n"/>
      <c r="B222" s="1175" t="inlineStr">
        <is>
          <t>等级54 ：每次受到对手武器攻击时增加武器减伤5%，抗武器暴击率22.0%，抗武器暴击伤害37.6%。如果该武器为专精武器，则所有效果翻倍</t>
        </is>
      </c>
      <c r="C222" s="129" t="n"/>
      <c r="D222" s="129" t="n"/>
      <c r="E222" s="129" t="n"/>
      <c r="F222" s="129" t="n"/>
      <c r="G222" s="129" t="n"/>
      <c r="H222" s="129" t="n"/>
      <c r="I222" s="129" t="n"/>
      <c r="J222" s="129" t="n"/>
      <c r="K222" s="129" t="n"/>
      <c r="L222" s="129" t="n"/>
      <c r="M222" s="130" t="n"/>
    </row>
    <row r="223" ht="24" customHeight="1">
      <c r="A223" s="414" t="n"/>
      <c r="B223" s="1175" t="inlineStr">
        <is>
          <t>等级55 ：每次受到对手武器攻击时增加武器减伤5%，抗武器暴击率22.5%，抗武器暴击伤害38.5%。如果该武器为专精武器，则所有效果翻倍</t>
        </is>
      </c>
      <c r="C223" s="129" t="n"/>
      <c r="D223" s="129" t="n"/>
      <c r="E223" s="129" t="n"/>
      <c r="F223" s="129" t="n"/>
      <c r="G223" s="129" t="n"/>
      <c r="H223" s="129" t="n"/>
      <c r="I223" s="129" t="n"/>
      <c r="J223" s="129" t="n"/>
      <c r="K223" s="129" t="n"/>
      <c r="L223" s="129" t="n"/>
      <c r="M223" s="130" t="n"/>
    </row>
    <row r="224" ht="24" customHeight="1">
      <c r="A224" s="414" t="n"/>
      <c r="B224" s="1175" t="inlineStr">
        <is>
          <t>等级56 ：每次受到对手武器攻击时增加武器减伤5%，抗武器暴击率23.0%，抗武器暴击伤害39.4%。如果该武器为专精武器，则所有效果翻倍</t>
        </is>
      </c>
      <c r="C224" s="129" t="n"/>
      <c r="D224" s="129" t="n"/>
      <c r="E224" s="129" t="n"/>
      <c r="F224" s="129" t="n"/>
      <c r="G224" s="129" t="n"/>
      <c r="H224" s="129" t="n"/>
      <c r="I224" s="129" t="n"/>
      <c r="J224" s="129" t="n"/>
      <c r="K224" s="129" t="n"/>
      <c r="L224" s="129" t="n"/>
      <c r="M224" s="130" t="n"/>
    </row>
    <row r="225" ht="24" customHeight="1">
      <c r="A225" s="414" t="n"/>
      <c r="B225" s="1175" t="inlineStr">
        <is>
          <t>等级57 ：每次受到对手武器攻击时增加武器减伤5%，抗武器暴击率23.5%，抗武器暴击伤害40.3%。如果该武器为专精武器，则所有效果翻倍</t>
        </is>
      </c>
      <c r="C225" s="129" t="n"/>
      <c r="D225" s="129" t="n"/>
      <c r="E225" s="129" t="n"/>
      <c r="F225" s="129" t="n"/>
      <c r="G225" s="129" t="n"/>
      <c r="H225" s="129" t="n"/>
      <c r="I225" s="129" t="n"/>
      <c r="J225" s="129" t="n"/>
      <c r="K225" s="129" t="n"/>
      <c r="L225" s="129" t="n"/>
      <c r="M225" s="130" t="n"/>
    </row>
    <row r="226" ht="24" customHeight="1">
      <c r="A226" s="414" t="n"/>
      <c r="B226" s="1175" t="inlineStr">
        <is>
          <t>等级58 ：每次受到对手武器攻击时增加武器减伤5%，抗武器暴击率24.0%，抗武器暴击伤害41.2%。如果该武器为专精武器，则所有效果翻倍</t>
        </is>
      </c>
      <c r="C226" s="129" t="n"/>
      <c r="D226" s="129" t="n"/>
      <c r="E226" s="129" t="n"/>
      <c r="F226" s="129" t="n"/>
      <c r="G226" s="129" t="n"/>
      <c r="H226" s="129" t="n"/>
      <c r="I226" s="129" t="n"/>
      <c r="J226" s="129" t="n"/>
      <c r="K226" s="129" t="n"/>
      <c r="L226" s="129" t="n"/>
      <c r="M226" s="130" t="n"/>
    </row>
    <row r="227" ht="24" customHeight="1">
      <c r="A227" s="414" t="n"/>
      <c r="B227" s="1175" t="inlineStr">
        <is>
          <t>等级59 ：每次受到对手武器攻击时增加武器减伤5%，抗武器暴击率24.5%，抗武器暴击伤害42.1%。如果该武器为专精武器，则所有效果翻倍</t>
        </is>
      </c>
      <c r="C227" s="129" t="n"/>
      <c r="D227" s="129" t="n"/>
      <c r="E227" s="129" t="n"/>
      <c r="F227" s="129" t="n"/>
      <c r="G227" s="129" t="n"/>
      <c r="H227" s="129" t="n"/>
      <c r="I227" s="129" t="n"/>
      <c r="J227" s="129" t="n"/>
      <c r="K227" s="129" t="n"/>
      <c r="L227" s="129" t="n"/>
      <c r="M227" s="130" t="n"/>
    </row>
    <row r="228" ht="24" customHeight="1">
      <c r="A228" s="749" t="n"/>
      <c r="B228" s="1176" t="inlineStr">
        <is>
          <t>等级60 ：每次受到对手武器攻击时增加武器减伤5%，抗武器暴击率25.0%，抗武器暴击伤害43.0%。如果该武器为专精武器，则所有效果翻倍</t>
        </is>
      </c>
      <c r="C228" s="135" t="n"/>
      <c r="D228" s="135" t="n"/>
      <c r="E228" s="135" t="n"/>
      <c r="F228" s="135" t="n"/>
      <c r="G228" s="135" t="n"/>
      <c r="H228" s="135" t="n"/>
      <c r="I228" s="135" t="n"/>
      <c r="J228" s="135" t="n"/>
      <c r="K228" s="135" t="n"/>
      <c r="L228" s="135" t="n"/>
      <c r="M228" s="136" t="n"/>
    </row>
    <row r="229" ht="24" customHeight="1">
      <c r="A229" s="691" t="inlineStr">
        <is>
          <t>炙血战魂
所需武器
生死簿
红缨枪
大力神杯
丈八蛇矛</t>
        </is>
      </c>
      <c r="B229" s="1174" t="inlineStr">
        <is>
          <t>等级 0  ：不断积攒的战意都转变为自身伤害和命中的提升。全类型武器附加伤害增加  1点，每过一回合累计增加自身命中率0.5%。</t>
        </is>
      </c>
      <c r="C229" s="158" t="n"/>
      <c r="D229" s="158" t="n"/>
      <c r="E229" s="158" t="n"/>
      <c r="F229" s="158" t="n"/>
      <c r="G229" s="158" t="n"/>
      <c r="H229" s="158" t="n"/>
      <c r="I229" s="158" t="n"/>
      <c r="J229" s="158" t="n"/>
      <c r="K229" s="158" t="n"/>
      <c r="L229" s="158" t="n"/>
      <c r="M229" s="320" t="n"/>
    </row>
    <row r="230" ht="24" customHeight="1">
      <c r="A230" s="414" t="n"/>
      <c r="B230" s="1175" t="inlineStr">
        <is>
          <t>等级 1  ：不断积攒的战意都转变为自身伤害和命中的提升。全类型武器附加伤害增加  2点，每过一回合累计增加自身命中率0.5%。</t>
        </is>
      </c>
      <c r="C230" s="129" t="n"/>
      <c r="D230" s="129" t="n"/>
      <c r="E230" s="129" t="n"/>
      <c r="F230" s="129" t="n"/>
      <c r="G230" s="129" t="n"/>
      <c r="H230" s="129" t="n"/>
      <c r="I230" s="129" t="n"/>
      <c r="J230" s="129" t="n"/>
      <c r="K230" s="129" t="n"/>
      <c r="L230" s="129" t="n"/>
      <c r="M230" s="130" t="n"/>
    </row>
    <row r="231" ht="24" customHeight="1">
      <c r="A231" s="414" t="n"/>
      <c r="B231" s="1175" t="inlineStr">
        <is>
          <t>等级 2  ：不断积攒的战意都转变为自身伤害和命中的提升。全类型武器附加伤害增加  3点，每过一回合累计增加自身命中率0.6%。</t>
        </is>
      </c>
      <c r="C231" s="129" t="n"/>
      <c r="D231" s="129" t="n"/>
      <c r="E231" s="129" t="n"/>
      <c r="F231" s="129" t="n"/>
      <c r="G231" s="129" t="n"/>
      <c r="H231" s="129" t="n"/>
      <c r="I231" s="129" t="n"/>
      <c r="J231" s="129" t="n"/>
      <c r="K231" s="129" t="n"/>
      <c r="L231" s="129" t="n"/>
      <c r="M231" s="130" t="n"/>
    </row>
    <row r="232" ht="24" customHeight="1">
      <c r="A232" s="414" t="n"/>
      <c r="B232" s="1175" t="inlineStr">
        <is>
          <t>等级 3  ：不断积攒的战意都转变为自身伤害和命中的提升。全类型武器附加伤害增加  4点，每过一回合累计增加自身命中率0.6%。</t>
        </is>
      </c>
      <c r="C232" s="129" t="n"/>
      <c r="D232" s="129" t="n"/>
      <c r="E232" s="129" t="n"/>
      <c r="F232" s="129" t="n"/>
      <c r="G232" s="129" t="n"/>
      <c r="H232" s="129" t="n"/>
      <c r="I232" s="129" t="n"/>
      <c r="J232" s="129" t="n"/>
      <c r="K232" s="129" t="n"/>
      <c r="L232" s="129" t="n"/>
      <c r="M232" s="130" t="n"/>
    </row>
    <row r="233" ht="24" customHeight="1">
      <c r="A233" s="414" t="n"/>
      <c r="B233" s="1175" t="inlineStr">
        <is>
          <t>等级 4  ：不断积攒的战意都转变为自身伤害和命中的提升。全类型武器附加伤害增加  5点，每过一回合累计增加自身命中率0.7%。</t>
        </is>
      </c>
      <c r="C233" s="129" t="n"/>
      <c r="D233" s="129" t="n"/>
      <c r="E233" s="129" t="n"/>
      <c r="F233" s="129" t="n"/>
      <c r="G233" s="129" t="n"/>
      <c r="H233" s="129" t="n"/>
      <c r="I233" s="129" t="n"/>
      <c r="J233" s="129" t="n"/>
      <c r="K233" s="129" t="n"/>
      <c r="L233" s="129" t="n"/>
      <c r="M233" s="130" t="n"/>
    </row>
    <row r="234" ht="24" customHeight="1">
      <c r="A234" s="414" t="n"/>
      <c r="B234" s="1175" t="inlineStr">
        <is>
          <t>等级 5  ：不断积攒的战意都转变为自身伤害和命中的提升。全类型武器附加伤害增加  6点，每过一回合累计增加自身命中率0.7%。</t>
        </is>
      </c>
      <c r="C234" s="129" t="n"/>
      <c r="D234" s="129" t="n"/>
      <c r="E234" s="129" t="n"/>
      <c r="F234" s="129" t="n"/>
      <c r="G234" s="129" t="n"/>
      <c r="H234" s="129" t="n"/>
      <c r="I234" s="129" t="n"/>
      <c r="J234" s="129" t="n"/>
      <c r="K234" s="129" t="n"/>
      <c r="L234" s="129" t="n"/>
      <c r="M234" s="130" t="n"/>
    </row>
    <row r="235" ht="24" customHeight="1">
      <c r="A235" s="414" t="n"/>
      <c r="B235" s="1175" t="inlineStr">
        <is>
          <t>等级 6  ：不断积攒的战意都转变为自身伤害和命中的提升。全类型武器附加伤害增加  7点，每过一回合累计增加自身命中率0.8%。</t>
        </is>
      </c>
      <c r="C235" s="129" t="n"/>
      <c r="D235" s="129" t="n"/>
      <c r="E235" s="129" t="n"/>
      <c r="F235" s="129" t="n"/>
      <c r="G235" s="129" t="n"/>
      <c r="H235" s="129" t="n"/>
      <c r="I235" s="129" t="n"/>
      <c r="J235" s="129" t="n"/>
      <c r="K235" s="129" t="n"/>
      <c r="L235" s="129" t="n"/>
      <c r="M235" s="130" t="n"/>
    </row>
    <row r="236" ht="24" customHeight="1">
      <c r="A236" s="414" t="n"/>
      <c r="B236" s="1175" t="inlineStr">
        <is>
          <t>等级 7  ：不断积攒的战意都转变为自身伤害和命中的提升。全类型武器附加伤害增加  8点，每过一回合累计增加自身命中率0.8%。</t>
        </is>
      </c>
      <c r="C236" s="129" t="n"/>
      <c r="D236" s="129" t="n"/>
      <c r="E236" s="129" t="n"/>
      <c r="F236" s="129" t="n"/>
      <c r="G236" s="129" t="n"/>
      <c r="H236" s="129" t="n"/>
      <c r="I236" s="129" t="n"/>
      <c r="J236" s="129" t="n"/>
      <c r="K236" s="129" t="n"/>
      <c r="L236" s="129" t="n"/>
      <c r="M236" s="130" t="n"/>
    </row>
    <row r="237" ht="24" customHeight="1">
      <c r="A237" s="414" t="n"/>
      <c r="B237" s="1175" t="inlineStr">
        <is>
          <t>等级 8  ：不断积攒的战意都转变为自身伤害和命中的提升。全类型武器附加伤害增加  9点，每过一回合累计增加自身命中率0.9%。</t>
        </is>
      </c>
      <c r="C237" s="129" t="n"/>
      <c r="D237" s="129" t="n"/>
      <c r="E237" s="129" t="n"/>
      <c r="F237" s="129" t="n"/>
      <c r="G237" s="129" t="n"/>
      <c r="H237" s="129" t="n"/>
      <c r="I237" s="129" t="n"/>
      <c r="J237" s="129" t="n"/>
      <c r="K237" s="129" t="n"/>
      <c r="L237" s="129" t="n"/>
      <c r="M237" s="130" t="n"/>
    </row>
    <row r="238" ht="24" customHeight="1">
      <c r="A238" s="414" t="n"/>
      <c r="B238" s="1175" t="inlineStr">
        <is>
          <t>等级 9  ：不断积攒的战意都转变为自身伤害和命中的提升。全类型武器附加伤害增加10点，每过一回合累计增加自身命中率0.9%。</t>
        </is>
      </c>
      <c r="C238" s="129" t="n"/>
      <c r="D238" s="129" t="n"/>
      <c r="E238" s="129" t="n"/>
      <c r="F238" s="129" t="n"/>
      <c r="G238" s="129" t="n"/>
      <c r="H238" s="129" t="n"/>
      <c r="I238" s="129" t="n"/>
      <c r="J238" s="129" t="n"/>
      <c r="K238" s="129" t="n"/>
      <c r="L238" s="129" t="n"/>
      <c r="M238" s="130" t="n"/>
    </row>
    <row r="239" ht="24" customHeight="1">
      <c r="A239" s="414" t="n"/>
      <c r="B239" s="1175" t="inlineStr">
        <is>
          <t>等级10 ：不断积攒的战意都转变为自身伤害和命中的提升。全类型武器附加伤害增加11点，每过一回合累计增加自身命中率1.0%。</t>
        </is>
      </c>
      <c r="C239" s="129" t="n"/>
      <c r="D239" s="129" t="n"/>
      <c r="E239" s="129" t="n"/>
      <c r="F239" s="129" t="n"/>
      <c r="G239" s="129" t="n"/>
      <c r="H239" s="129" t="n"/>
      <c r="I239" s="129" t="n"/>
      <c r="J239" s="129" t="n"/>
      <c r="K239" s="129" t="n"/>
      <c r="L239" s="129" t="n"/>
      <c r="M239" s="130" t="n"/>
    </row>
    <row r="240" ht="24" customHeight="1">
      <c r="A240" s="414" t="n"/>
      <c r="B240" s="1175" t="inlineStr">
        <is>
          <t>等级11 ：不断积攒的战意都转变为自身伤害和命中的提升。全类型武器附加伤害增加12点，每过一回合累计增加自身命中率1.0%。</t>
        </is>
      </c>
      <c r="C240" s="129" t="n"/>
      <c r="D240" s="129" t="n"/>
      <c r="E240" s="129" t="n"/>
      <c r="F240" s="129" t="n"/>
      <c r="G240" s="129" t="n"/>
      <c r="H240" s="129" t="n"/>
      <c r="I240" s="129" t="n"/>
      <c r="J240" s="129" t="n"/>
      <c r="K240" s="129" t="n"/>
      <c r="L240" s="129" t="n"/>
      <c r="M240" s="130" t="n"/>
    </row>
    <row r="241" ht="24" customHeight="1">
      <c r="A241" s="414" t="n"/>
      <c r="B241" s="1175" t="inlineStr">
        <is>
          <t>等级12 ：不断积攒的战意都转变为自身伤害和命中的提升。全类型武器附加伤害增加13点，每过一回合累计增加自身命中率1.1%。</t>
        </is>
      </c>
      <c r="C241" s="129" t="n"/>
      <c r="D241" s="129" t="n"/>
      <c r="E241" s="129" t="n"/>
      <c r="F241" s="129" t="n"/>
      <c r="G241" s="129" t="n"/>
      <c r="H241" s="129" t="n"/>
      <c r="I241" s="129" t="n"/>
      <c r="J241" s="129" t="n"/>
      <c r="K241" s="129" t="n"/>
      <c r="L241" s="129" t="n"/>
      <c r="M241" s="130" t="n"/>
    </row>
    <row r="242" ht="24" customHeight="1">
      <c r="A242" s="414" t="n"/>
      <c r="B242" s="1175" t="inlineStr">
        <is>
          <t>等级13 ：不断积攒的战意都转变为自身伤害和命中的提升。全类型武器附加伤害增加14点，每过一回合累计增加自身命中率1.1%。</t>
        </is>
      </c>
      <c r="C242" s="129" t="n"/>
      <c r="D242" s="129" t="n"/>
      <c r="E242" s="129" t="n"/>
      <c r="F242" s="129" t="n"/>
      <c r="G242" s="129" t="n"/>
      <c r="H242" s="129" t="n"/>
      <c r="I242" s="129" t="n"/>
      <c r="J242" s="129" t="n"/>
      <c r="K242" s="129" t="n"/>
      <c r="L242" s="129" t="n"/>
      <c r="M242" s="130" t="n"/>
    </row>
    <row r="243" ht="24" customHeight="1">
      <c r="A243" s="414" t="n"/>
      <c r="B243" s="1175" t="inlineStr">
        <is>
          <t>等级14 ：不断积攒的战意都转变为自身伤害和命中的提升。全类型武器附加伤害增加15点，每过一回合累计增加自身命中率1.2%。</t>
        </is>
      </c>
      <c r="C243" s="129" t="n"/>
      <c r="D243" s="129" t="n"/>
      <c r="E243" s="129" t="n"/>
      <c r="F243" s="129" t="n"/>
      <c r="G243" s="129" t="n"/>
      <c r="H243" s="129" t="n"/>
      <c r="I243" s="129" t="n"/>
      <c r="J243" s="129" t="n"/>
      <c r="K243" s="129" t="n"/>
      <c r="L243" s="129" t="n"/>
      <c r="M243" s="130" t="n"/>
    </row>
    <row r="244" ht="24" customHeight="1">
      <c r="A244" s="414" t="n"/>
      <c r="B244" s="1175" t="inlineStr">
        <is>
          <t>等级15 ：不断积攒的战意都转变为自身伤害和命中的提升。全类型武器附加伤害增加16点，每过一回合累计增加自身命中率1.2%。</t>
        </is>
      </c>
      <c r="C244" s="129" t="n"/>
      <c r="D244" s="129" t="n"/>
      <c r="E244" s="129" t="n"/>
      <c r="F244" s="129" t="n"/>
      <c r="G244" s="129" t="n"/>
      <c r="H244" s="129" t="n"/>
      <c r="I244" s="129" t="n"/>
      <c r="J244" s="129" t="n"/>
      <c r="K244" s="129" t="n"/>
      <c r="L244" s="129" t="n"/>
      <c r="M244" s="130" t="n"/>
    </row>
    <row r="245" ht="24" customHeight="1">
      <c r="A245" s="414" t="n"/>
      <c r="B245" s="1175" t="inlineStr">
        <is>
          <t>等级16 ：不断积攒的战意都转变为自身伤害和命中的提升。全类型武器附加伤害增加17点，每过一回合累计增加自身命中率1.3%。</t>
        </is>
      </c>
      <c r="C245" s="129" t="n"/>
      <c r="D245" s="129" t="n"/>
      <c r="E245" s="129" t="n"/>
      <c r="F245" s="129" t="n"/>
      <c r="G245" s="129" t="n"/>
      <c r="H245" s="129" t="n"/>
      <c r="I245" s="129" t="n"/>
      <c r="J245" s="129" t="n"/>
      <c r="K245" s="129" t="n"/>
      <c r="L245" s="129" t="n"/>
      <c r="M245" s="130" t="n"/>
    </row>
    <row r="246" ht="24" customHeight="1">
      <c r="A246" s="414" t="n"/>
      <c r="B246" s="1175" t="inlineStr">
        <is>
          <t>等级17 ：不断积攒的战意都转变为自身伤害和命中的提升。全类型武器附加伤害增加18点，每过一回合累计增加自身命中率1.3%。</t>
        </is>
      </c>
      <c r="C246" s="129" t="n"/>
      <c r="D246" s="129" t="n"/>
      <c r="E246" s="129" t="n"/>
      <c r="F246" s="129" t="n"/>
      <c r="G246" s="129" t="n"/>
      <c r="H246" s="129" t="n"/>
      <c r="I246" s="129" t="n"/>
      <c r="J246" s="129" t="n"/>
      <c r="K246" s="129" t="n"/>
      <c r="L246" s="129" t="n"/>
      <c r="M246" s="130" t="n"/>
    </row>
    <row r="247" ht="24" customHeight="1">
      <c r="A247" s="414" t="n"/>
      <c r="B247" s="1175" t="inlineStr">
        <is>
          <t>等级18 ：不断积攒的战意都转变为自身伤害和命中的提升。全类型武器附加伤害增加19点，每过一回合累计增加自身命中率1.4%。</t>
        </is>
      </c>
      <c r="C247" s="129" t="n"/>
      <c r="D247" s="129" t="n"/>
      <c r="E247" s="129" t="n"/>
      <c r="F247" s="129" t="n"/>
      <c r="G247" s="129" t="n"/>
      <c r="H247" s="129" t="n"/>
      <c r="I247" s="129" t="n"/>
      <c r="J247" s="129" t="n"/>
      <c r="K247" s="129" t="n"/>
      <c r="L247" s="129" t="n"/>
      <c r="M247" s="130" t="n"/>
    </row>
    <row r="248" ht="24" customHeight="1">
      <c r="A248" s="414" t="n"/>
      <c r="B248" s="1175" t="inlineStr">
        <is>
          <t>等级19 ：不断积攒的战意都转变为自身伤害和命中的提升。全类型武器附加伤害增加20点，每过一回合累计增加自身命中率1.4%。</t>
        </is>
      </c>
      <c r="C248" s="129" t="n"/>
      <c r="D248" s="129" t="n"/>
      <c r="E248" s="129" t="n"/>
      <c r="F248" s="129" t="n"/>
      <c r="G248" s="129" t="n"/>
      <c r="H248" s="129" t="n"/>
      <c r="I248" s="129" t="n"/>
      <c r="J248" s="129" t="n"/>
      <c r="K248" s="129" t="n"/>
      <c r="L248" s="129" t="n"/>
      <c r="M248" s="130" t="n"/>
    </row>
    <row r="249" ht="24" customHeight="1">
      <c r="A249" s="414" t="n"/>
      <c r="B249" s="1175" t="inlineStr">
        <is>
          <t>等级20 ：不断积攒的战意都转变为自身伤害和命中的提升。全类型武器附加伤害增加21点，每过一回合累计增加自身命中率1.5%。</t>
        </is>
      </c>
      <c r="C249" s="129" t="n"/>
      <c r="D249" s="129" t="n"/>
      <c r="E249" s="129" t="n"/>
      <c r="F249" s="129" t="n"/>
      <c r="G249" s="129" t="n"/>
      <c r="H249" s="129" t="n"/>
      <c r="I249" s="129" t="n"/>
      <c r="J249" s="129" t="n"/>
      <c r="K249" s="129" t="n"/>
      <c r="L249" s="129" t="n"/>
      <c r="M249" s="130" t="n"/>
    </row>
    <row r="250" ht="24" customHeight="1">
      <c r="A250" s="414" t="n"/>
      <c r="B250" s="1175" t="inlineStr">
        <is>
          <t>等级21 ：不断积攒的战意都转变为自身伤害和命中的提升。全类型武器附加伤害增加22点，每过一回合累计增加自身命中率1.5%。</t>
        </is>
      </c>
      <c r="C250" s="129" t="n"/>
      <c r="D250" s="129" t="n"/>
      <c r="E250" s="129" t="n"/>
      <c r="F250" s="129" t="n"/>
      <c r="G250" s="129" t="n"/>
      <c r="H250" s="129" t="n"/>
      <c r="I250" s="129" t="n"/>
      <c r="J250" s="129" t="n"/>
      <c r="K250" s="129" t="n"/>
      <c r="L250" s="129" t="n"/>
      <c r="M250" s="130" t="n"/>
    </row>
    <row r="251" ht="24" customHeight="1">
      <c r="A251" s="414" t="n"/>
      <c r="B251" s="1175" t="inlineStr">
        <is>
          <t>等级22 ：不断积攒的战意都转变为自身伤害和命中的提升。全类型武器附加伤害增加23点，每过一回合累计增加自身命中率1.6%。</t>
        </is>
      </c>
      <c r="C251" s="129" t="n"/>
      <c r="D251" s="129" t="n"/>
      <c r="E251" s="129" t="n"/>
      <c r="F251" s="129" t="n"/>
      <c r="G251" s="129" t="n"/>
      <c r="H251" s="129" t="n"/>
      <c r="I251" s="129" t="n"/>
      <c r="J251" s="129" t="n"/>
      <c r="K251" s="129" t="n"/>
      <c r="L251" s="129" t="n"/>
      <c r="M251" s="130" t="n"/>
    </row>
    <row r="252" ht="24" customHeight="1">
      <c r="A252" s="414" t="n"/>
      <c r="B252" s="1175" t="inlineStr">
        <is>
          <t>等级23 ：不断积攒的战意都转变为自身伤害和命中的提升。全类型武器附加伤害增加24点，每过一回合累计增加自身命中率1.6%。</t>
        </is>
      </c>
      <c r="C252" s="129" t="n"/>
      <c r="D252" s="129" t="n"/>
      <c r="E252" s="129" t="n"/>
      <c r="F252" s="129" t="n"/>
      <c r="G252" s="129" t="n"/>
      <c r="H252" s="129" t="n"/>
      <c r="I252" s="129" t="n"/>
      <c r="J252" s="129" t="n"/>
      <c r="K252" s="129" t="n"/>
      <c r="L252" s="129" t="n"/>
      <c r="M252" s="130" t="n"/>
    </row>
    <row r="253" ht="24" customHeight="1">
      <c r="A253" s="414" t="n"/>
      <c r="B253" s="1175" t="inlineStr">
        <is>
          <t>等级24 ：不断积攒的战意都转变为自身伤害和命中的提升。全类型武器附加伤害增加25点，每过一回合累计增加自身命中率1.7%。</t>
        </is>
      </c>
      <c r="C253" s="129" t="n"/>
      <c r="D253" s="129" t="n"/>
      <c r="E253" s="129" t="n"/>
      <c r="F253" s="129" t="n"/>
      <c r="G253" s="129" t="n"/>
      <c r="H253" s="129" t="n"/>
      <c r="I253" s="129" t="n"/>
      <c r="J253" s="129" t="n"/>
      <c r="K253" s="129" t="n"/>
      <c r="L253" s="129" t="n"/>
      <c r="M253" s="130" t="n"/>
    </row>
    <row r="254" ht="24" customHeight="1">
      <c r="A254" s="414" t="n"/>
      <c r="B254" s="1175" t="inlineStr">
        <is>
          <t>等级25 ：不断积攒的战意都转变为自身伤害和命中的提升。全类型武器附加伤害增加26点，每过一回合累计增加自身命中率1.7%。</t>
        </is>
      </c>
      <c r="C254" s="129" t="n"/>
      <c r="D254" s="129" t="n"/>
      <c r="E254" s="129" t="n"/>
      <c r="F254" s="129" t="n"/>
      <c r="G254" s="129" t="n"/>
      <c r="H254" s="129" t="n"/>
      <c r="I254" s="129" t="n"/>
      <c r="J254" s="129" t="n"/>
      <c r="K254" s="129" t="n"/>
      <c r="L254" s="129" t="n"/>
      <c r="M254" s="130" t="n"/>
    </row>
    <row r="255" ht="24" customHeight="1">
      <c r="A255" s="414" t="n"/>
      <c r="B255" s="1175" t="inlineStr">
        <is>
          <t>等级26 ：不断积攒的战意都转变为自身伤害和命中的提升。全类型武器附加伤害增加27点，每过一回合累计增加自身命中率1.8%。</t>
        </is>
      </c>
      <c r="C255" s="129" t="n"/>
      <c r="D255" s="129" t="n"/>
      <c r="E255" s="129" t="n"/>
      <c r="F255" s="129" t="n"/>
      <c r="G255" s="129" t="n"/>
      <c r="H255" s="129" t="n"/>
      <c r="I255" s="129" t="n"/>
      <c r="J255" s="129" t="n"/>
      <c r="K255" s="129" t="n"/>
      <c r="L255" s="129" t="n"/>
      <c r="M255" s="130" t="n"/>
    </row>
    <row r="256" ht="24" customHeight="1">
      <c r="A256" s="414" t="n"/>
      <c r="B256" s="1175" t="inlineStr">
        <is>
          <t>等级27 ：不断积攒的战意都转变为自身伤害和命中的提升。全类型武器附加伤害增加28点，每过一回合累计增加自身命中率1.8%。</t>
        </is>
      </c>
      <c r="C256" s="129" t="n"/>
      <c r="D256" s="129" t="n"/>
      <c r="E256" s="129" t="n"/>
      <c r="F256" s="129" t="n"/>
      <c r="G256" s="129" t="n"/>
      <c r="H256" s="129" t="n"/>
      <c r="I256" s="129" t="n"/>
      <c r="J256" s="129" t="n"/>
      <c r="K256" s="129" t="n"/>
      <c r="L256" s="129" t="n"/>
      <c r="M256" s="130" t="n"/>
    </row>
    <row r="257" ht="24" customHeight="1">
      <c r="A257" s="414" t="n"/>
      <c r="B257" s="1175" t="inlineStr">
        <is>
          <t>等级28 ：不断积攒的战意都转变为自身伤害和命中的提升。全类型武器附加伤害增加29点，每过一回合累计增加自身命中率1.9%。</t>
        </is>
      </c>
      <c r="C257" s="129" t="n"/>
      <c r="D257" s="129" t="n"/>
      <c r="E257" s="129" t="n"/>
      <c r="F257" s="129" t="n"/>
      <c r="G257" s="129" t="n"/>
      <c r="H257" s="129" t="n"/>
      <c r="I257" s="129" t="n"/>
      <c r="J257" s="129" t="n"/>
      <c r="K257" s="129" t="n"/>
      <c r="L257" s="129" t="n"/>
      <c r="M257" s="130" t="n"/>
    </row>
    <row r="258" ht="24" customHeight="1">
      <c r="A258" s="414" t="n"/>
      <c r="B258" s="1175" t="inlineStr">
        <is>
          <t>等级29 ：不断积攒的战意都转变为自身伤害和命中的提升。全类型武器附加伤害增加30点，每过一回合累计增加自身命中率1.9%。</t>
        </is>
      </c>
      <c r="C258" s="129" t="n"/>
      <c r="D258" s="129" t="n"/>
      <c r="E258" s="129" t="n"/>
      <c r="F258" s="129" t="n"/>
      <c r="G258" s="129" t="n"/>
      <c r="H258" s="129" t="n"/>
      <c r="I258" s="129" t="n"/>
      <c r="J258" s="129" t="n"/>
      <c r="K258" s="129" t="n"/>
      <c r="L258" s="129" t="n"/>
      <c r="M258" s="130" t="n"/>
    </row>
    <row r="259" ht="24" customHeight="1">
      <c r="A259" s="414" t="n"/>
      <c r="B259" s="1175" t="inlineStr">
        <is>
          <t>等级30 ：不断积攒的战意都转变为自身伤害和命中的提升。全类型武器附加伤害增加31点，每过一回合累计增加自身命中率2.0%。</t>
        </is>
      </c>
      <c r="C259" s="129" t="n"/>
      <c r="D259" s="129" t="n"/>
      <c r="E259" s="129" t="n"/>
      <c r="F259" s="129" t="n"/>
      <c r="G259" s="129" t="n"/>
      <c r="H259" s="129" t="n"/>
      <c r="I259" s="129" t="n"/>
      <c r="J259" s="129" t="n"/>
      <c r="K259" s="129" t="n"/>
      <c r="L259" s="129" t="n"/>
      <c r="M259" s="130" t="n"/>
    </row>
    <row r="260" ht="24" customHeight="1">
      <c r="A260" s="414" t="n"/>
      <c r="B260" s="1175" t="inlineStr">
        <is>
          <t>等级31 ：不断积攒的战意都转变为自身伤害和命中的提升。全类型武器附加伤害增加32点，每过一回合累计增加自身命中率2.0%。</t>
        </is>
      </c>
      <c r="C260" s="129" t="n"/>
      <c r="D260" s="129" t="n"/>
      <c r="E260" s="129" t="n"/>
      <c r="F260" s="129" t="n"/>
      <c r="G260" s="129" t="n"/>
      <c r="H260" s="129" t="n"/>
      <c r="I260" s="129" t="n"/>
      <c r="J260" s="129" t="n"/>
      <c r="K260" s="129" t="n"/>
      <c r="L260" s="129" t="n"/>
      <c r="M260" s="130" t="n"/>
    </row>
    <row r="261" ht="24" customHeight="1">
      <c r="A261" s="414" t="n"/>
      <c r="B261" s="1175" t="inlineStr">
        <is>
          <t>等级32 ：不断积攒的战意都转变为自身伤害和命中的提升。全类型武器附加伤害增加33点，每过一回合累计增加自身命中率2.1%。</t>
        </is>
      </c>
      <c r="C261" s="129" t="n"/>
      <c r="D261" s="129" t="n"/>
      <c r="E261" s="129" t="n"/>
      <c r="F261" s="129" t="n"/>
      <c r="G261" s="129" t="n"/>
      <c r="H261" s="129" t="n"/>
      <c r="I261" s="129" t="n"/>
      <c r="J261" s="129" t="n"/>
      <c r="K261" s="129" t="n"/>
      <c r="L261" s="129" t="n"/>
      <c r="M261" s="130" t="n"/>
    </row>
    <row r="262" ht="24" customHeight="1">
      <c r="A262" s="414" t="n"/>
      <c r="B262" s="1175" t="inlineStr">
        <is>
          <t>等级33 ：不断积攒的战意都转变为自身伤害和命中的提升。全类型武器附加伤害增加34点，每过一回合累计增加自身命中率2.1%。</t>
        </is>
      </c>
      <c r="C262" s="129" t="n"/>
      <c r="D262" s="129" t="n"/>
      <c r="E262" s="129" t="n"/>
      <c r="F262" s="129" t="n"/>
      <c r="G262" s="129" t="n"/>
      <c r="H262" s="129" t="n"/>
      <c r="I262" s="129" t="n"/>
      <c r="J262" s="129" t="n"/>
      <c r="K262" s="129" t="n"/>
      <c r="L262" s="129" t="n"/>
      <c r="M262" s="130" t="n"/>
    </row>
    <row r="263" ht="24" customHeight="1">
      <c r="A263" s="414" t="n"/>
      <c r="B263" s="1175" t="inlineStr">
        <is>
          <t>等级34 ：不断积攒的战意都转变为自身伤害和命中的提升。全类型武器附加伤害增加35点，每过一回合累计增加自身命中率2.2%。</t>
        </is>
      </c>
      <c r="C263" s="129" t="n"/>
      <c r="D263" s="129" t="n"/>
      <c r="E263" s="129" t="n"/>
      <c r="F263" s="129" t="n"/>
      <c r="G263" s="129" t="n"/>
      <c r="H263" s="129" t="n"/>
      <c r="I263" s="129" t="n"/>
      <c r="J263" s="129" t="n"/>
      <c r="K263" s="129" t="n"/>
      <c r="L263" s="129" t="n"/>
      <c r="M263" s="130" t="n"/>
    </row>
    <row r="264" ht="24" customHeight="1">
      <c r="A264" s="414" t="n"/>
      <c r="B264" s="1175" t="inlineStr">
        <is>
          <t>等级35 ：不断积攒的战意都转变为自身伤害和命中的提升。全类型武器附加伤害增加36点，每过一回合累计增加自身命中率2.2%。</t>
        </is>
      </c>
      <c r="C264" s="129" t="n"/>
      <c r="D264" s="129" t="n"/>
      <c r="E264" s="129" t="n"/>
      <c r="F264" s="129" t="n"/>
      <c r="G264" s="129" t="n"/>
      <c r="H264" s="129" t="n"/>
      <c r="I264" s="129" t="n"/>
      <c r="J264" s="129" t="n"/>
      <c r="K264" s="129" t="n"/>
      <c r="L264" s="129" t="n"/>
      <c r="M264" s="130" t="n"/>
    </row>
    <row r="265" ht="24" customHeight="1">
      <c r="A265" s="414" t="n"/>
      <c r="B265" s="1175" t="inlineStr">
        <is>
          <t>等级36 ：不断积攒的战意都转变为自身伤害和命中的提升。全类型武器附加伤害增加37点，每过一回合累计增加自身命中率2.3%。</t>
        </is>
      </c>
      <c r="C265" s="129" t="n"/>
      <c r="D265" s="129" t="n"/>
      <c r="E265" s="129" t="n"/>
      <c r="F265" s="129" t="n"/>
      <c r="G265" s="129" t="n"/>
      <c r="H265" s="129" t="n"/>
      <c r="I265" s="129" t="n"/>
      <c r="J265" s="129" t="n"/>
      <c r="K265" s="129" t="n"/>
      <c r="L265" s="129" t="n"/>
      <c r="M265" s="130" t="n"/>
    </row>
    <row r="266" ht="24" customHeight="1">
      <c r="A266" s="414" t="n"/>
      <c r="B266" s="1175" t="inlineStr">
        <is>
          <t>等级37 ：不断积攒的战意都转变为自身伤害和命中的提升。全类型武器附加伤害增加39点，每过一回合累计增加自身命中率2.3%。</t>
        </is>
      </c>
      <c r="C266" s="129" t="n"/>
      <c r="D266" s="129" t="n"/>
      <c r="E266" s="129" t="n"/>
      <c r="F266" s="129" t="n"/>
      <c r="G266" s="129" t="n"/>
      <c r="H266" s="129" t="n"/>
      <c r="I266" s="129" t="n"/>
      <c r="J266" s="129" t="n"/>
      <c r="K266" s="129" t="n"/>
      <c r="L266" s="129" t="n"/>
      <c r="M266" s="130" t="n"/>
    </row>
    <row r="267" ht="24" customHeight="1">
      <c r="A267" s="414" t="n"/>
      <c r="B267" s="1175" t="inlineStr">
        <is>
          <t>等级38 ：不断积攒的战意都转变为自身伤害和命中的提升。全类型武器附加伤害增加41点，每过一回合累计增加自身命中率2.4%。</t>
        </is>
      </c>
      <c r="C267" s="129" t="n"/>
      <c r="D267" s="129" t="n"/>
      <c r="E267" s="129" t="n"/>
      <c r="F267" s="129" t="n"/>
      <c r="G267" s="129" t="n"/>
      <c r="H267" s="129" t="n"/>
      <c r="I267" s="129" t="n"/>
      <c r="J267" s="129" t="n"/>
      <c r="K267" s="129" t="n"/>
      <c r="L267" s="129" t="n"/>
      <c r="M267" s="130" t="n"/>
    </row>
    <row r="268" ht="24" customHeight="1">
      <c r="A268" s="414" t="n"/>
      <c r="B268" s="1175" t="inlineStr">
        <is>
          <t>等级39 ：不断积攒的战意都转变为自身伤害和命中的提升。全类型武器附加伤害增加43点，每过一回合累计增加自身命中率2.4%。</t>
        </is>
      </c>
      <c r="C268" s="129" t="n"/>
      <c r="D268" s="129" t="n"/>
      <c r="E268" s="129" t="n"/>
      <c r="F268" s="129" t="n"/>
      <c r="G268" s="129" t="n"/>
      <c r="H268" s="129" t="n"/>
      <c r="I268" s="129" t="n"/>
      <c r="J268" s="129" t="n"/>
      <c r="K268" s="129" t="n"/>
      <c r="L268" s="129" t="n"/>
      <c r="M268" s="130" t="n"/>
    </row>
    <row r="269" ht="24" customHeight="1">
      <c r="A269" s="414" t="n"/>
      <c r="B269" s="1175" t="inlineStr">
        <is>
          <t>等级40 ：不断积攒的战意都转变为自身伤害和命中的提升。全类型武器附加伤害增加45点，每过一回合累计增加自身命中率2.5%。</t>
        </is>
      </c>
      <c r="C269" s="129" t="n"/>
      <c r="D269" s="129" t="n"/>
      <c r="E269" s="129" t="n"/>
      <c r="F269" s="129" t="n"/>
      <c r="G269" s="129" t="n"/>
      <c r="H269" s="129" t="n"/>
      <c r="I269" s="129" t="n"/>
      <c r="J269" s="129" t="n"/>
      <c r="K269" s="129" t="n"/>
      <c r="L269" s="129" t="n"/>
      <c r="M269" s="130" t="n"/>
    </row>
    <row r="270" ht="24" customHeight="1">
      <c r="A270" s="414" t="n"/>
      <c r="B270" s="1175" t="inlineStr">
        <is>
          <t>等级41 ：不断积攒的战意都转变为自身伤害和命中的提升。全类型武器附加伤害增加47点，每过一回合累计增加自身命中率2.5%。</t>
        </is>
      </c>
      <c r="C270" s="129" t="n"/>
      <c r="D270" s="129" t="n"/>
      <c r="E270" s="129" t="n"/>
      <c r="F270" s="129" t="n"/>
      <c r="G270" s="129" t="n"/>
      <c r="H270" s="129" t="n"/>
      <c r="I270" s="129" t="n"/>
      <c r="J270" s="129" t="n"/>
      <c r="K270" s="129" t="n"/>
      <c r="L270" s="129" t="n"/>
      <c r="M270" s="130" t="n"/>
    </row>
    <row r="271" ht="24" customHeight="1">
      <c r="A271" s="414" t="n"/>
      <c r="B271" s="1175" t="inlineStr">
        <is>
          <t>等级42 ：不断积攒的战意都转变为自身伤害和命中的提升。全类型武器附加伤害增加49点，每过一回合累计增加自身命中率2.6%。</t>
        </is>
      </c>
      <c r="C271" s="129" t="n"/>
      <c r="D271" s="129" t="n"/>
      <c r="E271" s="129" t="n"/>
      <c r="F271" s="129" t="n"/>
      <c r="G271" s="129" t="n"/>
      <c r="H271" s="129" t="n"/>
      <c r="I271" s="129" t="n"/>
      <c r="J271" s="129" t="n"/>
      <c r="K271" s="129" t="n"/>
      <c r="L271" s="129" t="n"/>
      <c r="M271" s="130" t="n"/>
    </row>
    <row r="272" ht="24" customHeight="1">
      <c r="A272" s="414" t="n"/>
      <c r="B272" s="1175" t="inlineStr">
        <is>
          <t>等级43 ：不断积攒的战意都转变为自身伤害和命中的提升。全类型武器附加伤害增加51点，每过一回合累计增加自身命中率2.6%。</t>
        </is>
      </c>
      <c r="C272" s="129" t="n"/>
      <c r="D272" s="129" t="n"/>
      <c r="E272" s="129" t="n"/>
      <c r="F272" s="129" t="n"/>
      <c r="G272" s="129" t="n"/>
      <c r="H272" s="129" t="n"/>
      <c r="I272" s="129" t="n"/>
      <c r="J272" s="129" t="n"/>
      <c r="K272" s="129" t="n"/>
      <c r="L272" s="129" t="n"/>
      <c r="M272" s="130" t="n"/>
    </row>
    <row r="273" ht="24" customHeight="1">
      <c r="A273" s="414" t="n"/>
      <c r="B273" s="1175" t="inlineStr">
        <is>
          <t>等级44 ：不断积攒的战意都转变为自身伤害和命中的提升。全类型武器附加伤害增加53点，每过一回合累计增加自身命中率2.7%。</t>
        </is>
      </c>
      <c r="C273" s="129" t="n"/>
      <c r="D273" s="129" t="n"/>
      <c r="E273" s="129" t="n"/>
      <c r="F273" s="129" t="n"/>
      <c r="G273" s="129" t="n"/>
      <c r="H273" s="129" t="n"/>
      <c r="I273" s="129" t="n"/>
      <c r="J273" s="129" t="n"/>
      <c r="K273" s="129" t="n"/>
      <c r="L273" s="129" t="n"/>
      <c r="M273" s="130" t="n"/>
    </row>
    <row r="274" ht="24" customHeight="1">
      <c r="A274" s="414" t="n"/>
      <c r="B274" s="1175" t="inlineStr">
        <is>
          <t>等级45 ：不断积攒的战意都转变为自身伤害和命中的提升。全类型武器附加伤害增加55点，每过一回合累计增加自身命中率2.7%。</t>
        </is>
      </c>
      <c r="C274" s="129" t="n"/>
      <c r="D274" s="129" t="n"/>
      <c r="E274" s="129" t="n"/>
      <c r="F274" s="129" t="n"/>
      <c r="G274" s="129" t="n"/>
      <c r="H274" s="129" t="n"/>
      <c r="I274" s="129" t="n"/>
      <c r="J274" s="129" t="n"/>
      <c r="K274" s="129" t="n"/>
      <c r="L274" s="129" t="n"/>
      <c r="M274" s="130" t="n"/>
    </row>
    <row r="275" ht="24" customHeight="1">
      <c r="A275" s="414" t="n"/>
      <c r="B275" s="1175" t="inlineStr">
        <is>
          <t>等级46 ：不断积攒的战意都转变为自身伤害和命中的提升。全类型武器附加伤害增加57点，每过一回合累计增加自身命中率2.8%。</t>
        </is>
      </c>
      <c r="C275" s="129" t="n"/>
      <c r="D275" s="129" t="n"/>
      <c r="E275" s="129" t="n"/>
      <c r="F275" s="129" t="n"/>
      <c r="G275" s="129" t="n"/>
      <c r="H275" s="129" t="n"/>
      <c r="I275" s="129" t="n"/>
      <c r="J275" s="129" t="n"/>
      <c r="K275" s="129" t="n"/>
      <c r="L275" s="129" t="n"/>
      <c r="M275" s="130" t="n"/>
    </row>
    <row r="276" ht="24" customHeight="1">
      <c r="A276" s="414" t="n"/>
      <c r="B276" s="1175" t="inlineStr">
        <is>
          <t>等级47 ：不断积攒的战意都转变为自身伤害和命中的提升。全类型武器附加伤害增加59点，每过一回合累计增加自身命中率2.8%。</t>
        </is>
      </c>
      <c r="C276" s="129" t="n"/>
      <c r="D276" s="129" t="n"/>
      <c r="E276" s="129" t="n"/>
      <c r="F276" s="129" t="n"/>
      <c r="G276" s="129" t="n"/>
      <c r="H276" s="129" t="n"/>
      <c r="I276" s="129" t="n"/>
      <c r="J276" s="129" t="n"/>
      <c r="K276" s="129" t="n"/>
      <c r="L276" s="129" t="n"/>
      <c r="M276" s="130" t="n"/>
    </row>
    <row r="277" ht="24" customHeight="1">
      <c r="A277" s="414" t="n"/>
      <c r="B277" s="1175" t="inlineStr">
        <is>
          <t>等级48 ：不断积攒的战意都转变为自身伤害和命中的提升。全类型武器附加伤害增加61点，每过一回合累计增加自身命中率2.9%。</t>
        </is>
      </c>
      <c r="C277" s="129" t="n"/>
      <c r="D277" s="129" t="n"/>
      <c r="E277" s="129" t="n"/>
      <c r="F277" s="129" t="n"/>
      <c r="G277" s="129" t="n"/>
      <c r="H277" s="129" t="n"/>
      <c r="I277" s="129" t="n"/>
      <c r="J277" s="129" t="n"/>
      <c r="K277" s="129" t="n"/>
      <c r="L277" s="129" t="n"/>
      <c r="M277" s="130" t="n"/>
    </row>
    <row r="278" ht="24" customHeight="1">
      <c r="A278" s="414" t="n"/>
      <c r="B278" s="1175" t="inlineStr">
        <is>
          <t>等级49 ：不断积攒的战意都转变为自身伤害和命中的提升。全类型武器附加伤害增加63点，每过一回合累计增加自身命中率2.9%。</t>
        </is>
      </c>
      <c r="C278" s="129" t="n"/>
      <c r="D278" s="129" t="n"/>
      <c r="E278" s="129" t="n"/>
      <c r="F278" s="129" t="n"/>
      <c r="G278" s="129" t="n"/>
      <c r="H278" s="129" t="n"/>
      <c r="I278" s="129" t="n"/>
      <c r="J278" s="129" t="n"/>
      <c r="K278" s="129" t="n"/>
      <c r="L278" s="129" t="n"/>
      <c r="M278" s="130" t="n"/>
    </row>
    <row r="279" ht="24" customHeight="1">
      <c r="A279" s="414" t="n"/>
      <c r="B279" s="1175" t="inlineStr">
        <is>
          <t>等级50 ：不断积攒的战意都转变为自身伤害和命中的提升。全类型武器附加伤害增加65点，每过一回合累计增加自身命中率3.0%。</t>
        </is>
      </c>
      <c r="C279" s="129" t="n"/>
      <c r="D279" s="129" t="n"/>
      <c r="E279" s="129" t="n"/>
      <c r="F279" s="129" t="n"/>
      <c r="G279" s="129" t="n"/>
      <c r="H279" s="129" t="n"/>
      <c r="I279" s="129" t="n"/>
      <c r="J279" s="129" t="n"/>
      <c r="K279" s="129" t="n"/>
      <c r="L279" s="129" t="n"/>
      <c r="M279" s="130" t="n"/>
    </row>
    <row r="280" ht="24" customHeight="1">
      <c r="A280" s="414" t="n"/>
      <c r="B280" s="1175" t="inlineStr">
        <is>
          <t>等级51 ：不断积攒的战意都转变为自身伤害和命中的提升。全类型武器附加伤害增加67点，每过一回合累计增加自身命中率3.0%。</t>
        </is>
      </c>
      <c r="C280" s="129" t="n"/>
      <c r="D280" s="129" t="n"/>
      <c r="E280" s="129" t="n"/>
      <c r="F280" s="129" t="n"/>
      <c r="G280" s="129" t="n"/>
      <c r="H280" s="129" t="n"/>
      <c r="I280" s="129" t="n"/>
      <c r="J280" s="129" t="n"/>
      <c r="K280" s="129" t="n"/>
      <c r="L280" s="129" t="n"/>
      <c r="M280" s="130" t="n"/>
    </row>
    <row r="281" ht="24" customHeight="1">
      <c r="A281" s="414" t="n"/>
      <c r="B281" s="1175" t="inlineStr">
        <is>
          <t>等级52 ：不断积攒的战意都转变为自身伤害和命中的提升。全类型武器附加伤害增加69点，每过一回合累计增加自身命中率3.1%。</t>
        </is>
      </c>
      <c r="C281" s="129" t="n"/>
      <c r="D281" s="129" t="n"/>
      <c r="E281" s="129" t="n"/>
      <c r="F281" s="129" t="n"/>
      <c r="G281" s="129" t="n"/>
      <c r="H281" s="129" t="n"/>
      <c r="I281" s="129" t="n"/>
      <c r="J281" s="129" t="n"/>
      <c r="K281" s="129" t="n"/>
      <c r="L281" s="129" t="n"/>
      <c r="M281" s="130" t="n"/>
    </row>
    <row r="282" ht="24" customHeight="1">
      <c r="A282" s="414" t="n"/>
      <c r="B282" s="1175" t="inlineStr">
        <is>
          <t>等级53 ：不断积攒的战意都转变为自身伤害和命中的提升。全类型武器附加伤害增加71点，每过一回合累计增加自身命中率3.1%。</t>
        </is>
      </c>
      <c r="C282" s="129" t="n"/>
      <c r="D282" s="129" t="n"/>
      <c r="E282" s="129" t="n"/>
      <c r="F282" s="129" t="n"/>
      <c r="G282" s="129" t="n"/>
      <c r="H282" s="129" t="n"/>
      <c r="I282" s="129" t="n"/>
      <c r="J282" s="129" t="n"/>
      <c r="K282" s="129" t="n"/>
      <c r="L282" s="129" t="n"/>
      <c r="M282" s="130" t="n"/>
    </row>
    <row r="283" ht="24" customHeight="1">
      <c r="A283" s="414" t="n"/>
      <c r="B283" s="1175" t="inlineStr">
        <is>
          <t>等级54 ：不断积攒的战意都转变为自身伤害和命中的提升。全类型武器附加伤害增加73点，每过一回合累计增加自身命中率3.2%。</t>
        </is>
      </c>
      <c r="C283" s="129" t="n"/>
      <c r="D283" s="129" t="n"/>
      <c r="E283" s="129" t="n"/>
      <c r="F283" s="129" t="n"/>
      <c r="G283" s="129" t="n"/>
      <c r="H283" s="129" t="n"/>
      <c r="I283" s="129" t="n"/>
      <c r="J283" s="129" t="n"/>
      <c r="K283" s="129" t="n"/>
      <c r="L283" s="129" t="n"/>
      <c r="M283" s="130" t="n"/>
    </row>
    <row r="284" ht="24" customHeight="1">
      <c r="A284" s="414" t="n"/>
      <c r="B284" s="1175" t="inlineStr">
        <is>
          <t>等级55 ：不断积攒的战意都转变为自身伤害和命中的提升。全类型武器附加伤害增加75点，每过一回合累计增加自身命中率3.2%。</t>
        </is>
      </c>
      <c r="C284" s="129" t="n"/>
      <c r="D284" s="129" t="n"/>
      <c r="E284" s="129" t="n"/>
      <c r="F284" s="129" t="n"/>
      <c r="G284" s="129" t="n"/>
      <c r="H284" s="129" t="n"/>
      <c r="I284" s="129" t="n"/>
      <c r="J284" s="129" t="n"/>
      <c r="K284" s="129" t="n"/>
      <c r="L284" s="129" t="n"/>
      <c r="M284" s="130" t="n"/>
    </row>
    <row r="285" ht="24" customHeight="1">
      <c r="A285" s="414" t="n"/>
      <c r="B285" s="1175" t="inlineStr">
        <is>
          <t>等级56 ：不断积攒的战意都转变为自身伤害和命中的提升。全类型武器附加伤害增加77点，每过一回合累计增加自身命中率3.3%。</t>
        </is>
      </c>
      <c r="C285" s="129" t="n"/>
      <c r="D285" s="129" t="n"/>
      <c r="E285" s="129" t="n"/>
      <c r="F285" s="129" t="n"/>
      <c r="G285" s="129" t="n"/>
      <c r="H285" s="129" t="n"/>
      <c r="I285" s="129" t="n"/>
      <c r="J285" s="129" t="n"/>
      <c r="K285" s="129" t="n"/>
      <c r="L285" s="129" t="n"/>
      <c r="M285" s="130" t="n"/>
    </row>
    <row r="286" ht="24" customHeight="1">
      <c r="A286" s="414" t="n"/>
      <c r="B286" s="1175" t="inlineStr">
        <is>
          <t>等级57 ：不断积攒的战意都转变为自身伤害和命中的提升。全类型武器附加伤害增加79点，每过一回合累计增加自身命中率3.3%。</t>
        </is>
      </c>
      <c r="C286" s="129" t="n"/>
      <c r="D286" s="129" t="n"/>
      <c r="E286" s="129" t="n"/>
      <c r="F286" s="129" t="n"/>
      <c r="G286" s="129" t="n"/>
      <c r="H286" s="129" t="n"/>
      <c r="I286" s="129" t="n"/>
      <c r="J286" s="129" t="n"/>
      <c r="K286" s="129" t="n"/>
      <c r="L286" s="129" t="n"/>
      <c r="M286" s="130" t="n"/>
    </row>
    <row r="287" ht="24" customHeight="1">
      <c r="A287" s="414" t="n"/>
      <c r="B287" s="1175" t="inlineStr">
        <is>
          <t>等级58 ：不断积攒的战意都转变为自身伤害和命中的提升。全类型武器附加伤害增加81点，每过一回合累计增加自身命中率3.4%。</t>
        </is>
      </c>
      <c r="C287" s="129" t="n"/>
      <c r="D287" s="129" t="n"/>
      <c r="E287" s="129" t="n"/>
      <c r="F287" s="129" t="n"/>
      <c r="G287" s="129" t="n"/>
      <c r="H287" s="129" t="n"/>
      <c r="I287" s="129" t="n"/>
      <c r="J287" s="129" t="n"/>
      <c r="K287" s="129" t="n"/>
      <c r="L287" s="129" t="n"/>
      <c r="M287" s="130" t="n"/>
    </row>
    <row r="288" ht="24" customHeight="1">
      <c r="A288" s="414" t="n"/>
      <c r="B288" s="1175" t="inlineStr">
        <is>
          <t>等级59 ：不断积攒的战意都转变为自身伤害和命中的提升。全类型武器附加伤害增加83点，每过一回合累计增加自身命中率3.4%。</t>
        </is>
      </c>
      <c r="C288" s="129" t="n"/>
      <c r="D288" s="129" t="n"/>
      <c r="E288" s="129" t="n"/>
      <c r="F288" s="129" t="n"/>
      <c r="G288" s="129" t="n"/>
      <c r="H288" s="129" t="n"/>
      <c r="I288" s="129" t="n"/>
      <c r="J288" s="129" t="n"/>
      <c r="K288" s="129" t="n"/>
      <c r="L288" s="129" t="n"/>
      <c r="M288" s="130" t="n"/>
    </row>
    <row r="289" ht="24" customHeight="1">
      <c r="A289" s="414" t="n"/>
      <c r="B289" s="1176" t="inlineStr">
        <is>
          <t>等级60 ：不断积攒的战意都转变为自身伤害和命中的提升。全类型武器附加伤害增加85点，每过一回合累计增加自身命中率3.5%。</t>
        </is>
      </c>
      <c r="C289" s="135" t="n"/>
      <c r="D289" s="135" t="n"/>
      <c r="E289" s="135" t="n"/>
      <c r="F289" s="135" t="n"/>
      <c r="G289" s="135" t="n"/>
      <c r="H289" s="135" t="n"/>
      <c r="I289" s="135" t="n"/>
      <c r="J289" s="135" t="n"/>
      <c r="K289" s="135" t="n"/>
      <c r="L289" s="135" t="n"/>
      <c r="M289" s="136" t="n"/>
    </row>
    <row r="290" ht="24" customHeight="1">
      <c r="A290" s="691" t="inlineStr">
        <is>
          <t>四魂天功
所需武器
燃烧弹
传说之杖
落日弓
三叉戟</t>
        </is>
      </c>
      <c r="B290" s="1174" t="inlineStr">
        <is>
          <t>等级 0  ：每镶嵌10个同类型魂珠增加额外属性：帅帅+0.30%暴击，月影+0.30%抗暴击，剑君+0.60固定伤害，教主+0.60固定减伤</t>
        </is>
      </c>
      <c r="C290" s="158" t="n"/>
      <c r="D290" s="158" t="n"/>
      <c r="E290" s="158" t="n"/>
      <c r="F290" s="158" t="n"/>
      <c r="G290" s="158" t="n"/>
      <c r="H290" s="158" t="n"/>
      <c r="I290" s="158" t="n"/>
      <c r="J290" s="158" t="n"/>
      <c r="K290" s="158" t="n"/>
      <c r="L290" s="158" t="n"/>
      <c r="M290" s="320" t="n"/>
    </row>
    <row r="291" ht="24" customHeight="1">
      <c r="A291" s="414" t="n"/>
      <c r="B291" s="1175" t="inlineStr">
        <is>
          <t>等级 1  ：每镶嵌10个同类型魂珠增加额外属性：帅帅+0.33%暴击，月影+0.33%抗暴击，剑君+0.66固定伤害，教主+0.66固定减伤</t>
        </is>
      </c>
      <c r="C291" s="129" t="n"/>
      <c r="D291" s="129" t="n"/>
      <c r="E291" s="129" t="n"/>
      <c r="F291" s="129" t="n"/>
      <c r="G291" s="129" t="n"/>
      <c r="H291" s="129" t="n"/>
      <c r="I291" s="129" t="n"/>
      <c r="J291" s="129" t="n"/>
      <c r="K291" s="129" t="n"/>
      <c r="L291" s="129" t="n"/>
      <c r="M291" s="130" t="n"/>
    </row>
    <row r="292" ht="24" customHeight="1">
      <c r="A292" s="414" t="n"/>
      <c r="B292" s="1175" t="inlineStr">
        <is>
          <t>等级 2  ：每镶嵌10个同类型魂珠增加额外属性：帅帅+0.36%暴击，月影+0.36%抗暴击，剑君+0.72固定伤害，教主+0.72固定减伤</t>
        </is>
      </c>
      <c r="C292" s="129" t="n"/>
      <c r="D292" s="129" t="n"/>
      <c r="E292" s="129" t="n"/>
      <c r="F292" s="129" t="n"/>
      <c r="G292" s="129" t="n"/>
      <c r="H292" s="129" t="n"/>
      <c r="I292" s="129" t="n"/>
      <c r="J292" s="129" t="n"/>
      <c r="K292" s="129" t="n"/>
      <c r="L292" s="129" t="n"/>
      <c r="M292" s="130" t="n"/>
    </row>
    <row r="293" ht="24" customHeight="1">
      <c r="A293" s="414" t="n"/>
      <c r="B293" s="1175" t="inlineStr">
        <is>
          <t>等级 3  ：每镶嵌10个同类型魂珠增加额外属性：帅帅+0.39%暴击，月影+0.39%抗暴击，剑君+0.78固定伤害，教主+0.78固定减伤</t>
        </is>
      </c>
      <c r="C293" s="129" t="n"/>
      <c r="D293" s="129" t="n"/>
      <c r="E293" s="129" t="n"/>
      <c r="F293" s="129" t="n"/>
      <c r="G293" s="129" t="n"/>
      <c r="H293" s="129" t="n"/>
      <c r="I293" s="129" t="n"/>
      <c r="J293" s="129" t="n"/>
      <c r="K293" s="129" t="n"/>
      <c r="L293" s="129" t="n"/>
      <c r="M293" s="130" t="n"/>
    </row>
    <row r="294" ht="24" customHeight="1">
      <c r="A294" s="414" t="n"/>
      <c r="B294" s="1175" t="inlineStr">
        <is>
          <t>等级 4  ：每镶嵌10个同类型魂珠增加额外属性：帅帅+0.42%暴击，月影+0.42%抗暴击，剑君+0.84固定伤害，教主+0.84固定减伤</t>
        </is>
      </c>
      <c r="C294" s="129" t="n"/>
      <c r="D294" s="129" t="n"/>
      <c r="E294" s="129" t="n"/>
      <c r="F294" s="129" t="n"/>
      <c r="G294" s="129" t="n"/>
      <c r="H294" s="129" t="n"/>
      <c r="I294" s="129" t="n"/>
      <c r="J294" s="129" t="n"/>
      <c r="K294" s="129" t="n"/>
      <c r="L294" s="129" t="n"/>
      <c r="M294" s="130" t="n"/>
    </row>
    <row r="295" ht="24" customHeight="1">
      <c r="A295" s="414" t="n"/>
      <c r="B295" s="1175" t="inlineStr">
        <is>
          <t>等级 5  ：每镶嵌10个同类型魂珠增加额外属性：帅帅+0.45%暴击，月影+0.45%抗暴击，剑君+0.90固定伤害，教主+0.90固定减伤</t>
        </is>
      </c>
      <c r="C295" s="129" t="n"/>
      <c r="D295" s="129" t="n"/>
      <c r="E295" s="129" t="n"/>
      <c r="F295" s="129" t="n"/>
      <c r="G295" s="129" t="n"/>
      <c r="H295" s="129" t="n"/>
      <c r="I295" s="129" t="n"/>
      <c r="J295" s="129" t="n"/>
      <c r="K295" s="129" t="n"/>
      <c r="L295" s="129" t="n"/>
      <c r="M295" s="130" t="n"/>
    </row>
    <row r="296" ht="24" customHeight="1">
      <c r="A296" s="414" t="n"/>
      <c r="B296" s="1175" t="inlineStr">
        <is>
          <t>等级 6  ：每镶嵌  9个同类型魂珠增加额外属性：帅帅+0.48%暴击，月影+0.48%抗暴击，剑君+0.96固定伤害，教主+0.96固定减伤</t>
        </is>
      </c>
      <c r="C296" s="129" t="n"/>
      <c r="D296" s="129" t="n"/>
      <c r="E296" s="129" t="n"/>
      <c r="F296" s="129" t="n"/>
      <c r="G296" s="129" t="n"/>
      <c r="H296" s="129" t="n"/>
      <c r="I296" s="129" t="n"/>
      <c r="J296" s="129" t="n"/>
      <c r="K296" s="129" t="n"/>
      <c r="L296" s="129" t="n"/>
      <c r="M296" s="130" t="n"/>
    </row>
    <row r="297" ht="24" customHeight="1">
      <c r="A297" s="414" t="n"/>
      <c r="B297" s="1175" t="inlineStr">
        <is>
          <t>等级 7  ：每镶嵌  9个同类型魂珠增加额外属性：帅帅+0.51%暴击，月影+0.51%抗暴击，剑君+1.02固定伤害，教主+1.02固定减伤</t>
        </is>
      </c>
      <c r="C297" s="129" t="n"/>
      <c r="D297" s="129" t="n"/>
      <c r="E297" s="129" t="n"/>
      <c r="F297" s="129" t="n"/>
      <c r="G297" s="129" t="n"/>
      <c r="H297" s="129" t="n"/>
      <c r="I297" s="129" t="n"/>
      <c r="J297" s="129" t="n"/>
      <c r="K297" s="129" t="n"/>
      <c r="L297" s="129" t="n"/>
      <c r="M297" s="130" t="n"/>
    </row>
    <row r="298" ht="24" customHeight="1">
      <c r="A298" s="414" t="n"/>
      <c r="B298" s="1175" t="inlineStr">
        <is>
          <t>等级 8  ：每镶嵌  9个同类型魂珠增加额外属性：帅帅+0.54%暴击，月影+0.54%抗暴击，剑君+1.08固定伤害，教主+1.08固定减伤</t>
        </is>
      </c>
      <c r="C298" s="129" t="n"/>
      <c r="D298" s="129" t="n"/>
      <c r="E298" s="129" t="n"/>
      <c r="F298" s="129" t="n"/>
      <c r="G298" s="129" t="n"/>
      <c r="H298" s="129" t="n"/>
      <c r="I298" s="129" t="n"/>
      <c r="J298" s="129" t="n"/>
      <c r="K298" s="129" t="n"/>
      <c r="L298" s="129" t="n"/>
      <c r="M298" s="130" t="n"/>
    </row>
    <row r="299" ht="24" customHeight="1">
      <c r="A299" s="414" t="n"/>
      <c r="B299" s="1175" t="inlineStr">
        <is>
          <t>等级 9  ：每镶嵌  9个同类型魂珠增加额外属性：帅帅+0.57%暴击，月影+0.57%抗暴击，剑君+1.14固定伤害，教主+1.14固定减伤</t>
        </is>
      </c>
      <c r="C299" s="129" t="n"/>
      <c r="D299" s="129" t="n"/>
      <c r="E299" s="129" t="n"/>
      <c r="F299" s="129" t="n"/>
      <c r="G299" s="129" t="n"/>
      <c r="H299" s="129" t="n"/>
      <c r="I299" s="129" t="n"/>
      <c r="J299" s="129" t="n"/>
      <c r="K299" s="129" t="n"/>
      <c r="L299" s="129" t="n"/>
      <c r="M299" s="130" t="n"/>
    </row>
    <row r="300" ht="24" customHeight="1">
      <c r="A300" s="414" t="n"/>
      <c r="B300" s="1175" t="inlineStr">
        <is>
          <t>等级10 ：每镶嵌  9个同类型魂珠增加额外属性：帅帅+0.60%暴击，月影+0.60%抗暴击，剑君+1.20固定伤害，教主+1.20固定减伤</t>
        </is>
      </c>
      <c r="C300" s="129" t="n"/>
      <c r="D300" s="129" t="n"/>
      <c r="E300" s="129" t="n"/>
      <c r="F300" s="129" t="n"/>
      <c r="G300" s="129" t="n"/>
      <c r="H300" s="129" t="n"/>
      <c r="I300" s="129" t="n"/>
      <c r="J300" s="129" t="n"/>
      <c r="K300" s="129" t="n"/>
      <c r="L300" s="129" t="n"/>
      <c r="M300" s="130" t="n"/>
    </row>
    <row r="301" ht="24" customHeight="1">
      <c r="A301" s="414" t="n"/>
      <c r="B301" s="1175" t="inlineStr">
        <is>
          <t>等级11 ：每镶嵌  8个同类型魂珠增加额外属性：帅帅+0.63%暴击，月影+0.63%抗暴击，剑君+1.26固定伤害，教主+1.26固定减伤</t>
        </is>
      </c>
      <c r="C301" s="129" t="n"/>
      <c r="D301" s="129" t="n"/>
      <c r="E301" s="129" t="n"/>
      <c r="F301" s="129" t="n"/>
      <c r="G301" s="129" t="n"/>
      <c r="H301" s="129" t="n"/>
      <c r="I301" s="129" t="n"/>
      <c r="J301" s="129" t="n"/>
      <c r="K301" s="129" t="n"/>
      <c r="L301" s="129" t="n"/>
      <c r="M301" s="130" t="n"/>
    </row>
    <row r="302" ht="24" customHeight="1">
      <c r="A302" s="414" t="n"/>
      <c r="B302" s="1175" t="inlineStr">
        <is>
          <t>等级12 ：每镶嵌  8个同类型魂珠增加额外属性：帅帅+0.66%暴击，月影+0.66%抗暴击，剑君+1.32固定伤害，教主+1.32固定减伤</t>
        </is>
      </c>
      <c r="C302" s="129" t="n"/>
      <c r="D302" s="129" t="n"/>
      <c r="E302" s="129" t="n"/>
      <c r="F302" s="129" t="n"/>
      <c r="G302" s="129" t="n"/>
      <c r="H302" s="129" t="n"/>
      <c r="I302" s="129" t="n"/>
      <c r="J302" s="129" t="n"/>
      <c r="K302" s="129" t="n"/>
      <c r="L302" s="129" t="n"/>
      <c r="M302" s="130" t="n"/>
    </row>
    <row r="303" ht="24" customHeight="1">
      <c r="A303" s="414" t="n"/>
      <c r="B303" s="1175" t="inlineStr">
        <is>
          <t>等级13 ：每镶嵌  8个同类型魂珠增加额外属性：帅帅+0.69%暴击，月影+0.69%抗暴击，剑君+1.38固定伤害，教主+1.38固定减伤</t>
        </is>
      </c>
      <c r="C303" s="129" t="n"/>
      <c r="D303" s="129" t="n"/>
      <c r="E303" s="129" t="n"/>
      <c r="F303" s="129" t="n"/>
      <c r="G303" s="129" t="n"/>
      <c r="H303" s="129" t="n"/>
      <c r="I303" s="129" t="n"/>
      <c r="J303" s="129" t="n"/>
      <c r="K303" s="129" t="n"/>
      <c r="L303" s="129" t="n"/>
      <c r="M303" s="130" t="n"/>
    </row>
    <row r="304" ht="24" customHeight="1">
      <c r="A304" s="414" t="n"/>
      <c r="B304" s="1175" t="inlineStr">
        <is>
          <t>等级14 ：每镶嵌  8个同类型魂珠增加额外属性：帅帅+0.72%暴击，月影+0.72%抗暴击，剑君+1.44固定伤害，教主+1.44固定减伤</t>
        </is>
      </c>
      <c r="C304" s="129" t="n"/>
      <c r="D304" s="129" t="n"/>
      <c r="E304" s="129" t="n"/>
      <c r="F304" s="129" t="n"/>
      <c r="G304" s="129" t="n"/>
      <c r="H304" s="129" t="n"/>
      <c r="I304" s="129" t="n"/>
      <c r="J304" s="129" t="n"/>
      <c r="K304" s="129" t="n"/>
      <c r="L304" s="129" t="n"/>
      <c r="M304" s="130" t="n"/>
    </row>
    <row r="305" ht="24" customHeight="1">
      <c r="A305" s="414" t="n"/>
      <c r="B305" s="1175" t="inlineStr">
        <is>
          <t>等级15 ：每镶嵌  8个同类型魂珠增加额外属性：帅帅+0.75%暴击，月影+0.75%抗暴击，剑君+1.50固定伤害，教主+1.50固定减伤</t>
        </is>
      </c>
      <c r="C305" s="129" t="n"/>
      <c r="D305" s="129" t="n"/>
      <c r="E305" s="129" t="n"/>
      <c r="F305" s="129" t="n"/>
      <c r="G305" s="129" t="n"/>
      <c r="H305" s="129" t="n"/>
      <c r="I305" s="129" t="n"/>
      <c r="J305" s="129" t="n"/>
      <c r="K305" s="129" t="n"/>
      <c r="L305" s="129" t="n"/>
      <c r="M305" s="130" t="n"/>
    </row>
    <row r="306" ht="24" customHeight="1">
      <c r="A306" s="414" t="n"/>
      <c r="B306" s="1175" t="inlineStr">
        <is>
          <t>等级16 ：每镶嵌  7个同类型魂珠增加额外属性：帅帅+0.78%暴击，月影+0.78%抗暴击，剑君+1.56固定伤害，教主+1.56固定减伤</t>
        </is>
      </c>
      <c r="C306" s="129" t="n"/>
      <c r="D306" s="129" t="n"/>
      <c r="E306" s="129" t="n"/>
      <c r="F306" s="129" t="n"/>
      <c r="G306" s="129" t="n"/>
      <c r="H306" s="129" t="n"/>
      <c r="I306" s="129" t="n"/>
      <c r="J306" s="129" t="n"/>
      <c r="K306" s="129" t="n"/>
      <c r="L306" s="129" t="n"/>
      <c r="M306" s="130" t="n"/>
    </row>
    <row r="307" ht="24" customHeight="1">
      <c r="A307" s="414" t="n"/>
      <c r="B307" s="1175" t="inlineStr">
        <is>
          <t>等级17 ：每镶嵌  7个同类型魂珠增加额外属性：帅帅+0.81%暴击，月影+0.81%抗暴击，剑君+1.62固定伤害，教主+1.62固定减伤</t>
        </is>
      </c>
      <c r="C307" s="129" t="n"/>
      <c r="D307" s="129" t="n"/>
      <c r="E307" s="129" t="n"/>
      <c r="F307" s="129" t="n"/>
      <c r="G307" s="129" t="n"/>
      <c r="H307" s="129" t="n"/>
      <c r="I307" s="129" t="n"/>
      <c r="J307" s="129" t="n"/>
      <c r="K307" s="129" t="n"/>
      <c r="L307" s="129" t="n"/>
      <c r="M307" s="130" t="n"/>
    </row>
    <row r="308" ht="24" customHeight="1">
      <c r="A308" s="414" t="n"/>
      <c r="B308" s="1175" t="inlineStr">
        <is>
          <t>等级18 ：每镶嵌  7个同类型魂珠增加额外属性：帅帅+0.84%暴击，月影+0.84%抗暴击，剑君+1.68固定伤害，教主+1.68固定减伤</t>
        </is>
      </c>
      <c r="C308" s="129" t="n"/>
      <c r="D308" s="129" t="n"/>
      <c r="E308" s="129" t="n"/>
      <c r="F308" s="129" t="n"/>
      <c r="G308" s="129" t="n"/>
      <c r="H308" s="129" t="n"/>
      <c r="I308" s="129" t="n"/>
      <c r="J308" s="129" t="n"/>
      <c r="K308" s="129" t="n"/>
      <c r="L308" s="129" t="n"/>
      <c r="M308" s="130" t="n"/>
    </row>
    <row r="309" ht="24" customHeight="1">
      <c r="A309" s="414" t="n"/>
      <c r="B309" s="1175" t="inlineStr">
        <is>
          <t>等级19 ：每镶嵌  7个同类型魂珠增加额外属性：帅帅+0.87%暴击，月影+0.87%抗暴击，剑君+1.74固定伤害，教主+1.74固定减伤</t>
        </is>
      </c>
      <c r="C309" s="129" t="n"/>
      <c r="D309" s="129" t="n"/>
      <c r="E309" s="129" t="n"/>
      <c r="F309" s="129" t="n"/>
      <c r="G309" s="129" t="n"/>
      <c r="H309" s="129" t="n"/>
      <c r="I309" s="129" t="n"/>
      <c r="J309" s="129" t="n"/>
      <c r="K309" s="129" t="n"/>
      <c r="L309" s="129" t="n"/>
      <c r="M309" s="130" t="n"/>
    </row>
    <row r="310" ht="24" customHeight="1">
      <c r="A310" s="414" t="n"/>
      <c r="B310" s="1175" t="inlineStr">
        <is>
          <t>等级20 ：每镶嵌  7个同类型魂珠增加额外属性：帅帅+0.90%暴击，月影+0.90%抗暴击，剑君+1.80固定伤害，教主+1.80固定减伤</t>
        </is>
      </c>
      <c r="C310" s="129" t="n"/>
      <c r="D310" s="129" t="n"/>
      <c r="E310" s="129" t="n"/>
      <c r="F310" s="129" t="n"/>
      <c r="G310" s="129" t="n"/>
      <c r="H310" s="129" t="n"/>
      <c r="I310" s="129" t="n"/>
      <c r="J310" s="129" t="n"/>
      <c r="K310" s="129" t="n"/>
      <c r="L310" s="129" t="n"/>
      <c r="M310" s="130" t="n"/>
    </row>
    <row r="311" ht="24" customHeight="1">
      <c r="A311" s="414" t="n"/>
      <c r="B311" s="1175" t="inlineStr">
        <is>
          <t>等级21 ：每镶嵌  6个同类型魂珠增加额外属性：帅帅+0.93%暴击，月影+0.93%抗暴击，剑君+1.86固定伤害，教主+1.86固定减伤</t>
        </is>
      </c>
      <c r="C311" s="129" t="n"/>
      <c r="D311" s="129" t="n"/>
      <c r="E311" s="129" t="n"/>
      <c r="F311" s="129" t="n"/>
      <c r="G311" s="129" t="n"/>
      <c r="H311" s="129" t="n"/>
      <c r="I311" s="129" t="n"/>
      <c r="J311" s="129" t="n"/>
      <c r="K311" s="129" t="n"/>
      <c r="L311" s="129" t="n"/>
      <c r="M311" s="130" t="n"/>
    </row>
    <row r="312" ht="24" customHeight="1">
      <c r="A312" s="414" t="n"/>
      <c r="B312" s="1175" t="inlineStr">
        <is>
          <t>等级22 ：每镶嵌  6个同类型魂珠增加额外属性：帅帅+0.96%暴击，月影+0.96%抗暴击，剑君+1.92固定伤害，教主+1.92固定减伤</t>
        </is>
      </c>
      <c r="C312" s="129" t="n"/>
      <c r="D312" s="129" t="n"/>
      <c r="E312" s="129" t="n"/>
      <c r="F312" s="129" t="n"/>
      <c r="G312" s="129" t="n"/>
      <c r="H312" s="129" t="n"/>
      <c r="I312" s="129" t="n"/>
      <c r="J312" s="129" t="n"/>
      <c r="K312" s="129" t="n"/>
      <c r="L312" s="129" t="n"/>
      <c r="M312" s="130" t="n"/>
    </row>
    <row r="313" ht="24" customHeight="1">
      <c r="A313" s="414" t="n"/>
      <c r="B313" s="1175" t="inlineStr">
        <is>
          <t>等级23 ：每镶嵌  6个同类型魂珠增加额外属性：帅帅+0.99%暴击，月影+0.99%抗暴击，剑君+1.98固定伤害，教主+1.98固定减伤</t>
        </is>
      </c>
      <c r="C313" s="129" t="n"/>
      <c r="D313" s="129" t="n"/>
      <c r="E313" s="129" t="n"/>
      <c r="F313" s="129" t="n"/>
      <c r="G313" s="129" t="n"/>
      <c r="H313" s="129" t="n"/>
      <c r="I313" s="129" t="n"/>
      <c r="J313" s="129" t="n"/>
      <c r="K313" s="129" t="n"/>
      <c r="L313" s="129" t="n"/>
      <c r="M313" s="130" t="n"/>
    </row>
    <row r="314" ht="24" customHeight="1">
      <c r="A314" s="414" t="n"/>
      <c r="B314" s="1175" t="inlineStr">
        <is>
          <t>等级24 ：每镶嵌  6个同类型魂珠增加额外属性：帅帅+1.02%暴击，月影+1.02%抗暴击，剑君+2.04固定伤害，教主+2.04固定减伤</t>
        </is>
      </c>
      <c r="C314" s="129" t="n"/>
      <c r="D314" s="129" t="n"/>
      <c r="E314" s="129" t="n"/>
      <c r="F314" s="129" t="n"/>
      <c r="G314" s="129" t="n"/>
      <c r="H314" s="129" t="n"/>
      <c r="I314" s="129" t="n"/>
      <c r="J314" s="129" t="n"/>
      <c r="K314" s="129" t="n"/>
      <c r="L314" s="129" t="n"/>
      <c r="M314" s="130" t="n"/>
    </row>
    <row r="315" ht="24" customHeight="1">
      <c r="A315" s="414" t="n"/>
      <c r="B315" s="1175" t="inlineStr">
        <is>
          <t>等级25 ：每镶嵌  6个同类型魂珠增加额外属性：帅帅+1.05%暴击，月影+1.05%抗暴击，剑君+2.10固定伤害，教主+2.10固定减伤</t>
        </is>
      </c>
      <c r="C315" s="129" t="n"/>
      <c r="D315" s="129" t="n"/>
      <c r="E315" s="129" t="n"/>
      <c r="F315" s="129" t="n"/>
      <c r="G315" s="129" t="n"/>
      <c r="H315" s="129" t="n"/>
      <c r="I315" s="129" t="n"/>
      <c r="J315" s="129" t="n"/>
      <c r="K315" s="129" t="n"/>
      <c r="L315" s="129" t="n"/>
      <c r="M315" s="130" t="n"/>
    </row>
    <row r="316" ht="24" customHeight="1">
      <c r="A316" s="414" t="n"/>
      <c r="B316" s="1175" t="inlineStr">
        <is>
          <t>等级26 ：每镶嵌  5个同类型魂珠增加额外属性：帅帅+1.08%暴击，月影+1.08%抗暴击，剑君+2.16固定伤害，教主+2.16固定减伤</t>
        </is>
      </c>
      <c r="C316" s="129" t="n"/>
      <c r="D316" s="129" t="n"/>
      <c r="E316" s="129" t="n"/>
      <c r="F316" s="129" t="n"/>
      <c r="G316" s="129" t="n"/>
      <c r="H316" s="129" t="n"/>
      <c r="I316" s="129" t="n"/>
      <c r="J316" s="129" t="n"/>
      <c r="K316" s="129" t="n"/>
      <c r="L316" s="129" t="n"/>
      <c r="M316" s="130" t="n"/>
    </row>
    <row r="317" ht="24" customHeight="1">
      <c r="A317" s="414" t="n"/>
      <c r="B317" s="1175" t="inlineStr">
        <is>
          <t>等级27 ：每镶嵌  5个同类型魂珠增加额外属性：帅帅+1.11%暴击，月影+1.11%抗暴击，剑君+2.22固定伤害，教主+2.22固定减伤</t>
        </is>
      </c>
      <c r="C317" s="129" t="n"/>
      <c r="D317" s="129" t="n"/>
      <c r="E317" s="129" t="n"/>
      <c r="F317" s="129" t="n"/>
      <c r="G317" s="129" t="n"/>
      <c r="H317" s="129" t="n"/>
      <c r="I317" s="129" t="n"/>
      <c r="J317" s="129" t="n"/>
      <c r="K317" s="129" t="n"/>
      <c r="L317" s="129" t="n"/>
      <c r="M317" s="130" t="n"/>
    </row>
    <row r="318" ht="24" customHeight="1">
      <c r="A318" s="414" t="n"/>
      <c r="B318" s="1175" t="inlineStr">
        <is>
          <t>等级28 ：每镶嵌  5个同类型魂珠增加额外属性：帅帅+1.14%暴击，月影+1.14%抗暴击，剑君+2.28固定伤害，教主+2.28固定减伤</t>
        </is>
      </c>
      <c r="C318" s="129" t="n"/>
      <c r="D318" s="129" t="n"/>
      <c r="E318" s="129" t="n"/>
      <c r="F318" s="129" t="n"/>
      <c r="G318" s="129" t="n"/>
      <c r="H318" s="129" t="n"/>
      <c r="I318" s="129" t="n"/>
      <c r="J318" s="129" t="n"/>
      <c r="K318" s="129" t="n"/>
      <c r="L318" s="129" t="n"/>
      <c r="M318" s="130" t="n"/>
    </row>
    <row r="319" ht="24" customHeight="1">
      <c r="A319" s="414" t="n"/>
      <c r="B319" s="1175" t="inlineStr">
        <is>
          <t>等级29 ：每镶嵌  5个同类型魂珠增加额外属性：帅帅+1.17%暴击，月影+1.17%抗暴击，剑君+2.34固定伤害，教主+2.34固定减伤</t>
        </is>
      </c>
      <c r="C319" s="129" t="n"/>
      <c r="D319" s="129" t="n"/>
      <c r="E319" s="129" t="n"/>
      <c r="F319" s="129" t="n"/>
      <c r="G319" s="129" t="n"/>
      <c r="H319" s="129" t="n"/>
      <c r="I319" s="129" t="n"/>
      <c r="J319" s="129" t="n"/>
      <c r="K319" s="129" t="n"/>
      <c r="L319" s="129" t="n"/>
      <c r="M319" s="130" t="n"/>
    </row>
    <row r="320" ht="24" customHeight="1">
      <c r="A320" s="414" t="n"/>
      <c r="B320" s="1175" t="inlineStr">
        <is>
          <t>等级30 ：每镶嵌  5个同类型魂珠增加额外属性：帅帅+1.20%暴击，月影+1.20%抗暴击，剑君+2.40固定伤害，教主+2.40固定减伤</t>
        </is>
      </c>
      <c r="C320" s="129" t="n"/>
      <c r="D320" s="129" t="n"/>
      <c r="E320" s="129" t="n"/>
      <c r="F320" s="129" t="n"/>
      <c r="G320" s="129" t="n"/>
      <c r="H320" s="129" t="n"/>
      <c r="I320" s="129" t="n"/>
      <c r="J320" s="129" t="n"/>
      <c r="K320" s="129" t="n"/>
      <c r="L320" s="129" t="n"/>
      <c r="M320" s="130" t="n"/>
    </row>
    <row r="321" ht="24" customHeight="1">
      <c r="A321" s="414" t="n"/>
      <c r="B321" s="1175" t="inlineStr">
        <is>
          <t>等级31 ：每镶嵌  4个同类型魂珠增加额外属性：帅帅+1.23%暴击，月影+1.23%抗暴击，剑君+2.46固定伤害，教主+2.46固定减伤</t>
        </is>
      </c>
      <c r="C321" s="129" t="n"/>
      <c r="D321" s="129" t="n"/>
      <c r="E321" s="129" t="n"/>
      <c r="F321" s="129" t="n"/>
      <c r="G321" s="129" t="n"/>
      <c r="H321" s="129" t="n"/>
      <c r="I321" s="129" t="n"/>
      <c r="J321" s="129" t="n"/>
      <c r="K321" s="129" t="n"/>
      <c r="L321" s="129" t="n"/>
      <c r="M321" s="130" t="n"/>
    </row>
    <row r="322" ht="24" customHeight="1">
      <c r="A322" s="414" t="n"/>
      <c r="B322" s="1175" t="inlineStr">
        <is>
          <t>等级32 ：每镶嵌  4个同类型魂珠增加额外属性：帅帅+1.26%暴击，月影+1.26%抗暴击，剑君+2.52固定伤害，教主+2.52固定减伤</t>
        </is>
      </c>
      <c r="C322" s="129" t="n"/>
      <c r="D322" s="129" t="n"/>
      <c r="E322" s="129" t="n"/>
      <c r="F322" s="129" t="n"/>
      <c r="G322" s="129" t="n"/>
      <c r="H322" s="129" t="n"/>
      <c r="I322" s="129" t="n"/>
      <c r="J322" s="129" t="n"/>
      <c r="K322" s="129" t="n"/>
      <c r="L322" s="129" t="n"/>
      <c r="M322" s="130" t="n"/>
    </row>
    <row r="323" ht="24" customHeight="1">
      <c r="A323" s="414" t="n"/>
      <c r="B323" s="1175" t="inlineStr">
        <is>
          <t>等级33 ：每镶嵌  4个同类型魂珠增加额外属性：帅帅+1.29%暴击，月影+1.29%抗暴击，剑君+2.58固定伤害，教主+2.58固定减伤</t>
        </is>
      </c>
      <c r="C323" s="129" t="n"/>
      <c r="D323" s="129" t="n"/>
      <c r="E323" s="129" t="n"/>
      <c r="F323" s="129" t="n"/>
      <c r="G323" s="129" t="n"/>
      <c r="H323" s="129" t="n"/>
      <c r="I323" s="129" t="n"/>
      <c r="J323" s="129" t="n"/>
      <c r="K323" s="129" t="n"/>
      <c r="L323" s="129" t="n"/>
      <c r="M323" s="130" t="n"/>
    </row>
    <row r="324" ht="24" customHeight="1">
      <c r="A324" s="414" t="n"/>
      <c r="B324" s="1175" t="inlineStr">
        <is>
          <t>等级34 ：每镶嵌  4个同类型魂珠增加额外属性：帅帅+1.32%暴击，月影+1.32%抗暴击，剑君+2.64固定伤害，教主+2.64固定减伤</t>
        </is>
      </c>
      <c r="C324" s="129" t="n"/>
      <c r="D324" s="129" t="n"/>
      <c r="E324" s="129" t="n"/>
      <c r="F324" s="129" t="n"/>
      <c r="G324" s="129" t="n"/>
      <c r="H324" s="129" t="n"/>
      <c r="I324" s="129" t="n"/>
      <c r="J324" s="129" t="n"/>
      <c r="K324" s="129" t="n"/>
      <c r="L324" s="129" t="n"/>
      <c r="M324" s="130" t="n"/>
    </row>
    <row r="325" ht="24" customHeight="1">
      <c r="A325" s="414" t="n"/>
      <c r="B325" s="1175" t="inlineStr">
        <is>
          <t>等级35 ：每镶嵌  4个同类型魂珠增加额外属性：帅帅+1.35%暴击，月影+1.35%抗暴击，剑君+2.70固定伤害，教主+2.70固定减伤</t>
        </is>
      </c>
      <c r="C325" s="129" t="n"/>
      <c r="D325" s="129" t="n"/>
      <c r="E325" s="129" t="n"/>
      <c r="F325" s="129" t="n"/>
      <c r="G325" s="129" t="n"/>
      <c r="H325" s="129" t="n"/>
      <c r="I325" s="129" t="n"/>
      <c r="J325" s="129" t="n"/>
      <c r="K325" s="129" t="n"/>
      <c r="L325" s="129" t="n"/>
      <c r="M325" s="130" t="n"/>
    </row>
    <row r="326" ht="24" customHeight="1">
      <c r="A326" s="414" t="n"/>
      <c r="B326" s="1175" t="inlineStr">
        <is>
          <t>等级36 ：每镶嵌  3个同类型魂珠增加额外属性：帅帅+1.38%暴击，月影+1.38%抗暴击，剑君+2.76固定伤害，教主+2.76固定减伤</t>
        </is>
      </c>
      <c r="C326" s="129" t="n"/>
      <c r="D326" s="129" t="n"/>
      <c r="E326" s="129" t="n"/>
      <c r="F326" s="129" t="n"/>
      <c r="G326" s="129" t="n"/>
      <c r="H326" s="129" t="n"/>
      <c r="I326" s="129" t="n"/>
      <c r="J326" s="129" t="n"/>
      <c r="K326" s="129" t="n"/>
      <c r="L326" s="129" t="n"/>
      <c r="M326" s="130" t="n"/>
    </row>
    <row r="327" ht="24" customHeight="1">
      <c r="A327" s="414" t="n"/>
      <c r="B327" s="1175" t="inlineStr">
        <is>
          <t>等级37 ：每镶嵌  3个同类型魂珠增加额外属性：帅帅+1.41%暴击，月影+1.41%抗暴击，剑君+2.82固定伤害，教主+2.82固定减伤</t>
        </is>
      </c>
      <c r="C327" s="129" t="n"/>
      <c r="D327" s="129" t="n"/>
      <c r="E327" s="129" t="n"/>
      <c r="F327" s="129" t="n"/>
      <c r="G327" s="129" t="n"/>
      <c r="H327" s="129" t="n"/>
      <c r="I327" s="129" t="n"/>
      <c r="J327" s="129" t="n"/>
      <c r="K327" s="129" t="n"/>
      <c r="L327" s="129" t="n"/>
      <c r="M327" s="130" t="n"/>
    </row>
    <row r="328" ht="24" customHeight="1">
      <c r="A328" s="414" t="n"/>
      <c r="B328" s="1175" t="inlineStr">
        <is>
          <t>等级38 ：每镶嵌  3个同类型魂珠增加额外属性：帅帅+1.44%暴击，月影+1.44%抗暴击，剑君+2.88固定伤害，教主+2.88固定减伤</t>
        </is>
      </c>
      <c r="C328" s="129" t="n"/>
      <c r="D328" s="129" t="n"/>
      <c r="E328" s="129" t="n"/>
      <c r="F328" s="129" t="n"/>
      <c r="G328" s="129" t="n"/>
      <c r="H328" s="129" t="n"/>
      <c r="I328" s="129" t="n"/>
      <c r="J328" s="129" t="n"/>
      <c r="K328" s="129" t="n"/>
      <c r="L328" s="129" t="n"/>
      <c r="M328" s="130" t="n"/>
    </row>
    <row r="329" ht="24" customHeight="1">
      <c r="A329" s="414" t="n"/>
      <c r="B329" s="1175" t="inlineStr">
        <is>
          <t>等级39 ：每镶嵌  3个同类型魂珠增加额外属性：帅帅+1.47%暴击，月影+1.47%抗暴击，剑君+2.94固定伤害，教主+2.94固定减伤</t>
        </is>
      </c>
      <c r="C329" s="129" t="n"/>
      <c r="D329" s="129" t="n"/>
      <c r="E329" s="129" t="n"/>
      <c r="F329" s="129" t="n"/>
      <c r="G329" s="129" t="n"/>
      <c r="H329" s="129" t="n"/>
      <c r="I329" s="129" t="n"/>
      <c r="J329" s="129" t="n"/>
      <c r="K329" s="129" t="n"/>
      <c r="L329" s="129" t="n"/>
      <c r="M329" s="130" t="n"/>
    </row>
    <row r="330" ht="24" customHeight="1">
      <c r="A330" s="414" t="n"/>
      <c r="B330" s="1175" t="inlineStr">
        <is>
          <t>等级40 ：每镶嵌  3个同类型魂珠增加额外属性：帅帅+1.50%暴击，月影+1.50%抗暴击，剑君+3.00固定伤害，教主+3.00固定减伤</t>
        </is>
      </c>
      <c r="C330" s="129" t="n"/>
      <c r="D330" s="129" t="n"/>
      <c r="E330" s="129" t="n"/>
      <c r="F330" s="129" t="n"/>
      <c r="G330" s="129" t="n"/>
      <c r="H330" s="129" t="n"/>
      <c r="I330" s="129" t="n"/>
      <c r="J330" s="129" t="n"/>
      <c r="K330" s="129" t="n"/>
      <c r="L330" s="129" t="n"/>
      <c r="M330" s="130" t="n"/>
    </row>
    <row r="331" ht="24" customHeight="1">
      <c r="A331" s="414" t="n"/>
      <c r="B331" s="1175" t="inlineStr">
        <is>
          <t>等级41 ：每镶嵌  3个同类型魂珠增加额外属性：帅帅+1.53%暴击，月影+1.53%抗暴击，剑君+3.06固定伤害，教主+3.06固定减伤</t>
        </is>
      </c>
      <c r="C331" s="129" t="n"/>
      <c r="D331" s="129" t="n"/>
      <c r="E331" s="129" t="n"/>
      <c r="F331" s="129" t="n"/>
      <c r="G331" s="129" t="n"/>
      <c r="H331" s="129" t="n"/>
      <c r="I331" s="129" t="n"/>
      <c r="J331" s="129" t="n"/>
      <c r="K331" s="129" t="n"/>
      <c r="L331" s="129" t="n"/>
      <c r="M331" s="130" t="n"/>
    </row>
    <row r="332" ht="24" customHeight="1">
      <c r="A332" s="414" t="n"/>
      <c r="B332" s="1175" t="inlineStr">
        <is>
          <t>等级42 ：每镶嵌  3个同类型魂珠增加额外属性：帅帅+1.56%暴击，月影+1.56%抗暴击，剑君+3.12固定伤害，教主+3.12固定减伤</t>
        </is>
      </c>
      <c r="C332" s="129" t="n"/>
      <c r="D332" s="129" t="n"/>
      <c r="E332" s="129" t="n"/>
      <c r="F332" s="129" t="n"/>
      <c r="G332" s="129" t="n"/>
      <c r="H332" s="129" t="n"/>
      <c r="I332" s="129" t="n"/>
      <c r="J332" s="129" t="n"/>
      <c r="K332" s="129" t="n"/>
      <c r="L332" s="129" t="n"/>
      <c r="M332" s="130" t="n"/>
    </row>
    <row r="333" ht="24" customHeight="1">
      <c r="A333" s="414" t="n"/>
      <c r="B333" s="1175" t="inlineStr">
        <is>
          <t>等级43 ：每镶嵌  3个同类型魂珠增加额外属性：帅帅+1.59%暴击，月影+1.59%抗暴击，剑君+3.18固定伤害，教主+3.18固定减伤</t>
        </is>
      </c>
      <c r="C333" s="129" t="n"/>
      <c r="D333" s="129" t="n"/>
      <c r="E333" s="129" t="n"/>
      <c r="F333" s="129" t="n"/>
      <c r="G333" s="129" t="n"/>
      <c r="H333" s="129" t="n"/>
      <c r="I333" s="129" t="n"/>
      <c r="J333" s="129" t="n"/>
      <c r="K333" s="129" t="n"/>
      <c r="L333" s="129" t="n"/>
      <c r="M333" s="130" t="n"/>
    </row>
    <row r="334" ht="24" customHeight="1">
      <c r="A334" s="414" t="n"/>
      <c r="B334" s="1175" t="inlineStr">
        <is>
          <t>等级44 ：每镶嵌  3个同类型魂珠增加额外属性：帅帅+1.62%暴击，月影+1.62%抗暴击，剑君+3.24固定伤害，教主+3.24固定减伤</t>
        </is>
      </c>
      <c r="C334" s="129" t="n"/>
      <c r="D334" s="129" t="n"/>
      <c r="E334" s="129" t="n"/>
      <c r="F334" s="129" t="n"/>
      <c r="G334" s="129" t="n"/>
      <c r="H334" s="129" t="n"/>
      <c r="I334" s="129" t="n"/>
      <c r="J334" s="129" t="n"/>
      <c r="K334" s="129" t="n"/>
      <c r="L334" s="129" t="n"/>
      <c r="M334" s="130" t="n"/>
    </row>
    <row r="335" ht="24" customHeight="1">
      <c r="A335" s="414" t="n"/>
      <c r="B335" s="1175" t="inlineStr">
        <is>
          <t>等级45 ：每镶嵌  3个同类型魂珠增加额外属性：帅帅+1.65%暴击，月影+1.65%抗暴击，剑君+3.30固定伤害，教主+3.30固定减伤</t>
        </is>
      </c>
      <c r="C335" s="129" t="n"/>
      <c r="D335" s="129" t="n"/>
      <c r="E335" s="129" t="n"/>
      <c r="F335" s="129" t="n"/>
      <c r="G335" s="129" t="n"/>
      <c r="H335" s="129" t="n"/>
      <c r="I335" s="129" t="n"/>
      <c r="J335" s="129" t="n"/>
      <c r="K335" s="129" t="n"/>
      <c r="L335" s="129" t="n"/>
      <c r="M335" s="130" t="n"/>
    </row>
    <row r="336" ht="24" customHeight="1">
      <c r="A336" s="414" t="n"/>
      <c r="B336" s="1175" t="inlineStr">
        <is>
          <t>等级46 ：每镶嵌  3个同类型魂珠增加额外属性：帅帅+1.68%暴击，月影+1.68%抗暴击，剑君+3.36固定伤害，教主+3.36固定减伤</t>
        </is>
      </c>
      <c r="C336" s="129" t="n"/>
      <c r="D336" s="129" t="n"/>
      <c r="E336" s="129" t="n"/>
      <c r="F336" s="129" t="n"/>
      <c r="G336" s="129" t="n"/>
      <c r="H336" s="129" t="n"/>
      <c r="I336" s="129" t="n"/>
      <c r="J336" s="129" t="n"/>
      <c r="K336" s="129" t="n"/>
      <c r="L336" s="129" t="n"/>
      <c r="M336" s="130" t="n"/>
    </row>
    <row r="337" ht="24" customHeight="1">
      <c r="A337" s="414" t="n"/>
      <c r="B337" s="1175" t="inlineStr">
        <is>
          <t>等级47 ：每镶嵌  3个同类型魂珠增加额外属性：帅帅+1.71%暴击，月影+1.71%抗暴击，剑君+3.42固定伤害，教主+3.42固定减伤</t>
        </is>
      </c>
      <c r="C337" s="129" t="n"/>
      <c r="D337" s="129" t="n"/>
      <c r="E337" s="129" t="n"/>
      <c r="F337" s="129" t="n"/>
      <c r="G337" s="129" t="n"/>
      <c r="H337" s="129" t="n"/>
      <c r="I337" s="129" t="n"/>
      <c r="J337" s="129" t="n"/>
      <c r="K337" s="129" t="n"/>
      <c r="L337" s="129" t="n"/>
      <c r="M337" s="130" t="n"/>
    </row>
    <row r="338" ht="24" customHeight="1">
      <c r="A338" s="414" t="n"/>
      <c r="B338" s="1175" t="inlineStr">
        <is>
          <t>等级48 ：每镶嵌  3个同类型魂珠增加额外属性：帅帅+1.74%暴击，月影+1.74%抗暴击，剑君+3.48固定伤害，教主+3.48固定减伤</t>
        </is>
      </c>
      <c r="C338" s="129" t="n"/>
      <c r="D338" s="129" t="n"/>
      <c r="E338" s="129" t="n"/>
      <c r="F338" s="129" t="n"/>
      <c r="G338" s="129" t="n"/>
      <c r="H338" s="129" t="n"/>
      <c r="I338" s="129" t="n"/>
      <c r="J338" s="129" t="n"/>
      <c r="K338" s="129" t="n"/>
      <c r="L338" s="129" t="n"/>
      <c r="M338" s="130" t="n"/>
    </row>
    <row r="339" ht="24" customHeight="1">
      <c r="A339" s="414" t="n"/>
      <c r="B339" s="1175" t="inlineStr">
        <is>
          <t>等级49 ：每镶嵌  3个同类型魂珠增加额外属性：帅帅+1.77%暴击，月影+1.77%抗暴击，剑君+3.54固定伤害，教主+3.54固定减伤</t>
        </is>
      </c>
      <c r="C339" s="129" t="n"/>
      <c r="D339" s="129" t="n"/>
      <c r="E339" s="129" t="n"/>
      <c r="F339" s="129" t="n"/>
      <c r="G339" s="129" t="n"/>
      <c r="H339" s="129" t="n"/>
      <c r="I339" s="129" t="n"/>
      <c r="J339" s="129" t="n"/>
      <c r="K339" s="129" t="n"/>
      <c r="L339" s="129" t="n"/>
      <c r="M339" s="130" t="n"/>
    </row>
    <row r="340" ht="24" customHeight="1">
      <c r="A340" s="414" t="n"/>
      <c r="B340" s="1175" t="inlineStr">
        <is>
          <t>等级50 ：每镶嵌  3个同类型魂珠增加额外属性：帅帅+1.80%暴击，月影+1.80%抗暴击，剑君+3.60固定伤害，教主+3.60固定减伤</t>
        </is>
      </c>
      <c r="C340" s="129" t="n"/>
      <c r="D340" s="129" t="n"/>
      <c r="E340" s="129" t="n"/>
      <c r="F340" s="129" t="n"/>
      <c r="G340" s="129" t="n"/>
      <c r="H340" s="129" t="n"/>
      <c r="I340" s="129" t="n"/>
      <c r="J340" s="129" t="n"/>
      <c r="K340" s="129" t="n"/>
      <c r="L340" s="129" t="n"/>
      <c r="M340" s="130" t="n"/>
    </row>
    <row r="341" ht="24" customHeight="1">
      <c r="A341" s="414" t="n"/>
      <c r="B341" s="1175" t="inlineStr">
        <is>
          <t>等级51 ：每镶嵌  3个同类型魂珠增加额外属性：帅帅+1.83%暴击，月影+1.83%抗暴击，剑君+3.66固定伤害，教主+3.66固定减伤</t>
        </is>
      </c>
      <c r="C341" s="129" t="n"/>
      <c r="D341" s="129" t="n"/>
      <c r="E341" s="129" t="n"/>
      <c r="F341" s="129" t="n"/>
      <c r="G341" s="129" t="n"/>
      <c r="H341" s="129" t="n"/>
      <c r="I341" s="129" t="n"/>
      <c r="J341" s="129" t="n"/>
      <c r="K341" s="129" t="n"/>
      <c r="L341" s="129" t="n"/>
      <c r="M341" s="130" t="n"/>
    </row>
    <row r="342" ht="24" customHeight="1">
      <c r="A342" s="414" t="n"/>
      <c r="B342" s="1175" t="inlineStr">
        <is>
          <t>等级52 ：每镶嵌  3个同类型魂珠增加额外属性：帅帅+1.86%暴击，月影+1.86%抗暴击，剑君+3.72固定伤害，教主+3.72固定减伤</t>
        </is>
      </c>
      <c r="C342" s="129" t="n"/>
      <c r="D342" s="129" t="n"/>
      <c r="E342" s="129" t="n"/>
      <c r="F342" s="129" t="n"/>
      <c r="G342" s="129" t="n"/>
      <c r="H342" s="129" t="n"/>
      <c r="I342" s="129" t="n"/>
      <c r="J342" s="129" t="n"/>
      <c r="K342" s="129" t="n"/>
      <c r="L342" s="129" t="n"/>
      <c r="M342" s="130" t="n"/>
    </row>
    <row r="343" ht="24" customHeight="1">
      <c r="A343" s="414" t="n"/>
      <c r="B343" s="1175" t="inlineStr">
        <is>
          <t>等级53 ：每镶嵌  3个同类型魂珠增加额外属性：帅帅+1.89%暴击，月影+1.89%抗暴击，剑君+3.78固定伤害，教主+3.78固定减伤</t>
        </is>
      </c>
      <c r="C343" s="129" t="n"/>
      <c r="D343" s="129" t="n"/>
      <c r="E343" s="129" t="n"/>
      <c r="F343" s="129" t="n"/>
      <c r="G343" s="129" t="n"/>
      <c r="H343" s="129" t="n"/>
      <c r="I343" s="129" t="n"/>
      <c r="J343" s="129" t="n"/>
      <c r="K343" s="129" t="n"/>
      <c r="L343" s="129" t="n"/>
      <c r="M343" s="130" t="n"/>
    </row>
    <row r="344" ht="24" customHeight="1">
      <c r="A344" s="414" t="n"/>
      <c r="B344" s="1175" t="inlineStr">
        <is>
          <t>等级54 ：每镶嵌  3个同类型魂珠增加额外属性：帅帅+1.92%暴击，月影+1.92%抗暴击，剑君+3.84固定伤害，教主+3.84固定减伤</t>
        </is>
      </c>
      <c r="C344" s="129" t="n"/>
      <c r="D344" s="129" t="n"/>
      <c r="E344" s="129" t="n"/>
      <c r="F344" s="129" t="n"/>
      <c r="G344" s="129" t="n"/>
      <c r="H344" s="129" t="n"/>
      <c r="I344" s="129" t="n"/>
      <c r="J344" s="129" t="n"/>
      <c r="K344" s="129" t="n"/>
      <c r="L344" s="129" t="n"/>
      <c r="M344" s="130" t="n"/>
    </row>
    <row r="345" ht="24" customHeight="1">
      <c r="A345" s="414" t="n"/>
      <c r="B345" s="1175" t="inlineStr">
        <is>
          <t>等级55 ：每镶嵌  3个同类型魂珠增加额外属性：帅帅+1.95%暴击，月影+1.95%抗暴击，剑君+3.90固定伤害，教主+3.90固定减伤</t>
        </is>
      </c>
      <c r="C345" s="129" t="n"/>
      <c r="D345" s="129" t="n"/>
      <c r="E345" s="129" t="n"/>
      <c r="F345" s="129" t="n"/>
      <c r="G345" s="129" t="n"/>
      <c r="H345" s="129" t="n"/>
      <c r="I345" s="129" t="n"/>
      <c r="J345" s="129" t="n"/>
      <c r="K345" s="129" t="n"/>
      <c r="L345" s="129" t="n"/>
      <c r="M345" s="130" t="n"/>
    </row>
    <row r="346" ht="24" customHeight="1">
      <c r="A346" s="414" t="n"/>
      <c r="B346" s="1175" t="inlineStr">
        <is>
          <t>等级56 ：每镶嵌  3个同类型魂珠增加额外属性：帅帅+1.98%暴击，月影+1.98%抗暴击，剑君+3.96固定伤害，教主+3.96固定减伤</t>
        </is>
      </c>
      <c r="C346" s="129" t="n"/>
      <c r="D346" s="129" t="n"/>
      <c r="E346" s="129" t="n"/>
      <c r="F346" s="129" t="n"/>
      <c r="G346" s="129" t="n"/>
      <c r="H346" s="129" t="n"/>
      <c r="I346" s="129" t="n"/>
      <c r="J346" s="129" t="n"/>
      <c r="K346" s="129" t="n"/>
      <c r="L346" s="129" t="n"/>
      <c r="M346" s="130" t="n"/>
    </row>
    <row r="347" ht="24" customHeight="1">
      <c r="A347" s="414" t="n"/>
      <c r="B347" s="1175" t="inlineStr">
        <is>
          <t>等级57 ：每镶嵌  3个同类型魂珠增加额外属性：帅帅+2.01%暴击，月影+2.01%抗暴击，剑君+4.02固定伤害，教主+4.02固定减伤</t>
        </is>
      </c>
      <c r="C347" s="129" t="n"/>
      <c r="D347" s="129" t="n"/>
      <c r="E347" s="129" t="n"/>
      <c r="F347" s="129" t="n"/>
      <c r="G347" s="129" t="n"/>
      <c r="H347" s="129" t="n"/>
      <c r="I347" s="129" t="n"/>
      <c r="J347" s="129" t="n"/>
      <c r="K347" s="129" t="n"/>
      <c r="L347" s="129" t="n"/>
      <c r="M347" s="130" t="n"/>
    </row>
    <row r="348" ht="24" customHeight="1">
      <c r="A348" s="414" t="n"/>
      <c r="B348" s="1175" t="inlineStr">
        <is>
          <t>等级58 ：每镶嵌  3个同类型魂珠增加额外属性：帅帅+2.04%暴击，月影+2.04%抗暴击，剑君+4.08固定伤害，教主+4.08固定减伤</t>
        </is>
      </c>
      <c r="C348" s="129" t="n"/>
      <c r="D348" s="129" t="n"/>
      <c r="E348" s="129" t="n"/>
      <c r="F348" s="129" t="n"/>
      <c r="G348" s="129" t="n"/>
      <c r="H348" s="129" t="n"/>
      <c r="I348" s="129" t="n"/>
      <c r="J348" s="129" t="n"/>
      <c r="K348" s="129" t="n"/>
      <c r="L348" s="129" t="n"/>
      <c r="M348" s="130" t="n"/>
    </row>
    <row r="349" ht="24" customHeight="1">
      <c r="A349" s="414" t="n"/>
      <c r="B349" s="1175" t="inlineStr">
        <is>
          <t>等级59 ：每镶嵌  3个同类型魂珠增加额外属性：帅帅+2.07%暴击，月影+2.07%抗暴击，剑君+4.14固定伤害，教主+4.14固定减伤</t>
        </is>
      </c>
      <c r="C349" s="129" t="n"/>
      <c r="D349" s="129" t="n"/>
      <c r="E349" s="129" t="n"/>
      <c r="F349" s="129" t="n"/>
      <c r="G349" s="129" t="n"/>
      <c r="H349" s="129" t="n"/>
      <c r="I349" s="129" t="n"/>
      <c r="J349" s="129" t="n"/>
      <c r="K349" s="129" t="n"/>
      <c r="L349" s="129" t="n"/>
      <c r="M349" s="130" t="n"/>
    </row>
    <row r="350" ht="24" customHeight="1">
      <c r="A350" s="414" t="n"/>
      <c r="B350" s="1176" t="inlineStr">
        <is>
          <t>等级60 ：每镶嵌  3个同类型魂珠增加额外属性：帅帅+2.10%暴击，月影+2.10%抗暴击，剑君+4.20固定伤害，教主+4.20固定减伤</t>
        </is>
      </c>
      <c r="C350" s="135" t="n"/>
      <c r="D350" s="135" t="n"/>
      <c r="E350" s="135" t="n"/>
      <c r="F350" s="135" t="n"/>
      <c r="G350" s="135" t="n"/>
      <c r="H350" s="135" t="n"/>
      <c r="I350" s="135" t="n"/>
      <c r="J350" s="135" t="n"/>
      <c r="K350" s="135" t="n"/>
      <c r="L350" s="135" t="n"/>
      <c r="M350" s="136" t="n"/>
    </row>
    <row r="351" ht="24" customHeight="1">
      <c r="A351" s="691" t="inlineStr">
        <is>
          <t>三魂之力
所需武器
钻天鼠
幻影枪
砖家之怒
雷神之锤</t>
        </is>
      </c>
      <c r="B351" s="1174" t="inlineStr">
        <is>
          <t>等级 0  ：每镶嵌10个同类型魂珠增加额外属性：菜菜+0.30%命中，月璇+0.30%闪避，血灵+5.0生命</t>
        </is>
      </c>
      <c r="C351" s="158" t="n"/>
      <c r="D351" s="158" t="n"/>
      <c r="E351" s="158" t="n"/>
      <c r="F351" s="158" t="n"/>
      <c r="G351" s="158" t="n"/>
      <c r="H351" s="158" t="n"/>
      <c r="I351" s="158" t="n"/>
      <c r="J351" s="158" t="n"/>
      <c r="K351" s="158" t="n"/>
      <c r="L351" s="158" t="n"/>
      <c r="M351" s="320" t="n"/>
    </row>
    <row r="352" ht="24" customHeight="1">
      <c r="A352" s="414" t="n"/>
      <c r="B352" s="1175" t="inlineStr">
        <is>
          <t>等级 1  ：每镶嵌10个同类型魂珠增加额外属性：菜菜+0.33%命中，月璇+0.33%闪避，血灵+5.5生命</t>
        </is>
      </c>
      <c r="C352" s="129" t="n"/>
      <c r="D352" s="129" t="n"/>
      <c r="E352" s="129" t="n"/>
      <c r="F352" s="129" t="n"/>
      <c r="G352" s="129" t="n"/>
      <c r="H352" s="129" t="n"/>
      <c r="I352" s="129" t="n"/>
      <c r="J352" s="129" t="n"/>
      <c r="K352" s="129" t="n"/>
      <c r="L352" s="129" t="n"/>
      <c r="M352" s="130" t="n"/>
    </row>
    <row r="353" ht="24" customHeight="1">
      <c r="A353" s="414" t="n"/>
      <c r="B353" s="1175" t="inlineStr">
        <is>
          <t>等级 2  ：每镶嵌10个同类型魂珠增加额外属性：菜菜+0.36%命中，月璇+0.36%闪避，血灵+6.0生命</t>
        </is>
      </c>
      <c r="C353" s="129" t="n"/>
      <c r="D353" s="129" t="n"/>
      <c r="E353" s="129" t="n"/>
      <c r="F353" s="129" t="n"/>
      <c r="G353" s="129" t="n"/>
      <c r="H353" s="129" t="n"/>
      <c r="I353" s="129" t="n"/>
      <c r="J353" s="129" t="n"/>
      <c r="K353" s="129" t="n"/>
      <c r="L353" s="129" t="n"/>
      <c r="M353" s="130" t="n"/>
    </row>
    <row r="354" ht="24" customHeight="1">
      <c r="A354" s="414" t="n"/>
      <c r="B354" s="1175" t="inlineStr">
        <is>
          <t>等级 3  ：每镶嵌10个同类型魂珠增加额外属性：菜菜+0.39%命中，月璇+0.39%闪避，血灵+6.5生命</t>
        </is>
      </c>
      <c r="C354" s="129" t="n"/>
      <c r="D354" s="129" t="n"/>
      <c r="E354" s="129" t="n"/>
      <c r="F354" s="129" t="n"/>
      <c r="G354" s="129" t="n"/>
      <c r="H354" s="129" t="n"/>
      <c r="I354" s="129" t="n"/>
      <c r="J354" s="129" t="n"/>
      <c r="K354" s="129" t="n"/>
      <c r="L354" s="129" t="n"/>
      <c r="M354" s="130" t="n"/>
    </row>
    <row r="355" ht="24" customHeight="1">
      <c r="A355" s="414" t="n"/>
      <c r="B355" s="1175" t="inlineStr">
        <is>
          <t>等级 4  ：每镶嵌10个同类型魂珠增加额外属性：菜菜+0.42%命中，月璇+0.42%闪避，血灵+7.0生命</t>
        </is>
      </c>
      <c r="C355" s="129" t="n"/>
      <c r="D355" s="129" t="n"/>
      <c r="E355" s="129" t="n"/>
      <c r="F355" s="129" t="n"/>
      <c r="G355" s="129" t="n"/>
      <c r="H355" s="129" t="n"/>
      <c r="I355" s="129" t="n"/>
      <c r="J355" s="129" t="n"/>
      <c r="K355" s="129" t="n"/>
      <c r="L355" s="129" t="n"/>
      <c r="M355" s="130" t="n"/>
    </row>
    <row r="356" ht="24" customHeight="1">
      <c r="A356" s="414" t="n"/>
      <c r="B356" s="1175" t="inlineStr">
        <is>
          <t>等级 5  ：每镶嵌10个同类型魂珠增加额外属性：菜菜+0.45%命中，月璇+0.45%闪避，血灵+7.5生命</t>
        </is>
      </c>
      <c r="C356" s="129" t="n"/>
      <c r="D356" s="129" t="n"/>
      <c r="E356" s="129" t="n"/>
      <c r="F356" s="129" t="n"/>
      <c r="G356" s="129" t="n"/>
      <c r="H356" s="129" t="n"/>
      <c r="I356" s="129" t="n"/>
      <c r="J356" s="129" t="n"/>
      <c r="K356" s="129" t="n"/>
      <c r="L356" s="129" t="n"/>
      <c r="M356" s="130" t="n"/>
    </row>
    <row r="357" ht="24" customHeight="1">
      <c r="A357" s="414" t="n"/>
      <c r="B357" s="1175" t="inlineStr">
        <is>
          <t>等级 6  ：每镶嵌  9个同类型魂珠增加额外属性：菜菜+0.48%命中，月璇+0.48%闪避，血灵+  8.0生命</t>
        </is>
      </c>
      <c r="C357" s="129" t="n"/>
      <c r="D357" s="129" t="n"/>
      <c r="E357" s="129" t="n"/>
      <c r="F357" s="129" t="n"/>
      <c r="G357" s="129" t="n"/>
      <c r="H357" s="129" t="n"/>
      <c r="I357" s="129" t="n"/>
      <c r="J357" s="129" t="n"/>
      <c r="K357" s="129" t="n"/>
      <c r="L357" s="129" t="n"/>
      <c r="M357" s="130" t="n"/>
    </row>
    <row r="358" ht="24" customHeight="1">
      <c r="A358" s="414" t="n"/>
      <c r="B358" s="1175" t="inlineStr">
        <is>
          <t>等级 7  ：每镶嵌  9个同类型魂珠增加额外属性：菜菜+0.51%命中，月璇+0.51%闪避，血灵+  8.5生命</t>
        </is>
      </c>
      <c r="C358" s="129" t="n"/>
      <c r="D358" s="129" t="n"/>
      <c r="E358" s="129" t="n"/>
      <c r="F358" s="129" t="n"/>
      <c r="G358" s="129" t="n"/>
      <c r="H358" s="129" t="n"/>
      <c r="I358" s="129" t="n"/>
      <c r="J358" s="129" t="n"/>
      <c r="K358" s="129" t="n"/>
      <c r="L358" s="129" t="n"/>
      <c r="M358" s="130" t="n"/>
    </row>
    <row r="359" ht="24" customHeight="1">
      <c r="A359" s="414" t="n"/>
      <c r="B359" s="1175" t="inlineStr">
        <is>
          <t>等级 8  ：每镶嵌  9个同类型魂珠增加额外属性：菜菜+0.54%命中，月璇+0.54%闪避，血灵+  9.0生命</t>
        </is>
      </c>
      <c r="C359" s="129" t="n"/>
      <c r="D359" s="129" t="n"/>
      <c r="E359" s="129" t="n"/>
      <c r="F359" s="129" t="n"/>
      <c r="G359" s="129" t="n"/>
      <c r="H359" s="129" t="n"/>
      <c r="I359" s="129" t="n"/>
      <c r="J359" s="129" t="n"/>
      <c r="K359" s="129" t="n"/>
      <c r="L359" s="129" t="n"/>
      <c r="M359" s="130" t="n"/>
    </row>
    <row r="360" ht="24" customHeight="1">
      <c r="A360" s="414" t="n"/>
      <c r="B360" s="1175" t="inlineStr">
        <is>
          <t>等级 9  ：每镶嵌  9个同类型魂珠增加额外属性：菜菜+0.57%命中，月璇+0.57%闪避，血灵+  9.5生命</t>
        </is>
      </c>
      <c r="C360" s="129" t="n"/>
      <c r="D360" s="129" t="n"/>
      <c r="E360" s="129" t="n"/>
      <c r="F360" s="129" t="n"/>
      <c r="G360" s="129" t="n"/>
      <c r="H360" s="129" t="n"/>
      <c r="I360" s="129" t="n"/>
      <c r="J360" s="129" t="n"/>
      <c r="K360" s="129" t="n"/>
      <c r="L360" s="129" t="n"/>
      <c r="M360" s="130" t="n"/>
    </row>
    <row r="361" ht="24" customHeight="1">
      <c r="A361" s="414" t="n"/>
      <c r="B361" s="1175" t="inlineStr">
        <is>
          <t>等级10 ：每镶嵌  9个同类型魂珠增加额外属性：菜菜+0.60%命中，月璇+0.60%闪避，血灵+10.0生命</t>
        </is>
      </c>
      <c r="C361" s="129" t="n"/>
      <c r="D361" s="129" t="n"/>
      <c r="E361" s="129" t="n"/>
      <c r="F361" s="129" t="n"/>
      <c r="G361" s="129" t="n"/>
      <c r="H361" s="129" t="n"/>
      <c r="I361" s="129" t="n"/>
      <c r="J361" s="129" t="n"/>
      <c r="K361" s="129" t="n"/>
      <c r="L361" s="129" t="n"/>
      <c r="M361" s="130" t="n"/>
    </row>
    <row r="362" ht="24" customHeight="1">
      <c r="A362" s="414" t="n"/>
      <c r="B362" s="1175" t="inlineStr">
        <is>
          <t>等级11 ：每镶嵌  8个同类型魂珠增加额外属性：菜菜+0.63%命中，月璇+0.63%闪避，血灵+10.5生命</t>
        </is>
      </c>
      <c r="C362" s="129" t="n"/>
      <c r="D362" s="129" t="n"/>
      <c r="E362" s="129" t="n"/>
      <c r="F362" s="129" t="n"/>
      <c r="G362" s="129" t="n"/>
      <c r="H362" s="129" t="n"/>
      <c r="I362" s="129" t="n"/>
      <c r="J362" s="129" t="n"/>
      <c r="K362" s="129" t="n"/>
      <c r="L362" s="129" t="n"/>
      <c r="M362" s="130" t="n"/>
    </row>
    <row r="363" ht="24" customHeight="1">
      <c r="A363" s="414" t="n"/>
      <c r="B363" s="1175" t="inlineStr">
        <is>
          <t>等级12 ：每镶嵌  8个同类型魂珠增加额外属性：菜菜+0.66%命中，月璇+0.66%闪避，血灵+11.0生命</t>
        </is>
      </c>
      <c r="C363" s="129" t="n"/>
      <c r="D363" s="129" t="n"/>
      <c r="E363" s="129" t="n"/>
      <c r="F363" s="129" t="n"/>
      <c r="G363" s="129" t="n"/>
      <c r="H363" s="129" t="n"/>
      <c r="I363" s="129" t="n"/>
      <c r="J363" s="129" t="n"/>
      <c r="K363" s="129" t="n"/>
      <c r="L363" s="129" t="n"/>
      <c r="M363" s="130" t="n"/>
    </row>
    <row r="364" ht="24" customHeight="1">
      <c r="A364" s="414" t="n"/>
      <c r="B364" s="1175" t="inlineStr">
        <is>
          <t>等级13 ：每镶嵌  8个同类型魂珠增加额外属性：菜菜+0.69%命中，月璇+0.69%闪避，血灵+11.5生命</t>
        </is>
      </c>
      <c r="C364" s="129" t="n"/>
      <c r="D364" s="129" t="n"/>
      <c r="E364" s="129" t="n"/>
      <c r="F364" s="129" t="n"/>
      <c r="G364" s="129" t="n"/>
      <c r="H364" s="129" t="n"/>
      <c r="I364" s="129" t="n"/>
      <c r="J364" s="129" t="n"/>
      <c r="K364" s="129" t="n"/>
      <c r="L364" s="129" t="n"/>
      <c r="M364" s="130" t="n"/>
    </row>
    <row r="365" ht="24" customHeight="1">
      <c r="A365" s="414" t="n"/>
      <c r="B365" s="1175" t="inlineStr">
        <is>
          <t>等级14 ：每镶嵌  8个同类型魂珠增加额外属性：菜菜+0.72%命中，月璇+0.72%闪避，血灵+12.0生命</t>
        </is>
      </c>
      <c r="C365" s="129" t="n"/>
      <c r="D365" s="129" t="n"/>
      <c r="E365" s="129" t="n"/>
      <c r="F365" s="129" t="n"/>
      <c r="G365" s="129" t="n"/>
      <c r="H365" s="129" t="n"/>
      <c r="I365" s="129" t="n"/>
      <c r="J365" s="129" t="n"/>
      <c r="K365" s="129" t="n"/>
      <c r="L365" s="129" t="n"/>
      <c r="M365" s="130" t="n"/>
    </row>
    <row r="366" ht="24" customHeight="1">
      <c r="A366" s="414" t="n"/>
      <c r="B366" s="1175" t="inlineStr">
        <is>
          <t>等级15 ：每镶嵌  8个同类型魂珠增加额外属性：菜菜+0.75%命中，月璇+0.75%闪避，血灵+12.5生命</t>
        </is>
      </c>
      <c r="C366" s="129" t="n"/>
      <c r="D366" s="129" t="n"/>
      <c r="E366" s="129" t="n"/>
      <c r="F366" s="129" t="n"/>
      <c r="G366" s="129" t="n"/>
      <c r="H366" s="129" t="n"/>
      <c r="I366" s="129" t="n"/>
      <c r="J366" s="129" t="n"/>
      <c r="K366" s="129" t="n"/>
      <c r="L366" s="129" t="n"/>
      <c r="M366" s="130" t="n"/>
    </row>
    <row r="367" ht="24" customHeight="1">
      <c r="A367" s="414" t="n"/>
      <c r="B367" s="1175" t="inlineStr">
        <is>
          <t>等级16 ：每镶嵌  7个同类型魂珠增加额外属性：菜菜+0.78%命中，月璇+0.78%闪避，血灵+13.0生命</t>
        </is>
      </c>
      <c r="C367" s="129" t="n"/>
      <c r="D367" s="129" t="n"/>
      <c r="E367" s="129" t="n"/>
      <c r="F367" s="129" t="n"/>
      <c r="G367" s="129" t="n"/>
      <c r="H367" s="129" t="n"/>
      <c r="I367" s="129" t="n"/>
      <c r="J367" s="129" t="n"/>
      <c r="K367" s="129" t="n"/>
      <c r="L367" s="129" t="n"/>
      <c r="M367" s="130" t="n"/>
    </row>
    <row r="368" ht="24" customHeight="1">
      <c r="A368" s="414" t="n"/>
      <c r="B368" s="1175" t="inlineStr">
        <is>
          <t>等级17 ：每镶嵌  7个同类型魂珠增加额外属性：菜菜+0.81%命中，月璇+0.81%闪避，血灵+13.5生命</t>
        </is>
      </c>
      <c r="C368" s="129" t="n"/>
      <c r="D368" s="129" t="n"/>
      <c r="E368" s="129" t="n"/>
      <c r="F368" s="129" t="n"/>
      <c r="G368" s="129" t="n"/>
      <c r="H368" s="129" t="n"/>
      <c r="I368" s="129" t="n"/>
      <c r="J368" s="129" t="n"/>
      <c r="K368" s="129" t="n"/>
      <c r="L368" s="129" t="n"/>
      <c r="M368" s="130" t="n"/>
    </row>
    <row r="369" ht="24" customHeight="1">
      <c r="A369" s="414" t="n"/>
      <c r="B369" s="1175" t="inlineStr">
        <is>
          <t>等级18 ：每镶嵌  7个同类型魂珠增加额外属性：菜菜+0.84%命中，月璇+0.84%闪避，血灵+14.0生命</t>
        </is>
      </c>
      <c r="C369" s="129" t="n"/>
      <c r="D369" s="129" t="n"/>
      <c r="E369" s="129" t="n"/>
      <c r="F369" s="129" t="n"/>
      <c r="G369" s="129" t="n"/>
      <c r="H369" s="129" t="n"/>
      <c r="I369" s="129" t="n"/>
      <c r="J369" s="129" t="n"/>
      <c r="K369" s="129" t="n"/>
      <c r="L369" s="129" t="n"/>
      <c r="M369" s="130" t="n"/>
    </row>
    <row r="370" ht="24" customHeight="1">
      <c r="A370" s="414" t="n"/>
      <c r="B370" s="1175" t="inlineStr">
        <is>
          <t>等级19 ：每镶嵌  7个同类型魂珠增加额外属性：菜菜+0.87%命中，月璇+0.87%闪避，血灵+14.5生命</t>
        </is>
      </c>
      <c r="C370" s="129" t="n"/>
      <c r="D370" s="129" t="n"/>
      <c r="E370" s="129" t="n"/>
      <c r="F370" s="129" t="n"/>
      <c r="G370" s="129" t="n"/>
      <c r="H370" s="129" t="n"/>
      <c r="I370" s="129" t="n"/>
      <c r="J370" s="129" t="n"/>
      <c r="K370" s="129" t="n"/>
      <c r="L370" s="129" t="n"/>
      <c r="M370" s="130" t="n"/>
    </row>
    <row r="371" ht="24" customHeight="1">
      <c r="A371" s="414" t="n"/>
      <c r="B371" s="1175" t="inlineStr">
        <is>
          <t>等级20 ：每镶嵌  7个同类型魂珠增加额外属性：菜菜+0.90%命中，月璇+0.90%闪避，血灵+15.0生命</t>
        </is>
      </c>
      <c r="C371" s="129" t="n"/>
      <c r="D371" s="129" t="n"/>
      <c r="E371" s="129" t="n"/>
      <c r="F371" s="129" t="n"/>
      <c r="G371" s="129" t="n"/>
      <c r="H371" s="129" t="n"/>
      <c r="I371" s="129" t="n"/>
      <c r="J371" s="129" t="n"/>
      <c r="K371" s="129" t="n"/>
      <c r="L371" s="129" t="n"/>
      <c r="M371" s="130" t="n"/>
    </row>
    <row r="372" ht="24" customHeight="1">
      <c r="A372" s="414" t="n"/>
      <c r="B372" s="1175" t="inlineStr">
        <is>
          <t>等级21 ：每镶嵌  6个同类型魂珠增加额外属性：菜菜+0.93%命中，月璇+0.93%闪避，血灵+15.5生命</t>
        </is>
      </c>
      <c r="C372" s="129" t="n"/>
      <c r="D372" s="129" t="n"/>
      <c r="E372" s="129" t="n"/>
      <c r="F372" s="129" t="n"/>
      <c r="G372" s="129" t="n"/>
      <c r="H372" s="129" t="n"/>
      <c r="I372" s="129" t="n"/>
      <c r="J372" s="129" t="n"/>
      <c r="K372" s="129" t="n"/>
      <c r="L372" s="129" t="n"/>
      <c r="M372" s="130" t="n"/>
    </row>
    <row r="373" ht="24" customHeight="1">
      <c r="A373" s="414" t="n"/>
      <c r="B373" s="1175" t="inlineStr">
        <is>
          <t>等级22 ：每镶嵌  6个同类型魂珠增加额外属性：菜菜+0.96%命中，月璇+0.96%闪避，血灵+16.0生命</t>
        </is>
      </c>
      <c r="C373" s="129" t="n"/>
      <c r="D373" s="129" t="n"/>
      <c r="E373" s="129" t="n"/>
      <c r="F373" s="129" t="n"/>
      <c r="G373" s="129" t="n"/>
      <c r="H373" s="129" t="n"/>
      <c r="I373" s="129" t="n"/>
      <c r="J373" s="129" t="n"/>
      <c r="K373" s="129" t="n"/>
      <c r="L373" s="129" t="n"/>
      <c r="M373" s="130" t="n"/>
    </row>
    <row r="374" ht="24" customHeight="1">
      <c r="A374" s="414" t="n"/>
      <c r="B374" s="1175" t="inlineStr">
        <is>
          <t>等级23 ：每镶嵌  6个同类型魂珠增加额外属性：菜菜+0.99%命中，月璇+0.99%闪避，血灵+16.5生命</t>
        </is>
      </c>
      <c r="C374" s="129" t="n"/>
      <c r="D374" s="129" t="n"/>
      <c r="E374" s="129" t="n"/>
      <c r="F374" s="129" t="n"/>
      <c r="G374" s="129" t="n"/>
      <c r="H374" s="129" t="n"/>
      <c r="I374" s="129" t="n"/>
      <c r="J374" s="129" t="n"/>
      <c r="K374" s="129" t="n"/>
      <c r="L374" s="129" t="n"/>
      <c r="M374" s="130" t="n"/>
    </row>
    <row r="375" ht="24" customHeight="1">
      <c r="A375" s="414" t="n"/>
      <c r="B375" s="1175" t="inlineStr">
        <is>
          <t>等级24 ：每镶嵌  6个同类型魂珠增加额外属性：菜菜+1.02%命中，月璇+1.02%闪避，血灵+17.0生命</t>
        </is>
      </c>
      <c r="C375" s="129" t="n"/>
      <c r="D375" s="129" t="n"/>
      <c r="E375" s="129" t="n"/>
      <c r="F375" s="129" t="n"/>
      <c r="G375" s="129" t="n"/>
      <c r="H375" s="129" t="n"/>
      <c r="I375" s="129" t="n"/>
      <c r="J375" s="129" t="n"/>
      <c r="K375" s="129" t="n"/>
      <c r="L375" s="129" t="n"/>
      <c r="M375" s="130" t="n"/>
    </row>
    <row r="376" ht="24" customHeight="1">
      <c r="A376" s="414" t="n"/>
      <c r="B376" s="1175" t="inlineStr">
        <is>
          <t>等级25 ：每镶嵌  6个同类型魂珠增加额外属性：菜菜+1.05%命中，月璇+1.05%闪避，血灵+17.5生命</t>
        </is>
      </c>
      <c r="C376" s="129" t="n"/>
      <c r="D376" s="129" t="n"/>
      <c r="E376" s="129" t="n"/>
      <c r="F376" s="129" t="n"/>
      <c r="G376" s="129" t="n"/>
      <c r="H376" s="129" t="n"/>
      <c r="I376" s="129" t="n"/>
      <c r="J376" s="129" t="n"/>
      <c r="K376" s="129" t="n"/>
      <c r="L376" s="129" t="n"/>
      <c r="M376" s="130" t="n"/>
    </row>
    <row r="377" ht="24" customHeight="1">
      <c r="A377" s="414" t="n"/>
      <c r="B377" s="1175" t="inlineStr">
        <is>
          <t>等级26 ：每镶嵌  5个同类型魂珠增加额外属性：菜菜+1.08%命中，月璇+1.08%闪避，血灵+18.0生命</t>
        </is>
      </c>
      <c r="C377" s="129" t="n"/>
      <c r="D377" s="129" t="n"/>
      <c r="E377" s="129" t="n"/>
      <c r="F377" s="129" t="n"/>
      <c r="G377" s="129" t="n"/>
      <c r="H377" s="129" t="n"/>
      <c r="I377" s="129" t="n"/>
      <c r="J377" s="129" t="n"/>
      <c r="K377" s="129" t="n"/>
      <c r="L377" s="129" t="n"/>
      <c r="M377" s="130" t="n"/>
    </row>
    <row r="378" ht="24" customHeight="1">
      <c r="A378" s="414" t="n"/>
      <c r="B378" s="1175" t="inlineStr">
        <is>
          <t>等级27 ：每镶嵌  5个同类型魂珠增加额外属性：菜菜+1.11%命中，月璇+1.11%闪避，血灵+18.5生命</t>
        </is>
      </c>
      <c r="C378" s="129" t="n"/>
      <c r="D378" s="129" t="n"/>
      <c r="E378" s="129" t="n"/>
      <c r="F378" s="129" t="n"/>
      <c r="G378" s="129" t="n"/>
      <c r="H378" s="129" t="n"/>
      <c r="I378" s="129" t="n"/>
      <c r="J378" s="129" t="n"/>
      <c r="K378" s="129" t="n"/>
      <c r="L378" s="129" t="n"/>
      <c r="M378" s="130" t="n"/>
    </row>
    <row r="379" ht="24" customHeight="1">
      <c r="A379" s="414" t="n"/>
      <c r="B379" s="1175" t="inlineStr">
        <is>
          <t>等级28 ：每镶嵌  5个同类型魂珠增加额外属性：菜菜+1.14%命中，月璇+1.14%闪避，血灵+19.0生命</t>
        </is>
      </c>
      <c r="C379" s="129" t="n"/>
      <c r="D379" s="129" t="n"/>
      <c r="E379" s="129" t="n"/>
      <c r="F379" s="129" t="n"/>
      <c r="G379" s="129" t="n"/>
      <c r="H379" s="129" t="n"/>
      <c r="I379" s="129" t="n"/>
      <c r="J379" s="129" t="n"/>
      <c r="K379" s="129" t="n"/>
      <c r="L379" s="129" t="n"/>
      <c r="M379" s="130" t="n"/>
    </row>
    <row r="380" ht="24" customHeight="1">
      <c r="A380" s="414" t="n"/>
      <c r="B380" s="1175" t="inlineStr">
        <is>
          <t>等级29 ：每镶嵌  5个同类型魂珠增加额外属性：菜菜+1.17%命中，月璇+1.17%闪避，血灵+19.5生命</t>
        </is>
      </c>
      <c r="C380" s="129" t="n"/>
      <c r="D380" s="129" t="n"/>
      <c r="E380" s="129" t="n"/>
      <c r="F380" s="129" t="n"/>
      <c r="G380" s="129" t="n"/>
      <c r="H380" s="129" t="n"/>
      <c r="I380" s="129" t="n"/>
      <c r="J380" s="129" t="n"/>
      <c r="K380" s="129" t="n"/>
      <c r="L380" s="129" t="n"/>
      <c r="M380" s="130" t="n"/>
    </row>
    <row r="381" ht="24" customHeight="1">
      <c r="A381" s="414" t="n"/>
      <c r="B381" s="1175" t="inlineStr">
        <is>
          <t>等级30 ：每镶嵌  5个同类型魂珠增加额外属性：菜菜+1.20%命中，月璇+1.20%闪避，血灵+20.0生命</t>
        </is>
      </c>
      <c r="C381" s="129" t="n"/>
      <c r="D381" s="129" t="n"/>
      <c r="E381" s="129" t="n"/>
      <c r="F381" s="129" t="n"/>
      <c r="G381" s="129" t="n"/>
      <c r="H381" s="129" t="n"/>
      <c r="I381" s="129" t="n"/>
      <c r="J381" s="129" t="n"/>
      <c r="K381" s="129" t="n"/>
      <c r="L381" s="129" t="n"/>
      <c r="M381" s="130" t="n"/>
    </row>
    <row r="382" ht="24" customHeight="1">
      <c r="A382" s="414" t="n"/>
      <c r="B382" s="1175" t="inlineStr">
        <is>
          <t>等级31 ：每镶嵌  4个同类型魂珠增加额外属性：菜菜+1.23%命中，月璇+1.23%闪避，血灵+20.5生命</t>
        </is>
      </c>
      <c r="C382" s="129" t="n"/>
      <c r="D382" s="129" t="n"/>
      <c r="E382" s="129" t="n"/>
      <c r="F382" s="129" t="n"/>
      <c r="G382" s="129" t="n"/>
      <c r="H382" s="129" t="n"/>
      <c r="I382" s="129" t="n"/>
      <c r="J382" s="129" t="n"/>
      <c r="K382" s="129" t="n"/>
      <c r="L382" s="129" t="n"/>
      <c r="M382" s="130" t="n"/>
    </row>
    <row r="383" ht="24" customHeight="1">
      <c r="A383" s="414" t="n"/>
      <c r="B383" s="1175" t="inlineStr">
        <is>
          <t>等级32 ：每镶嵌  4个同类型魂珠增加额外属性：菜菜+1.26%命中，月璇+1.26%闪避，血灵+21.0生命</t>
        </is>
      </c>
      <c r="C383" s="129" t="n"/>
      <c r="D383" s="129" t="n"/>
      <c r="E383" s="129" t="n"/>
      <c r="F383" s="129" t="n"/>
      <c r="G383" s="129" t="n"/>
      <c r="H383" s="129" t="n"/>
      <c r="I383" s="129" t="n"/>
      <c r="J383" s="129" t="n"/>
      <c r="K383" s="129" t="n"/>
      <c r="L383" s="129" t="n"/>
      <c r="M383" s="130" t="n"/>
    </row>
    <row r="384" ht="24" customHeight="1">
      <c r="A384" s="414" t="n"/>
      <c r="B384" s="1175" t="inlineStr">
        <is>
          <t>等级33 ：每镶嵌  4个同类型魂珠增加额外属性：菜菜+1.29%命中，月璇+1.29%闪避，血灵+21.5生命</t>
        </is>
      </c>
      <c r="C384" s="129" t="n"/>
      <c r="D384" s="129" t="n"/>
      <c r="E384" s="129" t="n"/>
      <c r="F384" s="129" t="n"/>
      <c r="G384" s="129" t="n"/>
      <c r="H384" s="129" t="n"/>
      <c r="I384" s="129" t="n"/>
      <c r="J384" s="129" t="n"/>
      <c r="K384" s="129" t="n"/>
      <c r="L384" s="129" t="n"/>
      <c r="M384" s="130" t="n"/>
    </row>
    <row r="385" ht="24" customHeight="1">
      <c r="A385" s="414" t="n"/>
      <c r="B385" s="1175" t="inlineStr">
        <is>
          <t>等级34 ：每镶嵌  4个同类型魂珠增加额外属性：菜菜+1.32%命中，月璇+1.32%闪避，血灵+22.0生命</t>
        </is>
      </c>
      <c r="C385" s="129" t="n"/>
      <c r="D385" s="129" t="n"/>
      <c r="E385" s="129" t="n"/>
      <c r="F385" s="129" t="n"/>
      <c r="G385" s="129" t="n"/>
      <c r="H385" s="129" t="n"/>
      <c r="I385" s="129" t="n"/>
      <c r="J385" s="129" t="n"/>
      <c r="K385" s="129" t="n"/>
      <c r="L385" s="129" t="n"/>
      <c r="M385" s="130" t="n"/>
    </row>
    <row r="386" ht="24" customHeight="1">
      <c r="A386" s="414" t="n"/>
      <c r="B386" s="1175" t="inlineStr">
        <is>
          <t>等级35 ：每镶嵌  4个同类型魂珠增加额外属性：菜菜+1.35%命中，月璇+1.35%闪避，血灵+22.5生命</t>
        </is>
      </c>
      <c r="C386" s="129" t="n"/>
      <c r="D386" s="129" t="n"/>
      <c r="E386" s="129" t="n"/>
      <c r="F386" s="129" t="n"/>
      <c r="G386" s="129" t="n"/>
      <c r="H386" s="129" t="n"/>
      <c r="I386" s="129" t="n"/>
      <c r="J386" s="129" t="n"/>
      <c r="K386" s="129" t="n"/>
      <c r="L386" s="129" t="n"/>
      <c r="M386" s="130" t="n"/>
    </row>
    <row r="387" ht="24" customHeight="1">
      <c r="A387" s="414" t="n"/>
      <c r="B387" s="1175" t="inlineStr">
        <is>
          <t>等级36 ：每镶嵌  3个同类型魂珠增加额外属性：菜菜+1.38%命中，月璇+1.38%闪避，血灵+23.0生命</t>
        </is>
      </c>
      <c r="C387" s="129" t="n"/>
      <c r="D387" s="129" t="n"/>
      <c r="E387" s="129" t="n"/>
      <c r="F387" s="129" t="n"/>
      <c r="G387" s="129" t="n"/>
      <c r="H387" s="129" t="n"/>
      <c r="I387" s="129" t="n"/>
      <c r="J387" s="129" t="n"/>
      <c r="K387" s="129" t="n"/>
      <c r="L387" s="129" t="n"/>
      <c r="M387" s="130" t="n"/>
    </row>
    <row r="388" ht="24" customHeight="1">
      <c r="A388" s="414" t="n"/>
      <c r="B388" s="1175" t="inlineStr">
        <is>
          <t>等级37 ：每镶嵌  3个同类型魂珠增加额外属性：菜菜+1.41%命中，月璇+1.41%闪避，血灵+23.5生命</t>
        </is>
      </c>
      <c r="C388" s="129" t="n"/>
      <c r="D388" s="129" t="n"/>
      <c r="E388" s="129" t="n"/>
      <c r="F388" s="129" t="n"/>
      <c r="G388" s="129" t="n"/>
      <c r="H388" s="129" t="n"/>
      <c r="I388" s="129" t="n"/>
      <c r="J388" s="129" t="n"/>
      <c r="K388" s="129" t="n"/>
      <c r="L388" s="129" t="n"/>
      <c r="M388" s="130" t="n"/>
    </row>
    <row r="389" ht="24" customHeight="1">
      <c r="A389" s="414" t="n"/>
      <c r="B389" s="1175" t="inlineStr">
        <is>
          <t>等级38 ：每镶嵌  3个同类型魂珠增加额外属性：菜菜+1.44%命中，月璇+1.44%闪避，血灵+24.0生命</t>
        </is>
      </c>
      <c r="C389" s="129" t="n"/>
      <c r="D389" s="129" t="n"/>
      <c r="E389" s="129" t="n"/>
      <c r="F389" s="129" t="n"/>
      <c r="G389" s="129" t="n"/>
      <c r="H389" s="129" t="n"/>
      <c r="I389" s="129" t="n"/>
      <c r="J389" s="129" t="n"/>
      <c r="K389" s="129" t="n"/>
      <c r="L389" s="129" t="n"/>
      <c r="M389" s="130" t="n"/>
    </row>
    <row r="390" ht="24" customHeight="1">
      <c r="A390" s="414" t="n"/>
      <c r="B390" s="1175" t="inlineStr">
        <is>
          <t>等级39 ：每镶嵌  3个同类型魂珠增加额外属性：菜菜+1.47%命中，月璇+1.47%闪避，血灵+24.5生命</t>
        </is>
      </c>
      <c r="C390" s="129" t="n"/>
      <c r="D390" s="129" t="n"/>
      <c r="E390" s="129" t="n"/>
      <c r="F390" s="129" t="n"/>
      <c r="G390" s="129" t="n"/>
      <c r="H390" s="129" t="n"/>
      <c r="I390" s="129" t="n"/>
      <c r="J390" s="129" t="n"/>
      <c r="K390" s="129" t="n"/>
      <c r="L390" s="129" t="n"/>
      <c r="M390" s="130" t="n"/>
    </row>
    <row r="391" ht="24" customHeight="1">
      <c r="A391" s="414" t="n"/>
      <c r="B391" s="1175" t="inlineStr">
        <is>
          <t>等级40 ：每镶嵌  3个同类型魂珠增加额外属性：菜菜+1.50%命中，月璇+1.50%闪避，血灵+25.0生命</t>
        </is>
      </c>
      <c r="C391" s="129" t="n"/>
      <c r="D391" s="129" t="n"/>
      <c r="E391" s="129" t="n"/>
      <c r="F391" s="129" t="n"/>
      <c r="G391" s="129" t="n"/>
      <c r="H391" s="129" t="n"/>
      <c r="I391" s="129" t="n"/>
      <c r="J391" s="129" t="n"/>
      <c r="K391" s="129" t="n"/>
      <c r="L391" s="129" t="n"/>
      <c r="M391" s="130" t="n"/>
    </row>
    <row r="392" ht="24" customHeight="1">
      <c r="A392" s="414" t="n"/>
      <c r="B392" s="1175" t="inlineStr">
        <is>
          <t>等级41 ：每镶嵌  3个同类型魂珠增加额外属性：菜菜+1.53%命中，月璇+1.53%闪避，血灵+25.5生命</t>
        </is>
      </c>
      <c r="C392" s="129" t="n"/>
      <c r="D392" s="129" t="n"/>
      <c r="E392" s="129" t="n"/>
      <c r="F392" s="129" t="n"/>
      <c r="G392" s="129" t="n"/>
      <c r="H392" s="129" t="n"/>
      <c r="I392" s="129" t="n"/>
      <c r="J392" s="129" t="n"/>
      <c r="K392" s="129" t="n"/>
      <c r="L392" s="129" t="n"/>
      <c r="M392" s="130" t="n"/>
    </row>
    <row r="393" ht="24" customHeight="1">
      <c r="A393" s="414" t="n"/>
      <c r="B393" s="1175" t="inlineStr">
        <is>
          <t>等级42 ：每镶嵌  3个同类型魂珠增加额外属性：菜菜+1.56%命中，月璇+1.56%闪避，血灵+26.0生命</t>
        </is>
      </c>
      <c r="C393" s="129" t="n"/>
      <c r="D393" s="129" t="n"/>
      <c r="E393" s="129" t="n"/>
      <c r="F393" s="129" t="n"/>
      <c r="G393" s="129" t="n"/>
      <c r="H393" s="129" t="n"/>
      <c r="I393" s="129" t="n"/>
      <c r="J393" s="129" t="n"/>
      <c r="K393" s="129" t="n"/>
      <c r="L393" s="129" t="n"/>
      <c r="M393" s="130" t="n"/>
    </row>
    <row r="394" ht="24" customHeight="1">
      <c r="A394" s="414" t="n"/>
      <c r="B394" s="1175" t="inlineStr">
        <is>
          <t>等级43 ：每镶嵌  3个同类型魂珠增加额外属性：菜菜+1.59%命中，月璇+1.59%闪避，血灵+26.5生命</t>
        </is>
      </c>
      <c r="C394" s="129" t="n"/>
      <c r="D394" s="129" t="n"/>
      <c r="E394" s="129" t="n"/>
      <c r="F394" s="129" t="n"/>
      <c r="G394" s="129" t="n"/>
      <c r="H394" s="129" t="n"/>
      <c r="I394" s="129" t="n"/>
      <c r="J394" s="129" t="n"/>
      <c r="K394" s="129" t="n"/>
      <c r="L394" s="129" t="n"/>
      <c r="M394" s="130" t="n"/>
    </row>
    <row r="395" ht="24" customHeight="1">
      <c r="A395" s="414" t="n"/>
      <c r="B395" s="1175" t="inlineStr">
        <is>
          <t>等级44 ：每镶嵌  3个同类型魂珠增加额外属性：菜菜+1.62%命中，月璇+1.62%闪避，血灵+27.0生命</t>
        </is>
      </c>
      <c r="C395" s="129" t="n"/>
      <c r="D395" s="129" t="n"/>
      <c r="E395" s="129" t="n"/>
      <c r="F395" s="129" t="n"/>
      <c r="G395" s="129" t="n"/>
      <c r="H395" s="129" t="n"/>
      <c r="I395" s="129" t="n"/>
      <c r="J395" s="129" t="n"/>
      <c r="K395" s="129" t="n"/>
      <c r="L395" s="129" t="n"/>
      <c r="M395" s="130" t="n"/>
    </row>
    <row r="396" ht="24" customHeight="1">
      <c r="A396" s="414" t="n"/>
      <c r="B396" s="1175" t="inlineStr">
        <is>
          <t>等级45 ：每镶嵌  3个同类型魂珠增加额外属性：菜菜+1.65%命中，月璇+1.65%闪避，血灵+27.5生命</t>
        </is>
      </c>
      <c r="C396" s="129" t="n"/>
      <c r="D396" s="129" t="n"/>
      <c r="E396" s="129" t="n"/>
      <c r="F396" s="129" t="n"/>
      <c r="G396" s="129" t="n"/>
      <c r="H396" s="129" t="n"/>
      <c r="I396" s="129" t="n"/>
      <c r="J396" s="129" t="n"/>
      <c r="K396" s="129" t="n"/>
      <c r="L396" s="129" t="n"/>
      <c r="M396" s="130" t="n"/>
    </row>
    <row r="397" ht="24" customHeight="1">
      <c r="A397" s="414" t="n"/>
      <c r="B397" s="1175" t="inlineStr">
        <is>
          <t>等级46 ：每镶嵌  3个同类型魂珠增加额外属性：菜菜+1.68%命中，月璇+1.68%闪避，血灵+28.0生命</t>
        </is>
      </c>
      <c r="C397" s="129" t="n"/>
      <c r="D397" s="129" t="n"/>
      <c r="E397" s="129" t="n"/>
      <c r="F397" s="129" t="n"/>
      <c r="G397" s="129" t="n"/>
      <c r="H397" s="129" t="n"/>
      <c r="I397" s="129" t="n"/>
      <c r="J397" s="129" t="n"/>
      <c r="K397" s="129" t="n"/>
      <c r="L397" s="129" t="n"/>
      <c r="M397" s="130" t="n"/>
    </row>
    <row r="398" ht="24" customHeight="1">
      <c r="A398" s="414" t="n"/>
      <c r="B398" s="1175" t="inlineStr">
        <is>
          <t>等级47 ：每镶嵌  3个同类型魂珠增加额外属性：菜菜+1.71%命中，月璇+1.71%闪避，血灵+28.5生命</t>
        </is>
      </c>
      <c r="C398" s="129" t="n"/>
      <c r="D398" s="129" t="n"/>
      <c r="E398" s="129" t="n"/>
      <c r="F398" s="129" t="n"/>
      <c r="G398" s="129" t="n"/>
      <c r="H398" s="129" t="n"/>
      <c r="I398" s="129" t="n"/>
      <c r="J398" s="129" t="n"/>
      <c r="K398" s="129" t="n"/>
      <c r="L398" s="129" t="n"/>
      <c r="M398" s="130" t="n"/>
    </row>
    <row r="399" ht="24" customHeight="1">
      <c r="A399" s="414" t="n"/>
      <c r="B399" s="1175" t="inlineStr">
        <is>
          <t>等级48 ：每镶嵌  3个同类型魂珠增加额外属性：菜菜+1.74%命中，月璇+1.74%闪避，血灵+29.0生命</t>
        </is>
      </c>
      <c r="C399" s="129" t="n"/>
      <c r="D399" s="129" t="n"/>
      <c r="E399" s="129" t="n"/>
      <c r="F399" s="129" t="n"/>
      <c r="G399" s="129" t="n"/>
      <c r="H399" s="129" t="n"/>
      <c r="I399" s="129" t="n"/>
      <c r="J399" s="129" t="n"/>
      <c r="K399" s="129" t="n"/>
      <c r="L399" s="129" t="n"/>
      <c r="M399" s="130" t="n"/>
    </row>
    <row r="400" ht="24" customHeight="1">
      <c r="A400" s="414" t="n"/>
      <c r="B400" s="1175" t="inlineStr">
        <is>
          <t>等级49 ：每镶嵌  3个同类型魂珠增加额外属性：菜菜+1.77%命中，月璇+1.77%闪避，血灵+29.5生命</t>
        </is>
      </c>
      <c r="C400" s="129" t="n"/>
      <c r="D400" s="129" t="n"/>
      <c r="E400" s="129" t="n"/>
      <c r="F400" s="129" t="n"/>
      <c r="G400" s="129" t="n"/>
      <c r="H400" s="129" t="n"/>
      <c r="I400" s="129" t="n"/>
      <c r="J400" s="129" t="n"/>
      <c r="K400" s="129" t="n"/>
      <c r="L400" s="129" t="n"/>
      <c r="M400" s="130" t="n"/>
    </row>
    <row r="401" ht="24" customHeight="1">
      <c r="A401" s="414" t="n"/>
      <c r="B401" s="1175" t="inlineStr">
        <is>
          <t>等级50 ：每镶嵌  3个同类型魂珠增加额外属性：菜菜+1.80%命中，月璇+1.80%闪避，血灵+30.0生命</t>
        </is>
      </c>
      <c r="C401" s="129" t="n"/>
      <c r="D401" s="129" t="n"/>
      <c r="E401" s="129" t="n"/>
      <c r="F401" s="129" t="n"/>
      <c r="G401" s="129" t="n"/>
      <c r="H401" s="129" t="n"/>
      <c r="I401" s="129" t="n"/>
      <c r="J401" s="129" t="n"/>
      <c r="K401" s="129" t="n"/>
      <c r="L401" s="129" t="n"/>
      <c r="M401" s="130" t="n"/>
    </row>
    <row r="402" ht="24" customHeight="1">
      <c r="A402" s="414" t="n"/>
      <c r="B402" s="1175" t="inlineStr">
        <is>
          <t>等级51 ：每镶嵌  3个同类型魂珠增加额外属性：菜菜+1.83%命中，月璇+1.83%闪避，血灵+30.5生命</t>
        </is>
      </c>
      <c r="C402" s="129" t="n"/>
      <c r="D402" s="129" t="n"/>
      <c r="E402" s="129" t="n"/>
      <c r="F402" s="129" t="n"/>
      <c r="G402" s="129" t="n"/>
      <c r="H402" s="129" t="n"/>
      <c r="I402" s="129" t="n"/>
      <c r="J402" s="129" t="n"/>
      <c r="K402" s="129" t="n"/>
      <c r="L402" s="129" t="n"/>
      <c r="M402" s="130" t="n"/>
    </row>
    <row r="403" ht="24" customHeight="1">
      <c r="A403" s="414" t="n"/>
      <c r="B403" s="1175" t="inlineStr">
        <is>
          <t>等级52 ：每镶嵌  3个同类型魂珠增加额外属性：菜菜+1.86%命中，月璇+1.86%闪避，血灵+31.0生命</t>
        </is>
      </c>
      <c r="C403" s="129" t="n"/>
      <c r="D403" s="129" t="n"/>
      <c r="E403" s="129" t="n"/>
      <c r="F403" s="129" t="n"/>
      <c r="G403" s="129" t="n"/>
      <c r="H403" s="129" t="n"/>
      <c r="I403" s="129" t="n"/>
      <c r="J403" s="129" t="n"/>
      <c r="K403" s="129" t="n"/>
      <c r="L403" s="129" t="n"/>
      <c r="M403" s="130" t="n"/>
    </row>
    <row r="404" ht="24" customHeight="1">
      <c r="A404" s="414" t="n"/>
      <c r="B404" s="1175" t="inlineStr">
        <is>
          <t>等级53 ：每镶嵌  3个同类型魂珠增加额外属性：菜菜+1.89%命中，月璇+1.89%闪避，血灵+31.5生命</t>
        </is>
      </c>
      <c r="C404" s="129" t="n"/>
      <c r="D404" s="129" t="n"/>
      <c r="E404" s="129" t="n"/>
      <c r="F404" s="129" t="n"/>
      <c r="G404" s="129" t="n"/>
      <c r="H404" s="129" t="n"/>
      <c r="I404" s="129" t="n"/>
      <c r="J404" s="129" t="n"/>
      <c r="K404" s="129" t="n"/>
      <c r="L404" s="129" t="n"/>
      <c r="M404" s="130" t="n"/>
    </row>
    <row r="405" ht="24" customHeight="1">
      <c r="A405" s="414" t="n"/>
      <c r="B405" s="1175" t="inlineStr">
        <is>
          <t>等级54 ：每镶嵌  3个同类型魂珠增加额外属性：菜菜+1.92%命中，月璇+1.92%闪避，血灵+32.0生命</t>
        </is>
      </c>
      <c r="C405" s="129" t="n"/>
      <c r="D405" s="129" t="n"/>
      <c r="E405" s="129" t="n"/>
      <c r="F405" s="129" t="n"/>
      <c r="G405" s="129" t="n"/>
      <c r="H405" s="129" t="n"/>
      <c r="I405" s="129" t="n"/>
      <c r="J405" s="129" t="n"/>
      <c r="K405" s="129" t="n"/>
      <c r="L405" s="129" t="n"/>
      <c r="M405" s="130" t="n"/>
    </row>
    <row r="406" ht="24" customHeight="1">
      <c r="A406" s="414" t="n"/>
      <c r="B406" s="1175" t="inlineStr">
        <is>
          <t>等级55 ：每镶嵌  3个同类型魂珠增加额外属性：菜菜+1.95%命中，月璇+1.95%闪避，血灵+32.5生命</t>
        </is>
      </c>
      <c r="C406" s="129" t="n"/>
      <c r="D406" s="129" t="n"/>
      <c r="E406" s="129" t="n"/>
      <c r="F406" s="129" t="n"/>
      <c r="G406" s="129" t="n"/>
      <c r="H406" s="129" t="n"/>
      <c r="I406" s="129" t="n"/>
      <c r="J406" s="129" t="n"/>
      <c r="K406" s="129" t="n"/>
      <c r="L406" s="129" t="n"/>
      <c r="M406" s="130" t="n"/>
    </row>
    <row r="407" ht="24" customHeight="1">
      <c r="A407" s="414" t="n"/>
      <c r="B407" s="1175" t="inlineStr">
        <is>
          <t>等级56 ：每镶嵌  3个同类型魂珠增加额外属性：菜菜+1.98%命中，月璇+1.98%闪避，血灵+33.0生命</t>
        </is>
      </c>
      <c r="C407" s="129" t="n"/>
      <c r="D407" s="129" t="n"/>
      <c r="E407" s="129" t="n"/>
      <c r="F407" s="129" t="n"/>
      <c r="G407" s="129" t="n"/>
      <c r="H407" s="129" t="n"/>
      <c r="I407" s="129" t="n"/>
      <c r="J407" s="129" t="n"/>
      <c r="K407" s="129" t="n"/>
      <c r="L407" s="129" t="n"/>
      <c r="M407" s="130" t="n"/>
    </row>
    <row r="408" ht="24" customHeight="1">
      <c r="A408" s="414" t="n"/>
      <c r="B408" s="1175" t="inlineStr">
        <is>
          <t>等级57 ：每镶嵌  3个同类型魂珠增加额外属性：菜菜+2.01%命中，月璇+2.01%闪避，血灵+33.5生命</t>
        </is>
      </c>
      <c r="C408" s="129" t="n"/>
      <c r="D408" s="129" t="n"/>
      <c r="E408" s="129" t="n"/>
      <c r="F408" s="129" t="n"/>
      <c r="G408" s="129" t="n"/>
      <c r="H408" s="129" t="n"/>
      <c r="I408" s="129" t="n"/>
      <c r="J408" s="129" t="n"/>
      <c r="K408" s="129" t="n"/>
      <c r="L408" s="129" t="n"/>
      <c r="M408" s="130" t="n"/>
    </row>
    <row r="409" ht="24" customHeight="1">
      <c r="A409" s="414" t="n"/>
      <c r="B409" s="1175" t="inlineStr">
        <is>
          <t>等级58 ：每镶嵌  3个同类型魂珠增加额外属性：菜菜+2.04%命中，月璇+2.04%闪避，血灵+34.0生命</t>
        </is>
      </c>
      <c r="C409" s="129" t="n"/>
      <c r="D409" s="129" t="n"/>
      <c r="E409" s="129" t="n"/>
      <c r="F409" s="129" t="n"/>
      <c r="G409" s="129" t="n"/>
      <c r="H409" s="129" t="n"/>
      <c r="I409" s="129" t="n"/>
      <c r="J409" s="129" t="n"/>
      <c r="K409" s="129" t="n"/>
      <c r="L409" s="129" t="n"/>
      <c r="M409" s="130" t="n"/>
    </row>
    <row r="410" ht="24" customHeight="1">
      <c r="A410" s="414" t="n"/>
      <c r="B410" s="1175" t="inlineStr">
        <is>
          <t>等级59 ：每镶嵌  3个同类型魂珠增加额外属性：菜菜+2.07%命中，月璇+2.07%闪避，血灵+34.5生命</t>
        </is>
      </c>
      <c r="C410" s="129" t="n"/>
      <c r="D410" s="129" t="n"/>
      <c r="E410" s="129" t="n"/>
      <c r="F410" s="129" t="n"/>
      <c r="G410" s="129" t="n"/>
      <c r="H410" s="129" t="n"/>
      <c r="I410" s="129" t="n"/>
      <c r="J410" s="129" t="n"/>
      <c r="K410" s="129" t="n"/>
      <c r="L410" s="129" t="n"/>
      <c r="M410" s="130" t="n"/>
    </row>
    <row r="411" ht="24" customHeight="1">
      <c r="A411" s="414" t="n"/>
      <c r="B411" s="1176" t="inlineStr">
        <is>
          <t>等级60 ：每镶嵌  3个同类型魂珠增加额外属性：菜菜+2.10%命中，月璇+2.10%闪避，血灵+35.0生命</t>
        </is>
      </c>
      <c r="C411" s="135" t="n"/>
      <c r="D411" s="135" t="n"/>
      <c r="E411" s="135" t="n"/>
      <c r="F411" s="135" t="n"/>
      <c r="G411" s="135" t="n"/>
      <c r="H411" s="135" t="n"/>
      <c r="I411" s="135" t="n"/>
      <c r="J411" s="135" t="n"/>
      <c r="K411" s="135" t="n"/>
      <c r="L411" s="135" t="n"/>
      <c r="M411" s="136" t="n"/>
    </row>
    <row r="412" ht="24" customHeight="1">
      <c r="A412" s="691" t="inlineStr">
        <is>
          <t>横扫千军
所需武器
篮球鞋
鱼肠剑
折凳
青龙戟</t>
        </is>
      </c>
      <c r="B412" s="1174" t="inlineStr">
        <is>
          <t>等级 0  ：武器技能空手伤害+    1.0，命中率+  0.4%。攻击对手时，大幅度增加武器技能空手伤害并且提高部分命中率</t>
        </is>
      </c>
      <c r="C412" s="158" t="n"/>
      <c r="D412" s="158" t="n"/>
      <c r="E412" s="158" t="n"/>
      <c r="F412" s="158" t="n"/>
      <c r="G412" s="158" t="n"/>
      <c r="H412" s="158" t="n"/>
      <c r="I412" s="158" t="n"/>
      <c r="J412" s="158" t="n"/>
      <c r="K412" s="158" t="n"/>
      <c r="L412" s="158" t="n"/>
      <c r="M412" s="320" t="n"/>
    </row>
    <row r="413" ht="24" customHeight="1">
      <c r="A413" s="414" t="n"/>
      <c r="B413" s="1175" t="inlineStr">
        <is>
          <t>等级 1  ：武器技能空手伤害+    2.0，命中率+  0.6%。攻击对手时，大幅度增加武器技能空手伤害并且提高部分命中率</t>
        </is>
      </c>
      <c r="C413" s="129" t="n"/>
      <c r="D413" s="129" t="n"/>
      <c r="E413" s="129" t="n"/>
      <c r="F413" s="129" t="n"/>
      <c r="G413" s="129" t="n"/>
      <c r="H413" s="129" t="n"/>
      <c r="I413" s="129" t="n"/>
      <c r="J413" s="129" t="n"/>
      <c r="K413" s="129" t="n"/>
      <c r="L413" s="129" t="n"/>
      <c r="M413" s="130" t="n"/>
    </row>
    <row r="414" ht="24" customHeight="1">
      <c r="A414" s="414" t="n"/>
      <c r="B414" s="1175" t="inlineStr">
        <is>
          <t>等级 2  ：武器技能空手伤害+    3.0，命中率+  0.8%。攻击对手时，大幅度增加武器技能空手伤害并且提高部分命中率</t>
        </is>
      </c>
      <c r="C414" s="129" t="n"/>
      <c r="D414" s="129" t="n"/>
      <c r="E414" s="129" t="n"/>
      <c r="F414" s="129" t="n"/>
      <c r="G414" s="129" t="n"/>
      <c r="H414" s="129" t="n"/>
      <c r="I414" s="129" t="n"/>
      <c r="J414" s="129" t="n"/>
      <c r="K414" s="129" t="n"/>
      <c r="L414" s="129" t="n"/>
      <c r="M414" s="130" t="n"/>
    </row>
    <row r="415" ht="24" customHeight="1">
      <c r="A415" s="414" t="n"/>
      <c r="B415" s="1175" t="inlineStr">
        <is>
          <t>等级 3  ：武器技能空手伤害+    4.0，命中率+  1.0%。攻击对手时，大幅度增加武器技能空手伤害并且提高部分命中率</t>
        </is>
      </c>
      <c r="C415" s="129" t="n"/>
      <c r="D415" s="129" t="n"/>
      <c r="E415" s="129" t="n"/>
      <c r="F415" s="129" t="n"/>
      <c r="G415" s="129" t="n"/>
      <c r="H415" s="129" t="n"/>
      <c r="I415" s="129" t="n"/>
      <c r="J415" s="129" t="n"/>
      <c r="K415" s="129" t="n"/>
      <c r="L415" s="129" t="n"/>
      <c r="M415" s="130" t="n"/>
    </row>
    <row r="416" ht="24" customHeight="1">
      <c r="A416" s="414" t="n"/>
      <c r="B416" s="1175" t="inlineStr">
        <is>
          <t>等级 4  ：武器技能空手伤害+    5.0，命中率+  1.2%。攻击对手时，大幅度增加武器技能空手伤害并且提高部分命中率</t>
        </is>
      </c>
      <c r="C416" s="129" t="n"/>
      <c r="D416" s="129" t="n"/>
      <c r="E416" s="129" t="n"/>
      <c r="F416" s="129" t="n"/>
      <c r="G416" s="129" t="n"/>
      <c r="H416" s="129" t="n"/>
      <c r="I416" s="129" t="n"/>
      <c r="J416" s="129" t="n"/>
      <c r="K416" s="129" t="n"/>
      <c r="L416" s="129" t="n"/>
      <c r="M416" s="130" t="n"/>
    </row>
    <row r="417" ht="24" customHeight="1">
      <c r="A417" s="414" t="n"/>
      <c r="B417" s="1175" t="inlineStr">
        <is>
          <t>等级 5  ：武器技能空手伤害+    6.0，命中率+  1.5%。攻击对手时，大幅度增加武器技能空手伤害并且提高部分命中率</t>
        </is>
      </c>
      <c r="C417" s="129" t="n"/>
      <c r="D417" s="129" t="n"/>
      <c r="E417" s="129" t="n"/>
      <c r="F417" s="129" t="n"/>
      <c r="G417" s="129" t="n"/>
      <c r="H417" s="129" t="n"/>
      <c r="I417" s="129" t="n"/>
      <c r="J417" s="129" t="n"/>
      <c r="K417" s="129" t="n"/>
      <c r="L417" s="129" t="n"/>
      <c r="M417" s="130" t="n"/>
    </row>
    <row r="418" ht="24" customHeight="1">
      <c r="A418" s="414" t="n"/>
      <c r="B418" s="1175" t="inlineStr">
        <is>
          <t>等级 6  ：武器技能空手伤害+    7.0，命中率+  1.8%。攻击对手时，大幅度增加武器技能空手伤害并且提高部分命中率</t>
        </is>
      </c>
      <c r="C418" s="129" t="n"/>
      <c r="D418" s="129" t="n"/>
      <c r="E418" s="129" t="n"/>
      <c r="F418" s="129" t="n"/>
      <c r="G418" s="129" t="n"/>
      <c r="H418" s="129" t="n"/>
      <c r="I418" s="129" t="n"/>
      <c r="J418" s="129" t="n"/>
      <c r="K418" s="129" t="n"/>
      <c r="L418" s="129" t="n"/>
      <c r="M418" s="130" t="n"/>
    </row>
    <row r="419" ht="24" customHeight="1">
      <c r="A419" s="414" t="n"/>
      <c r="B419" s="1175" t="inlineStr">
        <is>
          <t>等级 7  ：武器技能空手伤害+    8.0，命中率+  2.1%。攻击对手时，大幅度增加武器技能空手伤害并且提高部分命中率</t>
        </is>
      </c>
      <c r="C419" s="129" t="n"/>
      <c r="D419" s="129" t="n"/>
      <c r="E419" s="129" t="n"/>
      <c r="F419" s="129" t="n"/>
      <c r="G419" s="129" t="n"/>
      <c r="H419" s="129" t="n"/>
      <c r="I419" s="129" t="n"/>
      <c r="J419" s="129" t="n"/>
      <c r="K419" s="129" t="n"/>
      <c r="L419" s="129" t="n"/>
      <c r="M419" s="130" t="n"/>
    </row>
    <row r="420" ht="24" customHeight="1">
      <c r="A420" s="414" t="n"/>
      <c r="B420" s="1175" t="inlineStr">
        <is>
          <t>等级 8  ：武器技能空手伤害+    9.0，命中率+  2.4%。攻击对手时，大幅度增加武器技能空手伤害并且提高部分命中率</t>
        </is>
      </c>
      <c r="C420" s="129" t="n"/>
      <c r="D420" s="129" t="n"/>
      <c r="E420" s="129" t="n"/>
      <c r="F420" s="129" t="n"/>
      <c r="G420" s="129" t="n"/>
      <c r="H420" s="129" t="n"/>
      <c r="I420" s="129" t="n"/>
      <c r="J420" s="129" t="n"/>
      <c r="K420" s="129" t="n"/>
      <c r="L420" s="129" t="n"/>
      <c r="M420" s="130" t="n"/>
    </row>
    <row r="421" ht="24" customHeight="1">
      <c r="A421" s="414" t="n"/>
      <c r="B421" s="1175" t="inlineStr">
        <is>
          <t>等级 9  ：武器技能空手伤害+  10.0，命中率+  2.7%。攻击对手时，大幅度增加武器技能空手伤害并且提高部分命中率</t>
        </is>
      </c>
      <c r="C421" s="129" t="n"/>
      <c r="D421" s="129" t="n"/>
      <c r="E421" s="129" t="n"/>
      <c r="F421" s="129" t="n"/>
      <c r="G421" s="129" t="n"/>
      <c r="H421" s="129" t="n"/>
      <c r="I421" s="129" t="n"/>
      <c r="J421" s="129" t="n"/>
      <c r="K421" s="129" t="n"/>
      <c r="L421" s="129" t="n"/>
      <c r="M421" s="130" t="n"/>
    </row>
    <row r="422" ht="24" customHeight="1">
      <c r="A422" s="414" t="n"/>
      <c r="B422" s="1175" t="inlineStr">
        <is>
          <t>等级10 ：武器技能空手伤害+  11.0，命中率+  3.0%。攻击对手时，大幅度增加武器技能空手伤害并且提高部分命中率</t>
        </is>
      </c>
      <c r="C422" s="129" t="n"/>
      <c r="D422" s="129" t="n"/>
      <c r="E422" s="129" t="n"/>
      <c r="F422" s="129" t="n"/>
      <c r="G422" s="129" t="n"/>
      <c r="H422" s="129" t="n"/>
      <c r="I422" s="129" t="n"/>
      <c r="J422" s="129" t="n"/>
      <c r="K422" s="129" t="n"/>
      <c r="L422" s="129" t="n"/>
      <c r="M422" s="130" t="n"/>
    </row>
    <row r="423" ht="24" customHeight="1">
      <c r="A423" s="414" t="n"/>
      <c r="B423" s="1175" t="inlineStr">
        <is>
          <t>等级11 ：武器技能空手伤害+  12.0，命中率+  3.4%。攻击对手时，大幅度增加武器技能空手伤害并且提高部分命中率</t>
        </is>
      </c>
      <c r="C423" s="129" t="n"/>
      <c r="D423" s="129" t="n"/>
      <c r="E423" s="129" t="n"/>
      <c r="F423" s="129" t="n"/>
      <c r="G423" s="129" t="n"/>
      <c r="H423" s="129" t="n"/>
      <c r="I423" s="129" t="n"/>
      <c r="J423" s="129" t="n"/>
      <c r="K423" s="129" t="n"/>
      <c r="L423" s="129" t="n"/>
      <c r="M423" s="130" t="n"/>
    </row>
    <row r="424" ht="24" customHeight="1">
      <c r="A424" s="414" t="n"/>
      <c r="B424" s="1175" t="inlineStr">
        <is>
          <t>等级12 ：武器技能空手伤害+  13.0，命中率+  3.8%。攻击对手时，大幅度增加武器技能空手伤害并且提高部分命中率</t>
        </is>
      </c>
      <c r="C424" s="129" t="n"/>
      <c r="D424" s="129" t="n"/>
      <c r="E424" s="129" t="n"/>
      <c r="F424" s="129" t="n"/>
      <c r="G424" s="129" t="n"/>
      <c r="H424" s="129" t="n"/>
      <c r="I424" s="129" t="n"/>
      <c r="J424" s="129" t="n"/>
      <c r="K424" s="129" t="n"/>
      <c r="L424" s="129" t="n"/>
      <c r="M424" s="130" t="n"/>
    </row>
    <row r="425" ht="24" customHeight="1">
      <c r="A425" s="414" t="n"/>
      <c r="B425" s="1175" t="inlineStr">
        <is>
          <t>等级13 ：武器技能空手伤害+  14.0，命中率+  4.2%。攻击对手时，大幅度增加武器技能空手伤害并且提高部分命中率</t>
        </is>
      </c>
      <c r="C425" s="129" t="n"/>
      <c r="D425" s="129" t="n"/>
      <c r="E425" s="129" t="n"/>
      <c r="F425" s="129" t="n"/>
      <c r="G425" s="129" t="n"/>
      <c r="H425" s="129" t="n"/>
      <c r="I425" s="129" t="n"/>
      <c r="J425" s="129" t="n"/>
      <c r="K425" s="129" t="n"/>
      <c r="L425" s="129" t="n"/>
      <c r="M425" s="130" t="n"/>
    </row>
    <row r="426" ht="24" customHeight="1">
      <c r="A426" s="414" t="n"/>
      <c r="B426" s="1175" t="inlineStr">
        <is>
          <t>等级14 ：武器技能空手伤害+  15.0，命中率+  4.6%。攻击对手时，大幅度增加武器技能空手伤害并且提高部分命中率</t>
        </is>
      </c>
      <c r="C426" s="129" t="n"/>
      <c r="D426" s="129" t="n"/>
      <c r="E426" s="129" t="n"/>
      <c r="F426" s="129" t="n"/>
      <c r="G426" s="129" t="n"/>
      <c r="H426" s="129" t="n"/>
      <c r="I426" s="129" t="n"/>
      <c r="J426" s="129" t="n"/>
      <c r="K426" s="129" t="n"/>
      <c r="L426" s="129" t="n"/>
      <c r="M426" s="130" t="n"/>
    </row>
    <row r="427" ht="24" customHeight="1">
      <c r="A427" s="414" t="n"/>
      <c r="B427" s="1175" t="inlineStr">
        <is>
          <t>等级15 ：武器技能空手伤害+  16.0，命中率+  5.0%。攻击对手时，大幅度增加武器技能空手伤害并且提高部分命中率</t>
        </is>
      </c>
      <c r="C427" s="129" t="n"/>
      <c r="D427" s="129" t="n"/>
      <c r="E427" s="129" t="n"/>
      <c r="F427" s="129" t="n"/>
      <c r="G427" s="129" t="n"/>
      <c r="H427" s="129" t="n"/>
      <c r="I427" s="129" t="n"/>
      <c r="J427" s="129" t="n"/>
      <c r="K427" s="129" t="n"/>
      <c r="L427" s="129" t="n"/>
      <c r="M427" s="130" t="n"/>
    </row>
    <row r="428" ht="24" customHeight="1">
      <c r="A428" s="414" t="n"/>
      <c r="B428" s="1175" t="inlineStr">
        <is>
          <t>等级16 ：武器技能空手伤害+  17.0，命中率+  5.4%。攻击对手时，大幅度增加武器技能空手伤害并且提高部分命中率</t>
        </is>
      </c>
      <c r="C428" s="129" t="n"/>
      <c r="D428" s="129" t="n"/>
      <c r="E428" s="129" t="n"/>
      <c r="F428" s="129" t="n"/>
      <c r="G428" s="129" t="n"/>
      <c r="H428" s="129" t="n"/>
      <c r="I428" s="129" t="n"/>
      <c r="J428" s="129" t="n"/>
      <c r="K428" s="129" t="n"/>
      <c r="L428" s="129" t="n"/>
      <c r="M428" s="130" t="n"/>
    </row>
    <row r="429" ht="24" customHeight="1">
      <c r="A429" s="414" t="n"/>
      <c r="B429" s="1175" t="inlineStr">
        <is>
          <t>等级17 ：武器技能空手伤害+  18.0，命中率+  5.8%。攻击对手时，大幅度增加武器技能空手伤害并且提高部分命中率</t>
        </is>
      </c>
      <c r="C429" s="129" t="n"/>
      <c r="D429" s="129" t="n"/>
      <c r="E429" s="129" t="n"/>
      <c r="F429" s="129" t="n"/>
      <c r="G429" s="129" t="n"/>
      <c r="H429" s="129" t="n"/>
      <c r="I429" s="129" t="n"/>
      <c r="J429" s="129" t="n"/>
      <c r="K429" s="129" t="n"/>
      <c r="L429" s="129" t="n"/>
      <c r="M429" s="130" t="n"/>
    </row>
    <row r="430" ht="24" customHeight="1">
      <c r="A430" s="414" t="n"/>
      <c r="B430" s="1175" t="inlineStr">
        <is>
          <t>等级18 ：武器技能空手伤害+  19.0，命中率+  6.2%。攻击对手时，大幅度增加武器技能空手伤害并且提高部分命中率</t>
        </is>
      </c>
      <c r="C430" s="129" t="n"/>
      <c r="D430" s="129" t="n"/>
      <c r="E430" s="129" t="n"/>
      <c r="F430" s="129" t="n"/>
      <c r="G430" s="129" t="n"/>
      <c r="H430" s="129" t="n"/>
      <c r="I430" s="129" t="n"/>
      <c r="J430" s="129" t="n"/>
      <c r="K430" s="129" t="n"/>
      <c r="L430" s="129" t="n"/>
      <c r="M430" s="130" t="n"/>
    </row>
    <row r="431" ht="24" customHeight="1">
      <c r="A431" s="414" t="n"/>
      <c r="B431" s="1175" t="inlineStr">
        <is>
          <t>等级19 ：武器技能空手伤害+  20.0，命中率+  6.6%。攻击对手时，大幅度增加武器技能空手伤害并且提高部分命中率</t>
        </is>
      </c>
      <c r="C431" s="129" t="n"/>
      <c r="D431" s="129" t="n"/>
      <c r="E431" s="129" t="n"/>
      <c r="F431" s="129" t="n"/>
      <c r="G431" s="129" t="n"/>
      <c r="H431" s="129" t="n"/>
      <c r="I431" s="129" t="n"/>
      <c r="J431" s="129" t="n"/>
      <c r="K431" s="129" t="n"/>
      <c r="L431" s="129" t="n"/>
      <c r="M431" s="130" t="n"/>
    </row>
    <row r="432" ht="24" customHeight="1">
      <c r="A432" s="414" t="n"/>
      <c r="B432" s="1175" t="inlineStr">
        <is>
          <t>等级20 ：武器技能空手伤害+  21.0，命中率+  7.0%。攻击对手时，大幅度增加武器技能空手伤害并且提高部分命中率</t>
        </is>
      </c>
      <c r="C432" s="129" t="n"/>
      <c r="D432" s="129" t="n"/>
      <c r="E432" s="129" t="n"/>
      <c r="F432" s="129" t="n"/>
      <c r="G432" s="129" t="n"/>
      <c r="H432" s="129" t="n"/>
      <c r="I432" s="129" t="n"/>
      <c r="J432" s="129" t="n"/>
      <c r="K432" s="129" t="n"/>
      <c r="L432" s="129" t="n"/>
      <c r="M432" s="130" t="n"/>
    </row>
    <row r="433" ht="24" customHeight="1">
      <c r="A433" s="414" t="n"/>
      <c r="B433" s="1175" t="inlineStr">
        <is>
          <t>等级21 ：武器技能空手伤害+  22.0，命中率+  7.6%。攻击对手时，大幅度增加武器技能空手伤害并且提高部分命中率</t>
        </is>
      </c>
      <c r="C433" s="129" t="n"/>
      <c r="D433" s="129" t="n"/>
      <c r="E433" s="129" t="n"/>
      <c r="F433" s="129" t="n"/>
      <c r="G433" s="129" t="n"/>
      <c r="H433" s="129" t="n"/>
      <c r="I433" s="129" t="n"/>
      <c r="J433" s="129" t="n"/>
      <c r="K433" s="129" t="n"/>
      <c r="L433" s="129" t="n"/>
      <c r="M433" s="130" t="n"/>
    </row>
    <row r="434" ht="24" customHeight="1">
      <c r="A434" s="414" t="n"/>
      <c r="B434" s="1175" t="inlineStr">
        <is>
          <t>等级22 ：武器技能空手伤害+  23.0，命中率+  8.2%。攻击对手时，大幅度增加武器技能空手伤害并且提高部分命中率</t>
        </is>
      </c>
      <c r="C434" s="129" t="n"/>
      <c r="D434" s="129" t="n"/>
      <c r="E434" s="129" t="n"/>
      <c r="F434" s="129" t="n"/>
      <c r="G434" s="129" t="n"/>
      <c r="H434" s="129" t="n"/>
      <c r="I434" s="129" t="n"/>
      <c r="J434" s="129" t="n"/>
      <c r="K434" s="129" t="n"/>
      <c r="L434" s="129" t="n"/>
      <c r="M434" s="130" t="n"/>
    </row>
    <row r="435" ht="24" customHeight="1">
      <c r="A435" s="414" t="n"/>
      <c r="B435" s="1175" t="inlineStr">
        <is>
          <t>等级23 ：武器技能空手伤害+  25.0，命中率+  8.8%。攻击对手时，大幅度增加武器技能空手伤害并且提高部分命中率</t>
        </is>
      </c>
      <c r="C435" s="129" t="n"/>
      <c r="D435" s="129" t="n"/>
      <c r="E435" s="129" t="n"/>
      <c r="F435" s="129" t="n"/>
      <c r="G435" s="129" t="n"/>
      <c r="H435" s="129" t="n"/>
      <c r="I435" s="129" t="n"/>
      <c r="J435" s="129" t="n"/>
      <c r="K435" s="129" t="n"/>
      <c r="L435" s="129" t="n"/>
      <c r="M435" s="130" t="n"/>
    </row>
    <row r="436" ht="24" customHeight="1">
      <c r="A436" s="414" t="n"/>
      <c r="B436" s="1175" t="inlineStr">
        <is>
          <t>等级24 ：武器技能空手伤害+  27.0，命中率+  9.4%。攻击对手时，大幅度增加武器技能空手伤害并且提高部分命中率</t>
        </is>
      </c>
      <c r="C436" s="129" t="n"/>
      <c r="D436" s="129" t="n"/>
      <c r="E436" s="129" t="n"/>
      <c r="F436" s="129" t="n"/>
      <c r="G436" s="129" t="n"/>
      <c r="H436" s="129" t="n"/>
      <c r="I436" s="129" t="n"/>
      <c r="J436" s="129" t="n"/>
      <c r="K436" s="129" t="n"/>
      <c r="L436" s="129" t="n"/>
      <c r="M436" s="130" t="n"/>
    </row>
    <row r="437" ht="24" customHeight="1">
      <c r="A437" s="414" t="n"/>
      <c r="B437" s="1175" t="inlineStr">
        <is>
          <t>等级25 ：武器技能空手伤害+  29.0，命中率+10.0%。攻击对手时，大幅度增加武器技能空手伤害并且提高部分命中率</t>
        </is>
      </c>
      <c r="C437" s="129" t="n"/>
      <c r="D437" s="129" t="n"/>
      <c r="E437" s="129" t="n"/>
      <c r="F437" s="129" t="n"/>
      <c r="G437" s="129" t="n"/>
      <c r="H437" s="129" t="n"/>
      <c r="I437" s="129" t="n"/>
      <c r="J437" s="129" t="n"/>
      <c r="K437" s="129" t="n"/>
      <c r="L437" s="129" t="n"/>
      <c r="M437" s="130" t="n"/>
    </row>
    <row r="438" ht="24" customHeight="1">
      <c r="A438" s="414" t="n"/>
      <c r="B438" s="1175" t="inlineStr">
        <is>
          <t>等级26 ：武器技能空手伤害+  31.0，命中率+10.6%。攻击对手时，大幅度增加武器技能空手伤害并且提高部分命中率</t>
        </is>
      </c>
      <c r="C438" s="129" t="n"/>
      <c r="D438" s="129" t="n"/>
      <c r="E438" s="129" t="n"/>
      <c r="F438" s="129" t="n"/>
      <c r="G438" s="129" t="n"/>
      <c r="H438" s="129" t="n"/>
      <c r="I438" s="129" t="n"/>
      <c r="J438" s="129" t="n"/>
      <c r="K438" s="129" t="n"/>
      <c r="L438" s="129" t="n"/>
      <c r="M438" s="130" t="n"/>
    </row>
    <row r="439" ht="24" customHeight="1">
      <c r="A439" s="414" t="n"/>
      <c r="B439" s="1175" t="inlineStr">
        <is>
          <t>等级27 ：武器技能空手伤害+  33.0，命中率+11.2%。攻击对手时，大幅度增加武器技能空手伤害并且提高部分命中率</t>
        </is>
      </c>
      <c r="C439" s="129" t="n"/>
      <c r="D439" s="129" t="n"/>
      <c r="E439" s="129" t="n"/>
      <c r="F439" s="129" t="n"/>
      <c r="G439" s="129" t="n"/>
      <c r="H439" s="129" t="n"/>
      <c r="I439" s="129" t="n"/>
      <c r="J439" s="129" t="n"/>
      <c r="K439" s="129" t="n"/>
      <c r="L439" s="129" t="n"/>
      <c r="M439" s="130" t="n"/>
    </row>
    <row r="440" ht="24" customHeight="1">
      <c r="A440" s="414" t="n"/>
      <c r="B440" s="1175" t="inlineStr">
        <is>
          <t>等级28 ：武器技能空手伤害+  35.0，命中率+11.8%。攻击对手时，大幅度增加武器技能空手伤害并且提高部分命中率</t>
        </is>
      </c>
      <c r="C440" s="129" t="n"/>
      <c r="D440" s="129" t="n"/>
      <c r="E440" s="129" t="n"/>
      <c r="F440" s="129" t="n"/>
      <c r="G440" s="129" t="n"/>
      <c r="H440" s="129" t="n"/>
      <c r="I440" s="129" t="n"/>
      <c r="J440" s="129" t="n"/>
      <c r="K440" s="129" t="n"/>
      <c r="L440" s="129" t="n"/>
      <c r="M440" s="130" t="n"/>
    </row>
    <row r="441" ht="24" customHeight="1">
      <c r="A441" s="414" t="n"/>
      <c r="B441" s="1175" t="inlineStr">
        <is>
          <t>等级29 ：武器技能空手伤害+  37.0，命中率+12.4%。攻击对手时，大幅度增加武器技能空手伤害并且提高部分命中率</t>
        </is>
      </c>
      <c r="C441" s="129" t="n"/>
      <c r="D441" s="129" t="n"/>
      <c r="E441" s="129" t="n"/>
      <c r="F441" s="129" t="n"/>
      <c r="G441" s="129" t="n"/>
      <c r="H441" s="129" t="n"/>
      <c r="I441" s="129" t="n"/>
      <c r="J441" s="129" t="n"/>
      <c r="K441" s="129" t="n"/>
      <c r="L441" s="129" t="n"/>
      <c r="M441" s="130" t="n"/>
    </row>
    <row r="442" ht="24" customHeight="1">
      <c r="A442" s="414" t="n"/>
      <c r="B442" s="1175" t="inlineStr">
        <is>
          <t>等级30 ：武器技能空手伤害+  39.0，命中率+13.0%。攻击对手时，大幅度增加武器技能空手伤害并且提高部分命中率</t>
        </is>
      </c>
      <c r="C442" s="129" t="n"/>
      <c r="D442" s="129" t="n"/>
      <c r="E442" s="129" t="n"/>
      <c r="F442" s="129" t="n"/>
      <c r="G442" s="129" t="n"/>
      <c r="H442" s="129" t="n"/>
      <c r="I442" s="129" t="n"/>
      <c r="J442" s="129" t="n"/>
      <c r="K442" s="129" t="n"/>
      <c r="L442" s="129" t="n"/>
      <c r="M442" s="130" t="n"/>
    </row>
    <row r="443" ht="24" customHeight="1">
      <c r="A443" s="414" t="n"/>
      <c r="B443" s="1175" t="inlineStr">
        <is>
          <t>等级31 ：武器技能空手伤害+  41.0，命中率+13.7%。攻击对手时，大幅度增加武器技能空手伤害并且提高部分命中率</t>
        </is>
      </c>
      <c r="C443" s="129" t="n"/>
      <c r="D443" s="129" t="n"/>
      <c r="E443" s="129" t="n"/>
      <c r="F443" s="129" t="n"/>
      <c r="G443" s="129" t="n"/>
      <c r="H443" s="129" t="n"/>
      <c r="I443" s="129" t="n"/>
      <c r="J443" s="129" t="n"/>
      <c r="K443" s="129" t="n"/>
      <c r="L443" s="129" t="n"/>
      <c r="M443" s="130" t="n"/>
    </row>
    <row r="444" ht="24" customHeight="1">
      <c r="A444" s="414" t="n"/>
      <c r="B444" s="1175" t="inlineStr">
        <is>
          <t>等级32 ：武器技能空手伤害+  43.0，命中率+14.4%。攻击对手时，大幅度增加武器技能空手伤害并且提高部分命中率</t>
        </is>
      </c>
      <c r="C444" s="129" t="n"/>
      <c r="D444" s="129" t="n"/>
      <c r="E444" s="129" t="n"/>
      <c r="F444" s="129" t="n"/>
      <c r="G444" s="129" t="n"/>
      <c r="H444" s="129" t="n"/>
      <c r="I444" s="129" t="n"/>
      <c r="J444" s="129" t="n"/>
      <c r="K444" s="129" t="n"/>
      <c r="L444" s="129" t="n"/>
      <c r="M444" s="130" t="n"/>
    </row>
    <row r="445" ht="24" customHeight="1">
      <c r="A445" s="414" t="n"/>
      <c r="B445" s="1175" t="inlineStr">
        <is>
          <t>等级33 ：武器技能空手伤害+  45.0，命中率+15.1%。攻击对手时，大幅度增加武器技能空手伤害并且提高部分命中率</t>
        </is>
      </c>
      <c r="C445" s="129" t="n"/>
      <c r="D445" s="129" t="n"/>
      <c r="E445" s="129" t="n"/>
      <c r="F445" s="129" t="n"/>
      <c r="G445" s="129" t="n"/>
      <c r="H445" s="129" t="n"/>
      <c r="I445" s="129" t="n"/>
      <c r="J445" s="129" t="n"/>
      <c r="K445" s="129" t="n"/>
      <c r="L445" s="129" t="n"/>
      <c r="M445" s="130" t="n"/>
    </row>
    <row r="446" ht="24" customHeight="1">
      <c r="A446" s="414" t="n"/>
      <c r="B446" s="1175" t="inlineStr">
        <is>
          <t>等级34 ：武器技能空手伤害+  47.0，命中率+15.8%。攻击对手时，大幅度增加武器技能空手伤害并且提高部分命中率</t>
        </is>
      </c>
      <c r="C446" s="129" t="n"/>
      <c r="D446" s="129" t="n"/>
      <c r="E446" s="129" t="n"/>
      <c r="F446" s="129" t="n"/>
      <c r="G446" s="129" t="n"/>
      <c r="H446" s="129" t="n"/>
      <c r="I446" s="129" t="n"/>
      <c r="J446" s="129" t="n"/>
      <c r="K446" s="129" t="n"/>
      <c r="L446" s="129" t="n"/>
      <c r="M446" s="130" t="n"/>
    </row>
    <row r="447" ht="24" customHeight="1">
      <c r="A447" s="414" t="n"/>
      <c r="B447" s="1175" t="inlineStr">
        <is>
          <t>等级35 ：武器技能空手伤害+  49.0，命中率+16.5%。攻击对手时，大幅度增加武器技能空手伤害并且提高部分命中率</t>
        </is>
      </c>
      <c r="C447" s="129" t="n"/>
      <c r="D447" s="129" t="n"/>
      <c r="E447" s="129" t="n"/>
      <c r="F447" s="129" t="n"/>
      <c r="G447" s="129" t="n"/>
      <c r="H447" s="129" t="n"/>
      <c r="I447" s="129" t="n"/>
      <c r="J447" s="129" t="n"/>
      <c r="K447" s="129" t="n"/>
      <c r="L447" s="129" t="n"/>
      <c r="M447" s="130" t="n"/>
    </row>
    <row r="448" ht="24" customHeight="1">
      <c r="A448" s="414" t="n"/>
      <c r="B448" s="1175" t="inlineStr">
        <is>
          <t>等级36 ：武器技能空手伤害+  51.0，命中率+17.2%。攻击对手时，大幅度增加武器技能空手伤害并且提高部分命中率</t>
        </is>
      </c>
      <c r="C448" s="129" t="n"/>
      <c r="D448" s="129" t="n"/>
      <c r="E448" s="129" t="n"/>
      <c r="F448" s="129" t="n"/>
      <c r="G448" s="129" t="n"/>
      <c r="H448" s="129" t="n"/>
      <c r="I448" s="129" t="n"/>
      <c r="J448" s="129" t="n"/>
      <c r="K448" s="129" t="n"/>
      <c r="L448" s="129" t="n"/>
      <c r="M448" s="130" t="n"/>
    </row>
    <row r="449" ht="24" customHeight="1">
      <c r="A449" s="414" t="n"/>
      <c r="B449" s="1175" t="inlineStr">
        <is>
          <t>等级37 ：武器技能空手伤害+  53.0，命中率+17.9%。攻击对手时，大幅度增加武器技能空手伤害并且提高部分命中率</t>
        </is>
      </c>
      <c r="C449" s="129" t="n"/>
      <c r="D449" s="129" t="n"/>
      <c r="E449" s="129" t="n"/>
      <c r="F449" s="129" t="n"/>
      <c r="G449" s="129" t="n"/>
      <c r="H449" s="129" t="n"/>
      <c r="I449" s="129" t="n"/>
      <c r="J449" s="129" t="n"/>
      <c r="K449" s="129" t="n"/>
      <c r="L449" s="129" t="n"/>
      <c r="M449" s="130" t="n"/>
    </row>
    <row r="450" ht="24" customHeight="1">
      <c r="A450" s="414" t="n"/>
      <c r="B450" s="1175" t="inlineStr">
        <is>
          <t>等级38 ：武器技能空手伤害+  55.0，命中率+18.6%。攻击对手时，大幅度增加武器技能空手伤害并且提高部分命中率</t>
        </is>
      </c>
      <c r="C450" s="129" t="n"/>
      <c r="D450" s="129" t="n"/>
      <c r="E450" s="129" t="n"/>
      <c r="F450" s="129" t="n"/>
      <c r="G450" s="129" t="n"/>
      <c r="H450" s="129" t="n"/>
      <c r="I450" s="129" t="n"/>
      <c r="J450" s="129" t="n"/>
      <c r="K450" s="129" t="n"/>
      <c r="L450" s="129" t="n"/>
      <c r="M450" s="130" t="n"/>
    </row>
    <row r="451" ht="24" customHeight="1">
      <c r="A451" s="414" t="n"/>
      <c r="B451" s="1175" t="inlineStr">
        <is>
          <t>等级39 ：武器技能空手伤害+  57.0，命中率+19.3%。攻击对手时，大幅度增加武器技能空手伤害并且提高部分命中率</t>
        </is>
      </c>
      <c r="C451" s="129" t="n"/>
      <c r="D451" s="129" t="n"/>
      <c r="E451" s="129" t="n"/>
      <c r="F451" s="129" t="n"/>
      <c r="G451" s="129" t="n"/>
      <c r="H451" s="129" t="n"/>
      <c r="I451" s="129" t="n"/>
      <c r="J451" s="129" t="n"/>
      <c r="K451" s="129" t="n"/>
      <c r="L451" s="129" t="n"/>
      <c r="M451" s="130" t="n"/>
    </row>
    <row r="452" ht="24" customHeight="1">
      <c r="A452" s="414" t="n"/>
      <c r="B452" s="1175" t="inlineStr">
        <is>
          <t>等级40 ：武器技能空手伤害+  60.0，命中率+20.0%。攻击对手时，大幅度增加武器技能空手伤害并且提高部分命中率</t>
        </is>
      </c>
      <c r="C452" s="129" t="n"/>
      <c r="D452" s="129" t="n"/>
      <c r="E452" s="129" t="n"/>
      <c r="F452" s="129" t="n"/>
      <c r="G452" s="129" t="n"/>
      <c r="H452" s="129" t="n"/>
      <c r="I452" s="129" t="n"/>
      <c r="J452" s="129" t="n"/>
      <c r="K452" s="129" t="n"/>
      <c r="L452" s="129" t="n"/>
      <c r="M452" s="130" t="n"/>
    </row>
    <row r="453" ht="24" customHeight="1">
      <c r="A453" s="414" t="n"/>
      <c r="B453" s="1175" t="inlineStr">
        <is>
          <t>等级41 ：武器技能空手伤害+  63.0，命中率+20.7%。攻击对手时，大幅度增加武器技能空手伤害并且提高部分命中率</t>
        </is>
      </c>
      <c r="C453" s="129" t="n"/>
      <c r="D453" s="129" t="n"/>
      <c r="E453" s="129" t="n"/>
      <c r="F453" s="129" t="n"/>
      <c r="G453" s="129" t="n"/>
      <c r="H453" s="129" t="n"/>
      <c r="I453" s="129" t="n"/>
      <c r="J453" s="129" t="n"/>
      <c r="K453" s="129" t="n"/>
      <c r="L453" s="129" t="n"/>
      <c r="M453" s="130" t="n"/>
    </row>
    <row r="454" ht="24" customHeight="1">
      <c r="A454" s="414" t="n"/>
      <c r="B454" s="1175" t="inlineStr">
        <is>
          <t>等级42 ：武器技能空手伤害+  66.0，命中率+21.4%。攻击对手时，大幅度增加武器技能空手伤害并且提高部分命中率</t>
        </is>
      </c>
      <c r="C454" s="129" t="n"/>
      <c r="D454" s="129" t="n"/>
      <c r="E454" s="129" t="n"/>
      <c r="F454" s="129" t="n"/>
      <c r="G454" s="129" t="n"/>
      <c r="H454" s="129" t="n"/>
      <c r="I454" s="129" t="n"/>
      <c r="J454" s="129" t="n"/>
      <c r="K454" s="129" t="n"/>
      <c r="L454" s="129" t="n"/>
      <c r="M454" s="130" t="n"/>
    </row>
    <row r="455" ht="24" customHeight="1">
      <c r="A455" s="414" t="n"/>
      <c r="B455" s="1175" t="inlineStr">
        <is>
          <t>等级43 ：武器技能空手伤害+  69.0，命中率+22.1%。攻击对手时，大幅度增加武器技能空手伤害并且提高部分命中率</t>
        </is>
      </c>
      <c r="C455" s="129" t="n"/>
      <c r="D455" s="129" t="n"/>
      <c r="E455" s="129" t="n"/>
      <c r="F455" s="129" t="n"/>
      <c r="G455" s="129" t="n"/>
      <c r="H455" s="129" t="n"/>
      <c r="I455" s="129" t="n"/>
      <c r="J455" s="129" t="n"/>
      <c r="K455" s="129" t="n"/>
      <c r="L455" s="129" t="n"/>
      <c r="M455" s="130" t="n"/>
    </row>
    <row r="456" ht="24" customHeight="1">
      <c r="A456" s="414" t="n"/>
      <c r="B456" s="1175" t="inlineStr">
        <is>
          <t>等级44 ：武器技能空手伤害+  72.0，命中率+22.8%。攻击对手时，大幅度增加武器技能空手伤害并且提高部分命中率</t>
        </is>
      </c>
      <c r="C456" s="129" t="n"/>
      <c r="D456" s="129" t="n"/>
      <c r="E456" s="129" t="n"/>
      <c r="F456" s="129" t="n"/>
      <c r="G456" s="129" t="n"/>
      <c r="H456" s="129" t="n"/>
      <c r="I456" s="129" t="n"/>
      <c r="J456" s="129" t="n"/>
      <c r="K456" s="129" t="n"/>
      <c r="L456" s="129" t="n"/>
      <c r="M456" s="130" t="n"/>
    </row>
    <row r="457" ht="24" customHeight="1">
      <c r="A457" s="414" t="n"/>
      <c r="B457" s="1175" t="inlineStr">
        <is>
          <t>等级45 ：武器技能空手伤害+  75.0，命中率+23.5%。攻击对手时，大幅度增加武器技能空手伤害并且提高部分命中率</t>
        </is>
      </c>
      <c r="C457" s="129" t="n"/>
      <c r="D457" s="129" t="n"/>
      <c r="E457" s="129" t="n"/>
      <c r="F457" s="129" t="n"/>
      <c r="G457" s="129" t="n"/>
      <c r="H457" s="129" t="n"/>
      <c r="I457" s="129" t="n"/>
      <c r="J457" s="129" t="n"/>
      <c r="K457" s="129" t="n"/>
      <c r="L457" s="129" t="n"/>
      <c r="M457" s="130" t="n"/>
    </row>
    <row r="458" ht="24" customHeight="1">
      <c r="A458" s="414" t="n"/>
      <c r="B458" s="1175" t="inlineStr">
        <is>
          <t>等级46 ：武器技能空手伤害+  78.0，命中率+24.2%。攻击对手时，大幅度增加武器技能空手伤害并且提高部分命中率</t>
        </is>
      </c>
      <c r="C458" s="129" t="n"/>
      <c r="D458" s="129" t="n"/>
      <c r="E458" s="129" t="n"/>
      <c r="F458" s="129" t="n"/>
      <c r="G458" s="129" t="n"/>
      <c r="H458" s="129" t="n"/>
      <c r="I458" s="129" t="n"/>
      <c r="J458" s="129" t="n"/>
      <c r="K458" s="129" t="n"/>
      <c r="L458" s="129" t="n"/>
      <c r="M458" s="130" t="n"/>
    </row>
    <row r="459" ht="24" customHeight="1">
      <c r="A459" s="414" t="n"/>
      <c r="B459" s="1175" t="inlineStr">
        <is>
          <t>等级47 ：武器技能空手伤害+  81.0，命中率+24.9%。攻击对手时，大幅度增加武器技能空手伤害并且提高部分命中率</t>
        </is>
      </c>
      <c r="C459" s="129" t="n"/>
      <c r="D459" s="129" t="n"/>
      <c r="E459" s="129" t="n"/>
      <c r="F459" s="129" t="n"/>
      <c r="G459" s="129" t="n"/>
      <c r="H459" s="129" t="n"/>
      <c r="I459" s="129" t="n"/>
      <c r="J459" s="129" t="n"/>
      <c r="K459" s="129" t="n"/>
      <c r="L459" s="129" t="n"/>
      <c r="M459" s="130" t="n"/>
    </row>
    <row r="460" ht="24" customHeight="1">
      <c r="A460" s="414" t="n"/>
      <c r="B460" s="1175" t="inlineStr">
        <is>
          <t>等级48 ：武器技能空手伤害+  84.0，命中率+25.6%。攻击对手时，大幅度增加武器技能空手伤害并且提高部分命中率</t>
        </is>
      </c>
      <c r="C460" s="129" t="n"/>
      <c r="D460" s="129" t="n"/>
      <c r="E460" s="129" t="n"/>
      <c r="F460" s="129" t="n"/>
      <c r="G460" s="129" t="n"/>
      <c r="H460" s="129" t="n"/>
      <c r="I460" s="129" t="n"/>
      <c r="J460" s="129" t="n"/>
      <c r="K460" s="129" t="n"/>
      <c r="L460" s="129" t="n"/>
      <c r="M460" s="130" t="n"/>
    </row>
    <row r="461" ht="24" customHeight="1">
      <c r="A461" s="414" t="n"/>
      <c r="B461" s="1175" t="inlineStr">
        <is>
          <t>等级49 ：武器技能空手伤害+  87.0，命中率+26.3%。攻击对手时，大幅度增加武器技能空手伤害并且提高部分命中率</t>
        </is>
      </c>
      <c r="C461" s="129" t="n"/>
      <c r="D461" s="129" t="n"/>
      <c r="E461" s="129" t="n"/>
      <c r="F461" s="129" t="n"/>
      <c r="G461" s="129" t="n"/>
      <c r="H461" s="129" t="n"/>
      <c r="I461" s="129" t="n"/>
      <c r="J461" s="129" t="n"/>
      <c r="K461" s="129" t="n"/>
      <c r="L461" s="129" t="n"/>
      <c r="M461" s="130" t="n"/>
    </row>
    <row r="462" ht="24" customHeight="1">
      <c r="A462" s="414" t="n"/>
      <c r="B462" s="1175" t="inlineStr">
        <is>
          <t>等级50 ：武器技能空手伤害+  90.0，命中率+27.0%。攻击对手时，大幅度增加武器技能空手伤害并且提高部分命中率</t>
        </is>
      </c>
      <c r="C462" s="129" t="n"/>
      <c r="D462" s="129" t="n"/>
      <c r="E462" s="129" t="n"/>
      <c r="F462" s="129" t="n"/>
      <c r="G462" s="129" t="n"/>
      <c r="H462" s="129" t="n"/>
      <c r="I462" s="129" t="n"/>
      <c r="J462" s="129" t="n"/>
      <c r="K462" s="129" t="n"/>
      <c r="L462" s="129" t="n"/>
      <c r="M462" s="130" t="n"/>
    </row>
    <row r="463" ht="24" customHeight="1">
      <c r="A463" s="414" t="n"/>
      <c r="B463" s="1175" t="inlineStr">
        <is>
          <t>等级51 ：武器技能空手伤害+  93.0，命中率+27.7%。攻击对手时，大幅度增加武器技能空手伤害并且提高部分命中率</t>
        </is>
      </c>
      <c r="C463" s="129" t="n"/>
      <c r="D463" s="129" t="n"/>
      <c r="E463" s="129" t="n"/>
      <c r="F463" s="129" t="n"/>
      <c r="G463" s="129" t="n"/>
      <c r="H463" s="129" t="n"/>
      <c r="I463" s="129" t="n"/>
      <c r="J463" s="129" t="n"/>
      <c r="K463" s="129" t="n"/>
      <c r="L463" s="129" t="n"/>
      <c r="M463" s="130" t="n"/>
    </row>
    <row r="464" ht="24" customHeight="1">
      <c r="A464" s="414" t="n"/>
      <c r="B464" s="1175" t="inlineStr">
        <is>
          <t>等级52 ：武器技能空手伤害+  96.0，命中率+28.4%。攻击对手时，大幅度增加武器技能空手伤害并且提高部分命中率</t>
        </is>
      </c>
      <c r="C464" s="129" t="n"/>
      <c r="D464" s="129" t="n"/>
      <c r="E464" s="129" t="n"/>
      <c r="F464" s="129" t="n"/>
      <c r="G464" s="129" t="n"/>
      <c r="H464" s="129" t="n"/>
      <c r="I464" s="129" t="n"/>
      <c r="J464" s="129" t="n"/>
      <c r="K464" s="129" t="n"/>
      <c r="L464" s="129" t="n"/>
      <c r="M464" s="130" t="n"/>
    </row>
    <row r="465" ht="24" customHeight="1">
      <c r="A465" s="414" t="n"/>
      <c r="B465" s="1175" t="inlineStr">
        <is>
          <t>等级53 ：武器技能空手伤害+  99.0，命中率+29.1%。攻击对手时，大幅度增加武器技能空手伤害并且提高部分命中率</t>
        </is>
      </c>
      <c r="C465" s="129" t="n"/>
      <c r="D465" s="129" t="n"/>
      <c r="E465" s="129" t="n"/>
      <c r="F465" s="129" t="n"/>
      <c r="G465" s="129" t="n"/>
      <c r="H465" s="129" t="n"/>
      <c r="I465" s="129" t="n"/>
      <c r="J465" s="129" t="n"/>
      <c r="K465" s="129" t="n"/>
      <c r="L465" s="129" t="n"/>
      <c r="M465" s="130" t="n"/>
    </row>
    <row r="466" ht="24" customHeight="1">
      <c r="A466" s="414" t="n"/>
      <c r="B466" s="1175" t="inlineStr">
        <is>
          <t>等级54 ：武器技能空手伤害+102.0，命中率+29.8%。攻击对手时，大幅度增加武器技能空手伤害并且提高部分命中率</t>
        </is>
      </c>
      <c r="C466" s="129" t="n"/>
      <c r="D466" s="129" t="n"/>
      <c r="E466" s="129" t="n"/>
      <c r="F466" s="129" t="n"/>
      <c r="G466" s="129" t="n"/>
      <c r="H466" s="129" t="n"/>
      <c r="I466" s="129" t="n"/>
      <c r="J466" s="129" t="n"/>
      <c r="K466" s="129" t="n"/>
      <c r="L466" s="129" t="n"/>
      <c r="M466" s="130" t="n"/>
    </row>
    <row r="467" ht="24" customHeight="1">
      <c r="A467" s="414" t="n"/>
      <c r="B467" s="1175" t="inlineStr">
        <is>
          <t>等级55 ：武器技能空手伤害+105.0，命中率+30.5%。攻击对手时，大幅度增加武器技能空手伤害并且提高部分命中率</t>
        </is>
      </c>
      <c r="C467" s="129" t="n"/>
      <c r="D467" s="129" t="n"/>
      <c r="E467" s="129" t="n"/>
      <c r="F467" s="129" t="n"/>
      <c r="G467" s="129" t="n"/>
      <c r="H467" s="129" t="n"/>
      <c r="I467" s="129" t="n"/>
      <c r="J467" s="129" t="n"/>
      <c r="K467" s="129" t="n"/>
      <c r="L467" s="129" t="n"/>
      <c r="M467" s="130" t="n"/>
    </row>
    <row r="468" ht="24" customHeight="1">
      <c r="A468" s="414" t="n"/>
      <c r="B468" s="1175" t="inlineStr">
        <is>
          <t>等级56 ：武器技能空手伤害+108.0，命中率+31.2%。攻击对手时，大幅度增加武器技能空手伤害并且提高部分命中率</t>
        </is>
      </c>
      <c r="C468" s="129" t="n"/>
      <c r="D468" s="129" t="n"/>
      <c r="E468" s="129" t="n"/>
      <c r="F468" s="129" t="n"/>
      <c r="G468" s="129" t="n"/>
      <c r="H468" s="129" t="n"/>
      <c r="I468" s="129" t="n"/>
      <c r="J468" s="129" t="n"/>
      <c r="K468" s="129" t="n"/>
      <c r="L468" s="129" t="n"/>
      <c r="M468" s="130" t="n"/>
    </row>
    <row r="469" ht="24" customHeight="1">
      <c r="A469" s="414" t="n"/>
      <c r="B469" s="1175" t="inlineStr">
        <is>
          <t>等级57 ：武器技能空手伤害+111.0，命中率+31.9%。攻击对手时，大幅度增加武器技能空手伤害并且提高部分命中率</t>
        </is>
      </c>
      <c r="C469" s="129" t="n"/>
      <c r="D469" s="129" t="n"/>
      <c r="E469" s="129" t="n"/>
      <c r="F469" s="129" t="n"/>
      <c r="G469" s="129" t="n"/>
      <c r="H469" s="129" t="n"/>
      <c r="I469" s="129" t="n"/>
      <c r="J469" s="129" t="n"/>
      <c r="K469" s="129" t="n"/>
      <c r="L469" s="129" t="n"/>
      <c r="M469" s="130" t="n"/>
    </row>
    <row r="470" ht="24" customHeight="1">
      <c r="A470" s="414" t="n"/>
      <c r="B470" s="1175" t="inlineStr">
        <is>
          <t>等级58 ：武器技能空手伤害+114.0，命中率+32.6%。攻击对手时，大幅度增加武器技能空手伤害并且提高部分命中率</t>
        </is>
      </c>
      <c r="C470" s="129" t="n"/>
      <c r="D470" s="129" t="n"/>
      <c r="E470" s="129" t="n"/>
      <c r="F470" s="129" t="n"/>
      <c r="G470" s="129" t="n"/>
      <c r="H470" s="129" t="n"/>
      <c r="I470" s="129" t="n"/>
      <c r="J470" s="129" t="n"/>
      <c r="K470" s="129" t="n"/>
      <c r="L470" s="129" t="n"/>
      <c r="M470" s="130" t="n"/>
    </row>
    <row r="471" ht="24" customHeight="1">
      <c r="A471" s="414" t="n"/>
      <c r="B471" s="1175" t="inlineStr">
        <is>
          <t>等级59 ：武器技能空手伤害+117.0，命中率+33.3%。攻击对手时，大幅度增加武器技能空手伤害并且提高部分命中率</t>
        </is>
      </c>
      <c r="C471" s="129" t="n"/>
      <c r="D471" s="129" t="n"/>
      <c r="E471" s="129" t="n"/>
      <c r="F471" s="129" t="n"/>
      <c r="G471" s="129" t="n"/>
      <c r="H471" s="129" t="n"/>
      <c r="I471" s="129" t="n"/>
      <c r="J471" s="129" t="n"/>
      <c r="K471" s="129" t="n"/>
      <c r="L471" s="129" t="n"/>
      <c r="M471" s="130" t="n"/>
    </row>
    <row r="472" ht="24" customHeight="1">
      <c r="A472" s="414" t="n"/>
      <c r="B472" s="1176" t="inlineStr">
        <is>
          <t>等级60 ：武器技能空手伤害+120.0，命中率+34.0%。攻击对手时，大幅度增加武器技能空手伤害并且提高部分命中率</t>
        </is>
      </c>
      <c r="C472" s="135" t="n"/>
      <c r="D472" s="135" t="n"/>
      <c r="E472" s="135" t="n"/>
      <c r="F472" s="135" t="n"/>
      <c r="G472" s="135" t="n"/>
      <c r="H472" s="135" t="n"/>
      <c r="I472" s="135" t="n"/>
      <c r="J472" s="135" t="n"/>
      <c r="K472" s="135" t="n"/>
      <c r="L472" s="135" t="n"/>
      <c r="M472" s="136" t="n"/>
    </row>
    <row r="473" ht="24" customHeight="1">
      <c r="A473" s="691" t="inlineStr">
        <is>
          <t>生存本能
所需武器
豪华午餐
佛跳墙
九齿钉耙
关刀</t>
        </is>
      </c>
      <c r="B473" s="1174" t="inlineStr">
        <is>
          <t>等级 0  ：受伤时触发生存本能：获得武器和技能伤害  0.5%的减伤，再次受伤后效果解除。已有生存本能效果时受伤不再触发此效果。</t>
        </is>
      </c>
      <c r="C473" s="158" t="n"/>
      <c r="D473" s="158" t="n"/>
      <c r="E473" s="158" t="n"/>
      <c r="F473" s="158" t="n"/>
      <c r="G473" s="158" t="n"/>
      <c r="H473" s="158" t="n"/>
      <c r="I473" s="158" t="n"/>
      <c r="J473" s="158" t="n"/>
      <c r="K473" s="158" t="n"/>
      <c r="L473" s="158" t="n"/>
      <c r="M473" s="320" t="n"/>
    </row>
    <row r="474" ht="24" customHeight="1">
      <c r="A474" s="414" t="n"/>
      <c r="B474" s="1175" t="inlineStr">
        <is>
          <t>等级 1  ：受伤时触发生存本能：获得武器和技能伤害  1.0%的减伤，再次受伤后效果解除。已有生存本能效果时受伤不再触发此效果。</t>
        </is>
      </c>
      <c r="C474" s="129" t="n"/>
      <c r="D474" s="129" t="n"/>
      <c r="E474" s="129" t="n"/>
      <c r="F474" s="129" t="n"/>
      <c r="G474" s="129" t="n"/>
      <c r="H474" s="129" t="n"/>
      <c r="I474" s="129" t="n"/>
      <c r="J474" s="129" t="n"/>
      <c r="K474" s="129" t="n"/>
      <c r="L474" s="129" t="n"/>
      <c r="M474" s="130" t="n"/>
    </row>
    <row r="475" ht="24" customHeight="1">
      <c r="A475" s="414" t="n"/>
      <c r="B475" s="1175" t="inlineStr">
        <is>
          <t>等级 2  ：受伤时触发生存本能：获得武器和技能伤害  1.5%的减伤，再次受伤后效果解除。已有生存本能效果时受伤不再触发此效果。</t>
        </is>
      </c>
      <c r="C475" s="129" t="n"/>
      <c r="D475" s="129" t="n"/>
      <c r="E475" s="129" t="n"/>
      <c r="F475" s="129" t="n"/>
      <c r="G475" s="129" t="n"/>
      <c r="H475" s="129" t="n"/>
      <c r="I475" s="129" t="n"/>
      <c r="J475" s="129" t="n"/>
      <c r="K475" s="129" t="n"/>
      <c r="L475" s="129" t="n"/>
      <c r="M475" s="130" t="n"/>
    </row>
    <row r="476" ht="24" customHeight="1">
      <c r="A476" s="414" t="n"/>
      <c r="B476" s="1175" t="inlineStr">
        <is>
          <t>等级 3  ：受伤时触发生存本能：获得武器和技能伤害  2.0%的减伤，再次受伤后效果解除。已有生存本能效果时受伤不再触发此效果。</t>
        </is>
      </c>
      <c r="C476" s="129" t="n"/>
      <c r="D476" s="129" t="n"/>
      <c r="E476" s="129" t="n"/>
      <c r="F476" s="129" t="n"/>
      <c r="G476" s="129" t="n"/>
      <c r="H476" s="129" t="n"/>
      <c r="I476" s="129" t="n"/>
      <c r="J476" s="129" t="n"/>
      <c r="K476" s="129" t="n"/>
      <c r="L476" s="129" t="n"/>
      <c r="M476" s="130" t="n"/>
    </row>
    <row r="477" ht="24" customHeight="1">
      <c r="A477" s="414" t="n"/>
      <c r="B477" s="1175" t="inlineStr">
        <is>
          <t>等级 4  ：受伤时触发生存本能：获得武器和技能伤害  2.5%的减伤，再次受伤后效果解除。已有生存本能效果时受伤不再触发此效果。</t>
        </is>
      </c>
      <c r="C477" s="129" t="n"/>
      <c r="D477" s="129" t="n"/>
      <c r="E477" s="129" t="n"/>
      <c r="F477" s="129" t="n"/>
      <c r="G477" s="129" t="n"/>
      <c r="H477" s="129" t="n"/>
      <c r="I477" s="129" t="n"/>
      <c r="J477" s="129" t="n"/>
      <c r="K477" s="129" t="n"/>
      <c r="L477" s="129" t="n"/>
      <c r="M477" s="130" t="n"/>
    </row>
    <row r="478" ht="24" customHeight="1">
      <c r="A478" s="414" t="n"/>
      <c r="B478" s="1175" t="inlineStr">
        <is>
          <t>等级 5  ：受伤时触发生存本能：获得武器和技能伤害  3.0%的减伤，再次受伤后效果解除。已有生存本能效果时受伤不再触发此效果。</t>
        </is>
      </c>
      <c r="C478" s="129" t="n"/>
      <c r="D478" s="129" t="n"/>
      <c r="E478" s="129" t="n"/>
      <c r="F478" s="129" t="n"/>
      <c r="G478" s="129" t="n"/>
      <c r="H478" s="129" t="n"/>
      <c r="I478" s="129" t="n"/>
      <c r="J478" s="129" t="n"/>
      <c r="K478" s="129" t="n"/>
      <c r="L478" s="129" t="n"/>
      <c r="M478" s="130" t="n"/>
    </row>
    <row r="479" ht="24" customHeight="1">
      <c r="A479" s="414" t="n"/>
      <c r="B479" s="1175" t="inlineStr">
        <is>
          <t>等级 6  ：受伤时触发生存本能：获得武器和技能伤害  3.6%的减伤，再次受伤后效果解除。已有生存本能效果时受伤不再触发此效果。</t>
        </is>
      </c>
      <c r="C479" s="129" t="n"/>
      <c r="D479" s="129" t="n"/>
      <c r="E479" s="129" t="n"/>
      <c r="F479" s="129" t="n"/>
      <c r="G479" s="129" t="n"/>
      <c r="H479" s="129" t="n"/>
      <c r="I479" s="129" t="n"/>
      <c r="J479" s="129" t="n"/>
      <c r="K479" s="129" t="n"/>
      <c r="L479" s="129" t="n"/>
      <c r="M479" s="130" t="n"/>
    </row>
    <row r="480" ht="24" customHeight="1">
      <c r="A480" s="414" t="n"/>
      <c r="B480" s="1175" t="inlineStr">
        <is>
          <t>等级 7  ：受伤时触发生存本能：获得武器和技能伤害  4.2%的减伤，再次受伤后效果解除。已有生存本能效果时受伤不再触发此效果。</t>
        </is>
      </c>
      <c r="C480" s="129" t="n"/>
      <c r="D480" s="129" t="n"/>
      <c r="E480" s="129" t="n"/>
      <c r="F480" s="129" t="n"/>
      <c r="G480" s="129" t="n"/>
      <c r="H480" s="129" t="n"/>
      <c r="I480" s="129" t="n"/>
      <c r="J480" s="129" t="n"/>
      <c r="K480" s="129" t="n"/>
      <c r="L480" s="129" t="n"/>
      <c r="M480" s="130" t="n"/>
    </row>
    <row r="481" ht="24" customHeight="1">
      <c r="A481" s="414" t="n"/>
      <c r="B481" s="1175" t="inlineStr">
        <is>
          <t>等级 8  ：受伤时触发生存本能：获得武器和技能伤害  4.8%的减伤，再次受伤后效果解除。已有生存本能效果时受伤不再触发此效果。</t>
        </is>
      </c>
      <c r="C481" s="129" t="n"/>
      <c r="D481" s="129" t="n"/>
      <c r="E481" s="129" t="n"/>
      <c r="F481" s="129" t="n"/>
      <c r="G481" s="129" t="n"/>
      <c r="H481" s="129" t="n"/>
      <c r="I481" s="129" t="n"/>
      <c r="J481" s="129" t="n"/>
      <c r="K481" s="129" t="n"/>
      <c r="L481" s="129" t="n"/>
      <c r="M481" s="130" t="n"/>
    </row>
    <row r="482" ht="24" customHeight="1">
      <c r="A482" s="414" t="n"/>
      <c r="B482" s="1175" t="inlineStr">
        <is>
          <t>等级 9  ：受伤时触发生存本能：获得武器和技能伤害  5.4%的减伤，再次受伤后效果解除。已有生存本能效果时受伤不再触发此效果。</t>
        </is>
      </c>
      <c r="C482" s="129" t="n"/>
      <c r="D482" s="129" t="n"/>
      <c r="E482" s="129" t="n"/>
      <c r="F482" s="129" t="n"/>
      <c r="G482" s="129" t="n"/>
      <c r="H482" s="129" t="n"/>
      <c r="I482" s="129" t="n"/>
      <c r="J482" s="129" t="n"/>
      <c r="K482" s="129" t="n"/>
      <c r="L482" s="129" t="n"/>
      <c r="M482" s="130" t="n"/>
    </row>
    <row r="483" ht="24" customHeight="1">
      <c r="A483" s="414" t="n"/>
      <c r="B483" s="1175" t="inlineStr">
        <is>
          <t>等级10 ：受伤时触发生存本能：获得武器和技能伤害  6.0%的减伤，再次受伤后效果解除。已有生存本能效果时受伤不再触发此效果。</t>
        </is>
      </c>
      <c r="C483" s="129" t="n"/>
      <c r="D483" s="129" t="n"/>
      <c r="E483" s="129" t="n"/>
      <c r="F483" s="129" t="n"/>
      <c r="G483" s="129" t="n"/>
      <c r="H483" s="129" t="n"/>
      <c r="I483" s="129" t="n"/>
      <c r="J483" s="129" t="n"/>
      <c r="K483" s="129" t="n"/>
      <c r="L483" s="129" t="n"/>
      <c r="M483" s="130" t="n"/>
    </row>
    <row r="484" ht="24" customHeight="1">
      <c r="A484" s="414" t="n"/>
      <c r="B484" s="1175" t="inlineStr">
        <is>
          <t>等级11 ：受伤时触发生存本能：获得武器和技能伤害  6.8%的减伤，再次受伤后效果解除。已有生存本能效果时受伤不再触发此效果。</t>
        </is>
      </c>
      <c r="C484" s="129" t="n"/>
      <c r="D484" s="129" t="n"/>
      <c r="E484" s="129" t="n"/>
      <c r="F484" s="129" t="n"/>
      <c r="G484" s="129" t="n"/>
      <c r="H484" s="129" t="n"/>
      <c r="I484" s="129" t="n"/>
      <c r="J484" s="129" t="n"/>
      <c r="K484" s="129" t="n"/>
      <c r="L484" s="129" t="n"/>
      <c r="M484" s="130" t="n"/>
    </row>
    <row r="485" ht="24" customHeight="1">
      <c r="A485" s="414" t="n"/>
      <c r="B485" s="1175" t="inlineStr">
        <is>
          <t>等级12 ：受伤时触发生存本能：获得武器和技能伤害  7.6%的减伤，再次受伤后效果解除。已有生存本能效果时受伤不再触发此效果。</t>
        </is>
      </c>
      <c r="C485" s="129" t="n"/>
      <c r="D485" s="129" t="n"/>
      <c r="E485" s="129" t="n"/>
      <c r="F485" s="129" t="n"/>
      <c r="G485" s="129" t="n"/>
      <c r="H485" s="129" t="n"/>
      <c r="I485" s="129" t="n"/>
      <c r="J485" s="129" t="n"/>
      <c r="K485" s="129" t="n"/>
      <c r="L485" s="129" t="n"/>
      <c r="M485" s="130" t="n"/>
    </row>
    <row r="486" ht="24" customHeight="1">
      <c r="A486" s="414" t="n"/>
      <c r="B486" s="1175" t="inlineStr">
        <is>
          <t>等级13 ：受伤时触发生存本能：获得武器和技能伤害  8.4%的减伤，再次受伤后效果解除。已有生存本能效果时受伤不再触发此效果。</t>
        </is>
      </c>
      <c r="C486" s="129" t="n"/>
      <c r="D486" s="129" t="n"/>
      <c r="E486" s="129" t="n"/>
      <c r="F486" s="129" t="n"/>
      <c r="G486" s="129" t="n"/>
      <c r="H486" s="129" t="n"/>
      <c r="I486" s="129" t="n"/>
      <c r="J486" s="129" t="n"/>
      <c r="K486" s="129" t="n"/>
      <c r="L486" s="129" t="n"/>
      <c r="M486" s="130" t="n"/>
    </row>
    <row r="487" ht="24" customHeight="1">
      <c r="A487" s="414" t="n"/>
      <c r="B487" s="1175" t="inlineStr">
        <is>
          <t>等级14 ：受伤时触发生存本能：获得武器和技能伤害  9.2%的减伤，再次受伤后效果解除。已有生存本能效果时受伤不再触发此效果。</t>
        </is>
      </c>
      <c r="C487" s="129" t="n"/>
      <c r="D487" s="129" t="n"/>
      <c r="E487" s="129" t="n"/>
      <c r="F487" s="129" t="n"/>
      <c r="G487" s="129" t="n"/>
      <c r="H487" s="129" t="n"/>
      <c r="I487" s="129" t="n"/>
      <c r="J487" s="129" t="n"/>
      <c r="K487" s="129" t="n"/>
      <c r="L487" s="129" t="n"/>
      <c r="M487" s="130" t="n"/>
    </row>
    <row r="488" ht="24" customHeight="1">
      <c r="A488" s="414" t="n"/>
      <c r="B488" s="1175" t="inlineStr">
        <is>
          <t>等级15 ：受伤时触发生存本能：获得武器和技能伤害10.0%的减伤，再次受伤后效果解除。已有生存本能效果时受伤不再触发此效果。</t>
        </is>
      </c>
      <c r="C488" s="129" t="n"/>
      <c r="D488" s="129" t="n"/>
      <c r="E488" s="129" t="n"/>
      <c r="F488" s="129" t="n"/>
      <c r="G488" s="129" t="n"/>
      <c r="H488" s="129" t="n"/>
      <c r="I488" s="129" t="n"/>
      <c r="J488" s="129" t="n"/>
      <c r="K488" s="129" t="n"/>
      <c r="L488" s="129" t="n"/>
      <c r="M488" s="130" t="n"/>
    </row>
    <row r="489" ht="24" customHeight="1">
      <c r="A489" s="414" t="n"/>
      <c r="B489" s="1175" t="inlineStr">
        <is>
          <t>等级16 ：受伤时触发生存本能：获得武器和技能伤害10.8%的减伤，再次受伤后效果解除。已有生存本能效果时受伤不再触发此效果。</t>
        </is>
      </c>
      <c r="C489" s="129" t="n"/>
      <c r="D489" s="129" t="n"/>
      <c r="E489" s="129" t="n"/>
      <c r="F489" s="129" t="n"/>
      <c r="G489" s="129" t="n"/>
      <c r="H489" s="129" t="n"/>
      <c r="I489" s="129" t="n"/>
      <c r="J489" s="129" t="n"/>
      <c r="K489" s="129" t="n"/>
      <c r="L489" s="129" t="n"/>
      <c r="M489" s="130" t="n"/>
    </row>
    <row r="490" ht="24" customHeight="1">
      <c r="A490" s="414" t="n"/>
      <c r="B490" s="1175" t="inlineStr">
        <is>
          <t>等级17 ：受伤时触发生存本能：获得武器和技能伤害11.6%的减伤，再次受伤后效果解除。已有生存本能效果时受伤不再触发此效果。</t>
        </is>
      </c>
      <c r="C490" s="129" t="n"/>
      <c r="D490" s="129" t="n"/>
      <c r="E490" s="129" t="n"/>
      <c r="F490" s="129" t="n"/>
      <c r="G490" s="129" t="n"/>
      <c r="H490" s="129" t="n"/>
      <c r="I490" s="129" t="n"/>
      <c r="J490" s="129" t="n"/>
      <c r="K490" s="129" t="n"/>
      <c r="L490" s="129" t="n"/>
      <c r="M490" s="130" t="n"/>
    </row>
    <row r="491" ht="24" customHeight="1">
      <c r="A491" s="414" t="n"/>
      <c r="B491" s="1175" t="inlineStr">
        <is>
          <t>等级18 ：受伤时触发生存本能：获得武器和技能伤害12.4%的减伤，再次受伤后效果解除。已有生存本能效果时受伤不再触发此效果。</t>
        </is>
      </c>
      <c r="C491" s="129" t="n"/>
      <c r="D491" s="129" t="n"/>
      <c r="E491" s="129" t="n"/>
      <c r="F491" s="129" t="n"/>
      <c r="G491" s="129" t="n"/>
      <c r="H491" s="129" t="n"/>
      <c r="I491" s="129" t="n"/>
      <c r="J491" s="129" t="n"/>
      <c r="K491" s="129" t="n"/>
      <c r="L491" s="129" t="n"/>
      <c r="M491" s="130" t="n"/>
    </row>
    <row r="492" ht="24" customHeight="1">
      <c r="A492" s="414" t="n"/>
      <c r="B492" s="1175" t="inlineStr">
        <is>
          <t>等级19 ：受伤时触发生存本能：获得武器和技能伤害13.2%的减伤，再次受伤后效果解除。已有生存本能效果时受伤不再触发此效果。</t>
        </is>
      </c>
      <c r="C492" s="129" t="n"/>
      <c r="D492" s="129" t="n"/>
      <c r="E492" s="129" t="n"/>
      <c r="F492" s="129" t="n"/>
      <c r="G492" s="129" t="n"/>
      <c r="H492" s="129" t="n"/>
      <c r="I492" s="129" t="n"/>
      <c r="J492" s="129" t="n"/>
      <c r="K492" s="129" t="n"/>
      <c r="L492" s="129" t="n"/>
      <c r="M492" s="130" t="n"/>
    </row>
    <row r="493" ht="24" customHeight="1">
      <c r="A493" s="414" t="n"/>
      <c r="B493" s="1175" t="inlineStr">
        <is>
          <t>等级20 ：受伤时触发生存本能：获得武器和技能伤害14.0%的减伤，再次受伤后效果解除。已有生存本能效果时受伤不再触发此效果。</t>
        </is>
      </c>
      <c r="C493" s="129" t="n"/>
      <c r="D493" s="129" t="n"/>
      <c r="E493" s="129" t="n"/>
      <c r="F493" s="129" t="n"/>
      <c r="G493" s="129" t="n"/>
      <c r="H493" s="129" t="n"/>
      <c r="I493" s="129" t="n"/>
      <c r="J493" s="129" t="n"/>
      <c r="K493" s="129" t="n"/>
      <c r="L493" s="129" t="n"/>
      <c r="M493" s="130" t="n"/>
    </row>
    <row r="494" ht="24" customHeight="1">
      <c r="A494" s="414" t="n"/>
      <c r="B494" s="1175" t="inlineStr">
        <is>
          <t>等级21 ：受伤时触发生存本能：获得武器和技能伤害15.2%的减伤，再次受伤后效果解除。已有生存本能效果时受伤不再触发此效果。</t>
        </is>
      </c>
      <c r="C494" s="129" t="n"/>
      <c r="D494" s="129" t="n"/>
      <c r="E494" s="129" t="n"/>
      <c r="F494" s="129" t="n"/>
      <c r="G494" s="129" t="n"/>
      <c r="H494" s="129" t="n"/>
      <c r="I494" s="129" t="n"/>
      <c r="J494" s="129" t="n"/>
      <c r="K494" s="129" t="n"/>
      <c r="L494" s="129" t="n"/>
      <c r="M494" s="130" t="n"/>
    </row>
    <row r="495" ht="24" customHeight="1">
      <c r="A495" s="414" t="n"/>
      <c r="B495" s="1175" t="inlineStr">
        <is>
          <t>等级22 ：受伤时触发生存本能：获得武器和技能伤害16.4%的减伤，再次受伤后效果解除。已有生存本能效果时受伤不再触发此效果。</t>
        </is>
      </c>
      <c r="C495" s="129" t="n"/>
      <c r="D495" s="129" t="n"/>
      <c r="E495" s="129" t="n"/>
      <c r="F495" s="129" t="n"/>
      <c r="G495" s="129" t="n"/>
      <c r="H495" s="129" t="n"/>
      <c r="I495" s="129" t="n"/>
      <c r="J495" s="129" t="n"/>
      <c r="K495" s="129" t="n"/>
      <c r="L495" s="129" t="n"/>
      <c r="M495" s="130" t="n"/>
    </row>
    <row r="496" ht="24" customHeight="1">
      <c r="A496" s="414" t="n"/>
      <c r="B496" s="1175" t="inlineStr">
        <is>
          <t>等级23 ：受伤时触发生存本能：获得武器和技能伤害17.6%的减伤，再次受伤后效果解除。已有生存本能效果时受伤不再触发此效果。</t>
        </is>
      </c>
      <c r="C496" s="129" t="n"/>
      <c r="D496" s="129" t="n"/>
      <c r="E496" s="129" t="n"/>
      <c r="F496" s="129" t="n"/>
      <c r="G496" s="129" t="n"/>
      <c r="H496" s="129" t="n"/>
      <c r="I496" s="129" t="n"/>
      <c r="J496" s="129" t="n"/>
      <c r="K496" s="129" t="n"/>
      <c r="L496" s="129" t="n"/>
      <c r="M496" s="130" t="n"/>
    </row>
    <row r="497" ht="24" customHeight="1">
      <c r="A497" s="414" t="n"/>
      <c r="B497" s="1175" t="inlineStr">
        <is>
          <t>等级24 ：受伤时触发生存本能：获得武器和技能伤害18.8%的减伤，再次受伤后效果解除。已有生存本能效果时受伤不再触发此效果。</t>
        </is>
      </c>
      <c r="C497" s="129" t="n"/>
      <c r="D497" s="129" t="n"/>
      <c r="E497" s="129" t="n"/>
      <c r="F497" s="129" t="n"/>
      <c r="G497" s="129" t="n"/>
      <c r="H497" s="129" t="n"/>
      <c r="I497" s="129" t="n"/>
      <c r="J497" s="129" t="n"/>
      <c r="K497" s="129" t="n"/>
      <c r="L497" s="129" t="n"/>
      <c r="M497" s="130" t="n"/>
    </row>
    <row r="498" ht="24" customHeight="1">
      <c r="A498" s="414" t="n"/>
      <c r="B498" s="1175" t="inlineStr">
        <is>
          <t>等级25 ：受伤时触发生存本能：获得武器和技能伤害20.0%的减伤，再次受伤后效果解除。已有生存本能效果时受伤不再触发此效果。</t>
        </is>
      </c>
      <c r="C498" s="129" t="n"/>
      <c r="D498" s="129" t="n"/>
      <c r="E498" s="129" t="n"/>
      <c r="F498" s="129" t="n"/>
      <c r="G498" s="129" t="n"/>
      <c r="H498" s="129" t="n"/>
      <c r="I498" s="129" t="n"/>
      <c r="J498" s="129" t="n"/>
      <c r="K498" s="129" t="n"/>
      <c r="L498" s="129" t="n"/>
      <c r="M498" s="130" t="n"/>
    </row>
    <row r="499" ht="24" customHeight="1">
      <c r="A499" s="414" t="n"/>
      <c r="B499" s="1175" t="inlineStr">
        <is>
          <t>等级26 ：受伤时触发生存本能：获得武器和技能伤害21.2%的减伤，再次受伤后效果解除。已有生存本能效果时受伤不再触发此效果。</t>
        </is>
      </c>
      <c r="C499" s="129" t="n"/>
      <c r="D499" s="129" t="n"/>
      <c r="E499" s="129" t="n"/>
      <c r="F499" s="129" t="n"/>
      <c r="G499" s="129" t="n"/>
      <c r="H499" s="129" t="n"/>
      <c r="I499" s="129" t="n"/>
      <c r="J499" s="129" t="n"/>
      <c r="K499" s="129" t="n"/>
      <c r="L499" s="129" t="n"/>
      <c r="M499" s="130" t="n"/>
    </row>
    <row r="500" ht="24" customHeight="1">
      <c r="A500" s="414" t="n"/>
      <c r="B500" s="1175" t="inlineStr">
        <is>
          <t>等级27 ：受伤时触发生存本能：获得武器和技能伤害22.4%的减伤，再次受伤后效果解除。已有生存本能效果时受伤不再触发此效果。</t>
        </is>
      </c>
      <c r="C500" s="129" t="n"/>
      <c r="D500" s="129" t="n"/>
      <c r="E500" s="129" t="n"/>
      <c r="F500" s="129" t="n"/>
      <c r="G500" s="129" t="n"/>
      <c r="H500" s="129" t="n"/>
      <c r="I500" s="129" t="n"/>
      <c r="J500" s="129" t="n"/>
      <c r="K500" s="129" t="n"/>
      <c r="L500" s="129" t="n"/>
      <c r="M500" s="130" t="n"/>
    </row>
    <row r="501" ht="24" customHeight="1">
      <c r="A501" s="414" t="n"/>
      <c r="B501" s="1175" t="inlineStr">
        <is>
          <t>等级28 ：受伤时触发生存本能：获得武器和技能伤害23.6%的减伤，再次受伤后效果解除。已有生存本能效果时受伤不再触发此效果。</t>
        </is>
      </c>
      <c r="C501" s="129" t="n"/>
      <c r="D501" s="129" t="n"/>
      <c r="E501" s="129" t="n"/>
      <c r="F501" s="129" t="n"/>
      <c r="G501" s="129" t="n"/>
      <c r="H501" s="129" t="n"/>
      <c r="I501" s="129" t="n"/>
      <c r="J501" s="129" t="n"/>
      <c r="K501" s="129" t="n"/>
      <c r="L501" s="129" t="n"/>
      <c r="M501" s="130" t="n"/>
    </row>
    <row r="502" ht="24" customHeight="1">
      <c r="A502" s="414" t="n"/>
      <c r="B502" s="1175" t="inlineStr">
        <is>
          <t>等级29 ：受伤时触发生存本能：获得武器和技能伤害24.8%的减伤，再次受伤后效果解除。已有生存本能效果时受伤不再触发此效果。</t>
        </is>
      </c>
      <c r="C502" s="129" t="n"/>
      <c r="D502" s="129" t="n"/>
      <c r="E502" s="129" t="n"/>
      <c r="F502" s="129" t="n"/>
      <c r="G502" s="129" t="n"/>
      <c r="H502" s="129" t="n"/>
      <c r="I502" s="129" t="n"/>
      <c r="J502" s="129" t="n"/>
      <c r="K502" s="129" t="n"/>
      <c r="L502" s="129" t="n"/>
      <c r="M502" s="130" t="n"/>
    </row>
    <row r="503" ht="24" customHeight="1">
      <c r="A503" s="414" t="n"/>
      <c r="B503" s="1175" t="inlineStr">
        <is>
          <t>等级30 ：受伤时触发生存本能：获得武器和技能伤害26.0%的减伤，再次受伤后效果解除。已有生存本能效果时受伤不再触发此效果。</t>
        </is>
      </c>
      <c r="C503" s="129" t="n"/>
      <c r="D503" s="129" t="n"/>
      <c r="E503" s="129" t="n"/>
      <c r="F503" s="129" t="n"/>
      <c r="G503" s="129" t="n"/>
      <c r="H503" s="129" t="n"/>
      <c r="I503" s="129" t="n"/>
      <c r="J503" s="129" t="n"/>
      <c r="K503" s="129" t="n"/>
      <c r="L503" s="129" t="n"/>
      <c r="M503" s="130" t="n"/>
    </row>
    <row r="504" ht="24" customHeight="1">
      <c r="A504" s="414" t="n"/>
      <c r="B504" s="1175" t="inlineStr">
        <is>
          <t>等级31 ：受伤时触发生存本能：获得武器和技能伤害27.4%的减伤，再次受伤后效果解除。已有生存本能效果时受伤不再触发此效果。</t>
        </is>
      </c>
      <c r="C504" s="129" t="n"/>
      <c r="D504" s="129" t="n"/>
      <c r="E504" s="129" t="n"/>
      <c r="F504" s="129" t="n"/>
      <c r="G504" s="129" t="n"/>
      <c r="H504" s="129" t="n"/>
      <c r="I504" s="129" t="n"/>
      <c r="J504" s="129" t="n"/>
      <c r="K504" s="129" t="n"/>
      <c r="L504" s="129" t="n"/>
      <c r="M504" s="130" t="n"/>
    </row>
    <row r="505" ht="24" customHeight="1">
      <c r="A505" s="414" t="n"/>
      <c r="B505" s="1175" t="inlineStr">
        <is>
          <t>等级32 ：受伤时触发生存本能：获得武器和技能伤害28.8%的减伤，再次受伤后效果解除。已有生存本能效果时受伤不再触发此效果。</t>
        </is>
      </c>
      <c r="C505" s="129" t="n"/>
      <c r="D505" s="129" t="n"/>
      <c r="E505" s="129" t="n"/>
      <c r="F505" s="129" t="n"/>
      <c r="G505" s="129" t="n"/>
      <c r="H505" s="129" t="n"/>
      <c r="I505" s="129" t="n"/>
      <c r="J505" s="129" t="n"/>
      <c r="K505" s="129" t="n"/>
      <c r="L505" s="129" t="n"/>
      <c r="M505" s="130" t="n"/>
    </row>
    <row r="506" ht="24" customHeight="1">
      <c r="A506" s="414" t="n"/>
      <c r="B506" s="1175" t="inlineStr">
        <is>
          <t>等级33 ：受伤时触发生存本能：获得武器和技能伤害30.2%的减伤，再次受伤后效果解除。已有生存本能效果时受伤不再触发此效果。</t>
        </is>
      </c>
      <c r="C506" s="129" t="n"/>
      <c r="D506" s="129" t="n"/>
      <c r="E506" s="129" t="n"/>
      <c r="F506" s="129" t="n"/>
      <c r="G506" s="129" t="n"/>
      <c r="H506" s="129" t="n"/>
      <c r="I506" s="129" t="n"/>
      <c r="J506" s="129" t="n"/>
      <c r="K506" s="129" t="n"/>
      <c r="L506" s="129" t="n"/>
      <c r="M506" s="130" t="n"/>
    </row>
    <row r="507" ht="24" customHeight="1">
      <c r="A507" s="414" t="n"/>
      <c r="B507" s="1175" t="inlineStr">
        <is>
          <t>等级34 ：受伤时触发生存本能：获得武器和技能伤害31.6%的减伤，再次受伤后效果解除。已有生存本能效果时受伤不再触发此效果。</t>
        </is>
      </c>
      <c r="C507" s="129" t="n"/>
      <c r="D507" s="129" t="n"/>
      <c r="E507" s="129" t="n"/>
      <c r="F507" s="129" t="n"/>
      <c r="G507" s="129" t="n"/>
      <c r="H507" s="129" t="n"/>
      <c r="I507" s="129" t="n"/>
      <c r="J507" s="129" t="n"/>
      <c r="K507" s="129" t="n"/>
      <c r="L507" s="129" t="n"/>
      <c r="M507" s="130" t="n"/>
    </row>
    <row r="508" ht="24" customHeight="1">
      <c r="A508" s="414" t="n"/>
      <c r="B508" s="1175" t="inlineStr">
        <is>
          <t>等级35 ：受伤时触发生存本能：获得武器和技能伤害33.0%的减伤，再次受伤后效果解除。已有生存本能效果时受伤不再触发此效果。</t>
        </is>
      </c>
      <c r="C508" s="129" t="n"/>
      <c r="D508" s="129" t="n"/>
      <c r="E508" s="129" t="n"/>
      <c r="F508" s="129" t="n"/>
      <c r="G508" s="129" t="n"/>
      <c r="H508" s="129" t="n"/>
      <c r="I508" s="129" t="n"/>
      <c r="J508" s="129" t="n"/>
      <c r="K508" s="129" t="n"/>
      <c r="L508" s="129" t="n"/>
      <c r="M508" s="130" t="n"/>
    </row>
    <row r="509" ht="24" customHeight="1">
      <c r="A509" s="414" t="n"/>
      <c r="B509" s="1175" t="inlineStr">
        <is>
          <t>等级36 ：受伤时触发生存本能：获得武器和技能伤害34.4%的减伤，再次受伤后效果解除。已有生存本能效果时受伤不再触发此效果。</t>
        </is>
      </c>
      <c r="C509" s="129" t="n"/>
      <c r="D509" s="129" t="n"/>
      <c r="E509" s="129" t="n"/>
      <c r="F509" s="129" t="n"/>
      <c r="G509" s="129" t="n"/>
      <c r="H509" s="129" t="n"/>
      <c r="I509" s="129" t="n"/>
      <c r="J509" s="129" t="n"/>
      <c r="K509" s="129" t="n"/>
      <c r="L509" s="129" t="n"/>
      <c r="M509" s="130" t="n"/>
    </row>
    <row r="510" ht="24" customHeight="1">
      <c r="A510" s="414" t="n"/>
      <c r="B510" s="1175" t="inlineStr">
        <is>
          <t>等级37 ：受伤时触发生存本能：获得武器和技能伤害35.8%的减伤，再次受伤后效果解除。已有生存本能效果时受伤不再触发此效果。</t>
        </is>
      </c>
      <c r="C510" s="129" t="n"/>
      <c r="D510" s="129" t="n"/>
      <c r="E510" s="129" t="n"/>
      <c r="F510" s="129" t="n"/>
      <c r="G510" s="129" t="n"/>
      <c r="H510" s="129" t="n"/>
      <c r="I510" s="129" t="n"/>
      <c r="J510" s="129" t="n"/>
      <c r="K510" s="129" t="n"/>
      <c r="L510" s="129" t="n"/>
      <c r="M510" s="130" t="n"/>
    </row>
    <row r="511" ht="24" customHeight="1">
      <c r="A511" s="414" t="n"/>
      <c r="B511" s="1175" t="inlineStr">
        <is>
          <t>等级38 ：受伤时触发生存本能：获得武器和技能伤害37.2%的减伤，再次受伤后效果解除。已有生存本能效果时受伤不再触发此效果。</t>
        </is>
      </c>
      <c r="C511" s="129" t="n"/>
      <c r="D511" s="129" t="n"/>
      <c r="E511" s="129" t="n"/>
      <c r="F511" s="129" t="n"/>
      <c r="G511" s="129" t="n"/>
      <c r="H511" s="129" t="n"/>
      <c r="I511" s="129" t="n"/>
      <c r="J511" s="129" t="n"/>
      <c r="K511" s="129" t="n"/>
      <c r="L511" s="129" t="n"/>
      <c r="M511" s="130" t="n"/>
    </row>
    <row r="512" ht="24" customHeight="1">
      <c r="A512" s="414" t="n"/>
      <c r="B512" s="1175" t="inlineStr">
        <is>
          <t>等级39 ：受伤时触发生存本能：获得武器和技能伤害38.6%的减伤，再次受伤后效果解除。已有生存本能效果时受伤不再触发此效果。</t>
        </is>
      </c>
      <c r="C512" s="129" t="n"/>
      <c r="D512" s="129" t="n"/>
      <c r="E512" s="129" t="n"/>
      <c r="F512" s="129" t="n"/>
      <c r="G512" s="129" t="n"/>
      <c r="H512" s="129" t="n"/>
      <c r="I512" s="129" t="n"/>
      <c r="J512" s="129" t="n"/>
      <c r="K512" s="129" t="n"/>
      <c r="L512" s="129" t="n"/>
      <c r="M512" s="130" t="n"/>
    </row>
    <row r="513" ht="24" customHeight="1">
      <c r="A513" s="414" t="n"/>
      <c r="B513" s="1175" t="inlineStr">
        <is>
          <t>等级40 ：受伤时触发生存本能：获得武器和技能伤害40.0%的减伤，再次受伤后效果解除。已有生存本能效果时受伤不再触发此效果。</t>
        </is>
      </c>
      <c r="C513" s="129" t="n"/>
      <c r="D513" s="129" t="n"/>
      <c r="E513" s="129" t="n"/>
      <c r="F513" s="129" t="n"/>
      <c r="G513" s="129" t="n"/>
      <c r="H513" s="129" t="n"/>
      <c r="I513" s="129" t="n"/>
      <c r="J513" s="129" t="n"/>
      <c r="K513" s="129" t="n"/>
      <c r="L513" s="129" t="n"/>
      <c r="M513" s="130" t="n"/>
    </row>
    <row r="514" ht="24" customHeight="1">
      <c r="A514" s="414" t="n"/>
      <c r="B514" s="1175" t="inlineStr">
        <is>
          <t>等级41 ：受伤时触发生存本能：获得武器和技能伤害41.4%的减伤，再次受伤后效果解除。已有生存本能效果时受伤不再触发此效果。</t>
        </is>
      </c>
      <c r="C514" s="129" t="n"/>
      <c r="D514" s="129" t="n"/>
      <c r="E514" s="129" t="n"/>
      <c r="F514" s="129" t="n"/>
      <c r="G514" s="129" t="n"/>
      <c r="H514" s="129" t="n"/>
      <c r="I514" s="129" t="n"/>
      <c r="J514" s="129" t="n"/>
      <c r="K514" s="129" t="n"/>
      <c r="L514" s="129" t="n"/>
      <c r="M514" s="130" t="n"/>
    </row>
    <row r="515" ht="24" customHeight="1">
      <c r="A515" s="414" t="n"/>
      <c r="B515" s="1175" t="inlineStr">
        <is>
          <t>等级42 ：受伤时触发生存本能：获得武器和技能伤害42.8%的减伤，再次受伤后效果解除。已有生存本能效果时受伤不再触发此效果。</t>
        </is>
      </c>
      <c r="C515" s="129" t="n"/>
      <c r="D515" s="129" t="n"/>
      <c r="E515" s="129" t="n"/>
      <c r="F515" s="129" t="n"/>
      <c r="G515" s="129" t="n"/>
      <c r="H515" s="129" t="n"/>
      <c r="I515" s="129" t="n"/>
      <c r="J515" s="129" t="n"/>
      <c r="K515" s="129" t="n"/>
      <c r="L515" s="129" t="n"/>
      <c r="M515" s="130" t="n"/>
    </row>
    <row r="516" ht="24" customHeight="1">
      <c r="A516" s="414" t="n"/>
      <c r="B516" s="1175" t="inlineStr">
        <is>
          <t>等级43 ：受伤时触发生存本能：获得武器和技能伤害44.2%的减伤，再次受伤后效果解除。已有生存本能效果时受伤不再触发此效果。</t>
        </is>
      </c>
      <c r="C516" s="129" t="n"/>
      <c r="D516" s="129" t="n"/>
      <c r="E516" s="129" t="n"/>
      <c r="F516" s="129" t="n"/>
      <c r="G516" s="129" t="n"/>
      <c r="H516" s="129" t="n"/>
      <c r="I516" s="129" t="n"/>
      <c r="J516" s="129" t="n"/>
      <c r="K516" s="129" t="n"/>
      <c r="L516" s="129" t="n"/>
      <c r="M516" s="130" t="n"/>
    </row>
    <row r="517" ht="24" customHeight="1">
      <c r="A517" s="414" t="n"/>
      <c r="B517" s="1175" t="inlineStr">
        <is>
          <t>等级44 ：受伤时触发生存本能：获得武器和技能伤害45.6%的减伤，再次受伤后效果解除。已有生存本能效果时受伤不再触发此效果。</t>
        </is>
      </c>
      <c r="C517" s="129" t="n"/>
      <c r="D517" s="129" t="n"/>
      <c r="E517" s="129" t="n"/>
      <c r="F517" s="129" t="n"/>
      <c r="G517" s="129" t="n"/>
      <c r="H517" s="129" t="n"/>
      <c r="I517" s="129" t="n"/>
      <c r="J517" s="129" t="n"/>
      <c r="K517" s="129" t="n"/>
      <c r="L517" s="129" t="n"/>
      <c r="M517" s="130" t="n"/>
    </row>
    <row r="518" ht="24" customHeight="1">
      <c r="A518" s="414" t="n"/>
      <c r="B518" s="1175" t="inlineStr">
        <is>
          <t>等级45 ：受伤时触发生存本能：获得武器和技能伤害47.0%的减伤，再次受伤后效果解除。已有生存本能效果时受伤不再触发此效果。</t>
        </is>
      </c>
      <c r="C518" s="129" t="n"/>
      <c r="D518" s="129" t="n"/>
      <c r="E518" s="129" t="n"/>
      <c r="F518" s="129" t="n"/>
      <c r="G518" s="129" t="n"/>
      <c r="H518" s="129" t="n"/>
      <c r="I518" s="129" t="n"/>
      <c r="J518" s="129" t="n"/>
      <c r="K518" s="129" t="n"/>
      <c r="L518" s="129" t="n"/>
      <c r="M518" s="130" t="n"/>
    </row>
    <row r="519" ht="24" customHeight="1">
      <c r="A519" s="414" t="n"/>
      <c r="B519" s="1175" t="inlineStr">
        <is>
          <t>等级46 ：受伤时触发生存本能：获得武器和技能伤害48.4%的减伤，再次受伤后效果解除。已有生存本能效果时受伤不再触发此效果。</t>
        </is>
      </c>
      <c r="C519" s="129" t="n"/>
      <c r="D519" s="129" t="n"/>
      <c r="E519" s="129" t="n"/>
      <c r="F519" s="129" t="n"/>
      <c r="G519" s="129" t="n"/>
      <c r="H519" s="129" t="n"/>
      <c r="I519" s="129" t="n"/>
      <c r="J519" s="129" t="n"/>
      <c r="K519" s="129" t="n"/>
      <c r="L519" s="129" t="n"/>
      <c r="M519" s="130" t="n"/>
    </row>
    <row r="520" ht="24" customHeight="1">
      <c r="A520" s="414" t="n"/>
      <c r="B520" s="1175" t="inlineStr">
        <is>
          <t>等级47 ：受伤时触发生存本能：获得武器和技能伤害49.8%的减伤，再次受伤后效果解除。已有生存本能效果时受伤不再触发此效果。</t>
        </is>
      </c>
      <c r="C520" s="129" t="n"/>
      <c r="D520" s="129" t="n"/>
      <c r="E520" s="129" t="n"/>
      <c r="F520" s="129" t="n"/>
      <c r="G520" s="129" t="n"/>
      <c r="H520" s="129" t="n"/>
      <c r="I520" s="129" t="n"/>
      <c r="J520" s="129" t="n"/>
      <c r="K520" s="129" t="n"/>
      <c r="L520" s="129" t="n"/>
      <c r="M520" s="130" t="n"/>
    </row>
    <row r="521" ht="24" customHeight="1">
      <c r="A521" s="414" t="n"/>
      <c r="B521" s="1175" t="inlineStr">
        <is>
          <t>等级48 ：受伤时触发生存本能：获得武器和技能伤害51.2%的减伤，再次受伤后效果解除。已有生存本能效果时受伤不再触发此效果。</t>
        </is>
      </c>
      <c r="C521" s="129" t="n"/>
      <c r="D521" s="129" t="n"/>
      <c r="E521" s="129" t="n"/>
      <c r="F521" s="129" t="n"/>
      <c r="G521" s="129" t="n"/>
      <c r="H521" s="129" t="n"/>
      <c r="I521" s="129" t="n"/>
      <c r="J521" s="129" t="n"/>
      <c r="K521" s="129" t="n"/>
      <c r="L521" s="129" t="n"/>
      <c r="M521" s="130" t="n"/>
    </row>
    <row r="522" ht="24" customHeight="1">
      <c r="A522" s="414" t="n"/>
      <c r="B522" s="1175" t="inlineStr">
        <is>
          <t>等级49 ：受伤时触发生存本能：获得武器和技能伤害52.6%的减伤，再次受伤后效果解除。已有生存本能效果时受伤不再触发此效果。</t>
        </is>
      </c>
      <c r="C522" s="129" t="n"/>
      <c r="D522" s="129" t="n"/>
      <c r="E522" s="129" t="n"/>
      <c r="F522" s="129" t="n"/>
      <c r="G522" s="129" t="n"/>
      <c r="H522" s="129" t="n"/>
      <c r="I522" s="129" t="n"/>
      <c r="J522" s="129" t="n"/>
      <c r="K522" s="129" t="n"/>
      <c r="L522" s="129" t="n"/>
      <c r="M522" s="130" t="n"/>
    </row>
    <row r="523" ht="24" customHeight="1">
      <c r="A523" s="414" t="n"/>
      <c r="B523" s="1175" t="inlineStr">
        <is>
          <t>等级50 ：受伤时触发生存本能：获得武器和技能伤害54.0%的减伤，再次受伤后效果解除。已有生存本能效果时受伤不再触发此效果。</t>
        </is>
      </c>
      <c r="C523" s="129" t="n"/>
      <c r="D523" s="129" t="n"/>
      <c r="E523" s="129" t="n"/>
      <c r="F523" s="129" t="n"/>
      <c r="G523" s="129" t="n"/>
      <c r="H523" s="129" t="n"/>
      <c r="I523" s="129" t="n"/>
      <c r="J523" s="129" t="n"/>
      <c r="K523" s="129" t="n"/>
      <c r="L523" s="129" t="n"/>
      <c r="M523" s="130" t="n"/>
    </row>
    <row r="524" ht="24" customHeight="1">
      <c r="A524" s="414" t="n"/>
      <c r="B524" s="1175" t="inlineStr">
        <is>
          <t>等级51 ：受伤时触发生存本能：获得武器和技能伤害55.4%的减伤，再次受伤后效果解除。已有生存本能效果时受伤不再触发此效果。</t>
        </is>
      </c>
      <c r="C524" s="129" t="n"/>
      <c r="D524" s="129" t="n"/>
      <c r="E524" s="129" t="n"/>
      <c r="F524" s="129" t="n"/>
      <c r="G524" s="129" t="n"/>
      <c r="H524" s="129" t="n"/>
      <c r="I524" s="129" t="n"/>
      <c r="J524" s="129" t="n"/>
      <c r="K524" s="129" t="n"/>
      <c r="L524" s="129" t="n"/>
      <c r="M524" s="130" t="n"/>
    </row>
    <row r="525" ht="24" customHeight="1">
      <c r="A525" s="414" t="n"/>
      <c r="B525" s="1175" t="inlineStr">
        <is>
          <t>等级52 ：受伤时触发生存本能：获得武器和技能伤害56.8%的减伤，再次受伤后效果解除。已有生存本能效果时受伤不再触发此效果。</t>
        </is>
      </c>
      <c r="C525" s="129" t="n"/>
      <c r="D525" s="129" t="n"/>
      <c r="E525" s="129" t="n"/>
      <c r="F525" s="129" t="n"/>
      <c r="G525" s="129" t="n"/>
      <c r="H525" s="129" t="n"/>
      <c r="I525" s="129" t="n"/>
      <c r="J525" s="129" t="n"/>
      <c r="K525" s="129" t="n"/>
      <c r="L525" s="129" t="n"/>
      <c r="M525" s="130" t="n"/>
    </row>
    <row r="526" ht="24" customHeight="1">
      <c r="A526" s="414" t="n"/>
      <c r="B526" s="1175" t="inlineStr">
        <is>
          <t>等级53 ：受伤时触发生存本能：获得武器和技能伤害58.2%的减伤，再次受伤后效果解除。已有生存本能效果时受伤不再触发此效果。</t>
        </is>
      </c>
      <c r="C526" s="129" t="n"/>
      <c r="D526" s="129" t="n"/>
      <c r="E526" s="129" t="n"/>
      <c r="F526" s="129" t="n"/>
      <c r="G526" s="129" t="n"/>
      <c r="H526" s="129" t="n"/>
      <c r="I526" s="129" t="n"/>
      <c r="J526" s="129" t="n"/>
      <c r="K526" s="129" t="n"/>
      <c r="L526" s="129" t="n"/>
      <c r="M526" s="130" t="n"/>
    </row>
    <row r="527" ht="24" customHeight="1">
      <c r="A527" s="414" t="n"/>
      <c r="B527" s="1175" t="inlineStr">
        <is>
          <t>等级54 ：受伤时触发生存本能：获得武器和技能伤害59.6%的减伤，再次受伤后效果解除。已有生存本能效果时受伤不再触发此效果。</t>
        </is>
      </c>
      <c r="C527" s="129" t="n"/>
      <c r="D527" s="129" t="n"/>
      <c r="E527" s="129" t="n"/>
      <c r="F527" s="129" t="n"/>
      <c r="G527" s="129" t="n"/>
      <c r="H527" s="129" t="n"/>
      <c r="I527" s="129" t="n"/>
      <c r="J527" s="129" t="n"/>
      <c r="K527" s="129" t="n"/>
      <c r="L527" s="129" t="n"/>
      <c r="M527" s="130" t="n"/>
    </row>
    <row r="528" ht="24" customHeight="1">
      <c r="A528" s="414" t="n"/>
      <c r="B528" s="1175" t="inlineStr">
        <is>
          <t>等级55 ：受伤时触发生存本能：获得武器和技能伤害61.0%的减伤，再次受伤后效果解除。已有生存本能效果时受伤不再触发此效果。</t>
        </is>
      </c>
      <c r="C528" s="129" t="n"/>
      <c r="D528" s="129" t="n"/>
      <c r="E528" s="129" t="n"/>
      <c r="F528" s="129" t="n"/>
      <c r="G528" s="129" t="n"/>
      <c r="H528" s="129" t="n"/>
      <c r="I528" s="129" t="n"/>
      <c r="J528" s="129" t="n"/>
      <c r="K528" s="129" t="n"/>
      <c r="L528" s="129" t="n"/>
      <c r="M528" s="130" t="n"/>
    </row>
    <row r="529" ht="24" customHeight="1">
      <c r="A529" s="414" t="n"/>
      <c r="B529" s="1175" t="inlineStr">
        <is>
          <t>等级56 ：受伤时触发生存本能：获得武器和技能伤害62.4%的减伤，再次受伤后效果解除。已有生存本能效果时受伤不再触发此效果。</t>
        </is>
      </c>
      <c r="C529" s="129" t="n"/>
      <c r="D529" s="129" t="n"/>
      <c r="E529" s="129" t="n"/>
      <c r="F529" s="129" t="n"/>
      <c r="G529" s="129" t="n"/>
      <c r="H529" s="129" t="n"/>
      <c r="I529" s="129" t="n"/>
      <c r="J529" s="129" t="n"/>
      <c r="K529" s="129" t="n"/>
      <c r="L529" s="129" t="n"/>
      <c r="M529" s="130" t="n"/>
    </row>
    <row r="530" ht="24" customHeight="1">
      <c r="A530" s="414" t="n"/>
      <c r="B530" s="1175" t="inlineStr">
        <is>
          <t>等级57 ：受伤时触发生存本能：获得武器和技能伤害63.8%的减伤，再次受伤后效果解除。已有生存本能效果时受伤不再触发此效果。</t>
        </is>
      </c>
      <c r="C530" s="129" t="n"/>
      <c r="D530" s="129" t="n"/>
      <c r="E530" s="129" t="n"/>
      <c r="F530" s="129" t="n"/>
      <c r="G530" s="129" t="n"/>
      <c r="H530" s="129" t="n"/>
      <c r="I530" s="129" t="n"/>
      <c r="J530" s="129" t="n"/>
      <c r="K530" s="129" t="n"/>
      <c r="L530" s="129" t="n"/>
      <c r="M530" s="130" t="n"/>
    </row>
    <row r="531" ht="24" customHeight="1">
      <c r="A531" s="414" t="n"/>
      <c r="B531" s="1175" t="inlineStr">
        <is>
          <t>等级58 ：受伤时触发生存本能：获得武器和技能伤害65.2%的减伤，再次受伤后效果解除。已有生存本能效果时受伤不再触发此效果。</t>
        </is>
      </c>
      <c r="C531" s="129" t="n"/>
      <c r="D531" s="129" t="n"/>
      <c r="E531" s="129" t="n"/>
      <c r="F531" s="129" t="n"/>
      <c r="G531" s="129" t="n"/>
      <c r="H531" s="129" t="n"/>
      <c r="I531" s="129" t="n"/>
      <c r="J531" s="129" t="n"/>
      <c r="K531" s="129" t="n"/>
      <c r="L531" s="129" t="n"/>
      <c r="M531" s="130" t="n"/>
    </row>
    <row r="532" ht="24" customHeight="1">
      <c r="A532" s="414" t="n"/>
      <c r="B532" s="1175" t="inlineStr">
        <is>
          <t>等级59 ：受伤时触发生存本能：获得武器和技能伤害66.6%的减伤，再次受伤后效果解除。已有生存本能效果时受伤不再触发此效果。</t>
        </is>
      </c>
      <c r="C532" s="129" t="n"/>
      <c r="D532" s="129" t="n"/>
      <c r="E532" s="129" t="n"/>
      <c r="F532" s="129" t="n"/>
      <c r="G532" s="129" t="n"/>
      <c r="H532" s="129" t="n"/>
      <c r="I532" s="129" t="n"/>
      <c r="J532" s="129" t="n"/>
      <c r="K532" s="129" t="n"/>
      <c r="L532" s="129" t="n"/>
      <c r="M532" s="130" t="n"/>
    </row>
    <row r="533" ht="24" customHeight="1">
      <c r="A533" s="414" t="n"/>
      <c r="B533" s="1176" t="inlineStr">
        <is>
          <t>等级60 ：受伤时触发生存本能：获得武器和技能伤害68.0%的减伤，再次受伤后效果解除。已有生存本能效果时受伤不再触发此效果。</t>
        </is>
      </c>
      <c r="C533" s="135" t="n"/>
      <c r="D533" s="135" t="n"/>
      <c r="E533" s="135" t="n"/>
      <c r="F533" s="135" t="n"/>
      <c r="G533" s="135" t="n"/>
      <c r="H533" s="135" t="n"/>
      <c r="I533" s="135" t="n"/>
      <c r="J533" s="135" t="n"/>
      <c r="K533" s="135" t="n"/>
      <c r="L533" s="135" t="n"/>
      <c r="M533" s="136" t="n"/>
    </row>
    <row r="534" ht="24" customHeight="1">
      <c r="A534" s="691" t="inlineStr">
        <is>
          <t>坚定不移
所需武器
小李飞刀
月光炮
双截棍
霸皇</t>
        </is>
      </c>
      <c r="B534" s="1174" t="inlineStr">
        <is>
          <t>等级 0  ：任何攻击未命中对手时，下一次攻击的命中+  0.5%；攻击命中对手后，下一次攻击的命中率就不再提升。该效果在战斗中一直有效。</t>
        </is>
      </c>
      <c r="C534" s="158" t="n"/>
      <c r="D534" s="158" t="n"/>
      <c r="E534" s="158" t="n"/>
      <c r="F534" s="158" t="n"/>
      <c r="G534" s="158" t="n"/>
      <c r="H534" s="158" t="n"/>
      <c r="I534" s="158" t="n"/>
      <c r="J534" s="158" t="n"/>
      <c r="K534" s="158" t="n"/>
      <c r="L534" s="158" t="n"/>
      <c r="M534" s="320" t="n"/>
    </row>
    <row r="535" ht="24" customHeight="1">
      <c r="A535" s="414" t="n"/>
      <c r="B535" s="1175" t="inlineStr">
        <is>
          <t>等级 1  ：任何攻击未命中对手时，下一次攻击的命中+  1.0%；攻击命中对手后，下一次攻击的命中率就不再提升。该效果在战斗中一直有效。</t>
        </is>
      </c>
      <c r="C535" s="129" t="n"/>
      <c r="D535" s="129" t="n"/>
      <c r="E535" s="129" t="n"/>
      <c r="F535" s="129" t="n"/>
      <c r="G535" s="129" t="n"/>
      <c r="H535" s="129" t="n"/>
      <c r="I535" s="129" t="n"/>
      <c r="J535" s="129" t="n"/>
      <c r="K535" s="129" t="n"/>
      <c r="L535" s="129" t="n"/>
      <c r="M535" s="130" t="n"/>
    </row>
    <row r="536" ht="24" customHeight="1">
      <c r="A536" s="414" t="n"/>
      <c r="B536" s="1175" t="inlineStr">
        <is>
          <t>等级 2  ：任何攻击未命中对手时，下一次攻击的命中+  1.5%；攻击命中对手后，下一次攻击的命中率就不再提升。该效果在战斗中一直有效。</t>
        </is>
      </c>
      <c r="C536" s="129" t="n"/>
      <c r="D536" s="129" t="n"/>
      <c r="E536" s="129" t="n"/>
      <c r="F536" s="129" t="n"/>
      <c r="G536" s="129" t="n"/>
      <c r="H536" s="129" t="n"/>
      <c r="I536" s="129" t="n"/>
      <c r="J536" s="129" t="n"/>
      <c r="K536" s="129" t="n"/>
      <c r="L536" s="129" t="n"/>
      <c r="M536" s="130" t="n"/>
    </row>
    <row r="537" ht="24" customHeight="1">
      <c r="A537" s="414" t="n"/>
      <c r="B537" s="1175" t="inlineStr">
        <is>
          <t>等级 3  ：任何攻击未命中对手时，下一次攻击的命中+  2.0%；攻击命中对手后，下一次攻击的命中率就不再提升。该效果在战斗中一直有效。</t>
        </is>
      </c>
      <c r="C537" s="129" t="n"/>
      <c r="D537" s="129" t="n"/>
      <c r="E537" s="129" t="n"/>
      <c r="F537" s="129" t="n"/>
      <c r="G537" s="129" t="n"/>
      <c r="H537" s="129" t="n"/>
      <c r="I537" s="129" t="n"/>
      <c r="J537" s="129" t="n"/>
      <c r="K537" s="129" t="n"/>
      <c r="L537" s="129" t="n"/>
      <c r="M537" s="130" t="n"/>
    </row>
    <row r="538" ht="24" customHeight="1">
      <c r="A538" s="414" t="n"/>
      <c r="B538" s="1175" t="inlineStr">
        <is>
          <t>等级 4  ：任何攻击未命中对手时，下一次攻击的命中+  2.5%；攻击命中对手后，下一次攻击的命中率就不再提升。该效果在战斗中一直有效。</t>
        </is>
      </c>
      <c r="C538" s="129" t="n"/>
      <c r="D538" s="129" t="n"/>
      <c r="E538" s="129" t="n"/>
      <c r="F538" s="129" t="n"/>
      <c r="G538" s="129" t="n"/>
      <c r="H538" s="129" t="n"/>
      <c r="I538" s="129" t="n"/>
      <c r="J538" s="129" t="n"/>
      <c r="K538" s="129" t="n"/>
      <c r="L538" s="129" t="n"/>
      <c r="M538" s="130" t="n"/>
    </row>
    <row r="539" ht="24" customHeight="1">
      <c r="A539" s="414" t="n"/>
      <c r="B539" s="1175" t="inlineStr">
        <is>
          <t>等级 5  ：任何攻击未命中对手时，下一次攻击的命中+  3.0%；攻击命中对手后，下一次攻击的命中率就不再提升。该效果在战斗中一直有效。</t>
        </is>
      </c>
      <c r="C539" s="129" t="n"/>
      <c r="D539" s="129" t="n"/>
      <c r="E539" s="129" t="n"/>
      <c r="F539" s="129" t="n"/>
      <c r="G539" s="129" t="n"/>
      <c r="H539" s="129" t="n"/>
      <c r="I539" s="129" t="n"/>
      <c r="J539" s="129" t="n"/>
      <c r="K539" s="129" t="n"/>
      <c r="L539" s="129" t="n"/>
      <c r="M539" s="130" t="n"/>
    </row>
    <row r="540" ht="24" customHeight="1">
      <c r="A540" s="414" t="n"/>
      <c r="B540" s="1175" t="inlineStr">
        <is>
          <t>等级 6  ：任何攻击未命中对手时，下一次攻击的命中+  3.6%；攻击命中对手后，下一次攻击的命中率就不再提升。该效果在战斗中一直有效。</t>
        </is>
      </c>
      <c r="C540" s="129" t="n"/>
      <c r="D540" s="129" t="n"/>
      <c r="E540" s="129" t="n"/>
      <c r="F540" s="129" t="n"/>
      <c r="G540" s="129" t="n"/>
      <c r="H540" s="129" t="n"/>
      <c r="I540" s="129" t="n"/>
      <c r="J540" s="129" t="n"/>
      <c r="K540" s="129" t="n"/>
      <c r="L540" s="129" t="n"/>
      <c r="M540" s="130" t="n"/>
    </row>
    <row r="541" ht="24" customHeight="1">
      <c r="A541" s="414" t="n"/>
      <c r="B541" s="1175" t="inlineStr">
        <is>
          <t>等级 7  ：任何攻击未命中对手时，下一次攻击的命中+  4.2%；攻击命中对手后，下一次攻击的命中率就不再提升。该效果在战斗中一直有效。</t>
        </is>
      </c>
      <c r="C541" s="129" t="n"/>
      <c r="D541" s="129" t="n"/>
      <c r="E541" s="129" t="n"/>
      <c r="F541" s="129" t="n"/>
      <c r="G541" s="129" t="n"/>
      <c r="H541" s="129" t="n"/>
      <c r="I541" s="129" t="n"/>
      <c r="J541" s="129" t="n"/>
      <c r="K541" s="129" t="n"/>
      <c r="L541" s="129" t="n"/>
      <c r="M541" s="130" t="n"/>
    </row>
    <row r="542" ht="24" customHeight="1">
      <c r="A542" s="414" t="n"/>
      <c r="B542" s="1175" t="inlineStr">
        <is>
          <t>等级 8  ：任何攻击未命中对手时，下一次攻击的命中+  4.8%；攻击命中对手后，下一次攻击的命中率就不再提升。该效果在战斗中一直有效。</t>
        </is>
      </c>
      <c r="C542" s="129" t="n"/>
      <c r="D542" s="129" t="n"/>
      <c r="E542" s="129" t="n"/>
      <c r="F542" s="129" t="n"/>
      <c r="G542" s="129" t="n"/>
      <c r="H542" s="129" t="n"/>
      <c r="I542" s="129" t="n"/>
      <c r="J542" s="129" t="n"/>
      <c r="K542" s="129" t="n"/>
      <c r="L542" s="129" t="n"/>
      <c r="M542" s="130" t="n"/>
    </row>
    <row r="543" ht="24" customHeight="1">
      <c r="A543" s="414" t="n"/>
      <c r="B543" s="1175" t="inlineStr">
        <is>
          <t>等级 9  ：任何攻击未命中对手时，下一次攻击的命中+  5.4%；攻击命中对手后，下一次攻击的命中率就不再提升。该效果在战斗中一直有效。</t>
        </is>
      </c>
      <c r="C543" s="129" t="n"/>
      <c r="D543" s="129" t="n"/>
      <c r="E543" s="129" t="n"/>
      <c r="F543" s="129" t="n"/>
      <c r="G543" s="129" t="n"/>
      <c r="H543" s="129" t="n"/>
      <c r="I543" s="129" t="n"/>
      <c r="J543" s="129" t="n"/>
      <c r="K543" s="129" t="n"/>
      <c r="L543" s="129" t="n"/>
      <c r="M543" s="130" t="n"/>
    </row>
    <row r="544" ht="24" customHeight="1">
      <c r="A544" s="414" t="n"/>
      <c r="B544" s="1175" t="inlineStr">
        <is>
          <t>等级10 ：任何攻击未命中对手时，下一次攻击的命中+  6.0%；攻击命中对手后，下一次攻击的命中率就不再提升。该效果在战斗中一直有效。</t>
        </is>
      </c>
      <c r="C544" s="129" t="n"/>
      <c r="D544" s="129" t="n"/>
      <c r="E544" s="129" t="n"/>
      <c r="F544" s="129" t="n"/>
      <c r="G544" s="129" t="n"/>
      <c r="H544" s="129" t="n"/>
      <c r="I544" s="129" t="n"/>
      <c r="J544" s="129" t="n"/>
      <c r="K544" s="129" t="n"/>
      <c r="L544" s="129" t="n"/>
      <c r="M544" s="130" t="n"/>
    </row>
    <row r="545" ht="24" customHeight="1">
      <c r="A545" s="414" t="n"/>
      <c r="B545" s="1175" t="inlineStr">
        <is>
          <t>等级11 ：任何攻击未命中对手时，下一次攻击的命中+  6.8%；攻击命中对手后，下一次攻击的命中率就不再提升。该效果在战斗中一直有效。</t>
        </is>
      </c>
      <c r="C545" s="129" t="n"/>
      <c r="D545" s="129" t="n"/>
      <c r="E545" s="129" t="n"/>
      <c r="F545" s="129" t="n"/>
      <c r="G545" s="129" t="n"/>
      <c r="H545" s="129" t="n"/>
      <c r="I545" s="129" t="n"/>
      <c r="J545" s="129" t="n"/>
      <c r="K545" s="129" t="n"/>
      <c r="L545" s="129" t="n"/>
      <c r="M545" s="130" t="n"/>
    </row>
    <row r="546" ht="24" customHeight="1">
      <c r="A546" s="414" t="n"/>
      <c r="B546" s="1175" t="inlineStr">
        <is>
          <t>等级12 ：任何攻击未命中对手时，下一次攻击的命中+  7.6%；攻击命中对手后，下一次攻击的命中率就不再提升。该效果在战斗中一直有效。</t>
        </is>
      </c>
      <c r="C546" s="129" t="n"/>
      <c r="D546" s="129" t="n"/>
      <c r="E546" s="129" t="n"/>
      <c r="F546" s="129" t="n"/>
      <c r="G546" s="129" t="n"/>
      <c r="H546" s="129" t="n"/>
      <c r="I546" s="129" t="n"/>
      <c r="J546" s="129" t="n"/>
      <c r="K546" s="129" t="n"/>
      <c r="L546" s="129" t="n"/>
      <c r="M546" s="130" t="n"/>
    </row>
    <row r="547" ht="24" customHeight="1">
      <c r="A547" s="414" t="n"/>
      <c r="B547" s="1175" t="inlineStr">
        <is>
          <t>等级13 ：任何攻击未命中对手时，下一次攻击的命中+  8.4%；攻击命中对手后，下一次攻击的命中率就不再提升。该效果在战斗中一直有效。</t>
        </is>
      </c>
      <c r="C547" s="129" t="n"/>
      <c r="D547" s="129" t="n"/>
      <c r="E547" s="129" t="n"/>
      <c r="F547" s="129" t="n"/>
      <c r="G547" s="129" t="n"/>
      <c r="H547" s="129" t="n"/>
      <c r="I547" s="129" t="n"/>
      <c r="J547" s="129" t="n"/>
      <c r="K547" s="129" t="n"/>
      <c r="L547" s="129" t="n"/>
      <c r="M547" s="130" t="n"/>
    </row>
    <row r="548" ht="24" customHeight="1">
      <c r="A548" s="414" t="n"/>
      <c r="B548" s="1175" t="inlineStr">
        <is>
          <t>等级14 ：任何攻击未命中对手时，下一次攻击的命中+  9.2%；攻击命中对手后，下一次攻击的命中率就不再提升。该效果在战斗中一直有效。</t>
        </is>
      </c>
      <c r="C548" s="129" t="n"/>
      <c r="D548" s="129" t="n"/>
      <c r="E548" s="129" t="n"/>
      <c r="F548" s="129" t="n"/>
      <c r="G548" s="129" t="n"/>
      <c r="H548" s="129" t="n"/>
      <c r="I548" s="129" t="n"/>
      <c r="J548" s="129" t="n"/>
      <c r="K548" s="129" t="n"/>
      <c r="L548" s="129" t="n"/>
      <c r="M548" s="130" t="n"/>
    </row>
    <row r="549" ht="24" customHeight="1">
      <c r="A549" s="414" t="n"/>
      <c r="B549" s="1175" t="inlineStr">
        <is>
          <t>等级15 ：任何攻击未命中对手时，下一次攻击的命中+10.0%；攻击命中对手后，下一次攻击的命中率就不再提升。该效果在战斗中一直有效。</t>
        </is>
      </c>
      <c r="C549" s="129" t="n"/>
      <c r="D549" s="129" t="n"/>
      <c r="E549" s="129" t="n"/>
      <c r="F549" s="129" t="n"/>
      <c r="G549" s="129" t="n"/>
      <c r="H549" s="129" t="n"/>
      <c r="I549" s="129" t="n"/>
      <c r="J549" s="129" t="n"/>
      <c r="K549" s="129" t="n"/>
      <c r="L549" s="129" t="n"/>
      <c r="M549" s="130" t="n"/>
    </row>
    <row r="550" ht="24" customHeight="1">
      <c r="A550" s="414" t="n"/>
      <c r="B550" s="1175" t="inlineStr">
        <is>
          <t>等级16 ：任何攻击未命中对手时，下一次攻击的命中+10.8%；攻击命中对手后，下一次攻击的命中率就不再提升。该效果在战斗中一直有效。</t>
        </is>
      </c>
      <c r="C550" s="129" t="n"/>
      <c r="D550" s="129" t="n"/>
      <c r="E550" s="129" t="n"/>
      <c r="F550" s="129" t="n"/>
      <c r="G550" s="129" t="n"/>
      <c r="H550" s="129" t="n"/>
      <c r="I550" s="129" t="n"/>
      <c r="J550" s="129" t="n"/>
      <c r="K550" s="129" t="n"/>
      <c r="L550" s="129" t="n"/>
      <c r="M550" s="130" t="n"/>
    </row>
    <row r="551" ht="24" customHeight="1">
      <c r="A551" s="414" t="n"/>
      <c r="B551" s="1175" t="inlineStr">
        <is>
          <t>等级17 ：任何攻击未命中对手时，下一次攻击的命中+11.6%；攻击命中对手后，下一次攻击的命中率就不再提升。该效果在战斗中一直有效。</t>
        </is>
      </c>
      <c r="C551" s="129" t="n"/>
      <c r="D551" s="129" t="n"/>
      <c r="E551" s="129" t="n"/>
      <c r="F551" s="129" t="n"/>
      <c r="G551" s="129" t="n"/>
      <c r="H551" s="129" t="n"/>
      <c r="I551" s="129" t="n"/>
      <c r="J551" s="129" t="n"/>
      <c r="K551" s="129" t="n"/>
      <c r="L551" s="129" t="n"/>
      <c r="M551" s="130" t="n"/>
    </row>
    <row r="552" ht="24" customHeight="1">
      <c r="A552" s="414" t="n"/>
      <c r="B552" s="1175" t="inlineStr">
        <is>
          <t>等级18 ：任何攻击未命中对手时，下一次攻击的命中+12.4%；攻击命中对手后，下一次攻击的命中率就不再提升。该效果在战斗中一直有效。</t>
        </is>
      </c>
      <c r="C552" s="129" t="n"/>
      <c r="D552" s="129" t="n"/>
      <c r="E552" s="129" t="n"/>
      <c r="F552" s="129" t="n"/>
      <c r="G552" s="129" t="n"/>
      <c r="H552" s="129" t="n"/>
      <c r="I552" s="129" t="n"/>
      <c r="J552" s="129" t="n"/>
      <c r="K552" s="129" t="n"/>
      <c r="L552" s="129" t="n"/>
      <c r="M552" s="130" t="n"/>
    </row>
    <row r="553" ht="24" customHeight="1">
      <c r="A553" s="414" t="n"/>
      <c r="B553" s="1175" t="inlineStr">
        <is>
          <t>等级19 ：任何攻击未命中对手时，下一次攻击的命中+13.2%；攻击命中对手后，下一次攻击的命中率就不再提升。该效果在战斗中一直有效。</t>
        </is>
      </c>
      <c r="C553" s="129" t="n"/>
      <c r="D553" s="129" t="n"/>
      <c r="E553" s="129" t="n"/>
      <c r="F553" s="129" t="n"/>
      <c r="G553" s="129" t="n"/>
      <c r="H553" s="129" t="n"/>
      <c r="I553" s="129" t="n"/>
      <c r="J553" s="129" t="n"/>
      <c r="K553" s="129" t="n"/>
      <c r="L553" s="129" t="n"/>
      <c r="M553" s="130" t="n"/>
    </row>
    <row r="554" ht="24" customHeight="1">
      <c r="A554" s="414" t="n"/>
      <c r="B554" s="1175" t="inlineStr">
        <is>
          <t>等级20 ：任何攻击未命中对手时，下一次攻击的命中+14.0%；攻击命中对手后，下一次攻击的命中率就不再提升。该效果在战斗中一直有效。</t>
        </is>
      </c>
      <c r="C554" s="129" t="n"/>
      <c r="D554" s="129" t="n"/>
      <c r="E554" s="129" t="n"/>
      <c r="F554" s="129" t="n"/>
      <c r="G554" s="129" t="n"/>
      <c r="H554" s="129" t="n"/>
      <c r="I554" s="129" t="n"/>
      <c r="J554" s="129" t="n"/>
      <c r="K554" s="129" t="n"/>
      <c r="L554" s="129" t="n"/>
      <c r="M554" s="130" t="n"/>
    </row>
    <row r="555" ht="24" customHeight="1">
      <c r="A555" s="414" t="n"/>
      <c r="B555" s="1175" t="inlineStr">
        <is>
          <t>等级21 ：任何攻击未命中对手时，下一次攻击的命中+15.2%；攻击命中对手后，下一次攻击的命中率就不再提升。该效果在战斗中一直有效。</t>
        </is>
      </c>
      <c r="C555" s="129" t="n"/>
      <c r="D555" s="129" t="n"/>
      <c r="E555" s="129" t="n"/>
      <c r="F555" s="129" t="n"/>
      <c r="G555" s="129" t="n"/>
      <c r="H555" s="129" t="n"/>
      <c r="I555" s="129" t="n"/>
      <c r="J555" s="129" t="n"/>
      <c r="K555" s="129" t="n"/>
      <c r="L555" s="129" t="n"/>
      <c r="M555" s="130" t="n"/>
    </row>
    <row r="556" ht="24" customHeight="1">
      <c r="A556" s="414" t="n"/>
      <c r="B556" s="1175" t="inlineStr">
        <is>
          <t>等级22 ：任何攻击未命中对手时，下一次攻击的命中+16.4%；攻击命中对手后，下一次攻击的命中率就不再提升。该效果在战斗中一直有效。</t>
        </is>
      </c>
      <c r="C556" s="129" t="n"/>
      <c r="D556" s="129" t="n"/>
      <c r="E556" s="129" t="n"/>
      <c r="F556" s="129" t="n"/>
      <c r="G556" s="129" t="n"/>
      <c r="H556" s="129" t="n"/>
      <c r="I556" s="129" t="n"/>
      <c r="J556" s="129" t="n"/>
      <c r="K556" s="129" t="n"/>
      <c r="L556" s="129" t="n"/>
      <c r="M556" s="130" t="n"/>
    </row>
    <row r="557" ht="24" customHeight="1">
      <c r="A557" s="414" t="n"/>
      <c r="B557" s="1175" t="inlineStr">
        <is>
          <t>等级23 ：任何攻击未命中对手时，下一次攻击的命中+17.6%；攻击命中对手后，下一次攻击的命中率就不再提升。该效果在战斗中一直有效。</t>
        </is>
      </c>
      <c r="C557" s="129" t="n"/>
      <c r="D557" s="129" t="n"/>
      <c r="E557" s="129" t="n"/>
      <c r="F557" s="129" t="n"/>
      <c r="G557" s="129" t="n"/>
      <c r="H557" s="129" t="n"/>
      <c r="I557" s="129" t="n"/>
      <c r="J557" s="129" t="n"/>
      <c r="K557" s="129" t="n"/>
      <c r="L557" s="129" t="n"/>
      <c r="M557" s="130" t="n"/>
    </row>
    <row r="558" ht="24" customHeight="1">
      <c r="A558" s="414" t="n"/>
      <c r="B558" s="1175" t="inlineStr">
        <is>
          <t>等级24 ：任何攻击未命中对手时，下一次攻击的命中+18.8%；攻击命中对手后，下一次攻击的命中率就不再提升。该效果在战斗中一直有效。</t>
        </is>
      </c>
      <c r="C558" s="129" t="n"/>
      <c r="D558" s="129" t="n"/>
      <c r="E558" s="129" t="n"/>
      <c r="F558" s="129" t="n"/>
      <c r="G558" s="129" t="n"/>
      <c r="H558" s="129" t="n"/>
      <c r="I558" s="129" t="n"/>
      <c r="J558" s="129" t="n"/>
      <c r="K558" s="129" t="n"/>
      <c r="L558" s="129" t="n"/>
      <c r="M558" s="130" t="n"/>
    </row>
    <row r="559" ht="24" customHeight="1">
      <c r="A559" s="414" t="n"/>
      <c r="B559" s="1175" t="inlineStr">
        <is>
          <t>等级25 ：任何攻击未命中对手时，下一次攻击的命中+20.0%；攻击命中对手后，下一次攻击的命中率就不再提升。该效果在战斗中一直有效。</t>
        </is>
      </c>
      <c r="C559" s="129" t="n"/>
      <c r="D559" s="129" t="n"/>
      <c r="E559" s="129" t="n"/>
      <c r="F559" s="129" t="n"/>
      <c r="G559" s="129" t="n"/>
      <c r="H559" s="129" t="n"/>
      <c r="I559" s="129" t="n"/>
      <c r="J559" s="129" t="n"/>
      <c r="K559" s="129" t="n"/>
      <c r="L559" s="129" t="n"/>
      <c r="M559" s="130" t="n"/>
    </row>
    <row r="560" ht="24" customHeight="1">
      <c r="A560" s="414" t="n"/>
      <c r="B560" s="1175" t="inlineStr">
        <is>
          <t>等级26 ：任何攻击未命中对手时，下一次攻击的命中+21.2%；攻击命中对手后，下一次攻击的命中率就不再提升。该效果在战斗中一直有效。</t>
        </is>
      </c>
      <c r="C560" s="129" t="n"/>
      <c r="D560" s="129" t="n"/>
      <c r="E560" s="129" t="n"/>
      <c r="F560" s="129" t="n"/>
      <c r="G560" s="129" t="n"/>
      <c r="H560" s="129" t="n"/>
      <c r="I560" s="129" t="n"/>
      <c r="J560" s="129" t="n"/>
      <c r="K560" s="129" t="n"/>
      <c r="L560" s="129" t="n"/>
      <c r="M560" s="130" t="n"/>
    </row>
    <row r="561" ht="24" customHeight="1">
      <c r="A561" s="414" t="n"/>
      <c r="B561" s="1175" t="inlineStr">
        <is>
          <t>等级27 ：任何攻击未命中对手时，下一次攻击的命中+22.4%；攻击命中对手后，下一次攻击的命中率就不再提升。该效果在战斗中一直有效。</t>
        </is>
      </c>
      <c r="C561" s="129" t="n"/>
      <c r="D561" s="129" t="n"/>
      <c r="E561" s="129" t="n"/>
      <c r="F561" s="129" t="n"/>
      <c r="G561" s="129" t="n"/>
      <c r="H561" s="129" t="n"/>
      <c r="I561" s="129" t="n"/>
      <c r="J561" s="129" t="n"/>
      <c r="K561" s="129" t="n"/>
      <c r="L561" s="129" t="n"/>
      <c r="M561" s="130" t="n"/>
    </row>
    <row r="562" ht="24" customHeight="1">
      <c r="A562" s="414" t="n"/>
      <c r="B562" s="1175" t="inlineStr">
        <is>
          <t>等级28 ：任何攻击未命中对手时，下一次攻击的命中+23.6%；攻击命中对手后，下一次攻击的命中率就不再提升。该效果在战斗中一直有效。</t>
        </is>
      </c>
      <c r="C562" s="129" t="n"/>
      <c r="D562" s="129" t="n"/>
      <c r="E562" s="129" t="n"/>
      <c r="F562" s="129" t="n"/>
      <c r="G562" s="129" t="n"/>
      <c r="H562" s="129" t="n"/>
      <c r="I562" s="129" t="n"/>
      <c r="J562" s="129" t="n"/>
      <c r="K562" s="129" t="n"/>
      <c r="L562" s="129" t="n"/>
      <c r="M562" s="130" t="n"/>
    </row>
    <row r="563" ht="24" customHeight="1">
      <c r="A563" s="414" t="n"/>
      <c r="B563" s="1175" t="inlineStr">
        <is>
          <t>等级29 ：任何攻击未命中对手时，下一次攻击的命中+24.8%；攻击命中对手后，下一次攻击的命中率就不再提升。该效果在战斗中一直有效。</t>
        </is>
      </c>
      <c r="C563" s="129" t="n"/>
      <c r="D563" s="129" t="n"/>
      <c r="E563" s="129" t="n"/>
      <c r="F563" s="129" t="n"/>
      <c r="G563" s="129" t="n"/>
      <c r="H563" s="129" t="n"/>
      <c r="I563" s="129" t="n"/>
      <c r="J563" s="129" t="n"/>
      <c r="K563" s="129" t="n"/>
      <c r="L563" s="129" t="n"/>
      <c r="M563" s="130" t="n"/>
    </row>
    <row r="564" ht="24" customHeight="1">
      <c r="A564" s="414" t="n"/>
      <c r="B564" s="1175" t="inlineStr">
        <is>
          <t>等级30 ：任何攻击未命中对手时，下一次攻击的命中+26.0%；攻击命中对手后，下一次攻击的命中率就不再提升。该效果在战斗中一直有效。</t>
        </is>
      </c>
      <c r="C564" s="129" t="n"/>
      <c r="D564" s="129" t="n"/>
      <c r="E564" s="129" t="n"/>
      <c r="F564" s="129" t="n"/>
      <c r="G564" s="129" t="n"/>
      <c r="H564" s="129" t="n"/>
      <c r="I564" s="129" t="n"/>
      <c r="J564" s="129" t="n"/>
      <c r="K564" s="129" t="n"/>
      <c r="L564" s="129" t="n"/>
      <c r="M564" s="130" t="n"/>
    </row>
    <row r="565" ht="24" customHeight="1">
      <c r="A565" s="414" t="n"/>
      <c r="B565" s="1175" t="inlineStr">
        <is>
          <t>等级31 ：任何攻击未命中对手时，下一次攻击的命中+27.4%；攻击命中对手后，下一次攻击的命中率就不再提升。该效果在战斗中一直有效。</t>
        </is>
      </c>
      <c r="C565" s="129" t="n"/>
      <c r="D565" s="129" t="n"/>
      <c r="E565" s="129" t="n"/>
      <c r="F565" s="129" t="n"/>
      <c r="G565" s="129" t="n"/>
      <c r="H565" s="129" t="n"/>
      <c r="I565" s="129" t="n"/>
      <c r="J565" s="129" t="n"/>
      <c r="K565" s="129" t="n"/>
      <c r="L565" s="129" t="n"/>
      <c r="M565" s="130" t="n"/>
    </row>
    <row r="566" ht="24" customHeight="1">
      <c r="A566" s="414" t="n"/>
      <c r="B566" s="1175" t="inlineStr">
        <is>
          <t>等级32 ：任何攻击未命中对手时，下一次攻击的命中+28.8%；攻击命中对手后，下一次攻击的命中率就不再提升。该效果在战斗中一直有效。</t>
        </is>
      </c>
      <c r="C566" s="129" t="n"/>
      <c r="D566" s="129" t="n"/>
      <c r="E566" s="129" t="n"/>
      <c r="F566" s="129" t="n"/>
      <c r="G566" s="129" t="n"/>
      <c r="H566" s="129" t="n"/>
      <c r="I566" s="129" t="n"/>
      <c r="J566" s="129" t="n"/>
      <c r="K566" s="129" t="n"/>
      <c r="L566" s="129" t="n"/>
      <c r="M566" s="130" t="n"/>
    </row>
    <row r="567" ht="24" customHeight="1">
      <c r="A567" s="414" t="n"/>
      <c r="B567" s="1175" t="inlineStr">
        <is>
          <t>等级33 ：任何攻击未命中对手时，下一次攻击的命中+30.2%；攻击命中对手后，下一次攻击的命中率就不再提升。该效果在战斗中一直有效。</t>
        </is>
      </c>
      <c r="C567" s="129" t="n"/>
      <c r="D567" s="129" t="n"/>
      <c r="E567" s="129" t="n"/>
      <c r="F567" s="129" t="n"/>
      <c r="G567" s="129" t="n"/>
      <c r="H567" s="129" t="n"/>
      <c r="I567" s="129" t="n"/>
      <c r="J567" s="129" t="n"/>
      <c r="K567" s="129" t="n"/>
      <c r="L567" s="129" t="n"/>
      <c r="M567" s="130" t="n"/>
    </row>
    <row r="568" ht="24" customHeight="1">
      <c r="A568" s="414" t="n"/>
      <c r="B568" s="1175" t="inlineStr">
        <is>
          <t>等级34 ：任何攻击未命中对手时，下一次攻击的命中+31.6%；攻击命中对手后，下一次攻击的命中率就不再提升。该效果在战斗中一直有效。</t>
        </is>
      </c>
      <c r="C568" s="129" t="n"/>
      <c r="D568" s="129" t="n"/>
      <c r="E568" s="129" t="n"/>
      <c r="F568" s="129" t="n"/>
      <c r="G568" s="129" t="n"/>
      <c r="H568" s="129" t="n"/>
      <c r="I568" s="129" t="n"/>
      <c r="J568" s="129" t="n"/>
      <c r="K568" s="129" t="n"/>
      <c r="L568" s="129" t="n"/>
      <c r="M568" s="130" t="n"/>
    </row>
    <row r="569" ht="24" customHeight="1">
      <c r="A569" s="414" t="n"/>
      <c r="B569" s="1175" t="inlineStr">
        <is>
          <t>等级35 ：任何攻击未命中对手时，下一次攻击的命中+33.0%；攻击命中对手后，下一次攻击的命中率就不再提升。该效果在战斗中一直有效。</t>
        </is>
      </c>
      <c r="C569" s="129" t="n"/>
      <c r="D569" s="129" t="n"/>
      <c r="E569" s="129" t="n"/>
      <c r="F569" s="129" t="n"/>
      <c r="G569" s="129" t="n"/>
      <c r="H569" s="129" t="n"/>
      <c r="I569" s="129" t="n"/>
      <c r="J569" s="129" t="n"/>
      <c r="K569" s="129" t="n"/>
      <c r="L569" s="129" t="n"/>
      <c r="M569" s="130" t="n"/>
    </row>
    <row r="570" ht="24" customHeight="1">
      <c r="A570" s="414" t="n"/>
      <c r="B570" s="1175" t="inlineStr">
        <is>
          <t>等级36 ：任何攻击未命中对手时，下一次攻击的命中+34.4%；攻击命中对手后，下一次攻击的命中率就不再提升。该效果在战斗中一直有效。</t>
        </is>
      </c>
      <c r="C570" s="129" t="n"/>
      <c r="D570" s="129" t="n"/>
      <c r="E570" s="129" t="n"/>
      <c r="F570" s="129" t="n"/>
      <c r="G570" s="129" t="n"/>
      <c r="H570" s="129" t="n"/>
      <c r="I570" s="129" t="n"/>
      <c r="J570" s="129" t="n"/>
      <c r="K570" s="129" t="n"/>
      <c r="L570" s="129" t="n"/>
      <c r="M570" s="130" t="n"/>
    </row>
    <row r="571" ht="24" customHeight="1">
      <c r="A571" s="414" t="n"/>
      <c r="B571" s="1175" t="inlineStr">
        <is>
          <t>等级37 ：任何攻击未命中对手时，下一次攻击的命中+35.8%；攻击命中对手后，下一次攻击的命中率就不再提升。该效果在战斗中一直有效。</t>
        </is>
      </c>
      <c r="C571" s="129" t="n"/>
      <c r="D571" s="129" t="n"/>
      <c r="E571" s="129" t="n"/>
      <c r="F571" s="129" t="n"/>
      <c r="G571" s="129" t="n"/>
      <c r="H571" s="129" t="n"/>
      <c r="I571" s="129" t="n"/>
      <c r="J571" s="129" t="n"/>
      <c r="K571" s="129" t="n"/>
      <c r="L571" s="129" t="n"/>
      <c r="M571" s="130" t="n"/>
    </row>
    <row r="572" ht="24" customHeight="1">
      <c r="A572" s="414" t="n"/>
      <c r="B572" s="1175" t="inlineStr">
        <is>
          <t>等级38 ：任何攻击未命中对手时，下一次攻击的命中+37.2%；攻击命中对手后，下一次攻击的命中率就不再提升。该效果在战斗中一直有效。</t>
        </is>
      </c>
      <c r="C572" s="129" t="n"/>
      <c r="D572" s="129" t="n"/>
      <c r="E572" s="129" t="n"/>
      <c r="F572" s="129" t="n"/>
      <c r="G572" s="129" t="n"/>
      <c r="H572" s="129" t="n"/>
      <c r="I572" s="129" t="n"/>
      <c r="J572" s="129" t="n"/>
      <c r="K572" s="129" t="n"/>
      <c r="L572" s="129" t="n"/>
      <c r="M572" s="130" t="n"/>
    </row>
    <row r="573" ht="24" customHeight="1">
      <c r="A573" s="414" t="n"/>
      <c r="B573" s="1175" t="inlineStr">
        <is>
          <t>等级39 ：任何攻击未命中对手时，下一次攻击的命中+38.6%；攻击命中对手后，下一次攻击的命中率就不再提升。该效果在战斗中一直有效。</t>
        </is>
      </c>
      <c r="C573" s="129" t="n"/>
      <c r="D573" s="129" t="n"/>
      <c r="E573" s="129" t="n"/>
      <c r="F573" s="129" t="n"/>
      <c r="G573" s="129" t="n"/>
      <c r="H573" s="129" t="n"/>
      <c r="I573" s="129" t="n"/>
      <c r="J573" s="129" t="n"/>
      <c r="K573" s="129" t="n"/>
      <c r="L573" s="129" t="n"/>
      <c r="M573" s="130" t="n"/>
    </row>
    <row r="574" ht="24" customHeight="1">
      <c r="A574" s="414" t="n"/>
      <c r="B574" s="1175" t="inlineStr">
        <is>
          <t>等级40 ：任何攻击未命中对手时，下一次攻击的命中+40.0%；攻击命中对手后，下一次攻击的命中率就不再提升。该效果在战斗中一直有效。</t>
        </is>
      </c>
      <c r="C574" s="129" t="n"/>
      <c r="D574" s="129" t="n"/>
      <c r="E574" s="129" t="n"/>
      <c r="F574" s="129" t="n"/>
      <c r="G574" s="129" t="n"/>
      <c r="H574" s="129" t="n"/>
      <c r="I574" s="129" t="n"/>
      <c r="J574" s="129" t="n"/>
      <c r="K574" s="129" t="n"/>
      <c r="L574" s="129" t="n"/>
      <c r="M574" s="130" t="n"/>
    </row>
    <row r="575" ht="24" customHeight="1">
      <c r="A575" s="414" t="n"/>
      <c r="B575" s="1175" t="inlineStr">
        <is>
          <t>等级41 ：任何攻击未命中对手时，下一次攻击的命中+41.4%；攻击命中对手后，下一次攻击的命中率就不再提升。该效果在战斗中一直有效。</t>
        </is>
      </c>
      <c r="C575" s="129" t="n"/>
      <c r="D575" s="129" t="n"/>
      <c r="E575" s="129" t="n"/>
      <c r="F575" s="129" t="n"/>
      <c r="G575" s="129" t="n"/>
      <c r="H575" s="129" t="n"/>
      <c r="I575" s="129" t="n"/>
      <c r="J575" s="129" t="n"/>
      <c r="K575" s="129" t="n"/>
      <c r="L575" s="129" t="n"/>
      <c r="M575" s="130" t="n"/>
    </row>
    <row r="576" ht="24" customHeight="1">
      <c r="A576" s="414" t="n"/>
      <c r="B576" s="1175" t="inlineStr">
        <is>
          <t>等级42 ：任何攻击未命中对手时，下一次攻击的命中+42.8%；攻击命中对手后，下一次攻击的命中率就不再提升。该效果在战斗中一直有效。</t>
        </is>
      </c>
      <c r="C576" s="129" t="n"/>
      <c r="D576" s="129" t="n"/>
      <c r="E576" s="129" t="n"/>
      <c r="F576" s="129" t="n"/>
      <c r="G576" s="129" t="n"/>
      <c r="H576" s="129" t="n"/>
      <c r="I576" s="129" t="n"/>
      <c r="J576" s="129" t="n"/>
      <c r="K576" s="129" t="n"/>
      <c r="L576" s="129" t="n"/>
      <c r="M576" s="130" t="n"/>
    </row>
    <row r="577" ht="24" customHeight="1">
      <c r="A577" s="414" t="n"/>
      <c r="B577" s="1175" t="inlineStr">
        <is>
          <t>等级43 ：任何攻击未命中对手时，下一次攻击的命中+44.2%；攻击命中对手后，下一次攻击的命中率就不再提升。该效果在战斗中一直有效。</t>
        </is>
      </c>
      <c r="C577" s="129" t="n"/>
      <c r="D577" s="129" t="n"/>
      <c r="E577" s="129" t="n"/>
      <c r="F577" s="129" t="n"/>
      <c r="G577" s="129" t="n"/>
      <c r="H577" s="129" t="n"/>
      <c r="I577" s="129" t="n"/>
      <c r="J577" s="129" t="n"/>
      <c r="K577" s="129" t="n"/>
      <c r="L577" s="129" t="n"/>
      <c r="M577" s="130" t="n"/>
    </row>
    <row r="578" ht="24" customHeight="1">
      <c r="A578" s="414" t="n"/>
      <c r="B578" s="1175" t="inlineStr">
        <is>
          <t>等级44 ：任何攻击未命中对手时，下一次攻击的命中+45.6%；攻击命中对手后，下一次攻击的命中率就不再提升。该效果在战斗中一直有效。</t>
        </is>
      </c>
      <c r="C578" s="129" t="n"/>
      <c r="D578" s="129" t="n"/>
      <c r="E578" s="129" t="n"/>
      <c r="F578" s="129" t="n"/>
      <c r="G578" s="129" t="n"/>
      <c r="H578" s="129" t="n"/>
      <c r="I578" s="129" t="n"/>
      <c r="J578" s="129" t="n"/>
      <c r="K578" s="129" t="n"/>
      <c r="L578" s="129" t="n"/>
      <c r="M578" s="130" t="n"/>
    </row>
    <row r="579" ht="24" customHeight="1">
      <c r="A579" s="414" t="n"/>
      <c r="B579" s="1175" t="inlineStr">
        <is>
          <t>等级45 ：任何攻击未命中对手时，下一次攻击的命中+47.0%；攻击命中对手后，下一次攻击的命中率就不再提升。该效果在战斗中一直有效。</t>
        </is>
      </c>
      <c r="C579" s="129" t="n"/>
      <c r="D579" s="129" t="n"/>
      <c r="E579" s="129" t="n"/>
      <c r="F579" s="129" t="n"/>
      <c r="G579" s="129" t="n"/>
      <c r="H579" s="129" t="n"/>
      <c r="I579" s="129" t="n"/>
      <c r="J579" s="129" t="n"/>
      <c r="K579" s="129" t="n"/>
      <c r="L579" s="129" t="n"/>
      <c r="M579" s="130" t="n"/>
    </row>
    <row r="580" ht="24" customHeight="1">
      <c r="A580" s="414" t="n"/>
      <c r="B580" s="1175" t="inlineStr">
        <is>
          <t>等级46 ：任何攻击未命中对手时，下一次攻击的命中+48.4%；攻击命中对手后，下一次攻击的命中率就不再提升。该效果在战斗中一直有效。</t>
        </is>
      </c>
      <c r="C580" s="129" t="n"/>
      <c r="D580" s="129" t="n"/>
      <c r="E580" s="129" t="n"/>
      <c r="F580" s="129" t="n"/>
      <c r="G580" s="129" t="n"/>
      <c r="H580" s="129" t="n"/>
      <c r="I580" s="129" t="n"/>
      <c r="J580" s="129" t="n"/>
      <c r="K580" s="129" t="n"/>
      <c r="L580" s="129" t="n"/>
      <c r="M580" s="130" t="n"/>
    </row>
    <row r="581" ht="24" customHeight="1">
      <c r="A581" s="414" t="n"/>
      <c r="B581" s="1175" t="inlineStr">
        <is>
          <t>等级47 ：任何攻击未命中对手时，下一次攻击的命中+49.8%；攻击命中对手后，下一次攻击的命中率就不再提升。该效果在战斗中一直有效。</t>
        </is>
      </c>
      <c r="C581" s="129" t="n"/>
      <c r="D581" s="129" t="n"/>
      <c r="E581" s="129" t="n"/>
      <c r="F581" s="129" t="n"/>
      <c r="G581" s="129" t="n"/>
      <c r="H581" s="129" t="n"/>
      <c r="I581" s="129" t="n"/>
      <c r="J581" s="129" t="n"/>
      <c r="K581" s="129" t="n"/>
      <c r="L581" s="129" t="n"/>
      <c r="M581" s="130" t="n"/>
    </row>
    <row r="582" ht="24" customHeight="1">
      <c r="A582" s="414" t="n"/>
      <c r="B582" s="1175" t="inlineStr">
        <is>
          <t>等级48 ：任何攻击未命中对手时，下一次攻击的命中+51.2%；攻击命中对手后，下一次攻击的命中率就不再提升。该效果在战斗中一直有效。</t>
        </is>
      </c>
      <c r="C582" s="129" t="n"/>
      <c r="D582" s="129" t="n"/>
      <c r="E582" s="129" t="n"/>
      <c r="F582" s="129" t="n"/>
      <c r="G582" s="129" t="n"/>
      <c r="H582" s="129" t="n"/>
      <c r="I582" s="129" t="n"/>
      <c r="J582" s="129" t="n"/>
      <c r="K582" s="129" t="n"/>
      <c r="L582" s="129" t="n"/>
      <c r="M582" s="130" t="n"/>
    </row>
    <row r="583" ht="24" customHeight="1">
      <c r="A583" s="414" t="n"/>
      <c r="B583" s="1175" t="inlineStr">
        <is>
          <t>等级49 ：任何攻击未命中对手时，下一次攻击的命中+52.6%；攻击命中对手后，下一次攻击的命中率就不再提升。该效果在战斗中一直有效。</t>
        </is>
      </c>
      <c r="C583" s="129" t="n"/>
      <c r="D583" s="129" t="n"/>
      <c r="E583" s="129" t="n"/>
      <c r="F583" s="129" t="n"/>
      <c r="G583" s="129" t="n"/>
      <c r="H583" s="129" t="n"/>
      <c r="I583" s="129" t="n"/>
      <c r="J583" s="129" t="n"/>
      <c r="K583" s="129" t="n"/>
      <c r="L583" s="129" t="n"/>
      <c r="M583" s="130" t="n"/>
    </row>
    <row r="584" ht="24" customHeight="1">
      <c r="A584" s="414" t="n"/>
      <c r="B584" s="1175" t="inlineStr">
        <is>
          <t>等级50 ：任何攻击未命中对手时，下一次攻击的命中+54.0%；攻击命中对手后，下一次攻击的命中率就不再提升。该效果在战斗中一直有效。</t>
        </is>
      </c>
      <c r="C584" s="129" t="n"/>
      <c r="D584" s="129" t="n"/>
      <c r="E584" s="129" t="n"/>
      <c r="F584" s="129" t="n"/>
      <c r="G584" s="129" t="n"/>
      <c r="H584" s="129" t="n"/>
      <c r="I584" s="129" t="n"/>
      <c r="J584" s="129" t="n"/>
      <c r="K584" s="129" t="n"/>
      <c r="L584" s="129" t="n"/>
      <c r="M584" s="130" t="n"/>
    </row>
    <row r="585" ht="24" customHeight="1">
      <c r="A585" s="414" t="n"/>
      <c r="B585" s="1175" t="inlineStr">
        <is>
          <t>等级51 ：任何攻击未命中对手时，下一次攻击的命中+55.4%；攻击命中对手后，下一次攻击的命中率就不再提升。该效果在战斗中一直有效。</t>
        </is>
      </c>
      <c r="C585" s="129" t="n"/>
      <c r="D585" s="129" t="n"/>
      <c r="E585" s="129" t="n"/>
      <c r="F585" s="129" t="n"/>
      <c r="G585" s="129" t="n"/>
      <c r="H585" s="129" t="n"/>
      <c r="I585" s="129" t="n"/>
      <c r="J585" s="129" t="n"/>
      <c r="K585" s="129" t="n"/>
      <c r="L585" s="129" t="n"/>
      <c r="M585" s="130" t="n"/>
    </row>
    <row r="586" ht="24" customHeight="1">
      <c r="A586" s="414" t="n"/>
      <c r="B586" s="1175" t="inlineStr">
        <is>
          <t>等级52 ：任何攻击未命中对手时，下一次攻击的命中+56.8%；攻击命中对手后，下一次攻击的命中率就不再提升。该效果在战斗中一直有效。</t>
        </is>
      </c>
      <c r="C586" s="129" t="n"/>
      <c r="D586" s="129" t="n"/>
      <c r="E586" s="129" t="n"/>
      <c r="F586" s="129" t="n"/>
      <c r="G586" s="129" t="n"/>
      <c r="H586" s="129" t="n"/>
      <c r="I586" s="129" t="n"/>
      <c r="J586" s="129" t="n"/>
      <c r="K586" s="129" t="n"/>
      <c r="L586" s="129" t="n"/>
      <c r="M586" s="130" t="n"/>
    </row>
    <row r="587" ht="24" customHeight="1">
      <c r="A587" s="414" t="n"/>
      <c r="B587" s="1175" t="inlineStr">
        <is>
          <t>等级53 ：任何攻击未命中对手时，下一次攻击的命中+58.2%；攻击命中对手后，下一次攻击的命中率就不再提升。该效果在战斗中一直有效。</t>
        </is>
      </c>
      <c r="C587" s="129" t="n"/>
      <c r="D587" s="129" t="n"/>
      <c r="E587" s="129" t="n"/>
      <c r="F587" s="129" t="n"/>
      <c r="G587" s="129" t="n"/>
      <c r="H587" s="129" t="n"/>
      <c r="I587" s="129" t="n"/>
      <c r="J587" s="129" t="n"/>
      <c r="K587" s="129" t="n"/>
      <c r="L587" s="129" t="n"/>
      <c r="M587" s="130" t="n"/>
    </row>
    <row r="588" ht="24" customHeight="1">
      <c r="A588" s="414" t="n"/>
      <c r="B588" s="1175" t="inlineStr">
        <is>
          <t>等级54 ：任何攻击未命中对手时，下一次攻击的命中+59.6%；攻击命中对手后，下一次攻击的命中率就不再提升。该效果在战斗中一直有效。</t>
        </is>
      </c>
      <c r="C588" s="129" t="n"/>
      <c r="D588" s="129" t="n"/>
      <c r="E588" s="129" t="n"/>
      <c r="F588" s="129" t="n"/>
      <c r="G588" s="129" t="n"/>
      <c r="H588" s="129" t="n"/>
      <c r="I588" s="129" t="n"/>
      <c r="J588" s="129" t="n"/>
      <c r="K588" s="129" t="n"/>
      <c r="L588" s="129" t="n"/>
      <c r="M588" s="130" t="n"/>
    </row>
    <row r="589" ht="24" customHeight="1">
      <c r="A589" s="414" t="n"/>
      <c r="B589" s="1175" t="inlineStr">
        <is>
          <t>等级55 ：任何攻击未命中对手时，下一次攻击的命中+61.0%；攻击命中对手后，下一次攻击的命中率就不再提升。该效果在战斗中一直有效。</t>
        </is>
      </c>
      <c r="C589" s="129" t="n"/>
      <c r="D589" s="129" t="n"/>
      <c r="E589" s="129" t="n"/>
      <c r="F589" s="129" t="n"/>
      <c r="G589" s="129" t="n"/>
      <c r="H589" s="129" t="n"/>
      <c r="I589" s="129" t="n"/>
      <c r="J589" s="129" t="n"/>
      <c r="K589" s="129" t="n"/>
      <c r="L589" s="129" t="n"/>
      <c r="M589" s="130" t="n"/>
    </row>
    <row r="590" ht="24" customHeight="1">
      <c r="A590" s="414" t="n"/>
      <c r="B590" s="1175" t="inlineStr">
        <is>
          <t>等级56 ：任何攻击未命中对手时，下一次攻击的命中+62.4%；攻击命中对手后，下一次攻击的命中率就不再提升。该效果在战斗中一直有效。</t>
        </is>
      </c>
      <c r="C590" s="129" t="n"/>
      <c r="D590" s="129" t="n"/>
      <c r="E590" s="129" t="n"/>
      <c r="F590" s="129" t="n"/>
      <c r="G590" s="129" t="n"/>
      <c r="H590" s="129" t="n"/>
      <c r="I590" s="129" t="n"/>
      <c r="J590" s="129" t="n"/>
      <c r="K590" s="129" t="n"/>
      <c r="L590" s="129" t="n"/>
      <c r="M590" s="130" t="n"/>
    </row>
    <row r="591" ht="24" customHeight="1">
      <c r="A591" s="414" t="n"/>
      <c r="B591" s="1175" t="inlineStr">
        <is>
          <t>等级57 ：任何攻击未命中对手时，下一次攻击的命中+63.8%；攻击命中对手后，下一次攻击的命中率就不再提升。该效果在战斗中一直有效。</t>
        </is>
      </c>
      <c r="C591" s="129" t="n"/>
      <c r="D591" s="129" t="n"/>
      <c r="E591" s="129" t="n"/>
      <c r="F591" s="129" t="n"/>
      <c r="G591" s="129" t="n"/>
      <c r="H591" s="129" t="n"/>
      <c r="I591" s="129" t="n"/>
      <c r="J591" s="129" t="n"/>
      <c r="K591" s="129" t="n"/>
      <c r="L591" s="129" t="n"/>
      <c r="M591" s="130" t="n"/>
    </row>
    <row r="592" ht="24" customHeight="1">
      <c r="A592" s="414" t="n"/>
      <c r="B592" s="1175" t="inlineStr">
        <is>
          <t>等级58 ：任何攻击未命中对手时，下一次攻击的命中+65.2%；攻击命中对手后，下一次攻击的命中率就不再提升。该效果在战斗中一直有效。</t>
        </is>
      </c>
      <c r="C592" s="129" t="n"/>
      <c r="D592" s="129" t="n"/>
      <c r="E592" s="129" t="n"/>
      <c r="F592" s="129" t="n"/>
      <c r="G592" s="129" t="n"/>
      <c r="H592" s="129" t="n"/>
      <c r="I592" s="129" t="n"/>
      <c r="J592" s="129" t="n"/>
      <c r="K592" s="129" t="n"/>
      <c r="L592" s="129" t="n"/>
      <c r="M592" s="130" t="n"/>
    </row>
    <row r="593" ht="24" customHeight="1">
      <c r="A593" s="414" t="n"/>
      <c r="B593" s="1175" t="inlineStr">
        <is>
          <t>等级59 ：任何攻击未命中对手时，下一次攻击的命中+66.6%；攻击命中对手后，下一次攻击的命中率就不再提升。该效果在战斗中一直有效。</t>
        </is>
      </c>
      <c r="C593" s="129" t="n"/>
      <c r="D593" s="129" t="n"/>
      <c r="E593" s="129" t="n"/>
      <c r="F593" s="129" t="n"/>
      <c r="G593" s="129" t="n"/>
      <c r="H593" s="129" t="n"/>
      <c r="I593" s="129" t="n"/>
      <c r="J593" s="129" t="n"/>
      <c r="K593" s="129" t="n"/>
      <c r="L593" s="129" t="n"/>
      <c r="M593" s="130" t="n"/>
    </row>
    <row r="594" ht="24" customHeight="1">
      <c r="A594" s="414" t="n"/>
      <c r="B594" s="1176" t="inlineStr">
        <is>
          <t>等级60 ：任何攻击未命中对手时，下一次攻击的命中+68.0%；攻击命中对手后，下一次攻击的命中率就不再提升。该效果在战斗中一直有效。</t>
        </is>
      </c>
      <c r="C594" s="135" t="n"/>
      <c r="D594" s="135" t="n"/>
      <c r="E594" s="135" t="n"/>
      <c r="F594" s="135" t="n"/>
      <c r="G594" s="135" t="n"/>
      <c r="H594" s="135" t="n"/>
      <c r="I594" s="135" t="n"/>
      <c r="J594" s="135" t="n"/>
      <c r="K594" s="135" t="n"/>
      <c r="L594" s="135" t="n"/>
      <c r="M594" s="136" t="n"/>
    </row>
    <row r="595" ht="24" customHeight="1">
      <c r="A595" s="691" t="inlineStr">
        <is>
          <t>嗜血如命
所需武器
流星锤
光剑
大夏龙雀
死神之镰</t>
        </is>
      </c>
      <c r="B595" s="1174" t="inlineStr">
        <is>
          <t>等级 0  ：力量+  1，生命+    1，嗜血技能的触发概率提升  0.2%，解开了远古狼人氏族强大力量的秘密，力量、体魄和嗜血能力都得到了显著的提升。</t>
        </is>
      </c>
      <c r="C595" s="158" t="n"/>
      <c r="D595" s="158" t="n"/>
      <c r="E595" s="158" t="n"/>
      <c r="F595" s="158" t="n"/>
      <c r="G595" s="158" t="n"/>
      <c r="H595" s="158" t="n"/>
      <c r="I595" s="158" t="n"/>
      <c r="J595" s="158" t="n"/>
      <c r="K595" s="158" t="n"/>
      <c r="L595" s="158" t="n"/>
      <c r="M595" s="320" t="n"/>
    </row>
    <row r="596" ht="24" customHeight="1">
      <c r="A596" s="414" t="n"/>
      <c r="B596" s="1175" t="inlineStr">
        <is>
          <t>等级 1  ：力量+  1，生命+    3，嗜血技能的触发概率提升  0.4%，解开了远古狼人氏族强大力量的秘密，力量、体魄和嗜血能力都得到了显著的提升。</t>
        </is>
      </c>
      <c r="C596" s="129" t="n"/>
      <c r="D596" s="129" t="n"/>
      <c r="E596" s="129" t="n"/>
      <c r="F596" s="129" t="n"/>
      <c r="G596" s="129" t="n"/>
      <c r="H596" s="129" t="n"/>
      <c r="I596" s="129" t="n"/>
      <c r="J596" s="129" t="n"/>
      <c r="K596" s="129" t="n"/>
      <c r="L596" s="129" t="n"/>
      <c r="M596" s="130" t="n"/>
    </row>
    <row r="597" ht="24" customHeight="1">
      <c r="A597" s="414" t="n"/>
      <c r="B597" s="1175" t="inlineStr">
        <is>
          <t>等级 2  ：力量+  1，生命+    6，嗜血技能的触发概率提升  0.6%，解开了远古狼人氏族强大力量的秘密，力量、体魄和嗜血能力都得到了显著的提升。</t>
        </is>
      </c>
      <c r="C597" s="129" t="n"/>
      <c r="D597" s="129" t="n"/>
      <c r="E597" s="129" t="n"/>
      <c r="F597" s="129" t="n"/>
      <c r="G597" s="129" t="n"/>
      <c r="H597" s="129" t="n"/>
      <c r="I597" s="129" t="n"/>
      <c r="J597" s="129" t="n"/>
      <c r="K597" s="129" t="n"/>
      <c r="L597" s="129" t="n"/>
      <c r="M597" s="130" t="n"/>
    </row>
    <row r="598" ht="24" customHeight="1">
      <c r="A598" s="414" t="n"/>
      <c r="B598" s="1175" t="inlineStr">
        <is>
          <t>等级 3  ：力量+  2，生命+    9，嗜血技能的触发概率提升  0.9%，解开了远古狼人氏族强大力量的秘密，力量、体魄和嗜血能力都得到了显著的提升。</t>
        </is>
      </c>
      <c r="C598" s="129" t="n"/>
      <c r="D598" s="129" t="n"/>
      <c r="E598" s="129" t="n"/>
      <c r="F598" s="129" t="n"/>
      <c r="G598" s="129" t="n"/>
      <c r="H598" s="129" t="n"/>
      <c r="I598" s="129" t="n"/>
      <c r="J598" s="129" t="n"/>
      <c r="K598" s="129" t="n"/>
      <c r="L598" s="129" t="n"/>
      <c r="M598" s="130" t="n"/>
    </row>
    <row r="599" ht="24" customHeight="1">
      <c r="A599" s="414" t="n"/>
      <c r="B599" s="1175" t="inlineStr">
        <is>
          <t>等级 4  ：力量+  2，生命+  12，嗜血技能的触发概率提升  1.2%，解开了远古狼人氏族强大力量的秘密，力量、体魄和嗜血能力都得到了显著的提升。</t>
        </is>
      </c>
      <c r="C599" s="129" t="n"/>
      <c r="D599" s="129" t="n"/>
      <c r="E599" s="129" t="n"/>
      <c r="F599" s="129" t="n"/>
      <c r="G599" s="129" t="n"/>
      <c r="H599" s="129" t="n"/>
      <c r="I599" s="129" t="n"/>
      <c r="J599" s="129" t="n"/>
      <c r="K599" s="129" t="n"/>
      <c r="L599" s="129" t="n"/>
      <c r="M599" s="130" t="n"/>
    </row>
    <row r="600" ht="24" customHeight="1">
      <c r="A600" s="414" t="n"/>
      <c r="B600" s="1175" t="inlineStr">
        <is>
          <t>等级 5  ：力量+  2，生命+  15，嗜血技能的触发概率提升  1.5%，解开了远古狼人氏族强大力量的秘密，力量、体魄和嗜血能力都得到了显著的提升。</t>
        </is>
      </c>
      <c r="C600" s="129" t="n"/>
      <c r="D600" s="129" t="n"/>
      <c r="E600" s="129" t="n"/>
      <c r="F600" s="129" t="n"/>
      <c r="G600" s="129" t="n"/>
      <c r="H600" s="129" t="n"/>
      <c r="I600" s="129" t="n"/>
      <c r="J600" s="129" t="n"/>
      <c r="K600" s="129" t="n"/>
      <c r="L600" s="129" t="n"/>
      <c r="M600" s="130" t="n"/>
    </row>
    <row r="601" ht="24" customHeight="1">
      <c r="A601" s="414" t="n"/>
      <c r="B601" s="1175" t="inlineStr">
        <is>
          <t>等级 6  ：力量+  3，生命+  18，嗜血技能的触发概率提升  1.8%，解开了远古狼人氏族强大力量的秘密，力量、体魄和嗜血能力都得到了显著的提升。</t>
        </is>
      </c>
      <c r="C601" s="129" t="n"/>
      <c r="D601" s="129" t="n"/>
      <c r="E601" s="129" t="n"/>
      <c r="F601" s="129" t="n"/>
      <c r="G601" s="129" t="n"/>
      <c r="H601" s="129" t="n"/>
      <c r="I601" s="129" t="n"/>
      <c r="J601" s="129" t="n"/>
      <c r="K601" s="129" t="n"/>
      <c r="L601" s="129" t="n"/>
      <c r="M601" s="130" t="n"/>
    </row>
    <row r="602" ht="24" customHeight="1">
      <c r="A602" s="414" t="n"/>
      <c r="B602" s="1175" t="inlineStr">
        <is>
          <t>等级 7  ：力量+  3，生命+  21，嗜血技能的触发概率提升  2.1%，解开了远古狼人氏族强大力量的秘密，力量、体魄和嗜血能力都得到了显著的提升。</t>
        </is>
      </c>
      <c r="C602" s="129" t="n"/>
      <c r="D602" s="129" t="n"/>
      <c r="E602" s="129" t="n"/>
      <c r="F602" s="129" t="n"/>
      <c r="G602" s="129" t="n"/>
      <c r="H602" s="129" t="n"/>
      <c r="I602" s="129" t="n"/>
      <c r="J602" s="129" t="n"/>
      <c r="K602" s="129" t="n"/>
      <c r="L602" s="129" t="n"/>
      <c r="M602" s="130" t="n"/>
    </row>
    <row r="603" ht="24" customHeight="1">
      <c r="A603" s="414" t="n"/>
      <c r="B603" s="1175" t="inlineStr">
        <is>
          <t>等级 8  ：力量+  3，生命+  24，嗜血技能的触发概率提升  2.4%，解开了远古狼人氏族强大力量的秘密，力量、体魄和嗜血能力都得到了显著的提升。</t>
        </is>
      </c>
      <c r="C603" s="129" t="n"/>
      <c r="D603" s="129" t="n"/>
      <c r="E603" s="129" t="n"/>
      <c r="F603" s="129" t="n"/>
      <c r="G603" s="129" t="n"/>
      <c r="H603" s="129" t="n"/>
      <c r="I603" s="129" t="n"/>
      <c r="J603" s="129" t="n"/>
      <c r="K603" s="129" t="n"/>
      <c r="L603" s="129" t="n"/>
      <c r="M603" s="130" t="n"/>
    </row>
    <row r="604" ht="24" customHeight="1">
      <c r="A604" s="414" t="n"/>
      <c r="B604" s="1175" t="inlineStr">
        <is>
          <t>等级 9  ：力量+  4，生命+  27，嗜血技能的触发概率提升  2.7%，解开了远古狼人氏族强大力量的秘密，力量、体魄和嗜血能力都得到了显著的提升。</t>
        </is>
      </c>
      <c r="C604" s="129" t="n"/>
      <c r="D604" s="129" t="n"/>
      <c r="E604" s="129" t="n"/>
      <c r="F604" s="129" t="n"/>
      <c r="G604" s="129" t="n"/>
      <c r="H604" s="129" t="n"/>
      <c r="I604" s="129" t="n"/>
      <c r="J604" s="129" t="n"/>
      <c r="K604" s="129" t="n"/>
      <c r="L604" s="129" t="n"/>
      <c r="M604" s="130" t="n"/>
    </row>
    <row r="605" ht="24" customHeight="1">
      <c r="A605" s="414" t="n"/>
      <c r="B605" s="1175" t="inlineStr">
        <is>
          <t>等级10 ：力量+  4，生命+  30，嗜血技能的触发概率提升  3.0%，解开了远古狼人氏族强大力量的秘密，力量、体魄和嗜血能力都得到了显著的提升。</t>
        </is>
      </c>
      <c r="C605" s="129" t="n"/>
      <c r="D605" s="129" t="n"/>
      <c r="E605" s="129" t="n"/>
      <c r="F605" s="129" t="n"/>
      <c r="G605" s="129" t="n"/>
      <c r="H605" s="129" t="n"/>
      <c r="I605" s="129" t="n"/>
      <c r="J605" s="129" t="n"/>
      <c r="K605" s="129" t="n"/>
      <c r="L605" s="129" t="n"/>
      <c r="M605" s="130" t="n"/>
    </row>
    <row r="606" ht="24" customHeight="1">
      <c r="A606" s="414" t="n"/>
      <c r="B606" s="1175" t="inlineStr">
        <is>
          <t>等级11 ：力量+  4，生命+  34，嗜血技能的触发概率提升  3.4%，解开了远古狼人氏族强大力量的秘密，力量、体魄和嗜血能力都得到了显著的提升。</t>
        </is>
      </c>
      <c r="C606" s="129" t="n"/>
      <c r="D606" s="129" t="n"/>
      <c r="E606" s="129" t="n"/>
      <c r="F606" s="129" t="n"/>
      <c r="G606" s="129" t="n"/>
      <c r="H606" s="129" t="n"/>
      <c r="I606" s="129" t="n"/>
      <c r="J606" s="129" t="n"/>
      <c r="K606" s="129" t="n"/>
      <c r="L606" s="129" t="n"/>
      <c r="M606" s="130" t="n"/>
    </row>
    <row r="607" ht="24" customHeight="1">
      <c r="A607" s="414" t="n"/>
      <c r="B607" s="1175" t="inlineStr">
        <is>
          <t>等级12 ：力量+  5，生命+  38，嗜血技能的触发概率提升  3.8%，解开了远古狼人氏族强大力量的秘密，力量、体魄和嗜血能力都得到了显著的提升。</t>
        </is>
      </c>
      <c r="C607" s="129" t="n"/>
      <c r="D607" s="129" t="n"/>
      <c r="E607" s="129" t="n"/>
      <c r="F607" s="129" t="n"/>
      <c r="G607" s="129" t="n"/>
      <c r="H607" s="129" t="n"/>
      <c r="I607" s="129" t="n"/>
      <c r="J607" s="129" t="n"/>
      <c r="K607" s="129" t="n"/>
      <c r="L607" s="129" t="n"/>
      <c r="M607" s="130" t="n"/>
    </row>
    <row r="608" ht="24" customHeight="1">
      <c r="A608" s="414" t="n"/>
      <c r="B608" s="1175" t="inlineStr">
        <is>
          <t>等级13 ：力量+  5，生命+  42，嗜血技能的触发概率提升  4.2%，解开了远古狼人氏族强大力量的秘密，力量、体魄和嗜血能力都得到了显著的提升。</t>
        </is>
      </c>
      <c r="C608" s="129" t="n"/>
      <c r="D608" s="129" t="n"/>
      <c r="E608" s="129" t="n"/>
      <c r="F608" s="129" t="n"/>
      <c r="G608" s="129" t="n"/>
      <c r="H608" s="129" t="n"/>
      <c r="I608" s="129" t="n"/>
      <c r="J608" s="129" t="n"/>
      <c r="K608" s="129" t="n"/>
      <c r="L608" s="129" t="n"/>
      <c r="M608" s="130" t="n"/>
    </row>
    <row r="609" ht="24" customHeight="1">
      <c r="A609" s="414" t="n"/>
      <c r="B609" s="1175" t="inlineStr">
        <is>
          <t>等级14 ：力量+  5，生命+  46，嗜血技能的触发概率提升  4.6%，解开了远古狼人氏族强大力量的秘密，力量、体魄和嗜血能力都得到了显著的提升。</t>
        </is>
      </c>
      <c r="C609" s="129" t="n"/>
      <c r="D609" s="129" t="n"/>
      <c r="E609" s="129" t="n"/>
      <c r="F609" s="129" t="n"/>
      <c r="G609" s="129" t="n"/>
      <c r="H609" s="129" t="n"/>
      <c r="I609" s="129" t="n"/>
      <c r="J609" s="129" t="n"/>
      <c r="K609" s="129" t="n"/>
      <c r="L609" s="129" t="n"/>
      <c r="M609" s="130" t="n"/>
    </row>
    <row r="610" ht="24" customHeight="1">
      <c r="A610" s="414" t="n"/>
      <c r="B610" s="1175" t="inlineStr">
        <is>
          <t>等级15 ：力量+  6，生命+  50，嗜血技能的触发概率提升  5.0%，解开了远古狼人氏族强大力量的秘密，力量、体魄和嗜血能力都得到了显著的提升。</t>
        </is>
      </c>
      <c r="C610" s="129" t="n"/>
      <c r="D610" s="129" t="n"/>
      <c r="E610" s="129" t="n"/>
      <c r="F610" s="129" t="n"/>
      <c r="G610" s="129" t="n"/>
      <c r="H610" s="129" t="n"/>
      <c r="I610" s="129" t="n"/>
      <c r="J610" s="129" t="n"/>
      <c r="K610" s="129" t="n"/>
      <c r="L610" s="129" t="n"/>
      <c r="M610" s="130" t="n"/>
    </row>
    <row r="611" ht="24" customHeight="1">
      <c r="A611" s="414" t="n"/>
      <c r="B611" s="1175" t="inlineStr">
        <is>
          <t>等级16 ：力量+  6，生命+  54，嗜血技能的触发概率提升  5.4%，解开了远古狼人氏族强大力量的秘密，力量、体魄和嗜血能力都得到了显著的提升。</t>
        </is>
      </c>
      <c r="C611" s="129" t="n"/>
      <c r="D611" s="129" t="n"/>
      <c r="E611" s="129" t="n"/>
      <c r="F611" s="129" t="n"/>
      <c r="G611" s="129" t="n"/>
      <c r="H611" s="129" t="n"/>
      <c r="I611" s="129" t="n"/>
      <c r="J611" s="129" t="n"/>
      <c r="K611" s="129" t="n"/>
      <c r="L611" s="129" t="n"/>
      <c r="M611" s="130" t="n"/>
    </row>
    <row r="612" ht="24" customHeight="1">
      <c r="A612" s="414" t="n"/>
      <c r="B612" s="1175" t="inlineStr">
        <is>
          <t>等级17 ：力量+  6，生命+  58，嗜血技能的触发概率提升  5.8%，解开了远古狼人氏族强大力量的秘密，力量、体魄和嗜血能力都得到了显著的提升。</t>
        </is>
      </c>
      <c r="C612" s="129" t="n"/>
      <c r="D612" s="129" t="n"/>
      <c r="E612" s="129" t="n"/>
      <c r="F612" s="129" t="n"/>
      <c r="G612" s="129" t="n"/>
      <c r="H612" s="129" t="n"/>
      <c r="I612" s="129" t="n"/>
      <c r="J612" s="129" t="n"/>
      <c r="K612" s="129" t="n"/>
      <c r="L612" s="129" t="n"/>
      <c r="M612" s="130" t="n"/>
    </row>
    <row r="613" ht="24" customHeight="1">
      <c r="A613" s="414" t="n"/>
      <c r="B613" s="1175" t="inlineStr">
        <is>
          <t>等级18 ：力量+  7，生命+  62，嗜血技能的触发概率提升  6.2%，解开了远古狼人氏族强大力量的秘密，力量、体魄和嗜血能力都得到了显著的提升。</t>
        </is>
      </c>
      <c r="C613" s="129" t="n"/>
      <c r="D613" s="129" t="n"/>
      <c r="E613" s="129" t="n"/>
      <c r="F613" s="129" t="n"/>
      <c r="G613" s="129" t="n"/>
      <c r="H613" s="129" t="n"/>
      <c r="I613" s="129" t="n"/>
      <c r="J613" s="129" t="n"/>
      <c r="K613" s="129" t="n"/>
      <c r="L613" s="129" t="n"/>
      <c r="M613" s="130" t="n"/>
    </row>
    <row r="614" ht="24" customHeight="1">
      <c r="A614" s="414" t="n"/>
      <c r="B614" s="1175" t="inlineStr">
        <is>
          <t>等级19 ：力量+  7，生命+  66，嗜血技能的触发概率提升  6.6%，解开了远古狼人氏族强大力量的秘密，力量、体魄和嗜血能力都得到了显著的提升。</t>
        </is>
      </c>
      <c r="C614" s="129" t="n"/>
      <c r="D614" s="129" t="n"/>
      <c r="E614" s="129" t="n"/>
      <c r="F614" s="129" t="n"/>
      <c r="G614" s="129" t="n"/>
      <c r="H614" s="129" t="n"/>
      <c r="I614" s="129" t="n"/>
      <c r="J614" s="129" t="n"/>
      <c r="K614" s="129" t="n"/>
      <c r="L614" s="129" t="n"/>
      <c r="M614" s="130" t="n"/>
    </row>
    <row r="615" ht="24" customHeight="1">
      <c r="A615" s="414" t="n"/>
      <c r="B615" s="1175" t="inlineStr">
        <is>
          <t>等级20 ：力量+  8，生命+  70，嗜血技能的触发概率提升  7.0%，解开了远古狼人氏族强大力量的秘密，力量、体魄和嗜血能力都得到了显著的提升。</t>
        </is>
      </c>
      <c r="C615" s="129" t="n"/>
      <c r="D615" s="129" t="n"/>
      <c r="E615" s="129" t="n"/>
      <c r="F615" s="129" t="n"/>
      <c r="G615" s="129" t="n"/>
      <c r="H615" s="129" t="n"/>
      <c r="I615" s="129" t="n"/>
      <c r="J615" s="129" t="n"/>
      <c r="K615" s="129" t="n"/>
      <c r="L615" s="129" t="n"/>
      <c r="M615" s="130" t="n"/>
    </row>
    <row r="616" ht="24" customHeight="1">
      <c r="A616" s="414" t="n"/>
      <c r="B616" s="1175" t="inlineStr">
        <is>
          <t>等级21 ：力量+  8，生命+  75，嗜血技能的触发概率提升  7.6%，解开了远古狼人氏族强大力量的秘密，力量、体魄和嗜血能力都得到了显著的提升。</t>
        </is>
      </c>
      <c r="C616" s="129" t="n"/>
      <c r="D616" s="129" t="n"/>
      <c r="E616" s="129" t="n"/>
      <c r="F616" s="129" t="n"/>
      <c r="G616" s="129" t="n"/>
      <c r="H616" s="129" t="n"/>
      <c r="I616" s="129" t="n"/>
      <c r="J616" s="129" t="n"/>
      <c r="K616" s="129" t="n"/>
      <c r="L616" s="129" t="n"/>
      <c r="M616" s="130" t="n"/>
    </row>
    <row r="617" ht="24" customHeight="1">
      <c r="A617" s="414" t="n"/>
      <c r="B617" s="1175" t="inlineStr">
        <is>
          <t>等级22 ：力量+  9，生命+  80，嗜血技能的触发概率提升  8.2%，解开了远古狼人氏族强大力量的秘密，力量、体魄和嗜血能力都得到了显著的提升。</t>
        </is>
      </c>
      <c r="C617" s="129" t="n"/>
      <c r="D617" s="129" t="n"/>
      <c r="E617" s="129" t="n"/>
      <c r="F617" s="129" t="n"/>
      <c r="G617" s="129" t="n"/>
      <c r="H617" s="129" t="n"/>
      <c r="I617" s="129" t="n"/>
      <c r="J617" s="129" t="n"/>
      <c r="K617" s="129" t="n"/>
      <c r="L617" s="129" t="n"/>
      <c r="M617" s="130" t="n"/>
    </row>
    <row r="618" ht="24" customHeight="1">
      <c r="A618" s="414" t="n"/>
      <c r="B618" s="1175" t="inlineStr">
        <is>
          <t>等级23 ：力量+  9，生命+  85，嗜血技能的触发概率提升  8.8%，解开了远古狼人氏族强大力量的秘密，力量、体魄和嗜血能力都得到了显著的提升。</t>
        </is>
      </c>
      <c r="C618" s="129" t="n"/>
      <c r="D618" s="129" t="n"/>
      <c r="E618" s="129" t="n"/>
      <c r="F618" s="129" t="n"/>
      <c r="G618" s="129" t="n"/>
      <c r="H618" s="129" t="n"/>
      <c r="I618" s="129" t="n"/>
      <c r="J618" s="129" t="n"/>
      <c r="K618" s="129" t="n"/>
      <c r="L618" s="129" t="n"/>
      <c r="M618" s="130" t="n"/>
    </row>
    <row r="619" ht="24" customHeight="1">
      <c r="A619" s="414" t="n"/>
      <c r="B619" s="1175" t="inlineStr">
        <is>
          <t>等级24 ：力量+10，生命+  90，嗜血技能的触发概率提升  9.4%，解开了远古狼人氏族强大力量的秘密，力量、体魄和嗜血能力都得到了显著的提升。</t>
        </is>
      </c>
      <c r="C619" s="129" t="n"/>
      <c r="D619" s="129" t="n"/>
      <c r="E619" s="129" t="n"/>
      <c r="F619" s="129" t="n"/>
      <c r="G619" s="129" t="n"/>
      <c r="H619" s="129" t="n"/>
      <c r="I619" s="129" t="n"/>
      <c r="J619" s="129" t="n"/>
      <c r="K619" s="129" t="n"/>
      <c r="L619" s="129" t="n"/>
      <c r="M619" s="130" t="n"/>
    </row>
    <row r="620" ht="24" customHeight="1">
      <c r="A620" s="414" t="n"/>
      <c r="B620" s="1175" t="inlineStr">
        <is>
          <t>等级25 ：力量+10，生命+  95，嗜血技能的触发概率提升10.0%，解开了远古狼人氏族强大力量的秘密，力量、体魄和嗜血能力都得到了显著的提升。</t>
        </is>
      </c>
      <c r="C620" s="129" t="n"/>
      <c r="D620" s="129" t="n"/>
      <c r="E620" s="129" t="n"/>
      <c r="F620" s="129" t="n"/>
      <c r="G620" s="129" t="n"/>
      <c r="H620" s="129" t="n"/>
      <c r="I620" s="129" t="n"/>
      <c r="J620" s="129" t="n"/>
      <c r="K620" s="129" t="n"/>
      <c r="L620" s="129" t="n"/>
      <c r="M620" s="130" t="n"/>
    </row>
    <row r="621" ht="24" customHeight="1">
      <c r="A621" s="414" t="n"/>
      <c r="B621" s="1175" t="inlineStr">
        <is>
          <t>等级26 ：力量+11，生命+100，嗜血技能的触发概率提升10.6%，解开了远古狼人氏族强大力量的秘密，力量、体魄和嗜血能力都得到了显著的提升。</t>
        </is>
      </c>
      <c r="C621" s="129" t="n"/>
      <c r="D621" s="129" t="n"/>
      <c r="E621" s="129" t="n"/>
      <c r="F621" s="129" t="n"/>
      <c r="G621" s="129" t="n"/>
      <c r="H621" s="129" t="n"/>
      <c r="I621" s="129" t="n"/>
      <c r="J621" s="129" t="n"/>
      <c r="K621" s="129" t="n"/>
      <c r="L621" s="129" t="n"/>
      <c r="M621" s="130" t="n"/>
    </row>
    <row r="622" ht="24" customHeight="1">
      <c r="A622" s="414" t="n"/>
      <c r="B622" s="1175" t="inlineStr">
        <is>
          <t>等级27 ：力量+11，生命+105，嗜血技能的触发概率提升11.2%，解开了远古狼人氏族强大力量的秘密，力量、体魄和嗜血能力都得到了显著的提升。</t>
        </is>
      </c>
      <c r="C622" s="129" t="n"/>
      <c r="D622" s="129" t="n"/>
      <c r="E622" s="129" t="n"/>
      <c r="F622" s="129" t="n"/>
      <c r="G622" s="129" t="n"/>
      <c r="H622" s="129" t="n"/>
      <c r="I622" s="129" t="n"/>
      <c r="J622" s="129" t="n"/>
      <c r="K622" s="129" t="n"/>
      <c r="L622" s="129" t="n"/>
      <c r="M622" s="130" t="n"/>
    </row>
    <row r="623" ht="24" customHeight="1">
      <c r="A623" s="414" t="n"/>
      <c r="B623" s="1175" t="inlineStr">
        <is>
          <t>等级28 ：力量+12，生命+110，嗜血技能的触发概率提升11.8%，解开了远古狼人氏族强大力量的秘密，力量、体魄和嗜血能力都得到了显著的提升。</t>
        </is>
      </c>
      <c r="C623" s="129" t="n"/>
      <c r="D623" s="129" t="n"/>
      <c r="E623" s="129" t="n"/>
      <c r="F623" s="129" t="n"/>
      <c r="G623" s="129" t="n"/>
      <c r="H623" s="129" t="n"/>
      <c r="I623" s="129" t="n"/>
      <c r="J623" s="129" t="n"/>
      <c r="K623" s="129" t="n"/>
      <c r="L623" s="129" t="n"/>
      <c r="M623" s="130" t="n"/>
    </row>
    <row r="624" ht="24" customHeight="1">
      <c r="A624" s="414" t="n"/>
      <c r="B624" s="1175" t="inlineStr">
        <is>
          <t>等级29 ：力量+12，生命+115，嗜血技能的触发概率提升12.4%，解开了远古狼人氏族强大力量的秘密，力量、体魄和嗜血能力都得到了显著的提升。</t>
        </is>
      </c>
      <c r="C624" s="129" t="n"/>
      <c r="D624" s="129" t="n"/>
      <c r="E624" s="129" t="n"/>
      <c r="F624" s="129" t="n"/>
      <c r="G624" s="129" t="n"/>
      <c r="H624" s="129" t="n"/>
      <c r="I624" s="129" t="n"/>
      <c r="J624" s="129" t="n"/>
      <c r="K624" s="129" t="n"/>
      <c r="L624" s="129" t="n"/>
      <c r="M624" s="130" t="n"/>
    </row>
    <row r="625" ht="24" customHeight="1">
      <c r="A625" s="414" t="n"/>
      <c r="B625" s="1175" t="inlineStr">
        <is>
          <t>等级30 ：力量+13，生命+120，嗜血技能的触发概率提升13.0%，解开了远古狼人氏族强大力量的秘密，力量、体魄和嗜血能力都得到了显著的提升。</t>
        </is>
      </c>
      <c r="C625" s="129" t="n"/>
      <c r="D625" s="129" t="n"/>
      <c r="E625" s="129" t="n"/>
      <c r="F625" s="129" t="n"/>
      <c r="G625" s="129" t="n"/>
      <c r="H625" s="129" t="n"/>
      <c r="I625" s="129" t="n"/>
      <c r="J625" s="129" t="n"/>
      <c r="K625" s="129" t="n"/>
      <c r="L625" s="129" t="n"/>
      <c r="M625" s="130" t="n"/>
    </row>
    <row r="626" ht="24" customHeight="1">
      <c r="A626" s="414" t="n"/>
      <c r="B626" s="1175" t="inlineStr">
        <is>
          <t>等级31 ：力量+13，生命+126，嗜血技能的触发概率提升13.7%，解开了远古狼人氏族强大力量的秘密，力量、体魄和嗜血能力都得到了显著的提升。</t>
        </is>
      </c>
      <c r="C626" s="129" t="n"/>
      <c r="D626" s="129" t="n"/>
      <c r="E626" s="129" t="n"/>
      <c r="F626" s="129" t="n"/>
      <c r="G626" s="129" t="n"/>
      <c r="H626" s="129" t="n"/>
      <c r="I626" s="129" t="n"/>
      <c r="J626" s="129" t="n"/>
      <c r="K626" s="129" t="n"/>
      <c r="L626" s="129" t="n"/>
      <c r="M626" s="130" t="n"/>
    </row>
    <row r="627" ht="24" customHeight="1">
      <c r="A627" s="414" t="n"/>
      <c r="B627" s="1175" t="inlineStr">
        <is>
          <t>等级32 ：力量+14，生命+132，嗜血技能的触发概率提升14.4%，解开了远古狼人氏族强大力量的秘密，力量、体魄和嗜血能力都得到了显著的提升。</t>
        </is>
      </c>
      <c r="C627" s="129" t="n"/>
      <c r="D627" s="129" t="n"/>
      <c r="E627" s="129" t="n"/>
      <c r="F627" s="129" t="n"/>
      <c r="G627" s="129" t="n"/>
      <c r="H627" s="129" t="n"/>
      <c r="I627" s="129" t="n"/>
      <c r="J627" s="129" t="n"/>
      <c r="K627" s="129" t="n"/>
      <c r="L627" s="129" t="n"/>
      <c r="M627" s="130" t="n"/>
    </row>
    <row r="628" ht="24" customHeight="1">
      <c r="A628" s="414" t="n"/>
      <c r="B628" s="1175" t="inlineStr">
        <is>
          <t>等级33 ：力量+14，生命+138，嗜血技能的触发概率提升15.1%，解开了远古狼人氏族强大力量的秘密，力量、体魄和嗜血能力都得到了显著的提升。</t>
        </is>
      </c>
      <c r="C628" s="129" t="n"/>
      <c r="D628" s="129" t="n"/>
      <c r="E628" s="129" t="n"/>
      <c r="F628" s="129" t="n"/>
      <c r="G628" s="129" t="n"/>
      <c r="H628" s="129" t="n"/>
      <c r="I628" s="129" t="n"/>
      <c r="J628" s="129" t="n"/>
      <c r="K628" s="129" t="n"/>
      <c r="L628" s="129" t="n"/>
      <c r="M628" s="130" t="n"/>
    </row>
    <row r="629" ht="24" customHeight="1">
      <c r="A629" s="414" t="n"/>
      <c r="B629" s="1175" t="inlineStr">
        <is>
          <t>等级34 ：力量+15，生命+144，嗜血技能的触发概率提升15.8%，解开了远古狼人氏族强大力量的秘密，力量、体魄和嗜血能力都得到了显著的提升。</t>
        </is>
      </c>
      <c r="C629" s="129" t="n"/>
      <c r="D629" s="129" t="n"/>
      <c r="E629" s="129" t="n"/>
      <c r="F629" s="129" t="n"/>
      <c r="G629" s="129" t="n"/>
      <c r="H629" s="129" t="n"/>
      <c r="I629" s="129" t="n"/>
      <c r="J629" s="129" t="n"/>
      <c r="K629" s="129" t="n"/>
      <c r="L629" s="129" t="n"/>
      <c r="M629" s="130" t="n"/>
    </row>
    <row r="630" ht="24" customHeight="1">
      <c r="A630" s="414" t="n"/>
      <c r="B630" s="1175" t="inlineStr">
        <is>
          <t>等级35 ：力量+15，生命+150，嗜血技能的触发概率提升16.5%，解开了远古狼人氏族强大力量的秘密，力量、体魄和嗜血能力都得到了显著的提升。</t>
        </is>
      </c>
      <c r="C630" s="129" t="n"/>
      <c r="D630" s="129" t="n"/>
      <c r="E630" s="129" t="n"/>
      <c r="F630" s="129" t="n"/>
      <c r="G630" s="129" t="n"/>
      <c r="H630" s="129" t="n"/>
      <c r="I630" s="129" t="n"/>
      <c r="J630" s="129" t="n"/>
      <c r="K630" s="129" t="n"/>
      <c r="L630" s="129" t="n"/>
      <c r="M630" s="130" t="n"/>
    </row>
    <row r="631" ht="24" customHeight="1">
      <c r="A631" s="414" t="n"/>
      <c r="B631" s="1175" t="inlineStr">
        <is>
          <t>等级36 ：力量+16，生命+156，嗜血技能的触发概率提升17.2%，解开了远古狼人氏族强大力量的秘密，力量、体魄和嗜血能力都得到了显著的提升。</t>
        </is>
      </c>
      <c r="C631" s="129" t="n"/>
      <c r="D631" s="129" t="n"/>
      <c r="E631" s="129" t="n"/>
      <c r="F631" s="129" t="n"/>
      <c r="G631" s="129" t="n"/>
      <c r="H631" s="129" t="n"/>
      <c r="I631" s="129" t="n"/>
      <c r="J631" s="129" t="n"/>
      <c r="K631" s="129" t="n"/>
      <c r="L631" s="129" t="n"/>
      <c r="M631" s="130" t="n"/>
    </row>
    <row r="632" ht="24" customHeight="1">
      <c r="A632" s="414" t="n"/>
      <c r="B632" s="1175" t="inlineStr">
        <is>
          <t>等级37 ：力量+17，生命+162，嗜血技能的触发概率提升17.9%，解开了远古狼人氏族强大力量的秘密，力量、体魄和嗜血能力都得到了显著的提升。</t>
        </is>
      </c>
      <c r="C632" s="129" t="n"/>
      <c r="D632" s="129" t="n"/>
      <c r="E632" s="129" t="n"/>
      <c r="F632" s="129" t="n"/>
      <c r="G632" s="129" t="n"/>
      <c r="H632" s="129" t="n"/>
      <c r="I632" s="129" t="n"/>
      <c r="J632" s="129" t="n"/>
      <c r="K632" s="129" t="n"/>
      <c r="L632" s="129" t="n"/>
      <c r="M632" s="130" t="n"/>
    </row>
    <row r="633" ht="24" customHeight="1">
      <c r="A633" s="414" t="n"/>
      <c r="B633" s="1175" t="inlineStr">
        <is>
          <t>等级38 ：力量+18，生命+168，嗜血技能的触发概率提升18.6%，解开了远古狼人氏族强大力量的秘密，力量、体魄和嗜血能力都得到了显著的提升。</t>
        </is>
      </c>
      <c r="C633" s="129" t="n"/>
      <c r="D633" s="129" t="n"/>
      <c r="E633" s="129" t="n"/>
      <c r="F633" s="129" t="n"/>
      <c r="G633" s="129" t="n"/>
      <c r="H633" s="129" t="n"/>
      <c r="I633" s="129" t="n"/>
      <c r="J633" s="129" t="n"/>
      <c r="K633" s="129" t="n"/>
      <c r="L633" s="129" t="n"/>
      <c r="M633" s="130" t="n"/>
    </row>
    <row r="634" ht="24" customHeight="1">
      <c r="A634" s="414" t="n"/>
      <c r="B634" s="1175" t="inlineStr">
        <is>
          <t>等级39 ：力量+19，生命+174，嗜血技能的触发概率提升19.3%，解开了远古狼人氏族强大力量的秘密，力量、体魄和嗜血能力都得到了显著的提升。</t>
        </is>
      </c>
      <c r="C634" s="129" t="n"/>
      <c r="D634" s="129" t="n"/>
      <c r="E634" s="129" t="n"/>
      <c r="F634" s="129" t="n"/>
      <c r="G634" s="129" t="n"/>
      <c r="H634" s="129" t="n"/>
      <c r="I634" s="129" t="n"/>
      <c r="J634" s="129" t="n"/>
      <c r="K634" s="129" t="n"/>
      <c r="L634" s="129" t="n"/>
      <c r="M634" s="130" t="n"/>
    </row>
    <row r="635" ht="24" customHeight="1">
      <c r="A635" s="414" t="n"/>
      <c r="B635" s="1175" t="inlineStr">
        <is>
          <t>等级40 ：力量+20，生命+180，嗜血技能的触发概率提升20.0%，解开了远古狼人氏族强大力量的秘密，力量、体魄和嗜血能力都得到了显著的提升。</t>
        </is>
      </c>
      <c r="C635" s="129" t="n"/>
      <c r="D635" s="129" t="n"/>
      <c r="E635" s="129" t="n"/>
      <c r="F635" s="129" t="n"/>
      <c r="G635" s="129" t="n"/>
      <c r="H635" s="129" t="n"/>
      <c r="I635" s="129" t="n"/>
      <c r="J635" s="129" t="n"/>
      <c r="K635" s="129" t="n"/>
      <c r="L635" s="129" t="n"/>
      <c r="M635" s="130" t="n"/>
    </row>
    <row r="636" ht="24" customHeight="1">
      <c r="A636" s="414" t="n"/>
      <c r="B636" s="1175" t="inlineStr">
        <is>
          <t>等级41 ：力量+21，生命+186，嗜血技能的触发概率提升20.7%，解开了远古狼人氏族强大力量的秘密，力量、体魄和嗜血能力都得到了显著的提升。</t>
        </is>
      </c>
      <c r="C636" s="129" t="n"/>
      <c r="D636" s="129" t="n"/>
      <c r="E636" s="129" t="n"/>
      <c r="F636" s="129" t="n"/>
      <c r="G636" s="129" t="n"/>
      <c r="H636" s="129" t="n"/>
      <c r="I636" s="129" t="n"/>
      <c r="J636" s="129" t="n"/>
      <c r="K636" s="129" t="n"/>
      <c r="L636" s="129" t="n"/>
      <c r="M636" s="130" t="n"/>
    </row>
    <row r="637" ht="24" customHeight="1">
      <c r="A637" s="414" t="n"/>
      <c r="B637" s="1175" t="inlineStr">
        <is>
          <t>等级42 ：力量+22，生命+192，嗜血技能的触发概率提升21.4%，解开了远古狼人氏族强大力量的秘密，力量、体魄和嗜血能力都得到了显著的提升。</t>
        </is>
      </c>
      <c r="C637" s="129" t="n"/>
      <c r="D637" s="129" t="n"/>
      <c r="E637" s="129" t="n"/>
      <c r="F637" s="129" t="n"/>
      <c r="G637" s="129" t="n"/>
      <c r="H637" s="129" t="n"/>
      <c r="I637" s="129" t="n"/>
      <c r="J637" s="129" t="n"/>
      <c r="K637" s="129" t="n"/>
      <c r="L637" s="129" t="n"/>
      <c r="M637" s="130" t="n"/>
    </row>
    <row r="638" ht="24" customHeight="1">
      <c r="A638" s="414" t="n"/>
      <c r="B638" s="1175" t="inlineStr">
        <is>
          <t>等级43 ：力量+23，生命+198，嗜血技能的触发概率提升22.1%，解开了远古狼人氏族强大力量的秘密，力量、体魄和嗜血能力都得到了显著的提升。</t>
        </is>
      </c>
      <c r="C638" s="129" t="n"/>
      <c r="D638" s="129" t="n"/>
      <c r="E638" s="129" t="n"/>
      <c r="F638" s="129" t="n"/>
      <c r="G638" s="129" t="n"/>
      <c r="H638" s="129" t="n"/>
      <c r="I638" s="129" t="n"/>
      <c r="J638" s="129" t="n"/>
      <c r="K638" s="129" t="n"/>
      <c r="L638" s="129" t="n"/>
      <c r="M638" s="130" t="n"/>
    </row>
    <row r="639" ht="24" customHeight="1">
      <c r="A639" s="414" t="n"/>
      <c r="B639" s="1175" t="inlineStr">
        <is>
          <t>等级44 ：力量+24，生命+204，嗜血技能的触发概率提升22.8%，解开了远古狼人氏族强大力量的秘密，力量、体魄和嗜血能力都得到了显著的提升。</t>
        </is>
      </c>
      <c r="C639" s="129" t="n"/>
      <c r="D639" s="129" t="n"/>
      <c r="E639" s="129" t="n"/>
      <c r="F639" s="129" t="n"/>
      <c r="G639" s="129" t="n"/>
      <c r="H639" s="129" t="n"/>
      <c r="I639" s="129" t="n"/>
      <c r="J639" s="129" t="n"/>
      <c r="K639" s="129" t="n"/>
      <c r="L639" s="129" t="n"/>
      <c r="M639" s="130" t="n"/>
    </row>
    <row r="640" ht="24" customHeight="1">
      <c r="A640" s="414" t="n"/>
      <c r="B640" s="1175" t="inlineStr">
        <is>
          <t>等级45 ：力量+25，生命+210，嗜血技能的触发概率提升23.5%，解开了远古狼人氏族强大力量的秘密，力量、体魄和嗜血能力都得到了显著的提升。</t>
        </is>
      </c>
      <c r="C640" s="129" t="n"/>
      <c r="D640" s="129" t="n"/>
      <c r="E640" s="129" t="n"/>
      <c r="F640" s="129" t="n"/>
      <c r="G640" s="129" t="n"/>
      <c r="H640" s="129" t="n"/>
      <c r="I640" s="129" t="n"/>
      <c r="J640" s="129" t="n"/>
      <c r="K640" s="129" t="n"/>
      <c r="L640" s="129" t="n"/>
      <c r="M640" s="130" t="n"/>
    </row>
    <row r="641" ht="24" customHeight="1">
      <c r="A641" s="414" t="n"/>
      <c r="B641" s="1175" t="inlineStr">
        <is>
          <t>等级46 ：力量+26，生命+216，嗜血技能的触发概率提升24.2%，解开了远古狼人氏族强大力量的秘密，力量、体魄和嗜血能力都得到了显著的提升。</t>
        </is>
      </c>
      <c r="C641" s="129" t="n"/>
      <c r="D641" s="129" t="n"/>
      <c r="E641" s="129" t="n"/>
      <c r="F641" s="129" t="n"/>
      <c r="G641" s="129" t="n"/>
      <c r="H641" s="129" t="n"/>
      <c r="I641" s="129" t="n"/>
      <c r="J641" s="129" t="n"/>
      <c r="K641" s="129" t="n"/>
      <c r="L641" s="129" t="n"/>
      <c r="M641" s="130" t="n"/>
    </row>
    <row r="642" ht="24" customHeight="1">
      <c r="A642" s="414" t="n"/>
      <c r="B642" s="1175" t="inlineStr">
        <is>
          <t>等级47 ：力量+27，生命+222，嗜血技能的触发概率提升24.9%，解开了远古狼人氏族强大力量的秘密，力量、体魄和嗜血能力都得到了显著的提升。</t>
        </is>
      </c>
      <c r="C642" s="129" t="n"/>
      <c r="D642" s="129" t="n"/>
      <c r="E642" s="129" t="n"/>
      <c r="F642" s="129" t="n"/>
      <c r="G642" s="129" t="n"/>
      <c r="H642" s="129" t="n"/>
      <c r="I642" s="129" t="n"/>
      <c r="J642" s="129" t="n"/>
      <c r="K642" s="129" t="n"/>
      <c r="L642" s="129" t="n"/>
      <c r="M642" s="130" t="n"/>
    </row>
    <row r="643" ht="24" customHeight="1">
      <c r="A643" s="414" t="n"/>
      <c r="B643" s="1175" t="inlineStr">
        <is>
          <t>等级48 ：力量+28，生命+228，嗜血技能的触发概率提升25.6%，解开了远古狼人氏族强大力量的秘密，力量、体魄和嗜血能力都得到了显著的提升。</t>
        </is>
      </c>
      <c r="C643" s="129" t="n"/>
      <c r="D643" s="129" t="n"/>
      <c r="E643" s="129" t="n"/>
      <c r="F643" s="129" t="n"/>
      <c r="G643" s="129" t="n"/>
      <c r="H643" s="129" t="n"/>
      <c r="I643" s="129" t="n"/>
      <c r="J643" s="129" t="n"/>
      <c r="K643" s="129" t="n"/>
      <c r="L643" s="129" t="n"/>
      <c r="M643" s="130" t="n"/>
    </row>
    <row r="644" ht="24" customHeight="1">
      <c r="A644" s="414" t="n"/>
      <c r="B644" s="1175" t="inlineStr">
        <is>
          <t>等级49 ：力量+29，生命+234，嗜血技能的触发概率提升26.3%，解开了远古狼人氏族强大力量的秘密，力量、体魄和嗜血能力都得到了显著的提升。</t>
        </is>
      </c>
      <c r="C644" s="129" t="n"/>
      <c r="D644" s="129" t="n"/>
      <c r="E644" s="129" t="n"/>
      <c r="F644" s="129" t="n"/>
      <c r="G644" s="129" t="n"/>
      <c r="H644" s="129" t="n"/>
      <c r="I644" s="129" t="n"/>
      <c r="J644" s="129" t="n"/>
      <c r="K644" s="129" t="n"/>
      <c r="L644" s="129" t="n"/>
      <c r="M644" s="130" t="n"/>
    </row>
    <row r="645" ht="24" customHeight="1">
      <c r="A645" s="414" t="n"/>
      <c r="B645" s="1175" t="inlineStr">
        <is>
          <t>等级50 ：力量+30，生命+240，嗜血技能的触发概率提升27.0%，解开了远古狼人氏族强大力量的秘密，力量、体魄和嗜血能力都得到了显著的提升。</t>
        </is>
      </c>
      <c r="C645" s="129" t="n"/>
      <c r="D645" s="129" t="n"/>
      <c r="E645" s="129" t="n"/>
      <c r="F645" s="129" t="n"/>
      <c r="G645" s="129" t="n"/>
      <c r="H645" s="129" t="n"/>
      <c r="I645" s="129" t="n"/>
      <c r="J645" s="129" t="n"/>
      <c r="K645" s="129" t="n"/>
      <c r="L645" s="129" t="n"/>
      <c r="M645" s="130" t="n"/>
    </row>
    <row r="646" ht="24" customHeight="1">
      <c r="A646" s="414" t="n"/>
      <c r="B646" s="1175" t="inlineStr">
        <is>
          <t>等级51 ：力量+31，生命+246，嗜血技能的触发概率提升27.7%，解开了远古狼人氏族强大力量的秘密，力量、体魄和嗜血能力都得到了显著的提升。</t>
        </is>
      </c>
      <c r="C646" s="129" t="n"/>
      <c r="D646" s="129" t="n"/>
      <c r="E646" s="129" t="n"/>
      <c r="F646" s="129" t="n"/>
      <c r="G646" s="129" t="n"/>
      <c r="H646" s="129" t="n"/>
      <c r="I646" s="129" t="n"/>
      <c r="J646" s="129" t="n"/>
      <c r="K646" s="129" t="n"/>
      <c r="L646" s="129" t="n"/>
      <c r="M646" s="130" t="n"/>
    </row>
    <row r="647" ht="24" customHeight="1">
      <c r="A647" s="414" t="n"/>
      <c r="B647" s="1175" t="inlineStr">
        <is>
          <t>等级52 ：力量+32，生命+252，嗜血技能的触发概率提升28.4%，解开了远古狼人氏族强大力量的秘密，力量、体魄和嗜血能力都得到了显著的提升。</t>
        </is>
      </c>
      <c r="C647" s="129" t="n"/>
      <c r="D647" s="129" t="n"/>
      <c r="E647" s="129" t="n"/>
      <c r="F647" s="129" t="n"/>
      <c r="G647" s="129" t="n"/>
      <c r="H647" s="129" t="n"/>
      <c r="I647" s="129" t="n"/>
      <c r="J647" s="129" t="n"/>
      <c r="K647" s="129" t="n"/>
      <c r="L647" s="129" t="n"/>
      <c r="M647" s="130" t="n"/>
    </row>
    <row r="648" ht="24" customHeight="1">
      <c r="A648" s="414" t="n"/>
      <c r="B648" s="1175" t="inlineStr">
        <is>
          <t>等级53 ：力量+33，生命+258，嗜血技能的触发概率提升29.1%，解开了远古狼人氏族强大力量的秘密，力量、体魄和嗜血能力都得到了显著的提升。</t>
        </is>
      </c>
      <c r="C648" s="129" t="n"/>
      <c r="D648" s="129" t="n"/>
      <c r="E648" s="129" t="n"/>
      <c r="F648" s="129" t="n"/>
      <c r="G648" s="129" t="n"/>
      <c r="H648" s="129" t="n"/>
      <c r="I648" s="129" t="n"/>
      <c r="J648" s="129" t="n"/>
      <c r="K648" s="129" t="n"/>
      <c r="L648" s="129" t="n"/>
      <c r="M648" s="130" t="n"/>
    </row>
    <row r="649" ht="24" customHeight="1">
      <c r="A649" s="414" t="n"/>
      <c r="B649" s="1175" t="inlineStr">
        <is>
          <t>等级54 ：力量+34，生命+264，嗜血技能的触发概率提升29.8%，解开了远古狼人氏族强大力量的秘密，力量、体魄和嗜血能力都得到了显著的提升。</t>
        </is>
      </c>
      <c r="C649" s="129" t="n"/>
      <c r="D649" s="129" t="n"/>
      <c r="E649" s="129" t="n"/>
      <c r="F649" s="129" t="n"/>
      <c r="G649" s="129" t="n"/>
      <c r="H649" s="129" t="n"/>
      <c r="I649" s="129" t="n"/>
      <c r="J649" s="129" t="n"/>
      <c r="K649" s="129" t="n"/>
      <c r="L649" s="129" t="n"/>
      <c r="M649" s="130" t="n"/>
    </row>
    <row r="650" ht="24" customHeight="1">
      <c r="A650" s="414" t="n"/>
      <c r="B650" s="1175" t="inlineStr">
        <is>
          <t>等级55 ：力量+35，生命+270，嗜血技能的触发概率提升30.5%，解开了远古狼人氏族强大力量的秘密，力量、体魄和嗜血能力都得到了显著的提升。</t>
        </is>
      </c>
      <c r="C650" s="129" t="n"/>
      <c r="D650" s="129" t="n"/>
      <c r="E650" s="129" t="n"/>
      <c r="F650" s="129" t="n"/>
      <c r="G650" s="129" t="n"/>
      <c r="H650" s="129" t="n"/>
      <c r="I650" s="129" t="n"/>
      <c r="J650" s="129" t="n"/>
      <c r="K650" s="129" t="n"/>
      <c r="L650" s="129" t="n"/>
      <c r="M650" s="130" t="n"/>
    </row>
    <row r="651" ht="24" customHeight="1">
      <c r="A651" s="414" t="n"/>
      <c r="B651" s="1175" t="inlineStr">
        <is>
          <t>等级56 ：力量+36，生命+276，嗜血技能的触发概率提升31.2%，解开了远古狼人氏族强大力量的秘密，力量、体魄和嗜血能力都得到了显著的提升。</t>
        </is>
      </c>
      <c r="C651" s="129" t="n"/>
      <c r="D651" s="129" t="n"/>
      <c r="E651" s="129" t="n"/>
      <c r="F651" s="129" t="n"/>
      <c r="G651" s="129" t="n"/>
      <c r="H651" s="129" t="n"/>
      <c r="I651" s="129" t="n"/>
      <c r="J651" s="129" t="n"/>
      <c r="K651" s="129" t="n"/>
      <c r="L651" s="129" t="n"/>
      <c r="M651" s="130" t="n"/>
    </row>
    <row r="652" ht="24" customHeight="1">
      <c r="A652" s="414" t="n"/>
      <c r="B652" s="1175" t="inlineStr">
        <is>
          <t>等级57 ：力量+37，生命+282，嗜血技能的触发概率提升31.9%，解开了远古狼人氏族强大力量的秘密，力量、体魄和嗜血能力都得到了显著的提升。</t>
        </is>
      </c>
      <c r="C652" s="129" t="n"/>
      <c r="D652" s="129" t="n"/>
      <c r="E652" s="129" t="n"/>
      <c r="F652" s="129" t="n"/>
      <c r="G652" s="129" t="n"/>
      <c r="H652" s="129" t="n"/>
      <c r="I652" s="129" t="n"/>
      <c r="J652" s="129" t="n"/>
      <c r="K652" s="129" t="n"/>
      <c r="L652" s="129" t="n"/>
      <c r="M652" s="130" t="n"/>
    </row>
    <row r="653" ht="24" customHeight="1">
      <c r="A653" s="414" t="n"/>
      <c r="B653" s="1175" t="inlineStr">
        <is>
          <t>等级58 ：力量+38，生命+288，嗜血技能的触发概率提升32.6%，解开了远古狼人氏族强大力量的秘密，力量、体魄和嗜血能力都得到了显著的提升。</t>
        </is>
      </c>
      <c r="C653" s="129" t="n"/>
      <c r="D653" s="129" t="n"/>
      <c r="E653" s="129" t="n"/>
      <c r="F653" s="129" t="n"/>
      <c r="G653" s="129" t="n"/>
      <c r="H653" s="129" t="n"/>
      <c r="I653" s="129" t="n"/>
      <c r="J653" s="129" t="n"/>
      <c r="K653" s="129" t="n"/>
      <c r="L653" s="129" t="n"/>
      <c r="M653" s="130" t="n"/>
    </row>
    <row r="654" ht="24" customHeight="1">
      <c r="A654" s="414" t="n"/>
      <c r="B654" s="1175" t="inlineStr">
        <is>
          <t>等级59 ：力量+39，生命+294，嗜血技能的触发概率提升33.3%，解开了远古狼人氏族强大力量的秘密，力量、体魄和嗜血能力都得到了显著的提升。</t>
        </is>
      </c>
      <c r="C654" s="129" t="n"/>
      <c r="D654" s="129" t="n"/>
      <c r="E654" s="129" t="n"/>
      <c r="F654" s="129" t="n"/>
      <c r="G654" s="129" t="n"/>
      <c r="H654" s="129" t="n"/>
      <c r="I654" s="129" t="n"/>
      <c r="J654" s="129" t="n"/>
      <c r="K654" s="129" t="n"/>
      <c r="L654" s="129" t="n"/>
      <c r="M654" s="130" t="n"/>
    </row>
    <row r="655" ht="24" customHeight="1">
      <c r="A655" s="414" t="n"/>
      <c r="B655" s="1176" t="inlineStr">
        <is>
          <t>等级60 ：力量+40，生命+300，嗜血技能的触发概率提升34.0%，解开了远古狼人氏族强大力量的秘密，力量、体魄和嗜血能力都得到了显著的提升。</t>
        </is>
      </c>
      <c r="C655" s="135" t="n"/>
      <c r="D655" s="135" t="n"/>
      <c r="E655" s="135" t="n"/>
      <c r="F655" s="135" t="n"/>
      <c r="G655" s="135" t="n"/>
      <c r="H655" s="135" t="n"/>
      <c r="I655" s="135" t="n"/>
      <c r="J655" s="135" t="n"/>
      <c r="K655" s="135" t="n"/>
      <c r="L655" s="135" t="n"/>
      <c r="M655" s="136" t="n"/>
    </row>
    <row r="656" ht="24" customHeight="1">
      <c r="A656" s="691" t="inlineStr">
        <is>
          <t>坚韧不拔
所需武器
大桶可乐
沉香木剑
龙鸣剑
充气锤子</t>
        </is>
      </c>
      <c r="B656" s="1174" t="inlineStr">
        <is>
          <t>等级 0  ：韧性+  0.5%。在被对方用武器击中时，韧性可以显著的降低对方武器专精、武器本身和月影魂珠造成的忽略回合效果的概率。</t>
        </is>
      </c>
      <c r="C656" s="158" t="n"/>
      <c r="D656" s="158" t="n"/>
      <c r="E656" s="158" t="n"/>
      <c r="F656" s="158" t="n"/>
      <c r="G656" s="158" t="n"/>
      <c r="H656" s="158" t="n"/>
      <c r="I656" s="158" t="n"/>
      <c r="J656" s="158" t="n"/>
      <c r="K656" s="158" t="n"/>
      <c r="L656" s="158" t="n"/>
      <c r="M656" s="320" t="n"/>
    </row>
    <row r="657" ht="24" customHeight="1">
      <c r="A657" s="414" t="n"/>
      <c r="B657" s="1175" t="inlineStr">
        <is>
          <t>等级 1  ：韧性+  1.0%。在被对方用武器击中时，韧性可以显著的降低对方武器专精、武器本身和月影魂珠造成的忽略回合效果的概率。</t>
        </is>
      </c>
      <c r="C657" s="129" t="n"/>
      <c r="D657" s="129" t="n"/>
      <c r="E657" s="129" t="n"/>
      <c r="F657" s="129" t="n"/>
      <c r="G657" s="129" t="n"/>
      <c r="H657" s="129" t="n"/>
      <c r="I657" s="129" t="n"/>
      <c r="J657" s="129" t="n"/>
      <c r="K657" s="129" t="n"/>
      <c r="L657" s="129" t="n"/>
      <c r="M657" s="130" t="n"/>
    </row>
    <row r="658" ht="24" customHeight="1">
      <c r="A658" s="414" t="n"/>
      <c r="B658" s="1175" t="inlineStr">
        <is>
          <t>等级 2  ：韧性+  1.5%。在被对方用武器击中时，韧性可以显著的降低对方武器专精、武器本身和月影魂珠造成的忽略回合效果的概率。</t>
        </is>
      </c>
      <c r="C658" s="129" t="n"/>
      <c r="D658" s="129" t="n"/>
      <c r="E658" s="129" t="n"/>
      <c r="F658" s="129" t="n"/>
      <c r="G658" s="129" t="n"/>
      <c r="H658" s="129" t="n"/>
      <c r="I658" s="129" t="n"/>
      <c r="J658" s="129" t="n"/>
      <c r="K658" s="129" t="n"/>
      <c r="L658" s="129" t="n"/>
      <c r="M658" s="130" t="n"/>
    </row>
    <row r="659" ht="24" customHeight="1">
      <c r="A659" s="414" t="n"/>
      <c r="B659" s="1175" t="inlineStr">
        <is>
          <t>等级 3  ：韧性+  2.0%。在被对方用武器击中时，韧性可以显著的降低对方武器专精、武器本身和月影魂珠造成的忽略回合效果的概率。</t>
        </is>
      </c>
      <c r="C659" s="129" t="n"/>
      <c r="D659" s="129" t="n"/>
      <c r="E659" s="129" t="n"/>
      <c r="F659" s="129" t="n"/>
      <c r="G659" s="129" t="n"/>
      <c r="H659" s="129" t="n"/>
      <c r="I659" s="129" t="n"/>
      <c r="J659" s="129" t="n"/>
      <c r="K659" s="129" t="n"/>
      <c r="L659" s="129" t="n"/>
      <c r="M659" s="130" t="n"/>
    </row>
    <row r="660" ht="24" customHeight="1">
      <c r="A660" s="414" t="n"/>
      <c r="B660" s="1175" t="inlineStr">
        <is>
          <t>等级 4  ：韧性+  2.5%。在被对方用武器击中时，韧性可以显著的降低对方武器专精、武器本身和月影魂珠造成的忽略回合效果的概率。</t>
        </is>
      </c>
      <c r="C660" s="129" t="n"/>
      <c r="D660" s="129" t="n"/>
      <c r="E660" s="129" t="n"/>
      <c r="F660" s="129" t="n"/>
      <c r="G660" s="129" t="n"/>
      <c r="H660" s="129" t="n"/>
      <c r="I660" s="129" t="n"/>
      <c r="J660" s="129" t="n"/>
      <c r="K660" s="129" t="n"/>
      <c r="L660" s="129" t="n"/>
      <c r="M660" s="130" t="n"/>
    </row>
    <row r="661" ht="24" customHeight="1">
      <c r="A661" s="414" t="n"/>
      <c r="B661" s="1175" t="inlineStr">
        <is>
          <t>等级 5  ：韧性+  3.0%。在被对方用武器击中时，韧性可以显著的降低对方武器专精、武器本身和月影魂珠造成的忽略回合效果的概率。</t>
        </is>
      </c>
      <c r="C661" s="129" t="n"/>
      <c r="D661" s="129" t="n"/>
      <c r="E661" s="129" t="n"/>
      <c r="F661" s="129" t="n"/>
      <c r="G661" s="129" t="n"/>
      <c r="H661" s="129" t="n"/>
      <c r="I661" s="129" t="n"/>
      <c r="J661" s="129" t="n"/>
      <c r="K661" s="129" t="n"/>
      <c r="L661" s="129" t="n"/>
      <c r="M661" s="130" t="n"/>
    </row>
    <row r="662" ht="24" customHeight="1">
      <c r="A662" s="414" t="n"/>
      <c r="B662" s="1175" t="inlineStr">
        <is>
          <t>等级 6  ：韧性+  3.6%。在被对方用武器击中时，韧性可以显著的降低对方武器专精、武器本身和月影魂珠造成的忽略回合效果的概率。</t>
        </is>
      </c>
      <c r="C662" s="129" t="n"/>
      <c r="D662" s="129" t="n"/>
      <c r="E662" s="129" t="n"/>
      <c r="F662" s="129" t="n"/>
      <c r="G662" s="129" t="n"/>
      <c r="H662" s="129" t="n"/>
      <c r="I662" s="129" t="n"/>
      <c r="J662" s="129" t="n"/>
      <c r="K662" s="129" t="n"/>
      <c r="L662" s="129" t="n"/>
      <c r="M662" s="130" t="n"/>
    </row>
    <row r="663" ht="24" customHeight="1">
      <c r="A663" s="414" t="n"/>
      <c r="B663" s="1175" t="inlineStr">
        <is>
          <t>等级 7  ：韧性+  4.2%。在被对方用武器击中时，韧性可以显著的降低对方武器专精、武器本身和月影魂珠造成的忽略回合效果的概率。</t>
        </is>
      </c>
      <c r="C663" s="129" t="n"/>
      <c r="D663" s="129" t="n"/>
      <c r="E663" s="129" t="n"/>
      <c r="F663" s="129" t="n"/>
      <c r="G663" s="129" t="n"/>
      <c r="H663" s="129" t="n"/>
      <c r="I663" s="129" t="n"/>
      <c r="J663" s="129" t="n"/>
      <c r="K663" s="129" t="n"/>
      <c r="L663" s="129" t="n"/>
      <c r="M663" s="130" t="n"/>
    </row>
    <row r="664" ht="24" customHeight="1">
      <c r="A664" s="414" t="n"/>
      <c r="B664" s="1175" t="inlineStr">
        <is>
          <t>等级 8  ：韧性+  4.8%。在被对方用武器击中时，韧性可以显著的降低对方武器专精、武器本身和月影魂珠造成的忽略回合效果的概率。</t>
        </is>
      </c>
      <c r="C664" s="129" t="n"/>
      <c r="D664" s="129" t="n"/>
      <c r="E664" s="129" t="n"/>
      <c r="F664" s="129" t="n"/>
      <c r="G664" s="129" t="n"/>
      <c r="H664" s="129" t="n"/>
      <c r="I664" s="129" t="n"/>
      <c r="J664" s="129" t="n"/>
      <c r="K664" s="129" t="n"/>
      <c r="L664" s="129" t="n"/>
      <c r="M664" s="130" t="n"/>
    </row>
    <row r="665" ht="24" customHeight="1">
      <c r="A665" s="414" t="n"/>
      <c r="B665" s="1175" t="inlineStr">
        <is>
          <t>等级 9  ：韧性+  5.4%。在被对方用武器击中时，韧性可以显著的降低对方武器专精、武器本身和月影魂珠造成的忽略回合效果的概率。</t>
        </is>
      </c>
      <c r="C665" s="129" t="n"/>
      <c r="D665" s="129" t="n"/>
      <c r="E665" s="129" t="n"/>
      <c r="F665" s="129" t="n"/>
      <c r="G665" s="129" t="n"/>
      <c r="H665" s="129" t="n"/>
      <c r="I665" s="129" t="n"/>
      <c r="J665" s="129" t="n"/>
      <c r="K665" s="129" t="n"/>
      <c r="L665" s="129" t="n"/>
      <c r="M665" s="130" t="n"/>
    </row>
    <row r="666" ht="24" customHeight="1">
      <c r="A666" s="414" t="n"/>
      <c r="B666" s="1175" t="inlineStr">
        <is>
          <t>等级10 ：韧性+  6.0%。在被对方用武器击中时，韧性可以显著的降低对方武器专精、武器本身和月影魂珠造成的忽略回合效果的概率。</t>
        </is>
      </c>
      <c r="C666" s="129" t="n"/>
      <c r="D666" s="129" t="n"/>
      <c r="E666" s="129" t="n"/>
      <c r="F666" s="129" t="n"/>
      <c r="G666" s="129" t="n"/>
      <c r="H666" s="129" t="n"/>
      <c r="I666" s="129" t="n"/>
      <c r="J666" s="129" t="n"/>
      <c r="K666" s="129" t="n"/>
      <c r="L666" s="129" t="n"/>
      <c r="M666" s="130" t="n"/>
    </row>
    <row r="667" ht="24" customHeight="1">
      <c r="A667" s="414" t="n"/>
      <c r="B667" s="1175" t="inlineStr">
        <is>
          <t>等级11 ：韧性+  6.8%。在被对方用武器击中时，韧性可以显著的降低对方武器专精、武器本身和月影魂珠造成的忽略回合效果的概率。</t>
        </is>
      </c>
      <c r="C667" s="129" t="n"/>
      <c r="D667" s="129" t="n"/>
      <c r="E667" s="129" t="n"/>
      <c r="F667" s="129" t="n"/>
      <c r="G667" s="129" t="n"/>
      <c r="H667" s="129" t="n"/>
      <c r="I667" s="129" t="n"/>
      <c r="J667" s="129" t="n"/>
      <c r="K667" s="129" t="n"/>
      <c r="L667" s="129" t="n"/>
      <c r="M667" s="130" t="n"/>
    </row>
    <row r="668" ht="24" customHeight="1">
      <c r="A668" s="414" t="n"/>
      <c r="B668" s="1175" t="inlineStr">
        <is>
          <t>等级12 ：韧性+  7.6%。在被对方用武器击中时，韧性可以显著的降低对方武器专精、武器本身和月影魂珠造成的忽略回合效果的概率。</t>
        </is>
      </c>
      <c r="C668" s="129" t="n"/>
      <c r="D668" s="129" t="n"/>
      <c r="E668" s="129" t="n"/>
      <c r="F668" s="129" t="n"/>
      <c r="G668" s="129" t="n"/>
      <c r="H668" s="129" t="n"/>
      <c r="I668" s="129" t="n"/>
      <c r="J668" s="129" t="n"/>
      <c r="K668" s="129" t="n"/>
      <c r="L668" s="129" t="n"/>
      <c r="M668" s="130" t="n"/>
    </row>
    <row r="669" ht="24" customHeight="1">
      <c r="A669" s="414" t="n"/>
      <c r="B669" s="1175" t="inlineStr">
        <is>
          <t>等级13 ：韧性+  8.4%。在被对方用武器击中时，韧性可以显著的降低对方武器专精、武器本身和月影魂珠造成的忽略回合效果的概率。</t>
        </is>
      </c>
      <c r="C669" s="129" t="n"/>
      <c r="D669" s="129" t="n"/>
      <c r="E669" s="129" t="n"/>
      <c r="F669" s="129" t="n"/>
      <c r="G669" s="129" t="n"/>
      <c r="H669" s="129" t="n"/>
      <c r="I669" s="129" t="n"/>
      <c r="J669" s="129" t="n"/>
      <c r="K669" s="129" t="n"/>
      <c r="L669" s="129" t="n"/>
      <c r="M669" s="130" t="n"/>
    </row>
    <row r="670" ht="24" customHeight="1">
      <c r="A670" s="414" t="n"/>
      <c r="B670" s="1175" t="inlineStr">
        <is>
          <t>等级14 ：韧性+  9.2%。在被对方用武器击中时，韧性可以显著的降低对方武器专精、武器本身和月影魂珠造成的忽略回合效果的概率。</t>
        </is>
      </c>
      <c r="C670" s="129" t="n"/>
      <c r="D670" s="129" t="n"/>
      <c r="E670" s="129" t="n"/>
      <c r="F670" s="129" t="n"/>
      <c r="G670" s="129" t="n"/>
      <c r="H670" s="129" t="n"/>
      <c r="I670" s="129" t="n"/>
      <c r="J670" s="129" t="n"/>
      <c r="K670" s="129" t="n"/>
      <c r="L670" s="129" t="n"/>
      <c r="M670" s="130" t="n"/>
    </row>
    <row r="671" ht="24" customHeight="1">
      <c r="A671" s="414" t="n"/>
      <c r="B671" s="1175" t="inlineStr">
        <is>
          <t>等级15 ：韧性+10.0%。在被对方用武器击中时，韧性可以显著的降低对方武器专精、武器本身和月影魂珠造成的忽略回合效果的概率。</t>
        </is>
      </c>
      <c r="C671" s="129" t="n"/>
      <c r="D671" s="129" t="n"/>
      <c r="E671" s="129" t="n"/>
      <c r="F671" s="129" t="n"/>
      <c r="G671" s="129" t="n"/>
      <c r="H671" s="129" t="n"/>
      <c r="I671" s="129" t="n"/>
      <c r="J671" s="129" t="n"/>
      <c r="K671" s="129" t="n"/>
      <c r="L671" s="129" t="n"/>
      <c r="M671" s="130" t="n"/>
    </row>
    <row r="672" ht="24" customHeight="1">
      <c r="A672" s="414" t="n"/>
      <c r="B672" s="1175" t="inlineStr">
        <is>
          <t>等级16 ：韧性+10.8%。在被对方用武器击中时，韧性可以显著的降低对方武器专精、武器本身和月影魂珠造成的忽略回合效果的概率。</t>
        </is>
      </c>
      <c r="C672" s="129" t="n"/>
      <c r="D672" s="129" t="n"/>
      <c r="E672" s="129" t="n"/>
      <c r="F672" s="129" t="n"/>
      <c r="G672" s="129" t="n"/>
      <c r="H672" s="129" t="n"/>
      <c r="I672" s="129" t="n"/>
      <c r="J672" s="129" t="n"/>
      <c r="K672" s="129" t="n"/>
      <c r="L672" s="129" t="n"/>
      <c r="M672" s="130" t="n"/>
    </row>
    <row r="673" ht="24" customHeight="1">
      <c r="A673" s="414" t="n"/>
      <c r="B673" s="1175" t="inlineStr">
        <is>
          <t>等级17 ：韧性+11.6%。在被对方用武器击中时，韧性可以显著的降低对方武器专精、武器本身和月影魂珠造成的忽略回合效果的概率。</t>
        </is>
      </c>
      <c r="C673" s="129" t="n"/>
      <c r="D673" s="129" t="n"/>
      <c r="E673" s="129" t="n"/>
      <c r="F673" s="129" t="n"/>
      <c r="G673" s="129" t="n"/>
      <c r="H673" s="129" t="n"/>
      <c r="I673" s="129" t="n"/>
      <c r="J673" s="129" t="n"/>
      <c r="K673" s="129" t="n"/>
      <c r="L673" s="129" t="n"/>
      <c r="M673" s="130" t="n"/>
    </row>
    <row r="674" ht="24" customHeight="1">
      <c r="A674" s="414" t="n"/>
      <c r="B674" s="1175" t="inlineStr">
        <is>
          <t>等级18 ：韧性+12.4%。在被对方用武器击中时，韧性可以显著的降低对方武器专精、武器本身和月影魂珠造成的忽略回合效果的概率。</t>
        </is>
      </c>
      <c r="C674" s="129" t="n"/>
      <c r="D674" s="129" t="n"/>
      <c r="E674" s="129" t="n"/>
      <c r="F674" s="129" t="n"/>
      <c r="G674" s="129" t="n"/>
      <c r="H674" s="129" t="n"/>
      <c r="I674" s="129" t="n"/>
      <c r="J674" s="129" t="n"/>
      <c r="K674" s="129" t="n"/>
      <c r="L674" s="129" t="n"/>
      <c r="M674" s="130" t="n"/>
    </row>
    <row r="675" ht="24" customHeight="1">
      <c r="A675" s="414" t="n"/>
      <c r="B675" s="1175" t="inlineStr">
        <is>
          <t>等级19 ：韧性+13.2%。在被对方用武器击中时，韧性可以显著的降低对方武器专精、武器本身和月影魂珠造成的忽略回合效果的概率。</t>
        </is>
      </c>
      <c r="C675" s="129" t="n"/>
      <c r="D675" s="129" t="n"/>
      <c r="E675" s="129" t="n"/>
      <c r="F675" s="129" t="n"/>
      <c r="G675" s="129" t="n"/>
      <c r="H675" s="129" t="n"/>
      <c r="I675" s="129" t="n"/>
      <c r="J675" s="129" t="n"/>
      <c r="K675" s="129" t="n"/>
      <c r="L675" s="129" t="n"/>
      <c r="M675" s="130" t="n"/>
    </row>
    <row r="676" ht="24" customHeight="1">
      <c r="A676" s="414" t="n"/>
      <c r="B676" s="1175" t="inlineStr">
        <is>
          <t>等级20 ：韧性+14.0%。在被对方用武器击中时，韧性可以显著的降低对方武器专精、武器本身和月影魂珠造成的忽略回合效果的概率。</t>
        </is>
      </c>
      <c r="C676" s="129" t="n"/>
      <c r="D676" s="129" t="n"/>
      <c r="E676" s="129" t="n"/>
      <c r="F676" s="129" t="n"/>
      <c r="G676" s="129" t="n"/>
      <c r="H676" s="129" t="n"/>
      <c r="I676" s="129" t="n"/>
      <c r="J676" s="129" t="n"/>
      <c r="K676" s="129" t="n"/>
      <c r="L676" s="129" t="n"/>
      <c r="M676" s="130" t="n"/>
    </row>
    <row r="677" ht="24" customHeight="1">
      <c r="A677" s="414" t="n"/>
      <c r="B677" s="1175" t="inlineStr">
        <is>
          <t>等级21 ：韧性+15.2%。在被对方用武器击中时，韧性可以显著的降低对方武器专精、武器本身和月影魂珠造成的忽略回合效果的概率。</t>
        </is>
      </c>
      <c r="C677" s="129" t="n"/>
      <c r="D677" s="129" t="n"/>
      <c r="E677" s="129" t="n"/>
      <c r="F677" s="129" t="n"/>
      <c r="G677" s="129" t="n"/>
      <c r="H677" s="129" t="n"/>
      <c r="I677" s="129" t="n"/>
      <c r="J677" s="129" t="n"/>
      <c r="K677" s="129" t="n"/>
      <c r="L677" s="129" t="n"/>
      <c r="M677" s="130" t="n"/>
    </row>
    <row r="678" ht="24" customHeight="1">
      <c r="A678" s="414" t="n"/>
      <c r="B678" s="1175" t="inlineStr">
        <is>
          <t>等级22 ：韧性+16.4%。在被对方用武器击中时，韧性可以显著的降低对方武器专精、武器本身和月影魂珠造成的忽略回合效果的概率。</t>
        </is>
      </c>
      <c r="C678" s="129" t="n"/>
      <c r="D678" s="129" t="n"/>
      <c r="E678" s="129" t="n"/>
      <c r="F678" s="129" t="n"/>
      <c r="G678" s="129" t="n"/>
      <c r="H678" s="129" t="n"/>
      <c r="I678" s="129" t="n"/>
      <c r="J678" s="129" t="n"/>
      <c r="K678" s="129" t="n"/>
      <c r="L678" s="129" t="n"/>
      <c r="M678" s="130" t="n"/>
    </row>
    <row r="679" ht="24" customHeight="1">
      <c r="A679" s="414" t="n"/>
      <c r="B679" s="1175" t="inlineStr">
        <is>
          <t>等级23 ：韧性+17.6%。在被对方用武器击中时，韧性可以显著的降低对方武器专精、武器本身和月影魂珠造成的忽略回合效果的概率。</t>
        </is>
      </c>
      <c r="C679" s="129" t="n"/>
      <c r="D679" s="129" t="n"/>
      <c r="E679" s="129" t="n"/>
      <c r="F679" s="129" t="n"/>
      <c r="G679" s="129" t="n"/>
      <c r="H679" s="129" t="n"/>
      <c r="I679" s="129" t="n"/>
      <c r="J679" s="129" t="n"/>
      <c r="K679" s="129" t="n"/>
      <c r="L679" s="129" t="n"/>
      <c r="M679" s="130" t="n"/>
    </row>
    <row r="680" ht="24" customHeight="1">
      <c r="A680" s="414" t="n"/>
      <c r="B680" s="1175" t="inlineStr">
        <is>
          <t>等级24 ：韧性+18.8%。在被对方用武器击中时，韧性可以显著的降低对方武器专精、武器本身和月影魂珠造成的忽略回合效果的概率。</t>
        </is>
      </c>
      <c r="C680" s="129" t="n"/>
      <c r="D680" s="129" t="n"/>
      <c r="E680" s="129" t="n"/>
      <c r="F680" s="129" t="n"/>
      <c r="G680" s="129" t="n"/>
      <c r="H680" s="129" t="n"/>
      <c r="I680" s="129" t="n"/>
      <c r="J680" s="129" t="n"/>
      <c r="K680" s="129" t="n"/>
      <c r="L680" s="129" t="n"/>
      <c r="M680" s="130" t="n"/>
    </row>
    <row r="681" ht="24" customHeight="1">
      <c r="A681" s="414" t="n"/>
      <c r="B681" s="1175" t="inlineStr">
        <is>
          <t>等级25 ：韧性+20.0%。在被对方用武器击中时，韧性可以显著的降低对方武器专精、武器本身和月影魂珠造成的忽略回合效果的概率。</t>
        </is>
      </c>
      <c r="C681" s="129" t="n"/>
      <c r="D681" s="129" t="n"/>
      <c r="E681" s="129" t="n"/>
      <c r="F681" s="129" t="n"/>
      <c r="G681" s="129" t="n"/>
      <c r="H681" s="129" t="n"/>
      <c r="I681" s="129" t="n"/>
      <c r="J681" s="129" t="n"/>
      <c r="K681" s="129" t="n"/>
      <c r="L681" s="129" t="n"/>
      <c r="M681" s="130" t="n"/>
    </row>
    <row r="682" ht="24" customHeight="1">
      <c r="A682" s="414" t="n"/>
      <c r="B682" s="1175" t="inlineStr">
        <is>
          <t>等级26 ：韧性+21.2%。在被对方用武器击中时，韧性可以显著的降低对方武器专精、武器本身和月影魂珠造成的忽略回合效果的概率。</t>
        </is>
      </c>
      <c r="C682" s="129" t="n"/>
      <c r="D682" s="129" t="n"/>
      <c r="E682" s="129" t="n"/>
      <c r="F682" s="129" t="n"/>
      <c r="G682" s="129" t="n"/>
      <c r="H682" s="129" t="n"/>
      <c r="I682" s="129" t="n"/>
      <c r="J682" s="129" t="n"/>
      <c r="K682" s="129" t="n"/>
      <c r="L682" s="129" t="n"/>
      <c r="M682" s="130" t="n"/>
    </row>
    <row r="683" ht="24" customHeight="1">
      <c r="A683" s="414" t="n"/>
      <c r="B683" s="1175" t="inlineStr">
        <is>
          <t>等级27 ：韧性+22.4%。在被对方用武器击中时，韧性可以显著的降低对方武器专精、武器本身和月影魂珠造成的忽略回合效果的概率。</t>
        </is>
      </c>
      <c r="C683" s="129" t="n"/>
      <c r="D683" s="129" t="n"/>
      <c r="E683" s="129" t="n"/>
      <c r="F683" s="129" t="n"/>
      <c r="G683" s="129" t="n"/>
      <c r="H683" s="129" t="n"/>
      <c r="I683" s="129" t="n"/>
      <c r="J683" s="129" t="n"/>
      <c r="K683" s="129" t="n"/>
      <c r="L683" s="129" t="n"/>
      <c r="M683" s="130" t="n"/>
    </row>
    <row r="684" ht="24" customHeight="1">
      <c r="A684" s="414" t="n"/>
      <c r="B684" s="1175" t="inlineStr">
        <is>
          <t>等级28 ：韧性+23.6%。在被对方用武器击中时，韧性可以显著的降低对方武器专精、武器本身和月影魂珠造成的忽略回合效果的概率。</t>
        </is>
      </c>
      <c r="C684" s="129" t="n"/>
      <c r="D684" s="129" t="n"/>
      <c r="E684" s="129" t="n"/>
      <c r="F684" s="129" t="n"/>
      <c r="G684" s="129" t="n"/>
      <c r="H684" s="129" t="n"/>
      <c r="I684" s="129" t="n"/>
      <c r="J684" s="129" t="n"/>
      <c r="K684" s="129" t="n"/>
      <c r="L684" s="129" t="n"/>
      <c r="M684" s="130" t="n"/>
    </row>
    <row r="685" ht="24" customHeight="1">
      <c r="A685" s="414" t="n"/>
      <c r="B685" s="1175" t="inlineStr">
        <is>
          <t>等级29 ：韧性+24.8%。在被对方用武器击中时，韧性可以显著的降低对方武器专精、武器本身和月影魂珠造成的忽略回合效果的概率。</t>
        </is>
      </c>
      <c r="C685" s="129" t="n"/>
      <c r="D685" s="129" t="n"/>
      <c r="E685" s="129" t="n"/>
      <c r="F685" s="129" t="n"/>
      <c r="G685" s="129" t="n"/>
      <c r="H685" s="129" t="n"/>
      <c r="I685" s="129" t="n"/>
      <c r="J685" s="129" t="n"/>
      <c r="K685" s="129" t="n"/>
      <c r="L685" s="129" t="n"/>
      <c r="M685" s="130" t="n"/>
    </row>
    <row r="686" ht="24" customHeight="1">
      <c r="A686" s="414" t="n"/>
      <c r="B686" s="1175" t="inlineStr">
        <is>
          <t>等级30 ：韧性+26.0%。在被对方用武器击中时，韧性可以显著的降低对方武器专精、武器本身和月影魂珠造成的忽略回合效果的概率。</t>
        </is>
      </c>
      <c r="C686" s="129" t="n"/>
      <c r="D686" s="129" t="n"/>
      <c r="E686" s="129" t="n"/>
      <c r="F686" s="129" t="n"/>
      <c r="G686" s="129" t="n"/>
      <c r="H686" s="129" t="n"/>
      <c r="I686" s="129" t="n"/>
      <c r="J686" s="129" t="n"/>
      <c r="K686" s="129" t="n"/>
      <c r="L686" s="129" t="n"/>
      <c r="M686" s="130" t="n"/>
    </row>
    <row r="687" ht="24" customHeight="1">
      <c r="A687" s="414" t="n"/>
      <c r="B687" s="1175" t="inlineStr">
        <is>
          <t>等级31 ：韧性+27.4%。在被对方用武器击中时，韧性可以显著的降低对方武器专精、武器本身和月影魂珠造成的忽略回合效果的概率。</t>
        </is>
      </c>
      <c r="C687" s="129" t="n"/>
      <c r="D687" s="129" t="n"/>
      <c r="E687" s="129" t="n"/>
      <c r="F687" s="129" t="n"/>
      <c r="G687" s="129" t="n"/>
      <c r="H687" s="129" t="n"/>
      <c r="I687" s="129" t="n"/>
      <c r="J687" s="129" t="n"/>
      <c r="K687" s="129" t="n"/>
      <c r="L687" s="129" t="n"/>
      <c r="M687" s="130" t="n"/>
    </row>
    <row r="688" ht="24" customHeight="1">
      <c r="A688" s="414" t="n"/>
      <c r="B688" s="1175" t="inlineStr">
        <is>
          <t>等级32 ：韧性+28.8%。在被对方用武器击中时，韧性可以显著的降低对方武器专精、武器本身和月影魂珠造成的忽略回合效果的概率。</t>
        </is>
      </c>
      <c r="C688" s="129" t="n"/>
      <c r="D688" s="129" t="n"/>
      <c r="E688" s="129" t="n"/>
      <c r="F688" s="129" t="n"/>
      <c r="G688" s="129" t="n"/>
      <c r="H688" s="129" t="n"/>
      <c r="I688" s="129" t="n"/>
      <c r="J688" s="129" t="n"/>
      <c r="K688" s="129" t="n"/>
      <c r="L688" s="129" t="n"/>
      <c r="M688" s="130" t="n"/>
    </row>
    <row r="689" ht="24" customHeight="1">
      <c r="A689" s="414" t="n"/>
      <c r="B689" s="1175" t="inlineStr">
        <is>
          <t>等级33 ：韧性+30.2%。在被对方用武器击中时，韧性可以显著的降低对方武器专精、武器本身和月影魂珠造成的忽略回合效果的概率。</t>
        </is>
      </c>
      <c r="C689" s="129" t="n"/>
      <c r="D689" s="129" t="n"/>
      <c r="E689" s="129" t="n"/>
      <c r="F689" s="129" t="n"/>
      <c r="G689" s="129" t="n"/>
      <c r="H689" s="129" t="n"/>
      <c r="I689" s="129" t="n"/>
      <c r="J689" s="129" t="n"/>
      <c r="K689" s="129" t="n"/>
      <c r="L689" s="129" t="n"/>
      <c r="M689" s="130" t="n"/>
    </row>
    <row r="690" ht="24" customHeight="1">
      <c r="A690" s="414" t="n"/>
      <c r="B690" s="1175" t="inlineStr">
        <is>
          <t>等级34 ：韧性+31.6%。在被对方用武器击中时，韧性可以显著的降低对方武器专精、武器本身和月影魂珠造成的忽略回合效果的概率。</t>
        </is>
      </c>
      <c r="C690" s="129" t="n"/>
      <c r="D690" s="129" t="n"/>
      <c r="E690" s="129" t="n"/>
      <c r="F690" s="129" t="n"/>
      <c r="G690" s="129" t="n"/>
      <c r="H690" s="129" t="n"/>
      <c r="I690" s="129" t="n"/>
      <c r="J690" s="129" t="n"/>
      <c r="K690" s="129" t="n"/>
      <c r="L690" s="129" t="n"/>
      <c r="M690" s="130" t="n"/>
    </row>
    <row r="691" ht="24" customHeight="1">
      <c r="A691" s="414" t="n"/>
      <c r="B691" s="1175" t="inlineStr">
        <is>
          <t>等级35 ：韧性+33.0%。在被对方用武器击中时，韧性可以显著的降低对方武器专精、武器本身和月影魂珠造成的忽略回合效果的概率。</t>
        </is>
      </c>
      <c r="C691" s="129" t="n"/>
      <c r="D691" s="129" t="n"/>
      <c r="E691" s="129" t="n"/>
      <c r="F691" s="129" t="n"/>
      <c r="G691" s="129" t="n"/>
      <c r="H691" s="129" t="n"/>
      <c r="I691" s="129" t="n"/>
      <c r="J691" s="129" t="n"/>
      <c r="K691" s="129" t="n"/>
      <c r="L691" s="129" t="n"/>
      <c r="M691" s="130" t="n"/>
    </row>
    <row r="692" ht="24" customHeight="1">
      <c r="A692" s="414" t="n"/>
      <c r="B692" s="1175" t="inlineStr">
        <is>
          <t>等级36 ：韧性+34.4%。在被对方用武器击中时，韧性可以显著的降低对方武器专精、武器本身和月影魂珠造成的忽略回合效果的概率。</t>
        </is>
      </c>
      <c r="C692" s="129" t="n"/>
      <c r="D692" s="129" t="n"/>
      <c r="E692" s="129" t="n"/>
      <c r="F692" s="129" t="n"/>
      <c r="G692" s="129" t="n"/>
      <c r="H692" s="129" t="n"/>
      <c r="I692" s="129" t="n"/>
      <c r="J692" s="129" t="n"/>
      <c r="K692" s="129" t="n"/>
      <c r="L692" s="129" t="n"/>
      <c r="M692" s="130" t="n"/>
    </row>
    <row r="693" ht="24" customHeight="1">
      <c r="A693" s="414" t="n"/>
      <c r="B693" s="1175" t="inlineStr">
        <is>
          <t>等级37 ：韧性+35.8%。在被对方用武器击中时，韧性可以显著的降低对方武器专精、武器本身和月影魂珠造成的忽略回合效果的概率。</t>
        </is>
      </c>
      <c r="C693" s="129" t="n"/>
      <c r="D693" s="129" t="n"/>
      <c r="E693" s="129" t="n"/>
      <c r="F693" s="129" t="n"/>
      <c r="G693" s="129" t="n"/>
      <c r="H693" s="129" t="n"/>
      <c r="I693" s="129" t="n"/>
      <c r="J693" s="129" t="n"/>
      <c r="K693" s="129" t="n"/>
      <c r="L693" s="129" t="n"/>
      <c r="M693" s="130" t="n"/>
    </row>
    <row r="694" ht="24" customHeight="1">
      <c r="A694" s="414" t="n"/>
      <c r="B694" s="1175" t="inlineStr">
        <is>
          <t>等级38 ：韧性+37.2%。在被对方用武器击中时，韧性可以显著的降低对方武器专精、武器本身和月影魂珠造成的忽略回合效果的概率。</t>
        </is>
      </c>
      <c r="C694" s="129" t="n"/>
      <c r="D694" s="129" t="n"/>
      <c r="E694" s="129" t="n"/>
      <c r="F694" s="129" t="n"/>
      <c r="G694" s="129" t="n"/>
      <c r="H694" s="129" t="n"/>
      <c r="I694" s="129" t="n"/>
      <c r="J694" s="129" t="n"/>
      <c r="K694" s="129" t="n"/>
      <c r="L694" s="129" t="n"/>
      <c r="M694" s="130" t="n"/>
    </row>
    <row r="695" ht="24" customHeight="1">
      <c r="A695" s="414" t="n"/>
      <c r="B695" s="1175" t="inlineStr">
        <is>
          <t>等级39 ：韧性+38.6%。在被对方用武器击中时，韧性可以显著的降低对方武器专精、武器本身和月影魂珠造成的忽略回合效果的概率。</t>
        </is>
      </c>
      <c r="C695" s="129" t="n"/>
      <c r="D695" s="129" t="n"/>
      <c r="E695" s="129" t="n"/>
      <c r="F695" s="129" t="n"/>
      <c r="G695" s="129" t="n"/>
      <c r="H695" s="129" t="n"/>
      <c r="I695" s="129" t="n"/>
      <c r="J695" s="129" t="n"/>
      <c r="K695" s="129" t="n"/>
      <c r="L695" s="129" t="n"/>
      <c r="M695" s="130" t="n"/>
    </row>
    <row r="696" ht="24" customHeight="1">
      <c r="A696" s="414" t="n"/>
      <c r="B696" s="1175" t="inlineStr">
        <is>
          <t>等级40 ：韧性+40.0%。在被对方用武器击中时，韧性可以显著的降低对方武器专精、武器本身和月影魂珠造成的忽略回合效果的概率。</t>
        </is>
      </c>
      <c r="C696" s="129" t="n"/>
      <c r="D696" s="129" t="n"/>
      <c r="E696" s="129" t="n"/>
      <c r="F696" s="129" t="n"/>
      <c r="G696" s="129" t="n"/>
      <c r="H696" s="129" t="n"/>
      <c r="I696" s="129" t="n"/>
      <c r="J696" s="129" t="n"/>
      <c r="K696" s="129" t="n"/>
      <c r="L696" s="129" t="n"/>
      <c r="M696" s="130" t="n"/>
    </row>
    <row r="697" ht="24" customHeight="1">
      <c r="A697" s="414" t="n"/>
      <c r="B697" s="1175" t="inlineStr">
        <is>
          <t>等级41 ：韧性+41.4%。在被对方用武器击中时，韧性可以显著的降低对方武器专精、武器本身和月影魂珠造成的忽略回合效果的概率。</t>
        </is>
      </c>
      <c r="C697" s="129" t="n"/>
      <c r="D697" s="129" t="n"/>
      <c r="E697" s="129" t="n"/>
      <c r="F697" s="129" t="n"/>
      <c r="G697" s="129" t="n"/>
      <c r="H697" s="129" t="n"/>
      <c r="I697" s="129" t="n"/>
      <c r="J697" s="129" t="n"/>
      <c r="K697" s="129" t="n"/>
      <c r="L697" s="129" t="n"/>
      <c r="M697" s="130" t="n"/>
    </row>
    <row r="698" ht="24" customHeight="1">
      <c r="A698" s="414" t="n"/>
      <c r="B698" s="1175" t="inlineStr">
        <is>
          <t>等级42 ：韧性+42.8%。在被对方用武器击中时，韧性可以显著的降低对方武器专精、武器本身和月影魂珠造成的忽略回合效果的概率。</t>
        </is>
      </c>
      <c r="C698" s="129" t="n"/>
      <c r="D698" s="129" t="n"/>
      <c r="E698" s="129" t="n"/>
      <c r="F698" s="129" t="n"/>
      <c r="G698" s="129" t="n"/>
      <c r="H698" s="129" t="n"/>
      <c r="I698" s="129" t="n"/>
      <c r="J698" s="129" t="n"/>
      <c r="K698" s="129" t="n"/>
      <c r="L698" s="129" t="n"/>
      <c r="M698" s="130" t="n"/>
    </row>
    <row r="699" ht="24" customHeight="1">
      <c r="A699" s="414" t="n"/>
      <c r="B699" s="1175" t="inlineStr">
        <is>
          <t>等级43 ：韧性+44.2%。在被对方用武器击中时，韧性可以显著的降低对方武器专精、武器本身和月影魂珠造成的忽略回合效果的概率。</t>
        </is>
      </c>
      <c r="C699" s="129" t="n"/>
      <c r="D699" s="129" t="n"/>
      <c r="E699" s="129" t="n"/>
      <c r="F699" s="129" t="n"/>
      <c r="G699" s="129" t="n"/>
      <c r="H699" s="129" t="n"/>
      <c r="I699" s="129" t="n"/>
      <c r="J699" s="129" t="n"/>
      <c r="K699" s="129" t="n"/>
      <c r="L699" s="129" t="n"/>
      <c r="M699" s="130" t="n"/>
    </row>
    <row r="700" ht="24" customHeight="1">
      <c r="A700" s="414" t="n"/>
      <c r="B700" s="1175" t="inlineStr">
        <is>
          <t>等级44 ：韧性+45.6%。在被对方用武器击中时，韧性可以显著的降低对方武器专精、武器本身和月影魂珠造成的忽略回合效果的概率。</t>
        </is>
      </c>
      <c r="C700" s="129" t="n"/>
      <c r="D700" s="129" t="n"/>
      <c r="E700" s="129" t="n"/>
      <c r="F700" s="129" t="n"/>
      <c r="G700" s="129" t="n"/>
      <c r="H700" s="129" t="n"/>
      <c r="I700" s="129" t="n"/>
      <c r="J700" s="129" t="n"/>
      <c r="K700" s="129" t="n"/>
      <c r="L700" s="129" t="n"/>
      <c r="M700" s="130" t="n"/>
    </row>
    <row r="701" ht="24" customHeight="1">
      <c r="A701" s="414" t="n"/>
      <c r="B701" s="1175" t="inlineStr">
        <is>
          <t>等级45 ：韧性+47.0%。在被对方用武器击中时，韧性可以显著的降低对方武器专精、武器本身和月影魂珠造成的忽略回合效果的概率。</t>
        </is>
      </c>
      <c r="C701" s="129" t="n"/>
      <c r="D701" s="129" t="n"/>
      <c r="E701" s="129" t="n"/>
      <c r="F701" s="129" t="n"/>
      <c r="G701" s="129" t="n"/>
      <c r="H701" s="129" t="n"/>
      <c r="I701" s="129" t="n"/>
      <c r="J701" s="129" t="n"/>
      <c r="K701" s="129" t="n"/>
      <c r="L701" s="129" t="n"/>
      <c r="M701" s="130" t="n"/>
    </row>
    <row r="702" ht="24" customHeight="1">
      <c r="A702" s="414" t="n"/>
      <c r="B702" s="1175" t="inlineStr">
        <is>
          <t>等级46 ：韧性+48.4%。在被对方用武器击中时，韧性可以显著的降低对方武器专精、武器本身和月影魂珠造成的忽略回合效果的概率。</t>
        </is>
      </c>
      <c r="C702" s="129" t="n"/>
      <c r="D702" s="129" t="n"/>
      <c r="E702" s="129" t="n"/>
      <c r="F702" s="129" t="n"/>
      <c r="G702" s="129" t="n"/>
      <c r="H702" s="129" t="n"/>
      <c r="I702" s="129" t="n"/>
      <c r="J702" s="129" t="n"/>
      <c r="K702" s="129" t="n"/>
      <c r="L702" s="129" t="n"/>
      <c r="M702" s="130" t="n"/>
    </row>
    <row r="703" ht="24" customHeight="1">
      <c r="A703" s="414" t="n"/>
      <c r="B703" s="1175" t="inlineStr">
        <is>
          <t>等级47 ：韧性+49.8%。在被对方用武器击中时，韧性可以显著的降低对方武器专精、武器本身和月影魂珠造成的忽略回合效果的概率。</t>
        </is>
      </c>
      <c r="C703" s="129" t="n"/>
      <c r="D703" s="129" t="n"/>
      <c r="E703" s="129" t="n"/>
      <c r="F703" s="129" t="n"/>
      <c r="G703" s="129" t="n"/>
      <c r="H703" s="129" t="n"/>
      <c r="I703" s="129" t="n"/>
      <c r="J703" s="129" t="n"/>
      <c r="K703" s="129" t="n"/>
      <c r="L703" s="129" t="n"/>
      <c r="M703" s="130" t="n"/>
    </row>
    <row r="704" ht="24" customHeight="1">
      <c r="A704" s="414" t="n"/>
      <c r="B704" s="1175" t="inlineStr">
        <is>
          <t>等级48 ：韧性+51.2%。在被对方用武器击中时，韧性可以显著的降低对方武器专精、武器本身和月影魂珠造成的忽略回合效果的概率。</t>
        </is>
      </c>
      <c r="C704" s="129" t="n"/>
      <c r="D704" s="129" t="n"/>
      <c r="E704" s="129" t="n"/>
      <c r="F704" s="129" t="n"/>
      <c r="G704" s="129" t="n"/>
      <c r="H704" s="129" t="n"/>
      <c r="I704" s="129" t="n"/>
      <c r="J704" s="129" t="n"/>
      <c r="K704" s="129" t="n"/>
      <c r="L704" s="129" t="n"/>
      <c r="M704" s="130" t="n"/>
    </row>
    <row r="705" ht="24" customHeight="1">
      <c r="A705" s="414" t="n"/>
      <c r="B705" s="1175" t="inlineStr">
        <is>
          <t>等级49 ：韧性+52.6%。在被对方用武器击中时，韧性可以显著的降低对方武器专精、武器本身和月影魂珠造成的忽略回合效果的概率。</t>
        </is>
      </c>
      <c r="C705" s="129" t="n"/>
      <c r="D705" s="129" t="n"/>
      <c r="E705" s="129" t="n"/>
      <c r="F705" s="129" t="n"/>
      <c r="G705" s="129" t="n"/>
      <c r="H705" s="129" t="n"/>
      <c r="I705" s="129" t="n"/>
      <c r="J705" s="129" t="n"/>
      <c r="K705" s="129" t="n"/>
      <c r="L705" s="129" t="n"/>
      <c r="M705" s="130" t="n"/>
    </row>
    <row r="706" ht="24" customHeight="1">
      <c r="A706" s="414" t="n"/>
      <c r="B706" s="1175" t="inlineStr">
        <is>
          <t>等级50 ：韧性+54.0%。在被对方用武器击中时，韧性可以显著的降低对方武器专精、武器本身和月影魂珠造成的忽略回合效果的概率。</t>
        </is>
      </c>
      <c r="C706" s="129" t="n"/>
      <c r="D706" s="129" t="n"/>
      <c r="E706" s="129" t="n"/>
      <c r="F706" s="129" t="n"/>
      <c r="G706" s="129" t="n"/>
      <c r="H706" s="129" t="n"/>
      <c r="I706" s="129" t="n"/>
      <c r="J706" s="129" t="n"/>
      <c r="K706" s="129" t="n"/>
      <c r="L706" s="129" t="n"/>
      <c r="M706" s="130" t="n"/>
    </row>
    <row r="707" ht="24" customHeight="1">
      <c r="A707" s="414" t="n"/>
      <c r="B707" s="1175" t="inlineStr">
        <is>
          <t>等级51 ：韧性+55.4%。在被对方用武器击中时，韧性可以显著的降低对方武器专精、武器本身和月影魂珠造成的忽略回合效果的概率。</t>
        </is>
      </c>
      <c r="C707" s="129" t="n"/>
      <c r="D707" s="129" t="n"/>
      <c r="E707" s="129" t="n"/>
      <c r="F707" s="129" t="n"/>
      <c r="G707" s="129" t="n"/>
      <c r="H707" s="129" t="n"/>
      <c r="I707" s="129" t="n"/>
      <c r="J707" s="129" t="n"/>
      <c r="K707" s="129" t="n"/>
      <c r="L707" s="129" t="n"/>
      <c r="M707" s="130" t="n"/>
    </row>
    <row r="708" ht="24" customHeight="1">
      <c r="A708" s="414" t="n"/>
      <c r="B708" s="1175" t="inlineStr">
        <is>
          <t>等级52 ：韧性+56.8%。在被对方用武器击中时，韧性可以显著的降低对方武器专精、武器本身和月影魂珠造成的忽略回合效果的概率。</t>
        </is>
      </c>
      <c r="C708" s="129" t="n"/>
      <c r="D708" s="129" t="n"/>
      <c r="E708" s="129" t="n"/>
      <c r="F708" s="129" t="n"/>
      <c r="G708" s="129" t="n"/>
      <c r="H708" s="129" t="n"/>
      <c r="I708" s="129" t="n"/>
      <c r="J708" s="129" t="n"/>
      <c r="K708" s="129" t="n"/>
      <c r="L708" s="129" t="n"/>
      <c r="M708" s="130" t="n"/>
    </row>
    <row r="709" ht="24" customHeight="1">
      <c r="A709" s="414" t="n"/>
      <c r="B709" s="1175" t="inlineStr">
        <is>
          <t>等级53 ：韧性+58.2%。在被对方用武器击中时，韧性可以显著的降低对方武器专精、武器本身和月影魂珠造成的忽略回合效果的概率。</t>
        </is>
      </c>
      <c r="C709" s="129" t="n"/>
      <c r="D709" s="129" t="n"/>
      <c r="E709" s="129" t="n"/>
      <c r="F709" s="129" t="n"/>
      <c r="G709" s="129" t="n"/>
      <c r="H709" s="129" t="n"/>
      <c r="I709" s="129" t="n"/>
      <c r="J709" s="129" t="n"/>
      <c r="K709" s="129" t="n"/>
      <c r="L709" s="129" t="n"/>
      <c r="M709" s="130" t="n"/>
    </row>
    <row r="710" ht="24" customHeight="1">
      <c r="A710" s="414" t="n"/>
      <c r="B710" s="1175" t="inlineStr">
        <is>
          <t>等级54 ：韧性+59.6%。在被对方用武器击中时，韧性可以显著的降低对方武器专精、武器本身和月影魂珠造成的忽略回合效果的概率。</t>
        </is>
      </c>
      <c r="C710" s="129" t="n"/>
      <c r="D710" s="129" t="n"/>
      <c r="E710" s="129" t="n"/>
      <c r="F710" s="129" t="n"/>
      <c r="G710" s="129" t="n"/>
      <c r="H710" s="129" t="n"/>
      <c r="I710" s="129" t="n"/>
      <c r="J710" s="129" t="n"/>
      <c r="K710" s="129" t="n"/>
      <c r="L710" s="129" t="n"/>
      <c r="M710" s="130" t="n"/>
    </row>
    <row r="711" ht="24" customHeight="1">
      <c r="A711" s="414" t="n"/>
      <c r="B711" s="1175" t="inlineStr">
        <is>
          <t>等级55 ：韧性+61.0%。在被对方用武器击中时，韧性可以显著的降低对方武器专精、武器本身和月影魂珠造成的忽略回合效果的概率。</t>
        </is>
      </c>
      <c r="C711" s="129" t="n"/>
      <c r="D711" s="129" t="n"/>
      <c r="E711" s="129" t="n"/>
      <c r="F711" s="129" t="n"/>
      <c r="G711" s="129" t="n"/>
      <c r="H711" s="129" t="n"/>
      <c r="I711" s="129" t="n"/>
      <c r="J711" s="129" t="n"/>
      <c r="K711" s="129" t="n"/>
      <c r="L711" s="129" t="n"/>
      <c r="M711" s="130" t="n"/>
    </row>
    <row r="712" ht="24" customHeight="1">
      <c r="A712" s="414" t="n"/>
      <c r="B712" s="1175" t="inlineStr">
        <is>
          <t>等级56 ：韧性+62.4%。在被对方用武器击中时，韧性可以显著的降低对方武器专精、武器本身和月影魂珠造成的忽略回合效果的概率。</t>
        </is>
      </c>
      <c r="C712" s="129" t="n"/>
      <c r="D712" s="129" t="n"/>
      <c r="E712" s="129" t="n"/>
      <c r="F712" s="129" t="n"/>
      <c r="G712" s="129" t="n"/>
      <c r="H712" s="129" t="n"/>
      <c r="I712" s="129" t="n"/>
      <c r="J712" s="129" t="n"/>
      <c r="K712" s="129" t="n"/>
      <c r="L712" s="129" t="n"/>
      <c r="M712" s="130" t="n"/>
    </row>
    <row r="713" ht="24" customHeight="1">
      <c r="A713" s="414" t="n"/>
      <c r="B713" s="1175" t="inlineStr">
        <is>
          <t>等级57 ：韧性+63.8%。在被对方用武器击中时，韧性可以显著的降低对方武器专精、武器本身和月影魂珠造成的忽略回合效果的概率。</t>
        </is>
      </c>
      <c r="C713" s="129" t="n"/>
      <c r="D713" s="129" t="n"/>
      <c r="E713" s="129" t="n"/>
      <c r="F713" s="129" t="n"/>
      <c r="G713" s="129" t="n"/>
      <c r="H713" s="129" t="n"/>
      <c r="I713" s="129" t="n"/>
      <c r="J713" s="129" t="n"/>
      <c r="K713" s="129" t="n"/>
      <c r="L713" s="129" t="n"/>
      <c r="M713" s="130" t="n"/>
    </row>
    <row r="714" ht="24" customHeight="1">
      <c r="A714" s="414" t="n"/>
      <c r="B714" s="1175" t="inlineStr">
        <is>
          <t>等级58 ：韧性+65.2%。在被对方用武器击中时，韧性可以显著的降低对方武器专精、武器本身和月影魂珠造成的忽略回合效果的概率。</t>
        </is>
      </c>
      <c r="C714" s="129" t="n"/>
      <c r="D714" s="129" t="n"/>
      <c r="E714" s="129" t="n"/>
      <c r="F714" s="129" t="n"/>
      <c r="G714" s="129" t="n"/>
      <c r="H714" s="129" t="n"/>
      <c r="I714" s="129" t="n"/>
      <c r="J714" s="129" t="n"/>
      <c r="K714" s="129" t="n"/>
      <c r="L714" s="129" t="n"/>
      <c r="M714" s="130" t="n"/>
    </row>
    <row r="715" ht="24" customHeight="1">
      <c r="A715" s="414" t="n"/>
      <c r="B715" s="1175" t="inlineStr">
        <is>
          <t>等级59 ：韧性+66.6%。在被对方用武器击中时，韧性可以显著的降低对方武器专精、武器本身和月影魂珠造成的忽略回合效果的概率。</t>
        </is>
      </c>
      <c r="C715" s="129" t="n"/>
      <c r="D715" s="129" t="n"/>
      <c r="E715" s="129" t="n"/>
      <c r="F715" s="129" t="n"/>
      <c r="G715" s="129" t="n"/>
      <c r="H715" s="129" t="n"/>
      <c r="I715" s="129" t="n"/>
      <c r="J715" s="129" t="n"/>
      <c r="K715" s="129" t="n"/>
      <c r="L715" s="129" t="n"/>
      <c r="M715" s="130" t="n"/>
    </row>
    <row r="716" ht="24" customHeight="1">
      <c r="A716" s="414" t="n"/>
      <c r="B716" s="1176" t="inlineStr">
        <is>
          <t>等级60 ：韧性+68.0%。在被对方用武器击中时，韧性可以显著的降低对方武器专精、武器本身和月影魂珠造成的忽略回合效果的概率。</t>
        </is>
      </c>
      <c r="C716" s="135" t="n"/>
      <c r="D716" s="135" t="n"/>
      <c r="E716" s="135" t="n"/>
      <c r="F716" s="135" t="n"/>
      <c r="G716" s="135" t="n"/>
      <c r="H716" s="135" t="n"/>
      <c r="I716" s="135" t="n"/>
      <c r="J716" s="135" t="n"/>
      <c r="K716" s="135" t="n"/>
      <c r="L716" s="135" t="n"/>
      <c r="M716" s="136" t="n"/>
    </row>
  </sheetData>
  <mergeCells count="700">
    <mergeCell ref="B195:M195"/>
    <mergeCell ref="B431:M431"/>
    <mergeCell ref="B60:M60"/>
    <mergeCell ref="B231:M231"/>
    <mergeCell ref="B287:M287"/>
    <mergeCell ref="B358:M358"/>
    <mergeCell ref="B529:M529"/>
    <mergeCell ref="B523:M523"/>
    <mergeCell ref="B594:M594"/>
    <mergeCell ref="B716:M716"/>
    <mergeCell ref="B53:M53"/>
    <mergeCell ref="B495:M495"/>
    <mergeCell ref="B289:M289"/>
    <mergeCell ref="A44:M44"/>
    <mergeCell ref="B668:M668"/>
    <mergeCell ref="B84:M84"/>
    <mergeCell ref="B447:M447"/>
    <mergeCell ref="B618:M618"/>
    <mergeCell ref="B241:M241"/>
    <mergeCell ref="B434:M434"/>
    <mergeCell ref="B605:M605"/>
    <mergeCell ref="B142:M142"/>
    <mergeCell ref="B313:M313"/>
    <mergeCell ref="B80:M80"/>
    <mergeCell ref="B213:M213"/>
    <mergeCell ref="B384:M384"/>
    <mergeCell ref="B378:M378"/>
    <mergeCell ref="B549:M549"/>
    <mergeCell ref="B449:M449"/>
    <mergeCell ref="B620:M620"/>
    <mergeCell ref="B305:M305"/>
    <mergeCell ref="B607:M607"/>
    <mergeCell ref="B663:M663"/>
    <mergeCell ref="B79:M79"/>
    <mergeCell ref="B144:M144"/>
    <mergeCell ref="B315:M315"/>
    <mergeCell ref="B386:M386"/>
    <mergeCell ref="B442:M442"/>
    <mergeCell ref="B242:M242"/>
    <mergeCell ref="B671:M671"/>
    <mergeCell ref="B208:M208"/>
    <mergeCell ref="B615:M615"/>
    <mergeCell ref="B219:M219"/>
    <mergeCell ref="B460:M460"/>
    <mergeCell ref="B517:M517"/>
    <mergeCell ref="B210:M210"/>
    <mergeCell ref="A534:A594"/>
    <mergeCell ref="F43:I43"/>
    <mergeCell ref="B1:G1"/>
    <mergeCell ref="B318:M318"/>
    <mergeCell ref="B500:M500"/>
    <mergeCell ref="A107:A167"/>
    <mergeCell ref="B437:M437"/>
    <mergeCell ref="B333:M333"/>
    <mergeCell ref="B520:M520"/>
    <mergeCell ref="B308:M308"/>
    <mergeCell ref="B99:M99"/>
    <mergeCell ref="B593:M593"/>
    <mergeCell ref="B397:M397"/>
    <mergeCell ref="B664:M664"/>
    <mergeCell ref="B74:M74"/>
    <mergeCell ref="B68:M68"/>
    <mergeCell ref="B239:M239"/>
    <mergeCell ref="B310:M310"/>
    <mergeCell ref="B372:M372"/>
    <mergeCell ref="B608:M608"/>
    <mergeCell ref="B595:M595"/>
    <mergeCell ref="B76:M76"/>
    <mergeCell ref="B374:M374"/>
    <mergeCell ref="B361:M361"/>
    <mergeCell ref="B659:M659"/>
    <mergeCell ref="B232:M232"/>
    <mergeCell ref="B150:M150"/>
    <mergeCell ref="B321:M321"/>
    <mergeCell ref="B215:M215"/>
    <mergeCell ref="B513:M513"/>
    <mergeCell ref="B684:M684"/>
    <mergeCell ref="B263:M263"/>
    <mergeCell ref="B152:M152"/>
    <mergeCell ref="B323:M323"/>
    <mergeCell ref="B450:M450"/>
    <mergeCell ref="B621:M621"/>
    <mergeCell ref="B244:M244"/>
    <mergeCell ref="B686:M686"/>
    <mergeCell ref="B542:M542"/>
    <mergeCell ref="B229:M229"/>
    <mergeCell ref="B613:M613"/>
    <mergeCell ref="B673:M673"/>
    <mergeCell ref="B145:M145"/>
    <mergeCell ref="B387:M387"/>
    <mergeCell ref="B514:M514"/>
    <mergeCell ref="B181:M181"/>
    <mergeCell ref="B24:E24"/>
    <mergeCell ref="B452:M452"/>
    <mergeCell ref="B623:M623"/>
    <mergeCell ref="B685:M685"/>
    <mergeCell ref="B550:M550"/>
    <mergeCell ref="B606:M606"/>
    <mergeCell ref="B709:M709"/>
    <mergeCell ref="B544:M544"/>
    <mergeCell ref="B87:M87"/>
    <mergeCell ref="B258:M258"/>
    <mergeCell ref="B147:M147"/>
    <mergeCell ref="B451:M451"/>
    <mergeCell ref="B665:M665"/>
    <mergeCell ref="B245:M245"/>
    <mergeCell ref="B687:M687"/>
    <mergeCell ref="B543:M543"/>
    <mergeCell ref="B481:M481"/>
    <mergeCell ref="B456:M456"/>
    <mergeCell ref="B260:M260"/>
    <mergeCell ref="B545:M545"/>
    <mergeCell ref="B163:M163"/>
    <mergeCell ref="B334:M334"/>
    <mergeCell ref="B576:M576"/>
    <mergeCell ref="B570:M570"/>
    <mergeCell ref="B309:M309"/>
    <mergeCell ref="B113:M113"/>
    <mergeCell ref="B380:M380"/>
    <mergeCell ref="B100:M100"/>
    <mergeCell ref="B165:M165"/>
    <mergeCell ref="B336:M336"/>
    <mergeCell ref="B465:M465"/>
    <mergeCell ref="B634:M634"/>
    <mergeCell ref="B705:M705"/>
    <mergeCell ref="B311:M311"/>
    <mergeCell ref="B115:M115"/>
    <mergeCell ref="B382:M382"/>
    <mergeCell ref="B680:M680"/>
    <mergeCell ref="B102:M102"/>
    <mergeCell ref="B400:M400"/>
    <mergeCell ref="B698:M698"/>
    <mergeCell ref="B661:M661"/>
    <mergeCell ref="B77:M77"/>
    <mergeCell ref="B440:M440"/>
    <mergeCell ref="B611:M611"/>
    <mergeCell ref="B598:M598"/>
    <mergeCell ref="B402:M402"/>
    <mergeCell ref="B669:M669"/>
    <mergeCell ref="B377:M377"/>
    <mergeCell ref="B563:M563"/>
    <mergeCell ref="B329:M329"/>
    <mergeCell ref="B627:M627"/>
    <mergeCell ref="B49:M49"/>
    <mergeCell ref="B316:M316"/>
    <mergeCell ref="B565:M565"/>
    <mergeCell ref="B614:M614"/>
    <mergeCell ref="B589:M589"/>
    <mergeCell ref="B95:M95"/>
    <mergeCell ref="B266:M266"/>
    <mergeCell ref="B89:M89"/>
    <mergeCell ref="B393:M393"/>
    <mergeCell ref="B331:M331"/>
    <mergeCell ref="B453:M453"/>
    <mergeCell ref="B502:M502"/>
    <mergeCell ref="B558:M558"/>
    <mergeCell ref="A6:M6"/>
    <mergeCell ref="B564:M564"/>
    <mergeCell ref="B624:M624"/>
    <mergeCell ref="B629:M629"/>
    <mergeCell ref="B695:M695"/>
    <mergeCell ref="B616:M616"/>
    <mergeCell ref="B197:M197"/>
    <mergeCell ref="B330:M330"/>
    <mergeCell ref="B97:M97"/>
    <mergeCell ref="B153:M153"/>
    <mergeCell ref="B268:M268"/>
    <mergeCell ref="B324:M324"/>
    <mergeCell ref="B395:M395"/>
    <mergeCell ref="B566:M566"/>
    <mergeCell ref="B693:M693"/>
    <mergeCell ref="B482:M482"/>
    <mergeCell ref="B553:M553"/>
    <mergeCell ref="B90:M90"/>
    <mergeCell ref="B261:M261"/>
    <mergeCell ref="B184:M184"/>
    <mergeCell ref="B548:M548"/>
    <mergeCell ref="B471:M471"/>
    <mergeCell ref="B642:M642"/>
    <mergeCell ref="B179:M179"/>
    <mergeCell ref="B250:M250"/>
    <mergeCell ref="B166:M166"/>
    <mergeCell ref="B408:M408"/>
    <mergeCell ref="B464:M464"/>
    <mergeCell ref="B535:M535"/>
    <mergeCell ref="B706:M706"/>
    <mergeCell ref="B644:M644"/>
    <mergeCell ref="B116:M116"/>
    <mergeCell ref="B681:M681"/>
    <mergeCell ref="B352:M352"/>
    <mergeCell ref="B619:M619"/>
    <mergeCell ref="B423:M423"/>
    <mergeCell ref="B174:M174"/>
    <mergeCell ref="B108:M108"/>
    <mergeCell ref="B230:M230"/>
    <mergeCell ref="B168:M168"/>
    <mergeCell ref="B279:M279"/>
    <mergeCell ref="B410:M410"/>
    <mergeCell ref="B466:M466"/>
    <mergeCell ref="B472:M472"/>
    <mergeCell ref="B708:M708"/>
    <mergeCell ref="B143:M143"/>
    <mergeCell ref="B118:M118"/>
    <mergeCell ref="B683:M683"/>
    <mergeCell ref="B477:M477"/>
    <mergeCell ref="B281:M281"/>
    <mergeCell ref="B497:M497"/>
    <mergeCell ref="B541:M541"/>
    <mergeCell ref="B355:M355"/>
    <mergeCell ref="B134:M134"/>
    <mergeCell ref="B572:M572"/>
    <mergeCell ref="B121:M121"/>
    <mergeCell ref="B357:M357"/>
    <mergeCell ref="B96:M96"/>
    <mergeCell ref="B332:M332"/>
    <mergeCell ref="B503:M503"/>
    <mergeCell ref="B630:M630"/>
    <mergeCell ref="B111:M111"/>
    <mergeCell ref="B421:M421"/>
    <mergeCell ref="B617:M617"/>
    <mergeCell ref="B98:M98"/>
    <mergeCell ref="B396:M396"/>
    <mergeCell ref="B567:M567"/>
    <mergeCell ref="B632:M632"/>
    <mergeCell ref="B175:M175"/>
    <mergeCell ref="B162:M162"/>
    <mergeCell ref="B267:M267"/>
    <mergeCell ref="B398:M398"/>
    <mergeCell ref="B569:M569"/>
    <mergeCell ref="B696:M696"/>
    <mergeCell ref="B269:M269"/>
    <mergeCell ref="B187:M187"/>
    <mergeCell ref="B485:M485"/>
    <mergeCell ref="B556:M556"/>
    <mergeCell ref="B124:M124"/>
    <mergeCell ref="B251:M251"/>
    <mergeCell ref="B189:M189"/>
    <mergeCell ref="B493:M493"/>
    <mergeCell ref="B45:M45"/>
    <mergeCell ref="B216:M216"/>
    <mergeCell ref="B487:M487"/>
    <mergeCell ref="B343:M343"/>
    <mergeCell ref="B414:M414"/>
    <mergeCell ref="B585:M585"/>
    <mergeCell ref="B474:M474"/>
    <mergeCell ref="B645:M645"/>
    <mergeCell ref="B188:M188"/>
    <mergeCell ref="B126:M126"/>
    <mergeCell ref="B424:M424"/>
    <mergeCell ref="B109:M109"/>
    <mergeCell ref="B280:M280"/>
    <mergeCell ref="B47:M47"/>
    <mergeCell ref="B218:M218"/>
    <mergeCell ref="B351:M351"/>
    <mergeCell ref="B345:M345"/>
    <mergeCell ref="B411:M411"/>
    <mergeCell ref="B416:M416"/>
    <mergeCell ref="B516:M516"/>
    <mergeCell ref="B59:M59"/>
    <mergeCell ref="B193:M193"/>
    <mergeCell ref="B522:M522"/>
    <mergeCell ref="B587:M587"/>
    <mergeCell ref="B190:M190"/>
    <mergeCell ref="B295:M295"/>
    <mergeCell ref="B46:M46"/>
    <mergeCell ref="B488:M488"/>
    <mergeCell ref="B282:M282"/>
    <mergeCell ref="B409:M409"/>
    <mergeCell ref="B580:M580"/>
    <mergeCell ref="B711:M711"/>
    <mergeCell ref="B48:M48"/>
    <mergeCell ref="B346:M346"/>
    <mergeCell ref="B582:M582"/>
    <mergeCell ref="B73:M73"/>
    <mergeCell ref="B371:M371"/>
    <mergeCell ref="B638:M638"/>
    <mergeCell ref="B656:M656"/>
    <mergeCell ref="B137:M137"/>
    <mergeCell ref="B379:M379"/>
    <mergeCell ref="B702:M702"/>
    <mergeCell ref="B677:M677"/>
    <mergeCell ref="B640:M640"/>
    <mergeCell ref="B300:M300"/>
    <mergeCell ref="B422:M422"/>
    <mergeCell ref="B360:M360"/>
    <mergeCell ref="B658:M658"/>
    <mergeCell ref="B201:M201"/>
    <mergeCell ref="B164:M164"/>
    <mergeCell ref="B139:M139"/>
    <mergeCell ref="B335:M335"/>
    <mergeCell ref="B406:M406"/>
    <mergeCell ref="B462:M462"/>
    <mergeCell ref="B633:M633"/>
    <mergeCell ref="B704:M704"/>
    <mergeCell ref="B43:E43"/>
    <mergeCell ref="B560:M560"/>
    <mergeCell ref="B114:M114"/>
    <mergeCell ref="B498:M498"/>
    <mergeCell ref="B212:M212"/>
    <mergeCell ref="B206:M206"/>
    <mergeCell ref="B399:M399"/>
    <mergeCell ref="B203:M203"/>
    <mergeCell ref="A656:A716"/>
    <mergeCell ref="B326:M326"/>
    <mergeCell ref="B130:M130"/>
    <mergeCell ref="B117:M117"/>
    <mergeCell ref="B353:M353"/>
    <mergeCell ref="B524:M524"/>
    <mergeCell ref="B651:M651"/>
    <mergeCell ref="B67:M67"/>
    <mergeCell ref="B61:M61"/>
    <mergeCell ref="B132:M132"/>
    <mergeCell ref="B425:M425"/>
    <mergeCell ref="B430:M430"/>
    <mergeCell ref="B119:M119"/>
    <mergeCell ref="B290:M290"/>
    <mergeCell ref="B417:M417"/>
    <mergeCell ref="B588:M588"/>
    <mergeCell ref="B653:M653"/>
    <mergeCell ref="B69:M69"/>
    <mergeCell ref="A412:A472"/>
    <mergeCell ref="B196:M196"/>
    <mergeCell ref="B367:M367"/>
    <mergeCell ref="B427:M427"/>
    <mergeCell ref="B112:M112"/>
    <mergeCell ref="B283:M283"/>
    <mergeCell ref="B354:M354"/>
    <mergeCell ref="B348:M348"/>
    <mergeCell ref="B519:M519"/>
    <mergeCell ref="B419:M419"/>
    <mergeCell ref="B590:M590"/>
    <mergeCell ref="B652:M652"/>
    <mergeCell ref="B127:M127"/>
    <mergeCell ref="B298:M298"/>
    <mergeCell ref="B285:M285"/>
    <mergeCell ref="B648:M648"/>
    <mergeCell ref="B64:M64"/>
    <mergeCell ref="B51:M51"/>
    <mergeCell ref="F24:I24"/>
    <mergeCell ref="B443:M443"/>
    <mergeCell ref="A25:M25"/>
    <mergeCell ref="B237:M237"/>
    <mergeCell ref="B679:M679"/>
    <mergeCell ref="B666:M666"/>
    <mergeCell ref="B138:M138"/>
    <mergeCell ref="B209:M209"/>
    <mergeCell ref="B445:M445"/>
    <mergeCell ref="B301:M301"/>
    <mergeCell ref="H4:M4"/>
    <mergeCell ref="B122:M122"/>
    <mergeCell ref="B432:M432"/>
    <mergeCell ref="B537:M537"/>
    <mergeCell ref="B214:M214"/>
    <mergeCell ref="B140:M140"/>
    <mergeCell ref="B238:M238"/>
    <mergeCell ref="B509:M509"/>
    <mergeCell ref="B674:M674"/>
    <mergeCell ref="B303:M303"/>
    <mergeCell ref="B601:M601"/>
    <mergeCell ref="B484:M484"/>
    <mergeCell ref="B278:M278"/>
    <mergeCell ref="B253:M253"/>
    <mergeCell ref="B551:M551"/>
    <mergeCell ref="B240:M240"/>
    <mergeCell ref="B707:M707"/>
    <mergeCell ref="J43:M43"/>
    <mergeCell ref="B538:M538"/>
    <mergeCell ref="H1:L1"/>
    <mergeCell ref="B532:M532"/>
    <mergeCell ref="B603:M603"/>
    <mergeCell ref="B342:M342"/>
    <mergeCell ref="B578:M578"/>
    <mergeCell ref="A473:A533"/>
    <mergeCell ref="A595:A655"/>
    <mergeCell ref="B515:M515"/>
    <mergeCell ref="A168:A228"/>
    <mergeCell ref="B158:M158"/>
    <mergeCell ref="B133:M133"/>
    <mergeCell ref="B369:M369"/>
    <mergeCell ref="B667:M667"/>
    <mergeCell ref="A2:A5"/>
    <mergeCell ref="B418:M418"/>
    <mergeCell ref="B356:M356"/>
    <mergeCell ref="B160:M160"/>
    <mergeCell ref="B489:M489"/>
    <mergeCell ref="B527:M527"/>
    <mergeCell ref="B654:M654"/>
    <mergeCell ref="B368:M368"/>
    <mergeCell ref="B135:M135"/>
    <mergeCell ref="B306:M306"/>
    <mergeCell ref="B433:M433"/>
    <mergeCell ref="B233:M233"/>
    <mergeCell ref="B227:M227"/>
    <mergeCell ref="B531:M531"/>
    <mergeCell ref="B420:M420"/>
    <mergeCell ref="B224:M224"/>
    <mergeCell ref="B591:M591"/>
    <mergeCell ref="B662:M662"/>
    <mergeCell ref="B72:M72"/>
    <mergeCell ref="B199:M199"/>
    <mergeCell ref="B370:M370"/>
    <mergeCell ref="B435:M435"/>
    <mergeCell ref="B291:M291"/>
    <mergeCell ref="B655:M655"/>
    <mergeCell ref="B228:M228"/>
    <mergeCell ref="B293:M293"/>
    <mergeCell ref="B657:M657"/>
    <mergeCell ref="B322:M322"/>
    <mergeCell ref="B672:M672"/>
    <mergeCell ref="B88:M88"/>
    <mergeCell ref="B148:M148"/>
    <mergeCell ref="B82:M82"/>
    <mergeCell ref="B446:M446"/>
    <mergeCell ref="B688:M688"/>
    <mergeCell ref="B622:M622"/>
    <mergeCell ref="B682:M682"/>
    <mergeCell ref="B609:M609"/>
    <mergeCell ref="B146:M146"/>
    <mergeCell ref="B317:M317"/>
    <mergeCell ref="B388:M388"/>
    <mergeCell ref="B510:M510"/>
    <mergeCell ref="B448:M448"/>
    <mergeCell ref="B521:M521"/>
    <mergeCell ref="B304:M304"/>
    <mergeCell ref="B375:M375"/>
    <mergeCell ref="B546:M546"/>
    <mergeCell ref="B602:M602"/>
    <mergeCell ref="B540:M540"/>
    <mergeCell ref="B83:M83"/>
    <mergeCell ref="B254:M254"/>
    <mergeCell ref="B319:M319"/>
    <mergeCell ref="B490:M490"/>
    <mergeCell ref="B604:M604"/>
    <mergeCell ref="B85:M85"/>
    <mergeCell ref="B256:M256"/>
    <mergeCell ref="B383:M383"/>
    <mergeCell ref="B554:M554"/>
    <mergeCell ref="B635:M635"/>
    <mergeCell ref="B141:M141"/>
    <mergeCell ref="B439:M439"/>
    <mergeCell ref="B159:M159"/>
    <mergeCell ref="B675:M675"/>
    <mergeCell ref="B401:M401"/>
    <mergeCell ref="B441:M441"/>
    <mergeCell ref="B167:M167"/>
    <mergeCell ref="B272:M272"/>
    <mergeCell ref="B161:M161"/>
    <mergeCell ref="B459:M459"/>
    <mergeCell ref="B259:M259"/>
    <mergeCell ref="B530:M530"/>
    <mergeCell ref="B701:M701"/>
    <mergeCell ref="B136:M136"/>
    <mergeCell ref="B505:M505"/>
    <mergeCell ref="B499:M499"/>
    <mergeCell ref="B470:M470"/>
    <mergeCell ref="B225:M225"/>
    <mergeCell ref="B274:M274"/>
    <mergeCell ref="B670:M670"/>
    <mergeCell ref="B461:M461"/>
    <mergeCell ref="B249:M249"/>
    <mergeCell ref="B559:M559"/>
    <mergeCell ref="B243:M243"/>
    <mergeCell ref="B436:M436"/>
    <mergeCell ref="B678:M678"/>
    <mergeCell ref="B534:M534"/>
    <mergeCell ref="B525:M525"/>
    <mergeCell ref="B373:M373"/>
    <mergeCell ref="B536:M536"/>
    <mergeCell ref="H5:M5"/>
    <mergeCell ref="B154:M154"/>
    <mergeCell ref="B325:M325"/>
    <mergeCell ref="B390:M390"/>
    <mergeCell ref="B561:M561"/>
    <mergeCell ref="B91:M91"/>
    <mergeCell ref="B389:M389"/>
    <mergeCell ref="B156:M156"/>
    <mergeCell ref="B327:M327"/>
    <mergeCell ref="B454:M454"/>
    <mergeCell ref="B625:M625"/>
    <mergeCell ref="B612:M612"/>
    <mergeCell ref="B155:M155"/>
    <mergeCell ref="B93:M93"/>
    <mergeCell ref="B149:M149"/>
    <mergeCell ref="B264:M264"/>
    <mergeCell ref="B220:M220"/>
    <mergeCell ref="B320:M320"/>
    <mergeCell ref="B247:M247"/>
    <mergeCell ref="B385:M385"/>
    <mergeCell ref="B391:M391"/>
    <mergeCell ref="B518:M518"/>
    <mergeCell ref="B562:M562"/>
    <mergeCell ref="B689:M689"/>
    <mergeCell ref="B676:M676"/>
    <mergeCell ref="B86:M86"/>
    <mergeCell ref="B262:M262"/>
    <mergeCell ref="B151:M151"/>
    <mergeCell ref="B547:M547"/>
    <mergeCell ref="B101:M101"/>
    <mergeCell ref="B182:M182"/>
    <mergeCell ref="B467:M467"/>
    <mergeCell ref="B703:M703"/>
    <mergeCell ref="B246:M246"/>
    <mergeCell ref="B211:M211"/>
    <mergeCell ref="B338:M338"/>
    <mergeCell ref="B469:M469"/>
    <mergeCell ref="B496:M496"/>
    <mergeCell ref="B183:M183"/>
    <mergeCell ref="B177:M177"/>
    <mergeCell ref="B444:M444"/>
    <mergeCell ref="B104:M104"/>
    <mergeCell ref="B275:M275"/>
    <mergeCell ref="B340:M340"/>
    <mergeCell ref="B511:M511"/>
    <mergeCell ref="B302:M302"/>
    <mergeCell ref="B106:M106"/>
    <mergeCell ref="B277:M277"/>
    <mergeCell ref="B600:M600"/>
    <mergeCell ref="B404:M404"/>
    <mergeCell ref="B575:M575"/>
    <mergeCell ref="B81:M81"/>
    <mergeCell ref="B252:M252"/>
    <mergeCell ref="B366:M366"/>
    <mergeCell ref="B66:M66"/>
    <mergeCell ref="B631:M631"/>
    <mergeCell ref="B180:M180"/>
    <mergeCell ref="B381:M381"/>
    <mergeCell ref="B552:M552"/>
    <mergeCell ref="B170:M170"/>
    <mergeCell ref="B480:M480"/>
    <mergeCell ref="B157:M157"/>
    <mergeCell ref="B328:M328"/>
    <mergeCell ref="B455:M455"/>
    <mergeCell ref="B626:M626"/>
    <mergeCell ref="B697:M697"/>
    <mergeCell ref="B691:M691"/>
    <mergeCell ref="B491:M491"/>
    <mergeCell ref="B234:M234"/>
    <mergeCell ref="B172:M172"/>
    <mergeCell ref="B270:M270"/>
    <mergeCell ref="B392:M392"/>
    <mergeCell ref="B568:M568"/>
    <mergeCell ref="B186:M186"/>
    <mergeCell ref="B457:M457"/>
    <mergeCell ref="B257:M257"/>
    <mergeCell ref="B506:M506"/>
    <mergeCell ref="B288:M288"/>
    <mergeCell ref="B555:M555"/>
    <mergeCell ref="B628:M628"/>
    <mergeCell ref="B699:M699"/>
    <mergeCell ref="B92:M92"/>
    <mergeCell ref="B394:M394"/>
    <mergeCell ref="B692:M692"/>
    <mergeCell ref="A351:A411"/>
    <mergeCell ref="B486:M486"/>
    <mergeCell ref="B557:M557"/>
    <mergeCell ref="B94:M94"/>
    <mergeCell ref="B265:M265"/>
    <mergeCell ref="B458:M458"/>
    <mergeCell ref="A46:A106"/>
    <mergeCell ref="B694:M694"/>
    <mergeCell ref="B54:M54"/>
    <mergeCell ref="B125:M125"/>
    <mergeCell ref="B185:M185"/>
    <mergeCell ref="B483:M483"/>
    <mergeCell ref="B581:M581"/>
    <mergeCell ref="B475:M475"/>
    <mergeCell ref="B646:M646"/>
    <mergeCell ref="B56:M56"/>
    <mergeCell ref="B105:M105"/>
    <mergeCell ref="B276:M276"/>
    <mergeCell ref="B176:M176"/>
    <mergeCell ref="B347:M347"/>
    <mergeCell ref="B341:M341"/>
    <mergeCell ref="B512:M512"/>
    <mergeCell ref="B412:M412"/>
    <mergeCell ref="B468:M468"/>
    <mergeCell ref="B583:M583"/>
    <mergeCell ref="B539:M539"/>
    <mergeCell ref="B577:M577"/>
    <mergeCell ref="B639:M639"/>
    <mergeCell ref="B710:M710"/>
    <mergeCell ref="B120:M120"/>
    <mergeCell ref="B107:M107"/>
    <mergeCell ref="B405:M405"/>
    <mergeCell ref="B641:M641"/>
    <mergeCell ref="B57:M57"/>
    <mergeCell ref="A229:A289"/>
    <mergeCell ref="B171:M171"/>
    <mergeCell ref="B407:M407"/>
    <mergeCell ref="B463:M463"/>
    <mergeCell ref="B438:M438"/>
    <mergeCell ref="B359:M359"/>
    <mergeCell ref="B207:M207"/>
    <mergeCell ref="B204:M204"/>
    <mergeCell ref="B198:M198"/>
    <mergeCell ref="B636:M636"/>
    <mergeCell ref="B296:M296"/>
    <mergeCell ref="B173:M173"/>
    <mergeCell ref="B271:M271"/>
    <mergeCell ref="B75:M75"/>
    <mergeCell ref="B507:M507"/>
    <mergeCell ref="B62:M62"/>
    <mergeCell ref="B700:M700"/>
    <mergeCell ref="B596:M596"/>
    <mergeCell ref="B202:M202"/>
    <mergeCell ref="B473:M473"/>
    <mergeCell ref="B273:M273"/>
    <mergeCell ref="B571:M571"/>
    <mergeCell ref="A290:A350"/>
    <mergeCell ref="B70:M70"/>
    <mergeCell ref="B508:M508"/>
    <mergeCell ref="B573:M573"/>
    <mergeCell ref="B191:M191"/>
    <mergeCell ref="B52:M52"/>
    <mergeCell ref="B178:M178"/>
    <mergeCell ref="B349:M349"/>
    <mergeCell ref="B476:M476"/>
    <mergeCell ref="B647:M647"/>
    <mergeCell ref="B712:M712"/>
    <mergeCell ref="B128:M128"/>
    <mergeCell ref="B255:M255"/>
    <mergeCell ref="B226:M226"/>
    <mergeCell ref="B364:M364"/>
    <mergeCell ref="B426:M426"/>
    <mergeCell ref="B413:M413"/>
    <mergeCell ref="B217:M217"/>
    <mergeCell ref="B478:M478"/>
    <mergeCell ref="B65:M65"/>
    <mergeCell ref="B649:M649"/>
    <mergeCell ref="B192:M192"/>
    <mergeCell ref="B428:M428"/>
    <mergeCell ref="B284:M284"/>
    <mergeCell ref="B222:M222"/>
    <mergeCell ref="B344:M344"/>
    <mergeCell ref="B415:M415"/>
    <mergeCell ref="B586:M586"/>
    <mergeCell ref="B713:M713"/>
    <mergeCell ref="B63:M63"/>
    <mergeCell ref="B123:M123"/>
    <mergeCell ref="B50:M50"/>
    <mergeCell ref="B221:M221"/>
    <mergeCell ref="J24:M24"/>
    <mergeCell ref="B110:M110"/>
    <mergeCell ref="B286:M286"/>
    <mergeCell ref="B479:M479"/>
    <mergeCell ref="B584:M584"/>
    <mergeCell ref="B650:M650"/>
    <mergeCell ref="B715:M715"/>
    <mergeCell ref="B690:M690"/>
    <mergeCell ref="B504:M504"/>
    <mergeCell ref="B248:M248"/>
    <mergeCell ref="B297:M297"/>
    <mergeCell ref="B235:M235"/>
    <mergeCell ref="B362:M362"/>
    <mergeCell ref="B533:M533"/>
    <mergeCell ref="B660:M660"/>
    <mergeCell ref="B337:M337"/>
    <mergeCell ref="B312:M312"/>
    <mergeCell ref="B579:M579"/>
    <mergeCell ref="B610:M610"/>
    <mergeCell ref="B299:M299"/>
    <mergeCell ref="H2:M2"/>
    <mergeCell ref="B597:M597"/>
    <mergeCell ref="B103:M103"/>
    <mergeCell ref="B78:M78"/>
    <mergeCell ref="B205:M205"/>
    <mergeCell ref="B339:M339"/>
    <mergeCell ref="B314:M314"/>
    <mergeCell ref="B376:M376"/>
    <mergeCell ref="B637:M637"/>
    <mergeCell ref="B643:M643"/>
    <mergeCell ref="B363:M363"/>
    <mergeCell ref="B599:M599"/>
    <mergeCell ref="B403:M403"/>
    <mergeCell ref="B574:M574"/>
    <mergeCell ref="H3:M3"/>
    <mergeCell ref="B501:M501"/>
    <mergeCell ref="B55:M55"/>
    <mergeCell ref="B169:M169"/>
    <mergeCell ref="G4:G5"/>
    <mergeCell ref="B526:M526"/>
    <mergeCell ref="B129:M129"/>
    <mergeCell ref="B200:M200"/>
    <mergeCell ref="B194:M194"/>
    <mergeCell ref="B365:M365"/>
    <mergeCell ref="B492:M492"/>
    <mergeCell ref="B292:M292"/>
    <mergeCell ref="B528:M528"/>
    <mergeCell ref="B71:M71"/>
    <mergeCell ref="B131:M131"/>
    <mergeCell ref="B236:M236"/>
    <mergeCell ref="B307:M307"/>
    <mergeCell ref="B58:M58"/>
    <mergeCell ref="B429:M429"/>
    <mergeCell ref="B714:M714"/>
    <mergeCell ref="B223:M223"/>
    <mergeCell ref="B494:M494"/>
    <mergeCell ref="B294:M294"/>
    <mergeCell ref="B350:M350"/>
    <mergeCell ref="B592:M592"/>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 xmlns:r="http://schemas.openxmlformats.org/officeDocument/2006/relationships" ref="F2" r:id="rId6"/>
    <hyperlink xmlns:r="http://schemas.openxmlformats.org/officeDocument/2006/relationships" ref="G2" r:id="rId7"/>
    <hyperlink xmlns:r="http://schemas.openxmlformats.org/officeDocument/2006/relationships" ref="B3" r:id="rId8"/>
    <hyperlink xmlns:r="http://schemas.openxmlformats.org/officeDocument/2006/relationships" ref="C3" r:id="rId9"/>
    <hyperlink xmlns:r="http://schemas.openxmlformats.org/officeDocument/2006/relationships" ref="D3" r:id="rId10"/>
    <hyperlink xmlns:r="http://schemas.openxmlformats.org/officeDocument/2006/relationships" ref="E3" r:id="rId11"/>
    <hyperlink xmlns:r="http://schemas.openxmlformats.org/officeDocument/2006/relationships" ref="F3" r:id="rId12"/>
    <hyperlink xmlns:r="http://schemas.openxmlformats.org/officeDocument/2006/relationships" ref="G3" r:id="rId13"/>
    <hyperlink xmlns:r="http://schemas.openxmlformats.org/officeDocument/2006/relationships" ref="B4" r:id="rId14"/>
    <hyperlink xmlns:r="http://schemas.openxmlformats.org/officeDocument/2006/relationships" ref="C4" r:id="rId15"/>
    <hyperlink xmlns:r="http://schemas.openxmlformats.org/officeDocument/2006/relationships" ref="D4" r:id="rId16"/>
    <hyperlink xmlns:r="http://schemas.openxmlformats.org/officeDocument/2006/relationships" ref="E4" r:id="rId17"/>
    <hyperlink xmlns:r="http://schemas.openxmlformats.org/officeDocument/2006/relationships" ref="F4" r:id="rId18"/>
    <hyperlink xmlns:r="http://schemas.openxmlformats.org/officeDocument/2006/relationships" ref="G4" r:id="rId19"/>
    <hyperlink xmlns:r="http://schemas.openxmlformats.org/officeDocument/2006/relationships" ref="B5" r:id="rId20"/>
    <hyperlink xmlns:r="http://schemas.openxmlformats.org/officeDocument/2006/relationships" ref="C5" r:id="rId21"/>
    <hyperlink xmlns:r="http://schemas.openxmlformats.org/officeDocument/2006/relationships" ref="D5" r:id="rId22"/>
    <hyperlink xmlns:r="http://schemas.openxmlformats.org/officeDocument/2006/relationships" ref="E5" r:id="rId23"/>
    <hyperlink xmlns:r="http://schemas.openxmlformats.org/officeDocument/2006/relationships" ref="F5" r:id="rId2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1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s>
  <sheetData>
    <row r="1" ht="24" customHeight="1">
      <c r="A1" s="625" t="inlineStr">
        <is>
          <t>槽位符石</t>
        </is>
      </c>
      <c r="B1" s="625" t="inlineStr">
        <is>
          <t>槽级符级</t>
        </is>
      </c>
      <c r="C1" s="96" t="inlineStr">
        <is>
          <t>Ⅰ级符石</t>
        </is>
      </c>
      <c r="D1" s="96" t="inlineStr">
        <is>
          <t>Ⅱ级符石</t>
        </is>
      </c>
      <c r="E1" s="96" t="inlineStr">
        <is>
          <t>Ⅲ级符石</t>
        </is>
      </c>
      <c r="F1" s="96" t="inlineStr">
        <is>
          <t>Ⅳ级符石</t>
        </is>
      </c>
      <c r="G1" s="311" t="inlineStr">
        <is>
          <t>Ⅴ级符石</t>
        </is>
      </c>
      <c r="H1" s="716" t="inlineStr">
        <is>
          <t>祝福详情：祝福模式，永久有效。</t>
        </is>
      </c>
      <c r="I1" s="56" t="n"/>
      <c r="J1" s="56" t="n"/>
      <c r="K1" s="56" t="n"/>
      <c r="L1" s="56" t="n"/>
      <c r="M1" s="1071">
        <f>首页索引!$M$1</f>
        <v/>
      </c>
      <c r="N1" s="947">
        <f>@IF(M1="中秋祝福",5,IF(M1="周年祝福",5,IF(M1="春节祝福",5,4)))</f>
        <v/>
      </c>
    </row>
    <row r="2" ht="24" customHeight="1">
      <c r="A2" s="1177" t="inlineStr">
        <is>
          <t>熔炼乌金</t>
        </is>
      </c>
      <c r="B2" s="1075" t="inlineStr">
        <is>
          <t>槽位1</t>
        </is>
      </c>
      <c r="C2" s="848" t="inlineStr">
        <is>
          <t>相关内容</t>
        </is>
      </c>
      <c r="D2" s="848" t="inlineStr">
        <is>
          <t>相关内容</t>
        </is>
      </c>
      <c r="E2" s="848" t="inlineStr">
        <is>
          <t>相关内容</t>
        </is>
      </c>
      <c r="F2" s="848" t="inlineStr">
        <is>
          <t>相关内容</t>
        </is>
      </c>
      <c r="G2" s="850" t="inlineStr">
        <is>
          <t>相关内容</t>
        </is>
      </c>
      <c r="H2" s="1178" t="inlineStr">
        <is>
          <t>常规祝福：槽位等级5级前（含）失败4点祝福值。熔炼乌金140斗豆。</t>
        </is>
      </c>
      <c r="I2" s="158" t="n"/>
      <c r="J2" s="158" t="n"/>
      <c r="K2" s="158" t="n"/>
      <c r="L2" s="158" t="n"/>
      <c r="M2" s="320" t="n"/>
    </row>
    <row r="3" ht="24" customHeight="1">
      <c r="A3" s="11" t="n"/>
      <c r="B3" s="1049" t="inlineStr">
        <is>
          <t>槽位2</t>
        </is>
      </c>
      <c r="C3" s="639" t="inlineStr">
        <is>
          <t>相关内容</t>
        </is>
      </c>
      <c r="D3" s="639" t="inlineStr">
        <is>
          <t>相关内容</t>
        </is>
      </c>
      <c r="E3" s="639" t="inlineStr">
        <is>
          <t>相关内容</t>
        </is>
      </c>
      <c r="F3" s="639" t="inlineStr">
        <is>
          <t>相关内容</t>
        </is>
      </c>
      <c r="G3" s="856" t="inlineStr">
        <is>
          <t>相关内容</t>
        </is>
      </c>
      <c r="H3" s="1089" t="inlineStr">
        <is>
          <t>春节祝福：槽位等级5级前（含）失败5点祝福值。熔炼乌金120斗豆。</t>
        </is>
      </c>
      <c r="I3" s="129" t="n"/>
      <c r="J3" s="129" t="n"/>
      <c r="K3" s="129" t="n"/>
      <c r="L3" s="129" t="n"/>
      <c r="M3" s="130" t="n"/>
    </row>
    <row r="4" ht="24" customHeight="1">
      <c r="A4" s="11" t="n"/>
      <c r="B4" s="1049" t="inlineStr">
        <is>
          <t>槽位3</t>
        </is>
      </c>
      <c r="C4" s="644" t="inlineStr">
        <is>
          <t>x</t>
        </is>
      </c>
      <c r="D4" s="644" t="inlineStr">
        <is>
          <t>x</t>
        </is>
      </c>
      <c r="E4" s="644" t="inlineStr">
        <is>
          <t>x</t>
        </is>
      </c>
      <c r="F4" s="644" t="inlineStr">
        <is>
          <t>x</t>
        </is>
      </c>
      <c r="G4" s="856" t="inlineStr">
        <is>
          <t>相关内容</t>
        </is>
      </c>
      <c r="H4" s="1089" t="inlineStr">
        <is>
          <t>周年祝福：槽位等级5级前（含）失败5点祝福值。熔炼乌金120斗豆。</t>
        </is>
      </c>
      <c r="I4" s="129" t="n"/>
      <c r="J4" s="129" t="n"/>
      <c r="K4" s="129" t="n"/>
      <c r="L4" s="129" t="n"/>
      <c r="M4" s="130" t="n"/>
    </row>
    <row r="5" ht="24" customHeight="1">
      <c r="A5" s="16" t="n"/>
      <c r="B5" s="1179" t="inlineStr">
        <is>
          <t>常见神器符石推荐（仅供参考）</t>
        </is>
      </c>
      <c r="C5" s="135" t="n"/>
      <c r="D5" s="135" t="n"/>
      <c r="E5" s="135" t="n"/>
      <c r="F5" s="135" t="n"/>
      <c r="G5" s="135" t="n"/>
      <c r="H5" s="1107" t="inlineStr">
        <is>
          <t>中秋祝福：槽位等级5级前（含）失败5点祝福值。熔炼乌金200斗豆。</t>
        </is>
      </c>
      <c r="I5" s="135" t="n"/>
      <c r="J5" s="135" t="n"/>
      <c r="K5" s="135" t="n"/>
      <c r="L5" s="135" t="n"/>
      <c r="M5" s="136" t="n"/>
    </row>
    <row r="6" ht="24" customHeight="1">
      <c r="A6" s="765" t="inlineStr"/>
      <c r="B6" s="3" t="n"/>
      <c r="C6" s="3" t="n"/>
      <c r="D6" s="3" t="n"/>
      <c r="E6" s="3" t="n"/>
      <c r="F6" s="3" t="n"/>
      <c r="G6" s="3" t="n"/>
      <c r="H6" s="3" t="n"/>
      <c r="I6" s="3" t="n"/>
      <c r="J6" s="3" t="n"/>
      <c r="K6" s="3" t="n"/>
      <c r="L6" s="3" t="n"/>
      <c r="M6" s="3" t="n"/>
    </row>
    <row r="7" ht="24" customHeight="1">
      <c r="A7" s="118" t="inlineStr">
        <is>
          <t>槽位等级</t>
        </is>
      </c>
      <c r="B7" s="670" t="inlineStr">
        <is>
          <t>战斗力</t>
        </is>
      </c>
      <c r="C7" s="96" t="inlineStr">
        <is>
          <t>符石效果</t>
        </is>
      </c>
      <c r="D7" s="96" t="inlineStr">
        <is>
          <t>祝福值</t>
        </is>
      </c>
      <c r="E7" s="96" t="inlineStr">
        <is>
          <t>单次材料</t>
        </is>
      </c>
      <c r="F7" s="311" t="inlineStr">
        <is>
          <t>满值材料</t>
        </is>
      </c>
      <c r="G7" s="652" t="inlineStr"/>
      <c r="H7" s="202" t="inlineStr">
        <is>
          <t>符石品质</t>
        </is>
      </c>
      <c r="I7" s="205" t="inlineStr">
        <is>
          <t>战斗力</t>
        </is>
      </c>
      <c r="J7" s="206" t="inlineStr">
        <is>
          <t>碎片需求</t>
        </is>
      </c>
      <c r="K7" s="202" t="inlineStr">
        <is>
          <t>属性1</t>
        </is>
      </c>
      <c r="L7" s="227" t="inlineStr">
        <is>
          <t>属性2</t>
        </is>
      </c>
      <c r="M7" s="204" t="inlineStr">
        <is>
          <t>属性3</t>
        </is>
      </c>
    </row>
    <row r="8" ht="24" customHeight="1">
      <c r="A8" s="654" t="inlineStr">
        <is>
          <t>1</t>
        </is>
      </c>
      <c r="B8" s="234" t="inlineStr">
        <is>
          <t>1</t>
        </is>
      </c>
      <c r="C8" s="746" t="inlineStr">
        <is>
          <t>10%</t>
        </is>
      </c>
      <c r="D8" s="234" t="inlineStr">
        <is>
          <t>2</t>
        </is>
      </c>
      <c r="E8" s="340" t="inlineStr">
        <is>
          <t>2</t>
        </is>
      </c>
      <c r="F8" s="207">
        <f>ROUNDUP(D8/$N$1+1,0)*E8</f>
        <v/>
      </c>
      <c r="H8" s="664" t="inlineStr">
        <is>
          <t>Ⅰ</t>
        </is>
      </c>
      <c r="I8" s="558" t="inlineStr">
        <is>
          <t>0.1</t>
        </is>
      </c>
      <c r="J8" s="770" t="inlineStr">
        <is>
          <t>5</t>
        </is>
      </c>
      <c r="K8" s="319" t="inlineStr">
        <is>
          <t>√</t>
        </is>
      </c>
      <c r="L8" s="666" t="inlineStr">
        <is>
          <t>x</t>
        </is>
      </c>
      <c r="M8" s="1056" t="inlineStr">
        <is>
          <t>x</t>
        </is>
      </c>
    </row>
    <row r="9" ht="24" customHeight="1">
      <c r="A9" s="741" t="inlineStr">
        <is>
          <t>2</t>
        </is>
      </c>
      <c r="B9" s="82" t="inlineStr">
        <is>
          <t>2</t>
        </is>
      </c>
      <c r="C9" s="222" t="inlineStr">
        <is>
          <t>30%</t>
        </is>
      </c>
      <c r="D9" s="82" t="inlineStr">
        <is>
          <t>20</t>
        </is>
      </c>
      <c r="E9" s="83" t="inlineStr">
        <is>
          <t>4</t>
        </is>
      </c>
      <c r="F9" s="84">
        <f>ROUNDUP(D9/$N$1+1,0)*E9</f>
        <v/>
      </c>
      <c r="H9" s="393" t="inlineStr">
        <is>
          <t>Ⅱ</t>
        </is>
      </c>
      <c r="I9" s="82" t="inlineStr">
        <is>
          <t>0.3</t>
        </is>
      </c>
      <c r="J9" s="255" t="inlineStr">
        <is>
          <t>10</t>
        </is>
      </c>
      <c r="K9" s="85" t="inlineStr">
        <is>
          <t>√</t>
        </is>
      </c>
      <c r="L9" s="86" t="inlineStr">
        <is>
          <t>单类武器</t>
        </is>
      </c>
      <c r="M9" s="88" t="inlineStr">
        <is>
          <t>x</t>
        </is>
      </c>
    </row>
    <row r="10" ht="24" customHeight="1">
      <c r="A10" s="741" t="inlineStr">
        <is>
          <t>3</t>
        </is>
      </c>
      <c r="B10" s="85" t="inlineStr">
        <is>
          <t>3.5</t>
        </is>
      </c>
      <c r="C10" s="222" t="inlineStr">
        <is>
          <t>50%</t>
        </is>
      </c>
      <c r="D10" s="82" t="inlineStr">
        <is>
          <t>200</t>
        </is>
      </c>
      <c r="E10" s="83" t="inlineStr">
        <is>
          <t>6</t>
        </is>
      </c>
      <c r="F10" s="84">
        <f>ROUNDUP(D10/$N$1+1,0)*E10</f>
        <v/>
      </c>
      <c r="H10" s="393" t="inlineStr">
        <is>
          <t>Ⅲ</t>
        </is>
      </c>
      <c r="I10" s="85" t="inlineStr">
        <is>
          <t>0.6</t>
        </is>
      </c>
      <c r="J10" s="255" t="inlineStr">
        <is>
          <t>30</t>
        </is>
      </c>
      <c r="K10" s="85" t="inlineStr">
        <is>
          <t>√</t>
        </is>
      </c>
      <c r="L10" s="86" t="inlineStr">
        <is>
          <t>全类武器</t>
        </is>
      </c>
      <c r="M10" s="236" t="inlineStr">
        <is>
          <t>5级槽生效</t>
        </is>
      </c>
    </row>
    <row r="11" ht="24" customHeight="1">
      <c r="A11" s="741" t="inlineStr">
        <is>
          <t>4</t>
        </is>
      </c>
      <c r="B11" s="82" t="inlineStr">
        <is>
          <t>5</t>
        </is>
      </c>
      <c r="C11" s="222" t="inlineStr">
        <is>
          <t>75%</t>
        </is>
      </c>
      <c r="D11" s="82" t="inlineStr">
        <is>
          <t>500</t>
        </is>
      </c>
      <c r="E11" s="83" t="inlineStr">
        <is>
          <t>8</t>
        </is>
      </c>
      <c r="F11" s="84">
        <f>ROUNDUP(D11/$N$1+1,0)*E11</f>
        <v/>
      </c>
      <c r="H11" s="393" t="inlineStr">
        <is>
          <t>Ⅳ</t>
        </is>
      </c>
      <c r="I11" s="82" t="inlineStr">
        <is>
          <t>1.2</t>
        </is>
      </c>
      <c r="J11" s="255" t="inlineStr">
        <is>
          <t>60</t>
        </is>
      </c>
      <c r="K11" s="85" t="inlineStr">
        <is>
          <t>√</t>
        </is>
      </c>
      <c r="L11" s="86" t="inlineStr">
        <is>
          <t>全类武器</t>
        </is>
      </c>
      <c r="M11" s="236" t="inlineStr">
        <is>
          <t>5级槽生效</t>
        </is>
      </c>
    </row>
    <row r="12" ht="24" customHeight="1">
      <c r="A12" s="742" t="inlineStr">
        <is>
          <t>5</t>
        </is>
      </c>
      <c r="B12" s="89" t="inlineStr">
        <is>
          <t>8</t>
        </is>
      </c>
      <c r="C12" s="882" t="inlineStr">
        <is>
          <t>100%</t>
        </is>
      </c>
      <c r="D12" s="667" t="inlineStr">
        <is>
          <t>x</t>
        </is>
      </c>
      <c r="E12" s="91" t="inlineStr">
        <is>
          <t>x</t>
        </is>
      </c>
      <c r="F12" s="92" t="inlineStr">
        <is>
          <t>x</t>
        </is>
      </c>
      <c r="H12" s="395" t="inlineStr">
        <is>
          <t>Ⅴ</t>
        </is>
      </c>
      <c r="I12" s="89" t="inlineStr">
        <is>
          <t>2.4</t>
        </is>
      </c>
      <c r="J12" s="570" t="inlineStr">
        <is>
          <t>100</t>
        </is>
      </c>
      <c r="K12" s="256" t="inlineStr">
        <is>
          <t>√</t>
        </is>
      </c>
      <c r="L12" s="139" t="inlineStr">
        <is>
          <t>全类武器</t>
        </is>
      </c>
      <c r="M12" s="290" t="inlineStr">
        <is>
          <t>5级槽生效</t>
        </is>
      </c>
    </row>
    <row r="13" ht="24" customHeight="1">
      <c r="A13" s="652" t="inlineStr"/>
    </row>
    <row r="14" ht="24" customHeight="1">
      <c r="A14" s="388" t="inlineStr">
        <is>
          <t>槽位1</t>
        </is>
      </c>
      <c r="B14" s="118" t="inlineStr">
        <is>
          <t>Ⅰ级符石</t>
        </is>
      </c>
      <c r="C14" s="4" t="n"/>
      <c r="D14" s="118" t="inlineStr">
        <is>
          <t>Ⅱ级符石</t>
        </is>
      </c>
      <c r="E14" s="3" t="n"/>
      <c r="F14" s="4" t="n"/>
      <c r="G14" s="652" t="inlineStr"/>
      <c r="H14" s="388" t="inlineStr">
        <is>
          <t>槽位2</t>
        </is>
      </c>
      <c r="I14" s="118" t="inlineStr">
        <is>
          <t>Ⅰ级符石</t>
        </is>
      </c>
      <c r="J14" s="4" t="n"/>
      <c r="K14" s="118" t="inlineStr">
        <is>
          <t>Ⅱ级符石</t>
        </is>
      </c>
      <c r="L14" s="3" t="n"/>
      <c r="M14" s="4" t="n"/>
    </row>
    <row r="15" ht="24" customHeight="1">
      <c r="A15" s="304" t="inlineStr">
        <is>
          <t>闪耀·流风</t>
        </is>
      </c>
      <c r="B15" s="1180" t="inlineStr">
        <is>
          <t>x</t>
        </is>
      </c>
      <c r="C15" s="124" t="n"/>
      <c r="D15" s="61" t="inlineStr">
        <is>
          <t>该武器伤害10，小型武器附加伤害5</t>
        </is>
      </c>
      <c r="E15" s="123" t="n"/>
      <c r="F15" s="124" t="n"/>
      <c r="H15" s="655" t="inlineStr">
        <is>
          <t>洞悉·焱炎</t>
        </is>
      </c>
      <c r="I15" s="1181" t="inlineStr">
        <is>
          <t>x</t>
        </is>
      </c>
      <c r="J15" s="320" t="n"/>
      <c r="K15" s="319" t="inlineStr">
        <is>
          <t>武器命中5%，大型武器附加减伤5</t>
        </is>
      </c>
      <c r="L15" s="158" t="n"/>
      <c r="M15" s="320" t="n"/>
    </row>
    <row r="16" ht="24" customHeight="1">
      <c r="A16" s="266" t="inlineStr">
        <is>
          <t>闪耀·幽月</t>
        </is>
      </c>
      <c r="B16" s="1182" t="inlineStr">
        <is>
          <t>x</t>
        </is>
      </c>
      <c r="C16" s="130" t="n"/>
      <c r="D16" s="85" t="inlineStr">
        <is>
          <t>该武器伤害10，小型武器附加伤害5</t>
        </is>
      </c>
      <c r="E16" s="129" t="n"/>
      <c r="F16" s="130" t="n"/>
      <c r="H16" s="266" t="inlineStr">
        <is>
          <t>洞悉·苍玉</t>
        </is>
      </c>
      <c r="I16" s="1182" t="inlineStr">
        <is>
          <t>x</t>
        </is>
      </c>
      <c r="J16" s="130" t="n"/>
      <c r="K16" s="85" t="inlineStr">
        <is>
          <t>武器命中5%，小型武器附加减伤5</t>
        </is>
      </c>
      <c r="L16" s="129" t="n"/>
      <c r="M16" s="130" t="n"/>
    </row>
    <row r="17" ht="24" customHeight="1">
      <c r="A17" s="266" t="inlineStr">
        <is>
          <t>闪耀·银光</t>
        </is>
      </c>
      <c r="B17" s="1183" t="inlineStr">
        <is>
          <t>该武器伤害10</t>
        </is>
      </c>
      <c r="C17" s="130" t="n"/>
      <c r="D17" s="85" t="inlineStr">
        <is>
          <t>该武器伤害10，大型武器附加伤害5</t>
        </is>
      </c>
      <c r="E17" s="129" t="n"/>
      <c r="F17" s="130" t="n"/>
      <c r="H17" s="266" t="inlineStr">
        <is>
          <t>洞悉·紫晶</t>
        </is>
      </c>
      <c r="I17" s="1183" t="inlineStr">
        <is>
          <t>武器命中5%</t>
        </is>
      </c>
      <c r="J17" s="130" t="n"/>
      <c r="K17" s="85" t="inlineStr">
        <is>
          <t>武器命中5%，大型武器附加减伤5</t>
        </is>
      </c>
      <c r="L17" s="129" t="n"/>
      <c r="M17" s="130" t="n"/>
    </row>
    <row r="18" ht="24" customHeight="1">
      <c r="A18" s="266" t="inlineStr">
        <is>
          <t>破坏·流风</t>
        </is>
      </c>
      <c r="B18" s="1182" t="inlineStr">
        <is>
          <t>x</t>
        </is>
      </c>
      <c r="C18" s="130" t="n"/>
      <c r="D18" s="85" t="inlineStr">
        <is>
          <t>武器暴伤10%，投掷武器附加伤害5</t>
        </is>
      </c>
      <c r="E18" s="129" t="n"/>
      <c r="F18" s="130" t="n"/>
      <c r="H18" s="263" t="inlineStr">
        <is>
          <t>终结·焱炎</t>
        </is>
      </c>
      <c r="I18" s="1183" t="inlineStr">
        <is>
          <t>武器抗韧5%</t>
        </is>
      </c>
      <c r="J18" s="130" t="n"/>
      <c r="K18" s="85" t="inlineStr">
        <is>
          <t>武器抗韧5%，中型武器附加减伤5</t>
        </is>
      </c>
      <c r="L18" s="129" t="n"/>
      <c r="M18" s="130" t="n"/>
    </row>
    <row r="19" ht="24" customHeight="1">
      <c r="A19" s="266" t="inlineStr">
        <is>
          <t>破坏·幽月</t>
        </is>
      </c>
      <c r="B19" s="1183" t="inlineStr">
        <is>
          <t>武器暴伤10%</t>
        </is>
      </c>
      <c r="C19" s="130" t="n"/>
      <c r="D19" s="85" t="inlineStr">
        <is>
          <t>武器暴伤10%，投掷武器附加伤害5</t>
        </is>
      </c>
      <c r="E19" s="129" t="n"/>
      <c r="F19" s="130" t="n"/>
      <c r="H19" s="266" t="inlineStr">
        <is>
          <t>终结·苍玉</t>
        </is>
      </c>
      <c r="I19" s="1182" t="inlineStr">
        <is>
          <t>x</t>
        </is>
      </c>
      <c r="J19" s="130" t="n"/>
      <c r="K19" s="85" t="inlineStr">
        <is>
          <t>武器抗韧5%，投掷武器附加减伤5</t>
        </is>
      </c>
      <c r="L19" s="129" t="n"/>
      <c r="M19" s="130" t="n"/>
    </row>
    <row r="20" ht="24" customHeight="1">
      <c r="A20" s="307" t="inlineStr">
        <is>
          <t>破坏·银光</t>
        </is>
      </c>
      <c r="B20" s="1184" t="inlineStr">
        <is>
          <t>x</t>
        </is>
      </c>
      <c r="C20" s="136" t="n"/>
      <c r="D20" s="256" t="inlineStr">
        <is>
          <t>武器暴伤10%，中型武器附加伤害5</t>
        </is>
      </c>
      <c r="E20" s="135" t="n"/>
      <c r="F20" s="136" t="n"/>
      <c r="H20" s="307" t="inlineStr">
        <is>
          <t>终结·紫晶</t>
        </is>
      </c>
      <c r="I20" s="1184" t="inlineStr">
        <is>
          <t>x</t>
        </is>
      </c>
      <c r="J20" s="136" t="n"/>
      <c r="K20" s="256" t="inlineStr">
        <is>
          <t>武器抗韧5%，小型武器附加减伤5</t>
        </is>
      </c>
      <c r="L20" s="135" t="n"/>
      <c r="M20" s="136" t="n"/>
    </row>
    <row r="21" ht="24" customHeight="1">
      <c r="A21" s="652" t="inlineStr"/>
    </row>
    <row r="22" ht="24" customHeight="1">
      <c r="A22" s="701" t="inlineStr">
        <is>
          <t>槽位1</t>
        </is>
      </c>
      <c r="B22" s="670" t="inlineStr">
        <is>
          <t>Ⅴ级符石（全类型武器附加伤害15）</t>
        </is>
      </c>
      <c r="C22" s="3" t="n"/>
      <c r="D22" s="3" t="n"/>
      <c r="E22" s="4" t="n"/>
      <c r="F22" s="96" t="inlineStr">
        <is>
          <t>Ⅳ级符石（全类型武器附加伤害12）</t>
        </is>
      </c>
      <c r="G22" s="3" t="n"/>
      <c r="H22" s="3" t="n"/>
      <c r="I22" s="4" t="n"/>
      <c r="J22" s="96" t="inlineStr">
        <is>
          <t>Ⅲ级符石（全类型武器附加伤害8）</t>
        </is>
      </c>
      <c r="K22" s="3" t="n"/>
      <c r="L22" s="3" t="n"/>
      <c r="M22" s="4" t="n"/>
    </row>
    <row r="23" ht="24" customHeight="1">
      <c r="A23" s="876" t="inlineStr">
        <is>
          <t>闪耀·流风</t>
        </is>
      </c>
      <c r="B23" s="80" t="inlineStr">
        <is>
          <t>该武器伤害70，忽略反击100%</t>
        </is>
      </c>
      <c r="C23" s="123" t="n"/>
      <c r="D23" s="123" t="n"/>
      <c r="E23" s="124" t="n"/>
      <c r="F23" s="62" t="inlineStr">
        <is>
          <t>该武器伤害40，忽略反击100%</t>
        </is>
      </c>
      <c r="G23" s="123" t="n"/>
      <c r="H23" s="123" t="n"/>
      <c r="I23" s="124" t="n"/>
      <c r="J23" s="62" t="inlineStr">
        <is>
          <t>该武器伤害20，忽略反击50%</t>
        </is>
      </c>
      <c r="K23" s="123" t="n"/>
      <c r="L23" s="123" t="n"/>
      <c r="M23" s="124" t="n"/>
    </row>
    <row r="24" ht="24" customHeight="1">
      <c r="A24" s="263" t="inlineStr">
        <is>
          <t>破坏·流风</t>
        </is>
      </c>
      <c r="B24" s="132" t="inlineStr">
        <is>
          <t>武器暴伤50%，忽略反击100%</t>
        </is>
      </c>
      <c r="C24" s="129" t="n"/>
      <c r="D24" s="129" t="n"/>
      <c r="E24" s="130" t="n"/>
      <c r="F24" s="86" t="inlineStr">
        <is>
          <t>武器暴伤25%，忽略反击100%</t>
        </is>
      </c>
      <c r="G24" s="129" t="n"/>
      <c r="H24" s="129" t="n"/>
      <c r="I24" s="130" t="n"/>
      <c r="J24" s="86" t="inlineStr">
        <is>
          <t>武器暴伤15%，忽略反击50%</t>
        </is>
      </c>
      <c r="K24" s="129" t="n"/>
      <c r="L24" s="129" t="n"/>
      <c r="M24" s="130" t="n"/>
    </row>
    <row r="25" ht="24" customHeight="1">
      <c r="A25" s="263" t="inlineStr">
        <is>
          <t>闪耀·霸风</t>
        </is>
      </c>
      <c r="B25" s="132" t="inlineStr">
        <is>
          <t>该武器伤害70，忽略反弹100%</t>
        </is>
      </c>
      <c r="C25" s="129" t="n"/>
      <c r="D25" s="129" t="n"/>
      <c r="E25" s="130" t="n"/>
      <c r="F25" s="86" t="inlineStr">
        <is>
          <t>该武器伤害40，忽略反弹100%</t>
        </is>
      </c>
      <c r="G25" s="129" t="n"/>
      <c r="H25" s="129" t="n"/>
      <c r="I25" s="130" t="n"/>
      <c r="J25" s="86" t="inlineStr">
        <is>
          <t>该武器伤害20，忽略反弹50%</t>
        </is>
      </c>
      <c r="K25" s="129" t="n"/>
      <c r="L25" s="129" t="n"/>
      <c r="M25" s="130" t="n"/>
    </row>
    <row r="26" ht="24" customHeight="1">
      <c r="A26" s="263" t="inlineStr">
        <is>
          <t>破坏·霸风</t>
        </is>
      </c>
      <c r="B26" s="132" t="inlineStr">
        <is>
          <t>武器暴伤50%，忽略反弹100%</t>
        </is>
      </c>
      <c r="C26" s="129" t="n"/>
      <c r="D26" s="129" t="n"/>
      <c r="E26" s="130" t="n"/>
      <c r="F26" s="86" t="inlineStr">
        <is>
          <t>武器暴伤25%，忽略反弹100%</t>
        </is>
      </c>
      <c r="G26" s="129" t="n"/>
      <c r="H26" s="129" t="n"/>
      <c r="I26" s="130" t="n"/>
      <c r="J26" s="86" t="inlineStr">
        <is>
          <t>武器暴伤15%，忽略反弹50%</t>
        </is>
      </c>
      <c r="K26" s="129" t="n"/>
      <c r="L26" s="129" t="n"/>
      <c r="M26" s="130" t="n"/>
    </row>
    <row r="27" ht="24" customHeight="1">
      <c r="A27" s="263" t="inlineStr">
        <is>
          <t>闪耀·狂风</t>
        </is>
      </c>
      <c r="B27" s="132" t="inlineStr">
        <is>
          <t>该武器伤害70，无视格挡100%</t>
        </is>
      </c>
      <c r="C27" s="129" t="n"/>
      <c r="D27" s="129" t="n"/>
      <c r="E27" s="130" t="n"/>
      <c r="F27" s="86" t="inlineStr">
        <is>
          <t>该武器伤害40，无视格挡100%</t>
        </is>
      </c>
      <c r="G27" s="129" t="n"/>
      <c r="H27" s="129" t="n"/>
      <c r="I27" s="130" t="n"/>
      <c r="J27" s="86" t="inlineStr">
        <is>
          <t>该武器伤害20，无视格挡50%</t>
        </is>
      </c>
      <c r="K27" s="129" t="n"/>
      <c r="L27" s="129" t="n"/>
      <c r="M27" s="130" t="n"/>
    </row>
    <row r="28" ht="24" customHeight="1">
      <c r="A28" s="263" t="inlineStr">
        <is>
          <t>破坏·狂风</t>
        </is>
      </c>
      <c r="B28" s="132" t="inlineStr">
        <is>
          <t>武器暴伤50%，无视格挡100%</t>
        </is>
      </c>
      <c r="C28" s="129" t="n"/>
      <c r="D28" s="129" t="n"/>
      <c r="E28" s="130" t="n"/>
      <c r="F28" s="86" t="inlineStr">
        <is>
          <t>武器暴伤25%，无视格挡100%</t>
        </is>
      </c>
      <c r="G28" s="129" t="n"/>
      <c r="H28" s="129" t="n"/>
      <c r="I28" s="130" t="n"/>
      <c r="J28" s="86" t="inlineStr">
        <is>
          <t>武器暴伤15%，无视格挡50%</t>
        </is>
      </c>
      <c r="K28" s="129" t="n"/>
      <c r="L28" s="129" t="n"/>
      <c r="M28" s="130" t="n"/>
    </row>
    <row r="29" ht="24" customHeight="1">
      <c r="A29" s="263" t="inlineStr">
        <is>
          <t>闪耀·暴风</t>
        </is>
      </c>
      <c r="B29" s="132" t="inlineStr">
        <is>
          <t>该武器伤害70，忽略装死100%</t>
        </is>
      </c>
      <c r="C29" s="129" t="n"/>
      <c r="D29" s="129" t="n"/>
      <c r="E29" s="130" t="n"/>
      <c r="F29" s="86" t="inlineStr">
        <is>
          <t>该武器伤害40，忽略装死100%</t>
        </is>
      </c>
      <c r="G29" s="129" t="n"/>
      <c r="H29" s="129" t="n"/>
      <c r="I29" s="130" t="n"/>
      <c r="J29" s="86" t="inlineStr">
        <is>
          <t>该武器伤害20，忽略装死50%</t>
        </is>
      </c>
      <c r="K29" s="129" t="n"/>
      <c r="L29" s="129" t="n"/>
      <c r="M29" s="130" t="n"/>
    </row>
    <row r="30" ht="24" customHeight="1">
      <c r="A30" s="263" t="inlineStr">
        <is>
          <t>破坏·暴风</t>
        </is>
      </c>
      <c r="B30" s="132" t="inlineStr">
        <is>
          <t>武器暴伤50%，忽略装死100%</t>
        </is>
      </c>
      <c r="C30" s="129" t="n"/>
      <c r="D30" s="129" t="n"/>
      <c r="E30" s="130" t="n"/>
      <c r="F30" s="86" t="inlineStr">
        <is>
          <t>武器暴伤25%，忽略装死100%</t>
        </is>
      </c>
      <c r="G30" s="129" t="n"/>
      <c r="H30" s="129" t="n"/>
      <c r="I30" s="130" t="n"/>
      <c r="J30" s="86" t="inlineStr">
        <is>
          <t>武器暴伤15%，忽略装死50%</t>
        </is>
      </c>
      <c r="K30" s="129" t="n"/>
      <c r="L30" s="129" t="n"/>
      <c r="M30" s="130" t="n"/>
    </row>
    <row r="31" ht="24" customHeight="1">
      <c r="A31" s="263" t="inlineStr">
        <is>
          <t>闪耀·幽月</t>
        </is>
      </c>
      <c r="B31" s="132" t="inlineStr">
        <is>
          <t>该武器伤害70，附加等级百分比伤害300%</t>
        </is>
      </c>
      <c r="C31" s="129" t="n"/>
      <c r="D31" s="129" t="n"/>
      <c r="E31" s="130" t="n"/>
      <c r="F31" s="86" t="inlineStr">
        <is>
          <t>该武器伤害40，附加等级百分比伤害200%</t>
        </is>
      </c>
      <c r="G31" s="129" t="n"/>
      <c r="H31" s="129" t="n"/>
      <c r="I31" s="130" t="n"/>
      <c r="J31" s="86" t="inlineStr">
        <is>
          <t>该武器伤害20，附加等级百分比伤害100%</t>
        </is>
      </c>
      <c r="K31" s="129" t="n"/>
      <c r="L31" s="129" t="n"/>
      <c r="M31" s="130" t="n"/>
    </row>
    <row r="32" ht="24" customHeight="1">
      <c r="A32" s="263" t="inlineStr">
        <is>
          <t>破坏·幽月</t>
        </is>
      </c>
      <c r="B32" s="132" t="inlineStr">
        <is>
          <t>武器暴伤50%，附加等级百分比伤害300%</t>
        </is>
      </c>
      <c r="C32" s="129" t="n"/>
      <c r="D32" s="129" t="n"/>
      <c r="E32" s="130" t="n"/>
      <c r="F32" s="86" t="inlineStr">
        <is>
          <t>武器暴伤25%，附加等级百分比伤害200%</t>
        </is>
      </c>
      <c r="G32" s="129" t="n"/>
      <c r="H32" s="129" t="n"/>
      <c r="I32" s="130" t="n"/>
      <c r="J32" s="86" t="inlineStr">
        <is>
          <t>武器暴伤15%，附加等级百分比伤害100%</t>
        </is>
      </c>
      <c r="K32" s="129" t="n"/>
      <c r="L32" s="129" t="n"/>
      <c r="M32" s="130" t="n"/>
    </row>
    <row r="33" ht="24" customHeight="1">
      <c r="A33" s="263" t="inlineStr">
        <is>
          <t>闪耀·雪月</t>
        </is>
      </c>
      <c r="B33" s="132" t="inlineStr">
        <is>
          <t>该武器伤害70，附加当前生命百分比伤害5%</t>
        </is>
      </c>
      <c r="C33" s="129" t="n"/>
      <c r="D33" s="129" t="n"/>
      <c r="E33" s="130" t="n"/>
      <c r="F33" s="86" t="inlineStr">
        <is>
          <t>该武器伤害40，附加当前生命百分比伤害3%</t>
        </is>
      </c>
      <c r="G33" s="129" t="n"/>
      <c r="H33" s="129" t="n"/>
      <c r="I33" s="130" t="n"/>
      <c r="J33" s="86" t="inlineStr">
        <is>
          <t>该武器伤害20，附加当前生命百分比伤害1%</t>
        </is>
      </c>
      <c r="K33" s="129" t="n"/>
      <c r="L33" s="129" t="n"/>
      <c r="M33" s="130" t="n"/>
    </row>
    <row r="34" ht="24" customHeight="1">
      <c r="A34" s="263" t="inlineStr">
        <is>
          <t>破坏·雪月</t>
        </is>
      </c>
      <c r="B34" s="132" t="inlineStr">
        <is>
          <t>武器暴伤50%，附加当前生命百分比伤害5%</t>
        </is>
      </c>
      <c r="C34" s="129" t="n"/>
      <c r="D34" s="129" t="n"/>
      <c r="E34" s="130" t="n"/>
      <c r="F34" s="86" t="inlineStr">
        <is>
          <t>武器暴伤25%，附加当前生命百分比伤害3%</t>
        </is>
      </c>
      <c r="G34" s="129" t="n"/>
      <c r="H34" s="129" t="n"/>
      <c r="I34" s="130" t="n"/>
      <c r="J34" s="86" t="inlineStr">
        <is>
          <t>武器暴伤15%，附加当前生命百分比伤害1%</t>
        </is>
      </c>
      <c r="K34" s="129" t="n"/>
      <c r="L34" s="129" t="n"/>
      <c r="M34" s="130" t="n"/>
    </row>
    <row r="35" ht="24" customHeight="1">
      <c r="A35" s="263" t="inlineStr">
        <is>
          <t>闪耀·锦月</t>
        </is>
      </c>
      <c r="B35" s="132" t="inlineStr">
        <is>
          <t>该武器伤害70，附加速度百分比伤害50%</t>
        </is>
      </c>
      <c r="C35" s="129" t="n"/>
      <c r="D35" s="129" t="n"/>
      <c r="E35" s="130" t="n"/>
      <c r="F35" s="86" t="inlineStr">
        <is>
          <t>该武器伤害40，附加速度百分比伤害30%</t>
        </is>
      </c>
      <c r="G35" s="129" t="n"/>
      <c r="H35" s="129" t="n"/>
      <c r="I35" s="130" t="n"/>
      <c r="J35" s="86" t="inlineStr">
        <is>
          <t>该武器伤害20，附加速度百分比伤害10%</t>
        </is>
      </c>
      <c r="K35" s="129" t="n"/>
      <c r="L35" s="129" t="n"/>
      <c r="M35" s="130" t="n"/>
    </row>
    <row r="36" ht="24" customHeight="1">
      <c r="A36" s="263" t="inlineStr">
        <is>
          <t>破坏·锦月</t>
        </is>
      </c>
      <c r="B36" s="132" t="inlineStr">
        <is>
          <t>武器暴伤50%，附加速度百分比伤害50%</t>
        </is>
      </c>
      <c r="C36" s="129" t="n"/>
      <c r="D36" s="129" t="n"/>
      <c r="E36" s="130" t="n"/>
      <c r="F36" s="86" t="inlineStr">
        <is>
          <t>武器暴伤25%，附加速度百分比伤害30%</t>
        </is>
      </c>
      <c r="G36" s="129" t="n"/>
      <c r="H36" s="129" t="n"/>
      <c r="I36" s="130" t="n"/>
      <c r="J36" s="86" t="inlineStr">
        <is>
          <t>武器暴伤15%，附加速度百分比伤害10%</t>
        </is>
      </c>
      <c r="K36" s="129" t="n"/>
      <c r="L36" s="129" t="n"/>
      <c r="M36" s="130" t="n"/>
    </row>
    <row r="37" ht="24" customHeight="1">
      <c r="A37" s="263" t="inlineStr">
        <is>
          <t>闪耀·灵月</t>
        </is>
      </c>
      <c r="B37" s="132" t="inlineStr">
        <is>
          <t>该武器伤害70，附加力量百分比伤害100%</t>
        </is>
      </c>
      <c r="C37" s="129" t="n"/>
      <c r="D37" s="129" t="n"/>
      <c r="E37" s="130" t="n"/>
      <c r="F37" s="86" t="inlineStr">
        <is>
          <t>该武器伤害40，附加力量百分比伤害60%</t>
        </is>
      </c>
      <c r="G37" s="129" t="n"/>
      <c r="H37" s="129" t="n"/>
      <c r="I37" s="130" t="n"/>
      <c r="J37" s="86" t="inlineStr">
        <is>
          <t>该武器伤害20，附加力量百分比伤害20%</t>
        </is>
      </c>
      <c r="K37" s="129" t="n"/>
      <c r="L37" s="129" t="n"/>
      <c r="M37" s="130" t="n"/>
    </row>
    <row r="38" ht="24" customHeight="1">
      <c r="A38" s="263" t="inlineStr">
        <is>
          <t>破坏·灵月</t>
        </is>
      </c>
      <c r="B38" s="132" t="inlineStr">
        <is>
          <t>武器暴伤50%，附加力量百分比伤害100%</t>
        </is>
      </c>
      <c r="C38" s="129" t="n"/>
      <c r="D38" s="129" t="n"/>
      <c r="E38" s="130" t="n"/>
      <c r="F38" s="86" t="inlineStr">
        <is>
          <t>武器暴伤25%，附加力量百分比伤害60%</t>
        </is>
      </c>
      <c r="G38" s="129" t="n"/>
      <c r="H38" s="129" t="n"/>
      <c r="I38" s="130" t="n"/>
      <c r="J38" s="86" t="inlineStr">
        <is>
          <t>武器暴伤15%，附加力量百分比伤害20%</t>
        </is>
      </c>
      <c r="K38" s="129" t="n"/>
      <c r="L38" s="129" t="n"/>
      <c r="M38" s="130" t="n"/>
    </row>
    <row r="39" ht="24" customHeight="1">
      <c r="A39" s="263" t="inlineStr">
        <is>
          <t>闪耀·清月</t>
        </is>
      </c>
      <c r="B39" s="132" t="inlineStr">
        <is>
          <t>该武器伤害70，附加敏捷百分比伤害200%</t>
        </is>
      </c>
      <c r="C39" s="129" t="n"/>
      <c r="D39" s="129" t="n"/>
      <c r="E39" s="130" t="n"/>
      <c r="F39" s="86" t="inlineStr">
        <is>
          <t>该武器伤害40，附加敏捷百分比伤害100%</t>
        </is>
      </c>
      <c r="G39" s="129" t="n"/>
      <c r="H39" s="129" t="n"/>
      <c r="I39" s="130" t="n"/>
      <c r="J39" s="86" t="inlineStr">
        <is>
          <t>该武器伤害20，附加敏捷百分比伤害40%</t>
        </is>
      </c>
      <c r="K39" s="129" t="n"/>
      <c r="L39" s="129" t="n"/>
      <c r="M39" s="130" t="n"/>
    </row>
    <row r="40" ht="24" customHeight="1">
      <c r="A40" s="263" t="inlineStr">
        <is>
          <t>破坏·清月</t>
        </is>
      </c>
      <c r="B40" s="132" t="inlineStr">
        <is>
          <t>武器暴伤50%，附加敏捷百分比伤害200%</t>
        </is>
      </c>
      <c r="C40" s="129" t="n"/>
      <c r="D40" s="129" t="n"/>
      <c r="E40" s="130" t="n"/>
      <c r="F40" s="86" t="inlineStr">
        <is>
          <t>武器暴伤25%，附加敏捷百分比伤害100%</t>
        </is>
      </c>
      <c r="G40" s="129" t="n"/>
      <c r="H40" s="129" t="n"/>
      <c r="I40" s="130" t="n"/>
      <c r="J40" s="86" t="inlineStr">
        <is>
          <t>武器暴伤15%，附加敏捷百分比伤害40%</t>
        </is>
      </c>
      <c r="K40" s="129" t="n"/>
      <c r="L40" s="129" t="n"/>
      <c r="M40" s="130" t="n"/>
    </row>
    <row r="41" ht="24" customHeight="1">
      <c r="A41" s="263" t="inlineStr">
        <is>
          <t>闪耀·银光</t>
        </is>
      </c>
      <c r="B41" s="132" t="inlineStr">
        <is>
          <t>该武器伤害70，该回合伤害提高20%</t>
        </is>
      </c>
      <c r="C41" s="129" t="n"/>
      <c r="D41" s="129" t="n"/>
      <c r="E41" s="130" t="n"/>
      <c r="F41" s="86" t="inlineStr">
        <is>
          <t>该武器伤害40，该回合伤害提高10%</t>
        </is>
      </c>
      <c r="G41" s="129" t="n"/>
      <c r="H41" s="129" t="n"/>
      <c r="I41" s="130" t="n"/>
      <c r="J41" s="86" t="inlineStr">
        <is>
          <t>该武器伤害20，该回合伤害提高5%</t>
        </is>
      </c>
      <c r="K41" s="129" t="n"/>
      <c r="L41" s="129" t="n"/>
      <c r="M41" s="130" t="n"/>
    </row>
    <row r="42" ht="24" customHeight="1">
      <c r="A42" s="263" t="inlineStr">
        <is>
          <t>破坏·银光</t>
        </is>
      </c>
      <c r="B42" s="132" t="inlineStr">
        <is>
          <t>武器暴伤50%，该回合伤害提高20%</t>
        </is>
      </c>
      <c r="C42" s="129" t="n"/>
      <c r="D42" s="129" t="n"/>
      <c r="E42" s="130" t="n"/>
      <c r="F42" s="86" t="inlineStr">
        <is>
          <t>武器暴伤25%，该回合伤害提高10%</t>
        </is>
      </c>
      <c r="G42" s="129" t="n"/>
      <c r="H42" s="129" t="n"/>
      <c r="I42" s="130" t="n"/>
      <c r="J42" s="86" t="inlineStr">
        <is>
          <t>武器暴伤15%，该回合伤害提高5%</t>
        </is>
      </c>
      <c r="K42" s="129" t="n"/>
      <c r="L42" s="129" t="n"/>
      <c r="M42" s="130" t="n"/>
    </row>
    <row r="43" ht="24" customHeight="1">
      <c r="A43" s="263" t="inlineStr">
        <is>
          <t>闪耀·闪光</t>
        </is>
      </c>
      <c r="B43" s="132" t="inlineStr">
        <is>
          <t>该武器伤害70，对异性伤害提高35%</t>
        </is>
      </c>
      <c r="C43" s="129" t="n"/>
      <c r="D43" s="129" t="n"/>
      <c r="E43" s="130" t="n"/>
      <c r="F43" s="871" t="inlineStr">
        <is>
          <t>x</t>
        </is>
      </c>
      <c r="G43" s="129" t="n"/>
      <c r="H43" s="129" t="n"/>
      <c r="I43" s="130" t="n"/>
      <c r="J43" s="871" t="inlineStr">
        <is>
          <t>x</t>
        </is>
      </c>
      <c r="K43" s="129" t="n"/>
      <c r="L43" s="129" t="n"/>
      <c r="M43" s="130" t="n"/>
    </row>
    <row r="44" ht="24" customHeight="1">
      <c r="A44" s="263" t="inlineStr">
        <is>
          <t>破坏·闪光</t>
        </is>
      </c>
      <c r="B44" s="132" t="inlineStr">
        <is>
          <t>武器暴伤50%，对异性伤害提高35%</t>
        </is>
      </c>
      <c r="C44" s="129" t="n"/>
      <c r="D44" s="129" t="n"/>
      <c r="E44" s="130" t="n"/>
      <c r="F44" s="871" t="inlineStr">
        <is>
          <t>x</t>
        </is>
      </c>
      <c r="G44" s="129" t="n"/>
      <c r="H44" s="129" t="n"/>
      <c r="I44" s="130" t="n"/>
      <c r="J44" s="871" t="inlineStr">
        <is>
          <t>x</t>
        </is>
      </c>
      <c r="K44" s="129" t="n"/>
      <c r="L44" s="129" t="n"/>
      <c r="M44" s="130" t="n"/>
    </row>
    <row r="45" ht="24" customHeight="1">
      <c r="A45" s="263" t="inlineStr">
        <is>
          <t>闪耀·亮光</t>
        </is>
      </c>
      <c r="B45" s="132" t="inlineStr">
        <is>
          <t>该武器伤害70，降低对手佣兵反弹比例50%</t>
        </is>
      </c>
      <c r="C45" s="129" t="n"/>
      <c r="D45" s="129" t="n"/>
      <c r="E45" s="130" t="n"/>
      <c r="F45" s="871" t="inlineStr">
        <is>
          <t>x</t>
        </is>
      </c>
      <c r="G45" s="129" t="n"/>
      <c r="H45" s="129" t="n"/>
      <c r="I45" s="130" t="n"/>
      <c r="J45" s="871" t="inlineStr">
        <is>
          <t>x</t>
        </is>
      </c>
      <c r="K45" s="129" t="n"/>
      <c r="L45" s="129" t="n"/>
      <c r="M45" s="130" t="n"/>
    </row>
    <row r="46" ht="24" customHeight="1">
      <c r="A46" s="267" t="inlineStr">
        <is>
          <t>破坏·亮光</t>
        </is>
      </c>
      <c r="B46" s="138" t="inlineStr">
        <is>
          <t>武器暴伤50%，降低对手佣兵反弹比例50%</t>
        </is>
      </c>
      <c r="C46" s="135" t="n"/>
      <c r="D46" s="135" t="n"/>
      <c r="E46" s="136" t="n"/>
      <c r="F46" s="883" t="inlineStr">
        <is>
          <t>x</t>
        </is>
      </c>
      <c r="G46" s="135" t="n"/>
      <c r="H46" s="135" t="n"/>
      <c r="I46" s="136" t="n"/>
      <c r="J46" s="883" t="inlineStr">
        <is>
          <t>x</t>
        </is>
      </c>
      <c r="K46" s="135" t="n"/>
      <c r="L46" s="135" t="n"/>
      <c r="M46" s="136" t="n"/>
    </row>
    <row r="47" ht="24" customHeight="1">
      <c r="A47" s="765" t="inlineStr"/>
      <c r="B47" s="3" t="n"/>
      <c r="C47" s="3" t="n"/>
      <c r="D47" s="3" t="n"/>
      <c r="E47" s="3" t="n"/>
      <c r="F47" s="3" t="n"/>
      <c r="G47" s="3" t="n"/>
      <c r="H47" s="3" t="n"/>
      <c r="I47" s="3" t="n"/>
      <c r="J47" s="3" t="n"/>
      <c r="K47" s="3" t="n"/>
      <c r="L47" s="3" t="n"/>
      <c r="M47" s="3" t="n"/>
    </row>
    <row r="48" ht="24" customHeight="1">
      <c r="A48" s="389" t="inlineStr">
        <is>
          <t>槽位2</t>
        </is>
      </c>
      <c r="B48" s="670" t="inlineStr">
        <is>
          <t>Ⅴ级符石（全类型武器附加减伤15）</t>
        </is>
      </c>
      <c r="C48" s="3" t="n"/>
      <c r="D48" s="3" t="n"/>
      <c r="E48" s="4" t="n"/>
      <c r="F48" s="96" t="inlineStr">
        <is>
          <t>Ⅳ级符石（全类型武器附加减伤12）</t>
        </is>
      </c>
      <c r="G48" s="3" t="n"/>
      <c r="H48" s="3" t="n"/>
      <c r="I48" s="4" t="n"/>
      <c r="J48" s="96" t="inlineStr">
        <is>
          <t>Ⅲ级符石（全类型武器附加减伤8）</t>
        </is>
      </c>
      <c r="K48" s="3" t="n"/>
      <c r="L48" s="3" t="n"/>
      <c r="M48" s="4" t="n"/>
    </row>
    <row r="49" ht="24" customHeight="1">
      <c r="A49" s="876" t="inlineStr">
        <is>
          <t>泯灭·焱炎</t>
        </is>
      </c>
      <c r="B49" s="80" t="inlineStr">
        <is>
          <t>武器穿透20%，禁止对手吸血3回合</t>
        </is>
      </c>
      <c r="C49" s="123" t="n"/>
      <c r="D49" s="123" t="n"/>
      <c r="E49" s="124" t="n"/>
      <c r="F49" s="62" t="inlineStr">
        <is>
          <t>武器穿透10%，禁止对手吸血2回合</t>
        </is>
      </c>
      <c r="G49" s="123" t="n"/>
      <c r="H49" s="123" t="n"/>
      <c r="I49" s="124" t="n"/>
      <c r="J49" s="867" t="inlineStr">
        <is>
          <t>x</t>
        </is>
      </c>
      <c r="K49" s="123" t="n"/>
      <c r="L49" s="123" t="n"/>
      <c r="M49" s="124" t="n"/>
    </row>
    <row r="50" ht="24" customHeight="1">
      <c r="A50" s="263" t="inlineStr">
        <is>
          <t>洞悉·焱炎</t>
        </is>
      </c>
      <c r="B50" s="132" t="inlineStr">
        <is>
          <t>武器命中30%，禁止对手吸血3回合</t>
        </is>
      </c>
      <c r="C50" s="129" t="n"/>
      <c r="D50" s="129" t="n"/>
      <c r="E50" s="130" t="n"/>
      <c r="F50" s="86" t="inlineStr">
        <is>
          <t>武器命中15%，禁止对手吸血2回合</t>
        </is>
      </c>
      <c r="G50" s="129" t="n"/>
      <c r="H50" s="129" t="n"/>
      <c r="I50" s="130" t="n"/>
      <c r="J50" s="86" t="inlineStr">
        <is>
          <t>武器命中10%，禁止对手吸血1回合</t>
        </is>
      </c>
      <c r="K50" s="129" t="n"/>
      <c r="L50" s="129" t="n"/>
      <c r="M50" s="130" t="n"/>
    </row>
    <row r="51" ht="24" customHeight="1">
      <c r="A51" s="263" t="inlineStr">
        <is>
          <t>终结·焱炎</t>
        </is>
      </c>
      <c r="B51" s="132" t="inlineStr">
        <is>
          <t>武器抗韧30%，禁止对手吸血3回合</t>
        </is>
      </c>
      <c r="C51" s="129" t="n"/>
      <c r="D51" s="129" t="n"/>
      <c r="E51" s="130" t="n"/>
      <c r="F51" s="86" t="inlineStr">
        <is>
          <t>武器抗韧15%，禁止对手吸血2回合</t>
        </is>
      </c>
      <c r="G51" s="129" t="n"/>
      <c r="H51" s="129" t="n"/>
      <c r="I51" s="130" t="n"/>
      <c r="J51" s="86" t="inlineStr">
        <is>
          <t>武器抗韧10%，禁止对手吸血1回合</t>
        </is>
      </c>
      <c r="K51" s="129" t="n"/>
      <c r="L51" s="129" t="n"/>
      <c r="M51" s="130" t="n"/>
    </row>
    <row r="52" ht="24" customHeight="1">
      <c r="A52" s="263" t="inlineStr">
        <is>
          <t>泯灭·异炎</t>
        </is>
      </c>
      <c r="B52" s="132" t="inlineStr">
        <is>
          <t>武器穿透20%，禁止对手暴击3回合</t>
        </is>
      </c>
      <c r="C52" s="129" t="n"/>
      <c r="D52" s="129" t="n"/>
      <c r="E52" s="130" t="n"/>
      <c r="F52" s="86" t="inlineStr">
        <is>
          <t>武器穿透10%，禁止对手暴击2回合</t>
        </is>
      </c>
      <c r="G52" s="129" t="n"/>
      <c r="H52" s="129" t="n"/>
      <c r="I52" s="130" t="n"/>
      <c r="J52" s="871" t="inlineStr">
        <is>
          <t>x</t>
        </is>
      </c>
      <c r="K52" s="129" t="n"/>
      <c r="L52" s="129" t="n"/>
      <c r="M52" s="130" t="n"/>
    </row>
    <row r="53" ht="24" customHeight="1">
      <c r="A53" s="263" t="inlineStr">
        <is>
          <t>洞悉·异炎</t>
        </is>
      </c>
      <c r="B53" s="132" t="inlineStr">
        <is>
          <t>武器命中30%，禁止对手暴击3回合</t>
        </is>
      </c>
      <c r="C53" s="129" t="n"/>
      <c r="D53" s="129" t="n"/>
      <c r="E53" s="130" t="n"/>
      <c r="F53" s="86" t="inlineStr">
        <is>
          <t>武器命中15%，禁止对手暴击2回合</t>
        </is>
      </c>
      <c r="G53" s="129" t="n"/>
      <c r="H53" s="129" t="n"/>
      <c r="I53" s="130" t="n"/>
      <c r="J53" s="86" t="inlineStr">
        <is>
          <t>武器命中10%，禁止对手暴击1回合</t>
        </is>
      </c>
      <c r="K53" s="129" t="n"/>
      <c r="L53" s="129" t="n"/>
      <c r="M53" s="130" t="n"/>
    </row>
    <row r="54" ht="24" customHeight="1">
      <c r="A54" s="263" t="inlineStr">
        <is>
          <t>终结·异炎</t>
        </is>
      </c>
      <c r="B54" s="132" t="inlineStr">
        <is>
          <t>武器抗韧30%，禁止对手暴击3回合</t>
        </is>
      </c>
      <c r="C54" s="129" t="n"/>
      <c r="D54" s="129" t="n"/>
      <c r="E54" s="130" t="n"/>
      <c r="F54" s="86" t="inlineStr">
        <is>
          <t>武器抗韧15%，禁止对手暴击2回合</t>
        </is>
      </c>
      <c r="G54" s="129" t="n"/>
      <c r="H54" s="129" t="n"/>
      <c r="I54" s="130" t="n"/>
      <c r="J54" s="86" t="inlineStr">
        <is>
          <t>武器抗韧10%，禁止对手暴击1回合</t>
        </is>
      </c>
      <c r="K54" s="129" t="n"/>
      <c r="L54" s="129" t="n"/>
      <c r="M54" s="130" t="n"/>
    </row>
    <row r="55" ht="24" customHeight="1">
      <c r="A55" s="263" t="inlineStr">
        <is>
          <t>泯灭·黑炎</t>
        </is>
      </c>
      <c r="B55" s="132" t="inlineStr">
        <is>
          <t>武器穿透20%，禁止对手门派技能3回合</t>
        </is>
      </c>
      <c r="C55" s="129" t="n"/>
      <c r="D55" s="129" t="n"/>
      <c r="E55" s="130" t="n"/>
      <c r="F55" s="871" t="inlineStr">
        <is>
          <t>x</t>
        </is>
      </c>
      <c r="G55" s="129" t="n"/>
      <c r="H55" s="129" t="n"/>
      <c r="I55" s="130" t="n"/>
      <c r="J55" s="871" t="inlineStr">
        <is>
          <t>x</t>
        </is>
      </c>
      <c r="K55" s="129" t="n"/>
      <c r="L55" s="129" t="n"/>
      <c r="M55" s="130" t="n"/>
    </row>
    <row r="56" ht="24" customHeight="1">
      <c r="A56" s="263" t="inlineStr">
        <is>
          <t>洞悉·黑炎</t>
        </is>
      </c>
      <c r="B56" s="132" t="inlineStr">
        <is>
          <t>武器命中30%，禁止对手门派技能3回合</t>
        </is>
      </c>
      <c r="C56" s="129" t="n"/>
      <c r="D56" s="129" t="n"/>
      <c r="E56" s="130" t="n"/>
      <c r="F56" s="871" t="inlineStr">
        <is>
          <t>x</t>
        </is>
      </c>
      <c r="G56" s="129" t="n"/>
      <c r="H56" s="129" t="n"/>
      <c r="I56" s="130" t="n"/>
      <c r="J56" s="871" t="inlineStr">
        <is>
          <t>x</t>
        </is>
      </c>
      <c r="K56" s="129" t="n"/>
      <c r="L56" s="129" t="n"/>
      <c r="M56" s="130" t="n"/>
    </row>
    <row r="57" ht="24" customHeight="1">
      <c r="A57" s="263" t="inlineStr">
        <is>
          <t>终结·黑炎</t>
        </is>
      </c>
      <c r="B57" s="132" t="inlineStr">
        <is>
          <t>武器抗韧30%，禁止对手门派技能3回合</t>
        </is>
      </c>
      <c r="C57" s="129" t="n"/>
      <c r="D57" s="129" t="n"/>
      <c r="E57" s="130" t="n"/>
      <c r="F57" s="871" t="inlineStr">
        <is>
          <t>x</t>
        </is>
      </c>
      <c r="G57" s="129" t="n"/>
      <c r="H57" s="129" t="n"/>
      <c r="I57" s="130" t="n"/>
      <c r="J57" s="871" t="inlineStr">
        <is>
          <t>x</t>
        </is>
      </c>
      <c r="K57" s="129" t="n"/>
      <c r="L57" s="129" t="n"/>
      <c r="M57" s="130" t="n"/>
    </row>
    <row r="58" ht="24" customHeight="1">
      <c r="A58" s="263" t="inlineStr">
        <is>
          <t>泯灭·苍玉</t>
        </is>
      </c>
      <c r="B58" s="132" t="inlineStr">
        <is>
          <t>武器穿透20%，忽略对手2回合</t>
        </is>
      </c>
      <c r="C58" s="129" t="n"/>
      <c r="D58" s="129" t="n"/>
      <c r="E58" s="130" t="n"/>
      <c r="F58" s="86" t="inlineStr">
        <is>
          <t>武器穿透10%，忽略对手1回合</t>
        </is>
      </c>
      <c r="G58" s="129" t="n"/>
      <c r="H58" s="129" t="n"/>
      <c r="I58" s="130" t="n"/>
      <c r="J58" s="871" t="inlineStr">
        <is>
          <t>x</t>
        </is>
      </c>
      <c r="K58" s="129" t="n"/>
      <c r="L58" s="129" t="n"/>
      <c r="M58" s="130" t="n"/>
    </row>
    <row r="59" ht="24" customHeight="1">
      <c r="A59" s="263" t="inlineStr">
        <is>
          <t>洞悉·苍玉</t>
        </is>
      </c>
      <c r="B59" s="132" t="inlineStr">
        <is>
          <t>武器命中30%，忽略对手2回合</t>
        </is>
      </c>
      <c r="C59" s="129" t="n"/>
      <c r="D59" s="129" t="n"/>
      <c r="E59" s="130" t="n"/>
      <c r="F59" s="86" t="inlineStr">
        <is>
          <t>武器命中15%，忽略对手1回合</t>
        </is>
      </c>
      <c r="G59" s="129" t="n"/>
      <c r="H59" s="129" t="n"/>
      <c r="I59" s="130" t="n"/>
      <c r="J59" s="871" t="inlineStr">
        <is>
          <t>x</t>
        </is>
      </c>
      <c r="K59" s="129" t="n"/>
      <c r="L59" s="129" t="n"/>
      <c r="M59" s="130" t="n"/>
    </row>
    <row r="60" ht="24" customHeight="1">
      <c r="A60" s="263" t="inlineStr">
        <is>
          <t>终结·苍玉</t>
        </is>
      </c>
      <c r="B60" s="132" t="inlineStr">
        <is>
          <t>武器抗韧30%，忽略对手2回合</t>
        </is>
      </c>
      <c r="C60" s="129" t="n"/>
      <c r="D60" s="129" t="n"/>
      <c r="E60" s="130" t="n"/>
      <c r="F60" s="86" t="inlineStr">
        <is>
          <t>武器抗韧15%，忽略对手1回合</t>
        </is>
      </c>
      <c r="G60" s="129" t="n"/>
      <c r="H60" s="129" t="n"/>
      <c r="I60" s="130" t="n"/>
      <c r="J60" s="871" t="inlineStr">
        <is>
          <t>x</t>
        </is>
      </c>
      <c r="K60" s="129" t="n"/>
      <c r="L60" s="129" t="n"/>
      <c r="M60" s="130" t="n"/>
    </row>
    <row r="61" ht="24" customHeight="1">
      <c r="A61" s="263" t="inlineStr">
        <is>
          <t>泯灭·碧玉</t>
        </is>
      </c>
      <c r="B61" s="132" t="inlineStr">
        <is>
          <t>武器穿透20%，使对手空手攻击2回合</t>
        </is>
      </c>
      <c r="C61" s="129" t="n"/>
      <c r="D61" s="129" t="n"/>
      <c r="E61" s="130" t="n"/>
      <c r="F61" s="86" t="inlineStr">
        <is>
          <t>武器穿透10%，使对手空手攻击1回合</t>
        </is>
      </c>
      <c r="G61" s="129" t="n"/>
      <c r="H61" s="129" t="n"/>
      <c r="I61" s="130" t="n"/>
      <c r="J61" s="871" t="inlineStr">
        <is>
          <t>x</t>
        </is>
      </c>
      <c r="K61" s="129" t="n"/>
      <c r="L61" s="129" t="n"/>
      <c r="M61" s="130" t="n"/>
    </row>
    <row r="62" ht="24" customHeight="1">
      <c r="A62" s="263" t="inlineStr">
        <is>
          <t>洞悉·碧玉</t>
        </is>
      </c>
      <c r="B62" s="132" t="inlineStr">
        <is>
          <t>武器命中30%，使对手空手攻击2回合</t>
        </is>
      </c>
      <c r="C62" s="129" t="n"/>
      <c r="D62" s="129" t="n"/>
      <c r="E62" s="130" t="n"/>
      <c r="F62" s="86" t="inlineStr">
        <is>
          <t>武器命中15%，使对手空手攻击1回合</t>
        </is>
      </c>
      <c r="G62" s="129" t="n"/>
      <c r="H62" s="129" t="n"/>
      <c r="I62" s="130" t="n"/>
      <c r="J62" s="871" t="inlineStr">
        <is>
          <t>x</t>
        </is>
      </c>
      <c r="K62" s="129" t="n"/>
      <c r="L62" s="129" t="n"/>
      <c r="M62" s="130" t="n"/>
    </row>
    <row r="63" ht="24" customHeight="1">
      <c r="A63" s="263" t="inlineStr">
        <is>
          <t>终结·碧玉</t>
        </is>
      </c>
      <c r="B63" s="132" t="inlineStr">
        <is>
          <t>武器抗韧30%，使对手空手攻击2回合</t>
        </is>
      </c>
      <c r="C63" s="129" t="n"/>
      <c r="D63" s="129" t="n"/>
      <c r="E63" s="130" t="n"/>
      <c r="F63" s="86" t="inlineStr">
        <is>
          <t>武器抗韧15%，使对手空手攻击1回合</t>
        </is>
      </c>
      <c r="G63" s="129" t="n"/>
      <c r="H63" s="129" t="n"/>
      <c r="I63" s="130" t="n"/>
      <c r="J63" s="871" t="inlineStr">
        <is>
          <t>x</t>
        </is>
      </c>
      <c r="K63" s="129" t="n"/>
      <c r="L63" s="129" t="n"/>
      <c r="M63" s="130" t="n"/>
    </row>
    <row r="64" ht="24" customHeight="1">
      <c r="A64" s="263" t="inlineStr">
        <is>
          <t>泯灭·墨玉</t>
        </is>
      </c>
      <c r="B64" s="132" t="inlineStr">
        <is>
          <t>武器穿透20%，使对手技能攻击2回合</t>
        </is>
      </c>
      <c r="C64" s="129" t="n"/>
      <c r="D64" s="129" t="n"/>
      <c r="E64" s="130" t="n"/>
      <c r="F64" s="86" t="inlineStr">
        <is>
          <t>武器穿透10%，使对手技能攻击1回合</t>
        </is>
      </c>
      <c r="G64" s="129" t="n"/>
      <c r="H64" s="129" t="n"/>
      <c r="I64" s="130" t="n"/>
      <c r="J64" s="871" t="inlineStr">
        <is>
          <t>x</t>
        </is>
      </c>
      <c r="K64" s="129" t="n"/>
      <c r="L64" s="129" t="n"/>
      <c r="M64" s="130" t="n"/>
    </row>
    <row r="65" ht="24" customHeight="1">
      <c r="A65" s="263" t="inlineStr">
        <is>
          <t>洞悉·墨玉</t>
        </is>
      </c>
      <c r="B65" s="132" t="inlineStr">
        <is>
          <t>武器命中30%，使对手技能攻击2回合</t>
        </is>
      </c>
      <c r="C65" s="129" t="n"/>
      <c r="D65" s="129" t="n"/>
      <c r="E65" s="130" t="n"/>
      <c r="F65" s="86" t="inlineStr">
        <is>
          <t>武器命中15%，使对手技能攻击1回合</t>
        </is>
      </c>
      <c r="G65" s="129" t="n"/>
      <c r="H65" s="129" t="n"/>
      <c r="I65" s="130" t="n"/>
      <c r="J65" s="871" t="inlineStr">
        <is>
          <t>x</t>
        </is>
      </c>
      <c r="K65" s="129" t="n"/>
      <c r="L65" s="129" t="n"/>
      <c r="M65" s="130" t="n"/>
    </row>
    <row r="66" ht="24" customHeight="1">
      <c r="A66" s="263" t="inlineStr">
        <is>
          <t>终结·墨玉</t>
        </is>
      </c>
      <c r="B66" s="132" t="inlineStr">
        <is>
          <t>武器抗韧30%，使对手技能攻击2回合</t>
        </is>
      </c>
      <c r="C66" s="129" t="n"/>
      <c r="D66" s="129" t="n"/>
      <c r="E66" s="130" t="n"/>
      <c r="F66" s="86" t="inlineStr">
        <is>
          <t>武器抗韧15%，使对手技能攻击1回合</t>
        </is>
      </c>
      <c r="G66" s="129" t="n"/>
      <c r="H66" s="129" t="n"/>
      <c r="I66" s="130" t="n"/>
      <c r="J66" s="871" t="inlineStr">
        <is>
          <t>x</t>
        </is>
      </c>
      <c r="K66" s="129" t="n"/>
      <c r="L66" s="129" t="n"/>
      <c r="M66" s="130" t="n"/>
    </row>
    <row r="67" ht="24" customHeight="1">
      <c r="A67" s="263" t="inlineStr">
        <is>
          <t>泯灭·紫晶</t>
        </is>
      </c>
      <c r="B67" s="132" t="inlineStr">
        <is>
          <t>武器穿透20%，连击100%</t>
        </is>
      </c>
      <c r="C67" s="129" t="n"/>
      <c r="D67" s="129" t="n"/>
      <c r="E67" s="130" t="n"/>
      <c r="F67" s="86" t="inlineStr">
        <is>
          <t>武器穿透10%，连击40%</t>
        </is>
      </c>
      <c r="G67" s="129" t="n"/>
      <c r="H67" s="129" t="n"/>
      <c r="I67" s="130" t="n"/>
      <c r="J67" s="871" t="inlineStr">
        <is>
          <t>x</t>
        </is>
      </c>
      <c r="K67" s="129" t="n"/>
      <c r="L67" s="129" t="n"/>
      <c r="M67" s="130" t="n"/>
    </row>
    <row r="68" ht="24" customHeight="1">
      <c r="A68" s="263" t="inlineStr">
        <is>
          <t>洞悉·紫晶</t>
        </is>
      </c>
      <c r="B68" s="132" t="inlineStr">
        <is>
          <t>武器命中30%，连击100%</t>
        </is>
      </c>
      <c r="C68" s="129" t="n"/>
      <c r="D68" s="129" t="n"/>
      <c r="E68" s="130" t="n"/>
      <c r="F68" s="86" t="inlineStr">
        <is>
          <t>武器命中15%，连击40%</t>
        </is>
      </c>
      <c r="G68" s="129" t="n"/>
      <c r="H68" s="129" t="n"/>
      <c r="I68" s="130" t="n"/>
      <c r="J68" s="86" t="inlineStr">
        <is>
          <t>武器命中10%，连击20%</t>
        </is>
      </c>
      <c r="K68" s="129" t="n"/>
      <c r="L68" s="129" t="n"/>
      <c r="M68" s="130" t="n"/>
    </row>
    <row r="69" ht="24" customHeight="1">
      <c r="A69" s="263" t="inlineStr">
        <is>
          <t>终结·紫晶</t>
        </is>
      </c>
      <c r="B69" s="132" t="inlineStr">
        <is>
          <t>武器抗韧30%，连击100%</t>
        </is>
      </c>
      <c r="C69" s="129" t="n"/>
      <c r="D69" s="129" t="n"/>
      <c r="E69" s="130" t="n"/>
      <c r="F69" s="86" t="inlineStr">
        <is>
          <t>武器抗韧15%，连击40%</t>
        </is>
      </c>
      <c r="G69" s="129" t="n"/>
      <c r="H69" s="129" t="n"/>
      <c r="I69" s="130" t="n"/>
      <c r="J69" s="86" t="inlineStr">
        <is>
          <t>武器抗韧10%，连击20%</t>
        </is>
      </c>
      <c r="K69" s="129" t="n"/>
      <c r="L69" s="129" t="n"/>
      <c r="M69" s="130" t="n"/>
    </row>
    <row r="70" ht="24" customHeight="1">
      <c r="A70" s="263" t="inlineStr">
        <is>
          <t>泯灭·烟晶</t>
        </is>
      </c>
      <c r="B70" s="132" t="inlineStr">
        <is>
          <t>武器穿透20%，闪避反击100%</t>
        </is>
      </c>
      <c r="C70" s="129" t="n"/>
      <c r="D70" s="129" t="n"/>
      <c r="E70" s="130" t="n"/>
      <c r="F70" s="86" t="inlineStr">
        <is>
          <t>武器穿透10%，闪避反击60%</t>
        </is>
      </c>
      <c r="G70" s="129" t="n"/>
      <c r="H70" s="129" t="n"/>
      <c r="I70" s="130" t="n"/>
      <c r="J70" s="871" t="inlineStr">
        <is>
          <t>x</t>
        </is>
      </c>
      <c r="K70" s="129" t="n"/>
      <c r="L70" s="129" t="n"/>
      <c r="M70" s="130" t="n"/>
    </row>
    <row r="71" ht="24" customHeight="1">
      <c r="A71" s="263" t="inlineStr">
        <is>
          <t>洞悉·烟晶</t>
        </is>
      </c>
      <c r="B71" s="132" t="inlineStr">
        <is>
          <t>武器命中30%，闪避反击100%</t>
        </is>
      </c>
      <c r="C71" s="129" t="n"/>
      <c r="D71" s="129" t="n"/>
      <c r="E71" s="130" t="n"/>
      <c r="F71" s="86" t="inlineStr">
        <is>
          <t>武器命中15%，闪避反击60%</t>
        </is>
      </c>
      <c r="G71" s="129" t="n"/>
      <c r="H71" s="129" t="n"/>
      <c r="I71" s="130" t="n"/>
      <c r="J71" s="86" t="inlineStr">
        <is>
          <t>武器命中10%，闪避反击30%</t>
        </is>
      </c>
      <c r="K71" s="129" t="n"/>
      <c r="L71" s="129" t="n"/>
      <c r="M71" s="130" t="n"/>
    </row>
    <row r="72" ht="24" customHeight="1">
      <c r="A72" s="267" t="inlineStr">
        <is>
          <t>终结·烟晶</t>
        </is>
      </c>
      <c r="B72" s="138" t="inlineStr">
        <is>
          <t>武器抗韧30%，闪避反击100%</t>
        </is>
      </c>
      <c r="C72" s="135" t="n"/>
      <c r="D72" s="135" t="n"/>
      <c r="E72" s="136" t="n"/>
      <c r="F72" s="139" t="inlineStr">
        <is>
          <t>武器抗韧15%，闪避反击60%</t>
        </is>
      </c>
      <c r="G72" s="135" t="n"/>
      <c r="H72" s="135" t="n"/>
      <c r="I72" s="136" t="n"/>
      <c r="J72" s="139" t="inlineStr">
        <is>
          <t>武器抗韧10%，闪避反击30%</t>
        </is>
      </c>
      <c r="K72" s="135" t="n"/>
      <c r="L72" s="135" t="n"/>
      <c r="M72" s="136" t="n"/>
    </row>
    <row r="73" ht="24" customHeight="1">
      <c r="A73" s="652" t="inlineStr"/>
    </row>
    <row r="74" ht="24" customHeight="1">
      <c r="A74" s="202" t="inlineStr">
        <is>
          <t>槽位3</t>
        </is>
      </c>
      <c r="B74" s="227" t="inlineStr">
        <is>
          <t>Ⅴ级符石（生命值40）</t>
        </is>
      </c>
      <c r="C74" s="56" t="n"/>
      <c r="D74" s="56" t="n"/>
      <c r="E74" s="203" t="n"/>
      <c r="F74" s="96" t="inlineStr">
        <is>
          <t>符石百宝箱</t>
        </is>
      </c>
      <c r="G74" s="96" t="inlineStr">
        <is>
          <t>王子福袋</t>
        </is>
      </c>
      <c r="H74" s="96" t="inlineStr">
        <is>
          <t>星宫宝库</t>
        </is>
      </c>
      <c r="I74" s="311" t="inlineStr">
        <is>
          <t>三节返利</t>
        </is>
      </c>
      <c r="J74" s="652" t="inlineStr"/>
      <c r="K74" s="118" t="inlineStr">
        <is>
          <t>Ⅴ级碎片</t>
        </is>
      </c>
      <c r="L74" s="96" t="inlineStr">
        <is>
          <t>帮派商会</t>
        </is>
      </c>
      <c r="M74" s="311" t="inlineStr">
        <is>
          <t>符石百宝箱</t>
        </is>
      </c>
    </row>
    <row r="75" ht="24" customHeight="1">
      <c r="A75" s="890" t="inlineStr">
        <is>
          <t>神佑·赤焰</t>
        </is>
      </c>
      <c r="B75" s="73" t="inlineStr">
        <is>
          <t>手持减伤30%，100%附带50%吸血效果</t>
        </is>
      </c>
      <c r="C75" s="158" t="n"/>
      <c r="D75" s="158" t="n"/>
      <c r="E75" s="320" t="n"/>
      <c r="F75" s="61" t="inlineStr">
        <is>
          <t>√</t>
        </is>
      </c>
      <c r="G75" s="62" t="inlineStr">
        <is>
          <t>√</t>
        </is>
      </c>
      <c r="H75" s="62" t="inlineStr">
        <is>
          <t>怒焰珍藏</t>
        </is>
      </c>
      <c r="I75" s="63" t="inlineStr">
        <is>
          <t>√</t>
        </is>
      </c>
      <c r="K75" s="304" t="inlineStr">
        <is>
          <t>XX· X风</t>
        </is>
      </c>
      <c r="L75" s="80" t="inlineStr">
        <is>
          <t>√</t>
        </is>
      </c>
      <c r="M75" s="63" t="inlineStr">
        <is>
          <t>√</t>
        </is>
      </c>
    </row>
    <row r="76" ht="24" customHeight="1">
      <c r="A76" s="263" t="inlineStr">
        <is>
          <t>守护·赤焰</t>
        </is>
      </c>
      <c r="B76" s="132" t="inlineStr">
        <is>
          <t>武器抗穿20%，100%附带50%吸血效果</t>
        </is>
      </c>
      <c r="C76" s="129" t="n"/>
      <c r="D76" s="129" t="n"/>
      <c r="E76" s="130" t="n"/>
      <c r="F76" s="240" t="inlineStr">
        <is>
          <t>x</t>
        </is>
      </c>
      <c r="G76" s="86" t="inlineStr">
        <is>
          <t>√</t>
        </is>
      </c>
      <c r="H76" s="87" t="inlineStr">
        <is>
          <t>x</t>
        </is>
      </c>
      <c r="I76" s="236" t="inlineStr">
        <is>
          <t>√</t>
        </is>
      </c>
      <c r="K76" s="266" t="inlineStr">
        <is>
          <t>XX· X月</t>
        </is>
      </c>
      <c r="L76" s="132" t="inlineStr">
        <is>
          <t>√</t>
        </is>
      </c>
      <c r="M76" s="236" t="inlineStr">
        <is>
          <t>√</t>
        </is>
      </c>
    </row>
    <row r="77" ht="24" customHeight="1">
      <c r="A77" s="263" t="inlineStr">
        <is>
          <t>坚韧·赤焰</t>
        </is>
      </c>
      <c r="B77" s="132" t="inlineStr">
        <is>
          <t>武器韧性30%，100%附带50%吸血效果</t>
        </is>
      </c>
      <c r="C77" s="129" t="n"/>
      <c r="D77" s="129" t="n"/>
      <c r="E77" s="130" t="n"/>
      <c r="F77" s="85" t="inlineStr">
        <is>
          <t>√</t>
        </is>
      </c>
      <c r="G77" s="86" t="inlineStr">
        <is>
          <t>√</t>
        </is>
      </c>
      <c r="H77" s="87" t="inlineStr">
        <is>
          <t>x</t>
        </is>
      </c>
      <c r="I77" s="236" t="inlineStr">
        <is>
          <t>√</t>
        </is>
      </c>
      <c r="K77" s="266" t="inlineStr">
        <is>
          <t>XX·银光</t>
        </is>
      </c>
      <c r="L77" s="285" t="inlineStr">
        <is>
          <t>x</t>
        </is>
      </c>
      <c r="M77" s="236" t="inlineStr">
        <is>
          <t>√</t>
        </is>
      </c>
    </row>
    <row r="78" ht="24" customHeight="1">
      <c r="A78" s="263" t="inlineStr">
        <is>
          <t>神佑·怒意</t>
        </is>
      </c>
      <c r="B78" s="132" t="inlineStr">
        <is>
          <t>手持减伤30%，必暴击</t>
        </is>
      </c>
      <c r="C78" s="129" t="n"/>
      <c r="D78" s="129" t="n"/>
      <c r="E78" s="130" t="n"/>
      <c r="F78" s="85" t="inlineStr">
        <is>
          <t>√</t>
        </is>
      </c>
      <c r="G78" s="86" t="inlineStr">
        <is>
          <t>√</t>
        </is>
      </c>
      <c r="H78" s="86" t="inlineStr">
        <is>
          <t>怒焰珍藏</t>
        </is>
      </c>
      <c r="I78" s="236" t="inlineStr">
        <is>
          <t>√</t>
        </is>
      </c>
      <c r="K78" s="266" t="inlineStr">
        <is>
          <t>XX·闪光</t>
        </is>
      </c>
      <c r="L78" s="132" t="inlineStr">
        <is>
          <t>√</t>
        </is>
      </c>
      <c r="M78" s="88" t="inlineStr">
        <is>
          <t>x</t>
        </is>
      </c>
    </row>
    <row r="79" ht="24" customHeight="1">
      <c r="A79" s="263" t="inlineStr">
        <is>
          <t>守护·怒意</t>
        </is>
      </c>
      <c r="B79" s="132" t="inlineStr">
        <is>
          <t>武器抗穿20%，必暴击</t>
        </is>
      </c>
      <c r="C79" s="129" t="n"/>
      <c r="D79" s="129" t="n"/>
      <c r="E79" s="130" t="n"/>
      <c r="F79" s="85" t="inlineStr">
        <is>
          <t>√</t>
        </is>
      </c>
      <c r="G79" s="86" t="inlineStr">
        <is>
          <t>√</t>
        </is>
      </c>
      <c r="H79" s="87" t="inlineStr">
        <is>
          <t>x</t>
        </is>
      </c>
      <c r="I79" s="236" t="inlineStr">
        <is>
          <t>√</t>
        </is>
      </c>
      <c r="K79" s="266" t="inlineStr">
        <is>
          <t>XX·亮光</t>
        </is>
      </c>
      <c r="L79" s="285" t="inlineStr">
        <is>
          <t>x</t>
        </is>
      </c>
      <c r="M79" s="88" t="inlineStr">
        <is>
          <t>x</t>
        </is>
      </c>
    </row>
    <row r="80" ht="24" customHeight="1">
      <c r="A80" s="263" t="inlineStr">
        <is>
          <t>坚韧·怒意</t>
        </is>
      </c>
      <c r="B80" s="132" t="inlineStr">
        <is>
          <t>武器韧性30%，必暴击</t>
        </is>
      </c>
      <c r="C80" s="129" t="n"/>
      <c r="D80" s="129" t="n"/>
      <c r="E80" s="130" t="n"/>
      <c r="F80" s="240" t="inlineStr">
        <is>
          <t>x</t>
        </is>
      </c>
      <c r="G80" s="86" t="inlineStr">
        <is>
          <t>√</t>
        </is>
      </c>
      <c r="H80" s="87" t="inlineStr">
        <is>
          <t>x</t>
        </is>
      </c>
      <c r="I80" s="236" t="inlineStr">
        <is>
          <t>√</t>
        </is>
      </c>
      <c r="K80" s="266" t="inlineStr">
        <is>
          <t>XX· X炎</t>
        </is>
      </c>
      <c r="L80" s="132" t="inlineStr">
        <is>
          <t>仅有黑炎</t>
        </is>
      </c>
      <c r="M80" s="236" t="inlineStr">
        <is>
          <t>仅无黑炎</t>
        </is>
      </c>
    </row>
    <row r="81" ht="24" customHeight="1">
      <c r="A81" s="263" t="inlineStr">
        <is>
          <t>神佑·落星</t>
        </is>
      </c>
      <c r="B81" s="132" t="inlineStr">
        <is>
          <t>手持减伤30%，必中</t>
        </is>
      </c>
      <c r="C81" s="129" t="n"/>
      <c r="D81" s="129" t="n"/>
      <c r="E81" s="130" t="n"/>
      <c r="F81" s="240" t="inlineStr">
        <is>
          <t>x</t>
        </is>
      </c>
      <c r="G81" s="86" t="inlineStr">
        <is>
          <t>√</t>
        </is>
      </c>
      <c r="H81" s="86" t="inlineStr">
        <is>
          <t>落星珍藏</t>
        </is>
      </c>
      <c r="I81" s="236" t="inlineStr">
        <is>
          <t>√</t>
        </is>
      </c>
      <c r="K81" s="266" t="inlineStr">
        <is>
          <t>XX· X玉</t>
        </is>
      </c>
      <c r="L81" s="285" t="inlineStr">
        <is>
          <t>x</t>
        </is>
      </c>
      <c r="M81" s="236" t="inlineStr">
        <is>
          <t>√</t>
        </is>
      </c>
    </row>
    <row r="82" ht="24" customHeight="1">
      <c r="A82" s="263" t="inlineStr">
        <is>
          <t>守护·落星</t>
        </is>
      </c>
      <c r="B82" s="132" t="inlineStr">
        <is>
          <t>武器抗穿20%，必中</t>
        </is>
      </c>
      <c r="C82" s="129" t="n"/>
      <c r="D82" s="129" t="n"/>
      <c r="E82" s="130" t="n"/>
      <c r="F82" s="240" t="inlineStr">
        <is>
          <t>x</t>
        </is>
      </c>
      <c r="G82" s="87" t="inlineStr">
        <is>
          <t>x</t>
        </is>
      </c>
      <c r="H82" s="86" t="inlineStr">
        <is>
          <t>落星珍藏</t>
        </is>
      </c>
      <c r="I82" s="236" t="inlineStr">
        <is>
          <t>√</t>
        </is>
      </c>
      <c r="K82" s="686" t="inlineStr">
        <is>
          <t>XX· X晶</t>
        </is>
      </c>
      <c r="L82" s="679" t="inlineStr">
        <is>
          <t>x</t>
        </is>
      </c>
      <c r="M82" s="78" t="inlineStr">
        <is>
          <t>√</t>
        </is>
      </c>
    </row>
    <row r="83" ht="24" customHeight="1">
      <c r="A83" s="267" t="inlineStr">
        <is>
          <t>坚韧·落星</t>
        </is>
      </c>
      <c r="B83" s="138" t="inlineStr">
        <is>
          <t>武器韧性30%，必中</t>
        </is>
      </c>
      <c r="C83" s="135" t="n"/>
      <c r="D83" s="135" t="n"/>
      <c r="E83" s="136" t="n"/>
      <c r="F83" s="667" t="inlineStr">
        <is>
          <t>x</t>
        </is>
      </c>
      <c r="G83" s="91" t="inlineStr">
        <is>
          <t>x</t>
        </is>
      </c>
      <c r="H83" s="91" t="inlineStr">
        <is>
          <t>x</t>
        </is>
      </c>
      <c r="I83" s="290" t="inlineStr">
        <is>
          <t>√</t>
        </is>
      </c>
      <c r="K83" s="279" t="inlineStr">
        <is>
          <t>亮光符石仅曾作为活动排行奖励</t>
        </is>
      </c>
      <c r="L83" s="56" t="n"/>
      <c r="M83" s="56" t="n"/>
    </row>
    <row r="84" ht="24" customHeight="1">
      <c r="A84" s="652" t="inlineStr"/>
    </row>
    <row r="85" ht="24" customHeight="1">
      <c r="A85" s="386" t="inlineStr">
        <is>
          <t>相关说明</t>
        </is>
      </c>
      <c r="B85" s="386" t="inlineStr">
        <is>
          <t>符石名称</t>
        </is>
      </c>
      <c r="C85" s="1185" t="inlineStr">
        <is>
          <t>Ⅴ级属性</t>
        </is>
      </c>
      <c r="D85" s="56" t="n"/>
      <c r="E85" s="56" t="n"/>
      <c r="F85" s="56" t="n"/>
      <c r="G85" s="57" t="n"/>
      <c r="H85" s="386" t="inlineStr">
        <is>
          <t>符石名称</t>
        </is>
      </c>
      <c r="I85" s="1185" t="inlineStr">
        <is>
          <t>Ⅴ级属性</t>
        </is>
      </c>
      <c r="J85" s="56" t="n"/>
      <c r="K85" s="56" t="n"/>
      <c r="L85" s="56" t="n"/>
      <c r="M85" s="57" t="n"/>
    </row>
    <row r="86" ht="24" customHeight="1">
      <c r="A86" s="1186" t="inlineStr">
        <is>
          <t>重要符石
银光除外</t>
        </is>
      </c>
      <c r="B86" s="61" t="inlineStr">
        <is>
          <t>闪耀·流风</t>
        </is>
      </c>
      <c r="C86" s="1187" t="inlineStr">
        <is>
          <t>该武器伤害70，全类型武器附伤15，忽略反击100%</t>
        </is>
      </c>
      <c r="D86" s="123" t="n"/>
      <c r="E86" s="123" t="n"/>
      <c r="F86" s="123" t="n"/>
      <c r="G86" s="171" t="n"/>
      <c r="H86" s="80" t="inlineStr">
        <is>
          <t>泯灭·黑炎</t>
        </is>
      </c>
      <c r="I86" s="1187" t="inlineStr">
        <is>
          <t>武器穿透20%，全类型武器附减15，禁止对手门派技能3回合</t>
        </is>
      </c>
      <c r="J86" s="123" t="n"/>
      <c r="K86" s="123" t="n"/>
      <c r="L86" s="123" t="n"/>
      <c r="M86" s="171" t="n"/>
    </row>
    <row r="87" ht="24" customHeight="1">
      <c r="A87" s="414" t="n"/>
      <c r="B87" s="319" t="inlineStr">
        <is>
          <t>破坏·流风</t>
        </is>
      </c>
      <c r="C87" s="826" t="inlineStr">
        <is>
          <t>武器暴伤50%，全类型武器附伤15，忽略反击100%</t>
        </is>
      </c>
      <c r="D87" s="129" t="n"/>
      <c r="E87" s="129" t="n"/>
      <c r="F87" s="129" t="n"/>
      <c r="G87" s="162" t="n"/>
      <c r="H87" s="73" t="inlineStr">
        <is>
          <t>泯灭·苍玉</t>
        </is>
      </c>
      <c r="I87" s="826" t="inlineStr">
        <is>
          <t>武器穿透20%，全类型武器附减15，忽略对手2回合</t>
        </is>
      </c>
      <c r="J87" s="129" t="n"/>
      <c r="K87" s="129" t="n"/>
      <c r="L87" s="129" t="n"/>
      <c r="M87" s="162" t="n"/>
    </row>
    <row r="88" ht="24" customHeight="1">
      <c r="A88" s="414" t="n"/>
      <c r="B88" s="319" t="inlineStr">
        <is>
          <t>闪耀·霸风</t>
        </is>
      </c>
      <c r="C88" s="826" t="inlineStr">
        <is>
          <t>该武器伤害70，全类型武器附伤15，忽略反弹100%</t>
        </is>
      </c>
      <c r="D88" s="129" t="n"/>
      <c r="E88" s="129" t="n"/>
      <c r="F88" s="129" t="n"/>
      <c r="G88" s="162" t="n"/>
      <c r="H88" s="73" t="inlineStr">
        <is>
          <t>泯灭·碧玉</t>
        </is>
      </c>
      <c r="I88" s="826" t="inlineStr">
        <is>
          <t>武器穿透20%，全类型武器附减15，使对手空手攻击2回合</t>
        </is>
      </c>
      <c r="J88" s="129" t="n"/>
      <c r="K88" s="129" t="n"/>
      <c r="L88" s="129" t="n"/>
      <c r="M88" s="162" t="n"/>
    </row>
    <row r="89" ht="24" customHeight="1">
      <c r="A89" s="414" t="n"/>
      <c r="B89" s="319" t="inlineStr">
        <is>
          <t>破坏·霸风</t>
        </is>
      </c>
      <c r="C89" s="826" t="inlineStr">
        <is>
          <t>武器暴伤50%，全类型武器附伤15，忽略反弹100%</t>
        </is>
      </c>
      <c r="D89" s="129" t="n"/>
      <c r="E89" s="129" t="n"/>
      <c r="F89" s="129" t="n"/>
      <c r="G89" s="162" t="n"/>
      <c r="H89" s="73" t="inlineStr">
        <is>
          <t>泯灭·墨玉</t>
        </is>
      </c>
      <c r="I89" s="826" t="inlineStr">
        <is>
          <t>武器穿透20%，全类型武器附减15，使对手技能攻击2回合</t>
        </is>
      </c>
      <c r="J89" s="129" t="n"/>
      <c r="K89" s="129" t="n"/>
      <c r="L89" s="129" t="n"/>
      <c r="M89" s="162" t="n"/>
    </row>
    <row r="90" ht="24" customHeight="1">
      <c r="A90" s="414" t="n"/>
      <c r="B90" s="319" t="inlineStr">
        <is>
          <t>闪耀·暴风</t>
        </is>
      </c>
      <c r="C90" s="826" t="inlineStr">
        <is>
          <t>该武器伤害70，全类型武器附伤15，忽略装死100%</t>
        </is>
      </c>
      <c r="D90" s="129" t="n"/>
      <c r="E90" s="129" t="n"/>
      <c r="F90" s="129" t="n"/>
      <c r="G90" s="162" t="n"/>
      <c r="H90" s="73" t="inlineStr">
        <is>
          <t>泯灭·紫晶</t>
        </is>
      </c>
      <c r="I90" s="826" t="inlineStr">
        <is>
          <t>武器穿透20%，全类型武器附减15，连击100%</t>
        </is>
      </c>
      <c r="J90" s="129" t="n"/>
      <c r="K90" s="129" t="n"/>
      <c r="L90" s="129" t="n"/>
      <c r="M90" s="162" t="n"/>
    </row>
    <row r="91" ht="24" customHeight="1">
      <c r="A91" s="414" t="n"/>
      <c r="B91" s="1188" t="inlineStr">
        <is>
          <t>破坏·暴风</t>
        </is>
      </c>
      <c r="C91" s="1189" t="inlineStr">
        <is>
          <t>武器暴伤50%，全类型武器附伤15，忽略装死100%</t>
        </is>
      </c>
      <c r="D91" s="135" t="n"/>
      <c r="E91" s="135" t="n"/>
      <c r="F91" s="135" t="n"/>
      <c r="G91" s="190" t="n"/>
      <c r="H91" s="1063" t="inlineStr">
        <is>
          <t>终结·紫晶</t>
        </is>
      </c>
      <c r="I91" s="1189" t="inlineStr">
        <is>
          <t>武器抗韧30%，全类型武器附减15，连击100%</t>
        </is>
      </c>
      <c r="J91" s="135" t="n"/>
      <c r="K91" s="135" t="n"/>
      <c r="L91" s="135" t="n"/>
      <c r="M91" s="190" t="n"/>
    </row>
    <row r="92" ht="24" customHeight="1">
      <c r="A92" s="414" t="n"/>
      <c r="B92" s="319" t="inlineStr">
        <is>
          <t>闪耀·锦月</t>
        </is>
      </c>
      <c r="C92" s="825" t="inlineStr">
        <is>
          <t>该武器伤害70，全类型武器附伤15，附加速度*  50%的伤害</t>
        </is>
      </c>
      <c r="D92" s="158" t="n"/>
      <c r="E92" s="158" t="n"/>
      <c r="F92" s="158" t="n"/>
      <c r="G92" s="159" t="n"/>
      <c r="H92" s="73" t="inlineStr">
        <is>
          <t>神佑·赤焰</t>
        </is>
      </c>
      <c r="I92" s="825" t="inlineStr">
        <is>
          <t>手持减伤30%，生命值40，100%附带50%吸血效果</t>
        </is>
      </c>
      <c r="J92" s="158" t="n"/>
      <c r="K92" s="158" t="n"/>
      <c r="L92" s="158" t="n"/>
      <c r="M92" s="159" t="n"/>
    </row>
    <row r="93" ht="24" customHeight="1">
      <c r="A93" s="414" t="n"/>
      <c r="B93" s="319" t="inlineStr">
        <is>
          <t>破坏·锦月</t>
        </is>
      </c>
      <c r="C93" s="826" t="inlineStr">
        <is>
          <t>武器暴伤50%，全类型武器附伤15，附加速度*  50%的伤害</t>
        </is>
      </c>
      <c r="D93" s="129" t="n"/>
      <c r="E93" s="129" t="n"/>
      <c r="F93" s="129" t="n"/>
      <c r="G93" s="162" t="n"/>
      <c r="H93" s="73" t="inlineStr">
        <is>
          <t>守护·赤焰</t>
        </is>
      </c>
      <c r="I93" s="826" t="inlineStr">
        <is>
          <t>武器抗穿20%，生命值40，100%附带50%吸血效果</t>
        </is>
      </c>
      <c r="J93" s="129" t="n"/>
      <c r="K93" s="129" t="n"/>
      <c r="L93" s="129" t="n"/>
      <c r="M93" s="162" t="n"/>
    </row>
    <row r="94" ht="24" customHeight="1">
      <c r="A94" s="414" t="n"/>
      <c r="B94" s="319" t="inlineStr">
        <is>
          <t>闪耀·清月</t>
        </is>
      </c>
      <c r="C94" s="826" t="inlineStr">
        <is>
          <t>该武器伤害70，全类型武器附伤15，附加敏捷*200%的伤害</t>
        </is>
      </c>
      <c r="D94" s="129" t="n"/>
      <c r="E94" s="129" t="n"/>
      <c r="F94" s="129" t="n"/>
      <c r="G94" s="162" t="n"/>
      <c r="H94" s="73" t="inlineStr">
        <is>
          <t>神佑·怒意</t>
        </is>
      </c>
      <c r="I94" s="826" t="inlineStr">
        <is>
          <t>手持减伤30%，生命值40，必暴击</t>
        </is>
      </c>
      <c r="J94" s="129" t="n"/>
      <c r="K94" s="129" t="n"/>
      <c r="L94" s="129" t="n"/>
      <c r="M94" s="162" t="n"/>
    </row>
    <row r="95" ht="24" customHeight="1">
      <c r="A95" s="414" t="n"/>
      <c r="B95" s="319" t="inlineStr">
        <is>
          <t>破坏·清月</t>
        </is>
      </c>
      <c r="C95" s="826" t="inlineStr">
        <is>
          <t>武器暴伤50%，全类型武器附伤15，附加敏捷*200%的伤害</t>
        </is>
      </c>
      <c r="D95" s="129" t="n"/>
      <c r="E95" s="129" t="n"/>
      <c r="F95" s="129" t="n"/>
      <c r="G95" s="162" t="n"/>
      <c r="H95" s="73" t="inlineStr">
        <is>
          <t>守护·怒意</t>
        </is>
      </c>
      <c r="I95" s="826" t="inlineStr">
        <is>
          <t>武器抗穿20%，生命值40，必暴击</t>
        </is>
      </c>
      <c r="J95" s="129" t="n"/>
      <c r="K95" s="129" t="n"/>
      <c r="L95" s="129" t="n"/>
      <c r="M95" s="162" t="n"/>
    </row>
    <row r="96" ht="24" customHeight="1">
      <c r="A96" s="414" t="n"/>
      <c r="B96" s="319" t="inlineStr">
        <is>
          <t>闪耀·银光</t>
        </is>
      </c>
      <c r="C96" s="826" t="inlineStr">
        <is>
          <t>该武器伤害70，全类型武器附伤15，该回合伤害提高20%</t>
        </is>
      </c>
      <c r="D96" s="129" t="n"/>
      <c r="E96" s="129" t="n"/>
      <c r="F96" s="129" t="n"/>
      <c r="G96" s="162" t="n"/>
      <c r="H96" s="73" t="inlineStr">
        <is>
          <t>神佑·落星</t>
        </is>
      </c>
      <c r="I96" s="826" t="inlineStr">
        <is>
          <t>手持减伤30%，生命值40，必中</t>
        </is>
      </c>
      <c r="J96" s="129" t="n"/>
      <c r="K96" s="129" t="n"/>
      <c r="L96" s="129" t="n"/>
      <c r="M96" s="162" t="n"/>
    </row>
    <row r="97" ht="24" customHeight="1">
      <c r="A97" s="76" t="n"/>
      <c r="B97" s="1188" t="inlineStr">
        <is>
          <t>破坏·银光</t>
        </is>
      </c>
      <c r="C97" s="1189" t="inlineStr">
        <is>
          <t>武器暴伤50%，全类型武器附伤15，该回合伤害提高20%</t>
        </is>
      </c>
      <c r="D97" s="135" t="n"/>
      <c r="E97" s="135" t="n"/>
      <c r="F97" s="135" t="n"/>
      <c r="G97" s="190" t="n"/>
      <c r="H97" s="1063" t="inlineStr">
        <is>
          <t>守护·落星</t>
        </is>
      </c>
      <c r="I97" s="1189" t="inlineStr">
        <is>
          <t>武器抗穿20%，生命值40，必中</t>
        </is>
      </c>
      <c r="J97" s="135" t="n"/>
      <c r="K97" s="135" t="n"/>
      <c r="L97" s="135" t="n"/>
      <c r="M97" s="190" t="n"/>
    </row>
    <row r="98" ht="24" customHeight="1">
      <c r="A98" s="152" t="inlineStr">
        <is>
          <t>相关说明</t>
        </is>
      </c>
      <c r="B98" s="329" t="inlineStr">
        <is>
          <t>武器名称</t>
        </is>
      </c>
      <c r="C98" s="329" t="inlineStr">
        <is>
          <t>使用情况</t>
        </is>
      </c>
      <c r="D98" s="475" t="inlineStr">
        <is>
          <t>对应符石</t>
        </is>
      </c>
      <c r="E98" s="3" t="n"/>
      <c r="F98" s="3" t="n"/>
      <c r="G98" s="474" t="n"/>
      <c r="H98" s="152" t="inlineStr">
        <is>
          <t>武器名称</t>
        </is>
      </c>
      <c r="I98" s="152" t="inlineStr">
        <is>
          <t>使用情况</t>
        </is>
      </c>
      <c r="J98" s="506" t="inlineStr">
        <is>
          <t>对应符石</t>
        </is>
      </c>
      <c r="K98" s="56" t="n"/>
      <c r="L98" s="56" t="n"/>
      <c r="M98" s="57" t="n"/>
    </row>
    <row r="99" ht="24" customHeight="1">
      <c r="A99" s="839" t="inlineStr">
        <is>
          <t>优先武器
专精武器</t>
        </is>
      </c>
      <c r="B99" s="760" t="inlineStr">
        <is>
          <t>神·
霸皇</t>
        </is>
      </c>
      <c r="C99" s="383" t="inlineStr">
        <is>
          <t>专精12/外</t>
        </is>
      </c>
      <c r="D99" s="1190" t="inlineStr">
        <is>
          <t>破坏·暴风+泯灭·墨玉+守护·落星</t>
        </is>
      </c>
      <c r="E99" s="123" t="n"/>
      <c r="F99" s="123" t="n"/>
      <c r="G99" s="171" t="n"/>
      <c r="H99" s="898" t="inlineStr">
        <is>
          <t>神·
马格南左轮</t>
        </is>
      </c>
      <c r="I99" s="1191" t="inlineStr">
        <is>
          <t>专精12/外</t>
        </is>
      </c>
      <c r="J99" s="542" t="inlineStr">
        <is>
          <t>破坏·暴风+泯灭·墨玉+守护·怒意</t>
        </is>
      </c>
      <c r="K99" s="158" t="n"/>
      <c r="L99" s="158" t="n"/>
      <c r="M99" s="159" t="n"/>
    </row>
    <row r="100" ht="24" customHeight="1">
      <c r="A100" s="11" t="n"/>
      <c r="B100" s="553" t="n"/>
      <c r="C100" s="384" t="inlineStr">
        <is>
          <t>专精3</t>
        </is>
      </c>
      <c r="D100" s="306" t="inlineStr">
        <is>
          <t>破坏·清月+泯灭·墨玉+守护·赤焰</t>
        </is>
      </c>
      <c r="E100" s="129" t="n"/>
      <c r="F100" s="129" t="n"/>
      <c r="G100" s="162" t="n"/>
      <c r="H100" s="320" t="n"/>
      <c r="I100" s="483" t="inlineStr">
        <is>
          <t>x</t>
        </is>
      </c>
      <c r="J100" s="1192" t="inlineStr">
        <is>
          <t>x</t>
        </is>
      </c>
      <c r="K100" s="129" t="n"/>
      <c r="L100" s="129" t="n"/>
      <c r="M100" s="162" t="n"/>
    </row>
    <row r="101" ht="24" customHeight="1">
      <c r="A101" s="11" t="n"/>
      <c r="B101" s="761" t="inlineStr">
        <is>
          <t>神·
大力神杯</t>
        </is>
      </c>
      <c r="C101" s="384" t="inlineStr">
        <is>
          <t>专精2</t>
        </is>
      </c>
      <c r="D101" s="306" t="inlineStr">
        <is>
          <t>破坏·暴风+泯灭·墨玉+守护·落星</t>
        </is>
      </c>
      <c r="E101" s="129" t="n"/>
      <c r="F101" s="129" t="n"/>
      <c r="G101" s="162" t="n"/>
      <c r="H101" s="898" t="inlineStr">
        <is>
          <t>神·
月光炮</t>
        </is>
      </c>
      <c r="I101" s="1191" t="inlineStr">
        <is>
          <t>专精12/外</t>
        </is>
      </c>
      <c r="J101" s="172" t="inlineStr">
        <is>
          <t>破坏·锦月+泯灭·碧玉+守护·赤焰</t>
        </is>
      </c>
      <c r="K101" s="129" t="n"/>
      <c r="L101" s="129" t="n"/>
      <c r="M101" s="162" t="n"/>
    </row>
    <row r="102" ht="24" customHeight="1">
      <c r="A102" s="11" t="n"/>
      <c r="B102" s="553" t="n"/>
      <c r="C102" s="384" t="inlineStr">
        <is>
          <t>专精3</t>
        </is>
      </c>
      <c r="D102" s="306" t="inlineStr">
        <is>
          <t>破坏·清月+泯灭·墨玉+守护·怒意</t>
        </is>
      </c>
      <c r="E102" s="129" t="n"/>
      <c r="F102" s="129" t="n"/>
      <c r="G102" s="162" t="n"/>
      <c r="H102" s="320" t="n"/>
      <c r="I102" s="483" t="inlineStr">
        <is>
          <t>x</t>
        </is>
      </c>
      <c r="J102" s="1192" t="inlineStr">
        <is>
          <t>x</t>
        </is>
      </c>
      <c r="K102" s="129" t="n"/>
      <c r="L102" s="129" t="n"/>
      <c r="M102" s="162" t="n"/>
    </row>
    <row r="103" ht="24" customHeight="1">
      <c r="A103" s="11" t="n"/>
      <c r="B103" s="761" t="inlineStr">
        <is>
          <t>神·
雷神之锤</t>
        </is>
      </c>
      <c r="C103" s="384" t="inlineStr">
        <is>
          <t>专精2</t>
        </is>
      </c>
      <c r="D103" s="306" t="inlineStr">
        <is>
          <t>破坏·暴风+泯灭·碧玉+守护·落星</t>
        </is>
      </c>
      <c r="E103" s="129" t="n"/>
      <c r="F103" s="129" t="n"/>
      <c r="G103" s="162" t="n"/>
      <c r="H103" s="898" t="inlineStr">
        <is>
          <t>神·
电饭煲</t>
        </is>
      </c>
      <c r="I103" s="1191" t="inlineStr">
        <is>
          <t>专精3</t>
        </is>
      </c>
      <c r="J103" s="172" t="inlineStr">
        <is>
          <t>破坏·流风+泯灭·碧玉+守护·怒意</t>
        </is>
      </c>
      <c r="K103" s="129" t="n"/>
      <c r="L103" s="129" t="n"/>
      <c r="M103" s="162" t="n"/>
    </row>
    <row r="104" ht="24" customHeight="1">
      <c r="A104" s="11" t="n"/>
      <c r="B104" s="553" t="n"/>
      <c r="C104" s="384" t="inlineStr">
        <is>
          <t>专精3</t>
        </is>
      </c>
      <c r="D104" s="306" t="inlineStr">
        <is>
          <t>破坏·锦月+泯灭·碧玉+守护·怒意</t>
        </is>
      </c>
      <c r="E104" s="129" t="n"/>
      <c r="F104" s="129" t="n"/>
      <c r="G104" s="162" t="n"/>
      <c r="H104" s="320" t="n"/>
      <c r="I104" s="1191" t="inlineStr">
        <is>
          <t>专精2</t>
        </is>
      </c>
      <c r="J104" s="172" t="inlineStr">
        <is>
          <t>破坏·暴风+泯灭·碧玉+守护·落星</t>
        </is>
      </c>
      <c r="K104" s="129" t="n"/>
      <c r="L104" s="129" t="n"/>
      <c r="M104" s="162" t="n"/>
    </row>
    <row r="105" ht="24" customHeight="1">
      <c r="A105" s="11" t="n"/>
      <c r="B105" s="761" t="inlineStr">
        <is>
          <t>神·
炼狱加特林</t>
        </is>
      </c>
      <c r="C105" s="384" t="inlineStr">
        <is>
          <t>专精2</t>
        </is>
      </c>
      <c r="D105" s="306" t="inlineStr">
        <is>
          <t>破坏·锦月+泯灭·碧玉+守护·落星</t>
        </is>
      </c>
      <c r="E105" s="129" t="n"/>
      <c r="F105" s="129" t="n"/>
      <c r="G105" s="162" t="n"/>
      <c r="H105" s="898" t="inlineStr">
        <is>
          <t>神·
星之杖</t>
        </is>
      </c>
      <c r="I105" s="1191" t="inlineStr">
        <is>
          <t>专精3</t>
        </is>
      </c>
      <c r="J105" s="172" t="inlineStr">
        <is>
          <t>破坏·锦月+泯灭·碧玉+守护·怒意</t>
        </is>
      </c>
      <c r="K105" s="129" t="n"/>
      <c r="L105" s="129" t="n"/>
      <c r="M105" s="162" t="n"/>
    </row>
    <row r="106" ht="24" customHeight="1">
      <c r="A106" s="11" t="n"/>
      <c r="B106" s="553" t="n"/>
      <c r="C106" s="384" t="inlineStr">
        <is>
          <t>专精3</t>
        </is>
      </c>
      <c r="D106" s="306" t="inlineStr">
        <is>
          <t>破坏·锦月+泯灭·碧玉+守护·怒意</t>
        </is>
      </c>
      <c r="E106" s="129" t="n"/>
      <c r="F106" s="129" t="n"/>
      <c r="G106" s="162" t="n"/>
      <c r="H106" s="320" t="n"/>
      <c r="I106" s="1191" t="inlineStr">
        <is>
          <t>专精2</t>
        </is>
      </c>
      <c r="J106" s="172" t="inlineStr">
        <is>
          <t>破坏·暴风+泯灭·碧玉+守护·落星</t>
        </is>
      </c>
      <c r="K106" s="129" t="n"/>
      <c r="L106" s="129" t="n"/>
      <c r="M106" s="162" t="n"/>
    </row>
    <row r="107" ht="24" customHeight="1">
      <c r="A107" s="11" t="n"/>
      <c r="B107" s="1193" t="inlineStr">
        <is>
          <t>神·
死寂</t>
        </is>
      </c>
      <c r="C107" s="384" t="inlineStr">
        <is>
          <t>专精12</t>
        </is>
      </c>
      <c r="D107" s="306" t="inlineStr">
        <is>
          <t>破坏·锦月+泯灭·碧玉+守护·怒意</t>
        </is>
      </c>
      <c r="E107" s="129" t="n"/>
      <c r="F107" s="129" t="n"/>
      <c r="G107" s="162" t="n"/>
      <c r="H107" s="1194" t="inlineStr">
        <is>
          <t>神·
死亡笔记</t>
        </is>
      </c>
      <c r="I107" s="1191" t="inlineStr">
        <is>
          <t>专精12</t>
        </is>
      </c>
      <c r="J107" s="172" t="inlineStr">
        <is>
          <t>破坏·锦月+泯灭·碧玉+守护·怒意</t>
        </is>
      </c>
      <c r="K107" s="129" t="n"/>
      <c r="L107" s="129" t="n"/>
      <c r="M107" s="162" t="n"/>
    </row>
    <row r="108" ht="24" customHeight="1">
      <c r="A108" s="11" t="n"/>
      <c r="B108" s="497" t="n"/>
      <c r="C108" s="50" t="inlineStr">
        <is>
          <t>x</t>
        </is>
      </c>
      <c r="D108" s="1195" t="inlineStr">
        <is>
          <t>x</t>
        </is>
      </c>
      <c r="E108" s="194" t="n"/>
      <c r="F108" s="194" t="n"/>
      <c r="G108" s="195" t="n"/>
      <c r="H108" s="427" t="n"/>
      <c r="I108" s="48" t="inlineStr">
        <is>
          <t>x</t>
        </is>
      </c>
      <c r="J108" s="539" t="inlineStr">
        <is>
          <t>x</t>
        </is>
      </c>
      <c r="K108" s="135" t="n"/>
      <c r="L108" s="135" t="n"/>
      <c r="M108" s="190" t="n"/>
    </row>
    <row r="109" ht="24" customHeight="1">
      <c r="A109" s="11" t="n"/>
      <c r="B109" s="760" t="inlineStr">
        <is>
          <t>神·
无限板砖</t>
        </is>
      </c>
      <c r="C109" s="383" t="inlineStr">
        <is>
          <t>专精12/外</t>
        </is>
      </c>
      <c r="D109" s="1190" t="inlineStr">
        <is>
          <t>破坏·暴风+泯灭·墨玉+守护·落星</t>
        </is>
      </c>
      <c r="E109" s="123" t="n"/>
      <c r="F109" s="123" t="n"/>
      <c r="G109" s="171" t="n"/>
      <c r="H109" s="898" t="inlineStr">
        <is>
          <t>神·
冈格尼尔</t>
        </is>
      </c>
      <c r="I109" s="366" t="inlineStr">
        <is>
          <t>专精1/外</t>
        </is>
      </c>
      <c r="J109" s="1196" t="inlineStr">
        <is>
          <t>闪耀·清月+泯灭·墨玉+守护·怒意（理论顶配）</t>
        </is>
      </c>
      <c r="K109" s="158" t="n"/>
      <c r="L109" s="158" t="n"/>
      <c r="M109" s="159" t="n"/>
    </row>
    <row r="110" ht="24" customHeight="1">
      <c r="A110" s="11" t="n"/>
      <c r="B110" s="553" t="n"/>
      <c r="C110" s="384" t="inlineStr">
        <is>
          <t>专精3</t>
        </is>
      </c>
      <c r="D110" s="306" t="inlineStr">
        <is>
          <t>破坏·清月+泯灭·墨玉+守护·怒意</t>
        </is>
      </c>
      <c r="E110" s="129" t="n"/>
      <c r="F110" s="129" t="n"/>
      <c r="G110" s="162" t="n"/>
      <c r="H110" s="320" t="n"/>
      <c r="I110" s="366" t="inlineStr">
        <is>
          <t>专精12</t>
        </is>
      </c>
      <c r="J110" s="172" t="inlineStr">
        <is>
          <t>闪耀·锦月+泯灭·碧玉+守护·落星（后手低配）</t>
        </is>
      </c>
      <c r="K110" s="129" t="n"/>
      <c r="L110" s="129" t="n"/>
      <c r="M110" s="162" t="n"/>
    </row>
    <row r="111" ht="24" customHeight="1">
      <c r="A111" s="11" t="n"/>
      <c r="B111" s="761" t="inlineStr">
        <is>
          <t>神·
射雕神弓</t>
        </is>
      </c>
      <c r="C111" s="384" t="inlineStr">
        <is>
          <t>专精1/外</t>
        </is>
      </c>
      <c r="D111" s="456" t="inlineStr">
        <is>
          <t>破坏·清月+泯灭·墨玉+守护·怒意（理论顶配）</t>
        </is>
      </c>
      <c r="E111" s="129" t="n"/>
      <c r="F111" s="129" t="n"/>
      <c r="G111" s="315" t="n"/>
      <c r="H111" s="898" t="inlineStr">
        <is>
          <t>神·
可乐切割枪</t>
        </is>
      </c>
      <c r="I111" s="350" t="inlineStr">
        <is>
          <t>专精1</t>
        </is>
      </c>
      <c r="J111" s="172" t="inlineStr">
        <is>
          <t>闪耀·暴风/霸风+泯灭·碧玉+守护·怒意/赤焰</t>
        </is>
      </c>
      <c r="K111" s="129" t="n"/>
      <c r="L111" s="129" t="n"/>
      <c r="M111" s="162" t="n"/>
    </row>
    <row r="112" ht="24" customHeight="1">
      <c r="A112" s="11" t="n"/>
      <c r="B112" s="553" t="n"/>
      <c r="C112" s="384" t="inlineStr">
        <is>
          <t>专精3</t>
        </is>
      </c>
      <c r="D112" s="456" t="inlineStr">
        <is>
          <t>破坏·锦月+泯灭·碧玉+守护·怒意（后手低配）</t>
        </is>
      </c>
      <c r="E112" s="129" t="n"/>
      <c r="F112" s="129" t="n"/>
      <c r="G112" s="315" t="n"/>
      <c r="H112" s="320" t="n"/>
      <c r="I112" s="1191" t="inlineStr">
        <is>
          <t>专精2</t>
        </is>
      </c>
      <c r="J112" s="172" t="inlineStr">
        <is>
          <t>闪耀·暴风/锦月+泯灭·碧玉+守护·怒意</t>
        </is>
      </c>
      <c r="K112" s="129" t="n"/>
      <c r="L112" s="129" t="n"/>
      <c r="M112" s="162" t="n"/>
    </row>
    <row r="113" ht="24" customHeight="1">
      <c r="A113" s="11" t="n"/>
      <c r="B113" s="761" t="inlineStr">
        <is>
          <t>神·埃辛
诺斯战刃</t>
        </is>
      </c>
      <c r="C113" s="384" t="inlineStr">
        <is>
          <t>专精1</t>
        </is>
      </c>
      <c r="D113" s="456" t="inlineStr">
        <is>
          <t>破坏·暴风/流风+泯灭·碧玉+守护·怒意</t>
        </is>
      </c>
      <c r="E113" s="129" t="n"/>
      <c r="F113" s="129" t="n"/>
      <c r="G113" s="315" t="n"/>
      <c r="H113" s="898" t="inlineStr">
        <is>
          <t>神·
无敌飞鞋</t>
        </is>
      </c>
      <c r="I113" s="1191" t="inlineStr">
        <is>
          <t>专精2</t>
        </is>
      </c>
      <c r="J113" s="172" t="inlineStr">
        <is>
          <t>闪耀·暴风/锦月+泯灭·碧玉+守护·落星/怒意</t>
        </is>
      </c>
      <c r="K113" s="129" t="n"/>
      <c r="L113" s="129" t="n"/>
      <c r="M113" s="162" t="n"/>
    </row>
    <row r="114" ht="24" customHeight="1">
      <c r="A114" s="11" t="n"/>
      <c r="B114" s="553" t="n"/>
      <c r="C114" s="384" t="inlineStr">
        <is>
          <t>专精2</t>
        </is>
      </c>
      <c r="D114" s="456" t="inlineStr">
        <is>
          <t>破坏·暴风/锦月+泯灭·碧玉+守护·怒意</t>
        </is>
      </c>
      <c r="E114" s="129" t="n"/>
      <c r="F114" s="129" t="n"/>
      <c r="G114" s="315" t="n"/>
      <c r="H114" s="320" t="n"/>
      <c r="I114" s="1191" t="inlineStr">
        <is>
          <t>专精1</t>
        </is>
      </c>
      <c r="J114" s="172" t="inlineStr">
        <is>
          <t>闪耀·暴风/霸风+泯灭·碧玉+守护·落星/赤焰</t>
        </is>
      </c>
      <c r="K114" s="129" t="n"/>
      <c r="L114" s="129" t="n"/>
      <c r="M114" s="162" t="n"/>
    </row>
    <row r="115" ht="24" customHeight="1">
      <c r="A115" s="11" t="n"/>
      <c r="B115" s="1193" t="inlineStr">
        <is>
          <t>神·
命运之枪</t>
        </is>
      </c>
      <c r="C115" s="384" t="inlineStr">
        <is>
          <t>专精2</t>
        </is>
      </c>
      <c r="D115" s="456" t="inlineStr">
        <is>
          <t>破坏·锦月+泯灭·碧玉+守护·落星</t>
        </is>
      </c>
      <c r="E115" s="129" t="n"/>
      <c r="F115" s="129" t="n"/>
      <c r="G115" s="315" t="n"/>
      <c r="H115" s="1194" t="inlineStr">
        <is>
          <t>神·
花仙子</t>
        </is>
      </c>
      <c r="I115" s="384" t="inlineStr">
        <is>
          <t>专精3</t>
        </is>
      </c>
      <c r="J115" s="306" t="inlineStr">
        <is>
          <t>闪耀·霸风/锦月+泯灭·碧玉+守护·赤焰</t>
        </is>
      </c>
      <c r="K115" s="129" t="n"/>
      <c r="L115" s="129" t="n"/>
      <c r="M115" s="162" t="n"/>
    </row>
    <row r="116" ht="24" customHeight="1">
      <c r="A116" s="54" t="n"/>
      <c r="B116" s="497" t="n"/>
      <c r="C116" s="48" t="inlineStr">
        <is>
          <t>x</t>
        </is>
      </c>
      <c r="D116" s="1197" t="inlineStr">
        <is>
          <t>x</t>
        </is>
      </c>
      <c r="E116" s="135" t="n"/>
      <c r="F116" s="135" t="n"/>
      <c r="G116" s="463" t="n"/>
      <c r="H116" s="427" t="n"/>
      <c r="I116" s="48" t="inlineStr">
        <is>
          <t>x</t>
        </is>
      </c>
      <c r="J116" s="539" t="inlineStr">
        <is>
          <t>x</t>
        </is>
      </c>
      <c r="K116" s="135" t="n"/>
      <c r="L116" s="135" t="n"/>
      <c r="M116" s="190" t="n"/>
    </row>
    <row r="117" ht="24" customHeight="1">
      <c r="A117" s="445" t="inlineStr">
        <is>
          <t>特别说明</t>
        </is>
      </c>
      <c r="B117" s="184" t="inlineStr">
        <is>
          <t>1、守护/神佑高配低配各凭实力，终结/坚韧不在本表考虑范围，墨玉/碧玉低配可用黑炎紫晶。投掷必定闪耀符石。</t>
        </is>
      </c>
      <c r="C117" s="158" t="n"/>
      <c r="D117" s="158" t="n"/>
      <c r="E117" s="158" t="n"/>
      <c r="F117" s="158" t="n"/>
      <c r="G117" s="158" t="n"/>
      <c r="H117" s="158" t="n"/>
      <c r="I117" s="158" t="n"/>
      <c r="J117" s="158" t="n"/>
      <c r="K117" s="158" t="n"/>
      <c r="L117" s="158" t="n"/>
      <c r="M117" s="159" t="n"/>
    </row>
    <row r="118" ht="24" customHeight="1">
      <c r="A118" s="414" t="n"/>
      <c r="B118" s="188" t="inlineStr">
        <is>
          <t>2、奥义55叠加1次锦月伤害近似清月伤害，奥义55叠加2次锦月伤害高于清月伤害，没有奥义55上表锦月都改清月。</t>
        </is>
      </c>
      <c r="C118" s="129" t="n"/>
      <c r="D118" s="129" t="n"/>
      <c r="E118" s="129" t="n"/>
      <c r="F118" s="129" t="n"/>
      <c r="G118" s="129" t="n"/>
      <c r="H118" s="129" t="n"/>
      <c r="I118" s="129" t="n"/>
      <c r="J118" s="129" t="n"/>
      <c r="K118" s="129" t="n"/>
      <c r="L118" s="129" t="n"/>
      <c r="M118" s="162" t="n"/>
    </row>
    <row r="119" ht="24" customHeight="1">
      <c r="A119" s="76" t="n"/>
      <c r="B119" s="189" t="inlineStr">
        <is>
          <t>3、清月锦月伤害：即时速度/敏捷*对应符石百分比。银光伤害：（即时力量*（1~1.5）+400）*20%，这里的400是基础值估算。计算可知银光废物。</t>
        </is>
      </c>
      <c r="C119" s="135" t="n"/>
      <c r="D119" s="135" t="n"/>
      <c r="E119" s="135" t="n"/>
      <c r="F119" s="135" t="n"/>
      <c r="G119" s="135" t="n"/>
      <c r="H119" s="135" t="n"/>
      <c r="I119" s="135" t="n"/>
      <c r="J119" s="135" t="n"/>
      <c r="K119" s="135" t="n"/>
      <c r="L119" s="135" t="n"/>
      <c r="M119" s="190" t="n"/>
    </row>
  </sheetData>
  <mergeCells count="293">
    <mergeCell ref="F27:I27"/>
    <mergeCell ref="B65:E65"/>
    <mergeCell ref="F67:I67"/>
    <mergeCell ref="J56:M56"/>
    <mergeCell ref="B74:E74"/>
    <mergeCell ref="B68:E68"/>
    <mergeCell ref="J105:M105"/>
    <mergeCell ref="J43:M43"/>
    <mergeCell ref="I86:M86"/>
    <mergeCell ref="H1:L1"/>
    <mergeCell ref="C97:G97"/>
    <mergeCell ref="J106:M106"/>
    <mergeCell ref="B101:B102"/>
    <mergeCell ref="J33:M33"/>
    <mergeCell ref="B36:E36"/>
    <mergeCell ref="B76:E76"/>
    <mergeCell ref="J42:M42"/>
    <mergeCell ref="A13:M13"/>
    <mergeCell ref="B45:E45"/>
    <mergeCell ref="D110:G110"/>
    <mergeCell ref="I16:J16"/>
    <mergeCell ref="F53:I53"/>
    <mergeCell ref="G7:G12"/>
    <mergeCell ref="G14:G20"/>
    <mergeCell ref="D100:G100"/>
    <mergeCell ref="B14:C14"/>
    <mergeCell ref="F29:I29"/>
    <mergeCell ref="J44:M44"/>
    <mergeCell ref="I97:M97"/>
    <mergeCell ref="K17:M17"/>
    <mergeCell ref="F25:I25"/>
    <mergeCell ref="J67:M67"/>
    <mergeCell ref="F68:I68"/>
    <mergeCell ref="A73:M73"/>
    <mergeCell ref="I18:J18"/>
    <mergeCell ref="B22:E22"/>
    <mergeCell ref="D109:G109"/>
    <mergeCell ref="B118:M118"/>
    <mergeCell ref="I87:M87"/>
    <mergeCell ref="J28:M28"/>
    <mergeCell ref="B31:E31"/>
    <mergeCell ref="J59:M59"/>
    <mergeCell ref="D14:F14"/>
    <mergeCell ref="I96:M96"/>
    <mergeCell ref="B103:B104"/>
    <mergeCell ref="B5:G5"/>
    <mergeCell ref="J60:M60"/>
    <mergeCell ref="C95:G95"/>
    <mergeCell ref="H105:H106"/>
    <mergeCell ref="A2:A5"/>
    <mergeCell ref="J69:M69"/>
    <mergeCell ref="D108:G108"/>
    <mergeCell ref="B39:E39"/>
    <mergeCell ref="F59:I59"/>
    <mergeCell ref="J30:M30"/>
    <mergeCell ref="J53:M53"/>
    <mergeCell ref="K16:M16"/>
    <mergeCell ref="J74:J83"/>
    <mergeCell ref="B115:B116"/>
    <mergeCell ref="J45:M45"/>
    <mergeCell ref="B23:E23"/>
    <mergeCell ref="I88:M88"/>
    <mergeCell ref="C91:G91"/>
    <mergeCell ref="F70:I70"/>
    <mergeCell ref="I20:J20"/>
    <mergeCell ref="J108:M108"/>
    <mergeCell ref="J55:M55"/>
    <mergeCell ref="B69:E69"/>
    <mergeCell ref="B38:E38"/>
    <mergeCell ref="B78:E78"/>
    <mergeCell ref="F72:I72"/>
    <mergeCell ref="D112:G112"/>
    <mergeCell ref="K20:M20"/>
    <mergeCell ref="F23:I23"/>
    <mergeCell ref="B40:E40"/>
    <mergeCell ref="B16:C16"/>
    <mergeCell ref="F56:I56"/>
    <mergeCell ref="B49:E49"/>
    <mergeCell ref="F71:I71"/>
    <mergeCell ref="C86:G86"/>
    <mergeCell ref="I15:J15"/>
    <mergeCell ref="F43:I43"/>
    <mergeCell ref="F58:I58"/>
    <mergeCell ref="J109:M109"/>
    <mergeCell ref="D114:G114"/>
    <mergeCell ref="F52:I52"/>
    <mergeCell ref="B64:E64"/>
    <mergeCell ref="B33:E33"/>
    <mergeCell ref="D17:F17"/>
    <mergeCell ref="F37:I37"/>
    <mergeCell ref="B51:E51"/>
    <mergeCell ref="D98:G98"/>
    <mergeCell ref="B18:C18"/>
    <mergeCell ref="J62:M62"/>
    <mergeCell ref="D113:G113"/>
    <mergeCell ref="J71:M71"/>
    <mergeCell ref="B32:E32"/>
    <mergeCell ref="F60:I60"/>
    <mergeCell ref="B63:E63"/>
    <mergeCell ref="J23:M23"/>
    <mergeCell ref="B26:E26"/>
    <mergeCell ref="B41:E41"/>
    <mergeCell ref="J58:M58"/>
    <mergeCell ref="B35:E35"/>
    <mergeCell ref="B50:E50"/>
    <mergeCell ref="F57:I57"/>
    <mergeCell ref="J110:M110"/>
    <mergeCell ref="C85:G85"/>
    <mergeCell ref="K14:M14"/>
    <mergeCell ref="J64:M64"/>
    <mergeCell ref="C94:G94"/>
    <mergeCell ref="D115:G115"/>
    <mergeCell ref="F44:I44"/>
    <mergeCell ref="B25:E25"/>
    <mergeCell ref="F54:I54"/>
    <mergeCell ref="F63:I63"/>
    <mergeCell ref="F34:I34"/>
    <mergeCell ref="D99:G99"/>
    <mergeCell ref="J57:M57"/>
    <mergeCell ref="B66:E66"/>
    <mergeCell ref="B27:E27"/>
    <mergeCell ref="I92:M92"/>
    <mergeCell ref="J102:M102"/>
    <mergeCell ref="H109:H110"/>
    <mergeCell ref="D101:G101"/>
    <mergeCell ref="F30:I30"/>
    <mergeCell ref="J34:M34"/>
    <mergeCell ref="B77:E77"/>
    <mergeCell ref="K18:M18"/>
    <mergeCell ref="J68:M68"/>
    <mergeCell ref="J99:M99"/>
    <mergeCell ref="I17:J17"/>
    <mergeCell ref="F33:I33"/>
    <mergeCell ref="F45:I45"/>
    <mergeCell ref="J49:M49"/>
    <mergeCell ref="F42:I42"/>
    <mergeCell ref="J27:M27"/>
    <mergeCell ref="B67:E67"/>
    <mergeCell ref="B61:E61"/>
    <mergeCell ref="A86:A97"/>
    <mergeCell ref="J36:M36"/>
    <mergeCell ref="H111:H112"/>
    <mergeCell ref="B15:C15"/>
    <mergeCell ref="B53:E53"/>
    <mergeCell ref="J101:M101"/>
    <mergeCell ref="I19:J19"/>
    <mergeCell ref="B29:E29"/>
    <mergeCell ref="F62:I62"/>
    <mergeCell ref="J100:M100"/>
    <mergeCell ref="B37:E37"/>
    <mergeCell ref="A99:A116"/>
    <mergeCell ref="D103:G103"/>
    <mergeCell ref="C87:G87"/>
    <mergeCell ref="F46:I46"/>
    <mergeCell ref="F28:I28"/>
    <mergeCell ref="J22:M22"/>
    <mergeCell ref="I90:M90"/>
    <mergeCell ref="J31:M31"/>
    <mergeCell ref="F61:I61"/>
    <mergeCell ref="J114:M114"/>
    <mergeCell ref="F39:I39"/>
    <mergeCell ref="C89:G89"/>
    <mergeCell ref="F48:I48"/>
    <mergeCell ref="B55:E55"/>
    <mergeCell ref="J46:M46"/>
    <mergeCell ref="B24:E24"/>
    <mergeCell ref="B80:E80"/>
    <mergeCell ref="J51:M51"/>
    <mergeCell ref="D16:F16"/>
    <mergeCell ref="C88:G88"/>
    <mergeCell ref="B105:B106"/>
    <mergeCell ref="J61:M61"/>
    <mergeCell ref="B79:E79"/>
    <mergeCell ref="J48:M48"/>
    <mergeCell ref="F64:I64"/>
    <mergeCell ref="I91:M91"/>
    <mergeCell ref="I85:M85"/>
    <mergeCell ref="B54:E54"/>
    <mergeCell ref="D18:F18"/>
    <mergeCell ref="J111:M111"/>
    <mergeCell ref="B107:B108"/>
    <mergeCell ref="B72:E72"/>
    <mergeCell ref="J38:M38"/>
    <mergeCell ref="B17:C17"/>
    <mergeCell ref="B81:E81"/>
    <mergeCell ref="I93:M93"/>
    <mergeCell ref="H115:H116"/>
    <mergeCell ref="H103:H104"/>
    <mergeCell ref="B56:E56"/>
    <mergeCell ref="B71:E71"/>
    <mergeCell ref="H5:M5"/>
    <mergeCell ref="J40:M40"/>
    <mergeCell ref="B19:C19"/>
    <mergeCell ref="B43:E43"/>
    <mergeCell ref="B52:E52"/>
    <mergeCell ref="B58:E58"/>
    <mergeCell ref="H99:H100"/>
    <mergeCell ref="D105:G105"/>
    <mergeCell ref="B99:B100"/>
    <mergeCell ref="J24:M24"/>
    <mergeCell ref="D20:F20"/>
    <mergeCell ref="B42:E42"/>
    <mergeCell ref="B60:E60"/>
    <mergeCell ref="K15:M15"/>
    <mergeCell ref="F36:I36"/>
    <mergeCell ref="J65:M65"/>
    <mergeCell ref="F50:I50"/>
    <mergeCell ref="H101:H102"/>
    <mergeCell ref="B57:E57"/>
    <mergeCell ref="D107:G107"/>
    <mergeCell ref="D116:G116"/>
    <mergeCell ref="J26:M26"/>
    <mergeCell ref="B20:C20"/>
    <mergeCell ref="J35:M35"/>
    <mergeCell ref="B44:E44"/>
    <mergeCell ref="F66:I66"/>
    <mergeCell ref="H113:H114"/>
    <mergeCell ref="A21:M21"/>
    <mergeCell ref="B34:E34"/>
    <mergeCell ref="D106:G106"/>
    <mergeCell ref="B28:E28"/>
    <mergeCell ref="J25:M25"/>
    <mergeCell ref="C96:G96"/>
    <mergeCell ref="J103:M103"/>
    <mergeCell ref="F22:I22"/>
    <mergeCell ref="C92:G92"/>
    <mergeCell ref="D102:G102"/>
    <mergeCell ref="F31:I31"/>
    <mergeCell ref="B109:B110"/>
    <mergeCell ref="J66:M66"/>
    <mergeCell ref="J113:M113"/>
    <mergeCell ref="B117:M117"/>
    <mergeCell ref="B83:E83"/>
    <mergeCell ref="I95:M95"/>
    <mergeCell ref="B30:E30"/>
    <mergeCell ref="I89:M89"/>
    <mergeCell ref="J50:M50"/>
    <mergeCell ref="J115:M115"/>
    <mergeCell ref="B111:B112"/>
    <mergeCell ref="B119:M119"/>
    <mergeCell ref="H2:M2"/>
    <mergeCell ref="F49:I49"/>
    <mergeCell ref="J52:M52"/>
    <mergeCell ref="B75:E75"/>
    <mergeCell ref="J39:M39"/>
    <mergeCell ref="F69:I69"/>
    <mergeCell ref="B62:E62"/>
    <mergeCell ref="C93:G93"/>
    <mergeCell ref="B59:E59"/>
    <mergeCell ref="A117:A119"/>
    <mergeCell ref="J72:M72"/>
    <mergeCell ref="J29:M29"/>
    <mergeCell ref="F65:I65"/>
    <mergeCell ref="J116:M116"/>
    <mergeCell ref="D15:F15"/>
    <mergeCell ref="H3:M3"/>
    <mergeCell ref="B46:E46"/>
    <mergeCell ref="J37:M37"/>
    <mergeCell ref="J112:M112"/>
    <mergeCell ref="C90:G90"/>
    <mergeCell ref="D111:G111"/>
    <mergeCell ref="K19:M19"/>
    <mergeCell ref="F40:I40"/>
    <mergeCell ref="A6:M6"/>
    <mergeCell ref="B70:E70"/>
    <mergeCell ref="F55:I55"/>
    <mergeCell ref="B48:E48"/>
    <mergeCell ref="F24:I24"/>
    <mergeCell ref="D104:G104"/>
    <mergeCell ref="K83:M83"/>
    <mergeCell ref="I14:J14"/>
    <mergeCell ref="F51:I51"/>
    <mergeCell ref="J98:M98"/>
    <mergeCell ref="J107:M107"/>
    <mergeCell ref="F32:I32"/>
    <mergeCell ref="A84:M84"/>
    <mergeCell ref="D19:F19"/>
    <mergeCell ref="F26:I26"/>
    <mergeCell ref="F41:I41"/>
    <mergeCell ref="F35:I35"/>
    <mergeCell ref="B113:B114"/>
    <mergeCell ref="J70:M70"/>
    <mergeCell ref="H4:M4"/>
    <mergeCell ref="J104:M104"/>
    <mergeCell ref="B82:E82"/>
    <mergeCell ref="H107:H108"/>
    <mergeCell ref="F38:I38"/>
    <mergeCell ref="I94:M94"/>
    <mergeCell ref="J54:M54"/>
    <mergeCell ref="J32:M32"/>
    <mergeCell ref="J63:M63"/>
    <mergeCell ref="J41:M41"/>
    <mergeCell ref="A47:M47"/>
  </mergeCells>
  <hyperlinks>
    <hyperlink xmlns:r="http://schemas.openxmlformats.org/officeDocument/2006/relationships" ref="A1" r:id="rId1"/>
    <hyperlink xmlns:r="http://schemas.openxmlformats.org/officeDocument/2006/relationships" ref="B1"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 xmlns:r="http://schemas.openxmlformats.org/officeDocument/2006/relationships" ref="F2" r:id="rId6"/>
    <hyperlink xmlns:r="http://schemas.openxmlformats.org/officeDocument/2006/relationships" ref="G2" r:id="rId7"/>
    <hyperlink xmlns:r="http://schemas.openxmlformats.org/officeDocument/2006/relationships" ref="C3" r:id="rId8"/>
    <hyperlink xmlns:r="http://schemas.openxmlformats.org/officeDocument/2006/relationships" ref="D3" r:id="rId9"/>
    <hyperlink xmlns:r="http://schemas.openxmlformats.org/officeDocument/2006/relationships" ref="E3" r:id="rId10"/>
    <hyperlink xmlns:r="http://schemas.openxmlformats.org/officeDocument/2006/relationships" ref="F3" r:id="rId11"/>
    <hyperlink xmlns:r="http://schemas.openxmlformats.org/officeDocument/2006/relationships" ref="G3" r:id="rId12"/>
    <hyperlink xmlns:r="http://schemas.openxmlformats.org/officeDocument/2006/relationships" ref="G4" r:id="rId13"/>
    <hyperlink xmlns:r="http://schemas.openxmlformats.org/officeDocument/2006/relationships" ref="B5" r:id="rId1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07"/>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s>
  <sheetData>
    <row r="1" ht="24" customHeight="1">
      <c r="A1" s="625" t="inlineStr">
        <is>
          <t>全民乱斗</t>
        </is>
      </c>
      <c r="B1" s="388" t="inlineStr">
        <is>
          <t>系统名称</t>
        </is>
      </c>
      <c r="C1" s="3" t="n"/>
      <c r="D1" s="695" t="inlineStr">
        <is>
          <t>乱斗任务</t>
        </is>
      </c>
      <c r="H1" s="118" t="inlineStr">
        <is>
          <t>祝福详情：祝福模式十阶起清，活动期间持续24小时。</t>
        </is>
      </c>
      <c r="I1" s="3" t="n"/>
      <c r="J1" s="3" t="n"/>
      <c r="K1" s="3" t="n"/>
      <c r="L1" s="4" t="n"/>
      <c r="M1" s="1071">
        <f>首页索引!$M$1</f>
        <v/>
      </c>
      <c r="N1" s="947">
        <f>@IF(M1="中秋祝福",4,IF(M1="周年祝福",4,IF(M1="春节祝福",4,2)))</f>
        <v/>
      </c>
    </row>
    <row r="2" ht="24" customHeight="1">
      <c r="A2" s="1198" t="inlineStr">
        <is>
          <t>斗灵石-空</t>
        </is>
      </c>
      <c r="B2" s="847" t="inlineStr">
        <is>
          <t>空手反制</t>
        </is>
      </c>
      <c r="C2" s="849" t="inlineStr">
        <is>
          <t>神兵共鸣</t>
        </is>
      </c>
      <c r="D2" s="1075" t="inlineStr">
        <is>
          <t>木3水3</t>
        </is>
      </c>
      <c r="E2" s="1199" t="inlineStr">
        <is>
          <t>地盘2次</t>
        </is>
      </c>
      <c r="F2" s="1199" t="inlineStr">
        <is>
          <t>竞技2次</t>
        </is>
      </c>
      <c r="G2" s="1200" t="inlineStr">
        <is>
          <t>x</t>
        </is>
      </c>
      <c r="H2" s="1088" t="inlineStr">
        <is>
          <t>基础祝福：乱斗技15阶前（含）失败2点祝福值。斗灵石-空70斗豆。</t>
        </is>
      </c>
      <c r="I2" s="123" t="n"/>
      <c r="J2" s="123" t="n"/>
      <c r="K2" s="123" t="n"/>
      <c r="L2" s="123" t="n"/>
      <c r="M2" s="124" t="n"/>
    </row>
    <row r="3" ht="24" customHeight="1">
      <c r="A3" s="11" t="n"/>
      <c r="B3" s="854" t="inlineStr">
        <is>
          <t>武器感知</t>
        </is>
      </c>
      <c r="C3" s="641" t="inlineStr">
        <is>
          <t>x</t>
        </is>
      </c>
      <c r="D3" s="1049" t="inlineStr">
        <is>
          <t>水3火3</t>
        </is>
      </c>
      <c r="E3" s="1201" t="inlineStr">
        <is>
          <t>地盘3次</t>
        </is>
      </c>
      <c r="F3" s="1201" t="inlineStr">
        <is>
          <t>竞技3次</t>
        </is>
      </c>
      <c r="G3" s="1202" t="inlineStr">
        <is>
          <t>报名武林</t>
        </is>
      </c>
      <c r="H3" s="1089" t="inlineStr">
        <is>
          <t>春节祝福：乱斗技10阶前（含）失败4点祝福值。斗灵石-空60斗豆。</t>
        </is>
      </c>
      <c r="I3" s="129" t="n"/>
      <c r="J3" s="129" t="n"/>
      <c r="K3" s="129" t="n"/>
      <c r="L3" s="129" t="n"/>
      <c r="M3" s="130" t="n"/>
    </row>
    <row r="4" ht="24" customHeight="1">
      <c r="A4" s="11" t="n"/>
      <c r="B4" s="854" t="inlineStr">
        <is>
          <t>技巧感知</t>
        </is>
      </c>
      <c r="C4" s="853" t="inlineStr">
        <is>
          <t>灵光一现</t>
        </is>
      </c>
      <c r="D4" s="1049" t="inlineStr">
        <is>
          <t>火3土3</t>
        </is>
      </c>
      <c r="E4" s="1201" t="inlineStr">
        <is>
          <t>劫镖1次</t>
        </is>
      </c>
      <c r="F4" s="1201" t="inlineStr">
        <is>
          <t>战胜4友</t>
        </is>
      </c>
      <c r="G4" s="643" t="inlineStr">
        <is>
          <t>x</t>
        </is>
      </c>
      <c r="H4" s="1089" t="inlineStr">
        <is>
          <t>周年祝福：乱斗技12阶前（含）失败4点祝福值。斗灵石-空60斗豆。</t>
        </is>
      </c>
      <c r="I4" s="129" t="n"/>
      <c r="J4" s="129" t="n"/>
      <c r="K4" s="129" t="n"/>
      <c r="L4" s="129" t="n"/>
      <c r="M4" s="130" t="n"/>
    </row>
    <row r="5" ht="24" customHeight="1">
      <c r="A5" s="11" t="n"/>
      <c r="B5" s="858" t="inlineStr">
        <is>
          <t>魔能亲和</t>
        </is>
      </c>
      <c r="C5" s="649" t="inlineStr">
        <is>
          <t>x</t>
        </is>
      </c>
      <c r="D5" s="1143" t="inlineStr">
        <is>
          <t>木3土3</t>
        </is>
      </c>
      <c r="E5" s="1203" t="inlineStr">
        <is>
          <t>劫镖2次</t>
        </is>
      </c>
      <c r="F5" s="1203" t="inlineStr">
        <is>
          <t>战胜6友</t>
        </is>
      </c>
      <c r="G5" s="651" t="inlineStr">
        <is>
          <t>x</t>
        </is>
      </c>
      <c r="H5" s="1107" t="inlineStr">
        <is>
          <t>中秋祝福：乱斗技12阶前（含）失败4点祝福值。斗灵石-空70斗豆。</t>
        </is>
      </c>
      <c r="I5" s="135" t="n"/>
      <c r="J5" s="135" t="n"/>
      <c r="K5" s="135" t="n"/>
      <c r="L5" s="135" t="n"/>
      <c r="M5" s="136" t="n"/>
    </row>
    <row r="6" ht="24" customHeight="1">
      <c r="A6" s="652" t="inlineStr"/>
    </row>
    <row r="7" ht="24" customHeight="1">
      <c r="A7" s="1204" t="inlineStr">
        <is>
          <t>空手反制</t>
        </is>
      </c>
      <c r="B7" s="118" t="inlineStr">
        <is>
          <t>战斗力</t>
        </is>
      </c>
      <c r="C7" s="202" t="inlineStr">
        <is>
          <t>祝福值</t>
        </is>
      </c>
      <c r="D7" s="227" t="inlineStr">
        <is>
          <t>单次数量</t>
        </is>
      </c>
      <c r="E7" s="204" t="inlineStr">
        <is>
          <t>满值材料</t>
        </is>
      </c>
      <c r="F7" s="670" t="inlineStr">
        <is>
          <t>生命值</t>
        </is>
      </c>
      <c r="G7" s="96" t="inlineStr">
        <is>
          <t>力量值</t>
        </is>
      </c>
      <c r="H7" s="96" t="inlineStr">
        <is>
          <t>闪避率</t>
        </is>
      </c>
      <c r="I7" s="311" t="inlineStr">
        <is>
          <t>暴击减伤</t>
        </is>
      </c>
      <c r="J7" s="388" t="inlineStr">
        <is>
          <t>效果说明（消耗材料类型-金木水）</t>
        </is>
      </c>
      <c r="K7" s="3" t="n"/>
      <c r="L7" s="3" t="n"/>
      <c r="M7" s="3" t="n"/>
    </row>
    <row r="8" ht="24" customHeight="1">
      <c r="A8" s="740" t="inlineStr">
        <is>
          <t>一阶</t>
        </is>
      </c>
      <c r="B8" s="234" t="inlineStr">
        <is>
          <t>1</t>
        </is>
      </c>
      <c r="C8" s="683" t="inlineStr">
        <is>
          <t>20</t>
        </is>
      </c>
      <c r="D8" s="566" t="inlineStr">
        <is>
          <t>1</t>
        </is>
      </c>
      <c r="E8" s="769">
        <f>ROUNDUP(C8/$N$1+1,0)*D8</f>
        <v/>
      </c>
      <c r="F8" s="657" t="inlineStr">
        <is>
          <t>6</t>
        </is>
      </c>
      <c r="G8" s="253" t="inlineStr">
        <is>
          <t>x</t>
        </is>
      </c>
      <c r="H8" s="253" t="inlineStr">
        <is>
          <t>x</t>
        </is>
      </c>
      <c r="I8" s="662" t="inlineStr">
        <is>
          <t>x</t>
        </is>
      </c>
      <c r="J8" s="81" t="inlineStr">
        <is>
          <t>三阶解锁：
出现空手攻击后，3回合内不再出现空手攻击。（无法抵消“使对手使用空手攻击”的效果）</t>
        </is>
      </c>
      <c r="K8" s="3" t="n"/>
      <c r="L8" s="3" t="n"/>
      <c r="M8" s="3" t="n"/>
    </row>
    <row r="9" ht="24" customHeight="1">
      <c r="A9" s="741" t="inlineStr">
        <is>
          <t>二阶</t>
        </is>
      </c>
      <c r="B9" s="82" t="inlineStr">
        <is>
          <t>2</t>
        </is>
      </c>
      <c r="C9" s="239" t="inlineStr">
        <is>
          <t>40</t>
        </is>
      </c>
      <c r="D9" s="83" t="inlineStr">
        <is>
          <t>2</t>
        </is>
      </c>
      <c r="E9" s="769">
        <f>ROUNDUP(C9/$N$1+1,0)*D9</f>
        <v/>
      </c>
      <c r="F9" s="239" t="inlineStr">
        <is>
          <t>11</t>
        </is>
      </c>
      <c r="G9" s="87" t="inlineStr">
        <is>
          <t>x</t>
        </is>
      </c>
      <c r="H9" s="87" t="inlineStr">
        <is>
          <t>x</t>
        </is>
      </c>
      <c r="I9" s="88" t="inlineStr">
        <is>
          <t>x</t>
        </is>
      </c>
      <c r="J9" s="11" t="n"/>
    </row>
    <row r="10" ht="24" customHeight="1">
      <c r="A10" s="741" t="inlineStr">
        <is>
          <t>三阶</t>
        </is>
      </c>
      <c r="B10" s="82" t="inlineStr">
        <is>
          <t>4</t>
        </is>
      </c>
      <c r="C10" s="239" t="inlineStr">
        <is>
          <t>80</t>
        </is>
      </c>
      <c r="D10" s="83" t="inlineStr">
        <is>
          <t>3</t>
        </is>
      </c>
      <c r="E10" s="769">
        <f>ROUNDUP(C10/$N$1+1,0)*D10</f>
        <v/>
      </c>
      <c r="F10" s="239" t="inlineStr">
        <is>
          <t>16</t>
        </is>
      </c>
      <c r="G10" s="87" t="inlineStr">
        <is>
          <t>x</t>
        </is>
      </c>
      <c r="H10" s="87" t="inlineStr">
        <is>
          <t>x</t>
        </is>
      </c>
      <c r="I10" s="88" t="inlineStr">
        <is>
          <t>x</t>
        </is>
      </c>
      <c r="J10" s="11" t="n"/>
    </row>
    <row r="11" ht="24" customHeight="1">
      <c r="A11" s="741" t="inlineStr">
        <is>
          <t>四阶</t>
        </is>
      </c>
      <c r="B11" s="82" t="inlineStr">
        <is>
          <t>6</t>
        </is>
      </c>
      <c r="C11" s="239" t="inlineStr">
        <is>
          <t>130</t>
        </is>
      </c>
      <c r="D11" s="83" t="inlineStr">
        <is>
          <t>4</t>
        </is>
      </c>
      <c r="E11" s="769">
        <f>ROUNDUP(C11/$N$1+1,0)*D11</f>
        <v/>
      </c>
      <c r="F11" s="239" t="inlineStr">
        <is>
          <t>22</t>
        </is>
      </c>
      <c r="G11" s="83" t="inlineStr">
        <is>
          <t>1</t>
        </is>
      </c>
      <c r="H11" s="87" t="inlineStr">
        <is>
          <t>x</t>
        </is>
      </c>
      <c r="I11" s="88" t="inlineStr">
        <is>
          <t>x</t>
        </is>
      </c>
      <c r="J11" s="1205" t="inlineStr">
        <is>
          <t>六阶进阶：
出现空手攻击后，4回合内不再出现空手攻击。（无法抵消“使对手使用空手攻击”的效果）</t>
        </is>
      </c>
      <c r="K11" s="194" t="n"/>
      <c r="L11" s="194" t="n"/>
      <c r="M11" s="194" t="n"/>
    </row>
    <row r="12" ht="24" customHeight="1">
      <c r="A12" s="741" t="inlineStr">
        <is>
          <t>五阶</t>
        </is>
      </c>
      <c r="B12" s="82" t="inlineStr">
        <is>
          <t>8</t>
        </is>
      </c>
      <c r="C12" s="239" t="inlineStr">
        <is>
          <t>200</t>
        </is>
      </c>
      <c r="D12" s="83" t="inlineStr">
        <is>
          <t>5</t>
        </is>
      </c>
      <c r="E12" s="769">
        <f>ROUNDUP(C12/$N$1+1,0)*D12</f>
        <v/>
      </c>
      <c r="F12" s="239" t="inlineStr">
        <is>
          <t>30</t>
        </is>
      </c>
      <c r="G12" s="83" t="inlineStr">
        <is>
          <t>2</t>
        </is>
      </c>
      <c r="H12" s="87" t="inlineStr">
        <is>
          <t>x</t>
        </is>
      </c>
      <c r="I12" s="88" t="inlineStr">
        <is>
          <t>x</t>
        </is>
      </c>
      <c r="J12" s="11" t="n"/>
    </row>
    <row r="13" ht="24" customHeight="1">
      <c r="A13" s="741" t="inlineStr">
        <is>
          <t>六阶</t>
        </is>
      </c>
      <c r="B13" s="82" t="inlineStr">
        <is>
          <t>10</t>
        </is>
      </c>
      <c r="C13" s="239" t="inlineStr">
        <is>
          <t>330</t>
        </is>
      </c>
      <c r="D13" s="83" t="inlineStr">
        <is>
          <t>6</t>
        </is>
      </c>
      <c r="E13" s="769">
        <f>ROUNDUP(C13/$N$1+1,0)*D13</f>
        <v/>
      </c>
      <c r="F13" s="239" t="inlineStr">
        <is>
          <t>39</t>
        </is>
      </c>
      <c r="G13" s="83" t="inlineStr">
        <is>
          <t>3</t>
        </is>
      </c>
      <c r="H13" s="87" t="inlineStr">
        <is>
          <t>x</t>
        </is>
      </c>
      <c r="I13" s="88" t="inlineStr">
        <is>
          <t>x</t>
        </is>
      </c>
      <c r="J13" s="11" t="n"/>
    </row>
    <row r="14" ht="24" customHeight="1">
      <c r="A14" s="741" t="inlineStr">
        <is>
          <t>七阶</t>
        </is>
      </c>
      <c r="B14" s="82" t="inlineStr">
        <is>
          <t>13</t>
        </is>
      </c>
      <c r="C14" s="239" t="inlineStr">
        <is>
          <t>460</t>
        </is>
      </c>
      <c r="D14" s="83" t="inlineStr">
        <is>
          <t>7</t>
        </is>
      </c>
      <c r="E14" s="769">
        <f>ROUNDUP(C14/$N$1+1,0)*D14</f>
        <v/>
      </c>
      <c r="F14" s="239" t="inlineStr">
        <is>
          <t>53</t>
        </is>
      </c>
      <c r="G14" s="83" t="inlineStr">
        <is>
          <t>4</t>
        </is>
      </c>
      <c r="H14" s="83" t="inlineStr">
        <is>
          <t>2%</t>
        </is>
      </c>
      <c r="I14" s="88" t="inlineStr">
        <is>
          <t>x</t>
        </is>
      </c>
      <c r="J14" s="1205" t="inlineStr">
        <is>
          <t>九阶进阶：
出现空手攻击后，5回合内不再出现空手攻击。（无法抵消“使对手使用空手攻击”的效果）</t>
        </is>
      </c>
      <c r="K14" s="194" t="n"/>
      <c r="L14" s="194" t="n"/>
      <c r="M14" s="194" t="n"/>
    </row>
    <row r="15" ht="24" customHeight="1">
      <c r="A15" s="741" t="inlineStr">
        <is>
          <t>八阶</t>
        </is>
      </c>
      <c r="B15" s="82" t="inlineStr">
        <is>
          <t>17.5</t>
        </is>
      </c>
      <c r="C15" s="239" t="inlineStr">
        <is>
          <t>460</t>
        </is>
      </c>
      <c r="D15" s="83" t="inlineStr">
        <is>
          <t>8</t>
        </is>
      </c>
      <c r="E15" s="769">
        <f>ROUNDUP(C15/$N$1+1,0)*D15</f>
        <v/>
      </c>
      <c r="F15" s="239" t="inlineStr">
        <is>
          <t>70</t>
        </is>
      </c>
      <c r="G15" s="83" t="inlineStr">
        <is>
          <t>5</t>
        </is>
      </c>
      <c r="H15" s="83" t="inlineStr">
        <is>
          <t>4%</t>
        </is>
      </c>
      <c r="I15" s="88" t="inlineStr">
        <is>
          <t>x</t>
        </is>
      </c>
      <c r="J15" s="11" t="n"/>
    </row>
    <row r="16" ht="24" customHeight="1">
      <c r="A16" s="741" t="inlineStr">
        <is>
          <t>九阶</t>
        </is>
      </c>
      <c r="B16" s="82" t="inlineStr">
        <is>
          <t>23</t>
        </is>
      </c>
      <c r="C16" s="239" t="inlineStr">
        <is>
          <t>600</t>
        </is>
      </c>
      <c r="D16" s="83" t="inlineStr">
        <is>
          <t>9</t>
        </is>
      </c>
      <c r="E16" s="769">
        <f>ROUNDUP(C16/$N$1+1,0)*D16</f>
        <v/>
      </c>
      <c r="F16" s="239" t="inlineStr">
        <is>
          <t>90</t>
        </is>
      </c>
      <c r="G16" s="83" t="inlineStr">
        <is>
          <t>6</t>
        </is>
      </c>
      <c r="H16" s="83" t="inlineStr">
        <is>
          <t>7%</t>
        </is>
      </c>
      <c r="I16" s="88" t="inlineStr">
        <is>
          <t>x</t>
        </is>
      </c>
      <c r="J16" s="11" t="n"/>
    </row>
    <row r="17" ht="24" customHeight="1">
      <c r="A17" s="741" t="inlineStr">
        <is>
          <t>十阶</t>
        </is>
      </c>
      <c r="B17" s="82" t="inlineStr">
        <is>
          <t>33</t>
        </is>
      </c>
      <c r="C17" s="239" t="inlineStr">
        <is>
          <t>600</t>
        </is>
      </c>
      <c r="D17" s="83" t="inlineStr">
        <is>
          <t>10</t>
        </is>
      </c>
      <c r="E17" s="769">
        <f>ROUNDUP(C17/$N$1+1,0)*D17</f>
        <v/>
      </c>
      <c r="F17" s="239" t="inlineStr">
        <is>
          <t>110</t>
        </is>
      </c>
      <c r="G17" s="83" t="inlineStr">
        <is>
          <t>7</t>
        </is>
      </c>
      <c r="H17" s="83" t="inlineStr">
        <is>
          <t>11%</t>
        </is>
      </c>
      <c r="I17" s="84" t="inlineStr">
        <is>
          <t>5%</t>
        </is>
      </c>
      <c r="J17" s="1205" t="inlineStr">
        <is>
          <t>十二阶进阶：
出现空手攻击后，6回合内不再出现空手攻击。（无法抵消“使对手使用空手攻击”的效果）</t>
        </is>
      </c>
      <c r="K17" s="194" t="n"/>
      <c r="L17" s="194" t="n"/>
      <c r="M17" s="194" t="n"/>
    </row>
    <row r="18" ht="24" customHeight="1">
      <c r="A18" s="741" t="inlineStr">
        <is>
          <t>十一阶</t>
        </is>
      </c>
      <c r="B18" s="82" t="inlineStr">
        <is>
          <t>42</t>
        </is>
      </c>
      <c r="C18" s="292" t="inlineStr">
        <is>
          <t>600</t>
        </is>
      </c>
      <c r="D18" s="807" t="inlineStr">
        <is>
          <t>11</t>
        </is>
      </c>
      <c r="E18" s="84">
        <f>@IF(OR($M$1="周年祝福",$M$1="中秋祝福"),ROUNDUP(C18/$N$1+1,0)*D18,ROUNDUP(C18/2+1,0)*D18)</f>
        <v/>
      </c>
      <c r="F18" s="239" t="inlineStr">
        <is>
          <t>130</t>
        </is>
      </c>
      <c r="G18" s="83" t="inlineStr">
        <is>
          <t>8</t>
        </is>
      </c>
      <c r="H18" s="83" t="inlineStr">
        <is>
          <t>16%</t>
        </is>
      </c>
      <c r="I18" s="84" t="inlineStr">
        <is>
          <t>12%</t>
        </is>
      </c>
      <c r="J18" s="11" t="n"/>
    </row>
    <row r="19" ht="24" customHeight="1">
      <c r="A19" s="741" t="inlineStr">
        <is>
          <t>十二阶</t>
        </is>
      </c>
      <c r="B19" s="764" t="inlineStr">
        <is>
          <t>53</t>
        </is>
      </c>
      <c r="C19" s="292" t="inlineStr">
        <is>
          <t>600</t>
        </is>
      </c>
      <c r="D19" s="807" t="inlineStr">
        <is>
          <t>12</t>
        </is>
      </c>
      <c r="E19" s="84">
        <f>@IF(OR($M$1="周年祝福",$M$1="中秋祝福"),ROUNDUP(C19/$N$1+1,0)*D19,ROUNDUP(C19/2+1,0)*D19)</f>
        <v/>
      </c>
      <c r="F19" s="239" t="inlineStr">
        <is>
          <t>155</t>
        </is>
      </c>
      <c r="G19" s="83" t="inlineStr">
        <is>
          <t>9</t>
        </is>
      </c>
      <c r="H19" s="83" t="inlineStr">
        <is>
          <t>22%</t>
        </is>
      </c>
      <c r="I19" s="84" t="inlineStr">
        <is>
          <t>19%</t>
        </is>
      </c>
      <c r="J19" s="11" t="n"/>
    </row>
    <row r="20" ht="24" customHeight="1">
      <c r="A20" s="741" t="inlineStr">
        <is>
          <t>十三阶</t>
        </is>
      </c>
      <c r="B20" s="764" t="inlineStr">
        <is>
          <t>76</t>
        </is>
      </c>
      <c r="C20" s="292" t="inlineStr">
        <is>
          <t>600</t>
        </is>
      </c>
      <c r="D20" s="807" t="inlineStr">
        <is>
          <t>13</t>
        </is>
      </c>
      <c r="E20" s="84">
        <f>ROUNDUP(C20/2+1,0)*D20</f>
        <v/>
      </c>
      <c r="F20" s="239" t="inlineStr">
        <is>
          <t>185</t>
        </is>
      </c>
      <c r="G20" s="83" t="inlineStr">
        <is>
          <t>10</t>
        </is>
      </c>
      <c r="H20" s="83" t="inlineStr">
        <is>
          <t>29%</t>
        </is>
      </c>
      <c r="I20" s="84" t="inlineStr">
        <is>
          <t>28%</t>
        </is>
      </c>
      <c r="J20" s="1205" t="inlineStr">
        <is>
          <t>十五阶进阶：
出现空手攻击后，8回合内不再出现空手攻击。（无法抵消“使对手使用空手攻击”的效果）</t>
        </is>
      </c>
      <c r="K20" s="194" t="n"/>
      <c r="L20" s="194" t="n"/>
      <c r="M20" s="194" t="n"/>
    </row>
    <row r="21" ht="24" customHeight="1">
      <c r="A21" s="741" t="inlineStr">
        <is>
          <t>十四阶</t>
        </is>
      </c>
      <c r="B21" s="764" t="inlineStr">
        <is>
          <t>96</t>
        </is>
      </c>
      <c r="C21" s="292" t="inlineStr">
        <is>
          <t>600</t>
        </is>
      </c>
      <c r="D21" s="807" t="inlineStr">
        <is>
          <t>14</t>
        </is>
      </c>
      <c r="E21" s="84">
        <f>ROUNDUP(C21/2+1,0)*D21</f>
        <v/>
      </c>
      <c r="F21" s="239" t="inlineStr">
        <is>
          <t>215</t>
        </is>
      </c>
      <c r="G21" s="83" t="inlineStr">
        <is>
          <t>13</t>
        </is>
      </c>
      <c r="H21" s="83" t="inlineStr">
        <is>
          <t>37%</t>
        </is>
      </c>
      <c r="I21" s="84" t="inlineStr">
        <is>
          <t>39%</t>
        </is>
      </c>
      <c r="J21" s="11" t="n"/>
    </row>
    <row r="22" ht="24" customHeight="1">
      <c r="A22" s="742" t="inlineStr">
        <is>
          <t>十五阶</t>
        </is>
      </c>
      <c r="B22" s="89" t="inlineStr">
        <is>
          <t>120</t>
        </is>
      </c>
      <c r="C22" s="669" t="inlineStr">
        <is>
          <t>x</t>
        </is>
      </c>
      <c r="D22" s="91" t="inlineStr">
        <is>
          <t>x</t>
        </is>
      </c>
      <c r="E22" s="92" t="inlineStr">
        <is>
          <t>x</t>
        </is>
      </c>
      <c r="F22" s="268" t="inlineStr">
        <is>
          <t>245</t>
        </is>
      </c>
      <c r="G22" s="90" t="inlineStr">
        <is>
          <t>15</t>
        </is>
      </c>
      <c r="H22" s="90" t="inlineStr">
        <is>
          <t>45%</t>
        </is>
      </c>
      <c r="I22" s="224" t="inlineStr">
        <is>
          <t>50%</t>
        </is>
      </c>
      <c r="J22" s="11" t="n"/>
    </row>
    <row r="23" ht="24" customHeight="1">
      <c r="A23" s="652" t="inlineStr"/>
    </row>
    <row r="24" ht="24" customHeight="1">
      <c r="A24" s="1206" t="inlineStr">
        <is>
          <t>武器感知</t>
        </is>
      </c>
      <c r="B24" s="118" t="inlineStr">
        <is>
          <t>战斗力</t>
        </is>
      </c>
      <c r="C24" s="202" t="inlineStr">
        <is>
          <t>祝福值</t>
        </is>
      </c>
      <c r="D24" s="227" t="inlineStr">
        <is>
          <t>单次数量</t>
        </is>
      </c>
      <c r="E24" s="204" t="inlineStr">
        <is>
          <t>满值材料</t>
        </is>
      </c>
      <c r="F24" s="202" t="inlineStr">
        <is>
          <t>生命值</t>
        </is>
      </c>
      <c r="G24" s="227" t="inlineStr">
        <is>
          <t>速度值</t>
        </is>
      </c>
      <c r="H24" s="227" t="inlineStr">
        <is>
          <t>命中率</t>
        </is>
      </c>
      <c r="I24" s="204" t="inlineStr">
        <is>
          <t>暴击伤害</t>
        </is>
      </c>
      <c r="J24" s="24" t="inlineStr">
        <is>
          <t>效果说明（消耗材料类型-金水火）</t>
        </is>
      </c>
      <c r="K24" s="56" t="n"/>
      <c r="L24" s="56" t="n"/>
      <c r="M24" s="56" t="n"/>
    </row>
    <row r="25" ht="24" customHeight="1">
      <c r="A25" s="890" t="inlineStr">
        <is>
          <t>一阶</t>
        </is>
      </c>
      <c r="B25" s="234" t="inlineStr">
        <is>
          <t>1</t>
        </is>
      </c>
      <c r="C25" s="683" t="inlineStr">
        <is>
          <t>20</t>
        </is>
      </c>
      <c r="D25" s="566" t="inlineStr">
        <is>
          <t>1</t>
        </is>
      </c>
      <c r="E25" s="769">
        <f>ROUNDUP(C25/$N$1+1,0)*D25</f>
        <v/>
      </c>
      <c r="F25" s="566" t="inlineStr">
        <is>
          <t>6</t>
        </is>
      </c>
      <c r="G25" s="666" t="inlineStr">
        <is>
          <t>x</t>
        </is>
      </c>
      <c r="H25" s="666" t="inlineStr">
        <is>
          <t>x</t>
        </is>
      </c>
      <c r="I25" s="1056" t="inlineStr">
        <is>
          <t>x</t>
        </is>
      </c>
      <c r="J25" s="830" t="inlineStr">
        <is>
          <t>三阶解锁：
受到武器攻击后，再次受到该类型武器伤害时减伤30%，效果持续3回合。此效果只触发一次</t>
        </is>
      </c>
    </row>
    <row r="26" ht="24" customHeight="1">
      <c r="A26" s="263" t="inlineStr">
        <is>
          <t>二阶</t>
        </is>
      </c>
      <c r="B26" s="82" t="inlineStr">
        <is>
          <t>2</t>
        </is>
      </c>
      <c r="C26" s="239" t="inlineStr">
        <is>
          <t>40</t>
        </is>
      </c>
      <c r="D26" s="83" t="inlineStr">
        <is>
          <t>2</t>
        </is>
      </c>
      <c r="E26" s="769">
        <f>ROUNDUP(C26/$N$1+1,0)*D26</f>
        <v/>
      </c>
      <c r="F26" s="83" t="inlineStr">
        <is>
          <t>11</t>
        </is>
      </c>
      <c r="G26" s="87" t="inlineStr">
        <is>
          <t>x</t>
        </is>
      </c>
      <c r="H26" s="87" t="inlineStr">
        <is>
          <t>x</t>
        </is>
      </c>
      <c r="I26" s="88" t="inlineStr">
        <is>
          <t>x</t>
        </is>
      </c>
      <c r="J26" s="11" t="n"/>
    </row>
    <row r="27" ht="24" customHeight="1">
      <c r="A27" s="263" t="inlineStr">
        <is>
          <t>三阶</t>
        </is>
      </c>
      <c r="B27" s="82" t="inlineStr">
        <is>
          <t>4</t>
        </is>
      </c>
      <c r="C27" s="239" t="inlineStr">
        <is>
          <t>80</t>
        </is>
      </c>
      <c r="D27" s="83" t="inlineStr">
        <is>
          <t>3</t>
        </is>
      </c>
      <c r="E27" s="769">
        <f>ROUNDUP(C27/$N$1+1,0)*D27</f>
        <v/>
      </c>
      <c r="F27" s="83" t="inlineStr">
        <is>
          <t>16</t>
        </is>
      </c>
      <c r="G27" s="87" t="inlineStr">
        <is>
          <t>x</t>
        </is>
      </c>
      <c r="H27" s="87" t="inlineStr">
        <is>
          <t>x</t>
        </is>
      </c>
      <c r="I27" s="88" t="inlineStr">
        <is>
          <t>x</t>
        </is>
      </c>
      <c r="J27" s="11" t="n"/>
    </row>
    <row r="28" ht="24" customHeight="1">
      <c r="A28" s="263" t="inlineStr">
        <is>
          <t>四阶</t>
        </is>
      </c>
      <c r="B28" s="82" t="inlineStr">
        <is>
          <t>6</t>
        </is>
      </c>
      <c r="C28" s="239" t="inlineStr">
        <is>
          <t>130</t>
        </is>
      </c>
      <c r="D28" s="83" t="inlineStr">
        <is>
          <t>4</t>
        </is>
      </c>
      <c r="E28" s="769">
        <f>ROUNDUP(C28/$N$1+1,0)*D28</f>
        <v/>
      </c>
      <c r="F28" s="83" t="inlineStr">
        <is>
          <t>22</t>
        </is>
      </c>
      <c r="G28" s="83" t="inlineStr">
        <is>
          <t>1</t>
        </is>
      </c>
      <c r="H28" s="87" t="inlineStr">
        <is>
          <t>x</t>
        </is>
      </c>
      <c r="I28" s="88" t="inlineStr">
        <is>
          <t>x</t>
        </is>
      </c>
      <c r="J28" s="1205" t="inlineStr">
        <is>
          <t>六阶进阶：
受到武器攻击后，再次受到该类型武器伤害时减伤40%，效果持续3回合。此效果只触发一次</t>
        </is>
      </c>
      <c r="K28" s="194" t="n"/>
      <c r="L28" s="194" t="n"/>
      <c r="M28" s="194" t="n"/>
    </row>
    <row r="29" ht="24" customHeight="1">
      <c r="A29" s="263" t="inlineStr">
        <is>
          <t>五阶</t>
        </is>
      </c>
      <c r="B29" s="82" t="inlineStr">
        <is>
          <t>8</t>
        </is>
      </c>
      <c r="C29" s="239" t="inlineStr">
        <is>
          <t>200</t>
        </is>
      </c>
      <c r="D29" s="83" t="inlineStr">
        <is>
          <t>5</t>
        </is>
      </c>
      <c r="E29" s="769">
        <f>ROUNDUP(C29/$N$1+1,0)*D29</f>
        <v/>
      </c>
      <c r="F29" s="83" t="inlineStr">
        <is>
          <t>30</t>
        </is>
      </c>
      <c r="G29" s="83" t="inlineStr">
        <is>
          <t>2</t>
        </is>
      </c>
      <c r="H29" s="87" t="inlineStr">
        <is>
          <t>x</t>
        </is>
      </c>
      <c r="I29" s="88" t="inlineStr">
        <is>
          <t>x</t>
        </is>
      </c>
      <c r="J29" s="11" t="n"/>
    </row>
    <row r="30" ht="24" customHeight="1">
      <c r="A30" s="263" t="inlineStr">
        <is>
          <t>六阶</t>
        </is>
      </c>
      <c r="B30" s="82" t="inlineStr">
        <is>
          <t>10</t>
        </is>
      </c>
      <c r="C30" s="239" t="inlineStr">
        <is>
          <t>330</t>
        </is>
      </c>
      <c r="D30" s="83" t="inlineStr">
        <is>
          <t>6</t>
        </is>
      </c>
      <c r="E30" s="769">
        <f>ROUNDUP(C30/$N$1+1,0)*D30</f>
        <v/>
      </c>
      <c r="F30" s="83" t="inlineStr">
        <is>
          <t>39</t>
        </is>
      </c>
      <c r="G30" s="83" t="inlineStr">
        <is>
          <t>3</t>
        </is>
      </c>
      <c r="H30" s="87" t="inlineStr">
        <is>
          <t>x</t>
        </is>
      </c>
      <c r="I30" s="88" t="inlineStr">
        <is>
          <t>x</t>
        </is>
      </c>
      <c r="J30" s="11" t="n"/>
    </row>
    <row r="31" ht="24" customHeight="1">
      <c r="A31" s="263" t="inlineStr">
        <is>
          <t>七阶</t>
        </is>
      </c>
      <c r="B31" s="82" t="inlineStr">
        <is>
          <t>13</t>
        </is>
      </c>
      <c r="C31" s="239" t="inlineStr">
        <is>
          <t>460</t>
        </is>
      </c>
      <c r="D31" s="83" t="inlineStr">
        <is>
          <t>7</t>
        </is>
      </c>
      <c r="E31" s="769">
        <f>ROUNDUP(C31/$N$1+1,0)*D31</f>
        <v/>
      </c>
      <c r="F31" s="83" t="inlineStr">
        <is>
          <t>53</t>
        </is>
      </c>
      <c r="G31" s="83" t="inlineStr">
        <is>
          <t>4</t>
        </is>
      </c>
      <c r="H31" s="83" t="inlineStr">
        <is>
          <t>2%</t>
        </is>
      </c>
      <c r="I31" s="88" t="inlineStr">
        <is>
          <t>x</t>
        </is>
      </c>
      <c r="J31" s="1205" t="inlineStr">
        <is>
          <t>九阶进阶：
受到武器攻击后，再次受到该类型武器伤害时减伤50%，效果持续3回合。此效果只触发一次</t>
        </is>
      </c>
      <c r="K31" s="194" t="n"/>
      <c r="L31" s="194" t="n"/>
      <c r="M31" s="194" t="n"/>
    </row>
    <row r="32" ht="24" customHeight="1">
      <c r="A32" s="263" t="inlineStr">
        <is>
          <t>八阶</t>
        </is>
      </c>
      <c r="B32" s="82" t="inlineStr">
        <is>
          <t>17.5</t>
        </is>
      </c>
      <c r="C32" s="239" t="inlineStr">
        <is>
          <t>460</t>
        </is>
      </c>
      <c r="D32" s="83" t="inlineStr">
        <is>
          <t>8</t>
        </is>
      </c>
      <c r="E32" s="769">
        <f>ROUNDUP(C32/$N$1+1,0)*D32</f>
        <v/>
      </c>
      <c r="F32" s="83" t="inlineStr">
        <is>
          <t>70</t>
        </is>
      </c>
      <c r="G32" s="83" t="inlineStr">
        <is>
          <t>5</t>
        </is>
      </c>
      <c r="H32" s="83" t="inlineStr">
        <is>
          <t>4%</t>
        </is>
      </c>
      <c r="I32" s="88" t="inlineStr">
        <is>
          <t>x</t>
        </is>
      </c>
      <c r="J32" s="11" t="n"/>
    </row>
    <row r="33" ht="24" customHeight="1">
      <c r="A33" s="263" t="inlineStr">
        <is>
          <t>九阶</t>
        </is>
      </c>
      <c r="B33" s="82" t="inlineStr">
        <is>
          <t>23</t>
        </is>
      </c>
      <c r="C33" s="239" t="inlineStr">
        <is>
          <t>600</t>
        </is>
      </c>
      <c r="D33" s="83" t="inlineStr">
        <is>
          <t>9</t>
        </is>
      </c>
      <c r="E33" s="769">
        <f>ROUNDUP(C33/$N$1+1,0)*D33</f>
        <v/>
      </c>
      <c r="F33" s="83" t="inlineStr">
        <is>
          <t>90</t>
        </is>
      </c>
      <c r="G33" s="83" t="inlineStr">
        <is>
          <t>6</t>
        </is>
      </c>
      <c r="H33" s="83" t="inlineStr">
        <is>
          <t>7%</t>
        </is>
      </c>
      <c r="I33" s="88" t="inlineStr">
        <is>
          <t>x</t>
        </is>
      </c>
      <c r="J33" s="11" t="n"/>
    </row>
    <row r="34" ht="24" customHeight="1">
      <c r="A34" s="263" t="inlineStr">
        <is>
          <t>十阶</t>
        </is>
      </c>
      <c r="B34" s="82" t="inlineStr">
        <is>
          <t>33</t>
        </is>
      </c>
      <c r="C34" s="239" t="inlineStr">
        <is>
          <t>600</t>
        </is>
      </c>
      <c r="D34" s="83" t="inlineStr">
        <is>
          <t>10</t>
        </is>
      </c>
      <c r="E34" s="769">
        <f>ROUNDUP(C34/$N$1+1,0)*D34</f>
        <v/>
      </c>
      <c r="F34" s="83" t="inlineStr">
        <is>
          <t>110</t>
        </is>
      </c>
      <c r="G34" s="83" t="inlineStr">
        <is>
          <t>7</t>
        </is>
      </c>
      <c r="H34" s="83" t="inlineStr">
        <is>
          <t>11%</t>
        </is>
      </c>
      <c r="I34" s="84" t="inlineStr">
        <is>
          <t>5%</t>
        </is>
      </c>
      <c r="J34" s="1205" t="inlineStr">
        <is>
          <t>十二阶进阶：
受到武器攻击后，再次受到该类型武器伤害时减伤50%，效果持续3回合。此效果只触发两次</t>
        </is>
      </c>
      <c r="K34" s="194" t="n"/>
      <c r="L34" s="194" t="n"/>
      <c r="M34" s="194" t="n"/>
    </row>
    <row r="35" ht="24" customHeight="1">
      <c r="A35" s="263" t="inlineStr">
        <is>
          <t>十一阶</t>
        </is>
      </c>
      <c r="B35" s="82" t="inlineStr">
        <is>
          <t>42</t>
        </is>
      </c>
      <c r="C35" s="292" t="inlineStr">
        <is>
          <t>600</t>
        </is>
      </c>
      <c r="D35" s="807" t="inlineStr">
        <is>
          <t>11</t>
        </is>
      </c>
      <c r="E35" s="84">
        <f>@IF(OR($M$1="周年祝福",$M$1="中秋祝福"),ROUNDUP(C35/$N$1+1,0)*D35,ROUNDUP(C35/2+1,0)*D35)</f>
        <v/>
      </c>
      <c r="F35" s="83" t="inlineStr">
        <is>
          <t>130</t>
        </is>
      </c>
      <c r="G35" s="83" t="inlineStr">
        <is>
          <t>8</t>
        </is>
      </c>
      <c r="H35" s="83" t="inlineStr">
        <is>
          <t>16%</t>
        </is>
      </c>
      <c r="I35" s="84" t="inlineStr">
        <is>
          <t>12%</t>
        </is>
      </c>
      <c r="J35" s="11" t="n"/>
    </row>
    <row r="36" ht="24" customHeight="1">
      <c r="A36" s="263" t="inlineStr">
        <is>
          <t>十二阶</t>
        </is>
      </c>
      <c r="B36" s="764" t="inlineStr">
        <is>
          <t>53</t>
        </is>
      </c>
      <c r="C36" s="292" t="inlineStr">
        <is>
          <t>600</t>
        </is>
      </c>
      <c r="D36" s="807" t="inlineStr">
        <is>
          <t>12</t>
        </is>
      </c>
      <c r="E36" s="84">
        <f>@IF(OR($M$1="周年祝福",$M$1="中秋祝福"),ROUNDUP(C36/$N$1+1,0)*D36,ROUNDUP(C36/2+1,0)*D36)</f>
        <v/>
      </c>
      <c r="F36" s="83" t="inlineStr">
        <is>
          <t>155</t>
        </is>
      </c>
      <c r="G36" s="83" t="inlineStr">
        <is>
          <t>9</t>
        </is>
      </c>
      <c r="H36" s="83" t="inlineStr">
        <is>
          <t>22%</t>
        </is>
      </c>
      <c r="I36" s="84" t="inlineStr">
        <is>
          <t>19%</t>
        </is>
      </c>
      <c r="J36" s="11" t="n"/>
    </row>
    <row r="37" ht="24" customHeight="1">
      <c r="A37" s="263" t="inlineStr">
        <is>
          <t>十三阶</t>
        </is>
      </c>
      <c r="B37" s="764" t="inlineStr">
        <is>
          <t>76</t>
        </is>
      </c>
      <c r="C37" s="292" t="inlineStr">
        <is>
          <t>600</t>
        </is>
      </c>
      <c r="D37" s="807" t="inlineStr">
        <is>
          <t>13</t>
        </is>
      </c>
      <c r="E37" s="84">
        <f>ROUNDUP(C37/2+1,0)*D37</f>
        <v/>
      </c>
      <c r="F37" s="83" t="inlineStr">
        <is>
          <t>185</t>
        </is>
      </c>
      <c r="G37" s="83" t="inlineStr">
        <is>
          <t>10</t>
        </is>
      </c>
      <c r="H37" s="83" t="inlineStr">
        <is>
          <t>29%</t>
        </is>
      </c>
      <c r="I37" s="84" t="inlineStr">
        <is>
          <t>28%</t>
        </is>
      </c>
      <c r="J37" s="1205" t="inlineStr">
        <is>
          <t>十五阶进阶：
受到武器攻击后，再次受到该类型武器伤害时减伤60%，效果持续3回合。此效果只触发两次</t>
        </is>
      </c>
      <c r="K37" s="194" t="n"/>
      <c r="L37" s="194" t="n"/>
      <c r="M37" s="194" t="n"/>
    </row>
    <row r="38" ht="24" customHeight="1">
      <c r="A38" s="263" t="inlineStr">
        <is>
          <t>十四阶</t>
        </is>
      </c>
      <c r="B38" s="764" t="inlineStr">
        <is>
          <t>96</t>
        </is>
      </c>
      <c r="C38" s="292" t="inlineStr">
        <is>
          <t>600</t>
        </is>
      </c>
      <c r="D38" s="807" t="inlineStr">
        <is>
          <t>14</t>
        </is>
      </c>
      <c r="E38" s="84">
        <f>ROUNDUP(C38/2+1,0)*D38</f>
        <v/>
      </c>
      <c r="F38" s="83" t="inlineStr">
        <is>
          <t>215</t>
        </is>
      </c>
      <c r="G38" s="83" t="inlineStr">
        <is>
          <t>13</t>
        </is>
      </c>
      <c r="H38" s="83" t="inlineStr">
        <is>
          <t>37%</t>
        </is>
      </c>
      <c r="I38" s="84" t="inlineStr">
        <is>
          <t>39%</t>
        </is>
      </c>
      <c r="J38" s="11" t="n"/>
    </row>
    <row r="39" ht="24" customHeight="1">
      <c r="A39" s="267" t="inlineStr">
        <is>
          <t>十五阶</t>
        </is>
      </c>
      <c r="B39" s="89" t="inlineStr">
        <is>
          <t>120</t>
        </is>
      </c>
      <c r="C39" s="669" t="inlineStr">
        <is>
          <t>x</t>
        </is>
      </c>
      <c r="D39" s="91" t="inlineStr">
        <is>
          <t>x</t>
        </is>
      </c>
      <c r="E39" s="92" t="inlineStr">
        <is>
          <t>x</t>
        </is>
      </c>
      <c r="F39" s="90" t="inlineStr">
        <is>
          <t>245</t>
        </is>
      </c>
      <c r="G39" s="90" t="inlineStr">
        <is>
          <t>15</t>
        </is>
      </c>
      <c r="H39" s="90" t="inlineStr">
        <is>
          <t>45%</t>
        </is>
      </c>
      <c r="I39" s="224" t="inlineStr">
        <is>
          <t>50%</t>
        </is>
      </c>
      <c r="J39" s="11" t="n"/>
    </row>
    <row r="40" ht="24" customHeight="1">
      <c r="A40" s="652" t="inlineStr"/>
    </row>
    <row r="41" ht="24" customHeight="1">
      <c r="A41" s="1207" t="inlineStr">
        <is>
          <t>技巧感知</t>
        </is>
      </c>
      <c r="B41" s="118" t="inlineStr">
        <is>
          <t>战斗力</t>
        </is>
      </c>
      <c r="C41" s="202" t="inlineStr">
        <is>
          <t>祝福值</t>
        </is>
      </c>
      <c r="D41" s="227" t="inlineStr">
        <is>
          <t>单次数量</t>
        </is>
      </c>
      <c r="E41" s="204" t="inlineStr">
        <is>
          <t>满值材料</t>
        </is>
      </c>
      <c r="F41" s="202" t="inlineStr">
        <is>
          <t>生命值</t>
        </is>
      </c>
      <c r="G41" s="227" t="inlineStr">
        <is>
          <t>技能增伤</t>
        </is>
      </c>
      <c r="H41" s="227" t="inlineStr">
        <is>
          <t>门技增伤</t>
        </is>
      </c>
      <c r="I41" s="204" t="inlineStr">
        <is>
          <t>门武增伤</t>
        </is>
      </c>
      <c r="J41" s="24" t="inlineStr">
        <is>
          <t>效果说明（消耗材料类型-金火土）</t>
        </is>
      </c>
      <c r="K41" s="56" t="n"/>
      <c r="L41" s="56" t="n"/>
      <c r="M41" s="56" t="n"/>
    </row>
    <row r="42" ht="24" customHeight="1">
      <c r="A42" s="876" t="inlineStr">
        <is>
          <t>一阶</t>
        </is>
      </c>
      <c r="B42" s="234" t="inlineStr">
        <is>
          <t>1</t>
        </is>
      </c>
      <c r="C42" s="683" t="inlineStr">
        <is>
          <t>20</t>
        </is>
      </c>
      <c r="D42" s="566" t="inlineStr">
        <is>
          <t>1</t>
        </is>
      </c>
      <c r="E42" s="769">
        <f>ROUNDUP(C42/$N$1+1,0)*D42</f>
        <v/>
      </c>
      <c r="F42" s="340" t="inlineStr">
        <is>
          <t>6</t>
        </is>
      </c>
      <c r="G42" s="253" t="inlineStr">
        <is>
          <t>x</t>
        </is>
      </c>
      <c r="H42" s="666" t="inlineStr">
        <is>
          <t>x</t>
        </is>
      </c>
      <c r="I42" s="662" t="inlineStr">
        <is>
          <t>x</t>
        </is>
      </c>
      <c r="J42" s="81" t="inlineStr">
        <is>
          <t>三阶解锁：
受到主动技能攻击后，再次受到主动技能攻击减伤30%，效果持续3回合。此效果只触发一次</t>
        </is>
      </c>
      <c r="K42" s="3" t="n"/>
      <c r="L42" s="3" t="n"/>
      <c r="M42" s="3" t="n"/>
    </row>
    <row r="43" ht="24" customHeight="1">
      <c r="A43" s="263" t="inlineStr">
        <is>
          <t>二阶</t>
        </is>
      </c>
      <c r="B43" s="82" t="inlineStr">
        <is>
          <t>2</t>
        </is>
      </c>
      <c r="C43" s="239" t="inlineStr">
        <is>
          <t>40</t>
        </is>
      </c>
      <c r="D43" s="83" t="inlineStr">
        <is>
          <t>2</t>
        </is>
      </c>
      <c r="E43" s="769">
        <f>ROUNDUP(C43/$N$1+1,0)*D43</f>
        <v/>
      </c>
      <c r="F43" s="83" t="inlineStr">
        <is>
          <t>11</t>
        </is>
      </c>
      <c r="G43" s="87" t="inlineStr">
        <is>
          <t>x</t>
        </is>
      </c>
      <c r="H43" s="87" t="inlineStr">
        <is>
          <t>x</t>
        </is>
      </c>
      <c r="I43" s="88" t="inlineStr">
        <is>
          <t>x</t>
        </is>
      </c>
      <c r="J43" s="11" t="n"/>
    </row>
    <row r="44" ht="24" customHeight="1">
      <c r="A44" s="263" t="inlineStr">
        <is>
          <t>三阶</t>
        </is>
      </c>
      <c r="B44" s="82" t="inlineStr">
        <is>
          <t>4</t>
        </is>
      </c>
      <c r="C44" s="239" t="inlineStr">
        <is>
          <t>80</t>
        </is>
      </c>
      <c r="D44" s="83" t="inlineStr">
        <is>
          <t>3</t>
        </is>
      </c>
      <c r="E44" s="769">
        <f>ROUNDUP(C44/$N$1+1,0)*D44</f>
        <v/>
      </c>
      <c r="F44" s="83" t="inlineStr">
        <is>
          <t>16</t>
        </is>
      </c>
      <c r="G44" s="87" t="inlineStr">
        <is>
          <t>x</t>
        </is>
      </c>
      <c r="H44" s="87" t="inlineStr">
        <is>
          <t>x</t>
        </is>
      </c>
      <c r="I44" s="88" t="inlineStr">
        <is>
          <t>x</t>
        </is>
      </c>
      <c r="J44" s="11" t="n"/>
    </row>
    <row r="45" ht="24" customHeight="1">
      <c r="A45" s="263" t="inlineStr">
        <is>
          <t>四阶</t>
        </is>
      </c>
      <c r="B45" s="82" t="inlineStr">
        <is>
          <t>6</t>
        </is>
      </c>
      <c r="C45" s="239" t="inlineStr">
        <is>
          <t>130</t>
        </is>
      </c>
      <c r="D45" s="83" t="inlineStr">
        <is>
          <t>4</t>
        </is>
      </c>
      <c r="E45" s="769">
        <f>ROUNDUP(C45/$N$1+1,0)*D45</f>
        <v/>
      </c>
      <c r="F45" s="83" t="inlineStr">
        <is>
          <t>22</t>
        </is>
      </c>
      <c r="G45" s="83" t="inlineStr">
        <is>
          <t>2%</t>
        </is>
      </c>
      <c r="H45" s="87" t="inlineStr">
        <is>
          <t>x</t>
        </is>
      </c>
      <c r="I45" s="88" t="inlineStr">
        <is>
          <t>x</t>
        </is>
      </c>
      <c r="J45" s="1205" t="inlineStr">
        <is>
          <t>六阶进阶：
受到主动技能攻击后，再次受到主动技能攻击减伤40%，效果持续4回合。此效果只触发一次</t>
        </is>
      </c>
      <c r="K45" s="194" t="n"/>
      <c r="L45" s="194" t="n"/>
      <c r="M45" s="194" t="n"/>
    </row>
    <row r="46" ht="24" customHeight="1">
      <c r="A46" s="263" t="inlineStr">
        <is>
          <t>五阶</t>
        </is>
      </c>
      <c r="B46" s="82" t="inlineStr">
        <is>
          <t>8</t>
        </is>
      </c>
      <c r="C46" s="239" t="inlineStr">
        <is>
          <t>200</t>
        </is>
      </c>
      <c r="D46" s="83" t="inlineStr">
        <is>
          <t>5</t>
        </is>
      </c>
      <c r="E46" s="769">
        <f>ROUNDUP(C46/$N$1+1,0)*D46</f>
        <v/>
      </c>
      <c r="F46" s="83" t="inlineStr">
        <is>
          <t>30</t>
        </is>
      </c>
      <c r="G46" s="83" t="inlineStr">
        <is>
          <t>4%</t>
        </is>
      </c>
      <c r="H46" s="87" t="inlineStr">
        <is>
          <t>x</t>
        </is>
      </c>
      <c r="I46" s="88" t="inlineStr">
        <is>
          <t>x</t>
        </is>
      </c>
      <c r="J46" s="11" t="n"/>
    </row>
    <row r="47" ht="24" customHeight="1">
      <c r="A47" s="263" t="inlineStr">
        <is>
          <t>六阶</t>
        </is>
      </c>
      <c r="B47" s="82" t="inlineStr">
        <is>
          <t>10</t>
        </is>
      </c>
      <c r="C47" s="239" t="inlineStr">
        <is>
          <t>330</t>
        </is>
      </c>
      <c r="D47" s="83" t="inlineStr">
        <is>
          <t>6</t>
        </is>
      </c>
      <c r="E47" s="769">
        <f>ROUNDUP(C47/$N$1+1,0)*D47</f>
        <v/>
      </c>
      <c r="F47" s="83" t="inlineStr">
        <is>
          <t>39</t>
        </is>
      </c>
      <c r="G47" s="83" t="inlineStr">
        <is>
          <t>6%</t>
        </is>
      </c>
      <c r="H47" s="87" t="inlineStr">
        <is>
          <t>x</t>
        </is>
      </c>
      <c r="I47" s="88" t="inlineStr">
        <is>
          <t>x</t>
        </is>
      </c>
      <c r="J47" s="11" t="n"/>
    </row>
    <row r="48" ht="24" customHeight="1">
      <c r="A48" s="263" t="inlineStr">
        <is>
          <t>七阶</t>
        </is>
      </c>
      <c r="B48" s="82" t="inlineStr">
        <is>
          <t>13</t>
        </is>
      </c>
      <c r="C48" s="239" t="inlineStr">
        <is>
          <t>460</t>
        </is>
      </c>
      <c r="D48" s="83" t="inlineStr">
        <is>
          <t>7</t>
        </is>
      </c>
      <c r="E48" s="769">
        <f>ROUNDUP(C48/$N$1+1,0)*D48</f>
        <v/>
      </c>
      <c r="F48" s="83" t="inlineStr">
        <is>
          <t>53</t>
        </is>
      </c>
      <c r="G48" s="83" t="inlineStr">
        <is>
          <t>8%</t>
        </is>
      </c>
      <c r="H48" s="83" t="inlineStr">
        <is>
          <t>3%</t>
        </is>
      </c>
      <c r="I48" s="88" t="inlineStr">
        <is>
          <t>x</t>
        </is>
      </c>
      <c r="J48" s="1205" t="inlineStr">
        <is>
          <t>九阶进阶：
受到主动技能攻击后，再次受到主动技能攻击减伤50%，效果持续5回合。此效果只触发一次</t>
        </is>
      </c>
      <c r="K48" s="194" t="n"/>
      <c r="L48" s="194" t="n"/>
      <c r="M48" s="194" t="n"/>
    </row>
    <row r="49" ht="24" customHeight="1">
      <c r="A49" s="263" t="inlineStr">
        <is>
          <t>八阶</t>
        </is>
      </c>
      <c r="B49" s="82" t="inlineStr">
        <is>
          <t>17.5</t>
        </is>
      </c>
      <c r="C49" s="239" t="inlineStr">
        <is>
          <t>460</t>
        </is>
      </c>
      <c r="D49" s="83" t="inlineStr">
        <is>
          <t>8</t>
        </is>
      </c>
      <c r="E49" s="769">
        <f>ROUNDUP(C49/$N$1+1,0)*D49</f>
        <v/>
      </c>
      <c r="F49" s="83" t="inlineStr">
        <is>
          <t>70</t>
        </is>
      </c>
      <c r="G49" s="83" t="inlineStr">
        <is>
          <t>10%</t>
        </is>
      </c>
      <c r="H49" s="83" t="inlineStr">
        <is>
          <t>6%</t>
        </is>
      </c>
      <c r="I49" s="88" t="inlineStr">
        <is>
          <t>x</t>
        </is>
      </c>
      <c r="J49" s="11" t="n"/>
    </row>
    <row r="50" ht="24" customHeight="1">
      <c r="A50" s="263" t="inlineStr">
        <is>
          <t>九阶</t>
        </is>
      </c>
      <c r="B50" s="82" t="inlineStr">
        <is>
          <t>23</t>
        </is>
      </c>
      <c r="C50" s="239" t="inlineStr">
        <is>
          <t>600</t>
        </is>
      </c>
      <c r="D50" s="83" t="inlineStr">
        <is>
          <t>9</t>
        </is>
      </c>
      <c r="E50" s="769">
        <f>ROUNDUP(C50/$N$1+1,0)*D50</f>
        <v/>
      </c>
      <c r="F50" s="83" t="inlineStr">
        <is>
          <t>90</t>
        </is>
      </c>
      <c r="G50" s="83" t="inlineStr">
        <is>
          <t>12%</t>
        </is>
      </c>
      <c r="H50" s="83" t="inlineStr">
        <is>
          <t>9%</t>
        </is>
      </c>
      <c r="I50" s="88" t="inlineStr">
        <is>
          <t>x</t>
        </is>
      </c>
      <c r="J50" s="11" t="n"/>
    </row>
    <row r="51" ht="24" customHeight="1">
      <c r="A51" s="263" t="inlineStr">
        <is>
          <t>十阶</t>
        </is>
      </c>
      <c r="B51" s="82" t="inlineStr">
        <is>
          <t>33</t>
        </is>
      </c>
      <c r="C51" s="239" t="inlineStr">
        <is>
          <t>600</t>
        </is>
      </c>
      <c r="D51" s="83" t="inlineStr">
        <is>
          <t>10</t>
        </is>
      </c>
      <c r="E51" s="769">
        <f>ROUNDUP(C51/$N$1+1,0)*D51</f>
        <v/>
      </c>
      <c r="F51" s="83" t="inlineStr">
        <is>
          <t>110</t>
        </is>
      </c>
      <c r="G51" s="83" t="inlineStr">
        <is>
          <t>15%</t>
        </is>
      </c>
      <c r="H51" s="83" t="inlineStr">
        <is>
          <t>12%</t>
        </is>
      </c>
      <c r="I51" s="84" t="inlineStr">
        <is>
          <t>3%</t>
        </is>
      </c>
      <c r="J51" s="1205" t="inlineStr">
        <is>
          <t>十二阶进阶：
受到主动技能攻击后，再次受到主动技能攻击减伤50%，效果持续6回合。此效果只触发两次</t>
        </is>
      </c>
      <c r="K51" s="194" t="n"/>
      <c r="L51" s="194" t="n"/>
      <c r="M51" s="194" t="n"/>
    </row>
    <row r="52" ht="24" customHeight="1">
      <c r="A52" s="263" t="inlineStr">
        <is>
          <t>十一阶</t>
        </is>
      </c>
      <c r="B52" s="82" t="inlineStr">
        <is>
          <t>42</t>
        </is>
      </c>
      <c r="C52" s="292" t="inlineStr">
        <is>
          <t>600</t>
        </is>
      </c>
      <c r="D52" s="807" t="inlineStr">
        <is>
          <t>11</t>
        </is>
      </c>
      <c r="E52" s="84">
        <f>@IF(OR($M$1="周年祝福",$M$1="中秋祝福"),ROUNDUP(C52/$N$1+1,0)*D52,ROUNDUP(C52/2+1,0)*D52)</f>
        <v/>
      </c>
      <c r="F52" s="83" t="inlineStr">
        <is>
          <t>130</t>
        </is>
      </c>
      <c r="G52" s="83" t="inlineStr">
        <is>
          <t>18%</t>
        </is>
      </c>
      <c r="H52" s="83" t="inlineStr">
        <is>
          <t>15%</t>
        </is>
      </c>
      <c r="I52" s="84" t="inlineStr">
        <is>
          <t>6%</t>
        </is>
      </c>
      <c r="J52" s="11" t="n"/>
    </row>
    <row r="53" ht="24" customHeight="1">
      <c r="A53" s="263" t="inlineStr">
        <is>
          <t>十二阶</t>
        </is>
      </c>
      <c r="B53" s="764" t="inlineStr">
        <is>
          <t>53</t>
        </is>
      </c>
      <c r="C53" s="292" t="inlineStr">
        <is>
          <t>600</t>
        </is>
      </c>
      <c r="D53" s="807" t="inlineStr">
        <is>
          <t>12</t>
        </is>
      </c>
      <c r="E53" s="84">
        <f>@IF(OR($M$1="周年祝福",$M$1="中秋祝福"),ROUNDUP(C53/$N$1+1,0)*D53,ROUNDUP(C53/2+1,0)*D53)</f>
        <v/>
      </c>
      <c r="F53" s="83" t="inlineStr">
        <is>
          <t>155</t>
        </is>
      </c>
      <c r="G53" s="83" t="inlineStr">
        <is>
          <t>21%</t>
        </is>
      </c>
      <c r="H53" s="83" t="inlineStr">
        <is>
          <t>18%</t>
        </is>
      </c>
      <c r="I53" s="84" t="inlineStr">
        <is>
          <t>9%</t>
        </is>
      </c>
      <c r="J53" s="11" t="n"/>
    </row>
    <row r="54" ht="24" customHeight="1">
      <c r="A54" s="263" t="inlineStr">
        <is>
          <t>十三阶</t>
        </is>
      </c>
      <c r="B54" s="764" t="inlineStr">
        <is>
          <t>76</t>
        </is>
      </c>
      <c r="C54" s="292" t="inlineStr">
        <is>
          <t>600</t>
        </is>
      </c>
      <c r="D54" s="807" t="inlineStr">
        <is>
          <t>13</t>
        </is>
      </c>
      <c r="E54" s="84">
        <f>ROUNDUP(C54/2+1,0)*D54</f>
        <v/>
      </c>
      <c r="F54" s="83" t="inlineStr">
        <is>
          <t>185</t>
        </is>
      </c>
      <c r="G54" s="83" t="inlineStr">
        <is>
          <t>24%</t>
        </is>
      </c>
      <c r="H54" s="83" t="inlineStr">
        <is>
          <t>22%</t>
        </is>
      </c>
      <c r="I54" s="84" t="inlineStr">
        <is>
          <t>12%</t>
        </is>
      </c>
      <c r="J54" s="1205" t="inlineStr">
        <is>
          <t>十五阶进阶：
受到主动技能攻击后，再次受到主动技能攻击减伤60%，效果持续7回合。此效果只触发两次</t>
        </is>
      </c>
      <c r="K54" s="194" t="n"/>
      <c r="L54" s="194" t="n"/>
      <c r="M54" s="194" t="n"/>
    </row>
    <row r="55" ht="24" customHeight="1">
      <c r="A55" s="263" t="inlineStr">
        <is>
          <t>十四阶</t>
        </is>
      </c>
      <c r="B55" s="764" t="inlineStr">
        <is>
          <t>96</t>
        </is>
      </c>
      <c r="C55" s="292" t="inlineStr">
        <is>
          <t>600</t>
        </is>
      </c>
      <c r="D55" s="807" t="inlineStr">
        <is>
          <t>14</t>
        </is>
      </c>
      <c r="E55" s="84">
        <f>ROUNDUP(C55/2+1,0)*D55</f>
        <v/>
      </c>
      <c r="F55" s="83" t="inlineStr">
        <is>
          <t>215</t>
        </is>
      </c>
      <c r="G55" s="83" t="inlineStr">
        <is>
          <t>27%</t>
        </is>
      </c>
      <c r="H55" s="83" t="inlineStr">
        <is>
          <t>26%</t>
        </is>
      </c>
      <c r="I55" s="84" t="inlineStr">
        <is>
          <t>16%</t>
        </is>
      </c>
      <c r="J55" s="11" t="n"/>
    </row>
    <row r="56" ht="24" customHeight="1">
      <c r="A56" s="267" t="inlineStr">
        <is>
          <t>十五阶</t>
        </is>
      </c>
      <c r="B56" s="89" t="inlineStr">
        <is>
          <t>120</t>
        </is>
      </c>
      <c r="C56" s="669" t="inlineStr">
        <is>
          <t>x</t>
        </is>
      </c>
      <c r="D56" s="91" t="inlineStr">
        <is>
          <t>x</t>
        </is>
      </c>
      <c r="E56" s="92" t="inlineStr">
        <is>
          <t>x</t>
        </is>
      </c>
      <c r="F56" s="90" t="inlineStr">
        <is>
          <t>245</t>
        </is>
      </c>
      <c r="G56" s="90" t="inlineStr">
        <is>
          <t>30%</t>
        </is>
      </c>
      <c r="H56" s="90" t="inlineStr">
        <is>
          <t>30%</t>
        </is>
      </c>
      <c r="I56" s="224" t="inlineStr">
        <is>
          <t>20%</t>
        </is>
      </c>
      <c r="J56" s="11" t="n"/>
    </row>
    <row r="57" ht="24" customHeight="1">
      <c r="A57" s="652" t="inlineStr"/>
    </row>
    <row r="58" ht="24" customHeight="1">
      <c r="A58" s="1207" t="inlineStr">
        <is>
          <t>魔能亲和</t>
        </is>
      </c>
      <c r="B58" s="118" t="inlineStr">
        <is>
          <t>战斗力</t>
        </is>
      </c>
      <c r="C58" s="202" t="inlineStr">
        <is>
          <t>祝福值</t>
        </is>
      </c>
      <c r="D58" s="227" t="inlineStr">
        <is>
          <t>单次数量</t>
        </is>
      </c>
      <c r="E58" s="204" t="inlineStr">
        <is>
          <t>满值材料</t>
        </is>
      </c>
      <c r="F58" s="202" t="inlineStr">
        <is>
          <t>生命值</t>
        </is>
      </c>
      <c r="G58" s="227" t="inlineStr">
        <is>
          <t>全部增伤</t>
        </is>
      </c>
      <c r="H58" s="227" t="inlineStr">
        <is>
          <t>门技减伤</t>
        </is>
      </c>
      <c r="I58" s="204" t="inlineStr">
        <is>
          <t>门武减伤</t>
        </is>
      </c>
      <c r="J58" s="24" t="inlineStr">
        <is>
          <t>效果说明（消耗材料类型-金木土）</t>
        </is>
      </c>
      <c r="K58" s="56" t="n"/>
      <c r="L58" s="56" t="n"/>
      <c r="M58" s="56" t="n"/>
    </row>
    <row r="59" ht="24" customHeight="1">
      <c r="A59" s="876" t="inlineStr">
        <is>
          <t>一阶</t>
        </is>
      </c>
      <c r="B59" s="234" t="inlineStr">
        <is>
          <t>1</t>
        </is>
      </c>
      <c r="C59" s="683" t="inlineStr">
        <is>
          <t>20</t>
        </is>
      </c>
      <c r="D59" s="566" t="inlineStr">
        <is>
          <t>1</t>
        </is>
      </c>
      <c r="E59" s="769">
        <f>ROUNDUP(C59/$N$1+1,0)*D59</f>
        <v/>
      </c>
      <c r="F59" s="340" t="inlineStr">
        <is>
          <t>6</t>
        </is>
      </c>
      <c r="G59" s="253" t="inlineStr">
        <is>
          <t>x</t>
        </is>
      </c>
      <c r="H59" s="666" t="inlineStr">
        <is>
          <t>x</t>
        </is>
      </c>
      <c r="I59" s="662" t="inlineStr">
        <is>
          <t>x</t>
        </is>
      </c>
      <c r="J59" s="81" t="inlineStr">
        <is>
          <t>三阶解锁：
受到主动技能攻击后，下次自身使用主动技能时造成的伤害提高30%。此效果只触发一次</t>
        </is>
      </c>
      <c r="K59" s="3" t="n"/>
      <c r="L59" s="3" t="n"/>
      <c r="M59" s="3" t="n"/>
    </row>
    <row r="60" ht="24" customHeight="1">
      <c r="A60" s="263" t="inlineStr">
        <is>
          <t>二阶</t>
        </is>
      </c>
      <c r="B60" s="82" t="inlineStr">
        <is>
          <t>2</t>
        </is>
      </c>
      <c r="C60" s="239" t="inlineStr">
        <is>
          <t>40</t>
        </is>
      </c>
      <c r="D60" s="83" t="inlineStr">
        <is>
          <t>2</t>
        </is>
      </c>
      <c r="E60" s="769">
        <f>ROUNDUP(C60/$N$1+1,0)*D60</f>
        <v/>
      </c>
      <c r="F60" s="83" t="inlineStr">
        <is>
          <t>11</t>
        </is>
      </c>
      <c r="G60" s="87" t="inlineStr">
        <is>
          <t>x</t>
        </is>
      </c>
      <c r="H60" s="87" t="inlineStr">
        <is>
          <t>x</t>
        </is>
      </c>
      <c r="I60" s="88" t="inlineStr">
        <is>
          <t>x</t>
        </is>
      </c>
      <c r="J60" s="11" t="n"/>
    </row>
    <row r="61" ht="24" customHeight="1">
      <c r="A61" s="263" t="inlineStr">
        <is>
          <t>三阶</t>
        </is>
      </c>
      <c r="B61" s="82" t="inlineStr">
        <is>
          <t>4</t>
        </is>
      </c>
      <c r="C61" s="239" t="inlineStr">
        <is>
          <t>80</t>
        </is>
      </c>
      <c r="D61" s="83" t="inlineStr">
        <is>
          <t>3</t>
        </is>
      </c>
      <c r="E61" s="769">
        <f>ROUNDUP(C61/$N$1+1,0)*D61</f>
        <v/>
      </c>
      <c r="F61" s="83" t="inlineStr">
        <is>
          <t>16</t>
        </is>
      </c>
      <c r="G61" s="87" t="inlineStr">
        <is>
          <t>x</t>
        </is>
      </c>
      <c r="H61" s="87" t="inlineStr">
        <is>
          <t>x</t>
        </is>
      </c>
      <c r="I61" s="88" t="inlineStr">
        <is>
          <t>x</t>
        </is>
      </c>
      <c r="J61" s="11" t="n"/>
    </row>
    <row r="62" ht="24" customHeight="1">
      <c r="A62" s="263" t="inlineStr">
        <is>
          <t>四阶</t>
        </is>
      </c>
      <c r="B62" s="82" t="inlineStr">
        <is>
          <t>6</t>
        </is>
      </c>
      <c r="C62" s="239" t="inlineStr">
        <is>
          <t>130</t>
        </is>
      </c>
      <c r="D62" s="83" t="inlineStr">
        <is>
          <t>4</t>
        </is>
      </c>
      <c r="E62" s="769">
        <f>ROUNDUP(C62/$N$1+1,0)*D62</f>
        <v/>
      </c>
      <c r="F62" s="83" t="inlineStr">
        <is>
          <t>22</t>
        </is>
      </c>
      <c r="G62" s="83" t="inlineStr">
        <is>
          <t>1%</t>
        </is>
      </c>
      <c r="H62" s="87" t="inlineStr">
        <is>
          <t>x</t>
        </is>
      </c>
      <c r="I62" s="88" t="inlineStr">
        <is>
          <t>x</t>
        </is>
      </c>
      <c r="J62" s="1205" t="inlineStr">
        <is>
          <t>六阶进阶：
受到主动技能攻击后，下次自身使用主动技能时造成的伤害提高40%。此效果只触发一次</t>
        </is>
      </c>
      <c r="K62" s="194" t="n"/>
      <c r="L62" s="194" t="n"/>
      <c r="M62" s="194" t="n"/>
    </row>
    <row r="63" ht="24" customHeight="1">
      <c r="A63" s="263" t="inlineStr">
        <is>
          <t>五阶</t>
        </is>
      </c>
      <c r="B63" s="82" t="inlineStr">
        <is>
          <t>8</t>
        </is>
      </c>
      <c r="C63" s="239" t="inlineStr">
        <is>
          <t>200</t>
        </is>
      </c>
      <c r="D63" s="83" t="inlineStr">
        <is>
          <t>5</t>
        </is>
      </c>
      <c r="E63" s="769">
        <f>ROUNDUP(C63/$N$1+1,0)*D63</f>
        <v/>
      </c>
      <c r="F63" s="83" t="inlineStr">
        <is>
          <t>30</t>
        </is>
      </c>
      <c r="G63" s="83" t="inlineStr">
        <is>
          <t>2%</t>
        </is>
      </c>
      <c r="H63" s="87" t="inlineStr">
        <is>
          <t>x</t>
        </is>
      </c>
      <c r="I63" s="88" t="inlineStr">
        <is>
          <t>x</t>
        </is>
      </c>
      <c r="J63" s="11" t="n"/>
    </row>
    <row r="64" ht="24" customHeight="1">
      <c r="A64" s="263" t="inlineStr">
        <is>
          <t>六阶</t>
        </is>
      </c>
      <c r="B64" s="82" t="inlineStr">
        <is>
          <t>10</t>
        </is>
      </c>
      <c r="C64" s="239" t="inlineStr">
        <is>
          <t>330</t>
        </is>
      </c>
      <c r="D64" s="83" t="inlineStr">
        <is>
          <t>6</t>
        </is>
      </c>
      <c r="E64" s="769">
        <f>ROUNDUP(C64/$N$1+1,0)*D64</f>
        <v/>
      </c>
      <c r="F64" s="83" t="inlineStr">
        <is>
          <t>39</t>
        </is>
      </c>
      <c r="G64" s="83" t="inlineStr">
        <is>
          <t>3%</t>
        </is>
      </c>
      <c r="H64" s="87" t="inlineStr">
        <is>
          <t>x</t>
        </is>
      </c>
      <c r="I64" s="88" t="inlineStr">
        <is>
          <t>x</t>
        </is>
      </c>
      <c r="J64" s="11" t="n"/>
    </row>
    <row r="65" ht="24" customHeight="1">
      <c r="A65" s="263" t="inlineStr">
        <is>
          <t>七阶</t>
        </is>
      </c>
      <c r="B65" s="82" t="inlineStr">
        <is>
          <t>13</t>
        </is>
      </c>
      <c r="C65" s="239" t="inlineStr">
        <is>
          <t>460</t>
        </is>
      </c>
      <c r="D65" s="83" t="inlineStr">
        <is>
          <t>7</t>
        </is>
      </c>
      <c r="E65" s="769">
        <f>ROUNDUP(C65/$N$1+1,0)*D65</f>
        <v/>
      </c>
      <c r="F65" s="83" t="inlineStr">
        <is>
          <t>53</t>
        </is>
      </c>
      <c r="G65" s="83" t="inlineStr">
        <is>
          <t>4%</t>
        </is>
      </c>
      <c r="H65" s="83" t="inlineStr">
        <is>
          <t>2%</t>
        </is>
      </c>
      <c r="I65" s="88" t="inlineStr">
        <is>
          <t>x</t>
        </is>
      </c>
      <c r="J65" s="1205" t="inlineStr">
        <is>
          <t>九阶进阶：
受到主动技能攻击后，下次自身使用主动技能时造成的伤害提高50%。此效果只触发一次</t>
        </is>
      </c>
      <c r="K65" s="194" t="n"/>
      <c r="L65" s="194" t="n"/>
      <c r="M65" s="194" t="n"/>
    </row>
    <row r="66" ht="24" customHeight="1">
      <c r="A66" s="263" t="inlineStr">
        <is>
          <t>八阶</t>
        </is>
      </c>
      <c r="B66" s="82" t="inlineStr">
        <is>
          <t>17.5</t>
        </is>
      </c>
      <c r="C66" s="239" t="inlineStr">
        <is>
          <t>460</t>
        </is>
      </c>
      <c r="D66" s="83" t="inlineStr">
        <is>
          <t>8</t>
        </is>
      </c>
      <c r="E66" s="769">
        <f>ROUNDUP(C66/$N$1+1,0)*D66</f>
        <v/>
      </c>
      <c r="F66" s="83" t="inlineStr">
        <is>
          <t>70</t>
        </is>
      </c>
      <c r="G66" s="83" t="inlineStr">
        <is>
          <t>5%</t>
        </is>
      </c>
      <c r="H66" s="83" t="inlineStr">
        <is>
          <t>4%</t>
        </is>
      </c>
      <c r="I66" s="88" t="inlineStr">
        <is>
          <t>x</t>
        </is>
      </c>
      <c r="J66" s="11" t="n"/>
    </row>
    <row r="67" ht="24" customHeight="1">
      <c r="A67" s="263" t="inlineStr">
        <is>
          <t>九阶</t>
        </is>
      </c>
      <c r="B67" s="82" t="inlineStr">
        <is>
          <t>23</t>
        </is>
      </c>
      <c r="C67" s="239" t="inlineStr">
        <is>
          <t>600</t>
        </is>
      </c>
      <c r="D67" s="83" t="inlineStr">
        <is>
          <t>9</t>
        </is>
      </c>
      <c r="E67" s="769">
        <f>ROUNDUP(C67/$N$1+1,0)*D67</f>
        <v/>
      </c>
      <c r="F67" s="83" t="inlineStr">
        <is>
          <t>90</t>
        </is>
      </c>
      <c r="G67" s="83" t="inlineStr">
        <is>
          <t>6%</t>
        </is>
      </c>
      <c r="H67" s="83" t="inlineStr">
        <is>
          <t>6%</t>
        </is>
      </c>
      <c r="I67" s="88" t="inlineStr">
        <is>
          <t>x</t>
        </is>
      </c>
      <c r="J67" s="11" t="n"/>
    </row>
    <row r="68" ht="24" customHeight="1">
      <c r="A68" s="263" t="inlineStr">
        <is>
          <t>十阶</t>
        </is>
      </c>
      <c r="B68" s="82" t="inlineStr">
        <is>
          <t>33</t>
        </is>
      </c>
      <c r="C68" s="239" t="inlineStr">
        <is>
          <t>600</t>
        </is>
      </c>
      <c r="D68" s="83" t="inlineStr">
        <is>
          <t>10</t>
        </is>
      </c>
      <c r="E68" s="769">
        <f>ROUNDUP(C68/$N$1+1,0)*D68</f>
        <v/>
      </c>
      <c r="F68" s="83" t="inlineStr">
        <is>
          <t>110</t>
        </is>
      </c>
      <c r="G68" s="83" t="inlineStr">
        <is>
          <t>8%</t>
        </is>
      </c>
      <c r="H68" s="83" t="inlineStr">
        <is>
          <t>8%</t>
        </is>
      </c>
      <c r="I68" s="84" t="inlineStr">
        <is>
          <t>3%</t>
        </is>
      </c>
      <c r="J68" s="1205" t="inlineStr">
        <is>
          <t>十二阶进阶：
受到主动技能攻击后，下次自身使用主动技能时造成的伤害提高50%。此效果只触发两次</t>
        </is>
      </c>
      <c r="K68" s="194" t="n"/>
      <c r="L68" s="194" t="n"/>
      <c r="M68" s="194" t="n"/>
    </row>
    <row r="69" ht="24" customHeight="1">
      <c r="A69" s="263" t="inlineStr">
        <is>
          <t>十一阶</t>
        </is>
      </c>
      <c r="B69" s="82" t="inlineStr">
        <is>
          <t>42</t>
        </is>
      </c>
      <c r="C69" s="292" t="inlineStr">
        <is>
          <t>600</t>
        </is>
      </c>
      <c r="D69" s="807" t="inlineStr">
        <is>
          <t>11</t>
        </is>
      </c>
      <c r="E69" s="84">
        <f>@IF(OR($M$1="周年祝福",$M$1="中秋祝福"),ROUNDUP(C69/$N$1+1,0)*D69,ROUNDUP(C69/2+1,0)*D69)</f>
        <v/>
      </c>
      <c r="F69" s="83" t="inlineStr">
        <is>
          <t>130</t>
        </is>
      </c>
      <c r="G69" s="83" t="inlineStr">
        <is>
          <t>10%</t>
        </is>
      </c>
      <c r="H69" s="83" t="inlineStr">
        <is>
          <t>10%</t>
        </is>
      </c>
      <c r="I69" s="84" t="inlineStr">
        <is>
          <t>6%</t>
        </is>
      </c>
      <c r="J69" s="11" t="n"/>
    </row>
    <row r="70" ht="24" customHeight="1">
      <c r="A70" s="263" t="inlineStr">
        <is>
          <t>十二阶</t>
        </is>
      </c>
      <c r="B70" s="764" t="inlineStr">
        <is>
          <t>53</t>
        </is>
      </c>
      <c r="C70" s="292" t="inlineStr">
        <is>
          <t>600</t>
        </is>
      </c>
      <c r="D70" s="807" t="inlineStr">
        <is>
          <t>12</t>
        </is>
      </c>
      <c r="E70" s="84">
        <f>@IF(OR($M$1="周年祝福",$M$1="中秋祝福"),ROUNDUP(C70/$N$1+1,0)*D70,ROUNDUP(C70/2+1,0)*D70)</f>
        <v/>
      </c>
      <c r="F70" s="83" t="inlineStr">
        <is>
          <t>155</t>
        </is>
      </c>
      <c r="G70" s="83" t="inlineStr">
        <is>
          <t>12%</t>
        </is>
      </c>
      <c r="H70" s="83" t="inlineStr">
        <is>
          <t>12%</t>
        </is>
      </c>
      <c r="I70" s="84" t="inlineStr">
        <is>
          <t>9%</t>
        </is>
      </c>
      <c r="J70" s="11" t="n"/>
    </row>
    <row r="71" ht="24" customHeight="1">
      <c r="A71" s="263" t="inlineStr">
        <is>
          <t>十三阶</t>
        </is>
      </c>
      <c r="B71" s="764" t="inlineStr">
        <is>
          <t>76</t>
        </is>
      </c>
      <c r="C71" s="292" t="inlineStr">
        <is>
          <t>600</t>
        </is>
      </c>
      <c r="D71" s="807" t="inlineStr">
        <is>
          <t>13</t>
        </is>
      </c>
      <c r="E71" s="84">
        <f>ROUNDUP(C71/2+1,0)*D71</f>
        <v/>
      </c>
      <c r="F71" s="83" t="inlineStr">
        <is>
          <t>185</t>
        </is>
      </c>
      <c r="G71" s="83" t="inlineStr">
        <is>
          <t>14%</t>
        </is>
      </c>
      <c r="H71" s="83" t="inlineStr">
        <is>
          <t>14%</t>
        </is>
      </c>
      <c r="I71" s="84" t="inlineStr">
        <is>
          <t>12%</t>
        </is>
      </c>
      <c r="J71" s="1205" t="inlineStr">
        <is>
          <t>十五阶进阶：
受到主动技能攻击后，下次自身使用主动技能时造成的伤害提高60%。此效果只触发两次</t>
        </is>
      </c>
      <c r="K71" s="194" t="n"/>
      <c r="L71" s="194" t="n"/>
      <c r="M71" s="194" t="n"/>
    </row>
    <row r="72" ht="24" customHeight="1">
      <c r="A72" s="263" t="inlineStr">
        <is>
          <t>十四阶</t>
        </is>
      </c>
      <c r="B72" s="764" t="inlineStr">
        <is>
          <t>96</t>
        </is>
      </c>
      <c r="C72" s="292" t="inlineStr">
        <is>
          <t>600</t>
        </is>
      </c>
      <c r="D72" s="807" t="inlineStr">
        <is>
          <t>14</t>
        </is>
      </c>
      <c r="E72" s="84">
        <f>ROUNDUP(C72/2+1,0)*D72</f>
        <v/>
      </c>
      <c r="F72" s="83" t="inlineStr">
        <is>
          <t>215</t>
        </is>
      </c>
      <c r="G72" s="83" t="inlineStr">
        <is>
          <t>17%</t>
        </is>
      </c>
      <c r="H72" s="83" t="inlineStr">
        <is>
          <t>17%</t>
        </is>
      </c>
      <c r="I72" s="84" t="inlineStr">
        <is>
          <t>16%</t>
        </is>
      </c>
      <c r="J72" s="11" t="n"/>
    </row>
    <row r="73" ht="24" customHeight="1">
      <c r="A73" s="267" t="inlineStr">
        <is>
          <t>十五阶</t>
        </is>
      </c>
      <c r="B73" s="89" t="inlineStr">
        <is>
          <t>120</t>
        </is>
      </c>
      <c r="C73" s="669" t="inlineStr">
        <is>
          <t>x</t>
        </is>
      </c>
      <c r="D73" s="91" t="inlineStr">
        <is>
          <t>x</t>
        </is>
      </c>
      <c r="E73" s="92" t="inlineStr">
        <is>
          <t>x</t>
        </is>
      </c>
      <c r="F73" s="90" t="inlineStr">
        <is>
          <t>245</t>
        </is>
      </c>
      <c r="G73" s="90" t="inlineStr">
        <is>
          <t>20%</t>
        </is>
      </c>
      <c r="H73" s="90" t="inlineStr">
        <is>
          <t>20%</t>
        </is>
      </c>
      <c r="I73" s="224" t="inlineStr">
        <is>
          <t>20%</t>
        </is>
      </c>
      <c r="J73" s="11" t="n"/>
    </row>
    <row r="74" ht="24" customHeight="1">
      <c r="A74" s="652" t="inlineStr"/>
    </row>
    <row r="75" ht="24" customHeight="1">
      <c r="A75" s="1207" t="inlineStr">
        <is>
          <t>神兵共鸣</t>
        </is>
      </c>
      <c r="B75" s="118" t="inlineStr">
        <is>
          <t>战斗力</t>
        </is>
      </c>
      <c r="C75" s="202" t="inlineStr">
        <is>
          <t>祝福值</t>
        </is>
      </c>
      <c r="D75" s="227" t="inlineStr">
        <is>
          <t>单次数量</t>
        </is>
      </c>
      <c r="E75" s="204" t="inlineStr">
        <is>
          <t>满值材料</t>
        </is>
      </c>
      <c r="F75" s="227" t="inlineStr">
        <is>
          <t>力量值</t>
        </is>
      </c>
      <c r="G75" s="227" t="inlineStr">
        <is>
          <t>全部增伤</t>
        </is>
      </c>
      <c r="H75" s="227" t="inlineStr">
        <is>
          <t>门技减伤</t>
        </is>
      </c>
      <c r="I75" s="204" t="inlineStr">
        <is>
          <t>暴击减伤</t>
        </is>
      </c>
      <c r="J75" s="24" t="inlineStr">
        <is>
          <t>效果说明（消耗材料类型-金木水）</t>
        </is>
      </c>
      <c r="K75" s="56" t="n"/>
      <c r="L75" s="56" t="n"/>
      <c r="M75" s="56" t="n"/>
    </row>
    <row r="76" ht="24" customHeight="1">
      <c r="A76" s="876" t="inlineStr">
        <is>
          <t>一阶</t>
        </is>
      </c>
      <c r="B76" s="234" t="inlineStr">
        <is>
          <t>1</t>
        </is>
      </c>
      <c r="C76" s="683" t="inlineStr">
        <is>
          <t>20</t>
        </is>
      </c>
      <c r="D76" s="566" t="inlineStr">
        <is>
          <t>1</t>
        </is>
      </c>
      <c r="E76" s="769">
        <f>ROUNDUP(C76/$N$1+1,0)*D76</f>
        <v/>
      </c>
      <c r="F76" s="340" t="inlineStr">
        <is>
          <t>1</t>
        </is>
      </c>
      <c r="G76" s="253" t="inlineStr">
        <is>
          <t>x</t>
        </is>
      </c>
      <c r="H76" s="666" t="inlineStr">
        <is>
          <t>x</t>
        </is>
      </c>
      <c r="I76" s="662" t="inlineStr">
        <is>
          <t>x</t>
        </is>
      </c>
      <c r="J76" s="81" t="inlineStr">
        <is>
          <t>三阶解锁：
受到武器攻击后，下次自身使用该类型武器时造成的伤害提高30%。此效果只触发一次</t>
        </is>
      </c>
      <c r="K76" s="3" t="n"/>
      <c r="L76" s="3" t="n"/>
      <c r="M76" s="3" t="n"/>
    </row>
    <row r="77" ht="24" customHeight="1">
      <c r="A77" s="263" t="inlineStr">
        <is>
          <t>二阶</t>
        </is>
      </c>
      <c r="B77" s="82" t="inlineStr">
        <is>
          <t>2</t>
        </is>
      </c>
      <c r="C77" s="239" t="inlineStr">
        <is>
          <t>40</t>
        </is>
      </c>
      <c r="D77" s="83" t="inlineStr">
        <is>
          <t>2</t>
        </is>
      </c>
      <c r="E77" s="769">
        <f>ROUNDUP(C77/$N$1+1,0)*D77</f>
        <v/>
      </c>
      <c r="F77" s="83" t="inlineStr">
        <is>
          <t>2</t>
        </is>
      </c>
      <c r="G77" s="87" t="inlineStr">
        <is>
          <t>x</t>
        </is>
      </c>
      <c r="H77" s="87" t="inlineStr">
        <is>
          <t>x</t>
        </is>
      </c>
      <c r="I77" s="88" t="inlineStr">
        <is>
          <t>x</t>
        </is>
      </c>
      <c r="J77" s="11" t="n"/>
    </row>
    <row r="78" ht="24" customHeight="1">
      <c r="A78" s="263" t="inlineStr">
        <is>
          <t>三阶</t>
        </is>
      </c>
      <c r="B78" s="82" t="inlineStr">
        <is>
          <t>4</t>
        </is>
      </c>
      <c r="C78" s="239" t="inlineStr">
        <is>
          <t>80</t>
        </is>
      </c>
      <c r="D78" s="83" t="inlineStr">
        <is>
          <t>3</t>
        </is>
      </c>
      <c r="E78" s="769">
        <f>ROUNDUP(C78/$N$1+1,0)*D78</f>
        <v/>
      </c>
      <c r="F78" s="83" t="inlineStr">
        <is>
          <t>3</t>
        </is>
      </c>
      <c r="G78" s="87" t="inlineStr">
        <is>
          <t>x</t>
        </is>
      </c>
      <c r="H78" s="87" t="inlineStr">
        <is>
          <t>x</t>
        </is>
      </c>
      <c r="I78" s="88" t="inlineStr">
        <is>
          <t>x</t>
        </is>
      </c>
      <c r="J78" s="11" t="n"/>
    </row>
    <row r="79" ht="24" customHeight="1">
      <c r="A79" s="263" t="inlineStr">
        <is>
          <t>四阶</t>
        </is>
      </c>
      <c r="B79" s="82" t="inlineStr">
        <is>
          <t>6</t>
        </is>
      </c>
      <c r="C79" s="239" t="inlineStr">
        <is>
          <t>130</t>
        </is>
      </c>
      <c r="D79" s="83" t="inlineStr">
        <is>
          <t>4</t>
        </is>
      </c>
      <c r="E79" s="769">
        <f>ROUNDUP(C79/$N$1+1,0)*D79</f>
        <v/>
      </c>
      <c r="F79" s="83" t="inlineStr">
        <is>
          <t>4</t>
        </is>
      </c>
      <c r="G79" s="83" t="inlineStr">
        <is>
          <t>1%</t>
        </is>
      </c>
      <c r="H79" s="87" t="inlineStr">
        <is>
          <t>x</t>
        </is>
      </c>
      <c r="I79" s="88" t="inlineStr">
        <is>
          <t>x</t>
        </is>
      </c>
      <c r="J79" s="1205" t="inlineStr">
        <is>
          <t>六阶进阶：
受到武器攻击后，下次自身使用该类型武器时造成的伤害提高40%。此效果只触发一次</t>
        </is>
      </c>
      <c r="K79" s="194" t="n"/>
      <c r="L79" s="194" t="n"/>
      <c r="M79" s="194" t="n"/>
    </row>
    <row r="80" ht="24" customHeight="1">
      <c r="A80" s="263" t="inlineStr">
        <is>
          <t>五阶</t>
        </is>
      </c>
      <c r="B80" s="82" t="inlineStr">
        <is>
          <t>8</t>
        </is>
      </c>
      <c r="C80" s="239" t="inlineStr">
        <is>
          <t>200</t>
        </is>
      </c>
      <c r="D80" s="83" t="inlineStr">
        <is>
          <t>5</t>
        </is>
      </c>
      <c r="E80" s="769">
        <f>ROUNDUP(C80/$N$1+1,0)*D80</f>
        <v/>
      </c>
      <c r="F80" s="83" t="inlineStr">
        <is>
          <t>5</t>
        </is>
      </c>
      <c r="G80" s="83" t="inlineStr">
        <is>
          <t>2%</t>
        </is>
      </c>
      <c r="H80" s="87" t="inlineStr">
        <is>
          <t>x</t>
        </is>
      </c>
      <c r="I80" s="88" t="inlineStr">
        <is>
          <t>x</t>
        </is>
      </c>
      <c r="J80" s="11" t="n"/>
    </row>
    <row r="81" ht="24" customHeight="1">
      <c r="A81" s="263" t="inlineStr">
        <is>
          <t>六阶</t>
        </is>
      </c>
      <c r="B81" s="82" t="inlineStr">
        <is>
          <t>10</t>
        </is>
      </c>
      <c r="C81" s="239" t="inlineStr">
        <is>
          <t>330</t>
        </is>
      </c>
      <c r="D81" s="83" t="inlineStr">
        <is>
          <t>6</t>
        </is>
      </c>
      <c r="E81" s="769">
        <f>ROUNDUP(C81/$N$1+1,0)*D81</f>
        <v/>
      </c>
      <c r="F81" s="83" t="inlineStr">
        <is>
          <t>6</t>
        </is>
      </c>
      <c r="G81" s="83" t="inlineStr">
        <is>
          <t>3%</t>
        </is>
      </c>
      <c r="H81" s="87" t="inlineStr">
        <is>
          <t>x</t>
        </is>
      </c>
      <c r="I81" s="88" t="inlineStr">
        <is>
          <t>x</t>
        </is>
      </c>
      <c r="J81" s="11" t="n"/>
    </row>
    <row r="82" ht="24" customHeight="1">
      <c r="A82" s="263" t="inlineStr">
        <is>
          <t>七阶</t>
        </is>
      </c>
      <c r="B82" s="82" t="inlineStr">
        <is>
          <t>13</t>
        </is>
      </c>
      <c r="C82" s="239" t="inlineStr">
        <is>
          <t>460</t>
        </is>
      </c>
      <c r="D82" s="83" t="inlineStr">
        <is>
          <t>7</t>
        </is>
      </c>
      <c r="E82" s="769">
        <f>ROUNDUP(C82/$N$1+1,0)*D82</f>
        <v/>
      </c>
      <c r="F82" s="83" t="inlineStr">
        <is>
          <t>7</t>
        </is>
      </c>
      <c r="G82" s="83" t="inlineStr">
        <is>
          <t>4%</t>
        </is>
      </c>
      <c r="H82" s="83" t="inlineStr">
        <is>
          <t>2%</t>
        </is>
      </c>
      <c r="I82" s="88" t="inlineStr">
        <is>
          <t>x</t>
        </is>
      </c>
      <c r="J82" s="1205" t="inlineStr">
        <is>
          <t>九阶进阶：
受到武器攻击后，下次自身使用该类型武器时造成的伤害提高50%。此效果只触发一次</t>
        </is>
      </c>
      <c r="K82" s="194" t="n"/>
      <c r="L82" s="194" t="n"/>
      <c r="M82" s="194" t="n"/>
    </row>
    <row r="83" ht="24" customHeight="1">
      <c r="A83" s="263" t="inlineStr">
        <is>
          <t>八阶</t>
        </is>
      </c>
      <c r="B83" s="82" t="inlineStr">
        <is>
          <t>17.5</t>
        </is>
      </c>
      <c r="C83" s="239" t="inlineStr">
        <is>
          <t>460</t>
        </is>
      </c>
      <c r="D83" s="83" t="inlineStr">
        <is>
          <t>8</t>
        </is>
      </c>
      <c r="E83" s="769">
        <f>ROUNDUP(C83/$N$1+1,0)*D83</f>
        <v/>
      </c>
      <c r="F83" s="83" t="inlineStr">
        <is>
          <t>8</t>
        </is>
      </c>
      <c r="G83" s="83" t="inlineStr">
        <is>
          <t>5%</t>
        </is>
      </c>
      <c r="H83" s="83" t="inlineStr">
        <is>
          <t>4%</t>
        </is>
      </c>
      <c r="I83" s="88" t="inlineStr">
        <is>
          <t>x</t>
        </is>
      </c>
      <c r="J83" s="11" t="n"/>
    </row>
    <row r="84" ht="24" customHeight="1">
      <c r="A84" s="263" t="inlineStr">
        <is>
          <t>九阶</t>
        </is>
      </c>
      <c r="B84" s="82" t="inlineStr">
        <is>
          <t>23</t>
        </is>
      </c>
      <c r="C84" s="239" t="inlineStr">
        <is>
          <t>600</t>
        </is>
      </c>
      <c r="D84" s="83" t="inlineStr">
        <is>
          <t>9</t>
        </is>
      </c>
      <c r="E84" s="769">
        <f>ROUNDUP(C84/$N$1+1,0)*D84</f>
        <v/>
      </c>
      <c r="F84" s="83" t="inlineStr">
        <is>
          <t>9</t>
        </is>
      </c>
      <c r="G84" s="83" t="inlineStr">
        <is>
          <t>6%</t>
        </is>
      </c>
      <c r="H84" s="83" t="inlineStr">
        <is>
          <t>6%</t>
        </is>
      </c>
      <c r="I84" s="88" t="inlineStr">
        <is>
          <t>x</t>
        </is>
      </c>
      <c r="J84" s="11" t="n"/>
    </row>
    <row r="85" ht="24" customHeight="1">
      <c r="A85" s="263" t="inlineStr">
        <is>
          <t>十阶</t>
        </is>
      </c>
      <c r="B85" s="82" t="inlineStr">
        <is>
          <t>33</t>
        </is>
      </c>
      <c r="C85" s="239" t="inlineStr">
        <is>
          <t>600</t>
        </is>
      </c>
      <c r="D85" s="83" t="inlineStr">
        <is>
          <t>10</t>
        </is>
      </c>
      <c r="E85" s="769">
        <f>ROUNDUP(C85/$N$1+1,0)*D85</f>
        <v/>
      </c>
      <c r="F85" s="83" t="inlineStr">
        <is>
          <t>10</t>
        </is>
      </c>
      <c r="G85" s="83" t="inlineStr">
        <is>
          <t>8%</t>
        </is>
      </c>
      <c r="H85" s="83" t="inlineStr">
        <is>
          <t>8%</t>
        </is>
      </c>
      <c r="I85" s="84" t="inlineStr">
        <is>
          <t>5%</t>
        </is>
      </c>
      <c r="J85" s="1205" t="inlineStr">
        <is>
          <t>十二阶进阶：
受到武器攻击后，下次自身使用该类型武器时造成的伤害提高50%。此效果只触发两次</t>
        </is>
      </c>
      <c r="K85" s="194" t="n"/>
      <c r="L85" s="194" t="n"/>
      <c r="M85" s="194" t="n"/>
    </row>
    <row r="86" ht="24" customHeight="1">
      <c r="A86" s="263" t="inlineStr">
        <is>
          <t>十一阶</t>
        </is>
      </c>
      <c r="B86" s="82" t="inlineStr">
        <is>
          <t>42</t>
        </is>
      </c>
      <c r="C86" s="292" t="inlineStr">
        <is>
          <t>600</t>
        </is>
      </c>
      <c r="D86" s="807" t="inlineStr">
        <is>
          <t>11</t>
        </is>
      </c>
      <c r="E86" s="84">
        <f>@IF(OR($M$1="周年祝福",$M$1="中秋祝福"),ROUNDUP(C86/$N$1+1,0)*D86,ROUNDUP(C86/2+1,0)*D86)</f>
        <v/>
      </c>
      <c r="F86" s="83" t="inlineStr">
        <is>
          <t>11</t>
        </is>
      </c>
      <c r="G86" s="83" t="inlineStr">
        <is>
          <t>10%</t>
        </is>
      </c>
      <c r="H86" s="83" t="inlineStr">
        <is>
          <t>10%</t>
        </is>
      </c>
      <c r="I86" s="84" t="inlineStr">
        <is>
          <t>12%</t>
        </is>
      </c>
      <c r="J86" s="11" t="n"/>
    </row>
    <row r="87" ht="24" customHeight="1">
      <c r="A87" s="263" t="inlineStr">
        <is>
          <t>十二阶</t>
        </is>
      </c>
      <c r="B87" s="764" t="inlineStr">
        <is>
          <t>53</t>
        </is>
      </c>
      <c r="C87" s="292" t="inlineStr">
        <is>
          <t>600</t>
        </is>
      </c>
      <c r="D87" s="807" t="inlineStr">
        <is>
          <t>12</t>
        </is>
      </c>
      <c r="E87" s="84">
        <f>@IF(OR($M$1="周年祝福",$M$1="中秋祝福"),ROUNDUP(C87/$N$1+1,0)*D87,ROUNDUP(C87/2+1,0)*D87)</f>
        <v/>
      </c>
      <c r="F87" s="83" t="inlineStr">
        <is>
          <t>12</t>
        </is>
      </c>
      <c r="G87" s="83" t="inlineStr">
        <is>
          <t>12%</t>
        </is>
      </c>
      <c r="H87" s="83" t="inlineStr">
        <is>
          <t>12%</t>
        </is>
      </c>
      <c r="I87" s="84" t="inlineStr">
        <is>
          <t>19%</t>
        </is>
      </c>
      <c r="J87" s="11" t="n"/>
    </row>
    <row r="88" ht="24" customHeight="1">
      <c r="A88" s="263" t="inlineStr">
        <is>
          <t>十三阶</t>
        </is>
      </c>
      <c r="B88" s="764" t="inlineStr">
        <is>
          <t>76</t>
        </is>
      </c>
      <c r="C88" s="292" t="inlineStr">
        <is>
          <t>600</t>
        </is>
      </c>
      <c r="D88" s="807" t="inlineStr">
        <is>
          <t>13</t>
        </is>
      </c>
      <c r="E88" s="84">
        <f>ROUNDUP(C88/2+1,0)*D88</f>
        <v/>
      </c>
      <c r="F88" s="83" t="inlineStr">
        <is>
          <t>13</t>
        </is>
      </c>
      <c r="G88" s="83" t="inlineStr">
        <is>
          <t>14%</t>
        </is>
      </c>
      <c r="H88" s="83" t="inlineStr">
        <is>
          <t>14%</t>
        </is>
      </c>
      <c r="I88" s="84" t="inlineStr">
        <is>
          <t>28%</t>
        </is>
      </c>
      <c r="J88" s="1205" t="inlineStr">
        <is>
          <t>十五阶进阶：
受到武器攻击后，下次自身使用该类型武器时造成的伤害提高60%。此效果只触发两次</t>
        </is>
      </c>
      <c r="K88" s="194" t="n"/>
      <c r="L88" s="194" t="n"/>
      <c r="M88" s="194" t="n"/>
    </row>
    <row r="89" ht="24" customHeight="1">
      <c r="A89" s="263" t="inlineStr">
        <is>
          <t>十四阶</t>
        </is>
      </c>
      <c r="B89" s="764" t="inlineStr">
        <is>
          <t>96</t>
        </is>
      </c>
      <c r="C89" s="292" t="inlineStr">
        <is>
          <t>600</t>
        </is>
      </c>
      <c r="D89" s="807" t="inlineStr">
        <is>
          <t>14</t>
        </is>
      </c>
      <c r="E89" s="84">
        <f>ROUNDUP(C89/2+1,0)*D89</f>
        <v/>
      </c>
      <c r="F89" s="83" t="inlineStr">
        <is>
          <t>14</t>
        </is>
      </c>
      <c r="G89" s="83" t="inlineStr">
        <is>
          <t>17%</t>
        </is>
      </c>
      <c r="H89" s="83" t="inlineStr">
        <is>
          <t>17%</t>
        </is>
      </c>
      <c r="I89" s="84" t="inlineStr">
        <is>
          <t>39%</t>
        </is>
      </c>
      <c r="J89" s="11" t="n"/>
    </row>
    <row r="90" ht="24" customHeight="1">
      <c r="A90" s="267" t="inlineStr">
        <is>
          <t>十五阶</t>
        </is>
      </c>
      <c r="B90" s="89" t="inlineStr">
        <is>
          <t>120</t>
        </is>
      </c>
      <c r="C90" s="669" t="inlineStr">
        <is>
          <t>x</t>
        </is>
      </c>
      <c r="D90" s="91" t="inlineStr">
        <is>
          <t>x</t>
        </is>
      </c>
      <c r="E90" s="92" t="inlineStr">
        <is>
          <t>x</t>
        </is>
      </c>
      <c r="F90" s="90" t="inlineStr">
        <is>
          <t>15</t>
        </is>
      </c>
      <c r="G90" s="90" t="inlineStr">
        <is>
          <t>20%</t>
        </is>
      </c>
      <c r="H90" s="90" t="inlineStr">
        <is>
          <t>20%</t>
        </is>
      </c>
      <c r="I90" s="224" t="inlineStr">
        <is>
          <t>50%</t>
        </is>
      </c>
      <c r="J90" s="11" t="n"/>
    </row>
    <row r="91" ht="24" customHeight="1">
      <c r="A91" s="652" t="inlineStr"/>
    </row>
    <row r="92" ht="24" customHeight="1">
      <c r="A92" s="1207" t="inlineStr">
        <is>
          <t>灵光一现</t>
        </is>
      </c>
      <c r="B92" s="118" t="inlineStr">
        <is>
          <t>战斗力</t>
        </is>
      </c>
      <c r="C92" s="202" t="inlineStr">
        <is>
          <t>祝福值</t>
        </is>
      </c>
      <c r="D92" s="227" t="inlineStr">
        <is>
          <t>单次数量</t>
        </is>
      </c>
      <c r="E92" s="204" t="inlineStr">
        <is>
          <t>满值材料</t>
        </is>
      </c>
      <c r="F92" s="227" t="inlineStr">
        <is>
          <t>速度值</t>
        </is>
      </c>
      <c r="G92" s="227" t="inlineStr">
        <is>
          <t>技能增伤</t>
        </is>
      </c>
      <c r="H92" s="227" t="inlineStr">
        <is>
          <t>门技增伤</t>
        </is>
      </c>
      <c r="I92" s="204" t="inlineStr">
        <is>
          <t>暴击伤害</t>
        </is>
      </c>
      <c r="J92" s="24" t="inlineStr">
        <is>
          <t>效果说明（消耗材料类型-金火土）</t>
        </is>
      </c>
      <c r="K92" s="56" t="n"/>
      <c r="L92" s="56" t="n"/>
      <c r="M92" s="56" t="n"/>
    </row>
    <row r="93" ht="24" customHeight="1">
      <c r="A93" s="876" t="inlineStr">
        <is>
          <t>一阶</t>
        </is>
      </c>
      <c r="B93" s="234" t="inlineStr">
        <is>
          <t>1</t>
        </is>
      </c>
      <c r="C93" s="683" t="inlineStr">
        <is>
          <t>20</t>
        </is>
      </c>
      <c r="D93" s="566" t="inlineStr">
        <is>
          <t>1</t>
        </is>
      </c>
      <c r="E93" s="769">
        <f>ROUNDUP(C93/$N$1+1,0)*D93</f>
        <v/>
      </c>
      <c r="F93" s="340" t="inlineStr">
        <is>
          <t>1</t>
        </is>
      </c>
      <c r="G93" s="253" t="inlineStr">
        <is>
          <t>x</t>
        </is>
      </c>
      <c r="H93" s="666" t="inlineStr">
        <is>
          <t>x</t>
        </is>
      </c>
      <c r="I93" s="662" t="inlineStr">
        <is>
          <t>x</t>
        </is>
      </c>
      <c r="J93" s="81" t="inlineStr">
        <is>
          <t>三阶解锁：
开局第一次主动技能必中且造成的伤害提高40%</t>
        </is>
      </c>
      <c r="K93" s="3" t="n"/>
      <c r="L93" s="3" t="n"/>
      <c r="M93" s="3" t="n"/>
    </row>
    <row r="94" ht="24" customHeight="1">
      <c r="A94" s="263" t="inlineStr">
        <is>
          <t>二阶</t>
        </is>
      </c>
      <c r="B94" s="82" t="inlineStr">
        <is>
          <t>2</t>
        </is>
      </c>
      <c r="C94" s="239" t="inlineStr">
        <is>
          <t>40</t>
        </is>
      </c>
      <c r="D94" s="83" t="inlineStr">
        <is>
          <t>2</t>
        </is>
      </c>
      <c r="E94" s="769">
        <f>ROUNDUP(C94/$N$1+1,0)*D94</f>
        <v/>
      </c>
      <c r="F94" s="83" t="inlineStr">
        <is>
          <t>2</t>
        </is>
      </c>
      <c r="G94" s="87" t="inlineStr">
        <is>
          <t>x</t>
        </is>
      </c>
      <c r="H94" s="87" t="inlineStr">
        <is>
          <t>x</t>
        </is>
      </c>
      <c r="I94" s="88" t="inlineStr">
        <is>
          <t>x</t>
        </is>
      </c>
      <c r="J94" s="11" t="n"/>
    </row>
    <row r="95" ht="24" customHeight="1">
      <c r="A95" s="263" t="inlineStr">
        <is>
          <t>三阶</t>
        </is>
      </c>
      <c r="B95" s="82" t="inlineStr">
        <is>
          <t>4</t>
        </is>
      </c>
      <c r="C95" s="239" t="inlineStr">
        <is>
          <t>80</t>
        </is>
      </c>
      <c r="D95" s="83" t="inlineStr">
        <is>
          <t>3</t>
        </is>
      </c>
      <c r="E95" s="769">
        <f>ROUNDUP(C95/$N$1+1,0)*D95</f>
        <v/>
      </c>
      <c r="F95" s="83" t="inlineStr">
        <is>
          <t>3</t>
        </is>
      </c>
      <c r="G95" s="87" t="inlineStr">
        <is>
          <t>x</t>
        </is>
      </c>
      <c r="H95" s="87" t="inlineStr">
        <is>
          <t>x</t>
        </is>
      </c>
      <c r="I95" s="88" t="inlineStr">
        <is>
          <t>x</t>
        </is>
      </c>
      <c r="J95" s="11" t="n"/>
    </row>
    <row r="96" ht="24" customHeight="1">
      <c r="A96" s="263" t="inlineStr">
        <is>
          <t>四阶</t>
        </is>
      </c>
      <c r="B96" s="82" t="inlineStr">
        <is>
          <t>6</t>
        </is>
      </c>
      <c r="C96" s="239" t="inlineStr">
        <is>
          <t>130</t>
        </is>
      </c>
      <c r="D96" s="83" t="inlineStr">
        <is>
          <t>4</t>
        </is>
      </c>
      <c r="E96" s="769">
        <f>ROUNDUP(C96/$N$1+1,0)*D96</f>
        <v/>
      </c>
      <c r="F96" s="83" t="inlineStr">
        <is>
          <t>4</t>
        </is>
      </c>
      <c r="G96" s="83" t="inlineStr">
        <is>
          <t>2%</t>
        </is>
      </c>
      <c r="H96" s="87" t="inlineStr">
        <is>
          <t>x</t>
        </is>
      </c>
      <c r="I96" s="88" t="inlineStr">
        <is>
          <t>x</t>
        </is>
      </c>
      <c r="J96" s="1205" t="inlineStr">
        <is>
          <t>六阶进阶：
开局前两次主动技能必中且造成的伤害提高40%</t>
        </is>
      </c>
      <c r="K96" s="194" t="n"/>
      <c r="L96" s="194" t="n"/>
      <c r="M96" s="194" t="n"/>
    </row>
    <row r="97" ht="24" customHeight="1">
      <c r="A97" s="263" t="inlineStr">
        <is>
          <t>五阶</t>
        </is>
      </c>
      <c r="B97" s="82" t="inlineStr">
        <is>
          <t>8</t>
        </is>
      </c>
      <c r="C97" s="239" t="inlineStr">
        <is>
          <t>200</t>
        </is>
      </c>
      <c r="D97" s="83" t="inlineStr">
        <is>
          <t>5</t>
        </is>
      </c>
      <c r="E97" s="769">
        <f>ROUNDUP(C97/$N$1+1,0)*D97</f>
        <v/>
      </c>
      <c r="F97" s="83" t="inlineStr">
        <is>
          <t>5</t>
        </is>
      </c>
      <c r="G97" s="83" t="inlineStr">
        <is>
          <t>4%</t>
        </is>
      </c>
      <c r="H97" s="87" t="inlineStr">
        <is>
          <t>x</t>
        </is>
      </c>
      <c r="I97" s="88" t="inlineStr">
        <is>
          <t>x</t>
        </is>
      </c>
      <c r="J97" s="11" t="n"/>
    </row>
    <row r="98" ht="24" customHeight="1">
      <c r="A98" s="263" t="inlineStr">
        <is>
          <t>六阶</t>
        </is>
      </c>
      <c r="B98" s="82" t="inlineStr">
        <is>
          <t>10</t>
        </is>
      </c>
      <c r="C98" s="239" t="inlineStr">
        <is>
          <t>330</t>
        </is>
      </c>
      <c r="D98" s="83" t="inlineStr">
        <is>
          <t>6</t>
        </is>
      </c>
      <c r="E98" s="769">
        <f>ROUNDUP(C98/$N$1+1,0)*D98</f>
        <v/>
      </c>
      <c r="F98" s="83" t="inlineStr">
        <is>
          <t>6</t>
        </is>
      </c>
      <c r="G98" s="83" t="inlineStr">
        <is>
          <t>6%</t>
        </is>
      </c>
      <c r="H98" s="87" t="inlineStr">
        <is>
          <t>x</t>
        </is>
      </c>
      <c r="I98" s="88" t="inlineStr">
        <is>
          <t>x</t>
        </is>
      </c>
      <c r="J98" s="11" t="n"/>
    </row>
    <row r="99" ht="24" customHeight="1">
      <c r="A99" s="263" t="inlineStr">
        <is>
          <t>七阶</t>
        </is>
      </c>
      <c r="B99" s="82" t="inlineStr">
        <is>
          <t>13</t>
        </is>
      </c>
      <c r="C99" s="239" t="inlineStr">
        <is>
          <t>460</t>
        </is>
      </c>
      <c r="D99" s="83" t="inlineStr">
        <is>
          <t>7</t>
        </is>
      </c>
      <c r="E99" s="769">
        <f>ROUNDUP(C99/$N$1+1,0)*D99</f>
        <v/>
      </c>
      <c r="F99" s="83" t="inlineStr">
        <is>
          <t>7</t>
        </is>
      </c>
      <c r="G99" s="83" t="inlineStr">
        <is>
          <t>8%</t>
        </is>
      </c>
      <c r="H99" s="83" t="inlineStr">
        <is>
          <t>3%</t>
        </is>
      </c>
      <c r="I99" s="88" t="inlineStr">
        <is>
          <t>x</t>
        </is>
      </c>
      <c r="J99" s="1205" t="inlineStr">
        <is>
          <t>九阶进阶：
开局前两次主动技能必中且造成的伤害提高50%</t>
        </is>
      </c>
      <c r="K99" s="194" t="n"/>
      <c r="L99" s="194" t="n"/>
      <c r="M99" s="194" t="n"/>
    </row>
    <row r="100" ht="24" customHeight="1">
      <c r="A100" s="263" t="inlineStr">
        <is>
          <t>八阶</t>
        </is>
      </c>
      <c r="B100" s="82" t="inlineStr">
        <is>
          <t>17.5</t>
        </is>
      </c>
      <c r="C100" s="239" t="inlineStr">
        <is>
          <t>460</t>
        </is>
      </c>
      <c r="D100" s="83" t="inlineStr">
        <is>
          <t>8</t>
        </is>
      </c>
      <c r="E100" s="769">
        <f>ROUNDUP(C100/$N$1+1,0)*D100</f>
        <v/>
      </c>
      <c r="F100" s="83" t="inlineStr">
        <is>
          <t>8</t>
        </is>
      </c>
      <c r="G100" s="83" t="inlineStr">
        <is>
          <t>10%</t>
        </is>
      </c>
      <c r="H100" s="83" t="inlineStr">
        <is>
          <t>6%</t>
        </is>
      </c>
      <c r="I100" s="88" t="inlineStr">
        <is>
          <t>x</t>
        </is>
      </c>
      <c r="J100" s="11" t="n"/>
    </row>
    <row r="101" ht="24" customHeight="1">
      <c r="A101" s="263" t="inlineStr">
        <is>
          <t>九阶</t>
        </is>
      </c>
      <c r="B101" s="82" t="inlineStr">
        <is>
          <t>23</t>
        </is>
      </c>
      <c r="C101" s="239" t="inlineStr">
        <is>
          <t>600</t>
        </is>
      </c>
      <c r="D101" s="83" t="inlineStr">
        <is>
          <t>9</t>
        </is>
      </c>
      <c r="E101" s="769">
        <f>ROUNDUP(C101/$N$1+1,0)*D101</f>
        <v/>
      </c>
      <c r="F101" s="83" t="inlineStr">
        <is>
          <t>9</t>
        </is>
      </c>
      <c r="G101" s="83" t="inlineStr">
        <is>
          <t>12%</t>
        </is>
      </c>
      <c r="H101" s="83" t="inlineStr">
        <is>
          <t>9%</t>
        </is>
      </c>
      <c r="I101" s="88" t="inlineStr">
        <is>
          <t>x</t>
        </is>
      </c>
      <c r="J101" s="11" t="n"/>
    </row>
    <row r="102" ht="24" customHeight="1">
      <c r="A102" s="263" t="inlineStr">
        <is>
          <t>十阶</t>
        </is>
      </c>
      <c r="B102" s="82" t="inlineStr">
        <is>
          <t>33</t>
        </is>
      </c>
      <c r="C102" s="239" t="inlineStr">
        <is>
          <t>600</t>
        </is>
      </c>
      <c r="D102" s="83" t="inlineStr">
        <is>
          <t>10</t>
        </is>
      </c>
      <c r="E102" s="769">
        <f>ROUNDUP(C102/$N$1+1,0)*D102</f>
        <v/>
      </c>
      <c r="F102" s="83" t="inlineStr">
        <is>
          <t>10</t>
        </is>
      </c>
      <c r="G102" s="83" t="inlineStr">
        <is>
          <t>15%</t>
        </is>
      </c>
      <c r="H102" s="83" t="inlineStr">
        <is>
          <t>12%</t>
        </is>
      </c>
      <c r="I102" s="84" t="inlineStr">
        <is>
          <t>5%</t>
        </is>
      </c>
      <c r="J102" s="1205" t="inlineStr">
        <is>
          <t>十二阶进阶：
开局前三次主动技能必中且造成的伤害提高50%</t>
        </is>
      </c>
      <c r="K102" s="194" t="n"/>
      <c r="L102" s="194" t="n"/>
      <c r="M102" s="194" t="n"/>
    </row>
    <row r="103" ht="24" customHeight="1">
      <c r="A103" s="263" t="inlineStr">
        <is>
          <t>十一阶</t>
        </is>
      </c>
      <c r="B103" s="82" t="inlineStr">
        <is>
          <t>42</t>
        </is>
      </c>
      <c r="C103" s="292" t="inlineStr">
        <is>
          <t>600</t>
        </is>
      </c>
      <c r="D103" s="807" t="inlineStr">
        <is>
          <t>11</t>
        </is>
      </c>
      <c r="E103" s="84">
        <f>@IF(OR($M$1="周年祝福",$M$1="中秋祝福"),ROUNDUP(C103/$N$1+1,0)*D103,ROUNDUP(C103/2+1,0)*D103)</f>
        <v/>
      </c>
      <c r="F103" s="83" t="inlineStr">
        <is>
          <t>11</t>
        </is>
      </c>
      <c r="G103" s="83" t="inlineStr">
        <is>
          <t>18%</t>
        </is>
      </c>
      <c r="H103" s="83" t="inlineStr">
        <is>
          <t>15%</t>
        </is>
      </c>
      <c r="I103" s="84" t="inlineStr">
        <is>
          <t>12%</t>
        </is>
      </c>
      <c r="J103" s="11" t="n"/>
    </row>
    <row r="104" ht="24" customHeight="1">
      <c r="A104" s="263" t="inlineStr">
        <is>
          <t>十二阶</t>
        </is>
      </c>
      <c r="B104" s="764" t="inlineStr">
        <is>
          <t>53</t>
        </is>
      </c>
      <c r="C104" s="292" t="inlineStr">
        <is>
          <t>600</t>
        </is>
      </c>
      <c r="D104" s="807" t="inlineStr">
        <is>
          <t>12</t>
        </is>
      </c>
      <c r="E104" s="84">
        <f>@IF(OR($M$1="周年祝福",$M$1="中秋祝福"),ROUNDUP(C104/$N$1+1,0)*D104,ROUNDUP(C104/2+1,0)*D104)</f>
        <v/>
      </c>
      <c r="F104" s="83" t="inlineStr">
        <is>
          <t>12</t>
        </is>
      </c>
      <c r="G104" s="83" t="inlineStr">
        <is>
          <t>21%</t>
        </is>
      </c>
      <c r="H104" s="83" t="inlineStr">
        <is>
          <t>18%</t>
        </is>
      </c>
      <c r="I104" s="84" t="inlineStr">
        <is>
          <t>19%</t>
        </is>
      </c>
      <c r="J104" s="11" t="n"/>
    </row>
    <row r="105" ht="24" customHeight="1">
      <c r="A105" s="263" t="inlineStr">
        <is>
          <t>十三阶</t>
        </is>
      </c>
      <c r="B105" s="764" t="inlineStr">
        <is>
          <t>76</t>
        </is>
      </c>
      <c r="C105" s="292" t="inlineStr">
        <is>
          <t>600</t>
        </is>
      </c>
      <c r="D105" s="807" t="inlineStr">
        <is>
          <t>13</t>
        </is>
      </c>
      <c r="E105" s="84">
        <f>ROUNDUP(C105/2+1,0)*D105</f>
        <v/>
      </c>
      <c r="F105" s="83" t="inlineStr">
        <is>
          <t>13</t>
        </is>
      </c>
      <c r="G105" s="83" t="inlineStr">
        <is>
          <t>24%</t>
        </is>
      </c>
      <c r="H105" s="83" t="inlineStr">
        <is>
          <t>22%</t>
        </is>
      </c>
      <c r="I105" s="84" t="inlineStr">
        <is>
          <t>28%</t>
        </is>
      </c>
      <c r="J105" s="1205" t="inlineStr">
        <is>
          <t>十五阶进阶：
开局前三次主动技能必中且造成的伤害提高60%</t>
        </is>
      </c>
      <c r="K105" s="194" t="n"/>
      <c r="L105" s="194" t="n"/>
      <c r="M105" s="194" t="n"/>
    </row>
    <row r="106" ht="24" customHeight="1">
      <c r="A106" s="263" t="inlineStr">
        <is>
          <t>十四阶</t>
        </is>
      </c>
      <c r="B106" s="764" t="inlineStr">
        <is>
          <t>96</t>
        </is>
      </c>
      <c r="C106" s="292" t="inlineStr">
        <is>
          <t>600</t>
        </is>
      </c>
      <c r="D106" s="807" t="inlineStr">
        <is>
          <t>14</t>
        </is>
      </c>
      <c r="E106" s="84">
        <f>ROUNDUP(C106/2+1,0)*D106</f>
        <v/>
      </c>
      <c r="F106" s="83" t="inlineStr">
        <is>
          <t>14</t>
        </is>
      </c>
      <c r="G106" s="83" t="inlineStr">
        <is>
          <t>27%</t>
        </is>
      </c>
      <c r="H106" s="83" t="inlineStr">
        <is>
          <t>26%</t>
        </is>
      </c>
      <c r="I106" s="84" t="inlineStr">
        <is>
          <t>39%</t>
        </is>
      </c>
      <c r="J106" s="11" t="n"/>
    </row>
    <row r="107" ht="24" customHeight="1">
      <c r="A107" s="267" t="inlineStr">
        <is>
          <t>十五阶</t>
        </is>
      </c>
      <c r="B107" s="89" t="inlineStr">
        <is>
          <t>120</t>
        </is>
      </c>
      <c r="C107" s="669" t="inlineStr">
        <is>
          <t>x</t>
        </is>
      </c>
      <c r="D107" s="91" t="inlineStr">
        <is>
          <t>x</t>
        </is>
      </c>
      <c r="E107" s="92" t="inlineStr">
        <is>
          <t>x</t>
        </is>
      </c>
      <c r="F107" s="90" t="inlineStr">
        <is>
          <t>15</t>
        </is>
      </c>
      <c r="G107" s="90" t="inlineStr">
        <is>
          <t>30%</t>
        </is>
      </c>
      <c r="H107" s="90" t="inlineStr">
        <is>
          <t>30%</t>
        </is>
      </c>
      <c r="I107" s="224" t="inlineStr">
        <is>
          <t>50%</t>
        </is>
      </c>
      <c r="J107" s="11" t="n"/>
    </row>
  </sheetData>
  <mergeCells count="50">
    <mergeCell ref="J54:M56"/>
    <mergeCell ref="J79:M81"/>
    <mergeCell ref="J75:M75"/>
    <mergeCell ref="A23:M23"/>
    <mergeCell ref="J62:M64"/>
    <mergeCell ref="J25:M27"/>
    <mergeCell ref="H1:L1"/>
    <mergeCell ref="A91:M91"/>
    <mergeCell ref="A57:M57"/>
    <mergeCell ref="H2:M2"/>
    <mergeCell ref="J31:M33"/>
    <mergeCell ref="J71:M73"/>
    <mergeCell ref="J58:M58"/>
    <mergeCell ref="J105:M107"/>
    <mergeCell ref="J96:M98"/>
    <mergeCell ref="J92:M92"/>
    <mergeCell ref="J48:M50"/>
    <mergeCell ref="A40:M40"/>
    <mergeCell ref="J51:M53"/>
    <mergeCell ref="D1:G1"/>
    <mergeCell ref="J42:M44"/>
    <mergeCell ref="B1:C1"/>
    <mergeCell ref="J76:M78"/>
    <mergeCell ref="J14:M16"/>
    <mergeCell ref="H3:M3"/>
    <mergeCell ref="J17:M19"/>
    <mergeCell ref="J8:M10"/>
    <mergeCell ref="H5:M5"/>
    <mergeCell ref="J88:M90"/>
    <mergeCell ref="A2:A5"/>
    <mergeCell ref="A6:M6"/>
    <mergeCell ref="J82:M84"/>
    <mergeCell ref="J65:M67"/>
    <mergeCell ref="J24:M24"/>
    <mergeCell ref="J34:M36"/>
    <mergeCell ref="J37:M39"/>
    <mergeCell ref="J28:M30"/>
    <mergeCell ref="J59:M61"/>
    <mergeCell ref="J93:M95"/>
    <mergeCell ref="J99:M101"/>
    <mergeCell ref="J102:M104"/>
    <mergeCell ref="H4:M4"/>
    <mergeCell ref="J68:M70"/>
    <mergeCell ref="A74:M74"/>
    <mergeCell ref="J11:M13"/>
    <mergeCell ref="J20:M22"/>
    <mergeCell ref="J7:M7"/>
    <mergeCell ref="J85:M87"/>
    <mergeCell ref="J41:M41"/>
    <mergeCell ref="J45:M47"/>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C2" r:id="rId3"/>
    <hyperlink xmlns:r="http://schemas.openxmlformats.org/officeDocument/2006/relationships" ref="B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A7" r:id="rId8"/>
    <hyperlink xmlns:r="http://schemas.openxmlformats.org/officeDocument/2006/relationships" ref="A24" r:id="rId9"/>
    <hyperlink xmlns:r="http://schemas.openxmlformats.org/officeDocument/2006/relationships" ref="A41" r:id="rId10"/>
    <hyperlink xmlns:r="http://schemas.openxmlformats.org/officeDocument/2006/relationships" ref="A58" r:id="rId11"/>
    <hyperlink xmlns:r="http://schemas.openxmlformats.org/officeDocument/2006/relationships" ref="A75" r:id="rId12"/>
    <hyperlink xmlns:r="http://schemas.openxmlformats.org/officeDocument/2006/relationships" ref="A92" r:id="rId1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6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s>
  <sheetData>
    <row r="1" ht="24" customHeight="1">
      <c r="A1" s="625" t="inlineStr">
        <is>
          <t>飞升化境</t>
        </is>
      </c>
      <c r="B1" s="653" t="inlineStr">
        <is>
          <t>名称</t>
        </is>
      </c>
      <c r="C1" s="3" t="n"/>
      <c r="D1" s="3" t="n"/>
      <c r="E1" s="3" t="n"/>
      <c r="F1" s="388" t="inlineStr">
        <is>
          <t>祝福详情：进度模式，永久有效，暂无活动。</t>
        </is>
      </c>
      <c r="G1" s="3" t="n"/>
      <c r="H1" s="3" t="n"/>
      <c r="I1" s="3" t="n"/>
      <c r="J1" s="3" t="n"/>
      <c r="K1" s="3" t="n"/>
      <c r="L1" s="3" t="n"/>
      <c r="M1" s="3" t="n"/>
    </row>
    <row r="2" ht="24" customHeight="1">
      <c r="A2" s="1208" t="inlineStr">
        <is>
          <t>化境符
玄铁令</t>
        </is>
      </c>
      <c r="B2" s="1209" t="inlineStr">
        <is>
          <t>化境斗技</t>
        </is>
      </c>
      <c r="C2" s="1210" t="inlineStr">
        <is>
          <t>清虚斗技
通天教义</t>
        </is>
      </c>
      <c r="D2" s="1210" t="inlineStr">
        <is>
          <t>凌虚斗技
九幽秘传</t>
        </is>
      </c>
      <c r="E2" s="1211" t="inlineStr">
        <is>
          <t>冲虚斗技
破界转轮</t>
        </is>
      </c>
      <c r="F2" s="1177" t="inlineStr">
        <is>
          <t>基础祝福：固定2点进度值。化境符200斗豆。玄铁令200斗豆/斗币。</t>
        </is>
      </c>
      <c r="G2" s="123" t="n"/>
      <c r="H2" s="123" t="n"/>
      <c r="I2" s="123" t="n"/>
      <c r="J2" s="123" t="n"/>
      <c r="K2" s="123" t="n"/>
      <c r="L2" s="123" t="n"/>
      <c r="M2" s="123" t="n"/>
    </row>
    <row r="3" ht="24" customHeight="1">
      <c r="A3" s="45" t="n"/>
      <c r="B3" s="553" t="n"/>
      <c r="C3" s="1124" t="n"/>
      <c r="D3" s="1124" t="n"/>
      <c r="E3" s="535" t="n"/>
      <c r="F3" s="1212" t="inlineStr">
        <is>
          <t>春节祝福：固定2点进度值。化境符200斗豆。玄铁令200斗豆/斗币。</t>
        </is>
      </c>
      <c r="G3" s="158" t="n"/>
      <c r="H3" s="158" t="n"/>
      <c r="I3" s="158" t="n"/>
      <c r="J3" s="158" t="n"/>
      <c r="K3" s="158" t="n"/>
      <c r="L3" s="158" t="n"/>
      <c r="M3" s="158" t="n"/>
    </row>
    <row r="4" ht="24" customHeight="1">
      <c r="A4" s="45" t="n"/>
      <c r="B4" s="1213" t="inlineStr">
        <is>
          <t>飞升大战</t>
        </is>
      </c>
      <c r="C4" s="639" t="inlineStr">
        <is>
          <t>境界奖励</t>
        </is>
      </c>
      <c r="D4" s="639" t="inlineStr">
        <is>
          <t>排行奖励</t>
        </is>
      </c>
      <c r="E4" s="1214" t="inlineStr">
        <is>
          <t>作战奖励</t>
        </is>
      </c>
      <c r="F4" s="1212" t="inlineStr">
        <is>
          <t>周年祝福：固定2点进度值。化境符200斗豆。玄铁令200斗豆/斗币。</t>
        </is>
      </c>
      <c r="G4" s="158" t="n"/>
      <c r="H4" s="158" t="n"/>
      <c r="I4" s="158" t="n"/>
      <c r="J4" s="158" t="n"/>
      <c r="K4" s="158" t="n"/>
      <c r="L4" s="158" t="n"/>
      <c r="M4" s="158" t="n"/>
    </row>
    <row r="5" ht="24" customHeight="1">
      <c r="A5" s="809" t="n"/>
      <c r="B5" s="553" t="n"/>
      <c r="C5" s="1124" t="n"/>
      <c r="D5" s="1124" t="n"/>
      <c r="E5" s="535" t="n"/>
      <c r="F5" s="1215" t="inlineStr">
        <is>
          <t>中秋祝福：固定2点进度值。化境符200斗豆。玄铁令200斗豆/斗币。</t>
        </is>
      </c>
      <c r="G5" s="270" t="n"/>
      <c r="H5" s="270" t="n"/>
      <c r="I5" s="270" t="n"/>
      <c r="J5" s="270" t="n"/>
      <c r="K5" s="270" t="n"/>
      <c r="L5" s="270" t="n"/>
      <c r="M5" s="270" t="n"/>
    </row>
    <row r="6" ht="24" customHeight="1">
      <c r="A6" s="765" t="inlineStr"/>
      <c r="B6" s="3" t="n"/>
      <c r="C6" s="3" t="n"/>
      <c r="D6" s="3" t="n"/>
      <c r="E6" s="3" t="n"/>
      <c r="F6" s="3" t="n"/>
      <c r="G6" s="3" t="n"/>
      <c r="H6" s="3" t="n"/>
      <c r="I6" s="3" t="n"/>
      <c r="J6" s="3" t="n"/>
      <c r="K6" s="3" t="n"/>
      <c r="L6" s="3" t="n"/>
      <c r="M6" s="3" t="n"/>
    </row>
    <row r="7" ht="24" customHeight="1">
      <c r="A7" s="202" t="inlineStr">
        <is>
          <t>通天教义</t>
        </is>
      </c>
      <c r="B7" s="227" t="inlineStr">
        <is>
          <t>战斗力</t>
        </is>
      </c>
      <c r="C7" s="227" t="inlineStr">
        <is>
          <t>进度值</t>
        </is>
      </c>
      <c r="D7" s="227" t="inlineStr">
        <is>
          <t>单次材料</t>
        </is>
      </c>
      <c r="E7" s="206" t="inlineStr">
        <is>
          <t>满值材料</t>
        </is>
      </c>
      <c r="F7" s="24" t="inlineStr">
        <is>
          <t>效果说明（消耗化境符*  37激活）</t>
        </is>
      </c>
      <c r="G7" s="56" t="n"/>
      <c r="H7" s="56" t="n"/>
      <c r="I7" s="56" t="n"/>
      <c r="J7" s="56" t="n"/>
      <c r="K7" s="56" t="n"/>
      <c r="L7" s="56" t="n"/>
      <c r="M7" s="56" t="n"/>
    </row>
    <row r="8" ht="24" customHeight="1">
      <c r="A8" s="684" t="inlineStr">
        <is>
          <t>一阶</t>
        </is>
      </c>
      <c r="B8" s="558" t="inlineStr">
        <is>
          <t>2</t>
        </is>
      </c>
      <c r="C8" s="566" t="inlineStr">
        <is>
          <t>20</t>
        </is>
      </c>
      <c r="D8" s="566" t="inlineStr">
        <is>
          <t>1</t>
        </is>
      </c>
      <c r="E8" s="684">
        <f>ROUNDUP((C8/2),0)*D8</f>
        <v/>
      </c>
      <c r="F8" s="319" t="inlineStr">
        <is>
          <t>生命低于50%时触发，提高 10 %韧性， 3 %武器伤害，持续2回合。</t>
        </is>
      </c>
      <c r="G8" s="158" t="n"/>
      <c r="H8" s="158" t="n"/>
      <c r="I8" s="158" t="n"/>
      <c r="J8" s="158" t="n"/>
      <c r="K8" s="158" t="n"/>
      <c r="L8" s="158" t="n"/>
      <c r="M8" s="320" t="n"/>
    </row>
    <row r="9" ht="24" customHeight="1">
      <c r="A9" s="222" t="inlineStr">
        <is>
          <t>二阶</t>
        </is>
      </c>
      <c r="B9" s="82" t="inlineStr">
        <is>
          <t>4</t>
        </is>
      </c>
      <c r="C9" s="83" t="inlineStr">
        <is>
          <t>40</t>
        </is>
      </c>
      <c r="D9" s="83" t="inlineStr">
        <is>
          <t>2</t>
        </is>
      </c>
      <c r="E9" s="222">
        <f>ROUNDUP((C9/2),0)*D9</f>
        <v/>
      </c>
      <c r="F9" s="85" t="inlineStr">
        <is>
          <t>生命低于52%时触发，提高 15 %韧性， 5 %武器伤害，持续2回合。</t>
        </is>
      </c>
      <c r="G9" s="129" t="n"/>
      <c r="H9" s="129" t="n"/>
      <c r="I9" s="129" t="n"/>
      <c r="J9" s="129" t="n"/>
      <c r="K9" s="129" t="n"/>
      <c r="L9" s="129" t="n"/>
      <c r="M9" s="130" t="n"/>
    </row>
    <row r="10" ht="24" customHeight="1">
      <c r="A10" s="222" t="inlineStr">
        <is>
          <t>三阶</t>
        </is>
      </c>
      <c r="B10" s="82" t="inlineStr">
        <is>
          <t>6</t>
        </is>
      </c>
      <c r="C10" s="83" t="inlineStr">
        <is>
          <t>100</t>
        </is>
      </c>
      <c r="D10" s="83" t="inlineStr">
        <is>
          <t>2</t>
        </is>
      </c>
      <c r="E10" s="222">
        <f>ROUNDUP((C10/2),0)*D10</f>
        <v/>
      </c>
      <c r="F10" s="85" t="inlineStr">
        <is>
          <t>生命低于55%时触发，提高 20 %韧性，10%武器伤害，持续2回合。</t>
        </is>
      </c>
      <c r="G10" s="129" t="n"/>
      <c r="H10" s="129" t="n"/>
      <c r="I10" s="129" t="n"/>
      <c r="J10" s="129" t="n"/>
      <c r="K10" s="129" t="n"/>
      <c r="L10" s="129" t="n"/>
      <c r="M10" s="130" t="n"/>
    </row>
    <row r="11" ht="24" customHeight="1">
      <c r="A11" s="222" t="inlineStr">
        <is>
          <t>四阶</t>
        </is>
      </c>
      <c r="B11" s="82" t="inlineStr">
        <is>
          <t>8</t>
        </is>
      </c>
      <c r="C11" s="83" t="inlineStr">
        <is>
          <t>400</t>
        </is>
      </c>
      <c r="D11" s="83" t="inlineStr">
        <is>
          <t>3</t>
        </is>
      </c>
      <c r="E11" s="222">
        <f>ROUNDUP((C11/2),0)*D11</f>
        <v/>
      </c>
      <c r="F11" s="85" t="inlineStr">
        <is>
          <t>生命低于60%时触发，提高 30 %韧性，15%武器伤害，持续3回合。</t>
        </is>
      </c>
      <c r="G11" s="129" t="n"/>
      <c r="H11" s="129" t="n"/>
      <c r="I11" s="129" t="n"/>
      <c r="J11" s="129" t="n"/>
      <c r="K11" s="129" t="n"/>
      <c r="L11" s="129" t="n"/>
      <c r="M11" s="130" t="n"/>
    </row>
    <row r="12" ht="24" customHeight="1">
      <c r="A12" s="222" t="inlineStr">
        <is>
          <t>五阶</t>
        </is>
      </c>
      <c r="B12" s="82" t="inlineStr">
        <is>
          <t>10</t>
        </is>
      </c>
      <c r="C12" s="83" t="inlineStr">
        <is>
          <t>1000</t>
        </is>
      </c>
      <c r="D12" s="83" t="inlineStr">
        <is>
          <t>4</t>
        </is>
      </c>
      <c r="E12" s="222">
        <f>ROUNDUP((C12/2),0)*D12</f>
        <v/>
      </c>
      <c r="F12" s="85" t="inlineStr">
        <is>
          <t>生命低于65%时触发，提高 40 %韧性，25%武器伤害，持续3回合。</t>
        </is>
      </c>
      <c r="G12" s="129" t="n"/>
      <c r="H12" s="129" t="n"/>
      <c r="I12" s="129" t="n"/>
      <c r="J12" s="129" t="n"/>
      <c r="K12" s="129" t="n"/>
      <c r="L12" s="129" t="n"/>
      <c r="M12" s="130" t="n"/>
    </row>
    <row r="13" ht="24" customHeight="1">
      <c r="A13" s="222" t="inlineStr">
        <is>
          <t>六阶</t>
        </is>
      </c>
      <c r="B13" s="82" t="inlineStr">
        <is>
          <t>13</t>
        </is>
      </c>
      <c r="C13" s="86" t="inlineStr">
        <is>
          <t>1600</t>
        </is>
      </c>
      <c r="D13" s="83" t="inlineStr">
        <is>
          <t>4</t>
        </is>
      </c>
      <c r="E13" s="222">
        <f>ROUNDUP((C13/2),0)*D13</f>
        <v/>
      </c>
      <c r="F13" s="85" t="inlineStr">
        <is>
          <t>生命低于70%时触发，提高 50 %韧性，35%武器伤害，持续3回合。</t>
        </is>
      </c>
      <c r="G13" s="129" t="n"/>
      <c r="H13" s="129" t="n"/>
      <c r="I13" s="129" t="n"/>
      <c r="J13" s="129" t="n"/>
      <c r="K13" s="129" t="n"/>
      <c r="L13" s="129" t="n"/>
      <c r="M13" s="130" t="n"/>
    </row>
    <row r="14" ht="24" customHeight="1">
      <c r="A14" s="222" t="inlineStr">
        <is>
          <t>七阶</t>
        </is>
      </c>
      <c r="B14" s="82" t="inlineStr">
        <is>
          <t>16</t>
        </is>
      </c>
      <c r="C14" s="74" t="inlineStr">
        <is>
          <t>1800</t>
        </is>
      </c>
      <c r="D14" s="86" t="inlineStr">
        <is>
          <t>5</t>
        </is>
      </c>
      <c r="E14" s="222">
        <f>ROUNDUP((C14/2),0)*D14</f>
        <v/>
      </c>
      <c r="F14" s="85" t="inlineStr">
        <is>
          <t>生命低于75%时触发，提高 60 %韧性，45%武器伤害，持续3回合。</t>
        </is>
      </c>
      <c r="G14" s="129" t="n"/>
      <c r="H14" s="129" t="n"/>
      <c r="I14" s="129" t="n"/>
      <c r="J14" s="129" t="n"/>
      <c r="K14" s="129" t="n"/>
      <c r="L14" s="129" t="n"/>
      <c r="M14" s="130" t="n"/>
    </row>
    <row r="15" ht="24" customHeight="1">
      <c r="A15" s="222" t="inlineStr">
        <is>
          <t>八阶</t>
        </is>
      </c>
      <c r="B15" s="208" t="inlineStr">
        <is>
          <t>20</t>
        </is>
      </c>
      <c r="C15" s="74" t="inlineStr">
        <is>
          <t>1800</t>
        </is>
      </c>
      <c r="D15" s="83" t="inlineStr">
        <is>
          <t>6</t>
        </is>
      </c>
      <c r="E15" s="222">
        <f>ROUNDUP((C15/2),0)*D15</f>
        <v/>
      </c>
      <c r="F15" s="85" t="inlineStr">
        <is>
          <t>生命低于80%时触发，提高 70 %韧性，55%武器伤害，持续4回合。</t>
        </is>
      </c>
      <c r="G15" s="129" t="n"/>
      <c r="H15" s="129" t="n"/>
      <c r="I15" s="129" t="n"/>
      <c r="J15" s="129" t="n"/>
      <c r="K15" s="129" t="n"/>
      <c r="L15" s="129" t="n"/>
      <c r="M15" s="130" t="n"/>
    </row>
    <row r="16" ht="24" customHeight="1">
      <c r="A16" s="222" t="inlineStr">
        <is>
          <t>九阶</t>
        </is>
      </c>
      <c r="B16" s="85" t="inlineStr">
        <is>
          <t>25</t>
        </is>
      </c>
      <c r="C16" s="74" t="inlineStr">
        <is>
          <t>2000</t>
        </is>
      </c>
      <c r="D16" s="83" t="inlineStr">
        <is>
          <t>8</t>
        </is>
      </c>
      <c r="E16" s="222">
        <f>ROUNDUP((C16/2),0)*D16</f>
        <v/>
      </c>
      <c r="F16" s="85" t="inlineStr">
        <is>
          <t>生命低于85%时触发，提高 90 %韧性，60%武器伤害，持续4回合。</t>
        </is>
      </c>
      <c r="G16" s="129" t="n"/>
      <c r="H16" s="129" t="n"/>
      <c r="I16" s="129" t="n"/>
      <c r="J16" s="129" t="n"/>
      <c r="K16" s="129" t="n"/>
      <c r="L16" s="129" t="n"/>
      <c r="M16" s="130" t="n"/>
    </row>
    <row r="17" ht="24" customHeight="1">
      <c r="A17" s="882" t="inlineStr">
        <is>
          <t>十阶</t>
        </is>
      </c>
      <c r="B17" s="676" t="inlineStr">
        <is>
          <t>30</t>
        </is>
      </c>
      <c r="C17" s="1216" t="inlineStr">
        <is>
          <t>x</t>
        </is>
      </c>
      <c r="D17" s="91" t="inlineStr">
        <is>
          <t>x</t>
        </is>
      </c>
      <c r="E17" s="692" t="inlineStr">
        <is>
          <t>x</t>
        </is>
      </c>
      <c r="F17" s="256" t="inlineStr">
        <is>
          <t>生命低于95%时触发，提高100%韧性，70%武器伤害，持续4回合。</t>
        </is>
      </c>
      <c r="G17" s="135" t="n"/>
      <c r="H17" s="135" t="n"/>
      <c r="I17" s="135" t="n"/>
      <c r="J17" s="135" t="n"/>
      <c r="K17" s="135" t="n"/>
      <c r="L17" s="135" t="n"/>
      <c r="M17" s="136" t="n"/>
    </row>
    <row r="18" ht="24" customHeight="1">
      <c r="A18" s="1217" t="inlineStr"/>
      <c r="B18" s="3" t="n"/>
      <c r="C18" s="3" t="n"/>
      <c r="D18" s="3" t="n"/>
      <c r="E18" s="3" t="n"/>
      <c r="F18" s="3" t="n"/>
      <c r="G18" s="3" t="n"/>
      <c r="H18" s="3" t="n"/>
      <c r="I18" s="3" t="n"/>
      <c r="J18" s="3" t="n"/>
      <c r="K18" s="3" t="n"/>
      <c r="L18" s="3" t="n"/>
      <c r="M18" s="120" t="n"/>
    </row>
    <row r="19" ht="24" customHeight="1">
      <c r="A19" s="118" t="inlineStr">
        <is>
          <t>九幽秘传</t>
        </is>
      </c>
      <c r="B19" s="96" t="inlineStr">
        <is>
          <t>战斗力</t>
        </is>
      </c>
      <c r="C19" s="96" t="inlineStr">
        <is>
          <t>进度值</t>
        </is>
      </c>
      <c r="D19" s="96" t="inlineStr">
        <is>
          <t>单次材料</t>
        </is>
      </c>
      <c r="E19" s="201" t="inlineStr">
        <is>
          <t>满值材料</t>
        </is>
      </c>
      <c r="F19" s="388" t="inlineStr">
        <is>
          <t>效果说明（消耗化境符*135激活）</t>
        </is>
      </c>
      <c r="G19" s="3" t="n"/>
      <c r="H19" s="3" t="n"/>
      <c r="I19" s="3" t="n"/>
      <c r="J19" s="3" t="n"/>
      <c r="K19" s="3" t="n"/>
      <c r="L19" s="3" t="n"/>
      <c r="M19" s="3" t="n"/>
    </row>
    <row r="20" ht="24" customHeight="1">
      <c r="A20" s="740" t="inlineStr">
        <is>
          <t>一阶</t>
        </is>
      </c>
      <c r="B20" s="234" t="inlineStr">
        <is>
          <t>2</t>
        </is>
      </c>
      <c r="C20" s="62" t="inlineStr">
        <is>
          <t>30</t>
        </is>
      </c>
      <c r="D20" s="340" t="inlineStr">
        <is>
          <t>1</t>
        </is>
      </c>
      <c r="E20" s="746">
        <f>ROUNDUP((C20/2),0)*D20</f>
        <v/>
      </c>
      <c r="F20" s="61" t="inlineStr">
        <is>
          <t>开局 50 %概率触发，提高技能穿透 3 %，敏捷 5 %，真实伤害 8 %，持续5回合。</t>
        </is>
      </c>
      <c r="G20" s="123" t="n"/>
      <c r="H20" s="123" t="n"/>
      <c r="I20" s="123" t="n"/>
      <c r="J20" s="123" t="n"/>
      <c r="K20" s="123" t="n"/>
      <c r="L20" s="123" t="n"/>
      <c r="M20" s="124" t="n"/>
    </row>
    <row r="21" ht="24" customHeight="1">
      <c r="A21" s="741" t="inlineStr">
        <is>
          <t>二阶</t>
        </is>
      </c>
      <c r="B21" s="764" t="inlineStr">
        <is>
          <t>4</t>
        </is>
      </c>
      <c r="C21" s="74" t="inlineStr">
        <is>
          <t>50</t>
        </is>
      </c>
      <c r="D21" s="83" t="inlineStr">
        <is>
          <t>2</t>
        </is>
      </c>
      <c r="E21" s="222">
        <f>ROUNDUP((C21/2),0)*D21</f>
        <v/>
      </c>
      <c r="F21" s="85" t="inlineStr">
        <is>
          <t>开局 55 %概率触发，提高技能穿透 5 %，敏捷10%，真实伤害10%，持续5回合。</t>
        </is>
      </c>
      <c r="G21" s="129" t="n"/>
      <c r="H21" s="129" t="n"/>
      <c r="I21" s="129" t="n"/>
      <c r="J21" s="129" t="n"/>
      <c r="K21" s="129" t="n"/>
      <c r="L21" s="129" t="n"/>
      <c r="M21" s="130" t="n"/>
    </row>
    <row r="22" ht="24" customHeight="1">
      <c r="A22" s="741" t="inlineStr">
        <is>
          <t>三阶</t>
        </is>
      </c>
      <c r="B22" s="764" t="inlineStr">
        <is>
          <t>6</t>
        </is>
      </c>
      <c r="C22" s="74" t="inlineStr">
        <is>
          <t>200</t>
        </is>
      </c>
      <c r="D22" s="83" t="inlineStr">
        <is>
          <t>2</t>
        </is>
      </c>
      <c r="E22" s="222">
        <f>ROUNDUP((C22/2),0)*D22</f>
        <v/>
      </c>
      <c r="F22" s="85" t="inlineStr">
        <is>
          <t>开局 60 %概率触发，提高技能穿透 8 %，敏捷15%，真实伤害12%，持续5回合。</t>
        </is>
      </c>
      <c r="G22" s="129" t="n"/>
      <c r="H22" s="129" t="n"/>
      <c r="I22" s="129" t="n"/>
      <c r="J22" s="129" t="n"/>
      <c r="K22" s="129" t="n"/>
      <c r="L22" s="129" t="n"/>
      <c r="M22" s="130" t="n"/>
    </row>
    <row r="23" ht="24" customHeight="1">
      <c r="A23" s="741" t="inlineStr">
        <is>
          <t>四阶</t>
        </is>
      </c>
      <c r="B23" s="764" t="inlineStr">
        <is>
          <t>8</t>
        </is>
      </c>
      <c r="C23" s="74" t="inlineStr">
        <is>
          <t>600</t>
        </is>
      </c>
      <c r="D23" s="86" t="inlineStr">
        <is>
          <t>3</t>
        </is>
      </c>
      <c r="E23" s="222">
        <f>ROUNDUP((C23/2),0)*D23</f>
        <v/>
      </c>
      <c r="F23" s="85" t="inlineStr">
        <is>
          <t>开局 65 %概率触发，提高技能穿透11%，敏捷20%，真实伤害14%，持续5回合。</t>
        </is>
      </c>
      <c r="G23" s="129" t="n"/>
      <c r="H23" s="129" t="n"/>
      <c r="I23" s="129" t="n"/>
      <c r="J23" s="129" t="n"/>
      <c r="K23" s="129" t="n"/>
      <c r="L23" s="129" t="n"/>
      <c r="M23" s="130" t="n"/>
    </row>
    <row r="24" ht="24" customHeight="1">
      <c r="A24" s="741" t="inlineStr">
        <is>
          <t>五阶</t>
        </is>
      </c>
      <c r="B24" s="764" t="inlineStr">
        <is>
          <t>10</t>
        </is>
      </c>
      <c r="C24" s="74" t="inlineStr">
        <is>
          <t>1200</t>
        </is>
      </c>
      <c r="D24" s="86" t="inlineStr">
        <is>
          <t>4</t>
        </is>
      </c>
      <c r="E24" s="222">
        <f>ROUNDUP((C24/2),0)*D24</f>
        <v/>
      </c>
      <c r="F24" s="85" t="inlineStr">
        <is>
          <t>开局 70 %概率触发，提高技能穿透15%，敏捷30%，真实伤害18%，持续5回合。</t>
        </is>
      </c>
      <c r="G24" s="129" t="n"/>
      <c r="H24" s="129" t="n"/>
      <c r="I24" s="129" t="n"/>
      <c r="J24" s="129" t="n"/>
      <c r="K24" s="129" t="n"/>
      <c r="L24" s="129" t="n"/>
      <c r="M24" s="130" t="n"/>
    </row>
    <row r="25" ht="24" customHeight="1">
      <c r="A25" s="741" t="inlineStr">
        <is>
          <t>六阶</t>
        </is>
      </c>
      <c r="B25" s="764" t="inlineStr">
        <is>
          <t>13</t>
        </is>
      </c>
      <c r="C25" s="74" t="inlineStr">
        <is>
          <t>1600</t>
        </is>
      </c>
      <c r="D25" s="83" t="inlineStr">
        <is>
          <t>4</t>
        </is>
      </c>
      <c r="E25" s="222">
        <f>ROUNDUP((C25/2),0)*D25</f>
        <v/>
      </c>
      <c r="F25" s="85" t="inlineStr">
        <is>
          <t>开局 75 %概率触发，提高技能穿透19%，敏捷40%，真实伤害22%，持续5回合。</t>
        </is>
      </c>
      <c r="G25" s="129" t="n"/>
      <c r="H25" s="129" t="n"/>
      <c r="I25" s="129" t="n"/>
      <c r="J25" s="129" t="n"/>
      <c r="K25" s="129" t="n"/>
      <c r="L25" s="129" t="n"/>
      <c r="M25" s="130" t="n"/>
    </row>
    <row r="26" ht="24" customHeight="1">
      <c r="A26" s="741" t="inlineStr">
        <is>
          <t>七阶</t>
        </is>
      </c>
      <c r="B26" s="82" t="inlineStr">
        <is>
          <t>16</t>
        </is>
      </c>
      <c r="C26" s="74" t="inlineStr">
        <is>
          <t>1800</t>
        </is>
      </c>
      <c r="D26" s="86" t="inlineStr">
        <is>
          <t>5</t>
        </is>
      </c>
      <c r="E26" s="222">
        <f>ROUNDUP((C26/2),0)*D26</f>
        <v/>
      </c>
      <c r="F26" s="85" t="inlineStr">
        <is>
          <t>开局 85 %概率触发，提高技能穿透23%，敏捷50%，真实伤害26%，持续5回合。</t>
        </is>
      </c>
      <c r="G26" s="129" t="n"/>
      <c r="H26" s="129" t="n"/>
      <c r="I26" s="129" t="n"/>
      <c r="J26" s="129" t="n"/>
      <c r="K26" s="129" t="n"/>
      <c r="L26" s="129" t="n"/>
      <c r="M26" s="130" t="n"/>
    </row>
    <row r="27" ht="24" customHeight="1">
      <c r="A27" s="741" t="inlineStr">
        <is>
          <t>八阶</t>
        </is>
      </c>
      <c r="B27" s="208" t="inlineStr">
        <is>
          <t>20</t>
        </is>
      </c>
      <c r="C27" s="74" t="inlineStr">
        <is>
          <t>2000</t>
        </is>
      </c>
      <c r="D27" s="83" t="inlineStr">
        <is>
          <t>6</t>
        </is>
      </c>
      <c r="E27" s="222">
        <f>ROUNDUP((C27/2),0)*D27</f>
        <v/>
      </c>
      <c r="F27" s="85" t="inlineStr">
        <is>
          <t>开局 95 %概率触发，提高技能穿透27%，敏捷60%，真实伤害32%，持续5回合。</t>
        </is>
      </c>
      <c r="G27" s="129" t="n"/>
      <c r="H27" s="129" t="n"/>
      <c r="I27" s="129" t="n"/>
      <c r="J27" s="129" t="n"/>
      <c r="K27" s="129" t="n"/>
      <c r="L27" s="129" t="n"/>
      <c r="M27" s="130" t="n"/>
    </row>
    <row r="28" ht="24" customHeight="1">
      <c r="A28" s="741" t="inlineStr">
        <is>
          <t>九阶</t>
        </is>
      </c>
      <c r="B28" s="85" t="inlineStr">
        <is>
          <t>25</t>
        </is>
      </c>
      <c r="C28" s="74" t="inlineStr">
        <is>
          <t>2000</t>
        </is>
      </c>
      <c r="D28" s="83" t="inlineStr">
        <is>
          <t>8</t>
        </is>
      </c>
      <c r="E28" s="222">
        <f>ROUNDUP((C28/2),0)*D28</f>
        <v/>
      </c>
      <c r="F28" s="85" t="inlineStr">
        <is>
          <t>开局100%概率触发，提高技能穿透31%，敏捷70%，真实伤害40%，持续5回合。</t>
        </is>
      </c>
      <c r="G28" s="129" t="n"/>
      <c r="H28" s="129" t="n"/>
      <c r="I28" s="129" t="n"/>
      <c r="J28" s="129" t="n"/>
      <c r="K28" s="129" t="n"/>
      <c r="L28" s="129" t="n"/>
      <c r="M28" s="130" t="n"/>
    </row>
    <row r="29" ht="24" customHeight="1">
      <c r="A29" s="742" t="inlineStr">
        <is>
          <t>十阶</t>
        </is>
      </c>
      <c r="B29" s="676" t="inlineStr">
        <is>
          <t>30</t>
        </is>
      </c>
      <c r="C29" s="1216" t="inlineStr">
        <is>
          <t>x</t>
        </is>
      </c>
      <c r="D29" s="91" t="inlineStr">
        <is>
          <t>x</t>
        </is>
      </c>
      <c r="E29" s="692" t="inlineStr">
        <is>
          <t>x</t>
        </is>
      </c>
      <c r="F29" s="256" t="inlineStr">
        <is>
          <t>开局100%概率触发，提高技能穿透36%，敏捷80%，真实伤害50%，持续5回合。</t>
        </is>
      </c>
      <c r="G29" s="135" t="n"/>
      <c r="H29" s="135" t="n"/>
      <c r="I29" s="135" t="n"/>
      <c r="J29" s="135" t="n"/>
      <c r="K29" s="135" t="n"/>
      <c r="L29" s="135" t="n"/>
      <c r="M29" s="136" t="n"/>
    </row>
    <row r="30" ht="24" customHeight="1">
      <c r="A30" s="1218" t="inlineStr"/>
      <c r="M30" s="117" t="n"/>
    </row>
    <row r="31" ht="24" customHeight="1">
      <c r="A31" s="202" t="inlineStr">
        <is>
          <t>破界转轮</t>
        </is>
      </c>
      <c r="B31" s="227" t="inlineStr">
        <is>
          <t>战斗力</t>
        </is>
      </c>
      <c r="C31" s="227" t="inlineStr">
        <is>
          <t>进度值</t>
        </is>
      </c>
      <c r="D31" s="227" t="inlineStr">
        <is>
          <t>单次材料</t>
        </is>
      </c>
      <c r="E31" s="206" t="inlineStr">
        <is>
          <t>满值材料</t>
        </is>
      </c>
      <c r="F31" s="24" t="inlineStr">
        <is>
          <t>效果说明（消耗化境符*333激活）</t>
        </is>
      </c>
      <c r="G31" s="56" t="n"/>
      <c r="H31" s="56" t="n"/>
      <c r="I31" s="56" t="n"/>
      <c r="J31" s="56" t="n"/>
      <c r="K31" s="56" t="n"/>
      <c r="L31" s="56" t="n"/>
      <c r="M31" s="56" t="n"/>
    </row>
    <row r="32" ht="24" customHeight="1">
      <c r="A32" s="769" t="inlineStr">
        <is>
          <t>一阶</t>
        </is>
      </c>
      <c r="B32" s="683" t="inlineStr">
        <is>
          <t>2</t>
        </is>
      </c>
      <c r="C32" s="74" t="inlineStr">
        <is>
          <t>30</t>
        </is>
      </c>
      <c r="D32" s="566" t="inlineStr">
        <is>
          <t>1</t>
        </is>
      </c>
      <c r="E32" s="684">
        <f>ROUNDUP((C32/2),0)*D32</f>
        <v/>
      </c>
      <c r="F32" s="579" t="inlineStr">
        <is>
          <t>第10回合 50 %触发，解除自身所受武器控制效果，并无视后续武器附带控制2回合。
附赠属性：武器韧性+ 5 %，技能抗穿透+ 5 %。</t>
        </is>
      </c>
      <c r="M32" s="504" t="n"/>
    </row>
    <row r="33" ht="24" customHeight="1">
      <c r="A33" s="597" t="n"/>
      <c r="B33" s="320" t="n"/>
      <c r="C33" s="1124" t="n"/>
      <c r="D33" s="1124" t="n"/>
      <c r="E33" s="535" t="n"/>
      <c r="F33" s="16" t="n"/>
      <c r="G33" s="158" t="n"/>
      <c r="H33" s="158" t="n"/>
      <c r="I33" s="158" t="n"/>
      <c r="J33" s="158" t="n"/>
      <c r="K33" s="158" t="n"/>
      <c r="L33" s="158" t="n"/>
      <c r="M33" s="320" t="n"/>
    </row>
    <row r="34" ht="24" customHeight="1">
      <c r="A34" s="84" t="inlineStr">
        <is>
          <t>二阶</t>
        </is>
      </c>
      <c r="B34" s="239" t="inlineStr">
        <is>
          <t>4</t>
        </is>
      </c>
      <c r="C34" s="86" t="inlineStr">
        <is>
          <t>50</t>
        </is>
      </c>
      <c r="D34" s="83" t="inlineStr">
        <is>
          <t>2</t>
        </is>
      </c>
      <c r="E34" s="222">
        <f>ROUNDUP((C34/2),0)*D34</f>
        <v/>
      </c>
      <c r="F34" s="584" t="inlineStr">
        <is>
          <t>第10回合 55 %触发，解除自身所受武器控制效果，并无视后续武器附带控制2回合。
附赠属性：武器韧性+ 8 %，技能抗穿透+ 8 %。</t>
        </is>
      </c>
      <c r="G34" s="194" t="n"/>
      <c r="H34" s="194" t="n"/>
      <c r="I34" s="194" t="n"/>
      <c r="J34" s="194" t="n"/>
      <c r="K34" s="194" t="n"/>
      <c r="L34" s="194" t="n"/>
      <c r="M34" s="410" t="n"/>
    </row>
    <row r="35" ht="24" customHeight="1">
      <c r="A35" s="597" t="n"/>
      <c r="B35" s="320" t="n"/>
      <c r="C35" s="1124" t="n"/>
      <c r="D35" s="1124" t="n"/>
      <c r="E35" s="535" t="n"/>
      <c r="F35" s="16" t="n"/>
      <c r="G35" s="158" t="n"/>
      <c r="H35" s="158" t="n"/>
      <c r="I35" s="158" t="n"/>
      <c r="J35" s="158" t="n"/>
      <c r="K35" s="158" t="n"/>
      <c r="L35" s="158" t="n"/>
      <c r="M35" s="320" t="n"/>
    </row>
    <row r="36" ht="24" customHeight="1">
      <c r="A36" s="84" t="inlineStr">
        <is>
          <t>三阶</t>
        </is>
      </c>
      <c r="B36" s="239" t="inlineStr">
        <is>
          <t>6</t>
        </is>
      </c>
      <c r="C36" s="86" t="inlineStr">
        <is>
          <t>200</t>
        </is>
      </c>
      <c r="D36" s="83" t="inlineStr">
        <is>
          <t>2</t>
        </is>
      </c>
      <c r="E36" s="222">
        <f>ROUNDUP((C36/2),0)*D36</f>
        <v/>
      </c>
      <c r="F36" s="584" t="inlineStr">
        <is>
          <t>第10回合 60 %触发，解除自身所受武器控制效果，并无视后续武器附带控制2回合。
附赠属性：武器韧性+11%，技能抗穿透+11%。</t>
        </is>
      </c>
      <c r="G36" s="194" t="n"/>
      <c r="H36" s="194" t="n"/>
      <c r="I36" s="194" t="n"/>
      <c r="J36" s="194" t="n"/>
      <c r="K36" s="194" t="n"/>
      <c r="L36" s="194" t="n"/>
      <c r="M36" s="410" t="n"/>
    </row>
    <row r="37" ht="24" customHeight="1">
      <c r="A37" s="597" t="n"/>
      <c r="B37" s="320" t="n"/>
      <c r="C37" s="1124" t="n"/>
      <c r="D37" s="1124" t="n"/>
      <c r="E37" s="535" t="n"/>
      <c r="F37" s="16" t="n"/>
      <c r="G37" s="158" t="n"/>
      <c r="H37" s="158" t="n"/>
      <c r="I37" s="158" t="n"/>
      <c r="J37" s="158" t="n"/>
      <c r="K37" s="158" t="n"/>
      <c r="L37" s="158" t="n"/>
      <c r="M37" s="320" t="n"/>
    </row>
    <row r="38" ht="24" customHeight="1">
      <c r="A38" s="84" t="inlineStr">
        <is>
          <t>四阶</t>
        </is>
      </c>
      <c r="B38" s="239" t="inlineStr">
        <is>
          <t>8</t>
        </is>
      </c>
      <c r="C38" s="86" t="inlineStr">
        <is>
          <t>600</t>
        </is>
      </c>
      <c r="D38" s="83" t="inlineStr">
        <is>
          <t>3</t>
        </is>
      </c>
      <c r="E38" s="222">
        <f>ROUNDUP((C38/2),0)*D38</f>
        <v/>
      </c>
      <c r="F38" s="584" t="inlineStr">
        <is>
          <t>第10回合 65 %触发，解除自身所受武器控制效果，并无视后续武器附带控制2回合。
附赠属性：武器韧性+15%，技能抗穿透+15%。</t>
        </is>
      </c>
      <c r="G38" s="194" t="n"/>
      <c r="H38" s="194" t="n"/>
      <c r="I38" s="194" t="n"/>
      <c r="J38" s="194" t="n"/>
      <c r="K38" s="194" t="n"/>
      <c r="L38" s="194" t="n"/>
      <c r="M38" s="410" t="n"/>
    </row>
    <row r="39" ht="24" customHeight="1">
      <c r="A39" s="597" t="n"/>
      <c r="B39" s="320" t="n"/>
      <c r="C39" s="1124" t="n"/>
      <c r="D39" s="1124" t="n"/>
      <c r="E39" s="535" t="n"/>
      <c r="F39" s="16" t="n"/>
      <c r="G39" s="158" t="n"/>
      <c r="H39" s="158" t="n"/>
      <c r="I39" s="158" t="n"/>
      <c r="J39" s="158" t="n"/>
      <c r="K39" s="158" t="n"/>
      <c r="L39" s="158" t="n"/>
      <c r="M39" s="320" t="n"/>
    </row>
    <row r="40" ht="24" customHeight="1">
      <c r="A40" s="84" t="inlineStr">
        <is>
          <t>五阶</t>
        </is>
      </c>
      <c r="B40" s="239" t="inlineStr">
        <is>
          <t>10</t>
        </is>
      </c>
      <c r="C40" s="86" t="inlineStr">
        <is>
          <t>1200</t>
        </is>
      </c>
      <c r="D40" s="83" t="inlineStr">
        <is>
          <t>4</t>
        </is>
      </c>
      <c r="E40" s="222">
        <f>ROUNDUP((C40/2),0)*D40</f>
        <v/>
      </c>
      <c r="F40" s="584" t="inlineStr">
        <is>
          <t>第10回合 70 %触发，解除自身所受武器控制效果，并无视后续武器附带控制2回合。
附赠属性：武器韧性+19%，技能抗穿透+19%。</t>
        </is>
      </c>
      <c r="G40" s="194" t="n"/>
      <c r="H40" s="194" t="n"/>
      <c r="I40" s="194" t="n"/>
      <c r="J40" s="194" t="n"/>
      <c r="K40" s="194" t="n"/>
      <c r="L40" s="194" t="n"/>
      <c r="M40" s="410" t="n"/>
    </row>
    <row r="41" ht="24" customHeight="1">
      <c r="A41" s="597" t="n"/>
      <c r="B41" s="320" t="n"/>
      <c r="C41" s="1124" t="n"/>
      <c r="D41" s="1124" t="n"/>
      <c r="E41" s="535" t="n"/>
      <c r="F41" s="16" t="n"/>
      <c r="G41" s="158" t="n"/>
      <c r="H41" s="158" t="n"/>
      <c r="I41" s="158" t="n"/>
      <c r="J41" s="158" t="n"/>
      <c r="K41" s="158" t="n"/>
      <c r="L41" s="158" t="n"/>
      <c r="M41" s="320" t="n"/>
    </row>
    <row r="42" ht="24" customHeight="1">
      <c r="A42" s="84" t="inlineStr">
        <is>
          <t>六阶</t>
        </is>
      </c>
      <c r="B42" s="239" t="inlineStr">
        <is>
          <t>13</t>
        </is>
      </c>
      <c r="C42" s="86" t="inlineStr">
        <is>
          <t>1600</t>
        </is>
      </c>
      <c r="D42" s="83" t="inlineStr">
        <is>
          <t>4</t>
        </is>
      </c>
      <c r="E42" s="222">
        <f>ROUNDUP((C42/2),0)*D42</f>
        <v/>
      </c>
      <c r="F42" s="584" t="inlineStr">
        <is>
          <t>第10回合 75 %触发，解除自身所受武器控制效果，并无视后续武器附带控制3回合。
附赠属性：武器韧性+23%，技能抗穿透+23%。</t>
        </is>
      </c>
      <c r="G42" s="194" t="n"/>
      <c r="H42" s="194" t="n"/>
      <c r="I42" s="194" t="n"/>
      <c r="J42" s="194" t="n"/>
      <c r="K42" s="194" t="n"/>
      <c r="L42" s="194" t="n"/>
      <c r="M42" s="410" t="n"/>
    </row>
    <row r="43" ht="24" customHeight="1">
      <c r="A43" s="597" t="n"/>
      <c r="B43" s="320" t="n"/>
      <c r="C43" s="1124" t="n"/>
      <c r="D43" s="1124" t="n"/>
      <c r="E43" s="535" t="n"/>
      <c r="F43" s="16" t="n"/>
      <c r="G43" s="158" t="n"/>
      <c r="H43" s="158" t="n"/>
      <c r="I43" s="158" t="n"/>
      <c r="J43" s="158" t="n"/>
      <c r="K43" s="158" t="n"/>
      <c r="L43" s="158" t="n"/>
      <c r="M43" s="320" t="n"/>
    </row>
    <row r="44" ht="24" customHeight="1">
      <c r="A44" s="84" t="inlineStr">
        <is>
          <t>七阶</t>
        </is>
      </c>
      <c r="B44" s="239" t="inlineStr">
        <is>
          <t>16</t>
        </is>
      </c>
      <c r="C44" s="86" t="inlineStr">
        <is>
          <t>1800</t>
        </is>
      </c>
      <c r="D44" s="83" t="inlineStr">
        <is>
          <t>5</t>
        </is>
      </c>
      <c r="E44" s="222">
        <f>ROUNDUP((C44/2),0)*D44</f>
        <v/>
      </c>
      <c r="F44" s="584" t="inlineStr">
        <is>
          <t>第10回合 85 %触发，解除自身所受武器控制效果，并无视后续武器附带控制3回合。
附赠属性：武器韧性+27%，技能抗穿透+27%。</t>
        </is>
      </c>
      <c r="G44" s="194" t="n"/>
      <c r="H44" s="194" t="n"/>
      <c r="I44" s="194" t="n"/>
      <c r="J44" s="194" t="n"/>
      <c r="K44" s="194" t="n"/>
      <c r="L44" s="194" t="n"/>
      <c r="M44" s="410" t="n"/>
    </row>
    <row r="45" ht="24" customHeight="1">
      <c r="A45" s="597" t="n"/>
      <c r="B45" s="320" t="n"/>
      <c r="C45" s="1124" t="n"/>
      <c r="D45" s="1124" t="n"/>
      <c r="E45" s="535" t="n"/>
      <c r="F45" s="16" t="n"/>
      <c r="G45" s="158" t="n"/>
      <c r="H45" s="158" t="n"/>
      <c r="I45" s="158" t="n"/>
      <c r="J45" s="158" t="n"/>
      <c r="K45" s="158" t="n"/>
      <c r="L45" s="158" t="n"/>
      <c r="M45" s="320" t="n"/>
    </row>
    <row r="46" ht="24" customHeight="1">
      <c r="A46" s="84" t="inlineStr">
        <is>
          <t>八阶</t>
        </is>
      </c>
      <c r="B46" s="239" t="inlineStr">
        <is>
          <t>20</t>
        </is>
      </c>
      <c r="C46" s="86" t="inlineStr">
        <is>
          <t>2000</t>
        </is>
      </c>
      <c r="D46" s="83" t="inlineStr">
        <is>
          <t>6</t>
        </is>
      </c>
      <c r="E46" s="222">
        <f>ROUNDUP((C46/2),0)*D46</f>
        <v/>
      </c>
      <c r="F46" s="584" t="inlineStr">
        <is>
          <t>第10回合 95 %触发，解除自身所受武器控制效果，并无视后续武器附带控制3回合。
附赠属性：武器韧性+32%，技能抗穿透+32%。</t>
        </is>
      </c>
      <c r="G46" s="194" t="n"/>
      <c r="H46" s="194" t="n"/>
      <c r="I46" s="194" t="n"/>
      <c r="J46" s="194" t="n"/>
      <c r="K46" s="194" t="n"/>
      <c r="L46" s="194" t="n"/>
      <c r="M46" s="410" t="n"/>
    </row>
    <row r="47" ht="24" customHeight="1">
      <c r="A47" s="597" t="n"/>
      <c r="B47" s="320" t="n"/>
      <c r="C47" s="1124" t="n"/>
      <c r="D47" s="1124" t="n"/>
      <c r="E47" s="535" t="n"/>
      <c r="F47" s="16" t="n"/>
      <c r="G47" s="158" t="n"/>
      <c r="H47" s="158" t="n"/>
      <c r="I47" s="158" t="n"/>
      <c r="J47" s="158" t="n"/>
      <c r="K47" s="158" t="n"/>
      <c r="L47" s="158" t="n"/>
      <c r="M47" s="320" t="n"/>
    </row>
    <row r="48" ht="24" customHeight="1">
      <c r="A48" s="84" t="inlineStr">
        <is>
          <t>九阶</t>
        </is>
      </c>
      <c r="B48" s="239" t="inlineStr">
        <is>
          <t>25</t>
        </is>
      </c>
      <c r="C48" s="86" t="inlineStr">
        <is>
          <t>2000</t>
        </is>
      </c>
      <c r="D48" s="83" t="inlineStr">
        <is>
          <t>8</t>
        </is>
      </c>
      <c r="E48" s="222">
        <f>ROUNDUP((C48/2),0)*D48</f>
        <v/>
      </c>
      <c r="F48" s="584" t="inlineStr">
        <is>
          <t>第10回合100%触发，解除自身所受武器控制效果，并无视后续武器附带控制3回合。
附赠属性：武器韧性+37%，技能抗穿透+37%。</t>
        </is>
      </c>
      <c r="G48" s="194" t="n"/>
      <c r="H48" s="194" t="n"/>
      <c r="I48" s="194" t="n"/>
      <c r="J48" s="194" t="n"/>
      <c r="K48" s="194" t="n"/>
      <c r="L48" s="194" t="n"/>
      <c r="M48" s="410" t="n"/>
    </row>
    <row r="49" ht="24" customHeight="1">
      <c r="A49" s="597" t="n"/>
      <c r="B49" s="320" t="n"/>
      <c r="C49" s="1124" t="n"/>
      <c r="D49" s="1124" t="n"/>
      <c r="E49" s="535" t="n"/>
      <c r="F49" s="16" t="n"/>
      <c r="G49" s="158" t="n"/>
      <c r="H49" s="158" t="n"/>
      <c r="I49" s="158" t="n"/>
      <c r="J49" s="158" t="n"/>
      <c r="K49" s="158" t="n"/>
      <c r="L49" s="158" t="n"/>
      <c r="M49" s="320" t="n"/>
    </row>
    <row r="50" ht="24" customHeight="1">
      <c r="A50" s="84" t="inlineStr">
        <is>
          <t>十阶</t>
        </is>
      </c>
      <c r="B50" s="1147" t="inlineStr">
        <is>
          <t>30</t>
        </is>
      </c>
      <c r="C50" s="87" t="inlineStr">
        <is>
          <t>x</t>
        </is>
      </c>
      <c r="D50" s="87" t="inlineStr">
        <is>
          <t>x</t>
        </is>
      </c>
      <c r="E50" s="708" t="inlineStr">
        <is>
          <t>x</t>
        </is>
      </c>
      <c r="F50" s="584" t="inlineStr">
        <is>
          <t>第10回合100%触发，解除自身所受武器控制效果，并无视后续武器附带控制3回合。
附赠属性：武器韧性+42%，技能抗穿透+42%。</t>
        </is>
      </c>
      <c r="G50" s="194" t="n"/>
      <c r="H50" s="194" t="n"/>
      <c r="I50" s="194" t="n"/>
      <c r="J50" s="194" t="n"/>
      <c r="K50" s="194" t="n"/>
      <c r="L50" s="194" t="n"/>
      <c r="M50" s="410" t="n"/>
    </row>
    <row r="51" ht="24" customHeight="1">
      <c r="A51" s="597" t="n"/>
      <c r="B51" s="320" t="n"/>
      <c r="C51" s="1124" t="n"/>
      <c r="D51" s="1124" t="n"/>
      <c r="E51" s="535" t="n"/>
      <c r="F51" s="16" t="n"/>
      <c r="G51" s="158" t="n"/>
      <c r="H51" s="158" t="n"/>
      <c r="I51" s="158" t="n"/>
      <c r="J51" s="158" t="n"/>
      <c r="K51" s="158" t="n"/>
      <c r="L51" s="158" t="n"/>
      <c r="M51" s="320" t="n"/>
    </row>
    <row r="52" ht="24" customHeight="1">
      <c r="A52" s="1106" t="inlineStr"/>
    </row>
    <row r="53" ht="24" customHeight="1">
      <c r="A53" s="118" t="inlineStr">
        <is>
          <t>境界等级</t>
        </is>
      </c>
      <c r="B53" s="795" t="inlineStr">
        <is>
          <t>境界门槛</t>
        </is>
      </c>
      <c r="C53" s="795" t="inlineStr">
        <is>
          <t>奖励积分</t>
        </is>
      </c>
      <c r="D53" s="796" t="inlineStr">
        <is>
          <t>奖励传功</t>
        </is>
      </c>
      <c r="E53" s="205" t="inlineStr">
        <is>
          <t>结算排名</t>
        </is>
      </c>
      <c r="F53" s="227" t="inlineStr">
        <is>
          <t>化境符</t>
        </is>
      </c>
      <c r="G53" s="206" t="inlineStr">
        <is>
          <t>限时称号</t>
        </is>
      </c>
      <c r="H53" s="1" t="inlineStr">
        <is>
          <t>作战模式</t>
        </is>
      </c>
      <c r="I53" s="2" t="inlineStr">
        <is>
          <t>奖励</t>
        </is>
      </c>
      <c r="J53" s="2" t="inlineStr">
        <is>
          <t>击杀晋级</t>
        </is>
      </c>
      <c r="K53" s="2" t="inlineStr">
        <is>
          <t>轮空晋级</t>
        </is>
      </c>
      <c r="L53" s="2" t="inlineStr">
        <is>
          <t>阵亡止步</t>
        </is>
      </c>
      <c r="M53" s="376" t="inlineStr">
        <is>
          <t>飞升成功</t>
        </is>
      </c>
    </row>
    <row r="54" ht="24" customHeight="1">
      <c r="A54" s="1219" t="inlineStr">
        <is>
          <t>玉虚修士</t>
        </is>
      </c>
      <c r="B54" s="1147" t="inlineStr">
        <is>
          <t>50</t>
        </is>
      </c>
      <c r="C54" s="704" t="inlineStr">
        <is>
          <t>300</t>
        </is>
      </c>
      <c r="D54" s="671" t="inlineStr">
        <is>
          <t>300</t>
        </is>
      </c>
      <c r="E54" s="1166" t="inlineStr">
        <is>
          <t>前500名</t>
        </is>
      </c>
      <c r="F54" s="1167" t="inlineStr">
        <is>
          <t>33</t>
        </is>
      </c>
      <c r="G54" s="1220" t="inlineStr">
        <is>
          <t>5天</t>
        </is>
      </c>
      <c r="H54" s="27" t="inlineStr">
        <is>
          <t>匹配</t>
        </is>
      </c>
      <c r="I54" s="33" t="inlineStr">
        <is>
          <t>积分</t>
        </is>
      </c>
      <c r="J54" s="33" t="inlineStr">
        <is>
          <t>+9</t>
        </is>
      </c>
      <c r="K54" s="33" t="inlineStr">
        <is>
          <t>+5</t>
        </is>
      </c>
      <c r="L54" s="33" t="inlineStr">
        <is>
          <t>+5</t>
        </is>
      </c>
      <c r="M54" s="28" t="inlineStr">
        <is>
          <t>未知</t>
        </is>
      </c>
    </row>
    <row r="55" ht="24" customHeight="1">
      <c r="A55" s="1146" t="inlineStr">
        <is>
          <t>净虚修士</t>
        </is>
      </c>
      <c r="B55" s="1147" t="inlineStr">
        <is>
          <t>200</t>
        </is>
      </c>
      <c r="C55" s="704" t="inlineStr">
        <is>
          <t>500</t>
        </is>
      </c>
      <c r="D55" s="671" t="inlineStr">
        <is>
          <t>500</t>
        </is>
      </c>
      <c r="E55" s="1147" t="inlineStr">
        <is>
          <t>前200名</t>
        </is>
      </c>
      <c r="F55" s="704" t="inlineStr">
        <is>
          <t>66</t>
        </is>
      </c>
      <c r="G55" s="705" t="inlineStr">
        <is>
          <t>5天</t>
        </is>
      </c>
      <c r="H55" s="34" t="inlineStr">
        <is>
          <t>单排</t>
        </is>
      </c>
      <c r="I55" s="35" t="inlineStr">
        <is>
          <t>积分</t>
        </is>
      </c>
      <c r="J55" s="35" t="inlineStr">
        <is>
          <t>+16</t>
        </is>
      </c>
      <c r="K55" s="35" t="inlineStr">
        <is>
          <t>+12</t>
        </is>
      </c>
      <c r="L55" s="35" t="inlineStr">
        <is>
          <t>+12</t>
        </is>
      </c>
      <c r="M55" s="36" t="inlineStr">
        <is>
          <t>未知</t>
        </is>
      </c>
    </row>
    <row r="56" ht="24" customHeight="1">
      <c r="A56" s="1146" t="inlineStr">
        <is>
          <t>清虚真君</t>
        </is>
      </c>
      <c r="B56" s="1147" t="inlineStr">
        <is>
          <t>500</t>
        </is>
      </c>
      <c r="C56" s="704" t="inlineStr">
        <is>
          <t>800</t>
        </is>
      </c>
      <c r="D56" s="671" t="inlineStr">
        <is>
          <t>800</t>
        </is>
      </c>
      <c r="E56" s="1147" t="inlineStr">
        <is>
          <t>前100名</t>
        </is>
      </c>
      <c r="F56" s="704" t="inlineStr">
        <is>
          <t>88</t>
        </is>
      </c>
      <c r="G56" s="705" t="inlineStr">
        <is>
          <t>5天</t>
        </is>
      </c>
      <c r="H56" s="553" t="n"/>
      <c r="I56" s="35" t="inlineStr">
        <is>
          <t>境界</t>
        </is>
      </c>
      <c r="J56" s="35" t="inlineStr">
        <is>
          <t>+18</t>
        </is>
      </c>
      <c r="K56" s="35" t="inlineStr">
        <is>
          <t>+9</t>
        </is>
      </c>
      <c r="L56" s="35" t="inlineStr">
        <is>
          <t>-4</t>
        </is>
      </c>
      <c r="M56" s="36" t="inlineStr">
        <is>
          <t>未知</t>
        </is>
      </c>
    </row>
    <row r="57" ht="24" customHeight="1">
      <c r="A57" s="1146" t="inlineStr">
        <is>
          <t>凌虚真君</t>
        </is>
      </c>
      <c r="B57" s="1147" t="inlineStr">
        <is>
          <t>1000</t>
        </is>
      </c>
      <c r="C57" s="704" t="inlineStr">
        <is>
          <t>1200</t>
        </is>
      </c>
      <c r="D57" s="671" t="inlineStr">
        <is>
          <t>1200</t>
        </is>
      </c>
      <c r="E57" s="1147" t="inlineStr">
        <is>
          <t>前50名</t>
        </is>
      </c>
      <c r="F57" s="704" t="inlineStr">
        <is>
          <t>128</t>
        </is>
      </c>
      <c r="G57" s="705" t="inlineStr">
        <is>
          <t>15天</t>
        </is>
      </c>
      <c r="H57" s="34" t="inlineStr">
        <is>
          <t>双排</t>
        </is>
      </c>
      <c r="I57" s="35" t="inlineStr">
        <is>
          <t>积分</t>
        </is>
      </c>
      <c r="J57" s="35" t="inlineStr">
        <is>
          <t>+11</t>
        </is>
      </c>
      <c r="K57" s="35" t="inlineStr">
        <is>
          <t>+10</t>
        </is>
      </c>
      <c r="L57" s="35" t="inlineStr">
        <is>
          <t>+14</t>
        </is>
      </c>
      <c r="M57" s="36" t="inlineStr">
        <is>
          <t>未知</t>
        </is>
      </c>
    </row>
    <row r="58" ht="24" customHeight="1">
      <c r="A58" s="1146" t="inlineStr">
        <is>
          <t>冲虚上仙</t>
        </is>
      </c>
      <c r="B58" s="1147" t="inlineStr">
        <is>
          <t>1666</t>
        </is>
      </c>
      <c r="C58" s="704" t="inlineStr">
        <is>
          <t>1500</t>
        </is>
      </c>
      <c r="D58" s="671" t="inlineStr">
        <is>
          <t>1500</t>
        </is>
      </c>
      <c r="E58" s="1147" t="inlineStr">
        <is>
          <t>前X名</t>
        </is>
      </c>
      <c r="F58" s="704" t="inlineStr">
        <is>
          <t>188</t>
        </is>
      </c>
      <c r="G58" s="705" t="inlineStr">
        <is>
          <t>30天</t>
        </is>
      </c>
      <c r="H58" s="553" t="n"/>
      <c r="I58" s="35" t="inlineStr">
        <is>
          <t>境界</t>
        </is>
      </c>
      <c r="J58" s="35" t="inlineStr">
        <is>
          <t>+12</t>
        </is>
      </c>
      <c r="K58" s="35" t="inlineStr">
        <is>
          <t>+11</t>
        </is>
      </c>
      <c r="L58" s="35" t="inlineStr">
        <is>
          <t>+1</t>
        </is>
      </c>
      <c r="M58" s="36" t="inlineStr">
        <is>
          <t>未知</t>
        </is>
      </c>
    </row>
    <row r="59" ht="24" customHeight="1">
      <c r="A59" s="1146" t="inlineStr">
        <is>
          <t>太虚上仙</t>
        </is>
      </c>
      <c r="B59" s="1147" t="inlineStr">
        <is>
          <t>2400</t>
        </is>
      </c>
      <c r="C59" s="704" t="inlineStr">
        <is>
          <t>2000</t>
        </is>
      </c>
      <c r="D59" s="671" t="inlineStr">
        <is>
          <t>1800</t>
        </is>
      </c>
      <c r="E59" s="1147" t="inlineStr">
        <is>
          <t>前Y名</t>
        </is>
      </c>
      <c r="F59" s="704" t="inlineStr">
        <is>
          <t>288</t>
        </is>
      </c>
      <c r="G59" s="705" t="inlineStr">
        <is>
          <t>60天</t>
        </is>
      </c>
      <c r="H59" s="208" t="inlineStr">
        <is>
          <t>单排前5轮额外奖励4/4/6/4/2境界值。飞升成功额外奖励暂未得出规律。</t>
        </is>
      </c>
      <c r="I59" s="129" t="n"/>
      <c r="J59" s="129" t="n"/>
      <c r="K59" s="129" t="n"/>
      <c r="L59" s="129" t="n"/>
      <c r="M59" s="130" t="n"/>
    </row>
    <row r="60" ht="24" customHeight="1">
      <c r="A60" s="1146" t="inlineStr">
        <is>
          <t>伏天帝尊</t>
        </is>
      </c>
      <c r="B60" s="1147" t="inlineStr">
        <is>
          <t>6000</t>
        </is>
      </c>
      <c r="C60" s="704" t="inlineStr">
        <is>
          <t>2888</t>
        </is>
      </c>
      <c r="D60" s="671" t="inlineStr">
        <is>
          <t>2066</t>
        </is>
      </c>
      <c r="E60" s="1153" t="inlineStr">
        <is>
          <t>第1名</t>
        </is>
      </c>
      <c r="F60" s="1154" t="inlineStr">
        <is>
          <t>388</t>
        </is>
      </c>
      <c r="G60" s="733" t="inlineStr">
        <is>
          <t>90天</t>
        </is>
      </c>
      <c r="H60" s="1221" t="inlineStr">
        <is>
          <t>境界奖励和排名奖励中的乐斗一哥/一姐变身卡奖励在此按惯例均省略。</t>
        </is>
      </c>
      <c r="I60" s="135" t="n"/>
      <c r="J60" s="135" t="n"/>
      <c r="K60" s="135" t="n"/>
      <c r="L60" s="135" t="n"/>
      <c r="M60" s="136" t="n"/>
    </row>
    <row r="61" ht="24" customHeight="1">
      <c r="A61" s="1146" t="inlineStr">
        <is>
          <t>封天圣尊</t>
        </is>
      </c>
      <c r="B61" s="1147" t="inlineStr">
        <is>
          <t>10000</t>
        </is>
      </c>
      <c r="C61" s="704" t="inlineStr">
        <is>
          <t>2888</t>
        </is>
      </c>
      <c r="D61" s="705" t="inlineStr">
        <is>
          <t>2066</t>
        </is>
      </c>
      <c r="E61" s="61" t="inlineStr">
        <is>
          <t>限时称号六界尊者：力/敏/速20，生命50，武器穿透5%，武器韧性5%</t>
        </is>
      </c>
      <c r="F61" s="123" t="n"/>
      <c r="G61" s="123" t="n"/>
      <c r="H61" s="123" t="n"/>
      <c r="I61" s="123" t="n"/>
      <c r="J61" s="123" t="n"/>
      <c r="K61" s="123" t="n"/>
      <c r="L61" s="123" t="n"/>
      <c r="M61" s="124" t="n"/>
    </row>
    <row r="62" ht="24" customHeight="1">
      <c r="A62" s="1222" t="inlineStr">
        <is>
          <t>九界之主</t>
        </is>
      </c>
      <c r="B62" s="1100" t="inlineStr">
        <is>
          <t>18888</t>
        </is>
      </c>
      <c r="C62" s="711" t="inlineStr">
        <is>
          <t>2888</t>
        </is>
      </c>
      <c r="D62" s="713" t="inlineStr">
        <is>
          <t>2066</t>
        </is>
      </c>
      <c r="E62" s="256" t="inlineStr">
        <is>
          <t>X/Y：每赛季不固定，一般按6000/10000分为线取最后1名</t>
        </is>
      </c>
      <c r="F62" s="135" t="n"/>
      <c r="G62" s="135" t="n"/>
      <c r="H62" s="135" t="n"/>
      <c r="I62" s="135" t="n"/>
      <c r="J62" s="135" t="n"/>
      <c r="K62" s="135" t="n"/>
      <c r="L62" s="135" t="n"/>
      <c r="M62" s="136" t="n"/>
    </row>
  </sheetData>
  <mergeCells count="108">
    <mergeCell ref="F32:M33"/>
    <mergeCell ref="E48:E49"/>
    <mergeCell ref="F42:M43"/>
    <mergeCell ref="H60:M60"/>
    <mergeCell ref="H55:H56"/>
    <mergeCell ref="B42:B43"/>
    <mergeCell ref="D36:D37"/>
    <mergeCell ref="D32:D33"/>
    <mergeCell ref="F12:M12"/>
    <mergeCell ref="F21:M21"/>
    <mergeCell ref="C2:C3"/>
    <mergeCell ref="E2:E3"/>
    <mergeCell ref="A2:A5"/>
    <mergeCell ref="F34:M35"/>
    <mergeCell ref="B40:B41"/>
    <mergeCell ref="E50:E51"/>
    <mergeCell ref="F27:M27"/>
    <mergeCell ref="F40:M41"/>
    <mergeCell ref="B1:E1"/>
    <mergeCell ref="F36:M37"/>
    <mergeCell ref="D38:D39"/>
    <mergeCell ref="A18:M18"/>
    <mergeCell ref="D34:D35"/>
    <mergeCell ref="D40:D41"/>
    <mergeCell ref="H59:M59"/>
    <mergeCell ref="A48:A49"/>
    <mergeCell ref="C4:C5"/>
    <mergeCell ref="F29:M29"/>
    <mergeCell ref="F11:M11"/>
    <mergeCell ref="E4:E5"/>
    <mergeCell ref="F25:M25"/>
    <mergeCell ref="E38:E39"/>
    <mergeCell ref="F3:M3"/>
    <mergeCell ref="F15:M15"/>
    <mergeCell ref="F24:M24"/>
    <mergeCell ref="F46:M47"/>
    <mergeCell ref="A46:A47"/>
    <mergeCell ref="A30:M30"/>
    <mergeCell ref="C46:C47"/>
    <mergeCell ref="C40:C41"/>
    <mergeCell ref="E46:E47"/>
    <mergeCell ref="E40:E41"/>
    <mergeCell ref="B44:B45"/>
    <mergeCell ref="F26:M26"/>
    <mergeCell ref="F48:M49"/>
    <mergeCell ref="F23:M23"/>
    <mergeCell ref="C32:C33"/>
    <mergeCell ref="F13:M13"/>
    <mergeCell ref="B32:B33"/>
    <mergeCell ref="C34:C35"/>
    <mergeCell ref="C42:C43"/>
    <mergeCell ref="E42:E43"/>
    <mergeCell ref="F19:M19"/>
    <mergeCell ref="F16:M16"/>
    <mergeCell ref="F50:M51"/>
    <mergeCell ref="A36:A37"/>
    <mergeCell ref="B2:B3"/>
    <mergeCell ref="A50:A51"/>
    <mergeCell ref="D2:D3"/>
    <mergeCell ref="C50:C51"/>
    <mergeCell ref="C44:C45"/>
    <mergeCell ref="E44:E45"/>
    <mergeCell ref="F20:M20"/>
    <mergeCell ref="E61:M61"/>
    <mergeCell ref="B34:B35"/>
    <mergeCell ref="C36:C37"/>
    <mergeCell ref="H57:H58"/>
    <mergeCell ref="E32:E33"/>
    <mergeCell ref="B36:B37"/>
    <mergeCell ref="F28:M28"/>
    <mergeCell ref="D42:D43"/>
    <mergeCell ref="C48:C49"/>
    <mergeCell ref="A38:A39"/>
    <mergeCell ref="B4:B5"/>
    <mergeCell ref="C38:C39"/>
    <mergeCell ref="A40:A41"/>
    <mergeCell ref="F4:M4"/>
    <mergeCell ref="F10:M10"/>
    <mergeCell ref="B46:B47"/>
    <mergeCell ref="D46:D47"/>
    <mergeCell ref="E34:E35"/>
    <mergeCell ref="B38:B39"/>
    <mergeCell ref="A52:M52"/>
    <mergeCell ref="F7:M7"/>
    <mergeCell ref="F38:M39"/>
    <mergeCell ref="B48:B49"/>
    <mergeCell ref="D48:D49"/>
    <mergeCell ref="D4:D5"/>
    <mergeCell ref="F5:M5"/>
    <mergeCell ref="F8:M8"/>
    <mergeCell ref="A32:A33"/>
    <mergeCell ref="F2:M2"/>
    <mergeCell ref="F17:M17"/>
    <mergeCell ref="A42:A43"/>
    <mergeCell ref="A6:M6"/>
    <mergeCell ref="E36:E37"/>
    <mergeCell ref="F22:M22"/>
    <mergeCell ref="F31:M31"/>
    <mergeCell ref="F44:M45"/>
    <mergeCell ref="A44:A45"/>
    <mergeCell ref="E62:M62"/>
    <mergeCell ref="F9:M9"/>
    <mergeCell ref="A34:A35"/>
    <mergeCell ref="F14:M14"/>
    <mergeCell ref="B50:B51"/>
    <mergeCell ref="D50:D51"/>
    <mergeCell ref="F1:M1"/>
    <mergeCell ref="D44:D45"/>
  </mergeCells>
  <hyperlinks>
    <hyperlink xmlns:r="http://schemas.openxmlformats.org/officeDocument/2006/relationships" ref="A1" r:id="rId1"/>
    <hyperlink xmlns:r="http://schemas.openxmlformats.org/officeDocument/2006/relationships" ref="C2" r:id="rId2"/>
    <hyperlink xmlns:r="http://schemas.openxmlformats.org/officeDocument/2006/relationships" ref="D2" r:id="rId3"/>
    <hyperlink xmlns:r="http://schemas.openxmlformats.org/officeDocument/2006/relationships" ref="E2"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32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s>
  <sheetData>
    <row r="1" ht="24" customHeight="1">
      <c r="A1" s="1223" t="inlineStr">
        <is>
          <t>仙武修真</t>
        </is>
      </c>
      <c r="B1" s="388" t="inlineStr">
        <is>
          <t>名称</t>
        </is>
      </c>
      <c r="C1" s="3" t="n"/>
      <c r="D1" s="3" t="n"/>
      <c r="E1" s="3" t="n"/>
      <c r="F1" s="3" t="n"/>
      <c r="G1" s="1224" t="inlineStr">
        <is>
          <t>祝福详情：祝福模式4级起清，活动期间依然会24小时清。</t>
        </is>
      </c>
      <c r="H1" s="56" t="n"/>
      <c r="I1" s="56" t="n"/>
      <c r="J1" s="56" t="n"/>
      <c r="K1" s="56" t="n"/>
      <c r="L1" s="57" t="n"/>
      <c r="M1" s="1043">
        <f>首页索引!$M$1</f>
        <v/>
      </c>
      <c r="N1" s="386">
        <f>@IF(M1="中秋祝福",3,IF(M1="周年祝福",3,IF(M1="春节祝福",3,2)))</f>
        <v/>
      </c>
    </row>
    <row r="2" ht="24" customHeight="1">
      <c r="A2" s="1225" t="inlineStr">
        <is>
          <t>史诗残片
传说残片
神话残片</t>
        </is>
      </c>
      <c r="B2" s="1226" t="inlineStr">
        <is>
          <t>金蛇剑</t>
        </is>
      </c>
      <c r="C2" s="1227" t="inlineStr">
        <is>
          <t>孔雀翎</t>
        </is>
      </c>
      <c r="D2" s="1227" t="inlineStr">
        <is>
          <t>碧海萧</t>
        </is>
      </c>
      <c r="E2" s="1227" t="inlineStr">
        <is>
          <t>犹绝长枪</t>
        </is>
      </c>
      <c r="F2" s="1228" t="inlineStr">
        <is>
          <t>应龙铠甲</t>
        </is>
      </c>
      <c r="G2" s="1229" t="inlineStr">
        <is>
          <t>常规祝福：史诗6级/传说 9 级/神话12级前（含）失败3点祝福值。材料200斗豆。</t>
        </is>
      </c>
      <c r="H2" s="158" t="n"/>
      <c r="I2" s="158" t="n"/>
      <c r="J2" s="158" t="n"/>
      <c r="K2" s="158" t="n"/>
      <c r="L2" s="158" t="n"/>
      <c r="M2" s="159" t="n"/>
    </row>
    <row r="3" ht="24" customHeight="1">
      <c r="A3" s="45" t="n"/>
      <c r="B3" s="1230" t="inlineStr">
        <is>
          <t>宣花宝镜</t>
        </is>
      </c>
      <c r="C3" s="1231" t="inlineStr">
        <is>
          <t>诛仙离火刃</t>
        </is>
      </c>
      <c r="D3" s="1231" t="inlineStr">
        <is>
          <t>夷图红莲甲</t>
        </is>
      </c>
      <c r="E3" s="1231" t="inlineStr">
        <is>
          <t>山河社稷图</t>
        </is>
      </c>
      <c r="F3" s="1232" t="inlineStr">
        <is>
          <t>乐斗炫玉灯</t>
        </is>
      </c>
      <c r="G3" s="1233" t="inlineStr">
        <is>
          <t>春节祝福：史诗6级/传说 8 级/神话10级前（含）失败3点祝福值。材料200斗豆。</t>
        </is>
      </c>
      <c r="H3" s="129" t="n"/>
      <c r="I3" s="129" t="n"/>
      <c r="J3" s="129" t="n"/>
      <c r="K3" s="129" t="n"/>
      <c r="L3" s="129" t="n"/>
      <c r="M3" s="162" t="n"/>
    </row>
    <row r="4" ht="24" customHeight="1">
      <c r="A4" s="45" t="n"/>
      <c r="B4" s="1230" t="inlineStr">
        <is>
          <t>番天印</t>
        </is>
      </c>
      <c r="C4" s="1231" t="inlineStr">
        <is>
          <t>混元金斗</t>
        </is>
      </c>
      <c r="D4" s="1231" t="inlineStr">
        <is>
          <t>十二品莲台</t>
        </is>
      </c>
      <c r="E4" s="1231" t="inlineStr">
        <is>
          <t>定海珠</t>
        </is>
      </c>
      <c r="F4" s="1232" t="inlineStr">
        <is>
          <t>伏羲古琴</t>
        </is>
      </c>
      <c r="G4" s="1233" t="inlineStr">
        <is>
          <t>周年祝福：史诗6级/传说 9 级/神话12级前（含）失败3点祝福值。材料200斗豆。</t>
        </is>
      </c>
      <c r="H4" s="129" t="n"/>
      <c r="I4" s="129" t="n"/>
      <c r="J4" s="129" t="n"/>
      <c r="K4" s="129" t="n"/>
      <c r="L4" s="129" t="n"/>
      <c r="M4" s="162" t="n"/>
    </row>
    <row r="5" ht="24" customHeight="1">
      <c r="A5" s="29" t="n"/>
      <c r="B5" s="1234" t="inlineStr">
        <is>
          <t>昆仑镜</t>
        </is>
      </c>
      <c r="C5" s="648" t="inlineStr">
        <is>
          <t>昊天塔</t>
        </is>
      </c>
      <c r="D5" s="648" t="inlineStr">
        <is>
          <t>玲珑棋</t>
        </is>
      </c>
      <c r="E5" s="648" t="inlineStr">
        <is>
          <t>大禹九鼎</t>
        </is>
      </c>
      <c r="F5" s="651" t="inlineStr">
        <is>
          <t>x</t>
        </is>
      </c>
      <c r="G5" s="1235" t="inlineStr">
        <is>
          <t>中秋祝福：史诗6级/传说 9 级/神话12级前（含）失败3点祝福值。材料200斗豆。</t>
        </is>
      </c>
      <c r="H5" s="135" t="n"/>
      <c r="I5" s="135" t="n"/>
      <c r="J5" s="135" t="n"/>
      <c r="K5" s="135" t="n"/>
      <c r="L5" s="135" t="n"/>
      <c r="M5" s="190" t="n"/>
    </row>
    <row r="6" ht="24" customHeight="1">
      <c r="A6" s="1236" t="inlineStr"/>
      <c r="B6" s="375" t="n"/>
      <c r="C6" s="375" t="n"/>
      <c r="D6" s="375" t="n"/>
      <c r="E6" s="375" t="n"/>
      <c r="F6" s="375" t="n"/>
      <c r="G6" s="375" t="n"/>
      <c r="H6" s="375" t="n"/>
      <c r="I6" s="375" t="n"/>
      <c r="J6" s="375" t="n"/>
      <c r="K6" s="375" t="n"/>
      <c r="L6" s="375" t="n"/>
      <c r="M6" s="485" t="n"/>
    </row>
    <row r="7" ht="24" customHeight="1">
      <c r="A7" s="202" t="inlineStr">
        <is>
          <t>名称</t>
        </is>
      </c>
      <c r="B7" s="386" t="inlineStr">
        <is>
          <t>强化</t>
        </is>
      </c>
      <c r="C7" s="202" t="inlineStr">
        <is>
          <t>战斗力</t>
        </is>
      </c>
      <c r="D7" s="202" t="inlineStr">
        <is>
          <t>祝福值</t>
        </is>
      </c>
      <c r="E7" s="202" t="inlineStr">
        <is>
          <t>单次材料</t>
        </is>
      </c>
      <c r="F7" s="386" t="inlineStr">
        <is>
          <t>满值史诗</t>
        </is>
      </c>
      <c r="G7" s="202" t="inlineStr">
        <is>
          <t>力量值</t>
        </is>
      </c>
      <c r="H7" s="202" t="inlineStr">
        <is>
          <t>投掷附伤</t>
        </is>
      </c>
      <c r="I7" s="202" t="inlineStr">
        <is>
          <t>小型附伤</t>
        </is>
      </c>
      <c r="J7" s="202" t="inlineStr">
        <is>
          <t>中型附伤</t>
        </is>
      </c>
      <c r="K7" s="202" t="inlineStr">
        <is>
          <t>大型附伤</t>
        </is>
      </c>
      <c r="L7" s="386" t="inlineStr">
        <is>
          <t>武器增伤</t>
        </is>
      </c>
      <c r="M7" s="386" t="inlineStr">
        <is>
          <t>x</t>
        </is>
      </c>
    </row>
    <row r="8" ht="24" customHeight="1">
      <c r="A8" s="1037" t="inlineStr">
        <is>
          <t>史诗法宝
金蛇剑</t>
        </is>
      </c>
      <c r="B8" s="217" t="inlineStr">
        <is>
          <t>0</t>
        </is>
      </c>
      <c r="C8" s="291" t="inlineStr">
        <is>
          <t>2</t>
        </is>
      </c>
      <c r="D8" s="291" t="inlineStr">
        <is>
          <t>6</t>
        </is>
      </c>
      <c r="E8" s="291" t="inlineStr">
        <is>
          <t>1</t>
        </is>
      </c>
      <c r="F8" s="218">
        <f>ROUNDUP(D8/$N$1+1,0)*E8</f>
        <v/>
      </c>
      <c r="G8" s="217" t="inlineStr">
        <is>
          <t>4</t>
        </is>
      </c>
      <c r="H8" s="291" t="inlineStr">
        <is>
          <t>5</t>
        </is>
      </c>
      <c r="I8" s="291" t="inlineStr">
        <is>
          <t>5</t>
        </is>
      </c>
      <c r="J8" s="260" t="inlineStr">
        <is>
          <t>x</t>
        </is>
      </c>
      <c r="K8" s="260" t="inlineStr">
        <is>
          <t>x</t>
        </is>
      </c>
      <c r="L8" s="260" t="inlineStr">
        <is>
          <t>x</t>
        </is>
      </c>
      <c r="M8" s="283" t="inlineStr">
        <is>
          <t>x</t>
        </is>
      </c>
    </row>
    <row r="9" ht="24" customHeight="1">
      <c r="A9" s="45" t="n"/>
      <c r="B9" s="82" t="inlineStr">
        <is>
          <t>1</t>
        </is>
      </c>
      <c r="C9" s="83" t="inlineStr">
        <is>
          <t>4</t>
        </is>
      </c>
      <c r="D9" s="83" t="inlineStr">
        <is>
          <t>10</t>
        </is>
      </c>
      <c r="E9" s="83" t="inlineStr">
        <is>
          <t>2</t>
        </is>
      </c>
      <c r="F9" s="218">
        <f>ROUNDUP(D9/$N$1+1,0)*E9</f>
        <v/>
      </c>
      <c r="G9" s="82" t="inlineStr">
        <is>
          <t>5</t>
        </is>
      </c>
      <c r="H9" s="83" t="inlineStr">
        <is>
          <t>6</t>
        </is>
      </c>
      <c r="I9" s="83" t="inlineStr">
        <is>
          <t>6</t>
        </is>
      </c>
      <c r="J9" s="83" t="inlineStr">
        <is>
          <t>6</t>
        </is>
      </c>
      <c r="K9" s="87" t="inlineStr">
        <is>
          <t>x</t>
        </is>
      </c>
      <c r="L9" s="87" t="inlineStr">
        <is>
          <t>x</t>
        </is>
      </c>
      <c r="M9" s="88" t="inlineStr">
        <is>
          <t>x</t>
        </is>
      </c>
    </row>
    <row r="10" ht="24" customHeight="1">
      <c r="A10" s="45" t="n"/>
      <c r="B10" s="82" t="inlineStr">
        <is>
          <t>2</t>
        </is>
      </c>
      <c r="C10" s="83" t="inlineStr">
        <is>
          <t>8</t>
        </is>
      </c>
      <c r="D10" s="83" t="inlineStr">
        <is>
          <t>26</t>
        </is>
      </c>
      <c r="E10" s="83" t="inlineStr">
        <is>
          <t>3</t>
        </is>
      </c>
      <c r="F10" s="218">
        <f>ROUNDUP(D10/$N$1+1,0)*E10</f>
        <v/>
      </c>
      <c r="G10" s="82" t="inlineStr">
        <is>
          <t>6</t>
        </is>
      </c>
      <c r="H10" s="83" t="inlineStr">
        <is>
          <t>8</t>
        </is>
      </c>
      <c r="I10" s="83" t="inlineStr">
        <is>
          <t>8</t>
        </is>
      </c>
      <c r="J10" s="83" t="inlineStr">
        <is>
          <t>8</t>
        </is>
      </c>
      <c r="K10" s="83" t="inlineStr">
        <is>
          <t>8</t>
        </is>
      </c>
      <c r="L10" s="87" t="inlineStr">
        <is>
          <t>x</t>
        </is>
      </c>
      <c r="M10" s="88" t="inlineStr">
        <is>
          <t>x</t>
        </is>
      </c>
    </row>
    <row r="11" ht="24" customHeight="1">
      <c r="A11" s="45" t="n"/>
      <c r="B11" s="82" t="inlineStr">
        <is>
          <t>3</t>
        </is>
      </c>
      <c r="C11" s="83" t="inlineStr">
        <is>
          <t>14</t>
        </is>
      </c>
      <c r="D11" s="83" t="inlineStr">
        <is>
          <t>50</t>
        </is>
      </c>
      <c r="E11" s="83" t="inlineStr">
        <is>
          <t>4</t>
        </is>
      </c>
      <c r="F11" s="218">
        <f>ROUNDUP(D11/$N$1+1,0)*E11</f>
        <v/>
      </c>
      <c r="G11" s="82" t="inlineStr">
        <is>
          <t>8</t>
        </is>
      </c>
      <c r="H11" s="83" t="inlineStr">
        <is>
          <t>11</t>
        </is>
      </c>
      <c r="I11" s="83" t="inlineStr">
        <is>
          <t>11</t>
        </is>
      </c>
      <c r="J11" s="83" t="inlineStr">
        <is>
          <t>11</t>
        </is>
      </c>
      <c r="K11" s="83" t="inlineStr">
        <is>
          <t>11</t>
        </is>
      </c>
      <c r="L11" s="87" t="inlineStr">
        <is>
          <t>x</t>
        </is>
      </c>
      <c r="M11" s="88" t="inlineStr">
        <is>
          <t>x</t>
        </is>
      </c>
    </row>
    <row r="12" ht="24" customHeight="1">
      <c r="A12" s="45" t="n"/>
      <c r="B12" s="82" t="inlineStr">
        <is>
          <t>4</t>
        </is>
      </c>
      <c r="C12" s="83" t="inlineStr">
        <is>
          <t>20</t>
        </is>
      </c>
      <c r="D12" s="83" t="inlineStr">
        <is>
          <t>100</t>
        </is>
      </c>
      <c r="E12" s="83" t="inlineStr">
        <is>
          <t>4</t>
        </is>
      </c>
      <c r="F12" s="218">
        <f>ROUNDUP(D12/$N$1+1,0)*E12</f>
        <v/>
      </c>
      <c r="G12" s="82" t="inlineStr">
        <is>
          <t>11</t>
        </is>
      </c>
      <c r="H12" s="83" t="inlineStr">
        <is>
          <t>15</t>
        </is>
      </c>
      <c r="I12" s="83" t="inlineStr">
        <is>
          <t>15</t>
        </is>
      </c>
      <c r="J12" s="83" t="inlineStr">
        <is>
          <t>15</t>
        </is>
      </c>
      <c r="K12" s="83" t="inlineStr">
        <is>
          <t>15</t>
        </is>
      </c>
      <c r="L12" s="83" t="inlineStr">
        <is>
          <t>1%</t>
        </is>
      </c>
      <c r="M12" s="88" t="inlineStr">
        <is>
          <t>x</t>
        </is>
      </c>
    </row>
    <row r="13" ht="24" customHeight="1">
      <c r="A13" s="45" t="n"/>
      <c r="B13" s="82" t="inlineStr">
        <is>
          <t>5</t>
        </is>
      </c>
      <c r="C13" s="83" t="inlineStr">
        <is>
          <t>28</t>
        </is>
      </c>
      <c r="D13" s="83" t="inlineStr">
        <is>
          <t>320</t>
        </is>
      </c>
      <c r="E13" s="83" t="inlineStr">
        <is>
          <t>5</t>
        </is>
      </c>
      <c r="F13" s="1019">
        <f>ROUNDUP(D13/$N$1+1,0)*E13</f>
        <v/>
      </c>
      <c r="G13" s="82" t="inlineStr">
        <is>
          <t>15</t>
        </is>
      </c>
      <c r="H13" s="83" t="inlineStr">
        <is>
          <t>20</t>
        </is>
      </c>
      <c r="I13" s="83" t="inlineStr">
        <is>
          <t>20</t>
        </is>
      </c>
      <c r="J13" s="83" t="inlineStr">
        <is>
          <t>20</t>
        </is>
      </c>
      <c r="K13" s="83" t="inlineStr">
        <is>
          <t>20</t>
        </is>
      </c>
      <c r="L13" s="83" t="inlineStr">
        <is>
          <t>3%</t>
        </is>
      </c>
      <c r="M13" s="88" t="inlineStr">
        <is>
          <t>x</t>
        </is>
      </c>
    </row>
    <row r="14" ht="24" customHeight="1">
      <c r="A14" s="45" t="n"/>
      <c r="B14" s="82" t="inlineStr">
        <is>
          <t>6</t>
        </is>
      </c>
      <c r="C14" s="83" t="inlineStr">
        <is>
          <t>36</t>
        </is>
      </c>
      <c r="D14" s="83" t="inlineStr">
        <is>
          <t>400</t>
        </is>
      </c>
      <c r="E14" s="83" t="inlineStr">
        <is>
          <t>6</t>
        </is>
      </c>
      <c r="F14" s="218">
        <f>ROUNDUP(D14/$N$1+1,0)*E14</f>
        <v/>
      </c>
      <c r="G14" s="82" t="inlineStr">
        <is>
          <t>20</t>
        </is>
      </c>
      <c r="H14" s="83" t="inlineStr">
        <is>
          <t>26</t>
        </is>
      </c>
      <c r="I14" s="83" t="inlineStr">
        <is>
          <t>26</t>
        </is>
      </c>
      <c r="J14" s="83" t="inlineStr">
        <is>
          <t>26</t>
        </is>
      </c>
      <c r="K14" s="83" t="inlineStr">
        <is>
          <t>26</t>
        </is>
      </c>
      <c r="L14" s="83" t="inlineStr">
        <is>
          <t>5%</t>
        </is>
      </c>
      <c r="M14" s="88" t="inlineStr">
        <is>
          <t>x</t>
        </is>
      </c>
    </row>
    <row r="15" ht="24" customHeight="1">
      <c r="A15" s="45" t="n"/>
      <c r="B15" s="82" t="inlineStr">
        <is>
          <t>7</t>
        </is>
      </c>
      <c r="C15" s="83" t="inlineStr">
        <is>
          <t>44</t>
        </is>
      </c>
      <c r="D15" s="83" t="inlineStr">
        <is>
          <t>666</t>
        </is>
      </c>
      <c r="E15" s="83" t="inlineStr">
        <is>
          <t>7</t>
        </is>
      </c>
      <c r="F15" s="220">
        <f>ROUNDUP(D15/2+1,0)*E15</f>
        <v/>
      </c>
      <c r="G15" s="82" t="inlineStr">
        <is>
          <t>26</t>
        </is>
      </c>
      <c r="H15" s="83" t="inlineStr">
        <is>
          <t>33</t>
        </is>
      </c>
      <c r="I15" s="83" t="inlineStr">
        <is>
          <t>33</t>
        </is>
      </c>
      <c r="J15" s="83" t="inlineStr">
        <is>
          <t>33</t>
        </is>
      </c>
      <c r="K15" s="83" t="inlineStr">
        <is>
          <t>33</t>
        </is>
      </c>
      <c r="L15" s="83" t="inlineStr">
        <is>
          <t>8%</t>
        </is>
      </c>
      <c r="M15" s="88" t="inlineStr">
        <is>
          <t>x</t>
        </is>
      </c>
    </row>
    <row r="16" ht="24" customHeight="1">
      <c r="A16" s="45" t="n"/>
      <c r="B16" s="82" t="inlineStr">
        <is>
          <t>8</t>
        </is>
      </c>
      <c r="C16" s="83" t="inlineStr">
        <is>
          <t>52</t>
        </is>
      </c>
      <c r="D16" s="83" t="inlineStr">
        <is>
          <t>1800</t>
        </is>
      </c>
      <c r="E16" s="83" t="inlineStr">
        <is>
          <t>8</t>
        </is>
      </c>
      <c r="F16" s="220">
        <f>ROUNDUP(D16/2+1,0)*E16</f>
        <v/>
      </c>
      <c r="G16" s="82" t="inlineStr">
        <is>
          <t>33</t>
        </is>
      </c>
      <c r="H16" s="83" t="inlineStr">
        <is>
          <t>41</t>
        </is>
      </c>
      <c r="I16" s="83" t="inlineStr">
        <is>
          <t>41</t>
        </is>
      </c>
      <c r="J16" s="83" t="inlineStr">
        <is>
          <t>41</t>
        </is>
      </c>
      <c r="K16" s="83" t="inlineStr">
        <is>
          <t>41</t>
        </is>
      </c>
      <c r="L16" s="83" t="inlineStr">
        <is>
          <t>12%</t>
        </is>
      </c>
      <c r="M16" s="88" t="inlineStr">
        <is>
          <t>x</t>
        </is>
      </c>
    </row>
    <row r="17" ht="24" customHeight="1">
      <c r="A17" s="29" t="n"/>
      <c r="B17" s="89" t="inlineStr">
        <is>
          <t>9</t>
        </is>
      </c>
      <c r="C17" s="90" t="inlineStr">
        <is>
          <t>60</t>
        </is>
      </c>
      <c r="D17" s="91" t="inlineStr">
        <is>
          <t>x</t>
        </is>
      </c>
      <c r="E17" s="91" t="inlineStr">
        <is>
          <t>x</t>
        </is>
      </c>
      <c r="F17" s="1237" t="inlineStr">
        <is>
          <t>x</t>
        </is>
      </c>
      <c r="G17" s="89" t="inlineStr">
        <is>
          <t>41</t>
        </is>
      </c>
      <c r="H17" s="90" t="inlineStr">
        <is>
          <t>50</t>
        </is>
      </c>
      <c r="I17" s="90" t="inlineStr">
        <is>
          <t>50</t>
        </is>
      </c>
      <c r="J17" s="90" t="inlineStr">
        <is>
          <t>50</t>
        </is>
      </c>
      <c r="K17" s="90" t="inlineStr">
        <is>
          <t>50</t>
        </is>
      </c>
      <c r="L17" s="90" t="inlineStr">
        <is>
          <t>16%</t>
        </is>
      </c>
      <c r="M17" s="92" t="inlineStr">
        <is>
          <t>x</t>
        </is>
      </c>
    </row>
    <row r="18" ht="24" customHeight="1">
      <c r="A18" s="1238" t="inlineStr"/>
      <c r="B18" s="22" t="n"/>
      <c r="C18" s="22" t="n"/>
      <c r="D18" s="22" t="n"/>
      <c r="E18" s="22" t="n"/>
      <c r="F18" s="22" t="n"/>
      <c r="G18" s="22" t="n"/>
      <c r="H18" s="22" t="n"/>
      <c r="I18" s="22" t="n"/>
      <c r="J18" s="22" t="n"/>
      <c r="K18" s="22" t="n"/>
      <c r="L18" s="22" t="n"/>
      <c r="M18" s="23" t="n"/>
    </row>
    <row r="19" ht="24" customHeight="1">
      <c r="A19" s="202" t="inlineStr">
        <is>
          <t>名称</t>
        </is>
      </c>
      <c r="B19" s="386" t="inlineStr">
        <is>
          <t>强化</t>
        </is>
      </c>
      <c r="C19" s="202" t="inlineStr">
        <is>
          <t>战斗力</t>
        </is>
      </c>
      <c r="D19" s="202" t="inlineStr">
        <is>
          <t>祝福值</t>
        </is>
      </c>
      <c r="E19" s="202" t="inlineStr">
        <is>
          <t>单次材料</t>
        </is>
      </c>
      <c r="F19" s="989" t="inlineStr">
        <is>
          <t>满值史诗</t>
        </is>
      </c>
      <c r="G19" s="202" t="inlineStr">
        <is>
          <t>生命值</t>
        </is>
      </c>
      <c r="H19" s="227" t="inlineStr">
        <is>
          <t>投掷附减</t>
        </is>
      </c>
      <c r="I19" s="227" t="inlineStr">
        <is>
          <t>小型附减</t>
        </is>
      </c>
      <c r="J19" s="227" t="inlineStr">
        <is>
          <t>中型附减</t>
        </is>
      </c>
      <c r="K19" s="227" t="inlineStr">
        <is>
          <t>大型附减</t>
        </is>
      </c>
      <c r="L19" s="227" t="inlineStr">
        <is>
          <t>武器减伤</t>
        </is>
      </c>
      <c r="M19" s="204" t="inlineStr">
        <is>
          <t>x</t>
        </is>
      </c>
    </row>
    <row r="20" ht="24" customHeight="1">
      <c r="A20" s="1239" t="inlineStr">
        <is>
          <t>史诗法宝
孔雀翎</t>
        </is>
      </c>
      <c r="B20" s="217" t="inlineStr">
        <is>
          <t>0</t>
        </is>
      </c>
      <c r="C20" s="291" t="inlineStr">
        <is>
          <t>2</t>
        </is>
      </c>
      <c r="D20" s="291" t="inlineStr">
        <is>
          <t>6</t>
        </is>
      </c>
      <c r="E20" s="291" t="inlineStr">
        <is>
          <t>1</t>
        </is>
      </c>
      <c r="F20" s="218">
        <f>ROUNDUP(D20/$N$1+1,0)*E20</f>
        <v/>
      </c>
      <c r="G20" s="217" t="inlineStr">
        <is>
          <t>10</t>
        </is>
      </c>
      <c r="H20" s="291" t="inlineStr">
        <is>
          <t>5</t>
        </is>
      </c>
      <c r="I20" s="291" t="inlineStr">
        <is>
          <t>5</t>
        </is>
      </c>
      <c r="J20" s="260" t="inlineStr">
        <is>
          <t>x</t>
        </is>
      </c>
      <c r="K20" s="260" t="inlineStr">
        <is>
          <t>x</t>
        </is>
      </c>
      <c r="L20" s="260" t="inlineStr">
        <is>
          <t>x</t>
        </is>
      </c>
      <c r="M20" s="283" t="inlineStr">
        <is>
          <t>x</t>
        </is>
      </c>
    </row>
    <row r="21" ht="24" customHeight="1">
      <c r="A21" s="494" t="n"/>
      <c r="B21" s="82" t="inlineStr">
        <is>
          <t>1</t>
        </is>
      </c>
      <c r="C21" s="83" t="inlineStr">
        <is>
          <t>4</t>
        </is>
      </c>
      <c r="D21" s="83" t="inlineStr">
        <is>
          <t>10</t>
        </is>
      </c>
      <c r="E21" s="83" t="inlineStr">
        <is>
          <t>2</t>
        </is>
      </c>
      <c r="F21" s="218">
        <f>ROUNDUP(D21/$N$1+1,0)*E21</f>
        <v/>
      </c>
      <c r="G21" s="82" t="inlineStr">
        <is>
          <t>16</t>
        </is>
      </c>
      <c r="H21" s="83" t="inlineStr">
        <is>
          <t>6</t>
        </is>
      </c>
      <c r="I21" s="83" t="inlineStr">
        <is>
          <t>6</t>
        </is>
      </c>
      <c r="J21" s="83" t="inlineStr">
        <is>
          <t>6</t>
        </is>
      </c>
      <c r="K21" s="87" t="inlineStr">
        <is>
          <t>x</t>
        </is>
      </c>
      <c r="L21" s="87" t="inlineStr">
        <is>
          <t>x</t>
        </is>
      </c>
      <c r="M21" s="88" t="inlineStr">
        <is>
          <t>x</t>
        </is>
      </c>
    </row>
    <row r="22" ht="24" customHeight="1">
      <c r="A22" s="494" t="n"/>
      <c r="B22" s="82" t="inlineStr">
        <is>
          <t>2</t>
        </is>
      </c>
      <c r="C22" s="83" t="inlineStr">
        <is>
          <t>8</t>
        </is>
      </c>
      <c r="D22" s="83" t="inlineStr">
        <is>
          <t>26</t>
        </is>
      </c>
      <c r="E22" s="83" t="inlineStr">
        <is>
          <t>3</t>
        </is>
      </c>
      <c r="F22" s="218">
        <f>ROUNDUP(D22/$N$1+1,0)*E22</f>
        <v/>
      </c>
      <c r="G22" s="82" t="inlineStr">
        <is>
          <t>23</t>
        </is>
      </c>
      <c r="H22" s="83" t="inlineStr">
        <is>
          <t>8</t>
        </is>
      </c>
      <c r="I22" s="83" t="inlineStr">
        <is>
          <t>8</t>
        </is>
      </c>
      <c r="J22" s="83" t="inlineStr">
        <is>
          <t>8</t>
        </is>
      </c>
      <c r="K22" s="83" t="inlineStr">
        <is>
          <t>8</t>
        </is>
      </c>
      <c r="L22" s="87" t="inlineStr">
        <is>
          <t>x</t>
        </is>
      </c>
      <c r="M22" s="88" t="inlineStr">
        <is>
          <t>x</t>
        </is>
      </c>
    </row>
    <row r="23" ht="24" customHeight="1">
      <c r="A23" s="494" t="n"/>
      <c r="B23" s="82" t="inlineStr">
        <is>
          <t>3</t>
        </is>
      </c>
      <c r="C23" s="83" t="inlineStr">
        <is>
          <t>14</t>
        </is>
      </c>
      <c r="D23" s="83" t="inlineStr">
        <is>
          <t>50</t>
        </is>
      </c>
      <c r="E23" s="83" t="inlineStr">
        <is>
          <t>4</t>
        </is>
      </c>
      <c r="F23" s="218">
        <f>ROUNDUP(D23/$N$1+1,0)*E23</f>
        <v/>
      </c>
      <c r="G23" s="82" t="inlineStr">
        <is>
          <t>31</t>
        </is>
      </c>
      <c r="H23" s="83" t="inlineStr">
        <is>
          <t>11</t>
        </is>
      </c>
      <c r="I23" s="83" t="inlineStr">
        <is>
          <t>11</t>
        </is>
      </c>
      <c r="J23" s="83" t="inlineStr">
        <is>
          <t>11</t>
        </is>
      </c>
      <c r="K23" s="83" t="inlineStr">
        <is>
          <t>11</t>
        </is>
      </c>
      <c r="L23" s="87" t="inlineStr">
        <is>
          <t>x</t>
        </is>
      </c>
      <c r="M23" s="88" t="inlineStr">
        <is>
          <t>x</t>
        </is>
      </c>
    </row>
    <row r="24" ht="24" customHeight="1">
      <c r="A24" s="494" t="n"/>
      <c r="B24" s="82" t="inlineStr">
        <is>
          <t>4</t>
        </is>
      </c>
      <c r="C24" s="83" t="inlineStr">
        <is>
          <t>20</t>
        </is>
      </c>
      <c r="D24" s="83" t="inlineStr">
        <is>
          <t>100</t>
        </is>
      </c>
      <c r="E24" s="83" t="inlineStr">
        <is>
          <t>4</t>
        </is>
      </c>
      <c r="F24" s="218">
        <f>ROUNDUP(D24/$N$1+1,0)*E24</f>
        <v/>
      </c>
      <c r="G24" s="82" t="inlineStr">
        <is>
          <t>40</t>
        </is>
      </c>
      <c r="H24" s="83" t="inlineStr">
        <is>
          <t>15</t>
        </is>
      </c>
      <c r="I24" s="83" t="inlineStr">
        <is>
          <t>15</t>
        </is>
      </c>
      <c r="J24" s="83" t="inlineStr">
        <is>
          <t>15</t>
        </is>
      </c>
      <c r="K24" s="83" t="inlineStr">
        <is>
          <t>15</t>
        </is>
      </c>
      <c r="L24" s="83" t="inlineStr">
        <is>
          <t>1%</t>
        </is>
      </c>
      <c r="M24" s="88" t="inlineStr">
        <is>
          <t>x</t>
        </is>
      </c>
    </row>
    <row r="25" ht="24" customHeight="1">
      <c r="A25" s="494" t="n"/>
      <c r="B25" s="82" t="inlineStr">
        <is>
          <t>5</t>
        </is>
      </c>
      <c r="C25" s="83" t="inlineStr">
        <is>
          <t>28</t>
        </is>
      </c>
      <c r="D25" s="83" t="inlineStr">
        <is>
          <t>320</t>
        </is>
      </c>
      <c r="E25" s="83" t="inlineStr">
        <is>
          <t>5</t>
        </is>
      </c>
      <c r="F25" s="218">
        <f>ROUNDUP(D25/$N$1+1,0)*E25</f>
        <v/>
      </c>
      <c r="G25" s="82" t="inlineStr">
        <is>
          <t>50</t>
        </is>
      </c>
      <c r="H25" s="83" t="inlineStr">
        <is>
          <t>20</t>
        </is>
      </c>
      <c r="I25" s="83" t="inlineStr">
        <is>
          <t>20</t>
        </is>
      </c>
      <c r="J25" s="83" t="inlineStr">
        <is>
          <t>20</t>
        </is>
      </c>
      <c r="K25" s="83" t="inlineStr">
        <is>
          <t>20</t>
        </is>
      </c>
      <c r="L25" s="83" t="inlineStr">
        <is>
          <t>3%</t>
        </is>
      </c>
      <c r="M25" s="88" t="inlineStr">
        <is>
          <t>x</t>
        </is>
      </c>
    </row>
    <row r="26" ht="24" customHeight="1">
      <c r="A26" s="494" t="n"/>
      <c r="B26" s="82" t="inlineStr">
        <is>
          <t>6</t>
        </is>
      </c>
      <c r="C26" s="83" t="inlineStr">
        <is>
          <t>36</t>
        </is>
      </c>
      <c r="D26" s="83" t="inlineStr">
        <is>
          <t>400</t>
        </is>
      </c>
      <c r="E26" s="83" t="inlineStr">
        <is>
          <t>6</t>
        </is>
      </c>
      <c r="F26" s="218">
        <f>ROUNDUP(D26/$N$1+1,0)*E26</f>
        <v/>
      </c>
      <c r="G26" s="82" t="inlineStr">
        <is>
          <t>61</t>
        </is>
      </c>
      <c r="H26" s="83" t="inlineStr">
        <is>
          <t>26</t>
        </is>
      </c>
      <c r="I26" s="83" t="inlineStr">
        <is>
          <t>26</t>
        </is>
      </c>
      <c r="J26" s="83" t="inlineStr">
        <is>
          <t>26</t>
        </is>
      </c>
      <c r="K26" s="83" t="inlineStr">
        <is>
          <t>26</t>
        </is>
      </c>
      <c r="L26" s="83" t="inlineStr">
        <is>
          <t>5%</t>
        </is>
      </c>
      <c r="M26" s="88" t="inlineStr">
        <is>
          <t>x</t>
        </is>
      </c>
    </row>
    <row r="27" ht="24" customHeight="1">
      <c r="A27" s="494" t="n"/>
      <c r="B27" s="82" t="inlineStr">
        <is>
          <t>7</t>
        </is>
      </c>
      <c r="C27" s="83" t="inlineStr">
        <is>
          <t>44</t>
        </is>
      </c>
      <c r="D27" s="83" t="inlineStr">
        <is>
          <t>666</t>
        </is>
      </c>
      <c r="E27" s="83" t="inlineStr">
        <is>
          <t>7</t>
        </is>
      </c>
      <c r="F27" s="220">
        <f>ROUNDUP(D27/2+1,0)*E27</f>
        <v/>
      </c>
      <c r="G27" s="82" t="inlineStr">
        <is>
          <t>73</t>
        </is>
      </c>
      <c r="H27" s="83" t="inlineStr">
        <is>
          <t>33</t>
        </is>
      </c>
      <c r="I27" s="83" t="inlineStr">
        <is>
          <t>33</t>
        </is>
      </c>
      <c r="J27" s="83" t="inlineStr">
        <is>
          <t>33</t>
        </is>
      </c>
      <c r="K27" s="83" t="inlineStr">
        <is>
          <t>33</t>
        </is>
      </c>
      <c r="L27" s="83" t="inlineStr">
        <is>
          <t>8%</t>
        </is>
      </c>
      <c r="M27" s="88" t="inlineStr">
        <is>
          <t>x</t>
        </is>
      </c>
    </row>
    <row r="28" ht="24" customHeight="1">
      <c r="A28" s="494" t="n"/>
      <c r="B28" s="82" t="inlineStr">
        <is>
          <t>8</t>
        </is>
      </c>
      <c r="C28" s="83" t="inlineStr">
        <is>
          <t>52</t>
        </is>
      </c>
      <c r="D28" s="83" t="inlineStr">
        <is>
          <t>1800</t>
        </is>
      </c>
      <c r="E28" s="83" t="inlineStr">
        <is>
          <t>8</t>
        </is>
      </c>
      <c r="F28" s="220">
        <f>ROUNDUP(D28/2+1,0)*E28</f>
        <v/>
      </c>
      <c r="G28" s="82" t="inlineStr">
        <is>
          <t>86</t>
        </is>
      </c>
      <c r="H28" s="83" t="inlineStr">
        <is>
          <t>41</t>
        </is>
      </c>
      <c r="I28" s="83" t="inlineStr">
        <is>
          <t>41</t>
        </is>
      </c>
      <c r="J28" s="83" t="inlineStr">
        <is>
          <t>41</t>
        </is>
      </c>
      <c r="K28" s="83" t="inlineStr">
        <is>
          <t>41</t>
        </is>
      </c>
      <c r="L28" s="83" t="inlineStr">
        <is>
          <t>12%</t>
        </is>
      </c>
      <c r="M28" s="88" t="inlineStr">
        <is>
          <t>x</t>
        </is>
      </c>
    </row>
    <row r="29" ht="24" customHeight="1">
      <c r="A29" s="500" t="n"/>
      <c r="B29" s="89" t="inlineStr">
        <is>
          <t>9</t>
        </is>
      </c>
      <c r="C29" s="90" t="inlineStr">
        <is>
          <t>60</t>
        </is>
      </c>
      <c r="D29" s="91" t="inlineStr">
        <is>
          <t>x</t>
        </is>
      </c>
      <c r="E29" s="91" t="inlineStr">
        <is>
          <t>x</t>
        </is>
      </c>
      <c r="F29" s="1237" t="inlineStr">
        <is>
          <t>x</t>
        </is>
      </c>
      <c r="G29" s="89" t="inlineStr">
        <is>
          <t>101</t>
        </is>
      </c>
      <c r="H29" s="90" t="inlineStr">
        <is>
          <t>50</t>
        </is>
      </c>
      <c r="I29" s="90" t="inlineStr">
        <is>
          <t>50</t>
        </is>
      </c>
      <c r="J29" s="90" t="inlineStr">
        <is>
          <t>50</t>
        </is>
      </c>
      <c r="K29" s="90" t="inlineStr">
        <is>
          <t>50</t>
        </is>
      </c>
      <c r="L29" s="90" t="inlineStr">
        <is>
          <t>16%</t>
        </is>
      </c>
      <c r="M29" s="92" t="inlineStr">
        <is>
          <t>x</t>
        </is>
      </c>
    </row>
    <row r="30" ht="24" customHeight="1">
      <c r="A30" s="1238" t="inlineStr"/>
      <c r="B30" s="22" t="n"/>
      <c r="C30" s="22" t="n"/>
      <c r="D30" s="22" t="n"/>
      <c r="E30" s="22" t="n"/>
      <c r="F30" s="22" t="n"/>
      <c r="G30" s="22" t="n"/>
      <c r="H30" s="22" t="n"/>
      <c r="I30" s="22" t="n"/>
      <c r="J30" s="22" t="n"/>
      <c r="K30" s="22" t="n"/>
      <c r="L30" s="22" t="n"/>
      <c r="M30" s="23" t="n"/>
    </row>
    <row r="31" ht="24" customHeight="1">
      <c r="A31" s="202" t="inlineStr">
        <is>
          <t>名称</t>
        </is>
      </c>
      <c r="B31" s="386" t="inlineStr">
        <is>
          <t>强化</t>
        </is>
      </c>
      <c r="C31" s="202" t="inlineStr">
        <is>
          <t>战斗力</t>
        </is>
      </c>
      <c r="D31" s="202" t="inlineStr">
        <is>
          <t>祝福值</t>
        </is>
      </c>
      <c r="E31" s="202" t="inlineStr">
        <is>
          <t>单次材料</t>
        </is>
      </c>
      <c r="F31" s="989" t="inlineStr">
        <is>
          <t>满值史诗</t>
        </is>
      </c>
      <c r="G31" s="202" t="inlineStr">
        <is>
          <t>敏捷值</t>
        </is>
      </c>
      <c r="H31" s="227" t="inlineStr">
        <is>
          <t>治疗效果</t>
        </is>
      </c>
      <c r="I31" s="227" t="inlineStr">
        <is>
          <t>技空附伤</t>
        </is>
      </c>
      <c r="J31" s="227" t="inlineStr">
        <is>
          <t>技空附减</t>
        </is>
      </c>
      <c r="K31" s="227" t="inlineStr">
        <is>
          <t>技空增伤</t>
        </is>
      </c>
      <c r="L31" s="227" t="inlineStr">
        <is>
          <t>技空减伤</t>
        </is>
      </c>
      <c r="M31" s="204" t="inlineStr">
        <is>
          <t>x</t>
        </is>
      </c>
    </row>
    <row r="32" ht="24" customHeight="1">
      <c r="A32" s="1239" t="inlineStr">
        <is>
          <t>史诗法宝
碧海萧</t>
        </is>
      </c>
      <c r="B32" s="217" t="inlineStr">
        <is>
          <t>0</t>
        </is>
      </c>
      <c r="C32" s="291" t="inlineStr">
        <is>
          <t>2</t>
        </is>
      </c>
      <c r="D32" s="291" t="inlineStr">
        <is>
          <t>6</t>
        </is>
      </c>
      <c r="E32" s="291" t="inlineStr">
        <is>
          <t>1</t>
        </is>
      </c>
      <c r="F32" s="218">
        <f>ROUNDUP(D32/$N$1+1,0)*E32</f>
        <v/>
      </c>
      <c r="G32" s="217" t="inlineStr">
        <is>
          <t>4</t>
        </is>
      </c>
      <c r="H32" s="291" t="inlineStr">
        <is>
          <t>2%</t>
        </is>
      </c>
      <c r="I32" s="291" t="inlineStr">
        <is>
          <t>5</t>
        </is>
      </c>
      <c r="J32" s="291" t="inlineStr">
        <is>
          <t>5</t>
        </is>
      </c>
      <c r="K32" s="260" t="inlineStr">
        <is>
          <t>x</t>
        </is>
      </c>
      <c r="L32" s="260" t="inlineStr">
        <is>
          <t>x</t>
        </is>
      </c>
      <c r="M32" s="283" t="inlineStr">
        <is>
          <t>x</t>
        </is>
      </c>
    </row>
    <row r="33" ht="24" customHeight="1">
      <c r="A33" s="494" t="n"/>
      <c r="B33" s="82" t="inlineStr">
        <is>
          <t>1</t>
        </is>
      </c>
      <c r="C33" s="83" t="inlineStr">
        <is>
          <t>4</t>
        </is>
      </c>
      <c r="D33" s="83" t="inlineStr">
        <is>
          <t>10</t>
        </is>
      </c>
      <c r="E33" s="83" t="inlineStr">
        <is>
          <t>2</t>
        </is>
      </c>
      <c r="F33" s="218">
        <f>ROUNDUP(D33/$N$1+1,0)*E33</f>
        <v/>
      </c>
      <c r="G33" s="82" t="inlineStr">
        <is>
          <t>5</t>
        </is>
      </c>
      <c r="H33" s="83" t="inlineStr">
        <is>
          <t>4%</t>
        </is>
      </c>
      <c r="I33" s="83" t="inlineStr">
        <is>
          <t>6</t>
        </is>
      </c>
      <c r="J33" s="83" t="inlineStr">
        <is>
          <t>6</t>
        </is>
      </c>
      <c r="K33" s="87" t="inlineStr">
        <is>
          <t>x</t>
        </is>
      </c>
      <c r="L33" s="87" t="inlineStr">
        <is>
          <t>x</t>
        </is>
      </c>
      <c r="M33" s="88" t="inlineStr">
        <is>
          <t>x</t>
        </is>
      </c>
    </row>
    <row r="34" ht="24" customHeight="1">
      <c r="A34" s="494" t="n"/>
      <c r="B34" s="82" t="inlineStr">
        <is>
          <t>2</t>
        </is>
      </c>
      <c r="C34" s="83" t="inlineStr">
        <is>
          <t>8</t>
        </is>
      </c>
      <c r="D34" s="83" t="inlineStr">
        <is>
          <t>26</t>
        </is>
      </c>
      <c r="E34" s="83" t="inlineStr">
        <is>
          <t>3</t>
        </is>
      </c>
      <c r="F34" s="218">
        <f>ROUNDUP(D34/$N$1+1,0)*E34</f>
        <v/>
      </c>
      <c r="G34" s="82" t="inlineStr">
        <is>
          <t>6</t>
        </is>
      </c>
      <c r="H34" s="83" t="inlineStr">
        <is>
          <t>6%</t>
        </is>
      </c>
      <c r="I34" s="83" t="inlineStr">
        <is>
          <t>8</t>
        </is>
      </c>
      <c r="J34" s="83" t="inlineStr">
        <is>
          <t>8</t>
        </is>
      </c>
      <c r="K34" s="87" t="inlineStr">
        <is>
          <t>x</t>
        </is>
      </c>
      <c r="L34" s="87" t="inlineStr">
        <is>
          <t>x</t>
        </is>
      </c>
      <c r="M34" s="88" t="inlineStr">
        <is>
          <t>x</t>
        </is>
      </c>
    </row>
    <row r="35" ht="24" customHeight="1">
      <c r="A35" s="494" t="n"/>
      <c r="B35" s="82" t="inlineStr">
        <is>
          <t>3</t>
        </is>
      </c>
      <c r="C35" s="83" t="inlineStr">
        <is>
          <t>14</t>
        </is>
      </c>
      <c r="D35" s="83" t="inlineStr">
        <is>
          <t>50</t>
        </is>
      </c>
      <c r="E35" s="83" t="inlineStr">
        <is>
          <t>4</t>
        </is>
      </c>
      <c r="F35" s="218">
        <f>ROUNDUP(D35/$N$1+1,0)*E35</f>
        <v/>
      </c>
      <c r="G35" s="82" t="inlineStr">
        <is>
          <t>8</t>
        </is>
      </c>
      <c r="H35" s="83" t="inlineStr">
        <is>
          <t>9%</t>
        </is>
      </c>
      <c r="I35" s="83" t="inlineStr">
        <is>
          <t>11</t>
        </is>
      </c>
      <c r="J35" s="83" t="inlineStr">
        <is>
          <t>11</t>
        </is>
      </c>
      <c r="K35" s="87" t="inlineStr">
        <is>
          <t>x</t>
        </is>
      </c>
      <c r="L35" s="87" t="inlineStr">
        <is>
          <t>x</t>
        </is>
      </c>
      <c r="M35" s="88" t="inlineStr">
        <is>
          <t>x</t>
        </is>
      </c>
    </row>
    <row r="36" ht="24" customHeight="1">
      <c r="A36" s="494" t="n"/>
      <c r="B36" s="82" t="inlineStr">
        <is>
          <t>4</t>
        </is>
      </c>
      <c r="C36" s="83" t="inlineStr">
        <is>
          <t>20</t>
        </is>
      </c>
      <c r="D36" s="83" t="inlineStr">
        <is>
          <t>100</t>
        </is>
      </c>
      <c r="E36" s="83" t="inlineStr">
        <is>
          <t>4</t>
        </is>
      </c>
      <c r="F36" s="218">
        <f>ROUNDUP(D36/$N$1+1,0)*E36</f>
        <v/>
      </c>
      <c r="G36" s="82" t="inlineStr">
        <is>
          <t>11</t>
        </is>
      </c>
      <c r="H36" s="83" t="inlineStr">
        <is>
          <t>13%</t>
        </is>
      </c>
      <c r="I36" s="83" t="inlineStr">
        <is>
          <t>15</t>
        </is>
      </c>
      <c r="J36" s="83" t="inlineStr">
        <is>
          <t>15</t>
        </is>
      </c>
      <c r="K36" s="83" t="inlineStr">
        <is>
          <t>1%</t>
        </is>
      </c>
      <c r="L36" s="83" t="inlineStr">
        <is>
          <t>1%</t>
        </is>
      </c>
      <c r="M36" s="88" t="inlineStr">
        <is>
          <t>x</t>
        </is>
      </c>
    </row>
    <row r="37" ht="24" customHeight="1">
      <c r="A37" s="494" t="n"/>
      <c r="B37" s="82" t="inlineStr">
        <is>
          <t>5</t>
        </is>
      </c>
      <c r="C37" s="83" t="inlineStr">
        <is>
          <t>28</t>
        </is>
      </c>
      <c r="D37" s="83" t="inlineStr">
        <is>
          <t>320</t>
        </is>
      </c>
      <c r="E37" s="83" t="inlineStr">
        <is>
          <t>5</t>
        </is>
      </c>
      <c r="F37" s="218">
        <f>ROUNDUP(D37/$N$1+1,0)*E37</f>
        <v/>
      </c>
      <c r="G37" s="82" t="inlineStr">
        <is>
          <t>15</t>
        </is>
      </c>
      <c r="H37" s="83" t="inlineStr">
        <is>
          <t>17%</t>
        </is>
      </c>
      <c r="I37" s="83" t="inlineStr">
        <is>
          <t>20</t>
        </is>
      </c>
      <c r="J37" s="83" t="inlineStr">
        <is>
          <t>20</t>
        </is>
      </c>
      <c r="K37" s="83" t="inlineStr">
        <is>
          <t>2%</t>
        </is>
      </c>
      <c r="L37" s="83" t="inlineStr">
        <is>
          <t>2%</t>
        </is>
      </c>
      <c r="M37" s="88" t="inlineStr">
        <is>
          <t>x</t>
        </is>
      </c>
    </row>
    <row r="38" ht="24" customHeight="1">
      <c r="A38" s="494" t="n"/>
      <c r="B38" s="82" t="inlineStr">
        <is>
          <t>6</t>
        </is>
      </c>
      <c r="C38" s="83" t="inlineStr">
        <is>
          <t>36</t>
        </is>
      </c>
      <c r="D38" s="83" t="inlineStr">
        <is>
          <t>400</t>
        </is>
      </c>
      <c r="E38" s="83" t="inlineStr">
        <is>
          <t>6</t>
        </is>
      </c>
      <c r="F38" s="218">
        <f>ROUNDUP(D38/$N$1+1,0)*E38</f>
        <v/>
      </c>
      <c r="G38" s="82" t="inlineStr">
        <is>
          <t>20</t>
        </is>
      </c>
      <c r="H38" s="83" t="inlineStr">
        <is>
          <t>23%</t>
        </is>
      </c>
      <c r="I38" s="83" t="inlineStr">
        <is>
          <t>26</t>
        </is>
      </c>
      <c r="J38" s="83" t="inlineStr">
        <is>
          <t>26</t>
        </is>
      </c>
      <c r="K38" s="83" t="inlineStr">
        <is>
          <t>4%</t>
        </is>
      </c>
      <c r="L38" s="83" t="inlineStr">
        <is>
          <t>4%</t>
        </is>
      </c>
      <c r="M38" s="88" t="inlineStr">
        <is>
          <t>x</t>
        </is>
      </c>
    </row>
    <row r="39" ht="24" customHeight="1">
      <c r="A39" s="494" t="n"/>
      <c r="B39" s="82" t="inlineStr">
        <is>
          <t>7</t>
        </is>
      </c>
      <c r="C39" s="83" t="inlineStr">
        <is>
          <t>44</t>
        </is>
      </c>
      <c r="D39" s="83" t="inlineStr">
        <is>
          <t>666</t>
        </is>
      </c>
      <c r="E39" s="83" t="inlineStr">
        <is>
          <t>7</t>
        </is>
      </c>
      <c r="F39" s="220">
        <f>ROUNDUP(D39/2+1,0)*E39</f>
        <v/>
      </c>
      <c r="G39" s="82" t="inlineStr">
        <is>
          <t>26</t>
        </is>
      </c>
      <c r="H39" s="83" t="inlineStr">
        <is>
          <t>28%</t>
        </is>
      </c>
      <c r="I39" s="83" t="inlineStr">
        <is>
          <t>33</t>
        </is>
      </c>
      <c r="J39" s="83" t="inlineStr">
        <is>
          <t>33</t>
        </is>
      </c>
      <c r="K39" s="83" t="inlineStr">
        <is>
          <t>6%</t>
        </is>
      </c>
      <c r="L39" s="83" t="inlineStr">
        <is>
          <t>6%</t>
        </is>
      </c>
      <c r="M39" s="88" t="inlineStr">
        <is>
          <t>x</t>
        </is>
      </c>
    </row>
    <row r="40" ht="24" customHeight="1">
      <c r="A40" s="494" t="n"/>
      <c r="B40" s="82" t="inlineStr">
        <is>
          <t>8</t>
        </is>
      </c>
      <c r="C40" s="83" t="inlineStr">
        <is>
          <t>52</t>
        </is>
      </c>
      <c r="D40" s="83" t="inlineStr">
        <is>
          <t>1800</t>
        </is>
      </c>
      <c r="E40" s="83" t="inlineStr">
        <is>
          <t>8</t>
        </is>
      </c>
      <c r="F40" s="220">
        <f>ROUNDUP(D40/2+1,0)*E40</f>
        <v/>
      </c>
      <c r="G40" s="82" t="inlineStr">
        <is>
          <t>33</t>
        </is>
      </c>
      <c r="H40" s="83" t="inlineStr">
        <is>
          <t>34%</t>
        </is>
      </c>
      <c r="I40" s="83" t="inlineStr">
        <is>
          <t>41</t>
        </is>
      </c>
      <c r="J40" s="83" t="inlineStr">
        <is>
          <t>41</t>
        </is>
      </c>
      <c r="K40" s="83" t="inlineStr">
        <is>
          <t>8%</t>
        </is>
      </c>
      <c r="L40" s="83" t="inlineStr">
        <is>
          <t>8%</t>
        </is>
      </c>
      <c r="M40" s="88" t="inlineStr">
        <is>
          <t>x</t>
        </is>
      </c>
    </row>
    <row r="41" ht="24" customHeight="1">
      <c r="A41" s="500" t="n"/>
      <c r="B41" s="89" t="inlineStr">
        <is>
          <t>9</t>
        </is>
      </c>
      <c r="C41" s="90" t="inlineStr">
        <is>
          <t>60</t>
        </is>
      </c>
      <c r="D41" s="91" t="inlineStr">
        <is>
          <t>x</t>
        </is>
      </c>
      <c r="E41" s="91" t="inlineStr">
        <is>
          <t>x</t>
        </is>
      </c>
      <c r="F41" s="1237" t="inlineStr">
        <is>
          <t>x</t>
        </is>
      </c>
      <c r="G41" s="89" t="inlineStr">
        <is>
          <t>41</t>
        </is>
      </c>
      <c r="H41" s="90" t="inlineStr">
        <is>
          <t>40%</t>
        </is>
      </c>
      <c r="I41" s="90" t="inlineStr">
        <is>
          <t>50</t>
        </is>
      </c>
      <c r="J41" s="90" t="inlineStr">
        <is>
          <t>50</t>
        </is>
      </c>
      <c r="K41" s="90" t="inlineStr">
        <is>
          <t>10%</t>
        </is>
      </c>
      <c r="L41" s="90" t="inlineStr">
        <is>
          <t>10%</t>
        </is>
      </c>
      <c r="M41" s="92" t="inlineStr">
        <is>
          <t>x</t>
        </is>
      </c>
    </row>
    <row r="42" ht="24" customHeight="1">
      <c r="A42" s="1240" t="inlineStr"/>
      <c r="M42" s="117" t="n"/>
    </row>
    <row r="43" ht="24" customHeight="1">
      <c r="A43" s="989" t="inlineStr">
        <is>
          <t>名称</t>
        </is>
      </c>
      <c r="B43" s="386" t="inlineStr">
        <is>
          <t>强化</t>
        </is>
      </c>
      <c r="C43" s="202" t="inlineStr">
        <is>
          <t>战斗力</t>
        </is>
      </c>
      <c r="D43" s="202" t="inlineStr">
        <is>
          <t>祝福值</t>
        </is>
      </c>
      <c r="E43" s="202" t="inlineStr">
        <is>
          <t>单次材料</t>
        </is>
      </c>
      <c r="F43" s="386" t="inlineStr">
        <is>
          <t>满值传说</t>
        </is>
      </c>
      <c r="G43" s="58" t="inlineStr">
        <is>
          <t>武器暴击</t>
        </is>
      </c>
      <c r="H43" s="58" t="inlineStr">
        <is>
          <t>武器暴伤</t>
        </is>
      </c>
      <c r="I43" s="58" t="inlineStr">
        <is>
          <t>大型命中</t>
        </is>
      </c>
      <c r="J43" s="58" t="inlineStr">
        <is>
          <t>投掷命中</t>
        </is>
      </c>
      <c r="K43" s="58" t="inlineStr">
        <is>
          <t>中型命中</t>
        </is>
      </c>
      <c r="L43" s="58" t="inlineStr">
        <is>
          <t>小型命中</t>
        </is>
      </c>
      <c r="M43" s="302" t="inlineStr">
        <is>
          <t>x</t>
        </is>
      </c>
    </row>
    <row r="44" ht="24" customHeight="1">
      <c r="A44" s="489" t="inlineStr">
        <is>
          <t>传说法宝
犹绝长枪</t>
        </is>
      </c>
      <c r="B44" s="217" t="inlineStr">
        <is>
          <t>0</t>
        </is>
      </c>
      <c r="C44" s="291" t="inlineStr">
        <is>
          <t>2</t>
        </is>
      </c>
      <c r="D44" s="291" t="inlineStr">
        <is>
          <t>6</t>
        </is>
      </c>
      <c r="E44" s="291" t="inlineStr">
        <is>
          <t>1</t>
        </is>
      </c>
      <c r="F44" s="218">
        <f>ROUNDUP(D44/$N$1+1,0)*E44</f>
        <v/>
      </c>
      <c r="G44" s="234" t="inlineStr">
        <is>
          <t>1%</t>
        </is>
      </c>
      <c r="H44" s="340" t="inlineStr">
        <is>
          <t>2%</t>
        </is>
      </c>
      <c r="I44" s="340" t="inlineStr">
        <is>
          <t>2%</t>
        </is>
      </c>
      <c r="J44" s="340" t="inlineStr">
        <is>
          <t>2%</t>
        </is>
      </c>
      <c r="K44" s="253" t="inlineStr">
        <is>
          <t>x</t>
        </is>
      </c>
      <c r="L44" s="253" t="inlineStr">
        <is>
          <t>x</t>
        </is>
      </c>
      <c r="M44" s="662" t="inlineStr">
        <is>
          <t>x</t>
        </is>
      </c>
    </row>
    <row r="45" ht="24" customHeight="1">
      <c r="A45" s="45" t="n"/>
      <c r="B45" s="82" t="inlineStr">
        <is>
          <t>1</t>
        </is>
      </c>
      <c r="C45" s="83" t="inlineStr">
        <is>
          <t>4</t>
        </is>
      </c>
      <c r="D45" s="83" t="inlineStr">
        <is>
          <t>10</t>
        </is>
      </c>
      <c r="E45" s="83" t="inlineStr">
        <is>
          <t>2</t>
        </is>
      </c>
      <c r="F45" s="218">
        <f>ROUNDUP(D45/$N$1+1,0)*E45</f>
        <v/>
      </c>
      <c r="G45" s="82" t="inlineStr">
        <is>
          <t>2%</t>
        </is>
      </c>
      <c r="H45" s="83" t="inlineStr">
        <is>
          <t>4%</t>
        </is>
      </c>
      <c r="I45" s="83" t="inlineStr">
        <is>
          <t>4%</t>
        </is>
      </c>
      <c r="J45" s="83" t="inlineStr">
        <is>
          <t>4%</t>
        </is>
      </c>
      <c r="K45" s="87" t="inlineStr">
        <is>
          <t>x</t>
        </is>
      </c>
      <c r="L45" s="87" t="inlineStr">
        <is>
          <t>x</t>
        </is>
      </c>
      <c r="M45" s="88" t="inlineStr">
        <is>
          <t>x</t>
        </is>
      </c>
    </row>
    <row r="46" ht="24" customHeight="1">
      <c r="A46" s="45" t="n"/>
      <c r="B46" s="82" t="inlineStr">
        <is>
          <t>2</t>
        </is>
      </c>
      <c r="C46" s="83" t="inlineStr">
        <is>
          <t>8</t>
        </is>
      </c>
      <c r="D46" s="83" t="inlineStr">
        <is>
          <t>26</t>
        </is>
      </c>
      <c r="E46" s="83" t="inlineStr">
        <is>
          <t>3</t>
        </is>
      </c>
      <c r="F46" s="218">
        <f>ROUNDUP(D46/$N$1+1,0)*E46</f>
        <v/>
      </c>
      <c r="G46" s="82" t="inlineStr">
        <is>
          <t>4%</t>
        </is>
      </c>
      <c r="H46" s="83" t="inlineStr">
        <is>
          <t>6%</t>
        </is>
      </c>
      <c r="I46" s="83" t="inlineStr">
        <is>
          <t>6%</t>
        </is>
      </c>
      <c r="J46" s="83" t="inlineStr">
        <is>
          <t>6%</t>
        </is>
      </c>
      <c r="K46" s="87" t="inlineStr">
        <is>
          <t>x</t>
        </is>
      </c>
      <c r="L46" s="87" t="inlineStr">
        <is>
          <t>x</t>
        </is>
      </c>
      <c r="M46" s="88" t="inlineStr">
        <is>
          <t>x</t>
        </is>
      </c>
    </row>
    <row r="47" ht="24" customHeight="1">
      <c r="A47" s="45" t="n"/>
      <c r="B47" s="82" t="inlineStr">
        <is>
          <t>3</t>
        </is>
      </c>
      <c r="C47" s="83" t="inlineStr">
        <is>
          <t>14</t>
        </is>
      </c>
      <c r="D47" s="83" t="inlineStr">
        <is>
          <t>50</t>
        </is>
      </c>
      <c r="E47" s="83" t="inlineStr">
        <is>
          <t>4</t>
        </is>
      </c>
      <c r="F47" s="218">
        <f>ROUNDUP(D47/$N$1+1,0)*E47</f>
        <v/>
      </c>
      <c r="G47" s="82" t="inlineStr">
        <is>
          <t>6%</t>
        </is>
      </c>
      <c r="H47" s="83" t="inlineStr">
        <is>
          <t>9%</t>
        </is>
      </c>
      <c r="I47" s="83" t="inlineStr">
        <is>
          <t>9%</t>
        </is>
      </c>
      <c r="J47" s="83" t="inlineStr">
        <is>
          <t>9%</t>
        </is>
      </c>
      <c r="K47" s="87" t="inlineStr">
        <is>
          <t>x</t>
        </is>
      </c>
      <c r="L47" s="87" t="inlineStr">
        <is>
          <t>x</t>
        </is>
      </c>
      <c r="M47" s="88" t="inlineStr">
        <is>
          <t>x</t>
        </is>
      </c>
    </row>
    <row r="48" ht="24" customHeight="1">
      <c r="A48" s="45" t="n"/>
      <c r="B48" s="82" t="inlineStr">
        <is>
          <t>4</t>
        </is>
      </c>
      <c r="C48" s="83" t="inlineStr">
        <is>
          <t>20</t>
        </is>
      </c>
      <c r="D48" s="83" t="inlineStr">
        <is>
          <t>100</t>
        </is>
      </c>
      <c r="E48" s="83" t="inlineStr">
        <is>
          <t>4</t>
        </is>
      </c>
      <c r="F48" s="218">
        <f>ROUNDUP(D48/$N$1+1,0)*E48</f>
        <v/>
      </c>
      <c r="G48" s="82" t="inlineStr">
        <is>
          <t>9%</t>
        </is>
      </c>
      <c r="H48" s="83" t="inlineStr">
        <is>
          <t>13%</t>
        </is>
      </c>
      <c r="I48" s="83" t="inlineStr">
        <is>
          <t>13%</t>
        </is>
      </c>
      <c r="J48" s="83" t="inlineStr">
        <is>
          <t>13%</t>
        </is>
      </c>
      <c r="K48" s="83" t="inlineStr">
        <is>
          <t>13%</t>
        </is>
      </c>
      <c r="L48" s="83" t="inlineStr">
        <is>
          <t>13%</t>
        </is>
      </c>
      <c r="M48" s="88" t="inlineStr">
        <is>
          <t>x</t>
        </is>
      </c>
    </row>
    <row r="49" ht="24" customHeight="1">
      <c r="A49" s="45" t="n"/>
      <c r="B49" s="82" t="inlineStr">
        <is>
          <t>5</t>
        </is>
      </c>
      <c r="C49" s="83" t="inlineStr">
        <is>
          <t>28</t>
        </is>
      </c>
      <c r="D49" s="83" t="inlineStr">
        <is>
          <t>320</t>
        </is>
      </c>
      <c r="E49" s="83" t="inlineStr">
        <is>
          <t>5</t>
        </is>
      </c>
      <c r="F49" s="218">
        <f>ROUNDUP(D49/$N$1+1,0)*E49</f>
        <v/>
      </c>
      <c r="G49" s="82" t="inlineStr">
        <is>
          <t>13%</t>
        </is>
      </c>
      <c r="H49" s="83" t="inlineStr">
        <is>
          <t>18%</t>
        </is>
      </c>
      <c r="I49" s="83" t="inlineStr">
        <is>
          <t>18%</t>
        </is>
      </c>
      <c r="J49" s="83" t="inlineStr">
        <is>
          <t>18%</t>
        </is>
      </c>
      <c r="K49" s="83" t="inlineStr">
        <is>
          <t>18%</t>
        </is>
      </c>
      <c r="L49" s="83" t="inlineStr">
        <is>
          <t>18%</t>
        </is>
      </c>
      <c r="M49" s="88" t="inlineStr">
        <is>
          <t>x</t>
        </is>
      </c>
    </row>
    <row r="50" ht="24" customHeight="1">
      <c r="A50" s="45" t="n"/>
      <c r="B50" s="82" t="inlineStr">
        <is>
          <t>6</t>
        </is>
      </c>
      <c r="C50" s="83" t="inlineStr">
        <is>
          <t>36</t>
        </is>
      </c>
      <c r="D50" s="83" t="inlineStr">
        <is>
          <t>400</t>
        </is>
      </c>
      <c r="E50" s="83" t="inlineStr">
        <is>
          <t>6</t>
        </is>
      </c>
      <c r="F50" s="218">
        <f>ROUNDUP(D50/$N$1+1,0)*E50</f>
        <v/>
      </c>
      <c r="G50" s="82" t="inlineStr">
        <is>
          <t>18%</t>
        </is>
      </c>
      <c r="H50" s="83" t="inlineStr">
        <is>
          <t>23%</t>
        </is>
      </c>
      <c r="I50" s="83" t="inlineStr">
        <is>
          <t>23%</t>
        </is>
      </c>
      <c r="J50" s="83" t="inlineStr">
        <is>
          <t>23%</t>
        </is>
      </c>
      <c r="K50" s="83" t="inlineStr">
        <is>
          <t>23%</t>
        </is>
      </c>
      <c r="L50" s="83" t="inlineStr">
        <is>
          <t>23%</t>
        </is>
      </c>
      <c r="M50" s="88" t="inlineStr">
        <is>
          <t>x</t>
        </is>
      </c>
    </row>
    <row r="51" ht="24" customHeight="1">
      <c r="A51" s="45" t="n"/>
      <c r="B51" s="82" t="inlineStr">
        <is>
          <t>7</t>
        </is>
      </c>
      <c r="C51" s="83" t="inlineStr">
        <is>
          <t>44</t>
        </is>
      </c>
      <c r="D51" s="83" t="inlineStr">
        <is>
          <t>666</t>
        </is>
      </c>
      <c r="E51" s="83" t="inlineStr">
        <is>
          <t>7</t>
        </is>
      </c>
      <c r="F51" s="218">
        <f>ROUNDUP(D51/$N$1+1,0)*E51</f>
        <v/>
      </c>
      <c r="G51" s="82" t="inlineStr">
        <is>
          <t>23%</t>
        </is>
      </c>
      <c r="H51" s="83" t="inlineStr">
        <is>
          <t>28%</t>
        </is>
      </c>
      <c r="I51" s="83" t="inlineStr">
        <is>
          <t>28%</t>
        </is>
      </c>
      <c r="J51" s="83" t="inlineStr">
        <is>
          <t>28%</t>
        </is>
      </c>
      <c r="K51" s="83" t="inlineStr">
        <is>
          <t>28%</t>
        </is>
      </c>
      <c r="L51" s="83" t="inlineStr">
        <is>
          <t>28%</t>
        </is>
      </c>
      <c r="M51" s="88" t="inlineStr">
        <is>
          <t>x</t>
        </is>
      </c>
    </row>
    <row r="52" ht="24" customHeight="1">
      <c r="A52" s="45" t="n"/>
      <c r="B52" s="82" t="inlineStr">
        <is>
          <t>8</t>
        </is>
      </c>
      <c r="C52" s="83" t="inlineStr">
        <is>
          <t>52</t>
        </is>
      </c>
      <c r="D52" s="83" t="inlineStr">
        <is>
          <t>1800</t>
        </is>
      </c>
      <c r="E52" s="83" t="inlineStr">
        <is>
          <t>8</t>
        </is>
      </c>
      <c r="F52" s="218">
        <f>ROUNDUP(D52/$N$1+1,0)*E52</f>
        <v/>
      </c>
      <c r="G52" s="82" t="inlineStr">
        <is>
          <t>28%</t>
        </is>
      </c>
      <c r="H52" s="83" t="inlineStr">
        <is>
          <t>33%</t>
        </is>
      </c>
      <c r="I52" s="83" t="inlineStr">
        <is>
          <t>33%</t>
        </is>
      </c>
      <c r="J52" s="83" t="inlineStr">
        <is>
          <t>33%</t>
        </is>
      </c>
      <c r="K52" s="83" t="inlineStr">
        <is>
          <t>33%</t>
        </is>
      </c>
      <c r="L52" s="83" t="inlineStr">
        <is>
          <t>33%</t>
        </is>
      </c>
      <c r="M52" s="88" t="inlineStr">
        <is>
          <t>x</t>
        </is>
      </c>
    </row>
    <row r="53" ht="24" customHeight="1">
      <c r="A53" s="45" t="n"/>
      <c r="B53" s="82" t="inlineStr">
        <is>
          <t>9</t>
        </is>
      </c>
      <c r="C53" s="83" t="inlineStr">
        <is>
          <t>60</t>
        </is>
      </c>
      <c r="D53" s="83" t="inlineStr">
        <is>
          <t>2000</t>
        </is>
      </c>
      <c r="E53" s="83" t="inlineStr">
        <is>
          <t>9</t>
        </is>
      </c>
      <c r="F53" s="220">
        <f>@IF(OR($M$1="基础祝福",$M$1="春节祝福"),ROUNDUP(D53/2+1,0)*E53,ROUNDUP(D53/$N$1+1,0)*E53)</f>
        <v/>
      </c>
      <c r="G53" s="82" t="inlineStr">
        <is>
          <t>33%</t>
        </is>
      </c>
      <c r="H53" s="83" t="inlineStr">
        <is>
          <t>38%</t>
        </is>
      </c>
      <c r="I53" s="83" t="inlineStr">
        <is>
          <t>38%</t>
        </is>
      </c>
      <c r="J53" s="83" t="inlineStr">
        <is>
          <t>38%</t>
        </is>
      </c>
      <c r="K53" s="83" t="inlineStr">
        <is>
          <t>38%</t>
        </is>
      </c>
      <c r="L53" s="83" t="inlineStr">
        <is>
          <t>38%</t>
        </is>
      </c>
      <c r="M53" s="88" t="inlineStr">
        <is>
          <t>x</t>
        </is>
      </c>
    </row>
    <row r="54" ht="24" customHeight="1">
      <c r="A54" s="45" t="n"/>
      <c r="B54" s="82" t="inlineStr">
        <is>
          <t>10</t>
        </is>
      </c>
      <c r="C54" s="83" t="inlineStr">
        <is>
          <t>66</t>
        </is>
      </c>
      <c r="D54" s="83" t="inlineStr">
        <is>
          <t>2000</t>
        </is>
      </c>
      <c r="E54" s="83" t="inlineStr">
        <is>
          <t>10</t>
        </is>
      </c>
      <c r="F54" s="220">
        <f>ROUNDUP(D54/2+1,0)*E54</f>
        <v/>
      </c>
      <c r="G54" s="82" t="inlineStr">
        <is>
          <t>38%</t>
        </is>
      </c>
      <c r="H54" s="83" t="inlineStr">
        <is>
          <t>44%</t>
        </is>
      </c>
      <c r="I54" s="83" t="inlineStr">
        <is>
          <t>44%</t>
        </is>
      </c>
      <c r="J54" s="83" t="inlineStr">
        <is>
          <t>44%</t>
        </is>
      </c>
      <c r="K54" s="83" t="inlineStr">
        <is>
          <t>44%</t>
        </is>
      </c>
      <c r="L54" s="83" t="inlineStr">
        <is>
          <t>44%</t>
        </is>
      </c>
      <c r="M54" s="88" t="inlineStr">
        <is>
          <t>x</t>
        </is>
      </c>
    </row>
    <row r="55" ht="24" customHeight="1">
      <c r="A55" s="45" t="n"/>
      <c r="B55" s="82" t="inlineStr">
        <is>
          <t>11</t>
        </is>
      </c>
      <c r="C55" s="83" t="inlineStr">
        <is>
          <t>72</t>
        </is>
      </c>
      <c r="D55" s="83" t="inlineStr">
        <is>
          <t>2000</t>
        </is>
      </c>
      <c r="E55" s="83" t="inlineStr">
        <is>
          <t>10</t>
        </is>
      </c>
      <c r="F55" s="220">
        <f>ROUNDUP(D55/2+1,0)*E55</f>
        <v/>
      </c>
      <c r="G55" s="82" t="inlineStr">
        <is>
          <t>44%</t>
        </is>
      </c>
      <c r="H55" s="83" t="inlineStr">
        <is>
          <t>50%</t>
        </is>
      </c>
      <c r="I55" s="83" t="inlineStr">
        <is>
          <t>50%</t>
        </is>
      </c>
      <c r="J55" s="83" t="inlineStr">
        <is>
          <t>50%</t>
        </is>
      </c>
      <c r="K55" s="83" t="inlineStr">
        <is>
          <t>50%</t>
        </is>
      </c>
      <c r="L55" s="83" t="inlineStr">
        <is>
          <t>50%</t>
        </is>
      </c>
      <c r="M55" s="88" t="inlineStr">
        <is>
          <t>x</t>
        </is>
      </c>
    </row>
    <row r="56" ht="24" customHeight="1">
      <c r="A56" s="29" t="n"/>
      <c r="B56" s="89" t="inlineStr">
        <is>
          <t>12</t>
        </is>
      </c>
      <c r="C56" s="90" t="inlineStr">
        <is>
          <t>80</t>
        </is>
      </c>
      <c r="D56" s="91" t="inlineStr">
        <is>
          <t>x</t>
        </is>
      </c>
      <c r="E56" s="91" t="inlineStr">
        <is>
          <t>x</t>
        </is>
      </c>
      <c r="F56" s="1237" t="inlineStr">
        <is>
          <t>x</t>
        </is>
      </c>
      <c r="G56" s="89" t="inlineStr">
        <is>
          <t>50%</t>
        </is>
      </c>
      <c r="H56" s="90" t="inlineStr">
        <is>
          <t>58%</t>
        </is>
      </c>
      <c r="I56" s="90" t="inlineStr">
        <is>
          <t>58%</t>
        </is>
      </c>
      <c r="J56" s="90" t="inlineStr">
        <is>
          <t>58%</t>
        </is>
      </c>
      <c r="K56" s="90" t="inlineStr">
        <is>
          <t>58%</t>
        </is>
      </c>
      <c r="L56" s="90" t="inlineStr">
        <is>
          <t>58%</t>
        </is>
      </c>
      <c r="M56" s="92" t="inlineStr">
        <is>
          <t>x</t>
        </is>
      </c>
    </row>
    <row r="57" ht="24" customHeight="1">
      <c r="A57" s="1241" t="inlineStr"/>
    </row>
    <row r="58" ht="24" customHeight="1">
      <c r="A58" s="24" t="inlineStr">
        <is>
          <t>名称</t>
        </is>
      </c>
      <c r="B58" s="386" t="inlineStr">
        <is>
          <t>强化</t>
        </is>
      </c>
      <c r="C58" s="202" t="inlineStr">
        <is>
          <t>战斗力</t>
        </is>
      </c>
      <c r="D58" s="202" t="inlineStr">
        <is>
          <t>祝福值</t>
        </is>
      </c>
      <c r="E58" s="202" t="inlineStr">
        <is>
          <t>单次材料</t>
        </is>
      </c>
      <c r="F58" s="386" t="inlineStr">
        <is>
          <t>满值传说</t>
        </is>
      </c>
      <c r="G58" s="58" t="inlineStr">
        <is>
          <t>武器抗暴</t>
        </is>
      </c>
      <c r="H58" s="58" t="inlineStr">
        <is>
          <t>武器暴减</t>
        </is>
      </c>
      <c r="I58" s="58" t="inlineStr">
        <is>
          <t>中型闪避</t>
        </is>
      </c>
      <c r="J58" s="58" t="inlineStr">
        <is>
          <t>小型闪避</t>
        </is>
      </c>
      <c r="K58" s="58" t="inlineStr">
        <is>
          <t>大型闪避</t>
        </is>
      </c>
      <c r="L58" s="58" t="inlineStr">
        <is>
          <t>投掷闪避</t>
        </is>
      </c>
      <c r="M58" s="302" t="inlineStr">
        <is>
          <t>x</t>
        </is>
      </c>
    </row>
    <row r="59" ht="24" customHeight="1">
      <c r="A59" s="993" t="inlineStr">
        <is>
          <t>传说法宝
应龙铠甲</t>
        </is>
      </c>
      <c r="B59" s="217" t="inlineStr">
        <is>
          <t>0</t>
        </is>
      </c>
      <c r="C59" s="291" t="inlineStr">
        <is>
          <t>2</t>
        </is>
      </c>
      <c r="D59" s="291" t="inlineStr">
        <is>
          <t>6</t>
        </is>
      </c>
      <c r="E59" s="291" t="inlineStr">
        <is>
          <t>1</t>
        </is>
      </c>
      <c r="F59" s="218">
        <f>ROUNDUP(D59/$N$1+1,0)*E59</f>
        <v/>
      </c>
      <c r="G59" s="234" t="inlineStr">
        <is>
          <t>1%</t>
        </is>
      </c>
      <c r="H59" s="340" t="inlineStr">
        <is>
          <t>2%</t>
        </is>
      </c>
      <c r="I59" s="340" t="inlineStr">
        <is>
          <t>2%</t>
        </is>
      </c>
      <c r="J59" s="340" t="inlineStr">
        <is>
          <t>2%</t>
        </is>
      </c>
      <c r="K59" s="253" t="inlineStr">
        <is>
          <t>x</t>
        </is>
      </c>
      <c r="L59" s="253" t="inlineStr">
        <is>
          <t>x</t>
        </is>
      </c>
      <c r="M59" s="662" t="inlineStr">
        <is>
          <t>x</t>
        </is>
      </c>
    </row>
    <row r="60" ht="24" customHeight="1">
      <c r="A60" s="11" t="n"/>
      <c r="B60" s="82" t="inlineStr">
        <is>
          <t>1</t>
        </is>
      </c>
      <c r="C60" s="83" t="inlineStr">
        <is>
          <t>4</t>
        </is>
      </c>
      <c r="D60" s="83" t="inlineStr">
        <is>
          <t>10</t>
        </is>
      </c>
      <c r="E60" s="83" t="inlineStr">
        <is>
          <t>2</t>
        </is>
      </c>
      <c r="F60" s="218">
        <f>ROUNDUP(D60/$N$1+1,0)*E60</f>
        <v/>
      </c>
      <c r="G60" s="82" t="inlineStr">
        <is>
          <t>2%</t>
        </is>
      </c>
      <c r="H60" s="83" t="inlineStr">
        <is>
          <t>4%</t>
        </is>
      </c>
      <c r="I60" s="83" t="inlineStr">
        <is>
          <t>4%</t>
        </is>
      </c>
      <c r="J60" s="83" t="inlineStr">
        <is>
          <t>4%</t>
        </is>
      </c>
      <c r="K60" s="87" t="inlineStr">
        <is>
          <t>x</t>
        </is>
      </c>
      <c r="L60" s="87" t="inlineStr">
        <is>
          <t>x</t>
        </is>
      </c>
      <c r="M60" s="88" t="inlineStr">
        <is>
          <t>x</t>
        </is>
      </c>
    </row>
    <row r="61" ht="24" customHeight="1">
      <c r="A61" s="11" t="n"/>
      <c r="B61" s="82" t="inlineStr">
        <is>
          <t>2</t>
        </is>
      </c>
      <c r="C61" s="83" t="inlineStr">
        <is>
          <t>8</t>
        </is>
      </c>
      <c r="D61" s="83" t="inlineStr">
        <is>
          <t>26</t>
        </is>
      </c>
      <c r="E61" s="83" t="inlineStr">
        <is>
          <t>3</t>
        </is>
      </c>
      <c r="F61" s="218">
        <f>ROUNDUP(D61/$N$1+1,0)*E61</f>
        <v/>
      </c>
      <c r="G61" s="82" t="inlineStr">
        <is>
          <t>4%</t>
        </is>
      </c>
      <c r="H61" s="83" t="inlineStr">
        <is>
          <t>6%</t>
        </is>
      </c>
      <c r="I61" s="83" t="inlineStr">
        <is>
          <t>6%</t>
        </is>
      </c>
      <c r="J61" s="83" t="inlineStr">
        <is>
          <t>6%</t>
        </is>
      </c>
      <c r="K61" s="87" t="inlineStr">
        <is>
          <t>x</t>
        </is>
      </c>
      <c r="L61" s="87" t="inlineStr">
        <is>
          <t>x</t>
        </is>
      </c>
      <c r="M61" s="88" t="inlineStr">
        <is>
          <t>x</t>
        </is>
      </c>
    </row>
    <row r="62" ht="24" customHeight="1">
      <c r="A62" s="11" t="n"/>
      <c r="B62" s="82" t="inlineStr">
        <is>
          <t>3</t>
        </is>
      </c>
      <c r="C62" s="83" t="inlineStr">
        <is>
          <t>14</t>
        </is>
      </c>
      <c r="D62" s="83" t="inlineStr">
        <is>
          <t>50</t>
        </is>
      </c>
      <c r="E62" s="83" t="inlineStr">
        <is>
          <t>4</t>
        </is>
      </c>
      <c r="F62" s="218">
        <f>ROUNDUP(D62/$N$1+1,0)*E62</f>
        <v/>
      </c>
      <c r="G62" s="82" t="inlineStr">
        <is>
          <t>6%</t>
        </is>
      </c>
      <c r="H62" s="83" t="inlineStr">
        <is>
          <t>9%</t>
        </is>
      </c>
      <c r="I62" s="83" t="inlineStr">
        <is>
          <t>9%</t>
        </is>
      </c>
      <c r="J62" s="83" t="inlineStr">
        <is>
          <t>9%</t>
        </is>
      </c>
      <c r="K62" s="87" t="inlineStr">
        <is>
          <t>x</t>
        </is>
      </c>
      <c r="L62" s="87" t="inlineStr">
        <is>
          <t>x</t>
        </is>
      </c>
      <c r="M62" s="88" t="inlineStr">
        <is>
          <t>x</t>
        </is>
      </c>
    </row>
    <row r="63" ht="24" customHeight="1">
      <c r="A63" s="11" t="n"/>
      <c r="B63" s="82" t="inlineStr">
        <is>
          <t>4</t>
        </is>
      </c>
      <c r="C63" s="83" t="inlineStr">
        <is>
          <t>20</t>
        </is>
      </c>
      <c r="D63" s="83" t="inlineStr">
        <is>
          <t>100</t>
        </is>
      </c>
      <c r="E63" s="83" t="inlineStr">
        <is>
          <t>4</t>
        </is>
      </c>
      <c r="F63" s="218">
        <f>ROUNDUP(D63/$N$1+1,0)*E63</f>
        <v/>
      </c>
      <c r="G63" s="82" t="inlineStr">
        <is>
          <t>9%</t>
        </is>
      </c>
      <c r="H63" s="83" t="inlineStr">
        <is>
          <t>13%</t>
        </is>
      </c>
      <c r="I63" s="83" t="inlineStr">
        <is>
          <t>13%</t>
        </is>
      </c>
      <c r="J63" s="83" t="inlineStr">
        <is>
          <t>13%</t>
        </is>
      </c>
      <c r="K63" s="83" t="inlineStr">
        <is>
          <t>13%</t>
        </is>
      </c>
      <c r="L63" s="83" t="inlineStr">
        <is>
          <t>13%</t>
        </is>
      </c>
      <c r="M63" s="88" t="inlineStr">
        <is>
          <t>x</t>
        </is>
      </c>
    </row>
    <row r="64" ht="24" customHeight="1">
      <c r="A64" s="11" t="n"/>
      <c r="B64" s="82" t="inlineStr">
        <is>
          <t>5</t>
        </is>
      </c>
      <c r="C64" s="83" t="inlineStr">
        <is>
          <t>28</t>
        </is>
      </c>
      <c r="D64" s="83" t="inlineStr">
        <is>
          <t>320</t>
        </is>
      </c>
      <c r="E64" s="83" t="inlineStr">
        <is>
          <t>5</t>
        </is>
      </c>
      <c r="F64" s="218">
        <f>ROUNDUP(D64/$N$1+1,0)*E64</f>
        <v/>
      </c>
      <c r="G64" s="82" t="inlineStr">
        <is>
          <t>13%</t>
        </is>
      </c>
      <c r="H64" s="83" t="inlineStr">
        <is>
          <t>18%</t>
        </is>
      </c>
      <c r="I64" s="83" t="inlineStr">
        <is>
          <t>18%</t>
        </is>
      </c>
      <c r="J64" s="83" t="inlineStr">
        <is>
          <t>18%</t>
        </is>
      </c>
      <c r="K64" s="83" t="inlineStr">
        <is>
          <t>18%</t>
        </is>
      </c>
      <c r="L64" s="83" t="inlineStr">
        <is>
          <t>18%</t>
        </is>
      </c>
      <c r="M64" s="88" t="inlineStr">
        <is>
          <t>x</t>
        </is>
      </c>
    </row>
    <row r="65" ht="24" customHeight="1">
      <c r="A65" s="11" t="n"/>
      <c r="B65" s="82" t="inlineStr">
        <is>
          <t>6</t>
        </is>
      </c>
      <c r="C65" s="83" t="inlineStr">
        <is>
          <t>36</t>
        </is>
      </c>
      <c r="D65" s="83" t="inlineStr">
        <is>
          <t>400</t>
        </is>
      </c>
      <c r="E65" s="83" t="inlineStr">
        <is>
          <t>6</t>
        </is>
      </c>
      <c r="F65" s="218">
        <f>ROUNDUP(D65/$N$1+1,0)*E65</f>
        <v/>
      </c>
      <c r="G65" s="82" t="inlineStr">
        <is>
          <t>18%</t>
        </is>
      </c>
      <c r="H65" s="83" t="inlineStr">
        <is>
          <t>23%</t>
        </is>
      </c>
      <c r="I65" s="83" t="inlineStr">
        <is>
          <t>23%</t>
        </is>
      </c>
      <c r="J65" s="83" t="inlineStr">
        <is>
          <t>23%</t>
        </is>
      </c>
      <c r="K65" s="83" t="inlineStr">
        <is>
          <t>23%</t>
        </is>
      </c>
      <c r="L65" s="83" t="inlineStr">
        <is>
          <t>23%</t>
        </is>
      </c>
      <c r="M65" s="88" t="inlineStr">
        <is>
          <t>x</t>
        </is>
      </c>
    </row>
    <row r="66" ht="24" customHeight="1">
      <c r="A66" s="11" t="n"/>
      <c r="B66" s="82" t="inlineStr">
        <is>
          <t>7</t>
        </is>
      </c>
      <c r="C66" s="83" t="inlineStr">
        <is>
          <t>44</t>
        </is>
      </c>
      <c r="D66" s="83" t="inlineStr">
        <is>
          <t>666</t>
        </is>
      </c>
      <c r="E66" s="83" t="inlineStr">
        <is>
          <t>7</t>
        </is>
      </c>
      <c r="F66" s="218">
        <f>ROUNDUP(D66/$N$1+1,0)*E66</f>
        <v/>
      </c>
      <c r="G66" s="82" t="inlineStr">
        <is>
          <t>23%</t>
        </is>
      </c>
      <c r="H66" s="83" t="inlineStr">
        <is>
          <t>28%</t>
        </is>
      </c>
      <c r="I66" s="83" t="inlineStr">
        <is>
          <t>28%</t>
        </is>
      </c>
      <c r="J66" s="83" t="inlineStr">
        <is>
          <t>28%</t>
        </is>
      </c>
      <c r="K66" s="83" t="inlineStr">
        <is>
          <t>28%</t>
        </is>
      </c>
      <c r="L66" s="83" t="inlineStr">
        <is>
          <t>28%</t>
        </is>
      </c>
      <c r="M66" s="88" t="inlineStr">
        <is>
          <t>x</t>
        </is>
      </c>
    </row>
    <row r="67" ht="24" customHeight="1">
      <c r="A67" s="11" t="n"/>
      <c r="B67" s="82" t="inlineStr">
        <is>
          <t>8</t>
        </is>
      </c>
      <c r="C67" s="83" t="inlineStr">
        <is>
          <t>52</t>
        </is>
      </c>
      <c r="D67" s="83" t="inlineStr">
        <is>
          <t>1800</t>
        </is>
      </c>
      <c r="E67" s="83" t="inlineStr">
        <is>
          <t>8</t>
        </is>
      </c>
      <c r="F67" s="218">
        <f>ROUNDUP(D67/$N$1+1,0)*E67</f>
        <v/>
      </c>
      <c r="G67" s="82" t="inlineStr">
        <is>
          <t>28%</t>
        </is>
      </c>
      <c r="H67" s="83" t="inlineStr">
        <is>
          <t>33%</t>
        </is>
      </c>
      <c r="I67" s="83" t="inlineStr">
        <is>
          <t>33%</t>
        </is>
      </c>
      <c r="J67" s="83" t="inlineStr">
        <is>
          <t>33%</t>
        </is>
      </c>
      <c r="K67" s="83" t="inlineStr">
        <is>
          <t>33%</t>
        </is>
      </c>
      <c r="L67" s="83" t="inlineStr">
        <is>
          <t>33%</t>
        </is>
      </c>
      <c r="M67" s="88" t="inlineStr">
        <is>
          <t>x</t>
        </is>
      </c>
    </row>
    <row r="68" ht="24" customHeight="1">
      <c r="A68" s="11" t="n"/>
      <c r="B68" s="82" t="inlineStr">
        <is>
          <t>9</t>
        </is>
      </c>
      <c r="C68" s="83" t="inlineStr">
        <is>
          <t>60</t>
        </is>
      </c>
      <c r="D68" s="83" t="inlineStr">
        <is>
          <t>2000</t>
        </is>
      </c>
      <c r="E68" s="83" t="inlineStr">
        <is>
          <t>9</t>
        </is>
      </c>
      <c r="F68" s="220">
        <f>@IF(OR($M$1="基础祝福",$M$1="春节祝福"),ROUNDUP(D68/2+1,0)*E68,ROUNDUP(D68/$N$1+1,0)*E68)</f>
        <v/>
      </c>
      <c r="G68" s="82" t="inlineStr">
        <is>
          <t>33%</t>
        </is>
      </c>
      <c r="H68" s="83" t="inlineStr">
        <is>
          <t>38%</t>
        </is>
      </c>
      <c r="I68" s="83" t="inlineStr">
        <is>
          <t>38%</t>
        </is>
      </c>
      <c r="J68" s="83" t="inlineStr">
        <is>
          <t>38%</t>
        </is>
      </c>
      <c r="K68" s="83" t="inlineStr">
        <is>
          <t>38%</t>
        </is>
      </c>
      <c r="L68" s="83" t="inlineStr">
        <is>
          <t>38%</t>
        </is>
      </c>
      <c r="M68" s="88" t="inlineStr">
        <is>
          <t>x</t>
        </is>
      </c>
    </row>
    <row r="69" ht="24" customHeight="1">
      <c r="A69" s="11" t="n"/>
      <c r="B69" s="82" t="inlineStr">
        <is>
          <t>10</t>
        </is>
      </c>
      <c r="C69" s="83" t="inlineStr">
        <is>
          <t>66</t>
        </is>
      </c>
      <c r="D69" s="83" t="inlineStr">
        <is>
          <t>2000</t>
        </is>
      </c>
      <c r="E69" s="83" t="inlineStr">
        <is>
          <t>10</t>
        </is>
      </c>
      <c r="F69" s="220">
        <f>ROUNDUP(D69/2+1,0)*E69</f>
        <v/>
      </c>
      <c r="G69" s="82" t="inlineStr">
        <is>
          <t>38%</t>
        </is>
      </c>
      <c r="H69" s="83" t="inlineStr">
        <is>
          <t>44%</t>
        </is>
      </c>
      <c r="I69" s="83" t="inlineStr">
        <is>
          <t>44%</t>
        </is>
      </c>
      <c r="J69" s="83" t="inlineStr">
        <is>
          <t>44%</t>
        </is>
      </c>
      <c r="K69" s="83" t="inlineStr">
        <is>
          <t>44%</t>
        </is>
      </c>
      <c r="L69" s="83" t="inlineStr">
        <is>
          <t>44%</t>
        </is>
      </c>
      <c r="M69" s="88" t="inlineStr">
        <is>
          <t>x</t>
        </is>
      </c>
    </row>
    <row r="70" ht="24" customHeight="1">
      <c r="A70" s="11" t="n"/>
      <c r="B70" s="82" t="inlineStr">
        <is>
          <t>11</t>
        </is>
      </c>
      <c r="C70" s="83" t="inlineStr">
        <is>
          <t>72</t>
        </is>
      </c>
      <c r="D70" s="83" t="inlineStr">
        <is>
          <t>2000</t>
        </is>
      </c>
      <c r="E70" s="83" t="inlineStr">
        <is>
          <t>10</t>
        </is>
      </c>
      <c r="F70" s="220">
        <f>ROUNDUP(D70/2+1,0)*E70</f>
        <v/>
      </c>
      <c r="G70" s="82" t="inlineStr">
        <is>
          <t>44%</t>
        </is>
      </c>
      <c r="H70" s="83" t="inlineStr">
        <is>
          <t>50%</t>
        </is>
      </c>
      <c r="I70" s="83" t="inlineStr">
        <is>
          <t>50%</t>
        </is>
      </c>
      <c r="J70" s="83" t="inlineStr">
        <is>
          <t>50%</t>
        </is>
      </c>
      <c r="K70" s="83" t="inlineStr">
        <is>
          <t>50%</t>
        </is>
      </c>
      <c r="L70" s="83" t="inlineStr">
        <is>
          <t>50%</t>
        </is>
      </c>
      <c r="M70" s="88" t="inlineStr">
        <is>
          <t>x</t>
        </is>
      </c>
    </row>
    <row r="71" ht="24" customHeight="1">
      <c r="A71" s="54" t="n"/>
      <c r="B71" s="89" t="inlineStr">
        <is>
          <t>12</t>
        </is>
      </c>
      <c r="C71" s="90" t="inlineStr">
        <is>
          <t>80</t>
        </is>
      </c>
      <c r="D71" s="91" t="inlineStr">
        <is>
          <t>x</t>
        </is>
      </c>
      <c r="E71" s="91" t="inlineStr">
        <is>
          <t>x</t>
        </is>
      </c>
      <c r="F71" s="1237" t="inlineStr">
        <is>
          <t>x</t>
        </is>
      </c>
      <c r="G71" s="89" t="inlineStr">
        <is>
          <t>50%</t>
        </is>
      </c>
      <c r="H71" s="90" t="inlineStr">
        <is>
          <t>58%</t>
        </is>
      </c>
      <c r="I71" s="90" t="inlineStr">
        <is>
          <t>58%</t>
        </is>
      </c>
      <c r="J71" s="90" t="inlineStr">
        <is>
          <t>58%</t>
        </is>
      </c>
      <c r="K71" s="90" t="inlineStr">
        <is>
          <t>58%</t>
        </is>
      </c>
      <c r="L71" s="90" t="inlineStr">
        <is>
          <t>58%</t>
        </is>
      </c>
      <c r="M71" s="92" t="inlineStr">
        <is>
          <t>x</t>
        </is>
      </c>
    </row>
    <row r="72" ht="24" customHeight="1">
      <c r="A72" s="1240" t="inlineStr"/>
      <c r="M72" s="117" t="n"/>
    </row>
    <row r="73" ht="24" customHeight="1">
      <c r="A73" s="989" t="inlineStr">
        <is>
          <t>名称</t>
        </is>
      </c>
      <c r="B73" s="386" t="inlineStr">
        <is>
          <t>强化</t>
        </is>
      </c>
      <c r="C73" s="202" t="inlineStr">
        <is>
          <t>战斗力</t>
        </is>
      </c>
      <c r="D73" s="202" t="inlineStr">
        <is>
          <t>祝福值</t>
        </is>
      </c>
      <c r="E73" s="202" t="inlineStr">
        <is>
          <t>单次材料</t>
        </is>
      </c>
      <c r="F73" s="386" t="inlineStr">
        <is>
          <t>满值传说</t>
        </is>
      </c>
      <c r="G73" s="688" t="inlineStr">
        <is>
          <t>技能暴击</t>
        </is>
      </c>
      <c r="H73" s="202" t="inlineStr">
        <is>
          <t>技能暴伤</t>
        </is>
      </c>
      <c r="I73" s="202" t="inlineStr">
        <is>
          <t>技空命中</t>
        </is>
      </c>
      <c r="J73" s="202" t="inlineStr">
        <is>
          <t>技空闪避</t>
        </is>
      </c>
      <c r="K73" s="202" t="inlineStr">
        <is>
          <t>技吸血率</t>
        </is>
      </c>
      <c r="L73" s="202" t="inlineStr">
        <is>
          <t>技能抗暴</t>
        </is>
      </c>
      <c r="M73" s="204" t="inlineStr">
        <is>
          <t>x</t>
        </is>
      </c>
    </row>
    <row r="74" ht="24" customHeight="1">
      <c r="A74" s="1242" t="inlineStr">
        <is>
          <t>传说法宝
宣花宝镜</t>
        </is>
      </c>
      <c r="B74" s="217" t="inlineStr">
        <is>
          <t>0</t>
        </is>
      </c>
      <c r="C74" s="291" t="inlineStr">
        <is>
          <t>2</t>
        </is>
      </c>
      <c r="D74" s="291" t="inlineStr">
        <is>
          <t>6</t>
        </is>
      </c>
      <c r="E74" s="291" t="inlineStr">
        <is>
          <t>1</t>
        </is>
      </c>
      <c r="F74" s="218">
        <f>ROUNDUP(D74/$N$1+1,0)*E74</f>
        <v/>
      </c>
      <c r="G74" s="217" t="inlineStr">
        <is>
          <t>1%</t>
        </is>
      </c>
      <c r="H74" s="291" t="inlineStr">
        <is>
          <t>2%</t>
        </is>
      </c>
      <c r="I74" s="291" t="inlineStr">
        <is>
          <t>2%</t>
        </is>
      </c>
      <c r="J74" s="291" t="inlineStr">
        <is>
          <t>2%</t>
        </is>
      </c>
      <c r="K74" s="260" t="inlineStr">
        <is>
          <t>x</t>
        </is>
      </c>
      <c r="L74" s="260" t="inlineStr">
        <is>
          <t>x</t>
        </is>
      </c>
      <c r="M74" s="283" t="inlineStr">
        <is>
          <t>x</t>
        </is>
      </c>
    </row>
    <row r="75" ht="24" customHeight="1">
      <c r="A75" s="45" t="n"/>
      <c r="B75" s="82" t="inlineStr">
        <is>
          <t>1</t>
        </is>
      </c>
      <c r="C75" s="83" t="inlineStr">
        <is>
          <t>4</t>
        </is>
      </c>
      <c r="D75" s="83" t="inlineStr">
        <is>
          <t>10</t>
        </is>
      </c>
      <c r="E75" s="83" t="inlineStr">
        <is>
          <t>2</t>
        </is>
      </c>
      <c r="F75" s="218">
        <f>ROUNDUP(D75/$N$1+1,0)*E75</f>
        <v/>
      </c>
      <c r="G75" s="82" t="inlineStr">
        <is>
          <t>2%</t>
        </is>
      </c>
      <c r="H75" s="83" t="inlineStr">
        <is>
          <t>4%</t>
        </is>
      </c>
      <c r="I75" s="83" t="inlineStr">
        <is>
          <t>4%</t>
        </is>
      </c>
      <c r="J75" s="83" t="inlineStr">
        <is>
          <t>4%</t>
        </is>
      </c>
      <c r="K75" s="87" t="inlineStr">
        <is>
          <t>x</t>
        </is>
      </c>
      <c r="L75" s="87" t="inlineStr">
        <is>
          <t>x</t>
        </is>
      </c>
      <c r="M75" s="88" t="inlineStr">
        <is>
          <t>x</t>
        </is>
      </c>
    </row>
    <row r="76" ht="24" customHeight="1">
      <c r="A76" s="45" t="n"/>
      <c r="B76" s="82" t="inlineStr">
        <is>
          <t>2</t>
        </is>
      </c>
      <c r="C76" s="83" t="inlineStr">
        <is>
          <t>8</t>
        </is>
      </c>
      <c r="D76" s="83" t="inlineStr">
        <is>
          <t>26</t>
        </is>
      </c>
      <c r="E76" s="83" t="inlineStr">
        <is>
          <t>3</t>
        </is>
      </c>
      <c r="F76" s="1019">
        <f>ROUNDUP(D76/$N$1+1,0)*E76</f>
        <v/>
      </c>
      <c r="G76" s="82" t="inlineStr">
        <is>
          <t>4%</t>
        </is>
      </c>
      <c r="H76" s="83" t="inlineStr">
        <is>
          <t>6%</t>
        </is>
      </c>
      <c r="I76" s="83" t="inlineStr">
        <is>
          <t>6%</t>
        </is>
      </c>
      <c r="J76" s="83" t="inlineStr">
        <is>
          <t>6%</t>
        </is>
      </c>
      <c r="K76" s="87" t="inlineStr">
        <is>
          <t>x</t>
        </is>
      </c>
      <c r="L76" s="87" t="inlineStr">
        <is>
          <t>x</t>
        </is>
      </c>
      <c r="M76" s="88" t="inlineStr">
        <is>
          <t>x</t>
        </is>
      </c>
    </row>
    <row r="77" ht="24" customHeight="1">
      <c r="A77" s="45" t="n"/>
      <c r="B77" s="82" t="inlineStr">
        <is>
          <t>3</t>
        </is>
      </c>
      <c r="C77" s="83" t="inlineStr">
        <is>
          <t>14</t>
        </is>
      </c>
      <c r="D77" s="83" t="inlineStr">
        <is>
          <t>50</t>
        </is>
      </c>
      <c r="E77" s="83" t="inlineStr">
        <is>
          <t>4</t>
        </is>
      </c>
      <c r="F77" s="218">
        <f>ROUNDUP(D77/$N$1+1,0)*E77</f>
        <v/>
      </c>
      <c r="G77" s="82" t="inlineStr">
        <is>
          <t>6%</t>
        </is>
      </c>
      <c r="H77" s="83" t="inlineStr">
        <is>
          <t>9%</t>
        </is>
      </c>
      <c r="I77" s="83" t="inlineStr">
        <is>
          <t>9%</t>
        </is>
      </c>
      <c r="J77" s="83" t="inlineStr">
        <is>
          <t>9%</t>
        </is>
      </c>
      <c r="K77" s="87" t="inlineStr">
        <is>
          <t>x</t>
        </is>
      </c>
      <c r="L77" s="87" t="inlineStr">
        <is>
          <t>x</t>
        </is>
      </c>
      <c r="M77" s="88" t="inlineStr">
        <is>
          <t>x</t>
        </is>
      </c>
    </row>
    <row r="78" ht="24" customHeight="1">
      <c r="A78" s="45" t="n"/>
      <c r="B78" s="82" t="inlineStr">
        <is>
          <t>4</t>
        </is>
      </c>
      <c r="C78" s="83" t="inlineStr">
        <is>
          <t>20</t>
        </is>
      </c>
      <c r="D78" s="83" t="inlineStr">
        <is>
          <t>100</t>
        </is>
      </c>
      <c r="E78" s="83" t="inlineStr">
        <is>
          <t>4</t>
        </is>
      </c>
      <c r="F78" s="218">
        <f>ROUNDUP(D78/$N$1+1,0)*E78</f>
        <v/>
      </c>
      <c r="G78" s="82" t="inlineStr">
        <is>
          <t>9%</t>
        </is>
      </c>
      <c r="H78" s="83" t="inlineStr">
        <is>
          <t>13%</t>
        </is>
      </c>
      <c r="I78" s="83" t="inlineStr">
        <is>
          <t>13%</t>
        </is>
      </c>
      <c r="J78" s="83" t="inlineStr">
        <is>
          <t>13%</t>
        </is>
      </c>
      <c r="K78" s="83" t="inlineStr">
        <is>
          <t>9%</t>
        </is>
      </c>
      <c r="L78" s="83" t="inlineStr">
        <is>
          <t>10%</t>
        </is>
      </c>
      <c r="M78" s="88" t="inlineStr">
        <is>
          <t>x</t>
        </is>
      </c>
    </row>
    <row r="79" ht="24" customHeight="1">
      <c r="A79" s="45" t="n"/>
      <c r="B79" s="82" t="inlineStr">
        <is>
          <t>5</t>
        </is>
      </c>
      <c r="C79" s="83" t="inlineStr">
        <is>
          <t>28</t>
        </is>
      </c>
      <c r="D79" s="83" t="inlineStr">
        <is>
          <t>320</t>
        </is>
      </c>
      <c r="E79" s="83" t="inlineStr">
        <is>
          <t>5</t>
        </is>
      </c>
      <c r="F79" s="218">
        <f>ROUNDUP(D79/$N$1+1,0)*E79</f>
        <v/>
      </c>
      <c r="G79" s="82" t="inlineStr">
        <is>
          <t>13%</t>
        </is>
      </c>
      <c r="H79" s="83" t="inlineStr">
        <is>
          <t>18%</t>
        </is>
      </c>
      <c r="I79" s="83" t="inlineStr">
        <is>
          <t>18%</t>
        </is>
      </c>
      <c r="J79" s="83" t="inlineStr">
        <is>
          <t>18%</t>
        </is>
      </c>
      <c r="K79" s="83" t="inlineStr">
        <is>
          <t>12%</t>
        </is>
      </c>
      <c r="L79" s="83" t="inlineStr">
        <is>
          <t>13%</t>
        </is>
      </c>
      <c r="M79" s="88" t="inlineStr">
        <is>
          <t>x</t>
        </is>
      </c>
    </row>
    <row r="80" ht="24" customHeight="1">
      <c r="A80" s="45" t="n"/>
      <c r="B80" s="82" t="inlineStr">
        <is>
          <t>6</t>
        </is>
      </c>
      <c r="C80" s="83" t="inlineStr">
        <is>
          <t>36</t>
        </is>
      </c>
      <c r="D80" s="83" t="inlineStr">
        <is>
          <t>400</t>
        </is>
      </c>
      <c r="E80" s="83" t="inlineStr">
        <is>
          <t>6</t>
        </is>
      </c>
      <c r="F80" s="218">
        <f>ROUNDUP(D80/$N$1+1,0)*E80</f>
        <v/>
      </c>
      <c r="G80" s="82" t="inlineStr">
        <is>
          <t>18%</t>
        </is>
      </c>
      <c r="H80" s="83" t="inlineStr">
        <is>
          <t>23%</t>
        </is>
      </c>
      <c r="I80" s="83" t="inlineStr">
        <is>
          <t>23%</t>
        </is>
      </c>
      <c r="J80" s="83" t="inlineStr">
        <is>
          <t>23%</t>
        </is>
      </c>
      <c r="K80" s="83" t="inlineStr">
        <is>
          <t>14%</t>
        </is>
      </c>
      <c r="L80" s="83" t="inlineStr">
        <is>
          <t>18%</t>
        </is>
      </c>
      <c r="M80" s="88" t="inlineStr">
        <is>
          <t>x</t>
        </is>
      </c>
    </row>
    <row r="81" ht="24" customHeight="1">
      <c r="A81" s="45" t="n"/>
      <c r="B81" s="82" t="inlineStr">
        <is>
          <t>7</t>
        </is>
      </c>
      <c r="C81" s="83" t="inlineStr">
        <is>
          <t>44</t>
        </is>
      </c>
      <c r="D81" s="83" t="inlineStr">
        <is>
          <t>666</t>
        </is>
      </c>
      <c r="E81" s="83" t="inlineStr">
        <is>
          <t>7</t>
        </is>
      </c>
      <c r="F81" s="218">
        <f>ROUNDUP(D81/$N$1+1,0)*E81</f>
        <v/>
      </c>
      <c r="G81" s="82" t="inlineStr">
        <is>
          <t>23%</t>
        </is>
      </c>
      <c r="H81" s="83" t="inlineStr">
        <is>
          <t>28%</t>
        </is>
      </c>
      <c r="I81" s="83" t="inlineStr">
        <is>
          <t>28%</t>
        </is>
      </c>
      <c r="J81" s="83" t="inlineStr">
        <is>
          <t>28%</t>
        </is>
      </c>
      <c r="K81" s="83" t="inlineStr">
        <is>
          <t>16%</t>
        </is>
      </c>
      <c r="L81" s="83" t="inlineStr">
        <is>
          <t>23%</t>
        </is>
      </c>
      <c r="M81" s="88" t="inlineStr">
        <is>
          <t>x</t>
        </is>
      </c>
    </row>
    <row r="82" ht="24" customHeight="1">
      <c r="A82" s="45" t="n"/>
      <c r="B82" s="82" t="inlineStr">
        <is>
          <t>8</t>
        </is>
      </c>
      <c r="C82" s="83" t="inlineStr">
        <is>
          <t>52</t>
        </is>
      </c>
      <c r="D82" s="83" t="inlineStr">
        <is>
          <t>1800</t>
        </is>
      </c>
      <c r="E82" s="83" t="inlineStr">
        <is>
          <t>8</t>
        </is>
      </c>
      <c r="F82" s="218">
        <f>ROUNDUP(D82/$N$1+1,0)*E82</f>
        <v/>
      </c>
      <c r="G82" s="82" t="inlineStr">
        <is>
          <t>28%</t>
        </is>
      </c>
      <c r="H82" s="83" t="inlineStr">
        <is>
          <t>33%</t>
        </is>
      </c>
      <c r="I82" s="83" t="inlineStr">
        <is>
          <t>33%</t>
        </is>
      </c>
      <c r="J82" s="83" t="inlineStr">
        <is>
          <t>33%</t>
        </is>
      </c>
      <c r="K82" s="83" t="inlineStr">
        <is>
          <t>18%</t>
        </is>
      </c>
      <c r="L82" s="83" t="inlineStr">
        <is>
          <t>28%</t>
        </is>
      </c>
      <c r="M82" s="88" t="inlineStr">
        <is>
          <t>x</t>
        </is>
      </c>
    </row>
    <row r="83" ht="24" customHeight="1">
      <c r="A83" s="45" t="n"/>
      <c r="B83" s="82" t="inlineStr">
        <is>
          <t>9</t>
        </is>
      </c>
      <c r="C83" s="83" t="inlineStr">
        <is>
          <t>60</t>
        </is>
      </c>
      <c r="D83" s="83" t="inlineStr">
        <is>
          <t>2000</t>
        </is>
      </c>
      <c r="E83" s="83" t="inlineStr">
        <is>
          <t>9</t>
        </is>
      </c>
      <c r="F83" s="220">
        <f>@IF(OR($M$1="基础祝福",$M$1="春节祝福"),ROUNDUP(D83/2+1,0)*E83,ROUNDUP(D83/$N$1+1,0)*E83)</f>
        <v/>
      </c>
      <c r="G83" s="82" t="inlineStr">
        <is>
          <t>33%</t>
        </is>
      </c>
      <c r="H83" s="83" t="inlineStr">
        <is>
          <t>38%</t>
        </is>
      </c>
      <c r="I83" s="83" t="inlineStr">
        <is>
          <t>38%</t>
        </is>
      </c>
      <c r="J83" s="83" t="inlineStr">
        <is>
          <t>38%</t>
        </is>
      </c>
      <c r="K83" s="83" t="inlineStr">
        <is>
          <t>20%</t>
        </is>
      </c>
      <c r="L83" s="83" t="inlineStr">
        <is>
          <t>33%</t>
        </is>
      </c>
      <c r="M83" s="88" t="inlineStr">
        <is>
          <t>x</t>
        </is>
      </c>
    </row>
    <row r="84" ht="24" customHeight="1">
      <c r="A84" s="45" t="n"/>
      <c r="B84" s="82" t="inlineStr">
        <is>
          <t>10</t>
        </is>
      </c>
      <c r="C84" s="83" t="inlineStr">
        <is>
          <t>66</t>
        </is>
      </c>
      <c r="D84" s="83" t="inlineStr">
        <is>
          <t>2000</t>
        </is>
      </c>
      <c r="E84" s="83" t="inlineStr">
        <is>
          <t>10</t>
        </is>
      </c>
      <c r="F84" s="220">
        <f>ROUNDUP(D84/2+1,0)*E84</f>
        <v/>
      </c>
      <c r="G84" s="82" t="inlineStr">
        <is>
          <t>38%</t>
        </is>
      </c>
      <c r="H84" s="83" t="inlineStr">
        <is>
          <t>44%</t>
        </is>
      </c>
      <c r="I84" s="83" t="inlineStr">
        <is>
          <t>44%</t>
        </is>
      </c>
      <c r="J84" s="83" t="inlineStr">
        <is>
          <t>44%</t>
        </is>
      </c>
      <c r="K84" s="83" t="inlineStr">
        <is>
          <t>23%</t>
        </is>
      </c>
      <c r="L84" s="83" t="inlineStr">
        <is>
          <t>38%</t>
        </is>
      </c>
      <c r="M84" s="88" t="inlineStr">
        <is>
          <t>x</t>
        </is>
      </c>
    </row>
    <row r="85" ht="24" customHeight="1">
      <c r="A85" s="45" t="n"/>
      <c r="B85" s="82" t="inlineStr">
        <is>
          <t>11</t>
        </is>
      </c>
      <c r="C85" s="83" t="inlineStr">
        <is>
          <t>72</t>
        </is>
      </c>
      <c r="D85" s="83" t="inlineStr">
        <is>
          <t>2000</t>
        </is>
      </c>
      <c r="E85" s="83" t="inlineStr">
        <is>
          <t>10</t>
        </is>
      </c>
      <c r="F85" s="220">
        <f>ROUNDUP(D85/2+1,0)*E85</f>
        <v/>
      </c>
      <c r="G85" s="82" t="inlineStr">
        <is>
          <t>44%</t>
        </is>
      </c>
      <c r="H85" s="83" t="inlineStr">
        <is>
          <t>50%</t>
        </is>
      </c>
      <c r="I85" s="83" t="inlineStr">
        <is>
          <t>50%</t>
        </is>
      </c>
      <c r="J85" s="83" t="inlineStr">
        <is>
          <t>50%</t>
        </is>
      </c>
      <c r="K85" s="83" t="inlineStr">
        <is>
          <t>26%</t>
        </is>
      </c>
      <c r="L85" s="83" t="inlineStr">
        <is>
          <t>44%</t>
        </is>
      </c>
      <c r="M85" s="88" t="inlineStr">
        <is>
          <t>x</t>
        </is>
      </c>
    </row>
    <row r="86" ht="24" customHeight="1">
      <c r="A86" s="29" t="n"/>
      <c r="B86" s="89" t="inlineStr">
        <is>
          <t>12</t>
        </is>
      </c>
      <c r="C86" s="90" t="inlineStr">
        <is>
          <t>80</t>
        </is>
      </c>
      <c r="D86" s="91" t="inlineStr">
        <is>
          <t>x</t>
        </is>
      </c>
      <c r="E86" s="91" t="inlineStr">
        <is>
          <t>x</t>
        </is>
      </c>
      <c r="F86" s="1237" t="inlineStr">
        <is>
          <t>x</t>
        </is>
      </c>
      <c r="G86" s="89" t="inlineStr">
        <is>
          <t>50%</t>
        </is>
      </c>
      <c r="H86" s="90" t="inlineStr">
        <is>
          <t>58%</t>
        </is>
      </c>
      <c r="I86" s="90" t="inlineStr">
        <is>
          <t>58%</t>
        </is>
      </c>
      <c r="J86" s="90" t="inlineStr">
        <is>
          <t>58%</t>
        </is>
      </c>
      <c r="K86" s="90" t="inlineStr">
        <is>
          <t>30%</t>
        </is>
      </c>
      <c r="L86" s="90" t="inlineStr">
        <is>
          <t>50%</t>
        </is>
      </c>
      <c r="M86" s="92" t="inlineStr">
        <is>
          <t>x</t>
        </is>
      </c>
    </row>
    <row r="87" ht="24" customHeight="1">
      <c r="A87" s="1240" t="inlineStr"/>
      <c r="M87" s="117" t="n"/>
    </row>
    <row r="88" ht="24" customHeight="1">
      <c r="A88" s="989" t="inlineStr">
        <is>
          <t>名称</t>
        </is>
      </c>
      <c r="B88" s="386" t="inlineStr">
        <is>
          <t>强化</t>
        </is>
      </c>
      <c r="C88" s="202" t="inlineStr">
        <is>
          <t>战斗力</t>
        </is>
      </c>
      <c r="D88" s="202" t="inlineStr">
        <is>
          <t>祝福值</t>
        </is>
      </c>
      <c r="E88" s="202" t="inlineStr">
        <is>
          <t>单次材料</t>
        </is>
      </c>
      <c r="F88" s="989" t="inlineStr">
        <is>
          <t>满值神话</t>
        </is>
      </c>
      <c r="G88" s="989" t="inlineStr">
        <is>
          <t>力量值</t>
        </is>
      </c>
      <c r="H88" s="989" t="inlineStr">
        <is>
          <t>固定伤害</t>
        </is>
      </c>
      <c r="I88" s="989" t="inlineStr">
        <is>
          <t>大型韧性</t>
        </is>
      </c>
      <c r="J88" s="989" t="inlineStr">
        <is>
          <t>投掷韧性</t>
        </is>
      </c>
      <c r="K88" s="989" t="inlineStr">
        <is>
          <t>中型韧性</t>
        </is>
      </c>
      <c r="L88" s="989" t="inlineStr">
        <is>
          <t>小型韧性</t>
        </is>
      </c>
      <c r="M88" s="386" t="inlineStr">
        <is>
          <t>武器穿透</t>
        </is>
      </c>
    </row>
    <row r="89" ht="24" customHeight="1">
      <c r="A89" s="442" t="inlineStr">
        <is>
          <t>神话法宝
诛仙离火刃</t>
        </is>
      </c>
      <c r="B89" s="232" t="inlineStr">
        <is>
          <t>0</t>
        </is>
      </c>
      <c r="C89" s="291" t="inlineStr">
        <is>
          <t>2</t>
        </is>
      </c>
      <c r="D89" s="291" t="inlineStr">
        <is>
          <t>6</t>
        </is>
      </c>
      <c r="E89" s="291" t="inlineStr">
        <is>
          <t>1</t>
        </is>
      </c>
      <c r="F89" s="218">
        <f>ROUNDUP(D89/$N$1+1,0)*E89</f>
        <v/>
      </c>
      <c r="G89" s="217" t="inlineStr">
        <is>
          <t>2</t>
        </is>
      </c>
      <c r="H89" s="291" t="inlineStr">
        <is>
          <t>4</t>
        </is>
      </c>
      <c r="I89" s="291" t="inlineStr">
        <is>
          <t>1%</t>
        </is>
      </c>
      <c r="J89" s="291" t="inlineStr">
        <is>
          <t>1%</t>
        </is>
      </c>
      <c r="K89" s="260" t="inlineStr">
        <is>
          <t>x</t>
        </is>
      </c>
      <c r="L89" s="260" t="inlineStr">
        <is>
          <t>x</t>
        </is>
      </c>
      <c r="M89" s="283" t="inlineStr">
        <is>
          <t>x</t>
        </is>
      </c>
    </row>
    <row r="90" ht="24" customHeight="1">
      <c r="A90" s="414" t="n"/>
      <c r="B90" s="237" t="inlineStr">
        <is>
          <t>1</t>
        </is>
      </c>
      <c r="C90" s="83" t="inlineStr">
        <is>
          <t>4</t>
        </is>
      </c>
      <c r="D90" s="83" t="inlineStr">
        <is>
          <t>10</t>
        </is>
      </c>
      <c r="E90" s="83" t="inlineStr">
        <is>
          <t>2</t>
        </is>
      </c>
      <c r="F90" s="218">
        <f>ROUNDUP(D90/$N$1+1,0)*E90</f>
        <v/>
      </c>
      <c r="G90" s="82" t="inlineStr">
        <is>
          <t>4</t>
        </is>
      </c>
      <c r="H90" s="83" t="inlineStr">
        <is>
          <t>8</t>
        </is>
      </c>
      <c r="I90" s="83" t="inlineStr">
        <is>
          <t>2%</t>
        </is>
      </c>
      <c r="J90" s="83" t="inlineStr">
        <is>
          <t>2%</t>
        </is>
      </c>
      <c r="K90" s="87" t="inlineStr">
        <is>
          <t>x</t>
        </is>
      </c>
      <c r="L90" s="87" t="inlineStr">
        <is>
          <t>x</t>
        </is>
      </c>
      <c r="M90" s="88" t="inlineStr">
        <is>
          <t>x</t>
        </is>
      </c>
    </row>
    <row r="91" ht="24" customHeight="1">
      <c r="A91" s="414" t="n"/>
      <c r="B91" s="237" t="inlineStr">
        <is>
          <t>2</t>
        </is>
      </c>
      <c r="C91" s="83" t="inlineStr">
        <is>
          <t>8</t>
        </is>
      </c>
      <c r="D91" s="83" t="inlineStr">
        <is>
          <t>26</t>
        </is>
      </c>
      <c r="E91" s="83" t="inlineStr">
        <is>
          <t>3</t>
        </is>
      </c>
      <c r="F91" s="218">
        <f>ROUNDUP(D91/$N$1+1,0)*E91</f>
        <v/>
      </c>
      <c r="G91" s="82" t="inlineStr">
        <is>
          <t>6</t>
        </is>
      </c>
      <c r="H91" s="83" t="inlineStr">
        <is>
          <t>12</t>
        </is>
      </c>
      <c r="I91" s="83" t="inlineStr">
        <is>
          <t>3%</t>
        </is>
      </c>
      <c r="J91" s="83" t="inlineStr">
        <is>
          <t>3%</t>
        </is>
      </c>
      <c r="K91" s="87" t="inlineStr">
        <is>
          <t>x</t>
        </is>
      </c>
      <c r="L91" s="87" t="inlineStr">
        <is>
          <t>x</t>
        </is>
      </c>
      <c r="M91" s="88" t="inlineStr">
        <is>
          <t>x</t>
        </is>
      </c>
    </row>
    <row r="92" ht="24" customHeight="1">
      <c r="A92" s="414" t="n"/>
      <c r="B92" s="237" t="inlineStr">
        <is>
          <t>3</t>
        </is>
      </c>
      <c r="C92" s="83" t="inlineStr">
        <is>
          <t>14</t>
        </is>
      </c>
      <c r="D92" s="83" t="inlineStr">
        <is>
          <t>50</t>
        </is>
      </c>
      <c r="E92" s="83" t="inlineStr">
        <is>
          <t>4</t>
        </is>
      </c>
      <c r="F92" s="218">
        <f>ROUNDUP(D92/$N$1+1,0)*E92</f>
        <v/>
      </c>
      <c r="G92" s="82" t="inlineStr">
        <is>
          <t>8</t>
        </is>
      </c>
      <c r="H92" s="83" t="inlineStr">
        <is>
          <t>16</t>
        </is>
      </c>
      <c r="I92" s="83" t="inlineStr">
        <is>
          <t>5%</t>
        </is>
      </c>
      <c r="J92" s="83" t="inlineStr">
        <is>
          <t>5%</t>
        </is>
      </c>
      <c r="K92" s="87" t="inlineStr">
        <is>
          <t>x</t>
        </is>
      </c>
      <c r="L92" s="87" t="inlineStr">
        <is>
          <t>x</t>
        </is>
      </c>
      <c r="M92" s="88" t="inlineStr">
        <is>
          <t>x</t>
        </is>
      </c>
    </row>
    <row r="93" ht="24" customHeight="1">
      <c r="A93" s="414" t="n"/>
      <c r="B93" s="237" t="inlineStr">
        <is>
          <t>4</t>
        </is>
      </c>
      <c r="C93" s="83" t="inlineStr">
        <is>
          <t>20</t>
        </is>
      </c>
      <c r="D93" s="83" t="inlineStr">
        <is>
          <t>100</t>
        </is>
      </c>
      <c r="E93" s="83" t="inlineStr">
        <is>
          <t>4</t>
        </is>
      </c>
      <c r="F93" s="218">
        <f>ROUNDUP(D93/$N$1+1,0)*E93</f>
        <v/>
      </c>
      <c r="G93" s="82" t="inlineStr">
        <is>
          <t>10</t>
        </is>
      </c>
      <c r="H93" s="83" t="inlineStr">
        <is>
          <t>21</t>
        </is>
      </c>
      <c r="I93" s="83" t="inlineStr">
        <is>
          <t>8%</t>
        </is>
      </c>
      <c r="J93" s="83" t="inlineStr">
        <is>
          <t>8%</t>
        </is>
      </c>
      <c r="K93" s="83" t="inlineStr">
        <is>
          <t>8%</t>
        </is>
      </c>
      <c r="L93" s="83" t="inlineStr">
        <is>
          <t>8%</t>
        </is>
      </c>
      <c r="M93" s="84" t="inlineStr">
        <is>
          <t>1%</t>
        </is>
      </c>
    </row>
    <row r="94" ht="24" customHeight="1">
      <c r="A94" s="414" t="n"/>
      <c r="B94" s="237" t="inlineStr">
        <is>
          <t>5</t>
        </is>
      </c>
      <c r="C94" s="83" t="inlineStr">
        <is>
          <t>28</t>
        </is>
      </c>
      <c r="D94" s="83" t="inlineStr">
        <is>
          <t>320</t>
        </is>
      </c>
      <c r="E94" s="83" t="inlineStr">
        <is>
          <t>5</t>
        </is>
      </c>
      <c r="F94" s="1019">
        <f>ROUNDUP(D94/$N$1+1,0)*E94</f>
        <v/>
      </c>
      <c r="G94" s="82" t="inlineStr">
        <is>
          <t>12</t>
        </is>
      </c>
      <c r="H94" s="83" t="inlineStr">
        <is>
          <t>26</t>
        </is>
      </c>
      <c r="I94" s="83" t="inlineStr">
        <is>
          <t>12%</t>
        </is>
      </c>
      <c r="J94" s="83" t="inlineStr">
        <is>
          <t>12%</t>
        </is>
      </c>
      <c r="K94" s="83" t="inlineStr">
        <is>
          <t>12%</t>
        </is>
      </c>
      <c r="L94" s="83" t="inlineStr">
        <is>
          <t>12%</t>
        </is>
      </c>
      <c r="M94" s="84" t="inlineStr">
        <is>
          <t>3%</t>
        </is>
      </c>
    </row>
    <row r="95" ht="24" customHeight="1">
      <c r="A95" s="414" t="n"/>
      <c r="B95" s="237" t="inlineStr">
        <is>
          <t>6</t>
        </is>
      </c>
      <c r="C95" s="83" t="inlineStr">
        <is>
          <t>36</t>
        </is>
      </c>
      <c r="D95" s="83" t="inlineStr">
        <is>
          <t>400</t>
        </is>
      </c>
      <c r="E95" s="83" t="inlineStr">
        <is>
          <t>6</t>
        </is>
      </c>
      <c r="F95" s="218">
        <f>ROUNDUP(D95/$N$1+1,0)*E95</f>
        <v/>
      </c>
      <c r="G95" s="82" t="inlineStr">
        <is>
          <t>14</t>
        </is>
      </c>
      <c r="H95" s="83" t="inlineStr">
        <is>
          <t>31</t>
        </is>
      </c>
      <c r="I95" s="83" t="inlineStr">
        <is>
          <t>15%</t>
        </is>
      </c>
      <c r="J95" s="83" t="inlineStr">
        <is>
          <t>15%</t>
        </is>
      </c>
      <c r="K95" s="83" t="inlineStr">
        <is>
          <t>15%</t>
        </is>
      </c>
      <c r="L95" s="83" t="inlineStr">
        <is>
          <t>15%</t>
        </is>
      </c>
      <c r="M95" s="84" t="inlineStr">
        <is>
          <t>5%</t>
        </is>
      </c>
    </row>
    <row r="96" ht="24" customHeight="1">
      <c r="A96" s="414" t="n"/>
      <c r="B96" s="237" t="inlineStr">
        <is>
          <t>7</t>
        </is>
      </c>
      <c r="C96" s="83" t="inlineStr">
        <is>
          <t>44</t>
        </is>
      </c>
      <c r="D96" s="83" t="inlineStr">
        <is>
          <t>666</t>
        </is>
      </c>
      <c r="E96" s="83" t="inlineStr">
        <is>
          <t>7</t>
        </is>
      </c>
      <c r="F96" s="218">
        <f>ROUNDUP(D96/$N$1+1,0)*E96</f>
        <v/>
      </c>
      <c r="G96" s="82" t="inlineStr">
        <is>
          <t>16</t>
        </is>
      </c>
      <c r="H96" s="83" t="inlineStr">
        <is>
          <t>36</t>
        </is>
      </c>
      <c r="I96" s="83" t="inlineStr">
        <is>
          <t>18%</t>
        </is>
      </c>
      <c r="J96" s="83" t="inlineStr">
        <is>
          <t>18%</t>
        </is>
      </c>
      <c r="K96" s="83" t="inlineStr">
        <is>
          <t>18%</t>
        </is>
      </c>
      <c r="L96" s="83" t="inlineStr">
        <is>
          <t>18%</t>
        </is>
      </c>
      <c r="M96" s="84" t="inlineStr">
        <is>
          <t>7%</t>
        </is>
      </c>
    </row>
    <row r="97" ht="24" customHeight="1">
      <c r="A97" s="414" t="n"/>
      <c r="B97" s="237" t="inlineStr">
        <is>
          <t>8</t>
        </is>
      </c>
      <c r="C97" s="83" t="inlineStr">
        <is>
          <t>52</t>
        </is>
      </c>
      <c r="D97" s="83" t="inlineStr">
        <is>
          <t>1800</t>
        </is>
      </c>
      <c r="E97" s="83" t="inlineStr">
        <is>
          <t>8</t>
        </is>
      </c>
      <c r="F97" s="218">
        <f>ROUNDUP(D97/$N$1+1,0)*E97</f>
        <v/>
      </c>
      <c r="G97" s="82" t="inlineStr">
        <is>
          <t>18</t>
        </is>
      </c>
      <c r="H97" s="83" t="inlineStr">
        <is>
          <t>42</t>
        </is>
      </c>
      <c r="I97" s="83" t="inlineStr">
        <is>
          <t>21%</t>
        </is>
      </c>
      <c r="J97" s="83" t="inlineStr">
        <is>
          <t>21%</t>
        </is>
      </c>
      <c r="K97" s="83" t="inlineStr">
        <is>
          <t>21%</t>
        </is>
      </c>
      <c r="L97" s="83" t="inlineStr">
        <is>
          <t>21%</t>
        </is>
      </c>
      <c r="M97" s="84" t="inlineStr">
        <is>
          <t>9%</t>
        </is>
      </c>
    </row>
    <row r="98" ht="24" customHeight="1">
      <c r="A98" s="414" t="n"/>
      <c r="B98" s="237" t="inlineStr">
        <is>
          <t>9</t>
        </is>
      </c>
      <c r="C98" s="83" t="inlineStr">
        <is>
          <t>60</t>
        </is>
      </c>
      <c r="D98" s="83" t="inlineStr">
        <is>
          <t>2000</t>
        </is>
      </c>
      <c r="E98" s="83" t="inlineStr">
        <is>
          <t>9</t>
        </is>
      </c>
      <c r="F98" s="218">
        <f>ROUNDUP(D98/$N$1+1,0)*E98</f>
        <v/>
      </c>
      <c r="G98" s="82" t="inlineStr">
        <is>
          <t>20</t>
        </is>
      </c>
      <c r="H98" s="83" t="inlineStr">
        <is>
          <t>48</t>
        </is>
      </c>
      <c r="I98" s="83" t="inlineStr">
        <is>
          <t>24%</t>
        </is>
      </c>
      <c r="J98" s="83" t="inlineStr">
        <is>
          <t>24%</t>
        </is>
      </c>
      <c r="K98" s="83" t="inlineStr">
        <is>
          <t>24%</t>
        </is>
      </c>
      <c r="L98" s="83" t="inlineStr">
        <is>
          <t>24%</t>
        </is>
      </c>
      <c r="M98" s="84" t="inlineStr">
        <is>
          <t>11%</t>
        </is>
      </c>
    </row>
    <row r="99" ht="24" customHeight="1">
      <c r="A99" s="414" t="n"/>
      <c r="B99" s="237" t="inlineStr">
        <is>
          <t>10</t>
        </is>
      </c>
      <c r="C99" s="83" t="inlineStr">
        <is>
          <t>66</t>
        </is>
      </c>
      <c r="D99" s="83" t="inlineStr">
        <is>
          <t>2000</t>
        </is>
      </c>
      <c r="E99" s="83" t="inlineStr">
        <is>
          <t>10</t>
        </is>
      </c>
      <c r="F99" s="218">
        <f>ROUNDUP(D99/$N$1+1,0)*E99</f>
        <v/>
      </c>
      <c r="G99" s="82" t="inlineStr">
        <is>
          <t>22</t>
        </is>
      </c>
      <c r="H99" s="83" t="inlineStr">
        <is>
          <t>54</t>
        </is>
      </c>
      <c r="I99" s="83" t="inlineStr">
        <is>
          <t>27%</t>
        </is>
      </c>
      <c r="J99" s="83" t="inlineStr">
        <is>
          <t>27%</t>
        </is>
      </c>
      <c r="K99" s="83" t="inlineStr">
        <is>
          <t>27%</t>
        </is>
      </c>
      <c r="L99" s="83" t="inlineStr">
        <is>
          <t>27%</t>
        </is>
      </c>
      <c r="M99" s="84" t="inlineStr">
        <is>
          <t>13%</t>
        </is>
      </c>
    </row>
    <row r="100" ht="24" customHeight="1">
      <c r="A100" s="414" t="n"/>
      <c r="B100" s="237" t="inlineStr">
        <is>
          <t>11</t>
        </is>
      </c>
      <c r="C100" s="83" t="inlineStr">
        <is>
          <t>72</t>
        </is>
      </c>
      <c r="D100" s="83" t="inlineStr">
        <is>
          <t>2000</t>
        </is>
      </c>
      <c r="E100" s="83" t="inlineStr">
        <is>
          <t>10</t>
        </is>
      </c>
      <c r="F100" s="220">
        <f>@IF(OR($M$1="基础祝福",$M$1="春节祝福"),ROUNDUP(D100/2+1,0)*E100,ROUNDUP(D100/$N$1+1,0)*E100)</f>
        <v/>
      </c>
      <c r="G100" s="82" t="inlineStr">
        <is>
          <t>24</t>
        </is>
      </c>
      <c r="H100" s="83" t="inlineStr">
        <is>
          <t>60</t>
        </is>
      </c>
      <c r="I100" s="83" t="inlineStr">
        <is>
          <t>30%</t>
        </is>
      </c>
      <c r="J100" s="83" t="inlineStr">
        <is>
          <t>30%</t>
        </is>
      </c>
      <c r="K100" s="83" t="inlineStr">
        <is>
          <t>30%</t>
        </is>
      </c>
      <c r="L100" s="83" t="inlineStr">
        <is>
          <t>30%</t>
        </is>
      </c>
      <c r="M100" s="84" t="inlineStr">
        <is>
          <t>15%</t>
        </is>
      </c>
    </row>
    <row r="101" ht="24" customHeight="1">
      <c r="A101" s="414" t="n"/>
      <c r="B101" s="237" t="inlineStr">
        <is>
          <t>12</t>
        </is>
      </c>
      <c r="C101" s="83" t="inlineStr">
        <is>
          <t>80</t>
        </is>
      </c>
      <c r="D101" s="83" t="inlineStr">
        <is>
          <t>2088</t>
        </is>
      </c>
      <c r="E101" s="83" t="inlineStr">
        <is>
          <t>11</t>
        </is>
      </c>
      <c r="F101" s="220">
        <f>@IF(OR($M$1="基础祝福",$M$1="春节祝福"),ROUNDUP(D101/2+1,0)*E101,ROUNDUP(D101/$N$1+1,0)*E101)</f>
        <v/>
      </c>
      <c r="G101" s="82" t="inlineStr">
        <is>
          <t>26</t>
        </is>
      </c>
      <c r="H101" s="83" t="inlineStr">
        <is>
          <t>68</t>
        </is>
      </c>
      <c r="I101" s="83" t="inlineStr">
        <is>
          <t>34%</t>
        </is>
      </c>
      <c r="J101" s="83" t="inlineStr">
        <is>
          <t>34%</t>
        </is>
      </c>
      <c r="K101" s="83" t="inlineStr">
        <is>
          <t>34%</t>
        </is>
      </c>
      <c r="L101" s="83" t="inlineStr">
        <is>
          <t>34%</t>
        </is>
      </c>
      <c r="M101" s="84" t="inlineStr">
        <is>
          <t>17%</t>
        </is>
      </c>
    </row>
    <row r="102" ht="24" customHeight="1">
      <c r="A102" s="414" t="n"/>
      <c r="B102" s="237" t="inlineStr">
        <is>
          <t>13</t>
        </is>
      </c>
      <c r="C102" s="83" t="inlineStr">
        <is>
          <t>86</t>
        </is>
      </c>
      <c r="D102" s="83" t="inlineStr">
        <is>
          <t>2088</t>
        </is>
      </c>
      <c r="E102" s="83" t="inlineStr">
        <is>
          <t>12</t>
        </is>
      </c>
      <c r="F102" s="220">
        <f>ROUNDUP(D102/2+1,0)*E102</f>
        <v/>
      </c>
      <c r="G102" s="82" t="inlineStr">
        <is>
          <t>28</t>
        </is>
      </c>
      <c r="H102" s="83" t="inlineStr">
        <is>
          <t>76</t>
        </is>
      </c>
      <c r="I102" s="83" t="inlineStr">
        <is>
          <t>38%</t>
        </is>
      </c>
      <c r="J102" s="83" t="inlineStr">
        <is>
          <t>38%</t>
        </is>
      </c>
      <c r="K102" s="83" t="inlineStr">
        <is>
          <t>38%</t>
        </is>
      </c>
      <c r="L102" s="83" t="inlineStr">
        <is>
          <t>38%</t>
        </is>
      </c>
      <c r="M102" s="84" t="inlineStr">
        <is>
          <t>19%</t>
        </is>
      </c>
    </row>
    <row r="103" ht="24" customHeight="1">
      <c r="A103" s="414" t="n"/>
      <c r="B103" s="237" t="inlineStr">
        <is>
          <t>14</t>
        </is>
      </c>
      <c r="C103" s="83" t="inlineStr">
        <is>
          <t>92</t>
        </is>
      </c>
      <c r="D103" s="83" t="inlineStr">
        <is>
          <t>2088</t>
        </is>
      </c>
      <c r="E103" s="83" t="inlineStr">
        <is>
          <t>12</t>
        </is>
      </c>
      <c r="F103" s="220">
        <f>ROUNDUP(D103/2+1,0)*E103</f>
        <v/>
      </c>
      <c r="G103" s="82" t="inlineStr">
        <is>
          <t>30</t>
        </is>
      </c>
      <c r="H103" s="83" t="inlineStr">
        <is>
          <t>85</t>
        </is>
      </c>
      <c r="I103" s="83" t="inlineStr">
        <is>
          <t>42%</t>
        </is>
      </c>
      <c r="J103" s="83" t="inlineStr">
        <is>
          <t>42%</t>
        </is>
      </c>
      <c r="K103" s="83" t="inlineStr">
        <is>
          <t>42%</t>
        </is>
      </c>
      <c r="L103" s="83" t="inlineStr">
        <is>
          <t>42%</t>
        </is>
      </c>
      <c r="M103" s="84" t="inlineStr">
        <is>
          <t>21%</t>
        </is>
      </c>
    </row>
    <row r="104" ht="24" customHeight="1">
      <c r="A104" s="76" t="n"/>
      <c r="B104" s="244" t="inlineStr">
        <is>
          <t>15</t>
        </is>
      </c>
      <c r="C104" s="90" t="inlineStr">
        <is>
          <t>100</t>
        </is>
      </c>
      <c r="D104" s="91" t="inlineStr">
        <is>
          <t>x</t>
        </is>
      </c>
      <c r="E104" s="91" t="inlineStr">
        <is>
          <t>x</t>
        </is>
      </c>
      <c r="F104" s="1237" t="inlineStr">
        <is>
          <t>x</t>
        </is>
      </c>
      <c r="G104" s="89" t="inlineStr">
        <is>
          <t>35</t>
        </is>
      </c>
      <c r="H104" s="90" t="inlineStr">
        <is>
          <t>100</t>
        </is>
      </c>
      <c r="I104" s="90" t="inlineStr">
        <is>
          <t>48%</t>
        </is>
      </c>
      <c r="J104" s="90" t="inlineStr">
        <is>
          <t>48%</t>
        </is>
      </c>
      <c r="K104" s="90" t="inlineStr">
        <is>
          <t>48%</t>
        </is>
      </c>
      <c r="L104" s="90" t="inlineStr">
        <is>
          <t>48%</t>
        </is>
      </c>
      <c r="M104" s="224" t="inlineStr">
        <is>
          <t>25%</t>
        </is>
      </c>
    </row>
    <row r="105" ht="24" customHeight="1">
      <c r="A105" s="1243" t="inlineStr"/>
      <c r="B105" s="94" t="n"/>
      <c r="C105" s="94" t="n"/>
      <c r="D105" s="94" t="n"/>
      <c r="E105" s="94" t="n"/>
      <c r="F105" s="94" t="n"/>
      <c r="G105" s="94" t="n"/>
      <c r="H105" s="94" t="n"/>
      <c r="I105" s="94" t="n"/>
      <c r="J105" s="94" t="n"/>
      <c r="K105" s="94" t="n"/>
      <c r="L105" s="94" t="n"/>
      <c r="M105" s="301" t="n"/>
    </row>
    <row r="106" ht="24" customHeight="1">
      <c r="A106" s="989" t="inlineStr">
        <is>
          <t>名称</t>
        </is>
      </c>
      <c r="B106" s="386" t="inlineStr">
        <is>
          <t>强化</t>
        </is>
      </c>
      <c r="C106" s="202" t="inlineStr">
        <is>
          <t>战斗力</t>
        </is>
      </c>
      <c r="D106" s="202" t="inlineStr">
        <is>
          <t>祝福值</t>
        </is>
      </c>
      <c r="E106" s="202" t="inlineStr">
        <is>
          <t>单次材料</t>
        </is>
      </c>
      <c r="F106" s="989" t="inlineStr">
        <is>
          <t>满值神话</t>
        </is>
      </c>
      <c r="G106" s="989" t="inlineStr">
        <is>
          <t>敏捷值</t>
        </is>
      </c>
      <c r="H106" s="989" t="inlineStr">
        <is>
          <t>固定减伤</t>
        </is>
      </c>
      <c r="I106" s="989" t="inlineStr">
        <is>
          <t>中型抗韧</t>
        </is>
      </c>
      <c r="J106" s="989" t="inlineStr">
        <is>
          <t>小型抗韧</t>
        </is>
      </c>
      <c r="K106" s="989" t="inlineStr">
        <is>
          <t>投掷抗韧</t>
        </is>
      </c>
      <c r="L106" s="989" t="inlineStr">
        <is>
          <t>大型抗韧</t>
        </is>
      </c>
      <c r="M106" s="386" t="inlineStr">
        <is>
          <t>武器抗穿</t>
        </is>
      </c>
    </row>
    <row r="107" ht="24" customHeight="1">
      <c r="A107" s="442" t="inlineStr">
        <is>
          <t>神话法宝
夷图红莲甲</t>
        </is>
      </c>
      <c r="B107" s="232" t="inlineStr">
        <is>
          <t>0</t>
        </is>
      </c>
      <c r="C107" s="291" t="inlineStr">
        <is>
          <t>2</t>
        </is>
      </c>
      <c r="D107" s="291" t="inlineStr">
        <is>
          <t>6</t>
        </is>
      </c>
      <c r="E107" s="291" t="inlineStr">
        <is>
          <t>1</t>
        </is>
      </c>
      <c r="F107" s="218">
        <f>ROUNDUP(D107/$N$1+1,0)*E107</f>
        <v/>
      </c>
      <c r="G107" s="217" t="inlineStr">
        <is>
          <t>2</t>
        </is>
      </c>
      <c r="H107" s="291" t="inlineStr">
        <is>
          <t>4</t>
        </is>
      </c>
      <c r="I107" s="291" t="inlineStr">
        <is>
          <t>1%</t>
        </is>
      </c>
      <c r="J107" s="291" t="inlineStr">
        <is>
          <t>1%</t>
        </is>
      </c>
      <c r="K107" s="260" t="inlineStr">
        <is>
          <t>x</t>
        </is>
      </c>
      <c r="L107" s="260" t="inlineStr">
        <is>
          <t>x</t>
        </is>
      </c>
      <c r="M107" s="1056" t="inlineStr">
        <is>
          <t>x</t>
        </is>
      </c>
    </row>
    <row r="108" ht="24" customHeight="1">
      <c r="A108" s="414" t="n"/>
      <c r="B108" s="237" t="inlineStr">
        <is>
          <t>1</t>
        </is>
      </c>
      <c r="C108" s="83" t="inlineStr">
        <is>
          <t>4</t>
        </is>
      </c>
      <c r="D108" s="83" t="inlineStr">
        <is>
          <t>10</t>
        </is>
      </c>
      <c r="E108" s="83" t="inlineStr">
        <is>
          <t>2</t>
        </is>
      </c>
      <c r="F108" s="218">
        <f>ROUNDUP(D108/$N$1+1,0)*E108</f>
        <v/>
      </c>
      <c r="G108" s="82" t="inlineStr">
        <is>
          <t>4</t>
        </is>
      </c>
      <c r="H108" s="83" t="inlineStr">
        <is>
          <t>8</t>
        </is>
      </c>
      <c r="I108" s="83" t="inlineStr">
        <is>
          <t>2%</t>
        </is>
      </c>
      <c r="J108" s="83" t="inlineStr">
        <is>
          <t>2%</t>
        </is>
      </c>
      <c r="K108" s="87" t="inlineStr">
        <is>
          <t>x</t>
        </is>
      </c>
      <c r="L108" s="87" t="inlineStr">
        <is>
          <t>x</t>
        </is>
      </c>
      <c r="M108" s="88" t="inlineStr">
        <is>
          <t>x</t>
        </is>
      </c>
    </row>
    <row r="109" ht="24" customHeight="1">
      <c r="A109" s="414" t="n"/>
      <c r="B109" s="237" t="inlineStr">
        <is>
          <t>2</t>
        </is>
      </c>
      <c r="C109" s="83" t="inlineStr">
        <is>
          <t>8</t>
        </is>
      </c>
      <c r="D109" s="83" t="inlineStr">
        <is>
          <t>26</t>
        </is>
      </c>
      <c r="E109" s="83" t="inlineStr">
        <is>
          <t>3</t>
        </is>
      </c>
      <c r="F109" s="218">
        <f>ROUNDUP(D109/$N$1+1,0)*E109</f>
        <v/>
      </c>
      <c r="G109" s="82" t="inlineStr">
        <is>
          <t>6</t>
        </is>
      </c>
      <c r="H109" s="83" t="inlineStr">
        <is>
          <t>12</t>
        </is>
      </c>
      <c r="I109" s="83" t="inlineStr">
        <is>
          <t>3%</t>
        </is>
      </c>
      <c r="J109" s="83" t="inlineStr">
        <is>
          <t>3%</t>
        </is>
      </c>
      <c r="K109" s="87" t="inlineStr">
        <is>
          <t>x</t>
        </is>
      </c>
      <c r="L109" s="87" t="inlineStr">
        <is>
          <t>x</t>
        </is>
      </c>
      <c r="M109" s="88" t="inlineStr">
        <is>
          <t>x</t>
        </is>
      </c>
    </row>
    <row r="110" ht="24" customHeight="1">
      <c r="A110" s="414" t="n"/>
      <c r="B110" s="237" t="inlineStr">
        <is>
          <t>3</t>
        </is>
      </c>
      <c r="C110" s="83" t="inlineStr">
        <is>
          <t>14</t>
        </is>
      </c>
      <c r="D110" s="83" t="inlineStr">
        <is>
          <t>50</t>
        </is>
      </c>
      <c r="E110" s="83" t="inlineStr">
        <is>
          <t>4</t>
        </is>
      </c>
      <c r="F110" s="218">
        <f>ROUNDUP(D110/$N$1+1,0)*E110</f>
        <v/>
      </c>
      <c r="G110" s="82" t="inlineStr">
        <is>
          <t>8</t>
        </is>
      </c>
      <c r="H110" s="83" t="inlineStr">
        <is>
          <t>16</t>
        </is>
      </c>
      <c r="I110" s="83" t="inlineStr">
        <is>
          <t>5%</t>
        </is>
      </c>
      <c r="J110" s="83" t="inlineStr">
        <is>
          <t>5%</t>
        </is>
      </c>
      <c r="K110" s="87" t="inlineStr">
        <is>
          <t>x</t>
        </is>
      </c>
      <c r="L110" s="87" t="inlineStr">
        <is>
          <t>x</t>
        </is>
      </c>
      <c r="M110" s="88" t="inlineStr">
        <is>
          <t>x</t>
        </is>
      </c>
    </row>
    <row r="111" ht="24" customHeight="1">
      <c r="A111" s="414" t="n"/>
      <c r="B111" s="237" t="inlineStr">
        <is>
          <t>4</t>
        </is>
      </c>
      <c r="C111" s="83" t="inlineStr">
        <is>
          <t>20</t>
        </is>
      </c>
      <c r="D111" s="83" t="inlineStr">
        <is>
          <t>100</t>
        </is>
      </c>
      <c r="E111" s="83" t="inlineStr">
        <is>
          <t>4</t>
        </is>
      </c>
      <c r="F111" s="218">
        <f>ROUNDUP(D111/$N$1+1,0)*E111</f>
        <v/>
      </c>
      <c r="G111" s="82" t="inlineStr">
        <is>
          <t>10</t>
        </is>
      </c>
      <c r="H111" s="83" t="inlineStr">
        <is>
          <t>21</t>
        </is>
      </c>
      <c r="I111" s="83" t="inlineStr">
        <is>
          <t>8%</t>
        </is>
      </c>
      <c r="J111" s="83" t="inlineStr">
        <is>
          <t>8%</t>
        </is>
      </c>
      <c r="K111" s="83" t="inlineStr">
        <is>
          <t>8%</t>
        </is>
      </c>
      <c r="L111" s="83" t="inlineStr">
        <is>
          <t>8%</t>
        </is>
      </c>
      <c r="M111" s="84" t="inlineStr">
        <is>
          <t>1%</t>
        </is>
      </c>
    </row>
    <row r="112">
      <c r="A112" s="414" t="n"/>
      <c r="B112" s="239" t="inlineStr">
        <is>
          <t>5</t>
        </is>
      </c>
      <c r="C112" s="83" t="inlineStr">
        <is>
          <t>28</t>
        </is>
      </c>
      <c r="D112" s="83" t="inlineStr">
        <is>
          <t>320</t>
        </is>
      </c>
      <c r="E112" s="83" t="inlineStr">
        <is>
          <t>5</t>
        </is>
      </c>
      <c r="F112" s="684">
        <f>ROUNDUP(D112/$N$1+1,0)*E112</f>
        <v/>
      </c>
      <c r="G112" s="82" t="inlineStr">
        <is>
          <t>12</t>
        </is>
      </c>
      <c r="H112" s="83" t="inlineStr">
        <is>
          <t>26</t>
        </is>
      </c>
      <c r="I112" s="83" t="inlineStr">
        <is>
          <t>12%</t>
        </is>
      </c>
      <c r="J112" s="83" t="inlineStr">
        <is>
          <t>12%</t>
        </is>
      </c>
      <c r="K112" s="83" t="inlineStr">
        <is>
          <t>12%</t>
        </is>
      </c>
      <c r="L112" s="83" t="inlineStr">
        <is>
          <t>12%</t>
        </is>
      </c>
      <c r="M112" s="84" t="inlineStr">
        <is>
          <t>3%</t>
        </is>
      </c>
    </row>
    <row r="113">
      <c r="A113" s="414" t="n"/>
      <c r="B113" s="239" t="inlineStr">
        <is>
          <t>6</t>
        </is>
      </c>
      <c r="C113" s="83" t="inlineStr">
        <is>
          <t>36</t>
        </is>
      </c>
      <c r="D113" s="83" t="inlineStr">
        <is>
          <t>400</t>
        </is>
      </c>
      <c r="E113" s="83" t="inlineStr">
        <is>
          <t>6</t>
        </is>
      </c>
      <c r="F113" s="684">
        <f>ROUNDUP(D113/$N$1+1,0)*E113</f>
        <v/>
      </c>
      <c r="G113" s="82" t="inlineStr">
        <is>
          <t>14</t>
        </is>
      </c>
      <c r="H113" s="83" t="inlineStr">
        <is>
          <t>31</t>
        </is>
      </c>
      <c r="I113" s="83" t="inlineStr">
        <is>
          <t>15%</t>
        </is>
      </c>
      <c r="J113" s="83" t="inlineStr">
        <is>
          <t>15%</t>
        </is>
      </c>
      <c r="K113" s="83" t="inlineStr">
        <is>
          <t>15%</t>
        </is>
      </c>
      <c r="L113" s="83" t="inlineStr">
        <is>
          <t>15%</t>
        </is>
      </c>
      <c r="M113" s="84" t="inlineStr">
        <is>
          <t>5%</t>
        </is>
      </c>
    </row>
    <row r="114">
      <c r="A114" s="414" t="n"/>
      <c r="B114" s="239" t="inlineStr">
        <is>
          <t>7</t>
        </is>
      </c>
      <c r="C114" s="83" t="inlineStr">
        <is>
          <t>44</t>
        </is>
      </c>
      <c r="D114" s="83" t="inlineStr">
        <is>
          <t>666</t>
        </is>
      </c>
      <c r="E114" s="83" t="inlineStr">
        <is>
          <t>7</t>
        </is>
      </c>
      <c r="F114" s="684">
        <f>ROUNDUP(D114/$N$1+1,0)*E114</f>
        <v/>
      </c>
      <c r="G114" s="82" t="inlineStr">
        <is>
          <t>16</t>
        </is>
      </c>
      <c r="H114" s="83" t="inlineStr">
        <is>
          <t>36</t>
        </is>
      </c>
      <c r="I114" s="83" t="inlineStr">
        <is>
          <t>18%</t>
        </is>
      </c>
      <c r="J114" s="83" t="inlineStr">
        <is>
          <t>18%</t>
        </is>
      </c>
      <c r="K114" s="83" t="inlineStr">
        <is>
          <t>18%</t>
        </is>
      </c>
      <c r="L114" s="83" t="inlineStr">
        <is>
          <t>18%</t>
        </is>
      </c>
      <c r="M114" s="84" t="inlineStr">
        <is>
          <t>7%</t>
        </is>
      </c>
    </row>
    <row r="115">
      <c r="A115" s="414" t="n"/>
      <c r="B115" s="239" t="inlineStr">
        <is>
          <t>8</t>
        </is>
      </c>
      <c r="C115" s="83" t="inlineStr">
        <is>
          <t>52</t>
        </is>
      </c>
      <c r="D115" s="83" t="inlineStr">
        <is>
          <t>1800</t>
        </is>
      </c>
      <c r="E115" s="83" t="inlineStr">
        <is>
          <t>8</t>
        </is>
      </c>
      <c r="F115" s="684">
        <f>ROUNDUP(D115/$N$1+1,0)*E115</f>
        <v/>
      </c>
      <c r="G115" s="82" t="inlineStr">
        <is>
          <t>18</t>
        </is>
      </c>
      <c r="H115" s="83" t="inlineStr">
        <is>
          <t>42</t>
        </is>
      </c>
      <c r="I115" s="83" t="inlineStr">
        <is>
          <t>21%</t>
        </is>
      </c>
      <c r="J115" s="83" t="inlineStr">
        <is>
          <t>21%</t>
        </is>
      </c>
      <c r="K115" s="83" t="inlineStr">
        <is>
          <t>21%</t>
        </is>
      </c>
      <c r="L115" s="83" t="inlineStr">
        <is>
          <t>21%</t>
        </is>
      </c>
      <c r="M115" s="84" t="inlineStr">
        <is>
          <t>9%</t>
        </is>
      </c>
    </row>
    <row r="116">
      <c r="A116" s="414" t="n"/>
      <c r="B116" s="239" t="inlineStr">
        <is>
          <t>9</t>
        </is>
      </c>
      <c r="C116" s="83" t="inlineStr">
        <is>
          <t>60</t>
        </is>
      </c>
      <c r="D116" s="83" t="inlineStr">
        <is>
          <t>2000</t>
        </is>
      </c>
      <c r="E116" s="83" t="inlineStr">
        <is>
          <t>9</t>
        </is>
      </c>
      <c r="F116" s="684">
        <f>ROUNDUP(D116/$N$1+1,0)*E116</f>
        <v/>
      </c>
      <c r="G116" s="82" t="inlineStr">
        <is>
          <t>20</t>
        </is>
      </c>
      <c r="H116" s="83" t="inlineStr">
        <is>
          <t>48</t>
        </is>
      </c>
      <c r="I116" s="83" t="inlineStr">
        <is>
          <t>24%</t>
        </is>
      </c>
      <c r="J116" s="83" t="inlineStr">
        <is>
          <t>24%</t>
        </is>
      </c>
      <c r="K116" s="83" t="inlineStr">
        <is>
          <t>24%</t>
        </is>
      </c>
      <c r="L116" s="83" t="inlineStr">
        <is>
          <t>24%</t>
        </is>
      </c>
      <c r="M116" s="84" t="inlineStr">
        <is>
          <t>11%</t>
        </is>
      </c>
    </row>
    <row r="117">
      <c r="A117" s="414" t="n"/>
      <c r="B117" s="239" t="inlineStr">
        <is>
          <t>10</t>
        </is>
      </c>
      <c r="C117" s="83" t="inlineStr">
        <is>
          <t>66</t>
        </is>
      </c>
      <c r="D117" s="83" t="inlineStr">
        <is>
          <t>2000</t>
        </is>
      </c>
      <c r="E117" s="83" t="inlineStr">
        <is>
          <t>10</t>
        </is>
      </c>
      <c r="F117" s="684">
        <f>ROUNDUP(D117/$N$1+1,0)*E117</f>
        <v/>
      </c>
      <c r="G117" s="82" t="inlineStr">
        <is>
          <t>22</t>
        </is>
      </c>
      <c r="H117" s="83" t="inlineStr">
        <is>
          <t>54</t>
        </is>
      </c>
      <c r="I117" s="83" t="inlineStr">
        <is>
          <t>27%</t>
        </is>
      </c>
      <c r="J117" s="83" t="inlineStr">
        <is>
          <t>27%</t>
        </is>
      </c>
      <c r="K117" s="83" t="inlineStr">
        <is>
          <t>27%</t>
        </is>
      </c>
      <c r="L117" s="83" t="inlineStr">
        <is>
          <t>27%</t>
        </is>
      </c>
      <c r="M117" s="84" t="inlineStr">
        <is>
          <t>13%</t>
        </is>
      </c>
    </row>
    <row r="118">
      <c r="A118" s="414" t="n"/>
      <c r="B118" s="239" t="inlineStr">
        <is>
          <t>11</t>
        </is>
      </c>
      <c r="C118" s="83" t="inlineStr">
        <is>
          <t>72</t>
        </is>
      </c>
      <c r="D118" s="83" t="inlineStr">
        <is>
          <t>2000</t>
        </is>
      </c>
      <c r="E118" s="83" t="inlineStr">
        <is>
          <t>10</t>
        </is>
      </c>
      <c r="F118" s="222">
        <f>@IF(OR($M$1="基础祝福",$M$1="春节祝福"),ROUNDUP(D118/2+1,0)*E118,ROUNDUP(D118/$N$1+1,0)*E118)</f>
        <v/>
      </c>
      <c r="G118" s="82" t="inlineStr">
        <is>
          <t>24</t>
        </is>
      </c>
      <c r="H118" s="83" t="inlineStr">
        <is>
          <t>60</t>
        </is>
      </c>
      <c r="I118" s="83" t="inlineStr">
        <is>
          <t>30%</t>
        </is>
      </c>
      <c r="J118" s="83" t="inlineStr">
        <is>
          <t>30%</t>
        </is>
      </c>
      <c r="K118" s="83" t="inlineStr">
        <is>
          <t>30%</t>
        </is>
      </c>
      <c r="L118" s="83" t="inlineStr">
        <is>
          <t>30%</t>
        </is>
      </c>
      <c r="M118" s="84" t="inlineStr">
        <is>
          <t>15%</t>
        </is>
      </c>
    </row>
    <row r="119">
      <c r="A119" s="414" t="n"/>
      <c r="B119" s="239" t="inlineStr">
        <is>
          <t>12</t>
        </is>
      </c>
      <c r="C119" s="83" t="inlineStr">
        <is>
          <t>80</t>
        </is>
      </c>
      <c r="D119" s="83" t="inlineStr">
        <is>
          <t>2088</t>
        </is>
      </c>
      <c r="E119" s="83" t="inlineStr">
        <is>
          <t>11</t>
        </is>
      </c>
      <c r="F119" s="222">
        <f>@IF(OR($M$1="基础祝福",$M$1="春节祝福"),ROUNDUP(D119/2+1,0)*E119,ROUNDUP(D119/$N$1+1,0)*E119)</f>
        <v/>
      </c>
      <c r="G119" s="82" t="inlineStr">
        <is>
          <t>26</t>
        </is>
      </c>
      <c r="H119" s="83" t="inlineStr">
        <is>
          <t>68</t>
        </is>
      </c>
      <c r="I119" s="83" t="inlineStr">
        <is>
          <t>34%</t>
        </is>
      </c>
      <c r="J119" s="83" t="inlineStr">
        <is>
          <t>34%</t>
        </is>
      </c>
      <c r="K119" s="83" t="inlineStr">
        <is>
          <t>34%</t>
        </is>
      </c>
      <c r="L119" s="83" t="inlineStr">
        <is>
          <t>34%</t>
        </is>
      </c>
      <c r="M119" s="84" t="inlineStr">
        <is>
          <t>17%</t>
        </is>
      </c>
    </row>
    <row r="120">
      <c r="A120" s="414" t="n"/>
      <c r="B120" s="239" t="inlineStr">
        <is>
          <t>13</t>
        </is>
      </c>
      <c r="C120" s="83" t="inlineStr">
        <is>
          <t>86</t>
        </is>
      </c>
      <c r="D120" s="83" t="inlineStr">
        <is>
          <t>2088</t>
        </is>
      </c>
      <c r="E120" s="83" t="inlineStr">
        <is>
          <t>12</t>
        </is>
      </c>
      <c r="F120" s="222">
        <f>ROUNDUP(D120/2+1,0)*E120</f>
        <v/>
      </c>
      <c r="G120" s="82" t="inlineStr">
        <is>
          <t>28</t>
        </is>
      </c>
      <c r="H120" s="83" t="inlineStr">
        <is>
          <t>76</t>
        </is>
      </c>
      <c r="I120" s="83" t="inlineStr">
        <is>
          <t>38%</t>
        </is>
      </c>
      <c r="J120" s="83" t="inlineStr">
        <is>
          <t>38%</t>
        </is>
      </c>
      <c r="K120" s="83" t="inlineStr">
        <is>
          <t>38%</t>
        </is>
      </c>
      <c r="L120" s="83" t="inlineStr">
        <is>
          <t>38%</t>
        </is>
      </c>
      <c r="M120" s="84" t="inlineStr">
        <is>
          <t>19%</t>
        </is>
      </c>
    </row>
    <row r="121">
      <c r="A121" s="414" t="n"/>
      <c r="B121" s="239" t="inlineStr">
        <is>
          <t>14</t>
        </is>
      </c>
      <c r="C121" s="83" t="inlineStr">
        <is>
          <t>92</t>
        </is>
      </c>
      <c r="D121" s="83" t="inlineStr">
        <is>
          <t>2088</t>
        </is>
      </c>
      <c r="E121" s="83" t="inlineStr">
        <is>
          <t>12</t>
        </is>
      </c>
      <c r="F121" s="222">
        <f>ROUNDUP(D121/2+1,0)*E121</f>
        <v/>
      </c>
      <c r="G121" s="82" t="inlineStr">
        <is>
          <t>30</t>
        </is>
      </c>
      <c r="H121" s="83" t="inlineStr">
        <is>
          <t>85</t>
        </is>
      </c>
      <c r="I121" s="83" t="inlineStr">
        <is>
          <t>42%</t>
        </is>
      </c>
      <c r="J121" s="83" t="inlineStr">
        <is>
          <t>42%</t>
        </is>
      </c>
      <c r="K121" s="83" t="inlineStr">
        <is>
          <t>42%</t>
        </is>
      </c>
      <c r="L121" s="83" t="inlineStr">
        <is>
          <t>42%</t>
        </is>
      </c>
      <c r="M121" s="84" t="inlineStr">
        <is>
          <t>21%</t>
        </is>
      </c>
    </row>
    <row r="122">
      <c r="A122" s="76" t="n"/>
      <c r="B122" s="268" t="inlineStr">
        <is>
          <t>15</t>
        </is>
      </c>
      <c r="C122" s="90" t="inlineStr">
        <is>
          <t>100</t>
        </is>
      </c>
      <c r="D122" s="91" t="inlineStr">
        <is>
          <t>x</t>
        </is>
      </c>
      <c r="E122" s="91" t="inlineStr">
        <is>
          <t>x</t>
        </is>
      </c>
      <c r="F122" s="692" t="inlineStr">
        <is>
          <t>x</t>
        </is>
      </c>
      <c r="G122" s="89" t="inlineStr">
        <is>
          <t>35</t>
        </is>
      </c>
      <c r="H122" s="90" t="inlineStr">
        <is>
          <t>100</t>
        </is>
      </c>
      <c r="I122" s="90" t="inlineStr">
        <is>
          <t>48%</t>
        </is>
      </c>
      <c r="J122" s="90" t="inlineStr">
        <is>
          <t>48%</t>
        </is>
      </c>
      <c r="K122" s="90" t="inlineStr">
        <is>
          <t>48%</t>
        </is>
      </c>
      <c r="L122" s="90" t="inlineStr">
        <is>
          <t>48%</t>
        </is>
      </c>
      <c r="M122" s="224" t="inlineStr">
        <is>
          <t>25%</t>
        </is>
      </c>
    </row>
    <row r="123">
      <c r="A123" s="565" t="inlineStr"/>
    </row>
    <row r="124">
      <c r="A124" s="24" t="inlineStr">
        <is>
          <t>名称</t>
        </is>
      </c>
      <c r="B124" s="386" t="inlineStr">
        <is>
          <t>强化</t>
        </is>
      </c>
      <c r="C124" s="202" t="inlineStr">
        <is>
          <t>战斗力</t>
        </is>
      </c>
      <c r="D124" s="202" t="inlineStr">
        <is>
          <t>祝福值</t>
        </is>
      </c>
      <c r="E124" s="202" t="inlineStr">
        <is>
          <t>单次材料</t>
        </is>
      </c>
      <c r="F124" s="24" t="inlineStr">
        <is>
          <t>满值神话</t>
        </is>
      </c>
      <c r="G124" s="24" t="inlineStr">
        <is>
          <t>速度值</t>
        </is>
      </c>
      <c r="H124" s="24" t="inlineStr">
        <is>
          <t>真实伤害</t>
        </is>
      </c>
      <c r="I124" s="24" t="inlineStr">
        <is>
          <t>技能韧性</t>
        </is>
      </c>
      <c r="J124" s="24" t="inlineStr">
        <is>
          <t>技能抗韧</t>
        </is>
      </c>
      <c r="K124" s="24" t="inlineStr">
        <is>
          <t>武吸比例</t>
        </is>
      </c>
      <c r="L124" s="24" t="inlineStr">
        <is>
          <t>技空穿透</t>
        </is>
      </c>
      <c r="M124" s="386" t="inlineStr">
        <is>
          <t>技空抗穿</t>
        </is>
      </c>
    </row>
    <row r="125">
      <c r="A125" s="442" t="inlineStr">
        <is>
          <t>神话法宝
山河社稷图</t>
        </is>
      </c>
      <c r="B125" s="683" t="inlineStr">
        <is>
          <t>0</t>
        </is>
      </c>
      <c r="C125" s="566" t="inlineStr">
        <is>
          <t>2</t>
        </is>
      </c>
      <c r="D125" s="566" t="inlineStr">
        <is>
          <t>6</t>
        </is>
      </c>
      <c r="E125" s="566" t="inlineStr">
        <is>
          <t>1</t>
        </is>
      </c>
      <c r="F125" s="684">
        <f>ROUNDUP(D125/$N$1+1,0)*E125</f>
        <v/>
      </c>
      <c r="G125" s="558" t="inlineStr">
        <is>
          <t>2</t>
        </is>
      </c>
      <c r="H125" s="566" t="inlineStr">
        <is>
          <t>2</t>
        </is>
      </c>
      <c r="I125" s="566" t="inlineStr">
        <is>
          <t>1%</t>
        </is>
      </c>
      <c r="J125" s="566" t="inlineStr">
        <is>
          <t>1%</t>
        </is>
      </c>
      <c r="K125" s="566" t="inlineStr">
        <is>
          <t>2%</t>
        </is>
      </c>
      <c r="L125" s="666" t="inlineStr">
        <is>
          <t>x</t>
        </is>
      </c>
      <c r="M125" s="1056" t="inlineStr">
        <is>
          <t>x</t>
        </is>
      </c>
    </row>
    <row r="126">
      <c r="A126" s="414" t="n"/>
      <c r="B126" s="239" t="inlineStr">
        <is>
          <t>1</t>
        </is>
      </c>
      <c r="C126" s="83" t="inlineStr">
        <is>
          <t>4</t>
        </is>
      </c>
      <c r="D126" s="83" t="inlineStr">
        <is>
          <t>10</t>
        </is>
      </c>
      <c r="E126" s="83" t="inlineStr">
        <is>
          <t>2</t>
        </is>
      </c>
      <c r="F126" s="684">
        <f>ROUNDUP(D126/$N$1+1,0)*E126</f>
        <v/>
      </c>
      <c r="G126" s="82" t="inlineStr">
        <is>
          <t>4</t>
        </is>
      </c>
      <c r="H126" s="83" t="inlineStr">
        <is>
          <t>4</t>
        </is>
      </c>
      <c r="I126" s="83" t="inlineStr">
        <is>
          <t>2%</t>
        </is>
      </c>
      <c r="J126" s="83" t="inlineStr">
        <is>
          <t>2%</t>
        </is>
      </c>
      <c r="K126" s="83" t="inlineStr">
        <is>
          <t>3%</t>
        </is>
      </c>
      <c r="L126" s="87" t="inlineStr">
        <is>
          <t>x</t>
        </is>
      </c>
      <c r="M126" s="88" t="inlineStr">
        <is>
          <t>x</t>
        </is>
      </c>
    </row>
    <row r="127">
      <c r="A127" s="414" t="n"/>
      <c r="B127" s="239" t="inlineStr">
        <is>
          <t>2</t>
        </is>
      </c>
      <c r="C127" s="83" t="inlineStr">
        <is>
          <t>8</t>
        </is>
      </c>
      <c r="D127" s="83" t="inlineStr">
        <is>
          <t>26</t>
        </is>
      </c>
      <c r="E127" s="83" t="inlineStr">
        <is>
          <t>3</t>
        </is>
      </c>
      <c r="F127" s="684">
        <f>ROUNDUP(D127/$N$1+1,0)*E127</f>
        <v/>
      </c>
      <c r="G127" s="82" t="inlineStr">
        <is>
          <t>6</t>
        </is>
      </c>
      <c r="H127" s="83" t="inlineStr">
        <is>
          <t>6</t>
        </is>
      </c>
      <c r="I127" s="83" t="inlineStr">
        <is>
          <t>3%</t>
        </is>
      </c>
      <c r="J127" s="83" t="inlineStr">
        <is>
          <t>3%</t>
        </is>
      </c>
      <c r="K127" s="83" t="inlineStr">
        <is>
          <t>5%</t>
        </is>
      </c>
      <c r="L127" s="87" t="inlineStr">
        <is>
          <t>x</t>
        </is>
      </c>
      <c r="M127" s="88" t="inlineStr">
        <is>
          <t>x</t>
        </is>
      </c>
    </row>
    <row r="128">
      <c r="A128" s="414" t="n"/>
      <c r="B128" s="239" t="inlineStr">
        <is>
          <t>3</t>
        </is>
      </c>
      <c r="C128" s="83" t="inlineStr">
        <is>
          <t>14</t>
        </is>
      </c>
      <c r="D128" s="83" t="inlineStr">
        <is>
          <t>50</t>
        </is>
      </c>
      <c r="E128" s="83" t="inlineStr">
        <is>
          <t>4</t>
        </is>
      </c>
      <c r="F128" s="684">
        <f>ROUNDUP(D128/$N$1+1,0)*E128</f>
        <v/>
      </c>
      <c r="G128" s="82" t="inlineStr">
        <is>
          <t>8</t>
        </is>
      </c>
      <c r="H128" s="83" t="inlineStr">
        <is>
          <t>8</t>
        </is>
      </c>
      <c r="I128" s="83" t="inlineStr">
        <is>
          <t>5%</t>
        </is>
      </c>
      <c r="J128" s="83" t="inlineStr">
        <is>
          <t>5%</t>
        </is>
      </c>
      <c r="K128" s="83" t="inlineStr">
        <is>
          <t>7%</t>
        </is>
      </c>
      <c r="L128" s="87" t="inlineStr">
        <is>
          <t>x</t>
        </is>
      </c>
      <c r="M128" s="88" t="inlineStr">
        <is>
          <t>x</t>
        </is>
      </c>
    </row>
    <row r="129">
      <c r="A129" s="414" t="n"/>
      <c r="B129" s="239" t="inlineStr">
        <is>
          <t>4</t>
        </is>
      </c>
      <c r="C129" s="83" t="inlineStr">
        <is>
          <t>20</t>
        </is>
      </c>
      <c r="D129" s="83" t="inlineStr">
        <is>
          <t>100</t>
        </is>
      </c>
      <c r="E129" s="83" t="inlineStr">
        <is>
          <t>4</t>
        </is>
      </c>
      <c r="F129" s="684">
        <f>ROUNDUP(D129/$N$1+1,0)*E129</f>
        <v/>
      </c>
      <c r="G129" s="82" t="inlineStr">
        <is>
          <t>10</t>
        </is>
      </c>
      <c r="H129" s="83" t="inlineStr">
        <is>
          <t>10</t>
        </is>
      </c>
      <c r="I129" s="83" t="inlineStr">
        <is>
          <t>8%</t>
        </is>
      </c>
      <c r="J129" s="83" t="inlineStr">
        <is>
          <t>8%</t>
        </is>
      </c>
      <c r="K129" s="83" t="inlineStr">
        <is>
          <t>9%</t>
        </is>
      </c>
      <c r="L129" s="83" t="inlineStr">
        <is>
          <t>1%</t>
        </is>
      </c>
      <c r="M129" s="84" t="inlineStr">
        <is>
          <t>1%</t>
        </is>
      </c>
    </row>
    <row r="130">
      <c r="A130" s="414" t="n"/>
      <c r="B130" s="239" t="inlineStr">
        <is>
          <t>5</t>
        </is>
      </c>
      <c r="C130" s="83" t="inlineStr">
        <is>
          <t>28</t>
        </is>
      </c>
      <c r="D130" s="83" t="inlineStr">
        <is>
          <t>320</t>
        </is>
      </c>
      <c r="E130" s="83" t="inlineStr">
        <is>
          <t>5</t>
        </is>
      </c>
      <c r="F130" s="684">
        <f>ROUNDUP(D130/$N$1+1,0)*E130</f>
        <v/>
      </c>
      <c r="G130" s="82" t="inlineStr">
        <is>
          <t>11</t>
        </is>
      </c>
      <c r="H130" s="83" t="inlineStr">
        <is>
          <t>13</t>
        </is>
      </c>
      <c r="I130" s="83" t="inlineStr">
        <is>
          <t>12%</t>
        </is>
      </c>
      <c r="J130" s="83" t="inlineStr">
        <is>
          <t>12%</t>
        </is>
      </c>
      <c r="K130" s="83" t="inlineStr">
        <is>
          <t>12%</t>
        </is>
      </c>
      <c r="L130" s="83" t="inlineStr">
        <is>
          <t>3%</t>
        </is>
      </c>
      <c r="M130" s="84" t="inlineStr">
        <is>
          <t>3%</t>
        </is>
      </c>
    </row>
    <row r="131">
      <c r="A131" s="414" t="n"/>
      <c r="B131" s="239" t="inlineStr">
        <is>
          <t>6</t>
        </is>
      </c>
      <c r="C131" s="83" t="inlineStr">
        <is>
          <t>36</t>
        </is>
      </c>
      <c r="D131" s="83" t="inlineStr">
        <is>
          <t>400</t>
        </is>
      </c>
      <c r="E131" s="83" t="inlineStr">
        <is>
          <t>6</t>
        </is>
      </c>
      <c r="F131" s="684">
        <f>ROUNDUP(D131/$N$1+1,0)*E131</f>
        <v/>
      </c>
      <c r="G131" s="82" t="inlineStr">
        <is>
          <t>13</t>
        </is>
      </c>
      <c r="H131" s="83" t="inlineStr">
        <is>
          <t>15</t>
        </is>
      </c>
      <c r="I131" s="83" t="inlineStr">
        <is>
          <t>15%</t>
        </is>
      </c>
      <c r="J131" s="83" t="inlineStr">
        <is>
          <t>15%</t>
        </is>
      </c>
      <c r="K131" s="83" t="inlineStr">
        <is>
          <t>14%</t>
        </is>
      </c>
      <c r="L131" s="83" t="inlineStr">
        <is>
          <t>5%</t>
        </is>
      </c>
      <c r="M131" s="84" t="inlineStr">
        <is>
          <t>5%</t>
        </is>
      </c>
    </row>
    <row r="132">
      <c r="A132" s="414" t="n"/>
      <c r="B132" s="239" t="inlineStr">
        <is>
          <t>7</t>
        </is>
      </c>
      <c r="C132" s="83" t="inlineStr">
        <is>
          <t>44</t>
        </is>
      </c>
      <c r="D132" s="83" t="inlineStr">
        <is>
          <t>666</t>
        </is>
      </c>
      <c r="E132" s="83" t="inlineStr">
        <is>
          <t>7</t>
        </is>
      </c>
      <c r="F132" s="684">
        <f>ROUNDUP(D132/$N$1+1,0)*E132</f>
        <v/>
      </c>
      <c r="G132" s="82" t="inlineStr">
        <is>
          <t>15</t>
        </is>
      </c>
      <c r="H132" s="83" t="inlineStr">
        <is>
          <t>17</t>
        </is>
      </c>
      <c r="I132" s="83" t="inlineStr">
        <is>
          <t>18%</t>
        </is>
      </c>
      <c r="J132" s="83" t="inlineStr">
        <is>
          <t>18%</t>
        </is>
      </c>
      <c r="K132" s="83" t="inlineStr">
        <is>
          <t>16%</t>
        </is>
      </c>
      <c r="L132" s="83" t="inlineStr">
        <is>
          <t>7%</t>
        </is>
      </c>
      <c r="M132" s="84" t="inlineStr">
        <is>
          <t>7%</t>
        </is>
      </c>
    </row>
    <row r="133">
      <c r="A133" s="414" t="n"/>
      <c r="B133" s="239" t="inlineStr">
        <is>
          <t>8</t>
        </is>
      </c>
      <c r="C133" s="83" t="inlineStr">
        <is>
          <t>52</t>
        </is>
      </c>
      <c r="D133" s="83" t="inlineStr">
        <is>
          <t>1800</t>
        </is>
      </c>
      <c r="E133" s="83" t="inlineStr">
        <is>
          <t>8</t>
        </is>
      </c>
      <c r="F133" s="684">
        <f>ROUNDUP(D133/$N$1+1,0)*E133</f>
        <v/>
      </c>
      <c r="G133" s="82" t="inlineStr">
        <is>
          <t>17</t>
        </is>
      </c>
      <c r="H133" s="83" t="inlineStr">
        <is>
          <t>19</t>
        </is>
      </c>
      <c r="I133" s="83" t="inlineStr">
        <is>
          <t>21%</t>
        </is>
      </c>
      <c r="J133" s="83" t="inlineStr">
        <is>
          <t>21%</t>
        </is>
      </c>
      <c r="K133" s="83" t="inlineStr">
        <is>
          <t>18%</t>
        </is>
      </c>
      <c r="L133" s="83" t="inlineStr">
        <is>
          <t>9%</t>
        </is>
      </c>
      <c r="M133" s="84" t="inlineStr">
        <is>
          <t>9%</t>
        </is>
      </c>
    </row>
    <row r="134">
      <c r="A134" s="414" t="n"/>
      <c r="B134" s="239" t="inlineStr">
        <is>
          <t>9</t>
        </is>
      </c>
      <c r="C134" s="83" t="inlineStr">
        <is>
          <t>60</t>
        </is>
      </c>
      <c r="D134" s="83" t="inlineStr">
        <is>
          <t>2000</t>
        </is>
      </c>
      <c r="E134" s="83" t="inlineStr">
        <is>
          <t>9</t>
        </is>
      </c>
      <c r="F134" s="684">
        <f>ROUNDUP(D134/$N$1+1,0)*E134</f>
        <v/>
      </c>
      <c r="G134" s="82" t="inlineStr">
        <is>
          <t>19</t>
        </is>
      </c>
      <c r="H134" s="83" t="inlineStr">
        <is>
          <t>22</t>
        </is>
      </c>
      <c r="I134" s="83" t="inlineStr">
        <is>
          <t>24%</t>
        </is>
      </c>
      <c r="J134" s="83" t="inlineStr">
        <is>
          <t>24%</t>
        </is>
      </c>
      <c r="K134" s="83" t="inlineStr">
        <is>
          <t>20%</t>
        </is>
      </c>
      <c r="L134" s="83" t="inlineStr">
        <is>
          <t>11%</t>
        </is>
      </c>
      <c r="M134" s="84" t="inlineStr">
        <is>
          <t>11%</t>
        </is>
      </c>
    </row>
    <row r="135">
      <c r="A135" s="414" t="n"/>
      <c r="B135" s="239" t="inlineStr">
        <is>
          <t>10</t>
        </is>
      </c>
      <c r="C135" s="83" t="inlineStr">
        <is>
          <t>66</t>
        </is>
      </c>
      <c r="D135" s="83" t="inlineStr">
        <is>
          <t>2000</t>
        </is>
      </c>
      <c r="E135" s="83" t="inlineStr">
        <is>
          <t>10</t>
        </is>
      </c>
      <c r="F135" s="684">
        <f>ROUNDUP(D135/$N$1+1,0)*E135</f>
        <v/>
      </c>
      <c r="G135" s="82" t="inlineStr">
        <is>
          <t>20</t>
        </is>
      </c>
      <c r="H135" s="83" t="inlineStr">
        <is>
          <t>24</t>
        </is>
      </c>
      <c r="I135" s="83" t="inlineStr">
        <is>
          <t>27%</t>
        </is>
      </c>
      <c r="J135" s="83" t="inlineStr">
        <is>
          <t>27%</t>
        </is>
      </c>
      <c r="K135" s="83" t="inlineStr">
        <is>
          <t>23%</t>
        </is>
      </c>
      <c r="L135" s="83" t="inlineStr">
        <is>
          <t>13%</t>
        </is>
      </c>
      <c r="M135" s="84" t="inlineStr">
        <is>
          <t>13%</t>
        </is>
      </c>
    </row>
    <row r="136">
      <c r="A136" s="414" t="n"/>
      <c r="B136" s="239" t="inlineStr">
        <is>
          <t>11</t>
        </is>
      </c>
      <c r="C136" s="83" t="inlineStr">
        <is>
          <t>72</t>
        </is>
      </c>
      <c r="D136" s="83" t="inlineStr">
        <is>
          <t>2000</t>
        </is>
      </c>
      <c r="E136" s="83" t="inlineStr">
        <is>
          <t>10</t>
        </is>
      </c>
      <c r="F136" s="222">
        <f>@IF(OR($M$1="基础祝福",$M$1="春节祝福"),ROUNDUP(D136/2+1,0)*E136,ROUNDUP(D136/$N$1+1,0)*E136)</f>
        <v/>
      </c>
      <c r="G136" s="82" t="inlineStr">
        <is>
          <t>22</t>
        </is>
      </c>
      <c r="H136" s="83" t="inlineStr">
        <is>
          <t>26</t>
        </is>
      </c>
      <c r="I136" s="83" t="inlineStr">
        <is>
          <t>30%</t>
        </is>
      </c>
      <c r="J136" s="83" t="inlineStr">
        <is>
          <t>30%</t>
        </is>
      </c>
      <c r="K136" s="83" t="inlineStr">
        <is>
          <t>25%</t>
        </is>
      </c>
      <c r="L136" s="83" t="inlineStr">
        <is>
          <t>15%</t>
        </is>
      </c>
      <c r="M136" s="84" t="inlineStr">
        <is>
          <t>15%</t>
        </is>
      </c>
    </row>
    <row r="137">
      <c r="A137" s="414" t="n"/>
      <c r="B137" s="239" t="inlineStr">
        <is>
          <t>12</t>
        </is>
      </c>
      <c r="C137" s="83" t="inlineStr">
        <is>
          <t>80</t>
        </is>
      </c>
      <c r="D137" s="83" t="inlineStr">
        <is>
          <t>2088</t>
        </is>
      </c>
      <c r="E137" s="83" t="inlineStr">
        <is>
          <t>11</t>
        </is>
      </c>
      <c r="F137" s="222">
        <f>@IF(OR($M$1="基础祝福",$M$1="春节祝福"),ROUNDUP(D137/2+1,0)*E137,ROUNDUP(D137/$N$1+1,0)*E137)</f>
        <v/>
      </c>
      <c r="G137" s="82" t="inlineStr">
        <is>
          <t>24</t>
        </is>
      </c>
      <c r="H137" s="83" t="inlineStr">
        <is>
          <t>28</t>
        </is>
      </c>
      <c r="I137" s="83" t="inlineStr">
        <is>
          <t>34%</t>
        </is>
      </c>
      <c r="J137" s="83" t="inlineStr">
        <is>
          <t>34%</t>
        </is>
      </c>
      <c r="K137" s="83" t="inlineStr">
        <is>
          <t>27%</t>
        </is>
      </c>
      <c r="L137" s="83" t="inlineStr">
        <is>
          <t>17%</t>
        </is>
      </c>
      <c r="M137" s="84" t="inlineStr">
        <is>
          <t>17%</t>
        </is>
      </c>
    </row>
    <row r="138">
      <c r="A138" s="414" t="n"/>
      <c r="B138" s="239" t="inlineStr">
        <is>
          <t>13</t>
        </is>
      </c>
      <c r="C138" s="83" t="inlineStr">
        <is>
          <t>86</t>
        </is>
      </c>
      <c r="D138" s="83" t="inlineStr">
        <is>
          <t>2088</t>
        </is>
      </c>
      <c r="E138" s="83" t="inlineStr">
        <is>
          <t>12</t>
        </is>
      </c>
      <c r="F138" s="222">
        <f>ROUNDUP(D138/2+1,0)*E138</f>
        <v/>
      </c>
      <c r="G138" s="82" t="inlineStr">
        <is>
          <t>26</t>
        </is>
      </c>
      <c r="H138" s="83" t="inlineStr">
        <is>
          <t>30</t>
        </is>
      </c>
      <c r="I138" s="83" t="inlineStr">
        <is>
          <t>38%</t>
        </is>
      </c>
      <c r="J138" s="83" t="inlineStr">
        <is>
          <t>38%</t>
        </is>
      </c>
      <c r="K138" s="83" t="inlineStr">
        <is>
          <t>29%</t>
        </is>
      </c>
      <c r="L138" s="83" t="inlineStr">
        <is>
          <t>19%</t>
        </is>
      </c>
      <c r="M138" s="84" t="inlineStr">
        <is>
          <t>19%</t>
        </is>
      </c>
    </row>
    <row r="139">
      <c r="A139" s="414" t="n"/>
      <c r="B139" s="239" t="inlineStr">
        <is>
          <t>14</t>
        </is>
      </c>
      <c r="C139" s="83" t="inlineStr">
        <is>
          <t>92</t>
        </is>
      </c>
      <c r="D139" s="83" t="inlineStr">
        <is>
          <t>2088</t>
        </is>
      </c>
      <c r="E139" s="83" t="inlineStr">
        <is>
          <t>12</t>
        </is>
      </c>
      <c r="F139" s="222">
        <f>ROUNDUP(D139/2+1,0)*E139</f>
        <v/>
      </c>
      <c r="G139" s="82" t="inlineStr">
        <is>
          <t>28</t>
        </is>
      </c>
      <c r="H139" s="83" t="inlineStr">
        <is>
          <t>33</t>
        </is>
      </c>
      <c r="I139" s="83" t="inlineStr">
        <is>
          <t>42%</t>
        </is>
      </c>
      <c r="J139" s="83" t="inlineStr">
        <is>
          <t>42%</t>
        </is>
      </c>
      <c r="K139" s="83" t="inlineStr">
        <is>
          <t>32%</t>
        </is>
      </c>
      <c r="L139" s="83" t="inlineStr">
        <is>
          <t>21%</t>
        </is>
      </c>
      <c r="M139" s="84" t="inlineStr">
        <is>
          <t>21%</t>
        </is>
      </c>
    </row>
    <row r="140">
      <c r="A140" s="76" t="n"/>
      <c r="B140" s="268" t="inlineStr">
        <is>
          <t>15</t>
        </is>
      </c>
      <c r="C140" s="90" t="inlineStr">
        <is>
          <t>100</t>
        </is>
      </c>
      <c r="D140" s="91" t="inlineStr">
        <is>
          <t>x</t>
        </is>
      </c>
      <c r="E140" s="91" t="inlineStr">
        <is>
          <t>x</t>
        </is>
      </c>
      <c r="F140" s="692" t="inlineStr">
        <is>
          <t>x</t>
        </is>
      </c>
      <c r="G140" s="89" t="inlineStr">
        <is>
          <t>30</t>
        </is>
      </c>
      <c r="H140" s="90" t="inlineStr">
        <is>
          <t>36</t>
        </is>
      </c>
      <c r="I140" s="90" t="inlineStr">
        <is>
          <t>48%</t>
        </is>
      </c>
      <c r="J140" s="90" t="inlineStr">
        <is>
          <t>48%</t>
        </is>
      </c>
      <c r="K140" s="90" t="inlineStr">
        <is>
          <t>36%</t>
        </is>
      </c>
      <c r="L140" s="90" t="inlineStr">
        <is>
          <t>25%</t>
        </is>
      </c>
      <c r="M140" s="224" t="inlineStr">
        <is>
          <t>25%</t>
        </is>
      </c>
    </row>
    <row r="141">
      <c r="A141" s="565" t="inlineStr"/>
    </row>
    <row r="142">
      <c r="A142" s="24" t="inlineStr">
        <is>
          <t>名称</t>
        </is>
      </c>
      <c r="B142" s="386" t="inlineStr">
        <is>
          <t>强化</t>
        </is>
      </c>
      <c r="C142" s="202" t="inlineStr">
        <is>
          <t>战斗力</t>
        </is>
      </c>
      <c r="D142" s="202" t="inlineStr">
        <is>
          <t>祝福值</t>
        </is>
      </c>
      <c r="E142" s="202" t="inlineStr">
        <is>
          <t>单次材料</t>
        </is>
      </c>
      <c r="F142" s="24" t="inlineStr">
        <is>
          <t>满值神话</t>
        </is>
      </c>
      <c r="G142" s="24" t="inlineStr">
        <is>
          <t>生命值</t>
        </is>
      </c>
      <c r="H142" s="24" t="inlineStr">
        <is>
          <t>固定伤害</t>
        </is>
      </c>
      <c r="I142" s="24" t="inlineStr">
        <is>
          <t>固定减伤</t>
        </is>
      </c>
      <c r="J142" s="24" t="inlineStr">
        <is>
          <t>命中率</t>
        </is>
      </c>
      <c r="K142" s="24" t="inlineStr">
        <is>
          <t>闪避率</t>
        </is>
      </c>
      <c r="L142" s="24" t="inlineStr">
        <is>
          <t>武器抗穿</t>
        </is>
      </c>
      <c r="M142" s="386" t="inlineStr">
        <is>
          <t>技空抗穿</t>
        </is>
      </c>
    </row>
    <row r="143">
      <c r="A143" s="442" t="inlineStr">
        <is>
          <t>神话法宝
乐斗炫玉灯</t>
        </is>
      </c>
      <c r="B143" s="683" t="inlineStr">
        <is>
          <t>0</t>
        </is>
      </c>
      <c r="C143" s="566" t="inlineStr">
        <is>
          <t>2</t>
        </is>
      </c>
      <c r="D143" s="566" t="inlineStr">
        <is>
          <t>6</t>
        </is>
      </c>
      <c r="E143" s="566" t="inlineStr">
        <is>
          <t>1</t>
        </is>
      </c>
      <c r="F143" s="684">
        <f>ROUNDUP(D143/$N$1+1,0)*E143</f>
        <v/>
      </c>
      <c r="G143" s="558" t="inlineStr">
        <is>
          <t>4</t>
        </is>
      </c>
      <c r="H143" s="566" t="inlineStr">
        <is>
          <t>2</t>
        </is>
      </c>
      <c r="I143" s="566" t="inlineStr">
        <is>
          <t>6</t>
        </is>
      </c>
      <c r="J143" s="566" t="inlineStr">
        <is>
          <t>1%</t>
        </is>
      </c>
      <c r="K143" s="566" t="inlineStr">
        <is>
          <t>1%</t>
        </is>
      </c>
      <c r="L143" s="666" t="inlineStr">
        <is>
          <t>x</t>
        </is>
      </c>
      <c r="M143" s="1056" t="inlineStr">
        <is>
          <t>x</t>
        </is>
      </c>
    </row>
    <row r="144">
      <c r="A144" s="414" t="n"/>
      <c r="B144" s="239" t="inlineStr">
        <is>
          <t>1</t>
        </is>
      </c>
      <c r="C144" s="83" t="inlineStr">
        <is>
          <t>4</t>
        </is>
      </c>
      <c r="D144" s="83" t="inlineStr">
        <is>
          <t>10</t>
        </is>
      </c>
      <c r="E144" s="83" t="inlineStr">
        <is>
          <t>2</t>
        </is>
      </c>
      <c r="F144" s="684">
        <f>ROUNDUP(D144/$N$1+1,0)*E144</f>
        <v/>
      </c>
      <c r="G144" s="82" t="inlineStr">
        <is>
          <t>8</t>
        </is>
      </c>
      <c r="H144" s="83" t="inlineStr">
        <is>
          <t>4</t>
        </is>
      </c>
      <c r="I144" s="83" t="inlineStr">
        <is>
          <t>12</t>
        </is>
      </c>
      <c r="J144" s="83" t="inlineStr">
        <is>
          <t>2%</t>
        </is>
      </c>
      <c r="K144" s="83" t="inlineStr">
        <is>
          <t>2%</t>
        </is>
      </c>
      <c r="L144" s="87" t="inlineStr">
        <is>
          <t>x</t>
        </is>
      </c>
      <c r="M144" s="88" t="inlineStr">
        <is>
          <t>x</t>
        </is>
      </c>
    </row>
    <row r="145">
      <c r="A145" s="414" t="n"/>
      <c r="B145" s="239" t="inlineStr">
        <is>
          <t>2</t>
        </is>
      </c>
      <c r="C145" s="83" t="inlineStr">
        <is>
          <t>8</t>
        </is>
      </c>
      <c r="D145" s="83" t="inlineStr">
        <is>
          <t>26</t>
        </is>
      </c>
      <c r="E145" s="83" t="inlineStr">
        <is>
          <t>3</t>
        </is>
      </c>
      <c r="F145" s="684">
        <f>ROUNDUP(D145/$N$1+1,0)*E145</f>
        <v/>
      </c>
      <c r="G145" s="82" t="inlineStr">
        <is>
          <t>12</t>
        </is>
      </c>
      <c r="H145" s="83" t="inlineStr">
        <is>
          <t>6</t>
        </is>
      </c>
      <c r="I145" s="83" t="inlineStr">
        <is>
          <t>18</t>
        </is>
      </c>
      <c r="J145" s="83" t="inlineStr">
        <is>
          <t>3%</t>
        </is>
      </c>
      <c r="K145" s="83" t="inlineStr">
        <is>
          <t>3%</t>
        </is>
      </c>
      <c r="L145" s="87" t="inlineStr">
        <is>
          <t>x</t>
        </is>
      </c>
      <c r="M145" s="88" t="inlineStr">
        <is>
          <t>x</t>
        </is>
      </c>
    </row>
    <row r="146">
      <c r="A146" s="414" t="n"/>
      <c r="B146" s="239" t="inlineStr">
        <is>
          <t>3</t>
        </is>
      </c>
      <c r="C146" s="83" t="inlineStr">
        <is>
          <t>14</t>
        </is>
      </c>
      <c r="D146" s="83" t="inlineStr">
        <is>
          <t>50</t>
        </is>
      </c>
      <c r="E146" s="83" t="inlineStr">
        <is>
          <t>4</t>
        </is>
      </c>
      <c r="F146" s="684">
        <f>ROUNDUP(D146/$N$1+1,0)*E146</f>
        <v/>
      </c>
      <c r="G146" s="82" t="inlineStr">
        <is>
          <t>16</t>
        </is>
      </c>
      <c r="H146" s="83" t="inlineStr">
        <is>
          <t>8</t>
        </is>
      </c>
      <c r="I146" s="83" t="inlineStr">
        <is>
          <t>24</t>
        </is>
      </c>
      <c r="J146" s="83" t="inlineStr">
        <is>
          <t>5%</t>
        </is>
      </c>
      <c r="K146" s="83" t="inlineStr">
        <is>
          <t>5%</t>
        </is>
      </c>
      <c r="L146" s="87" t="inlineStr">
        <is>
          <t>x</t>
        </is>
      </c>
      <c r="M146" s="88" t="inlineStr">
        <is>
          <t>x</t>
        </is>
      </c>
    </row>
    <row r="147">
      <c r="A147" s="414" t="n"/>
      <c r="B147" s="239" t="inlineStr">
        <is>
          <t>4</t>
        </is>
      </c>
      <c r="C147" s="83" t="inlineStr">
        <is>
          <t>20</t>
        </is>
      </c>
      <c r="D147" s="83" t="inlineStr">
        <is>
          <t>100</t>
        </is>
      </c>
      <c r="E147" s="83" t="inlineStr">
        <is>
          <t>4</t>
        </is>
      </c>
      <c r="F147" s="684">
        <f>ROUNDUP(D147/$N$1+1,0)*E147</f>
        <v/>
      </c>
      <c r="G147" s="82" t="inlineStr">
        <is>
          <t>21</t>
        </is>
      </c>
      <c r="H147" s="83" t="inlineStr">
        <is>
          <t>10</t>
        </is>
      </c>
      <c r="I147" s="83" t="inlineStr">
        <is>
          <t>30</t>
        </is>
      </c>
      <c r="J147" s="83" t="inlineStr">
        <is>
          <t>8%</t>
        </is>
      </c>
      <c r="K147" s="83" t="inlineStr">
        <is>
          <t>8%</t>
        </is>
      </c>
      <c r="L147" s="83" t="inlineStr">
        <is>
          <t>1%</t>
        </is>
      </c>
      <c r="M147" s="84" t="inlineStr">
        <is>
          <t>1%</t>
        </is>
      </c>
    </row>
    <row r="148">
      <c r="A148" s="414" t="n"/>
      <c r="B148" s="239" t="inlineStr">
        <is>
          <t>5</t>
        </is>
      </c>
      <c r="C148" s="83" t="inlineStr">
        <is>
          <t>28</t>
        </is>
      </c>
      <c r="D148" s="83" t="inlineStr">
        <is>
          <t>320</t>
        </is>
      </c>
      <c r="E148" s="83" t="inlineStr">
        <is>
          <t>5</t>
        </is>
      </c>
      <c r="F148" s="684">
        <f>ROUNDUP(D148/$N$1+1,0)*E148</f>
        <v/>
      </c>
      <c r="G148" s="82" t="inlineStr">
        <is>
          <t>26</t>
        </is>
      </c>
      <c r="H148" s="83" t="inlineStr">
        <is>
          <t>11</t>
        </is>
      </c>
      <c r="I148" s="83" t="inlineStr">
        <is>
          <t>33</t>
        </is>
      </c>
      <c r="J148" s="83" t="inlineStr">
        <is>
          <t>12%</t>
        </is>
      </c>
      <c r="K148" s="83" t="inlineStr">
        <is>
          <t>12%</t>
        </is>
      </c>
      <c r="L148" s="83" t="inlineStr">
        <is>
          <t>2%</t>
        </is>
      </c>
      <c r="M148" s="84" t="inlineStr">
        <is>
          <t>2%</t>
        </is>
      </c>
    </row>
    <row r="149">
      <c r="A149" s="414" t="n"/>
      <c r="B149" s="239" t="inlineStr">
        <is>
          <t>6</t>
        </is>
      </c>
      <c r="C149" s="83" t="inlineStr">
        <is>
          <t>36</t>
        </is>
      </c>
      <c r="D149" s="83" t="inlineStr">
        <is>
          <t>400</t>
        </is>
      </c>
      <c r="E149" s="83" t="inlineStr">
        <is>
          <t>6</t>
        </is>
      </c>
      <c r="F149" s="684">
        <f>ROUNDUP(D149/$N$1+1,0)*E149</f>
        <v/>
      </c>
      <c r="G149" s="82" t="inlineStr">
        <is>
          <t>31</t>
        </is>
      </c>
      <c r="H149" s="83" t="inlineStr">
        <is>
          <t>13</t>
        </is>
      </c>
      <c r="I149" s="83" t="inlineStr">
        <is>
          <t>39</t>
        </is>
      </c>
      <c r="J149" s="83" t="inlineStr">
        <is>
          <t>15%</t>
        </is>
      </c>
      <c r="K149" s="83" t="inlineStr">
        <is>
          <t>15%</t>
        </is>
      </c>
      <c r="L149" s="83" t="inlineStr">
        <is>
          <t>3%</t>
        </is>
      </c>
      <c r="M149" s="84" t="inlineStr">
        <is>
          <t>3%</t>
        </is>
      </c>
    </row>
    <row r="150">
      <c r="A150" s="414" t="n"/>
      <c r="B150" s="239" t="inlineStr">
        <is>
          <t>7</t>
        </is>
      </c>
      <c r="C150" s="83" t="inlineStr">
        <is>
          <t>44</t>
        </is>
      </c>
      <c r="D150" s="83" t="inlineStr">
        <is>
          <t>666</t>
        </is>
      </c>
      <c r="E150" s="83" t="inlineStr">
        <is>
          <t>7</t>
        </is>
      </c>
      <c r="F150" s="684">
        <f>ROUNDUP(D150/$N$1+1,0)*E150</f>
        <v/>
      </c>
      <c r="G150" s="82" t="inlineStr">
        <is>
          <t>36</t>
        </is>
      </c>
      <c r="H150" s="83" t="inlineStr">
        <is>
          <t>15</t>
        </is>
      </c>
      <c r="I150" s="83" t="inlineStr">
        <is>
          <t>45</t>
        </is>
      </c>
      <c r="J150" s="83" t="inlineStr">
        <is>
          <t>18%</t>
        </is>
      </c>
      <c r="K150" s="83" t="inlineStr">
        <is>
          <t>18%</t>
        </is>
      </c>
      <c r="L150" s="83" t="inlineStr">
        <is>
          <t>5%</t>
        </is>
      </c>
      <c r="M150" s="84" t="inlineStr">
        <is>
          <t>5%</t>
        </is>
      </c>
    </row>
    <row r="151">
      <c r="A151" s="414" t="n"/>
      <c r="B151" s="239" t="inlineStr">
        <is>
          <t>8</t>
        </is>
      </c>
      <c r="C151" s="83" t="inlineStr">
        <is>
          <t>52</t>
        </is>
      </c>
      <c r="D151" s="83" t="inlineStr">
        <is>
          <t>1800</t>
        </is>
      </c>
      <c r="E151" s="83" t="inlineStr">
        <is>
          <t>8</t>
        </is>
      </c>
      <c r="F151" s="684">
        <f>ROUNDUP(D151/$N$1+1,0)*E151</f>
        <v/>
      </c>
      <c r="G151" s="82" t="inlineStr">
        <is>
          <t>42</t>
        </is>
      </c>
      <c r="H151" s="83" t="inlineStr">
        <is>
          <t>17</t>
        </is>
      </c>
      <c r="I151" s="83" t="inlineStr">
        <is>
          <t>51</t>
        </is>
      </c>
      <c r="J151" s="83" t="inlineStr">
        <is>
          <t>21%</t>
        </is>
      </c>
      <c r="K151" s="83" t="inlineStr">
        <is>
          <t>21%</t>
        </is>
      </c>
      <c r="L151" s="83" t="inlineStr">
        <is>
          <t>6%</t>
        </is>
      </c>
      <c r="M151" s="84" t="inlineStr">
        <is>
          <t>6%</t>
        </is>
      </c>
    </row>
    <row r="152">
      <c r="A152" s="414" t="n"/>
      <c r="B152" s="239" t="inlineStr">
        <is>
          <t>9</t>
        </is>
      </c>
      <c r="C152" s="83" t="inlineStr">
        <is>
          <t>60</t>
        </is>
      </c>
      <c r="D152" s="83" t="inlineStr">
        <is>
          <t>2000</t>
        </is>
      </c>
      <c r="E152" s="83" t="inlineStr">
        <is>
          <t>9</t>
        </is>
      </c>
      <c r="F152" s="684">
        <f>ROUNDUP(D152/$N$1+1,0)*E152</f>
        <v/>
      </c>
      <c r="G152" s="82" t="inlineStr">
        <is>
          <t>48</t>
        </is>
      </c>
      <c r="H152" s="83" t="inlineStr">
        <is>
          <t>19</t>
        </is>
      </c>
      <c r="I152" s="83" t="inlineStr">
        <is>
          <t>57</t>
        </is>
      </c>
      <c r="J152" s="83" t="inlineStr">
        <is>
          <t>24%</t>
        </is>
      </c>
      <c r="K152" s="83" t="inlineStr">
        <is>
          <t>24%</t>
        </is>
      </c>
      <c r="L152" s="83" t="inlineStr">
        <is>
          <t>7%</t>
        </is>
      </c>
      <c r="M152" s="84" t="inlineStr">
        <is>
          <t>7%</t>
        </is>
      </c>
    </row>
    <row r="153">
      <c r="A153" s="414" t="n"/>
      <c r="B153" s="239" t="inlineStr">
        <is>
          <t>10</t>
        </is>
      </c>
      <c r="C153" s="83" t="inlineStr">
        <is>
          <t>66</t>
        </is>
      </c>
      <c r="D153" s="83" t="inlineStr">
        <is>
          <t>2000</t>
        </is>
      </c>
      <c r="E153" s="83" t="inlineStr">
        <is>
          <t>10</t>
        </is>
      </c>
      <c r="F153" s="684">
        <f>ROUNDUP(D153/$N$1+1,0)*E153</f>
        <v/>
      </c>
      <c r="G153" s="82" t="inlineStr">
        <is>
          <t>54</t>
        </is>
      </c>
      <c r="H153" s="83" t="inlineStr">
        <is>
          <t>20</t>
        </is>
      </c>
      <c r="I153" s="83" t="inlineStr">
        <is>
          <t>60</t>
        </is>
      </c>
      <c r="J153" s="83" t="inlineStr">
        <is>
          <t>27%</t>
        </is>
      </c>
      <c r="K153" s="83" t="inlineStr">
        <is>
          <t>27%</t>
        </is>
      </c>
      <c r="L153" s="83" t="inlineStr">
        <is>
          <t>9%</t>
        </is>
      </c>
      <c r="M153" s="84" t="inlineStr">
        <is>
          <t>9%</t>
        </is>
      </c>
    </row>
    <row r="154">
      <c r="A154" s="414" t="n"/>
      <c r="B154" s="239" t="inlineStr">
        <is>
          <t>11</t>
        </is>
      </c>
      <c r="C154" s="83" t="inlineStr">
        <is>
          <t>72</t>
        </is>
      </c>
      <c r="D154" s="83" t="inlineStr">
        <is>
          <t>2000</t>
        </is>
      </c>
      <c r="E154" s="83" t="inlineStr">
        <is>
          <t>10</t>
        </is>
      </c>
      <c r="F154" s="222">
        <f>@IF(OR($M$1="基础祝福",$M$1="春节祝福"),ROUNDUP(D154/2+1,0)*E154,ROUNDUP(D154/$N$1+1,0)*E154)</f>
        <v/>
      </c>
      <c r="G154" s="82" t="inlineStr">
        <is>
          <t>60</t>
        </is>
      </c>
      <c r="H154" s="83" t="inlineStr">
        <is>
          <t>22</t>
        </is>
      </c>
      <c r="I154" s="83" t="inlineStr">
        <is>
          <t>66</t>
        </is>
      </c>
      <c r="J154" s="83" t="inlineStr">
        <is>
          <t>30%</t>
        </is>
      </c>
      <c r="K154" s="83" t="inlineStr">
        <is>
          <t>30%</t>
        </is>
      </c>
      <c r="L154" s="83" t="inlineStr">
        <is>
          <t>10%</t>
        </is>
      </c>
      <c r="M154" s="84" t="inlineStr">
        <is>
          <t>10%</t>
        </is>
      </c>
    </row>
    <row r="155">
      <c r="A155" s="414" t="n"/>
      <c r="B155" s="239" t="inlineStr">
        <is>
          <t>12</t>
        </is>
      </c>
      <c r="C155" s="83" t="inlineStr">
        <is>
          <t>80</t>
        </is>
      </c>
      <c r="D155" s="83" t="inlineStr">
        <is>
          <t>2088</t>
        </is>
      </c>
      <c r="E155" s="83" t="inlineStr">
        <is>
          <t>11</t>
        </is>
      </c>
      <c r="F155" s="222">
        <f>@IF(OR($M$1="基础祝福",$M$1="春节祝福"),ROUNDUP(D155/2+1,0)*E155,ROUNDUP(D155/$N$1+1,0)*E155)</f>
        <v/>
      </c>
      <c r="G155" s="82" t="inlineStr">
        <is>
          <t>68</t>
        </is>
      </c>
      <c r="H155" s="83" t="inlineStr">
        <is>
          <t>24</t>
        </is>
      </c>
      <c r="I155" s="83" t="inlineStr">
        <is>
          <t>72</t>
        </is>
      </c>
      <c r="J155" s="83" t="inlineStr">
        <is>
          <t>34%</t>
        </is>
      </c>
      <c r="K155" s="83" t="inlineStr">
        <is>
          <t>34%</t>
        </is>
      </c>
      <c r="L155" s="83" t="inlineStr">
        <is>
          <t>12%</t>
        </is>
      </c>
      <c r="M155" s="84" t="inlineStr">
        <is>
          <t>12%</t>
        </is>
      </c>
    </row>
    <row r="156">
      <c r="A156" s="414" t="n"/>
      <c r="B156" s="239" t="inlineStr">
        <is>
          <t>13</t>
        </is>
      </c>
      <c r="C156" s="83" t="inlineStr">
        <is>
          <t>86</t>
        </is>
      </c>
      <c r="D156" s="83" t="inlineStr">
        <is>
          <t>2088</t>
        </is>
      </c>
      <c r="E156" s="83" t="inlineStr">
        <is>
          <t>12</t>
        </is>
      </c>
      <c r="F156" s="222">
        <f>ROUNDUP(D156/2+1,0)*E156</f>
        <v/>
      </c>
      <c r="G156" s="82" t="inlineStr">
        <is>
          <t>76</t>
        </is>
      </c>
      <c r="H156" s="83" t="inlineStr">
        <is>
          <t>26</t>
        </is>
      </c>
      <c r="I156" s="83" t="inlineStr">
        <is>
          <t>78</t>
        </is>
      </c>
      <c r="J156" s="83" t="inlineStr">
        <is>
          <t>38%</t>
        </is>
      </c>
      <c r="K156" s="83" t="inlineStr">
        <is>
          <t>38%</t>
        </is>
      </c>
      <c r="L156" s="83" t="inlineStr">
        <is>
          <t>14%</t>
        </is>
      </c>
      <c r="M156" s="84" t="inlineStr">
        <is>
          <t>14%</t>
        </is>
      </c>
    </row>
    <row r="157">
      <c r="A157" s="414" t="n"/>
      <c r="B157" s="239" t="inlineStr">
        <is>
          <t>14</t>
        </is>
      </c>
      <c r="C157" s="83" t="inlineStr">
        <is>
          <t>92</t>
        </is>
      </c>
      <c r="D157" s="83" t="inlineStr">
        <is>
          <t>2088</t>
        </is>
      </c>
      <c r="E157" s="83" t="inlineStr">
        <is>
          <t>12</t>
        </is>
      </c>
      <c r="F157" s="222">
        <f>ROUNDUP(D157/2+1,0)*E157</f>
        <v/>
      </c>
      <c r="G157" s="82" t="inlineStr">
        <is>
          <t>85</t>
        </is>
      </c>
      <c r="H157" s="83" t="inlineStr">
        <is>
          <t>28</t>
        </is>
      </c>
      <c r="I157" s="83" t="inlineStr">
        <is>
          <t>84</t>
        </is>
      </c>
      <c r="J157" s="83" t="inlineStr">
        <is>
          <t>42%</t>
        </is>
      </c>
      <c r="K157" s="83" t="inlineStr">
        <is>
          <t>42%</t>
        </is>
      </c>
      <c r="L157" s="83" t="inlineStr">
        <is>
          <t>16%</t>
        </is>
      </c>
      <c r="M157" s="84" t="inlineStr">
        <is>
          <t>16%</t>
        </is>
      </c>
    </row>
    <row r="158">
      <c r="A158" s="76" t="n"/>
      <c r="B158" s="268" t="inlineStr">
        <is>
          <t>15</t>
        </is>
      </c>
      <c r="C158" s="90" t="inlineStr">
        <is>
          <t>100</t>
        </is>
      </c>
      <c r="D158" s="91" t="inlineStr">
        <is>
          <t>x</t>
        </is>
      </c>
      <c r="E158" s="91" t="inlineStr">
        <is>
          <t>x</t>
        </is>
      </c>
      <c r="F158" s="692" t="inlineStr">
        <is>
          <t>x</t>
        </is>
      </c>
      <c r="G158" s="89" t="inlineStr">
        <is>
          <t>100</t>
        </is>
      </c>
      <c r="H158" s="90" t="inlineStr">
        <is>
          <t>30</t>
        </is>
      </c>
      <c r="I158" s="90" t="inlineStr">
        <is>
          <t>90</t>
        </is>
      </c>
      <c r="J158" s="90" t="inlineStr">
        <is>
          <t>48%</t>
        </is>
      </c>
      <c r="K158" s="90" t="inlineStr">
        <is>
          <t>48%</t>
        </is>
      </c>
      <c r="L158" s="90" t="inlineStr">
        <is>
          <t>19%</t>
        </is>
      </c>
      <c r="M158" s="224" t="inlineStr">
        <is>
          <t>19%</t>
        </is>
      </c>
    </row>
    <row r="159">
      <c r="A159" s="565" t="inlineStr"/>
    </row>
    <row r="160">
      <c r="A160" s="24" t="inlineStr">
        <is>
          <t>名称</t>
        </is>
      </c>
      <c r="B160" s="386" t="inlineStr">
        <is>
          <t>强化</t>
        </is>
      </c>
      <c r="C160" s="202" t="inlineStr">
        <is>
          <t>战斗力</t>
        </is>
      </c>
      <c r="D160" s="202" t="inlineStr">
        <is>
          <t>祝福值</t>
        </is>
      </c>
      <c r="E160" s="202" t="inlineStr">
        <is>
          <t>单次材料</t>
        </is>
      </c>
      <c r="F160" s="24" t="inlineStr">
        <is>
          <t>满值神话</t>
        </is>
      </c>
      <c r="G160" s="24" t="inlineStr">
        <is>
          <t>力量值</t>
        </is>
      </c>
      <c r="H160" s="24" t="inlineStr">
        <is>
          <t>敏捷值</t>
        </is>
      </c>
      <c r="I160" s="24" t="inlineStr">
        <is>
          <t>真实伤害</t>
        </is>
      </c>
      <c r="J160" s="24" t="inlineStr">
        <is>
          <t>投掷穿透</t>
        </is>
      </c>
      <c r="K160" s="24" t="inlineStr">
        <is>
          <t>小型穿透</t>
        </is>
      </c>
      <c r="L160" s="24" t="inlineStr">
        <is>
          <t>中型穿透</t>
        </is>
      </c>
      <c r="M160" s="386" t="inlineStr">
        <is>
          <t>大型穿透</t>
        </is>
      </c>
    </row>
    <row r="161">
      <c r="A161" s="442" t="inlineStr">
        <is>
          <t>神话法宝
番天印</t>
        </is>
      </c>
      <c r="B161" s="683" t="inlineStr">
        <is>
          <t>0</t>
        </is>
      </c>
      <c r="C161" s="566" t="inlineStr">
        <is>
          <t>2</t>
        </is>
      </c>
      <c r="D161" s="566" t="inlineStr">
        <is>
          <t>6</t>
        </is>
      </c>
      <c r="E161" s="566" t="inlineStr">
        <is>
          <t>1</t>
        </is>
      </c>
      <c r="F161" s="684">
        <f>ROUNDUP(D161/$N$1+1,0)*E161</f>
        <v/>
      </c>
      <c r="G161" s="558" t="inlineStr">
        <is>
          <t>2</t>
        </is>
      </c>
      <c r="H161" s="566" t="inlineStr">
        <is>
          <t>2</t>
        </is>
      </c>
      <c r="I161" s="566" t="inlineStr">
        <is>
          <t>2</t>
        </is>
      </c>
      <c r="J161" s="666" t="inlineStr">
        <is>
          <t>x</t>
        </is>
      </c>
      <c r="K161" s="666" t="inlineStr">
        <is>
          <t>x</t>
        </is>
      </c>
      <c r="L161" s="666" t="inlineStr">
        <is>
          <t>x</t>
        </is>
      </c>
      <c r="M161" s="1056" t="inlineStr">
        <is>
          <t>x</t>
        </is>
      </c>
    </row>
    <row r="162">
      <c r="A162" s="414" t="n"/>
      <c r="B162" s="239" t="inlineStr">
        <is>
          <t>1</t>
        </is>
      </c>
      <c r="C162" s="83" t="inlineStr">
        <is>
          <t>4</t>
        </is>
      </c>
      <c r="D162" s="83" t="inlineStr">
        <is>
          <t>10</t>
        </is>
      </c>
      <c r="E162" s="83" t="inlineStr">
        <is>
          <t>2</t>
        </is>
      </c>
      <c r="F162" s="684">
        <f>ROUNDUP(D162/$N$1+1,0)*E162</f>
        <v/>
      </c>
      <c r="G162" s="82" t="inlineStr">
        <is>
          <t>4</t>
        </is>
      </c>
      <c r="H162" s="83" t="inlineStr">
        <is>
          <t>4</t>
        </is>
      </c>
      <c r="I162" s="83" t="inlineStr">
        <is>
          <t>4</t>
        </is>
      </c>
      <c r="J162" s="87" t="inlineStr">
        <is>
          <t>x</t>
        </is>
      </c>
      <c r="K162" s="87" t="inlineStr">
        <is>
          <t>x</t>
        </is>
      </c>
      <c r="L162" s="87" t="inlineStr">
        <is>
          <t>x</t>
        </is>
      </c>
      <c r="M162" s="88" t="inlineStr">
        <is>
          <t>x</t>
        </is>
      </c>
    </row>
    <row r="163">
      <c r="A163" s="414" t="n"/>
      <c r="B163" s="239" t="inlineStr">
        <is>
          <t>2</t>
        </is>
      </c>
      <c r="C163" s="83" t="inlineStr">
        <is>
          <t>8</t>
        </is>
      </c>
      <c r="D163" s="83" t="inlineStr">
        <is>
          <t>26</t>
        </is>
      </c>
      <c r="E163" s="83" t="inlineStr">
        <is>
          <t>3</t>
        </is>
      </c>
      <c r="F163" s="684">
        <f>ROUNDUP(D163/$N$1+1,0)*E163</f>
        <v/>
      </c>
      <c r="G163" s="82" t="inlineStr">
        <is>
          <t>6</t>
        </is>
      </c>
      <c r="H163" s="83" t="inlineStr">
        <is>
          <t>6</t>
        </is>
      </c>
      <c r="I163" s="83" t="inlineStr">
        <is>
          <t>6</t>
        </is>
      </c>
      <c r="J163" s="83" t="inlineStr">
        <is>
          <t>1%</t>
        </is>
      </c>
      <c r="K163" s="83" t="inlineStr">
        <is>
          <t>1%</t>
        </is>
      </c>
      <c r="L163" s="87" t="inlineStr">
        <is>
          <t>x</t>
        </is>
      </c>
      <c r="M163" s="88" t="inlineStr">
        <is>
          <t>x</t>
        </is>
      </c>
    </row>
    <row r="164">
      <c r="A164" s="414" t="n"/>
      <c r="B164" s="239" t="inlineStr">
        <is>
          <t>3</t>
        </is>
      </c>
      <c r="C164" s="83" t="inlineStr">
        <is>
          <t>14</t>
        </is>
      </c>
      <c r="D164" s="83" t="inlineStr">
        <is>
          <t>50</t>
        </is>
      </c>
      <c r="E164" s="83" t="inlineStr">
        <is>
          <t>4</t>
        </is>
      </c>
      <c r="F164" s="684">
        <f>ROUNDUP(D164/$N$1+1,0)*E164</f>
        <v/>
      </c>
      <c r="G164" s="82" t="inlineStr">
        <is>
          <t>8</t>
        </is>
      </c>
      <c r="H164" s="83" t="inlineStr">
        <is>
          <t>8</t>
        </is>
      </c>
      <c r="I164" s="83" t="inlineStr">
        <is>
          <t>8</t>
        </is>
      </c>
      <c r="J164" s="83" t="inlineStr">
        <is>
          <t>2%</t>
        </is>
      </c>
      <c r="K164" s="83" t="inlineStr">
        <is>
          <t>2%</t>
        </is>
      </c>
      <c r="L164" s="87" t="inlineStr">
        <is>
          <t>x</t>
        </is>
      </c>
      <c r="M164" s="88" t="inlineStr">
        <is>
          <t>x</t>
        </is>
      </c>
    </row>
    <row r="165">
      <c r="A165" s="414" t="n"/>
      <c r="B165" s="239" t="inlineStr">
        <is>
          <t>4</t>
        </is>
      </c>
      <c r="C165" s="83" t="inlineStr">
        <is>
          <t>20</t>
        </is>
      </c>
      <c r="D165" s="83" t="inlineStr">
        <is>
          <t>100</t>
        </is>
      </c>
      <c r="E165" s="83" t="inlineStr">
        <is>
          <t>4</t>
        </is>
      </c>
      <c r="F165" s="684">
        <f>ROUNDUP(D165/$N$1+1,0)*E165</f>
        <v/>
      </c>
      <c r="G165" s="82" t="inlineStr">
        <is>
          <t>10</t>
        </is>
      </c>
      <c r="H165" s="83" t="inlineStr">
        <is>
          <t>10</t>
        </is>
      </c>
      <c r="I165" s="83" t="inlineStr">
        <is>
          <t>10</t>
        </is>
      </c>
      <c r="J165" s="83" t="inlineStr">
        <is>
          <t>3%</t>
        </is>
      </c>
      <c r="K165" s="83" t="inlineStr">
        <is>
          <t>3%</t>
        </is>
      </c>
      <c r="L165" s="83" t="inlineStr">
        <is>
          <t>3%</t>
        </is>
      </c>
      <c r="M165" s="84" t="inlineStr">
        <is>
          <t>3%</t>
        </is>
      </c>
    </row>
    <row r="166">
      <c r="A166" s="414" t="n"/>
      <c r="B166" s="239" t="inlineStr">
        <is>
          <t>5</t>
        </is>
      </c>
      <c r="C166" s="83" t="inlineStr">
        <is>
          <t>28</t>
        </is>
      </c>
      <c r="D166" s="83" t="inlineStr">
        <is>
          <t>320</t>
        </is>
      </c>
      <c r="E166" s="83" t="inlineStr">
        <is>
          <t>5</t>
        </is>
      </c>
      <c r="F166" s="684">
        <f>ROUNDUP(D166/$N$1+1,0)*E166</f>
        <v/>
      </c>
      <c r="G166" s="82" t="inlineStr">
        <is>
          <t>12</t>
        </is>
      </c>
      <c r="H166" s="83" t="inlineStr">
        <is>
          <t>12</t>
        </is>
      </c>
      <c r="I166" s="83" t="inlineStr">
        <is>
          <t>12</t>
        </is>
      </c>
      <c r="J166" s="83" t="inlineStr">
        <is>
          <t>4%</t>
        </is>
      </c>
      <c r="K166" s="83" t="inlineStr">
        <is>
          <t>4%</t>
        </is>
      </c>
      <c r="L166" s="83" t="inlineStr">
        <is>
          <t>4%</t>
        </is>
      </c>
      <c r="M166" s="84" t="inlineStr">
        <is>
          <t>4%</t>
        </is>
      </c>
    </row>
    <row r="167">
      <c r="A167" s="414" t="n"/>
      <c r="B167" s="239" t="inlineStr">
        <is>
          <t>6</t>
        </is>
      </c>
      <c r="C167" s="83" t="inlineStr">
        <is>
          <t>36</t>
        </is>
      </c>
      <c r="D167" s="83" t="inlineStr">
        <is>
          <t>400</t>
        </is>
      </c>
      <c r="E167" s="83" t="inlineStr">
        <is>
          <t>6</t>
        </is>
      </c>
      <c r="F167" s="684">
        <f>ROUNDUP(D167/$N$1+1,0)*E167</f>
        <v/>
      </c>
      <c r="G167" s="82" t="inlineStr">
        <is>
          <t>14</t>
        </is>
      </c>
      <c r="H167" s="83" t="inlineStr">
        <is>
          <t>14</t>
        </is>
      </c>
      <c r="I167" s="83" t="inlineStr">
        <is>
          <t>14</t>
        </is>
      </c>
      <c r="J167" s="83" t="inlineStr">
        <is>
          <t>5%</t>
        </is>
      </c>
      <c r="K167" s="83" t="inlineStr">
        <is>
          <t>5%</t>
        </is>
      </c>
      <c r="L167" s="83" t="inlineStr">
        <is>
          <t>5%</t>
        </is>
      </c>
      <c r="M167" s="84" t="inlineStr">
        <is>
          <t>5%</t>
        </is>
      </c>
    </row>
    <row r="168">
      <c r="A168" s="414" t="n"/>
      <c r="B168" s="239" t="inlineStr">
        <is>
          <t>7</t>
        </is>
      </c>
      <c r="C168" s="83" t="inlineStr">
        <is>
          <t>44</t>
        </is>
      </c>
      <c r="D168" s="83" t="inlineStr">
        <is>
          <t>666</t>
        </is>
      </c>
      <c r="E168" s="83" t="inlineStr">
        <is>
          <t>7</t>
        </is>
      </c>
      <c r="F168" s="684">
        <f>ROUNDUP(D168/$N$1+1,0)*E168</f>
        <v/>
      </c>
      <c r="G168" s="82" t="inlineStr">
        <is>
          <t>16</t>
        </is>
      </c>
      <c r="H168" s="83" t="inlineStr">
        <is>
          <t>16</t>
        </is>
      </c>
      <c r="I168" s="83" t="inlineStr">
        <is>
          <t>16</t>
        </is>
      </c>
      <c r="J168" s="83" t="inlineStr">
        <is>
          <t>6%</t>
        </is>
      </c>
      <c r="K168" s="83" t="inlineStr">
        <is>
          <t>6%</t>
        </is>
      </c>
      <c r="L168" s="83" t="inlineStr">
        <is>
          <t>6%</t>
        </is>
      </c>
      <c r="M168" s="84" t="inlineStr">
        <is>
          <t>6%</t>
        </is>
      </c>
    </row>
    <row r="169">
      <c r="A169" s="414" t="n"/>
      <c r="B169" s="239" t="inlineStr">
        <is>
          <t>8</t>
        </is>
      </c>
      <c r="C169" s="83" t="inlineStr">
        <is>
          <t>52</t>
        </is>
      </c>
      <c r="D169" s="83" t="inlineStr">
        <is>
          <t>1800</t>
        </is>
      </c>
      <c r="E169" s="83" t="inlineStr">
        <is>
          <t>8</t>
        </is>
      </c>
      <c r="F169" s="684">
        <f>ROUNDUP(D169/$N$1+1,0)*E169</f>
        <v/>
      </c>
      <c r="G169" s="82" t="inlineStr">
        <is>
          <t>18</t>
        </is>
      </c>
      <c r="H169" s="83" t="inlineStr">
        <is>
          <t>18</t>
        </is>
      </c>
      <c r="I169" s="83" t="inlineStr">
        <is>
          <t>18</t>
        </is>
      </c>
      <c r="J169" s="83" t="inlineStr">
        <is>
          <t>7%</t>
        </is>
      </c>
      <c r="K169" s="83" t="inlineStr">
        <is>
          <t>7%</t>
        </is>
      </c>
      <c r="L169" s="83" t="inlineStr">
        <is>
          <t>7%</t>
        </is>
      </c>
      <c r="M169" s="84" t="inlineStr">
        <is>
          <t>7%</t>
        </is>
      </c>
    </row>
    <row r="170">
      <c r="A170" s="414" t="n"/>
      <c r="B170" s="239" t="inlineStr">
        <is>
          <t>9</t>
        </is>
      </c>
      <c r="C170" s="83" t="inlineStr">
        <is>
          <t>60</t>
        </is>
      </c>
      <c r="D170" s="83" t="inlineStr">
        <is>
          <t>2000</t>
        </is>
      </c>
      <c r="E170" s="83" t="inlineStr">
        <is>
          <t>9</t>
        </is>
      </c>
      <c r="F170" s="684">
        <f>ROUNDUP(D170/$N$1+1,0)*E170</f>
        <v/>
      </c>
      <c r="G170" s="82" t="inlineStr">
        <is>
          <t>20</t>
        </is>
      </c>
      <c r="H170" s="83" t="inlineStr">
        <is>
          <t>20</t>
        </is>
      </c>
      <c r="I170" s="83" t="inlineStr">
        <is>
          <t>20</t>
        </is>
      </c>
      <c r="J170" s="83" t="inlineStr">
        <is>
          <t>9%</t>
        </is>
      </c>
      <c r="K170" s="83" t="inlineStr">
        <is>
          <t>9%</t>
        </is>
      </c>
      <c r="L170" s="83" t="inlineStr">
        <is>
          <t>9%</t>
        </is>
      </c>
      <c r="M170" s="84" t="inlineStr">
        <is>
          <t>9%</t>
        </is>
      </c>
    </row>
    <row r="171">
      <c r="A171" s="414" t="n"/>
      <c r="B171" s="239" t="inlineStr">
        <is>
          <t>10</t>
        </is>
      </c>
      <c r="C171" s="83" t="inlineStr">
        <is>
          <t>66</t>
        </is>
      </c>
      <c r="D171" s="83" t="inlineStr">
        <is>
          <t>2000</t>
        </is>
      </c>
      <c r="E171" s="83" t="inlineStr">
        <is>
          <t>10</t>
        </is>
      </c>
      <c r="F171" s="684">
        <f>ROUNDUP(D171/$N$1+1,0)*E171</f>
        <v/>
      </c>
      <c r="G171" s="82" t="inlineStr">
        <is>
          <t>22</t>
        </is>
      </c>
      <c r="H171" s="83" t="inlineStr">
        <is>
          <t>22</t>
        </is>
      </c>
      <c r="I171" s="83" t="inlineStr">
        <is>
          <t>22</t>
        </is>
      </c>
      <c r="J171" s="83" t="inlineStr">
        <is>
          <t>10%</t>
        </is>
      </c>
      <c r="K171" s="83" t="inlineStr">
        <is>
          <t>10%</t>
        </is>
      </c>
      <c r="L171" s="83" t="inlineStr">
        <is>
          <t>10%</t>
        </is>
      </c>
      <c r="M171" s="84" t="inlineStr">
        <is>
          <t>10%</t>
        </is>
      </c>
    </row>
    <row r="172">
      <c r="A172" s="414" t="n"/>
      <c r="B172" s="239" t="inlineStr">
        <is>
          <t>11</t>
        </is>
      </c>
      <c r="C172" s="83" t="inlineStr">
        <is>
          <t>72</t>
        </is>
      </c>
      <c r="D172" s="83" t="inlineStr">
        <is>
          <t>2000</t>
        </is>
      </c>
      <c r="E172" s="83" t="inlineStr">
        <is>
          <t>10</t>
        </is>
      </c>
      <c r="F172" s="222">
        <f>@IF(OR($M$1="基础祝福",$M$1="春节祝福"),ROUNDUP(D172/2+1,0)*E172,ROUNDUP(D172/$N$1+1,0)*E172)</f>
        <v/>
      </c>
      <c r="G172" s="82" t="inlineStr">
        <is>
          <t>24</t>
        </is>
      </c>
      <c r="H172" s="83" t="inlineStr">
        <is>
          <t>24</t>
        </is>
      </c>
      <c r="I172" s="83" t="inlineStr">
        <is>
          <t>24</t>
        </is>
      </c>
      <c r="J172" s="83" t="inlineStr">
        <is>
          <t>12%</t>
        </is>
      </c>
      <c r="K172" s="83" t="inlineStr">
        <is>
          <t>12%</t>
        </is>
      </c>
      <c r="L172" s="83" t="inlineStr">
        <is>
          <t>12%</t>
        </is>
      </c>
      <c r="M172" s="84" t="inlineStr">
        <is>
          <t>12%</t>
        </is>
      </c>
    </row>
    <row r="173">
      <c r="A173" s="414" t="n"/>
      <c r="B173" s="239" t="inlineStr">
        <is>
          <t>12</t>
        </is>
      </c>
      <c r="C173" s="83" t="inlineStr">
        <is>
          <t>80</t>
        </is>
      </c>
      <c r="D173" s="83" t="inlineStr">
        <is>
          <t>2088</t>
        </is>
      </c>
      <c r="E173" s="83" t="inlineStr">
        <is>
          <t>11</t>
        </is>
      </c>
      <c r="F173" s="222">
        <f>@IF(OR($M$1="基础祝福",$M$1="春节祝福"),ROUNDUP(D173/2+1,0)*E173,ROUNDUP(D173/$N$1+1,0)*E173)</f>
        <v/>
      </c>
      <c r="G173" s="82" t="inlineStr">
        <is>
          <t>26</t>
        </is>
      </c>
      <c r="H173" s="83" t="inlineStr">
        <is>
          <t>26</t>
        </is>
      </c>
      <c r="I173" s="83" t="inlineStr">
        <is>
          <t>26</t>
        </is>
      </c>
      <c r="J173" s="83" t="inlineStr">
        <is>
          <t>14%</t>
        </is>
      </c>
      <c r="K173" s="83" t="inlineStr">
        <is>
          <t>14%</t>
        </is>
      </c>
      <c r="L173" s="83" t="inlineStr">
        <is>
          <t>14%</t>
        </is>
      </c>
      <c r="M173" s="84" t="inlineStr">
        <is>
          <t>14%</t>
        </is>
      </c>
    </row>
    <row r="174">
      <c r="A174" s="414" t="n"/>
      <c r="B174" s="239" t="inlineStr">
        <is>
          <t>13</t>
        </is>
      </c>
      <c r="C174" s="83" t="inlineStr">
        <is>
          <t>86</t>
        </is>
      </c>
      <c r="D174" s="83" t="inlineStr">
        <is>
          <t>2088</t>
        </is>
      </c>
      <c r="E174" s="83" t="inlineStr">
        <is>
          <t>12</t>
        </is>
      </c>
      <c r="F174" s="222">
        <f>ROUNDUP(D174/2+1,0)*E174</f>
        <v/>
      </c>
      <c r="G174" s="82" t="inlineStr">
        <is>
          <t>28</t>
        </is>
      </c>
      <c r="H174" s="83" t="inlineStr">
        <is>
          <t>28</t>
        </is>
      </c>
      <c r="I174" s="83" t="inlineStr">
        <is>
          <t>28</t>
        </is>
      </c>
      <c r="J174" s="83" t="inlineStr">
        <is>
          <t>16%</t>
        </is>
      </c>
      <c r="K174" s="83" t="inlineStr">
        <is>
          <t>16%</t>
        </is>
      </c>
      <c r="L174" s="83" t="inlineStr">
        <is>
          <t>16%</t>
        </is>
      </c>
      <c r="M174" s="84" t="inlineStr">
        <is>
          <t>16%</t>
        </is>
      </c>
    </row>
    <row r="175">
      <c r="A175" s="414" t="n"/>
      <c r="B175" s="239" t="inlineStr">
        <is>
          <t>14</t>
        </is>
      </c>
      <c r="C175" s="83" t="inlineStr">
        <is>
          <t>92</t>
        </is>
      </c>
      <c r="D175" s="83" t="inlineStr">
        <is>
          <t>2088</t>
        </is>
      </c>
      <c r="E175" s="83" t="inlineStr">
        <is>
          <t>12</t>
        </is>
      </c>
      <c r="F175" s="222">
        <f>ROUNDUP(D175/2+1,0)*E175</f>
        <v/>
      </c>
      <c r="G175" s="82" t="inlineStr">
        <is>
          <t>30</t>
        </is>
      </c>
      <c r="H175" s="83" t="inlineStr">
        <is>
          <t>30</t>
        </is>
      </c>
      <c r="I175" s="83" t="inlineStr">
        <is>
          <t>30</t>
        </is>
      </c>
      <c r="J175" s="83" t="inlineStr">
        <is>
          <t>18%</t>
        </is>
      </c>
      <c r="K175" s="83" t="inlineStr">
        <is>
          <t>18%</t>
        </is>
      </c>
      <c r="L175" s="83" t="inlineStr">
        <is>
          <t>18%</t>
        </is>
      </c>
      <c r="M175" s="84" t="inlineStr">
        <is>
          <t>18%</t>
        </is>
      </c>
    </row>
    <row r="176">
      <c r="A176" s="76" t="n"/>
      <c r="B176" s="268" t="inlineStr">
        <is>
          <t>15</t>
        </is>
      </c>
      <c r="C176" s="90" t="inlineStr">
        <is>
          <t>100</t>
        </is>
      </c>
      <c r="D176" s="91" t="inlineStr">
        <is>
          <t>x</t>
        </is>
      </c>
      <c r="E176" s="91" t="inlineStr">
        <is>
          <t>x</t>
        </is>
      </c>
      <c r="F176" s="692" t="inlineStr">
        <is>
          <t>x</t>
        </is>
      </c>
      <c r="G176" s="89" t="inlineStr">
        <is>
          <t>35</t>
        </is>
      </c>
      <c r="H176" s="90" t="inlineStr">
        <is>
          <t>35</t>
        </is>
      </c>
      <c r="I176" s="90" t="inlineStr">
        <is>
          <t>35</t>
        </is>
      </c>
      <c r="J176" s="90" t="inlineStr">
        <is>
          <t>21%</t>
        </is>
      </c>
      <c r="K176" s="90" t="inlineStr">
        <is>
          <t>21%</t>
        </is>
      </c>
      <c r="L176" s="90" t="inlineStr">
        <is>
          <t>21%</t>
        </is>
      </c>
      <c r="M176" s="224" t="inlineStr">
        <is>
          <t>21%</t>
        </is>
      </c>
    </row>
    <row r="177">
      <c r="A177" s="565" t="inlineStr"/>
    </row>
    <row r="178">
      <c r="A178" s="24" t="inlineStr">
        <is>
          <t>名称</t>
        </is>
      </c>
      <c r="B178" s="386" t="inlineStr">
        <is>
          <t>强化</t>
        </is>
      </c>
      <c r="C178" s="202" t="inlineStr">
        <is>
          <t>战斗力</t>
        </is>
      </c>
      <c r="D178" s="202" t="inlineStr">
        <is>
          <t>祝福值</t>
        </is>
      </c>
      <c r="E178" s="202" t="inlineStr">
        <is>
          <t>单次材料</t>
        </is>
      </c>
      <c r="F178" s="24" t="inlineStr">
        <is>
          <t>满值神话</t>
        </is>
      </c>
      <c r="G178" s="24" t="inlineStr">
        <is>
          <t>生命值</t>
        </is>
      </c>
      <c r="H178" s="24" t="inlineStr">
        <is>
          <t>固定伤害</t>
        </is>
      </c>
      <c r="I178" s="24" t="inlineStr">
        <is>
          <t>固定减伤</t>
        </is>
      </c>
      <c r="J178" s="24" t="inlineStr">
        <is>
          <t>抗暴击率</t>
        </is>
      </c>
      <c r="K178" s="24" t="inlineStr">
        <is>
          <t>小型穿透</t>
        </is>
      </c>
      <c r="L178" s="24" t="inlineStr">
        <is>
          <t>中型穿透</t>
        </is>
      </c>
      <c r="M178" s="386" t="inlineStr">
        <is>
          <t>大型穿透</t>
        </is>
      </c>
    </row>
    <row r="179">
      <c r="A179" s="442" t="inlineStr">
        <is>
          <t>神话法宝
混元金斗</t>
        </is>
      </c>
      <c r="B179" s="683" t="inlineStr">
        <is>
          <t>0</t>
        </is>
      </c>
      <c r="C179" s="566" t="inlineStr">
        <is>
          <t>2</t>
        </is>
      </c>
      <c r="D179" s="566" t="inlineStr">
        <is>
          <t>6</t>
        </is>
      </c>
      <c r="E179" s="566" t="inlineStr">
        <is>
          <t>1</t>
        </is>
      </c>
      <c r="F179" s="684">
        <f>ROUNDUP(D179/$N$1+1,0)*E179</f>
        <v/>
      </c>
      <c r="G179" s="558" t="inlineStr">
        <is>
          <t>4</t>
        </is>
      </c>
      <c r="H179" s="566" t="inlineStr">
        <is>
          <t>6</t>
        </is>
      </c>
      <c r="I179" s="666" t="inlineStr">
        <is>
          <t>x</t>
        </is>
      </c>
      <c r="J179" s="666" t="inlineStr">
        <is>
          <t>x</t>
        </is>
      </c>
      <c r="K179" s="666" t="inlineStr">
        <is>
          <t>x</t>
        </is>
      </c>
      <c r="L179" s="666" t="inlineStr">
        <is>
          <t>x</t>
        </is>
      </c>
      <c r="M179" s="1056" t="inlineStr">
        <is>
          <t>x</t>
        </is>
      </c>
    </row>
    <row r="180">
      <c r="A180" s="414" t="n"/>
      <c r="B180" s="239" t="inlineStr">
        <is>
          <t>1</t>
        </is>
      </c>
      <c r="C180" s="83" t="inlineStr">
        <is>
          <t>4</t>
        </is>
      </c>
      <c r="D180" s="83" t="inlineStr">
        <is>
          <t>10</t>
        </is>
      </c>
      <c r="E180" s="83" t="inlineStr">
        <is>
          <t>2</t>
        </is>
      </c>
      <c r="F180" s="684">
        <f>ROUNDUP(D180/$N$1+1,0)*E180</f>
        <v/>
      </c>
      <c r="G180" s="82" t="inlineStr">
        <is>
          <t>6</t>
        </is>
      </c>
      <c r="H180" s="83" t="inlineStr">
        <is>
          <t>12</t>
        </is>
      </c>
      <c r="I180" s="83" t="inlineStr">
        <is>
          <t>3</t>
        </is>
      </c>
      <c r="J180" s="87" t="inlineStr">
        <is>
          <t>x</t>
        </is>
      </c>
      <c r="K180" s="87" t="inlineStr">
        <is>
          <t>x</t>
        </is>
      </c>
      <c r="L180" s="87" t="inlineStr">
        <is>
          <t>x</t>
        </is>
      </c>
      <c r="M180" s="88" t="inlineStr">
        <is>
          <t>x</t>
        </is>
      </c>
    </row>
    <row r="181">
      <c r="A181" s="414" t="n"/>
      <c r="B181" s="239" t="inlineStr">
        <is>
          <t>2</t>
        </is>
      </c>
      <c r="C181" s="83" t="inlineStr">
        <is>
          <t>8</t>
        </is>
      </c>
      <c r="D181" s="83" t="inlineStr">
        <is>
          <t>26</t>
        </is>
      </c>
      <c r="E181" s="83" t="inlineStr">
        <is>
          <t>3</t>
        </is>
      </c>
      <c r="F181" s="684">
        <f>ROUNDUP(D181/$N$1+1,0)*E181</f>
        <v/>
      </c>
      <c r="G181" s="82" t="inlineStr">
        <is>
          <t>10</t>
        </is>
      </c>
      <c r="H181" s="83" t="inlineStr">
        <is>
          <t>18</t>
        </is>
      </c>
      <c r="I181" s="83" t="inlineStr">
        <is>
          <t>4</t>
        </is>
      </c>
      <c r="J181" s="83" t="inlineStr">
        <is>
          <t>2%</t>
        </is>
      </c>
      <c r="K181" s="87" t="inlineStr">
        <is>
          <t>x</t>
        </is>
      </c>
      <c r="L181" s="87" t="inlineStr">
        <is>
          <t>x</t>
        </is>
      </c>
      <c r="M181" s="88" t="inlineStr">
        <is>
          <t>x</t>
        </is>
      </c>
    </row>
    <row r="182">
      <c r="A182" s="414" t="n"/>
      <c r="B182" s="239" t="inlineStr">
        <is>
          <t>3</t>
        </is>
      </c>
      <c r="C182" s="83" t="inlineStr">
        <is>
          <t>14</t>
        </is>
      </c>
      <c r="D182" s="83" t="inlineStr">
        <is>
          <t>50</t>
        </is>
      </c>
      <c r="E182" s="83" t="inlineStr">
        <is>
          <t>4</t>
        </is>
      </c>
      <c r="F182" s="684">
        <f>ROUNDUP(D182/$N$1+1,0)*E182</f>
        <v/>
      </c>
      <c r="G182" s="82" t="inlineStr">
        <is>
          <t>16</t>
        </is>
      </c>
      <c r="H182" s="83" t="inlineStr">
        <is>
          <t>24</t>
        </is>
      </c>
      <c r="I182" s="83" t="inlineStr">
        <is>
          <t>6</t>
        </is>
      </c>
      <c r="J182" s="83" t="inlineStr">
        <is>
          <t>3%</t>
        </is>
      </c>
      <c r="K182" s="83" t="inlineStr">
        <is>
          <t>1%</t>
        </is>
      </c>
      <c r="L182" s="83" t="inlineStr">
        <is>
          <t>1%</t>
        </is>
      </c>
      <c r="M182" s="84" t="inlineStr">
        <is>
          <t>1%</t>
        </is>
      </c>
    </row>
    <row r="183">
      <c r="A183" s="414" t="n"/>
      <c r="B183" s="239" t="inlineStr">
        <is>
          <t>4</t>
        </is>
      </c>
      <c r="C183" s="83" t="inlineStr">
        <is>
          <t>20</t>
        </is>
      </c>
      <c r="D183" s="83" t="inlineStr">
        <is>
          <t>100</t>
        </is>
      </c>
      <c r="E183" s="83" t="inlineStr">
        <is>
          <t>4</t>
        </is>
      </c>
      <c r="F183" s="684">
        <f>ROUNDUP(D183/$N$1+1,0)*E183</f>
        <v/>
      </c>
      <c r="G183" s="82" t="inlineStr">
        <is>
          <t>23</t>
        </is>
      </c>
      <c r="H183" s="83" t="inlineStr">
        <is>
          <t>30</t>
        </is>
      </c>
      <c r="I183" s="83" t="inlineStr">
        <is>
          <t>12</t>
        </is>
      </c>
      <c r="J183" s="83" t="inlineStr">
        <is>
          <t>4%</t>
        </is>
      </c>
      <c r="K183" s="83" t="inlineStr">
        <is>
          <t>2%</t>
        </is>
      </c>
      <c r="L183" s="83" t="inlineStr">
        <is>
          <t>2%</t>
        </is>
      </c>
      <c r="M183" s="84" t="inlineStr">
        <is>
          <t>2%</t>
        </is>
      </c>
    </row>
    <row r="184">
      <c r="A184" s="414" t="n"/>
      <c r="B184" s="239" t="inlineStr">
        <is>
          <t>5</t>
        </is>
      </c>
      <c r="C184" s="83" t="inlineStr">
        <is>
          <t>28</t>
        </is>
      </c>
      <c r="D184" s="83" t="inlineStr">
        <is>
          <t>320</t>
        </is>
      </c>
      <c r="E184" s="83" t="inlineStr">
        <is>
          <t>5</t>
        </is>
      </c>
      <c r="F184" s="684">
        <f>ROUNDUP(D184/$N$1+1,0)*E184</f>
        <v/>
      </c>
      <c r="G184" s="82" t="inlineStr">
        <is>
          <t>31</t>
        </is>
      </c>
      <c r="H184" s="83" t="inlineStr">
        <is>
          <t>33</t>
        </is>
      </c>
      <c r="I184" s="83" t="inlineStr">
        <is>
          <t>18</t>
        </is>
      </c>
      <c r="J184" s="83" t="inlineStr">
        <is>
          <t>5%</t>
        </is>
      </c>
      <c r="K184" s="83" t="inlineStr">
        <is>
          <t>3%</t>
        </is>
      </c>
      <c r="L184" s="83" t="inlineStr">
        <is>
          <t>3%</t>
        </is>
      </c>
      <c r="M184" s="84" t="inlineStr">
        <is>
          <t>3%</t>
        </is>
      </c>
    </row>
    <row r="185">
      <c r="A185" s="414" t="n"/>
      <c r="B185" s="239" t="inlineStr">
        <is>
          <t>6</t>
        </is>
      </c>
      <c r="C185" s="83" t="inlineStr">
        <is>
          <t>36</t>
        </is>
      </c>
      <c r="D185" s="83" t="inlineStr">
        <is>
          <t>400</t>
        </is>
      </c>
      <c r="E185" s="83" t="inlineStr">
        <is>
          <t>6</t>
        </is>
      </c>
      <c r="F185" s="684">
        <f>ROUNDUP(D185/$N$1+1,0)*E185</f>
        <v/>
      </c>
      <c r="G185" s="82" t="inlineStr">
        <is>
          <t>40</t>
        </is>
      </c>
      <c r="H185" s="83" t="inlineStr">
        <is>
          <t>39</t>
        </is>
      </c>
      <c r="I185" s="83" t="inlineStr">
        <is>
          <t>24</t>
        </is>
      </c>
      <c r="J185" s="83" t="inlineStr">
        <is>
          <t>6%</t>
        </is>
      </c>
      <c r="K185" s="83" t="inlineStr">
        <is>
          <t>4%</t>
        </is>
      </c>
      <c r="L185" s="83" t="inlineStr">
        <is>
          <t>4%</t>
        </is>
      </c>
      <c r="M185" s="84" t="inlineStr">
        <is>
          <t>4%</t>
        </is>
      </c>
    </row>
    <row r="186">
      <c r="A186" s="414" t="n"/>
      <c r="B186" s="239" t="inlineStr">
        <is>
          <t>7</t>
        </is>
      </c>
      <c r="C186" s="83" t="inlineStr">
        <is>
          <t>44</t>
        </is>
      </c>
      <c r="D186" s="83" t="inlineStr">
        <is>
          <t>666</t>
        </is>
      </c>
      <c r="E186" s="83" t="inlineStr">
        <is>
          <t>7</t>
        </is>
      </c>
      <c r="F186" s="684">
        <f>ROUNDUP(D186/$N$1+1,0)*E186</f>
        <v/>
      </c>
      <c r="G186" s="82" t="inlineStr">
        <is>
          <t>50</t>
        </is>
      </c>
      <c r="H186" s="83" t="inlineStr">
        <is>
          <t>45</t>
        </is>
      </c>
      <c r="I186" s="83" t="inlineStr">
        <is>
          <t>30</t>
        </is>
      </c>
      <c r="J186" s="83" t="inlineStr">
        <is>
          <t>7%</t>
        </is>
      </c>
      <c r="K186" s="83" t="inlineStr">
        <is>
          <t>5%</t>
        </is>
      </c>
      <c r="L186" s="83" t="inlineStr">
        <is>
          <t>5%</t>
        </is>
      </c>
      <c r="M186" s="84" t="inlineStr">
        <is>
          <t>5%</t>
        </is>
      </c>
    </row>
    <row r="187">
      <c r="A187" s="414" t="n"/>
      <c r="B187" s="239" t="inlineStr">
        <is>
          <t>8</t>
        </is>
      </c>
      <c r="C187" s="83" t="inlineStr">
        <is>
          <t>52</t>
        </is>
      </c>
      <c r="D187" s="83" t="inlineStr">
        <is>
          <t>1800</t>
        </is>
      </c>
      <c r="E187" s="83" t="inlineStr">
        <is>
          <t>8</t>
        </is>
      </c>
      <c r="F187" s="684">
        <f>ROUNDUP(D187/$N$1+1,0)*E187</f>
        <v/>
      </c>
      <c r="G187" s="82" t="inlineStr">
        <is>
          <t>61</t>
        </is>
      </c>
      <c r="H187" s="83" t="inlineStr">
        <is>
          <t>51</t>
        </is>
      </c>
      <c r="I187" s="83" t="inlineStr">
        <is>
          <t>33</t>
        </is>
      </c>
      <c r="J187" s="83" t="inlineStr">
        <is>
          <t>8%</t>
        </is>
      </c>
      <c r="K187" s="83" t="inlineStr">
        <is>
          <t>6%</t>
        </is>
      </c>
      <c r="L187" s="83" t="inlineStr">
        <is>
          <t>6%</t>
        </is>
      </c>
      <c r="M187" s="84" t="inlineStr">
        <is>
          <t>6%</t>
        </is>
      </c>
    </row>
    <row r="188">
      <c r="A188" s="414" t="n"/>
      <c r="B188" s="239" t="inlineStr">
        <is>
          <t>9</t>
        </is>
      </c>
      <c r="C188" s="83" t="inlineStr">
        <is>
          <t>60</t>
        </is>
      </c>
      <c r="D188" s="83" t="inlineStr">
        <is>
          <t>2000</t>
        </is>
      </c>
      <c r="E188" s="83" t="inlineStr">
        <is>
          <t>9</t>
        </is>
      </c>
      <c r="F188" s="684">
        <f>ROUNDUP(D188/$N$1+1,0)*E188</f>
        <v/>
      </c>
      <c r="G188" s="82" t="inlineStr">
        <is>
          <t>73</t>
        </is>
      </c>
      <c r="H188" s="83" t="inlineStr">
        <is>
          <t>57</t>
        </is>
      </c>
      <c r="I188" s="83" t="inlineStr">
        <is>
          <t>39</t>
        </is>
      </c>
      <c r="J188" s="83" t="inlineStr">
        <is>
          <t>9%</t>
        </is>
      </c>
      <c r="K188" s="83" t="inlineStr">
        <is>
          <t>7%</t>
        </is>
      </c>
      <c r="L188" s="83" t="inlineStr">
        <is>
          <t>7%</t>
        </is>
      </c>
      <c r="M188" s="84" t="inlineStr">
        <is>
          <t>7%</t>
        </is>
      </c>
    </row>
    <row r="189">
      <c r="A189" s="414" t="n"/>
      <c r="B189" s="239" t="inlineStr">
        <is>
          <t>10</t>
        </is>
      </c>
      <c r="C189" s="83" t="inlineStr">
        <is>
          <t>66</t>
        </is>
      </c>
      <c r="D189" s="83" t="inlineStr">
        <is>
          <t>2000</t>
        </is>
      </c>
      <c r="E189" s="83" t="inlineStr">
        <is>
          <t>10</t>
        </is>
      </c>
      <c r="F189" s="684">
        <f>ROUNDUP(D189/$N$1+1,0)*E189</f>
        <v/>
      </c>
      <c r="G189" s="82" t="inlineStr">
        <is>
          <t>86</t>
        </is>
      </c>
      <c r="H189" s="83" t="inlineStr">
        <is>
          <t>60</t>
        </is>
      </c>
      <c r="I189" s="83" t="inlineStr">
        <is>
          <t>45</t>
        </is>
      </c>
      <c r="J189" s="83" t="inlineStr">
        <is>
          <t>11%</t>
        </is>
      </c>
      <c r="K189" s="83" t="inlineStr">
        <is>
          <t>9%</t>
        </is>
      </c>
      <c r="L189" s="83" t="inlineStr">
        <is>
          <t>9%</t>
        </is>
      </c>
      <c r="M189" s="84" t="inlineStr">
        <is>
          <t>9%</t>
        </is>
      </c>
    </row>
    <row r="190">
      <c r="A190" s="414" t="n"/>
      <c r="B190" s="239" t="inlineStr">
        <is>
          <t>11</t>
        </is>
      </c>
      <c r="C190" s="83" t="inlineStr">
        <is>
          <t>72</t>
        </is>
      </c>
      <c r="D190" s="83" t="inlineStr">
        <is>
          <t>2000</t>
        </is>
      </c>
      <c r="E190" s="83" t="inlineStr">
        <is>
          <t>10</t>
        </is>
      </c>
      <c r="F190" s="222">
        <f>@IF(OR($M$1="基础祝福",$M$1="春节祝福"),ROUNDUP(D190/2+1,0)*E190,ROUNDUP(D190/$N$1+1,0)*E190)</f>
        <v/>
      </c>
      <c r="G190" s="82" t="inlineStr">
        <is>
          <t>101</t>
        </is>
      </c>
      <c r="H190" s="83" t="inlineStr">
        <is>
          <t>66</t>
        </is>
      </c>
      <c r="I190" s="83" t="inlineStr">
        <is>
          <t>51</t>
        </is>
      </c>
      <c r="J190" s="83" t="inlineStr">
        <is>
          <t>13%</t>
        </is>
      </c>
      <c r="K190" s="83" t="inlineStr">
        <is>
          <t>10%</t>
        </is>
      </c>
      <c r="L190" s="83" t="inlineStr">
        <is>
          <t>10%</t>
        </is>
      </c>
      <c r="M190" s="84" t="inlineStr">
        <is>
          <t>10%</t>
        </is>
      </c>
    </row>
    <row r="191">
      <c r="A191" s="414" t="n"/>
      <c r="B191" s="239" t="inlineStr">
        <is>
          <t>12</t>
        </is>
      </c>
      <c r="C191" s="83" t="inlineStr">
        <is>
          <t>80</t>
        </is>
      </c>
      <c r="D191" s="83" t="inlineStr">
        <is>
          <t>2088</t>
        </is>
      </c>
      <c r="E191" s="83" t="inlineStr">
        <is>
          <t>11</t>
        </is>
      </c>
      <c r="F191" s="222">
        <f>@IF(OR($M$1="基础祝福",$M$1="春节祝福"),ROUNDUP(D191/2+1,0)*E191,ROUNDUP(D191/$N$1+1,0)*E191)</f>
        <v/>
      </c>
      <c r="G191" s="82" t="inlineStr">
        <is>
          <t>118</t>
        </is>
      </c>
      <c r="H191" s="83" t="inlineStr">
        <is>
          <t>72</t>
        </is>
      </c>
      <c r="I191" s="83" t="inlineStr">
        <is>
          <t>57</t>
        </is>
      </c>
      <c r="J191" s="83" t="inlineStr">
        <is>
          <t>15%</t>
        </is>
      </c>
      <c r="K191" s="83" t="inlineStr">
        <is>
          <t>12%</t>
        </is>
      </c>
      <c r="L191" s="83" t="inlineStr">
        <is>
          <t>12%</t>
        </is>
      </c>
      <c r="M191" s="84" t="inlineStr">
        <is>
          <t>12%</t>
        </is>
      </c>
    </row>
    <row r="192">
      <c r="A192" s="414" t="n"/>
      <c r="B192" s="239" t="inlineStr">
        <is>
          <t>13</t>
        </is>
      </c>
      <c r="C192" s="83" t="inlineStr">
        <is>
          <t>86</t>
        </is>
      </c>
      <c r="D192" s="83" t="inlineStr">
        <is>
          <t>2088</t>
        </is>
      </c>
      <c r="E192" s="83" t="inlineStr">
        <is>
          <t>12</t>
        </is>
      </c>
      <c r="F192" s="222">
        <f>ROUNDUP(D192/2+1,0)*E192</f>
        <v/>
      </c>
      <c r="G192" s="82" t="inlineStr">
        <is>
          <t>140</t>
        </is>
      </c>
      <c r="H192" s="83" t="inlineStr">
        <is>
          <t>78</t>
        </is>
      </c>
      <c r="I192" s="83" t="inlineStr">
        <is>
          <t>60</t>
        </is>
      </c>
      <c r="J192" s="83" t="inlineStr">
        <is>
          <t>17%</t>
        </is>
      </c>
      <c r="K192" s="83" t="inlineStr">
        <is>
          <t>14%</t>
        </is>
      </c>
      <c r="L192" s="83" t="inlineStr">
        <is>
          <t>14%</t>
        </is>
      </c>
      <c r="M192" s="84" t="inlineStr">
        <is>
          <t>14%</t>
        </is>
      </c>
    </row>
    <row r="193">
      <c r="A193" s="414" t="n"/>
      <c r="B193" s="239" t="inlineStr">
        <is>
          <t>14</t>
        </is>
      </c>
      <c r="C193" s="83" t="inlineStr">
        <is>
          <t>92</t>
        </is>
      </c>
      <c r="D193" s="83" t="inlineStr">
        <is>
          <t>2088</t>
        </is>
      </c>
      <c r="E193" s="83" t="inlineStr">
        <is>
          <t>12</t>
        </is>
      </c>
      <c r="F193" s="222">
        <f>ROUNDUP(D193/2+1,0)*E193</f>
        <v/>
      </c>
      <c r="G193" s="82" t="inlineStr">
        <is>
          <t>166</t>
        </is>
      </c>
      <c r="H193" s="83" t="inlineStr">
        <is>
          <t>84</t>
        </is>
      </c>
      <c r="I193" s="83" t="inlineStr">
        <is>
          <t>66</t>
        </is>
      </c>
      <c r="J193" s="83" t="inlineStr">
        <is>
          <t>19%</t>
        </is>
      </c>
      <c r="K193" s="83" t="inlineStr">
        <is>
          <t>16%</t>
        </is>
      </c>
      <c r="L193" s="83" t="inlineStr">
        <is>
          <t>16%</t>
        </is>
      </c>
      <c r="M193" s="84" t="inlineStr">
        <is>
          <t>16%</t>
        </is>
      </c>
    </row>
    <row r="194">
      <c r="A194" s="76" t="n"/>
      <c r="B194" s="268" t="inlineStr">
        <is>
          <t>15</t>
        </is>
      </c>
      <c r="C194" s="90" t="inlineStr">
        <is>
          <t>99</t>
        </is>
      </c>
      <c r="D194" s="91" t="inlineStr">
        <is>
          <t>x</t>
        </is>
      </c>
      <c r="E194" s="91" t="inlineStr">
        <is>
          <t>x</t>
        </is>
      </c>
      <c r="F194" s="692" t="inlineStr">
        <is>
          <t>x</t>
        </is>
      </c>
      <c r="G194" s="89" t="inlineStr">
        <is>
          <t>199</t>
        </is>
      </c>
      <c r="H194" s="90" t="inlineStr">
        <is>
          <t>92</t>
        </is>
      </c>
      <c r="I194" s="90" t="inlineStr">
        <is>
          <t>72</t>
        </is>
      </c>
      <c r="J194" s="90" t="inlineStr">
        <is>
          <t>22%</t>
        </is>
      </c>
      <c r="K194" s="90" t="inlineStr">
        <is>
          <t>18%</t>
        </is>
      </c>
      <c r="L194" s="90" t="inlineStr">
        <is>
          <t>18%</t>
        </is>
      </c>
      <c r="M194" s="224" t="inlineStr">
        <is>
          <t>18%</t>
        </is>
      </c>
    </row>
    <row r="195">
      <c r="A195" s="565" t="inlineStr"/>
    </row>
    <row r="196">
      <c r="A196" s="24" t="inlineStr">
        <is>
          <t>名称</t>
        </is>
      </c>
      <c r="B196" s="386" t="inlineStr">
        <is>
          <t>强化</t>
        </is>
      </c>
      <c r="C196" s="202" t="inlineStr">
        <is>
          <t>战斗力</t>
        </is>
      </c>
      <c r="D196" s="202" t="inlineStr">
        <is>
          <t>祝福值</t>
        </is>
      </c>
      <c r="E196" s="202" t="inlineStr">
        <is>
          <t>单次材料</t>
        </is>
      </c>
      <c r="F196" s="24" t="inlineStr">
        <is>
          <t>满值神话</t>
        </is>
      </c>
      <c r="G196" s="24" t="inlineStr">
        <is>
          <t>力量值</t>
        </is>
      </c>
      <c r="H196" s="24" t="inlineStr">
        <is>
          <t>敏捷值</t>
        </is>
      </c>
      <c r="I196" s="24" t="inlineStr">
        <is>
          <t>闪避率</t>
        </is>
      </c>
      <c r="J196" s="24" t="inlineStr">
        <is>
          <t>投掷抗穿</t>
        </is>
      </c>
      <c r="K196" s="24" t="inlineStr">
        <is>
          <t>小型抗穿</t>
        </is>
      </c>
      <c r="L196" s="24" t="inlineStr">
        <is>
          <t>中型抗穿</t>
        </is>
      </c>
      <c r="M196" s="386" t="inlineStr">
        <is>
          <t>大型抗穿</t>
        </is>
      </c>
    </row>
    <row r="197">
      <c r="A197" s="442" t="inlineStr">
        <is>
          <t>神话法宝
十二品莲台</t>
        </is>
      </c>
      <c r="B197" s="683" t="inlineStr">
        <is>
          <t>0</t>
        </is>
      </c>
      <c r="C197" s="566" t="inlineStr">
        <is>
          <t>2</t>
        </is>
      </c>
      <c r="D197" s="566" t="inlineStr">
        <is>
          <t>6</t>
        </is>
      </c>
      <c r="E197" s="566" t="inlineStr">
        <is>
          <t>1</t>
        </is>
      </c>
      <c r="F197" s="684">
        <f>ROUNDUP(D197/$N$1+1,0)*E197</f>
        <v/>
      </c>
      <c r="G197" s="558" t="inlineStr">
        <is>
          <t>2</t>
        </is>
      </c>
      <c r="H197" s="566" t="inlineStr">
        <is>
          <t>2</t>
        </is>
      </c>
      <c r="I197" s="666" t="inlineStr">
        <is>
          <t>x</t>
        </is>
      </c>
      <c r="J197" s="666" t="inlineStr">
        <is>
          <t>x</t>
        </is>
      </c>
      <c r="K197" s="666" t="inlineStr">
        <is>
          <t>x</t>
        </is>
      </c>
      <c r="L197" s="666" t="inlineStr">
        <is>
          <t>x</t>
        </is>
      </c>
      <c r="M197" s="1056" t="inlineStr">
        <is>
          <t>x</t>
        </is>
      </c>
    </row>
    <row r="198">
      <c r="A198" s="414" t="n"/>
      <c r="B198" s="239" t="inlineStr">
        <is>
          <t>1</t>
        </is>
      </c>
      <c r="C198" s="83" t="inlineStr">
        <is>
          <t>4</t>
        </is>
      </c>
      <c r="D198" s="83" t="inlineStr">
        <is>
          <t>10</t>
        </is>
      </c>
      <c r="E198" s="83" t="inlineStr">
        <is>
          <t>2</t>
        </is>
      </c>
      <c r="F198" s="684">
        <f>ROUNDUP(D198/$N$1+1,0)*E198</f>
        <v/>
      </c>
      <c r="G198" s="82" t="inlineStr">
        <is>
          <t>4</t>
        </is>
      </c>
      <c r="H198" s="83" t="inlineStr">
        <is>
          <t>4</t>
        </is>
      </c>
      <c r="I198" s="83" t="inlineStr">
        <is>
          <t>2%</t>
        </is>
      </c>
      <c r="J198" s="87" t="inlineStr">
        <is>
          <t>x</t>
        </is>
      </c>
      <c r="K198" s="87" t="inlineStr">
        <is>
          <t>x</t>
        </is>
      </c>
      <c r="L198" s="87" t="inlineStr">
        <is>
          <t>x</t>
        </is>
      </c>
      <c r="M198" s="88" t="inlineStr">
        <is>
          <t>x</t>
        </is>
      </c>
    </row>
    <row r="199">
      <c r="A199" s="414" t="n"/>
      <c r="B199" s="239" t="inlineStr">
        <is>
          <t>2</t>
        </is>
      </c>
      <c r="C199" s="83" t="inlineStr">
        <is>
          <t>8</t>
        </is>
      </c>
      <c r="D199" s="83" t="inlineStr">
        <is>
          <t>26</t>
        </is>
      </c>
      <c r="E199" s="83" t="inlineStr">
        <is>
          <t>3</t>
        </is>
      </c>
      <c r="F199" s="684">
        <f>ROUNDUP(D199/$N$1+1,0)*E199</f>
        <v/>
      </c>
      <c r="G199" s="82" t="inlineStr">
        <is>
          <t>6</t>
        </is>
      </c>
      <c r="H199" s="83" t="inlineStr">
        <is>
          <t>6</t>
        </is>
      </c>
      <c r="I199" s="83" t="inlineStr">
        <is>
          <t>4%</t>
        </is>
      </c>
      <c r="J199" s="83" t="inlineStr">
        <is>
          <t>1%</t>
        </is>
      </c>
      <c r="K199" s="87" t="inlineStr">
        <is>
          <t>x</t>
        </is>
      </c>
      <c r="L199" s="87" t="inlineStr">
        <is>
          <t>x</t>
        </is>
      </c>
      <c r="M199" s="88" t="inlineStr">
        <is>
          <t>x</t>
        </is>
      </c>
    </row>
    <row r="200">
      <c r="A200" s="414" t="n"/>
      <c r="B200" s="239" t="inlineStr">
        <is>
          <t>3</t>
        </is>
      </c>
      <c r="C200" s="83" t="inlineStr">
        <is>
          <t>14</t>
        </is>
      </c>
      <c r="D200" s="83" t="inlineStr">
        <is>
          <t>50</t>
        </is>
      </c>
      <c r="E200" s="83" t="inlineStr">
        <is>
          <t>4</t>
        </is>
      </c>
      <c r="F200" s="684">
        <f>ROUNDUP(D200/$N$1+1,0)*E200</f>
        <v/>
      </c>
      <c r="G200" s="82" t="inlineStr">
        <is>
          <t>8</t>
        </is>
      </c>
      <c r="H200" s="83" t="inlineStr">
        <is>
          <t>8</t>
        </is>
      </c>
      <c r="I200" s="83" t="inlineStr">
        <is>
          <t>6%</t>
        </is>
      </c>
      <c r="J200" s="83" t="inlineStr">
        <is>
          <t>2%</t>
        </is>
      </c>
      <c r="K200" s="83" t="inlineStr">
        <is>
          <t>2%</t>
        </is>
      </c>
      <c r="L200" s="83" t="inlineStr">
        <is>
          <t>2%</t>
        </is>
      </c>
      <c r="M200" s="84" t="inlineStr">
        <is>
          <t>2%</t>
        </is>
      </c>
    </row>
    <row r="201">
      <c r="A201" s="414" t="n"/>
      <c r="B201" s="239" t="inlineStr">
        <is>
          <t>4</t>
        </is>
      </c>
      <c r="C201" s="83" t="inlineStr">
        <is>
          <t>20</t>
        </is>
      </c>
      <c r="D201" s="83" t="inlineStr">
        <is>
          <t>100</t>
        </is>
      </c>
      <c r="E201" s="83" t="inlineStr">
        <is>
          <t>4</t>
        </is>
      </c>
      <c r="F201" s="684">
        <f>ROUNDUP(D201/$N$1+1,0)*E201</f>
        <v/>
      </c>
      <c r="G201" s="82" t="inlineStr">
        <is>
          <t>10</t>
        </is>
      </c>
      <c r="H201" s="83" t="inlineStr">
        <is>
          <t>10</t>
        </is>
      </c>
      <c r="I201" s="83" t="inlineStr">
        <is>
          <t>8%</t>
        </is>
      </c>
      <c r="J201" s="83" t="inlineStr">
        <is>
          <t>3%</t>
        </is>
      </c>
      <c r="K201" s="83" t="inlineStr">
        <is>
          <t>3%</t>
        </is>
      </c>
      <c r="L201" s="83" t="inlineStr">
        <is>
          <t>3%</t>
        </is>
      </c>
      <c r="M201" s="84" t="inlineStr">
        <is>
          <t>3%</t>
        </is>
      </c>
    </row>
    <row r="202">
      <c r="A202" s="414" t="n"/>
      <c r="B202" s="239" t="inlineStr">
        <is>
          <t>5</t>
        </is>
      </c>
      <c r="C202" s="83" t="inlineStr">
        <is>
          <t>28</t>
        </is>
      </c>
      <c r="D202" s="83" t="inlineStr">
        <is>
          <t>320</t>
        </is>
      </c>
      <c r="E202" s="83" t="inlineStr">
        <is>
          <t>5</t>
        </is>
      </c>
      <c r="F202" s="684">
        <f>ROUNDUP(D202/$N$1+1,0)*E202</f>
        <v/>
      </c>
      <c r="G202" s="82" t="inlineStr">
        <is>
          <t>12</t>
        </is>
      </c>
      <c r="H202" s="83" t="inlineStr">
        <is>
          <t>12</t>
        </is>
      </c>
      <c r="I202" s="83" t="inlineStr">
        <is>
          <t>10%</t>
        </is>
      </c>
      <c r="J202" s="83" t="inlineStr">
        <is>
          <t>4%</t>
        </is>
      </c>
      <c r="K202" s="83" t="inlineStr">
        <is>
          <t>4%</t>
        </is>
      </c>
      <c r="L202" s="83" t="inlineStr">
        <is>
          <t>4%</t>
        </is>
      </c>
      <c r="M202" s="84" t="inlineStr">
        <is>
          <t>4%</t>
        </is>
      </c>
    </row>
    <row r="203">
      <c r="A203" s="414" t="n"/>
      <c r="B203" s="239" t="inlineStr">
        <is>
          <t>6</t>
        </is>
      </c>
      <c r="C203" s="83" t="inlineStr">
        <is>
          <t>36</t>
        </is>
      </c>
      <c r="D203" s="83" t="inlineStr">
        <is>
          <t>400</t>
        </is>
      </c>
      <c r="E203" s="83" t="inlineStr">
        <is>
          <t>6</t>
        </is>
      </c>
      <c r="F203" s="684">
        <f>ROUNDUP(D203/$N$1+1,0)*E203</f>
        <v/>
      </c>
      <c r="G203" s="82" t="inlineStr">
        <is>
          <t>14</t>
        </is>
      </c>
      <c r="H203" s="83" t="inlineStr">
        <is>
          <t>14</t>
        </is>
      </c>
      <c r="I203" s="83" t="inlineStr">
        <is>
          <t>12%</t>
        </is>
      </c>
      <c r="J203" s="83" t="inlineStr">
        <is>
          <t>5%</t>
        </is>
      </c>
      <c r="K203" s="83" t="inlineStr">
        <is>
          <t>5%</t>
        </is>
      </c>
      <c r="L203" s="83" t="inlineStr">
        <is>
          <t>5%</t>
        </is>
      </c>
      <c r="M203" s="84" t="inlineStr">
        <is>
          <t>5%</t>
        </is>
      </c>
    </row>
    <row r="204">
      <c r="A204" s="414" t="n"/>
      <c r="B204" s="239" t="inlineStr">
        <is>
          <t>7</t>
        </is>
      </c>
      <c r="C204" s="83" t="inlineStr">
        <is>
          <t>44</t>
        </is>
      </c>
      <c r="D204" s="83" t="inlineStr">
        <is>
          <t>666</t>
        </is>
      </c>
      <c r="E204" s="83" t="inlineStr">
        <is>
          <t>7</t>
        </is>
      </c>
      <c r="F204" s="684">
        <f>ROUNDUP(D204/$N$1+1,0)*E204</f>
        <v/>
      </c>
      <c r="G204" s="82" t="inlineStr">
        <is>
          <t>16</t>
        </is>
      </c>
      <c r="H204" s="83" t="inlineStr">
        <is>
          <t>16</t>
        </is>
      </c>
      <c r="I204" s="83" t="inlineStr">
        <is>
          <t>14%</t>
        </is>
      </c>
      <c r="J204" s="83" t="inlineStr">
        <is>
          <t>6%</t>
        </is>
      </c>
      <c r="K204" s="83" t="inlineStr">
        <is>
          <t>6%</t>
        </is>
      </c>
      <c r="L204" s="83" t="inlineStr">
        <is>
          <t>6%</t>
        </is>
      </c>
      <c r="M204" s="84" t="inlineStr">
        <is>
          <t>6%</t>
        </is>
      </c>
    </row>
    <row r="205">
      <c r="A205" s="414" t="n"/>
      <c r="B205" s="239" t="inlineStr">
        <is>
          <t>8</t>
        </is>
      </c>
      <c r="C205" s="83" t="inlineStr">
        <is>
          <t>52</t>
        </is>
      </c>
      <c r="D205" s="83" t="inlineStr">
        <is>
          <t>1800</t>
        </is>
      </c>
      <c r="E205" s="83" t="inlineStr">
        <is>
          <t>8</t>
        </is>
      </c>
      <c r="F205" s="684">
        <f>ROUNDUP(D205/$N$1+1,0)*E205</f>
        <v/>
      </c>
      <c r="G205" s="82" t="inlineStr">
        <is>
          <t>18</t>
        </is>
      </c>
      <c r="H205" s="83" t="inlineStr">
        <is>
          <t>18</t>
        </is>
      </c>
      <c r="I205" s="83" t="inlineStr">
        <is>
          <t>16%</t>
        </is>
      </c>
      <c r="J205" s="83" t="inlineStr">
        <is>
          <t>7%</t>
        </is>
      </c>
      <c r="K205" s="83" t="inlineStr">
        <is>
          <t>7%</t>
        </is>
      </c>
      <c r="L205" s="83" t="inlineStr">
        <is>
          <t>7%</t>
        </is>
      </c>
      <c r="M205" s="84" t="inlineStr">
        <is>
          <t>7%</t>
        </is>
      </c>
    </row>
    <row r="206">
      <c r="A206" s="414" t="n"/>
      <c r="B206" s="239" t="inlineStr">
        <is>
          <t>9</t>
        </is>
      </c>
      <c r="C206" s="83" t="inlineStr">
        <is>
          <t>60</t>
        </is>
      </c>
      <c r="D206" s="83" t="inlineStr">
        <is>
          <t>2000</t>
        </is>
      </c>
      <c r="E206" s="83" t="inlineStr">
        <is>
          <t>9</t>
        </is>
      </c>
      <c r="F206" s="684">
        <f>ROUNDUP(D206/$N$1+1,0)*E206</f>
        <v/>
      </c>
      <c r="G206" s="82" t="inlineStr">
        <is>
          <t>20</t>
        </is>
      </c>
      <c r="H206" s="83" t="inlineStr">
        <is>
          <t>20</t>
        </is>
      </c>
      <c r="I206" s="83" t="inlineStr">
        <is>
          <t>18%</t>
        </is>
      </c>
      <c r="J206" s="83" t="inlineStr">
        <is>
          <t>8%</t>
        </is>
      </c>
      <c r="K206" s="83" t="inlineStr">
        <is>
          <t>8%</t>
        </is>
      </c>
      <c r="L206" s="83" t="inlineStr">
        <is>
          <t>8%</t>
        </is>
      </c>
      <c r="M206" s="84" t="inlineStr">
        <is>
          <t>8%</t>
        </is>
      </c>
    </row>
    <row r="207">
      <c r="A207" s="414" t="n"/>
      <c r="B207" s="239" t="inlineStr">
        <is>
          <t>10</t>
        </is>
      </c>
      <c r="C207" s="83" t="inlineStr">
        <is>
          <t>66</t>
        </is>
      </c>
      <c r="D207" s="83" t="inlineStr">
        <is>
          <t>2000</t>
        </is>
      </c>
      <c r="E207" s="83" t="inlineStr">
        <is>
          <t>10</t>
        </is>
      </c>
      <c r="F207" s="684">
        <f>ROUNDUP(D207/$N$1+1,0)*E207</f>
        <v/>
      </c>
      <c r="G207" s="82" t="inlineStr">
        <is>
          <t>22</t>
        </is>
      </c>
      <c r="H207" s="83" t="inlineStr">
        <is>
          <t>22</t>
        </is>
      </c>
      <c r="I207" s="83" t="inlineStr">
        <is>
          <t>20%</t>
        </is>
      </c>
      <c r="J207" s="83" t="inlineStr">
        <is>
          <t>9%</t>
        </is>
      </c>
      <c r="K207" s="83" t="inlineStr">
        <is>
          <t>9%</t>
        </is>
      </c>
      <c r="L207" s="83" t="inlineStr">
        <is>
          <t>9%</t>
        </is>
      </c>
      <c r="M207" s="84" t="inlineStr">
        <is>
          <t>9%</t>
        </is>
      </c>
    </row>
    <row r="208">
      <c r="A208" s="414" t="n"/>
      <c r="B208" s="239" t="inlineStr">
        <is>
          <t>11</t>
        </is>
      </c>
      <c r="C208" s="83" t="inlineStr">
        <is>
          <t>72</t>
        </is>
      </c>
      <c r="D208" s="83" t="inlineStr">
        <is>
          <t>2000</t>
        </is>
      </c>
      <c r="E208" s="83" t="inlineStr">
        <is>
          <t>10</t>
        </is>
      </c>
      <c r="F208" s="222">
        <f>@IF(OR($M$1="基础祝福",$M$1="春节祝福"),ROUNDUP(D208/2+1,0)*E208,ROUNDUP(D208/$N$1+1,0)*E208)</f>
        <v/>
      </c>
      <c r="G208" s="82" t="inlineStr">
        <is>
          <t>24</t>
        </is>
      </c>
      <c r="H208" s="83" t="inlineStr">
        <is>
          <t>24</t>
        </is>
      </c>
      <c r="I208" s="83" t="inlineStr">
        <is>
          <t>23%</t>
        </is>
      </c>
      <c r="J208" s="83" t="inlineStr">
        <is>
          <t>10%</t>
        </is>
      </c>
      <c r="K208" s="83" t="inlineStr">
        <is>
          <t>10%</t>
        </is>
      </c>
      <c r="L208" s="83" t="inlineStr">
        <is>
          <t>10%</t>
        </is>
      </c>
      <c r="M208" s="84" t="inlineStr">
        <is>
          <t>10%</t>
        </is>
      </c>
    </row>
    <row r="209">
      <c r="A209" s="414" t="n"/>
      <c r="B209" s="239" t="inlineStr">
        <is>
          <t>12</t>
        </is>
      </c>
      <c r="C209" s="83" t="inlineStr">
        <is>
          <t>80</t>
        </is>
      </c>
      <c r="D209" s="83" t="inlineStr">
        <is>
          <t>2088</t>
        </is>
      </c>
      <c r="E209" s="83" t="inlineStr">
        <is>
          <t>11</t>
        </is>
      </c>
      <c r="F209" s="222">
        <f>@IF(OR($M$1="基础祝福",$M$1="春节祝福"),ROUNDUP(D209/2+1,0)*E209,ROUNDUP(D209/$N$1+1,0)*E209)</f>
        <v/>
      </c>
      <c r="G209" s="82" t="inlineStr">
        <is>
          <t>26</t>
        </is>
      </c>
      <c r="H209" s="83" t="inlineStr">
        <is>
          <t>26</t>
        </is>
      </c>
      <c r="I209" s="1244" t="inlineStr">
        <is>
          <t>26%</t>
        </is>
      </c>
      <c r="J209" s="1244" t="inlineStr">
        <is>
          <t>12%</t>
        </is>
      </c>
      <c r="K209" s="1244" t="inlineStr">
        <is>
          <t>12%</t>
        </is>
      </c>
      <c r="L209" s="1244" t="inlineStr">
        <is>
          <t>12%</t>
        </is>
      </c>
      <c r="M209" s="1245" t="inlineStr">
        <is>
          <t>12%</t>
        </is>
      </c>
    </row>
    <row r="210">
      <c r="A210" s="414" t="n"/>
      <c r="B210" s="239" t="inlineStr">
        <is>
          <t>13</t>
        </is>
      </c>
      <c r="C210" s="83" t="inlineStr">
        <is>
          <t>86</t>
        </is>
      </c>
      <c r="D210" s="83" t="inlineStr">
        <is>
          <t>2088</t>
        </is>
      </c>
      <c r="E210" s="83" t="inlineStr">
        <is>
          <t>12</t>
        </is>
      </c>
      <c r="F210" s="222">
        <f>ROUNDUP(D210/2+1,0)*E210</f>
        <v/>
      </c>
      <c r="G210" s="82" t="inlineStr">
        <is>
          <t>28</t>
        </is>
      </c>
      <c r="H210" s="83" t="inlineStr">
        <is>
          <t>28</t>
        </is>
      </c>
      <c r="I210" s="1244" t="inlineStr">
        <is>
          <t>29%</t>
        </is>
      </c>
      <c r="J210" s="1244" t="inlineStr">
        <is>
          <t>14%</t>
        </is>
      </c>
      <c r="K210" s="1244" t="inlineStr">
        <is>
          <t>14%</t>
        </is>
      </c>
      <c r="L210" s="1244" t="inlineStr">
        <is>
          <t>14%</t>
        </is>
      </c>
      <c r="M210" s="1245" t="inlineStr">
        <is>
          <t>14%</t>
        </is>
      </c>
    </row>
    <row r="211">
      <c r="A211" s="414" t="n"/>
      <c r="B211" s="239" t="inlineStr">
        <is>
          <t>14</t>
        </is>
      </c>
      <c r="C211" s="83" t="inlineStr">
        <is>
          <t>92</t>
        </is>
      </c>
      <c r="D211" s="83" t="inlineStr">
        <is>
          <t>2088</t>
        </is>
      </c>
      <c r="E211" s="83" t="inlineStr">
        <is>
          <t>12</t>
        </is>
      </c>
      <c r="F211" s="222">
        <f>ROUNDUP(D211/2+1,0)*E211</f>
        <v/>
      </c>
      <c r="G211" s="82" t="inlineStr">
        <is>
          <t>30</t>
        </is>
      </c>
      <c r="H211" s="83" t="inlineStr">
        <is>
          <t>30</t>
        </is>
      </c>
      <c r="I211" s="1244" t="inlineStr">
        <is>
          <t>32%</t>
        </is>
      </c>
      <c r="J211" s="1244" t="inlineStr">
        <is>
          <t>16%</t>
        </is>
      </c>
      <c r="K211" s="1244" t="inlineStr">
        <is>
          <t>16%</t>
        </is>
      </c>
      <c r="L211" s="1244" t="inlineStr">
        <is>
          <t>16%</t>
        </is>
      </c>
      <c r="M211" s="1245" t="inlineStr">
        <is>
          <t>16%</t>
        </is>
      </c>
    </row>
    <row r="212">
      <c r="A212" s="76" t="n"/>
      <c r="B212" s="268" t="inlineStr">
        <is>
          <t>15</t>
        </is>
      </c>
      <c r="C212" s="90" t="inlineStr">
        <is>
          <t>100</t>
        </is>
      </c>
      <c r="D212" s="91" t="inlineStr">
        <is>
          <t>x</t>
        </is>
      </c>
      <c r="E212" s="91" t="inlineStr">
        <is>
          <t>x</t>
        </is>
      </c>
      <c r="F212" s="692" t="inlineStr">
        <is>
          <t>x</t>
        </is>
      </c>
      <c r="G212" s="89" t="inlineStr">
        <is>
          <t>35</t>
        </is>
      </c>
      <c r="H212" s="90" t="inlineStr">
        <is>
          <t>35</t>
        </is>
      </c>
      <c r="I212" s="90" t="inlineStr">
        <is>
          <t>36%</t>
        </is>
      </c>
      <c r="J212" s="90" t="inlineStr">
        <is>
          <t>19%</t>
        </is>
      </c>
      <c r="K212" s="90" t="inlineStr">
        <is>
          <t>19%</t>
        </is>
      </c>
      <c r="L212" s="90" t="inlineStr">
        <is>
          <t>19%</t>
        </is>
      </c>
      <c r="M212" s="224" t="inlineStr">
        <is>
          <t>19%</t>
        </is>
      </c>
    </row>
    <row r="213">
      <c r="A213" s="565" t="inlineStr"/>
    </row>
    <row r="214">
      <c r="A214" s="24" t="inlineStr">
        <is>
          <t>名称</t>
        </is>
      </c>
      <c r="B214" s="386" t="inlineStr">
        <is>
          <t>强化</t>
        </is>
      </c>
      <c r="C214" s="202" t="inlineStr">
        <is>
          <t>战斗力</t>
        </is>
      </c>
      <c r="D214" s="202" t="inlineStr">
        <is>
          <t>祝福值</t>
        </is>
      </c>
      <c r="E214" s="202" t="inlineStr">
        <is>
          <t>单次材料</t>
        </is>
      </c>
      <c r="F214" s="24" t="inlineStr">
        <is>
          <t>满值神话</t>
        </is>
      </c>
      <c r="G214" s="24" t="inlineStr">
        <is>
          <t>固定伤害</t>
        </is>
      </c>
      <c r="H214" s="24" t="inlineStr">
        <is>
          <t>固定减伤</t>
        </is>
      </c>
      <c r="I214" s="24" t="inlineStr">
        <is>
          <t>武器抗暴</t>
        </is>
      </c>
      <c r="J214" s="24" t="inlineStr">
        <is>
          <t>中型暴伤</t>
        </is>
      </c>
      <c r="K214" s="24" t="inlineStr">
        <is>
          <t>投掷暴伤</t>
        </is>
      </c>
      <c r="L214" s="24" t="inlineStr">
        <is>
          <t>武器抗穿</t>
        </is>
      </c>
      <c r="M214" s="386" t="inlineStr">
        <is>
          <t>武器穿透</t>
        </is>
      </c>
    </row>
    <row r="215">
      <c r="A215" s="442" t="inlineStr">
        <is>
          <t>神话法宝
定海珠</t>
        </is>
      </c>
      <c r="B215" s="683" t="inlineStr">
        <is>
          <t>0</t>
        </is>
      </c>
      <c r="C215" s="566" t="inlineStr">
        <is>
          <t>2</t>
        </is>
      </c>
      <c r="D215" s="566" t="inlineStr">
        <is>
          <t>6</t>
        </is>
      </c>
      <c r="E215" s="566" t="inlineStr">
        <is>
          <t>1</t>
        </is>
      </c>
      <c r="F215" s="684">
        <f>ROUNDUP(D215/$N$1+1,0)*E215</f>
        <v/>
      </c>
      <c r="G215" s="558" t="inlineStr">
        <is>
          <t>2</t>
        </is>
      </c>
      <c r="H215" s="566" t="inlineStr">
        <is>
          <t>2</t>
        </is>
      </c>
      <c r="I215" s="666" t="inlineStr">
        <is>
          <t>x</t>
        </is>
      </c>
      <c r="J215" s="666" t="inlineStr">
        <is>
          <t>x</t>
        </is>
      </c>
      <c r="K215" s="666" t="inlineStr">
        <is>
          <t>x</t>
        </is>
      </c>
      <c r="L215" s="666" t="inlineStr">
        <is>
          <t>x</t>
        </is>
      </c>
      <c r="M215" s="1056" t="inlineStr">
        <is>
          <t>x</t>
        </is>
      </c>
    </row>
    <row r="216">
      <c r="A216" s="414" t="n"/>
      <c r="B216" s="239" t="inlineStr">
        <is>
          <t>1</t>
        </is>
      </c>
      <c r="C216" s="83" t="inlineStr">
        <is>
          <t>4</t>
        </is>
      </c>
      <c r="D216" s="83" t="inlineStr">
        <is>
          <t>10</t>
        </is>
      </c>
      <c r="E216" s="83" t="inlineStr">
        <is>
          <t>2</t>
        </is>
      </c>
      <c r="F216" s="684">
        <f>ROUNDUP(D216/$N$1+1,0)*E216</f>
        <v/>
      </c>
      <c r="G216" s="82" t="inlineStr">
        <is>
          <t>4</t>
        </is>
      </c>
      <c r="H216" s="83" t="inlineStr">
        <is>
          <t>4</t>
        </is>
      </c>
      <c r="I216" s="83" t="inlineStr">
        <is>
          <t>1%</t>
        </is>
      </c>
      <c r="J216" s="87" t="inlineStr">
        <is>
          <t>x</t>
        </is>
      </c>
      <c r="K216" s="87" t="inlineStr">
        <is>
          <t>x</t>
        </is>
      </c>
      <c r="L216" s="87" t="inlineStr">
        <is>
          <t>x</t>
        </is>
      </c>
      <c r="M216" s="88" t="inlineStr">
        <is>
          <t>x</t>
        </is>
      </c>
    </row>
    <row r="217">
      <c r="A217" s="414" t="n"/>
      <c r="B217" s="239" t="inlineStr">
        <is>
          <t>2</t>
        </is>
      </c>
      <c r="C217" s="83" t="inlineStr">
        <is>
          <t>8</t>
        </is>
      </c>
      <c r="D217" s="83" t="inlineStr">
        <is>
          <t>26</t>
        </is>
      </c>
      <c r="E217" s="83" t="inlineStr">
        <is>
          <t>3</t>
        </is>
      </c>
      <c r="F217" s="684">
        <f>ROUNDUP(D217/$N$1+1,0)*E217</f>
        <v/>
      </c>
      <c r="G217" s="82" t="inlineStr">
        <is>
          <t>6</t>
        </is>
      </c>
      <c r="H217" s="83" t="inlineStr">
        <is>
          <t>6</t>
        </is>
      </c>
      <c r="I217" s="83" t="inlineStr">
        <is>
          <t>2%</t>
        </is>
      </c>
      <c r="J217" s="83" t="inlineStr">
        <is>
          <t>2%</t>
        </is>
      </c>
      <c r="K217" s="87" t="inlineStr">
        <is>
          <t>x</t>
        </is>
      </c>
      <c r="L217" s="87" t="inlineStr">
        <is>
          <t>x</t>
        </is>
      </c>
      <c r="M217" s="88" t="inlineStr">
        <is>
          <t>x</t>
        </is>
      </c>
    </row>
    <row r="218">
      <c r="A218" s="414" t="n"/>
      <c r="B218" s="239" t="inlineStr">
        <is>
          <t>3</t>
        </is>
      </c>
      <c r="C218" s="83" t="inlineStr">
        <is>
          <t>14</t>
        </is>
      </c>
      <c r="D218" s="83" t="inlineStr">
        <is>
          <t>50</t>
        </is>
      </c>
      <c r="E218" s="83" t="inlineStr">
        <is>
          <t>4</t>
        </is>
      </c>
      <c r="F218" s="684">
        <f>ROUNDUP(D218/$N$1+1,0)*E218</f>
        <v/>
      </c>
      <c r="G218" s="82" t="inlineStr">
        <is>
          <t>8</t>
        </is>
      </c>
      <c r="H218" s="83" t="inlineStr">
        <is>
          <t>8</t>
        </is>
      </c>
      <c r="I218" s="83" t="inlineStr">
        <is>
          <t>4%</t>
        </is>
      </c>
      <c r="J218" s="83" t="inlineStr">
        <is>
          <t>3%</t>
        </is>
      </c>
      <c r="K218" s="83" t="inlineStr">
        <is>
          <t>3%</t>
        </is>
      </c>
      <c r="L218" s="87" t="inlineStr">
        <is>
          <t>x</t>
        </is>
      </c>
      <c r="M218" s="88" t="inlineStr">
        <is>
          <t>x</t>
        </is>
      </c>
    </row>
    <row r="219">
      <c r="A219" s="414" t="n"/>
      <c r="B219" s="239" t="inlineStr">
        <is>
          <t>4</t>
        </is>
      </c>
      <c r="C219" s="83" t="inlineStr">
        <is>
          <t>20</t>
        </is>
      </c>
      <c r="D219" s="83" t="inlineStr">
        <is>
          <t>100</t>
        </is>
      </c>
      <c r="E219" s="83" t="inlineStr">
        <is>
          <t>4</t>
        </is>
      </c>
      <c r="F219" s="684">
        <f>ROUNDUP(D219/$N$1+1,0)*E219</f>
        <v/>
      </c>
      <c r="G219" s="82" t="inlineStr">
        <is>
          <t>10</t>
        </is>
      </c>
      <c r="H219" s="83" t="inlineStr">
        <is>
          <t>10</t>
        </is>
      </c>
      <c r="I219" s="83" t="inlineStr">
        <is>
          <t>6%</t>
        </is>
      </c>
      <c r="J219" s="83" t="inlineStr">
        <is>
          <t>4%</t>
        </is>
      </c>
      <c r="K219" s="83" t="inlineStr">
        <is>
          <t>4%</t>
        </is>
      </c>
      <c r="L219" s="83" t="inlineStr">
        <is>
          <t>2%</t>
        </is>
      </c>
      <c r="M219" s="88" t="inlineStr">
        <is>
          <t>x</t>
        </is>
      </c>
    </row>
    <row r="220">
      <c r="A220" s="414" t="n"/>
      <c r="B220" s="239" t="inlineStr">
        <is>
          <t>5</t>
        </is>
      </c>
      <c r="C220" s="83" t="inlineStr">
        <is>
          <t>28</t>
        </is>
      </c>
      <c r="D220" s="83" t="inlineStr">
        <is>
          <t>320</t>
        </is>
      </c>
      <c r="E220" s="83" t="inlineStr">
        <is>
          <t>5</t>
        </is>
      </c>
      <c r="F220" s="684">
        <f>ROUNDUP(D220/$N$1+1,0)*E220</f>
        <v/>
      </c>
      <c r="G220" s="82" t="inlineStr">
        <is>
          <t>12</t>
        </is>
      </c>
      <c r="H220" s="83" t="inlineStr">
        <is>
          <t>12</t>
        </is>
      </c>
      <c r="I220" s="83" t="inlineStr">
        <is>
          <t>8%</t>
        </is>
      </c>
      <c r="J220" s="83" t="inlineStr">
        <is>
          <t>5%</t>
        </is>
      </c>
      <c r="K220" s="83" t="inlineStr">
        <is>
          <t>5%</t>
        </is>
      </c>
      <c r="L220" s="83" t="inlineStr">
        <is>
          <t>3%</t>
        </is>
      </c>
      <c r="M220" s="84" t="inlineStr">
        <is>
          <t>3%</t>
        </is>
      </c>
    </row>
    <row r="221">
      <c r="A221" s="414" t="n"/>
      <c r="B221" s="239" t="inlineStr">
        <is>
          <t>6</t>
        </is>
      </c>
      <c r="C221" s="83" t="inlineStr">
        <is>
          <t>36</t>
        </is>
      </c>
      <c r="D221" s="83" t="inlineStr">
        <is>
          <t>400</t>
        </is>
      </c>
      <c r="E221" s="83" t="inlineStr">
        <is>
          <t>6</t>
        </is>
      </c>
      <c r="F221" s="684">
        <f>ROUNDUP(D221/$N$1+1,0)*E221</f>
        <v/>
      </c>
      <c r="G221" s="82" t="inlineStr">
        <is>
          <t>14</t>
        </is>
      </c>
      <c r="H221" s="83" t="inlineStr">
        <is>
          <t>14</t>
        </is>
      </c>
      <c r="I221" s="83" t="inlineStr">
        <is>
          <t>10%</t>
        </is>
      </c>
      <c r="J221" s="83" t="inlineStr">
        <is>
          <t>6%</t>
        </is>
      </c>
      <c r="K221" s="83" t="inlineStr">
        <is>
          <t>6%</t>
        </is>
      </c>
      <c r="L221" s="83" t="inlineStr">
        <is>
          <t>4%</t>
        </is>
      </c>
      <c r="M221" s="84" t="inlineStr">
        <is>
          <t>4%</t>
        </is>
      </c>
    </row>
    <row r="222">
      <c r="A222" s="414" t="n"/>
      <c r="B222" s="239" t="inlineStr">
        <is>
          <t>7</t>
        </is>
      </c>
      <c r="C222" s="83" t="inlineStr">
        <is>
          <t>44</t>
        </is>
      </c>
      <c r="D222" s="83" t="inlineStr">
        <is>
          <t>666</t>
        </is>
      </c>
      <c r="E222" s="83" t="inlineStr">
        <is>
          <t>7</t>
        </is>
      </c>
      <c r="F222" s="684">
        <f>ROUNDUP(D222/$N$1+1,0)*E222</f>
        <v/>
      </c>
      <c r="G222" s="82" t="inlineStr">
        <is>
          <t>16</t>
        </is>
      </c>
      <c r="H222" s="83" t="inlineStr">
        <is>
          <t>16</t>
        </is>
      </c>
      <c r="I222" s="83" t="inlineStr">
        <is>
          <t>12%</t>
        </is>
      </c>
      <c r="J222" s="83" t="inlineStr">
        <is>
          <t>7%</t>
        </is>
      </c>
      <c r="K222" s="83" t="inlineStr">
        <is>
          <t>7%</t>
        </is>
      </c>
      <c r="L222" s="83" t="inlineStr">
        <is>
          <t>5%</t>
        </is>
      </c>
      <c r="M222" s="84" t="inlineStr">
        <is>
          <t>5%</t>
        </is>
      </c>
    </row>
    <row r="223">
      <c r="A223" s="414" t="n"/>
      <c r="B223" s="239" t="inlineStr">
        <is>
          <t>8</t>
        </is>
      </c>
      <c r="C223" s="83" t="inlineStr">
        <is>
          <t>52</t>
        </is>
      </c>
      <c r="D223" s="83" t="inlineStr">
        <is>
          <t>1800</t>
        </is>
      </c>
      <c r="E223" s="83" t="inlineStr">
        <is>
          <t>8</t>
        </is>
      </c>
      <c r="F223" s="684">
        <f>ROUNDUP(D223/$N$1+1,0)*E223</f>
        <v/>
      </c>
      <c r="G223" s="82" t="inlineStr">
        <is>
          <t>18</t>
        </is>
      </c>
      <c r="H223" s="83" t="inlineStr">
        <is>
          <t>18</t>
        </is>
      </c>
      <c r="I223" s="83" t="inlineStr">
        <is>
          <t>14%</t>
        </is>
      </c>
      <c r="J223" s="83" t="inlineStr">
        <is>
          <t>8%</t>
        </is>
      </c>
      <c r="K223" s="83" t="inlineStr">
        <is>
          <t>8%</t>
        </is>
      </c>
      <c r="L223" s="83" t="inlineStr">
        <is>
          <t>6%</t>
        </is>
      </c>
      <c r="M223" s="84" t="inlineStr">
        <is>
          <t>6%</t>
        </is>
      </c>
    </row>
    <row r="224">
      <c r="A224" s="414" t="n"/>
      <c r="B224" s="239" t="inlineStr">
        <is>
          <t>9</t>
        </is>
      </c>
      <c r="C224" s="83" t="inlineStr">
        <is>
          <t>60</t>
        </is>
      </c>
      <c r="D224" s="83" t="inlineStr">
        <is>
          <t>2000</t>
        </is>
      </c>
      <c r="E224" s="83" t="inlineStr">
        <is>
          <t>9</t>
        </is>
      </c>
      <c r="F224" s="684">
        <f>ROUNDUP(D224/$N$1+1,0)*E224</f>
        <v/>
      </c>
      <c r="G224" s="82" t="inlineStr">
        <is>
          <t>20</t>
        </is>
      </c>
      <c r="H224" s="83" t="inlineStr">
        <is>
          <t>20</t>
        </is>
      </c>
      <c r="I224" s="83" t="inlineStr">
        <is>
          <t>16%</t>
        </is>
      </c>
      <c r="J224" s="83" t="inlineStr">
        <is>
          <t>9%</t>
        </is>
      </c>
      <c r="K224" s="83" t="inlineStr">
        <is>
          <t>9%</t>
        </is>
      </c>
      <c r="L224" s="83" t="inlineStr">
        <is>
          <t>7%</t>
        </is>
      </c>
      <c r="M224" s="84" t="inlineStr">
        <is>
          <t>7%</t>
        </is>
      </c>
    </row>
    <row r="225">
      <c r="A225" s="414" t="n"/>
      <c r="B225" s="239" t="inlineStr">
        <is>
          <t>10</t>
        </is>
      </c>
      <c r="C225" s="83" t="inlineStr">
        <is>
          <t>66</t>
        </is>
      </c>
      <c r="D225" s="83" t="inlineStr">
        <is>
          <t>2000</t>
        </is>
      </c>
      <c r="E225" s="83" t="inlineStr">
        <is>
          <t>10</t>
        </is>
      </c>
      <c r="F225" s="684">
        <f>ROUNDUP(D225/$N$1+1,0)*E225</f>
        <v/>
      </c>
      <c r="G225" s="82" t="inlineStr">
        <is>
          <t>22</t>
        </is>
      </c>
      <c r="H225" s="83" t="inlineStr">
        <is>
          <t>22</t>
        </is>
      </c>
      <c r="I225" s="83" t="inlineStr">
        <is>
          <t>18%</t>
        </is>
      </c>
      <c r="J225" s="83" t="inlineStr">
        <is>
          <t>11%</t>
        </is>
      </c>
      <c r="K225" s="83" t="inlineStr">
        <is>
          <t>11%</t>
        </is>
      </c>
      <c r="L225" s="83" t="inlineStr">
        <is>
          <t>8%</t>
        </is>
      </c>
      <c r="M225" s="84" t="inlineStr">
        <is>
          <t>8%</t>
        </is>
      </c>
    </row>
    <row r="226">
      <c r="A226" s="414" t="n"/>
      <c r="B226" s="239" t="inlineStr">
        <is>
          <t>11</t>
        </is>
      </c>
      <c r="C226" s="83" t="inlineStr">
        <is>
          <t>72</t>
        </is>
      </c>
      <c r="D226" s="83" t="inlineStr">
        <is>
          <t>2000</t>
        </is>
      </c>
      <c r="E226" s="83" t="inlineStr">
        <is>
          <t>10</t>
        </is>
      </c>
      <c r="F226" s="222">
        <f>@IF(OR($M$1="基础祝福",$M$1="春节祝福"),ROUNDUP(D226/2+1,0)*E226,ROUNDUP(D226/$N$1+1,0)*E226)</f>
        <v/>
      </c>
      <c r="G226" s="82" t="inlineStr">
        <is>
          <t>24</t>
        </is>
      </c>
      <c r="H226" s="83" t="inlineStr">
        <is>
          <t>24</t>
        </is>
      </c>
      <c r="I226" s="83" t="inlineStr">
        <is>
          <t>20%</t>
        </is>
      </c>
      <c r="J226" s="83" t="inlineStr">
        <is>
          <t>13%</t>
        </is>
      </c>
      <c r="K226" s="83" t="inlineStr">
        <is>
          <t>13%</t>
        </is>
      </c>
      <c r="L226" s="83" t="inlineStr">
        <is>
          <t>9%</t>
        </is>
      </c>
      <c r="M226" s="84" t="inlineStr">
        <is>
          <t>9%</t>
        </is>
      </c>
    </row>
    <row r="227">
      <c r="A227" s="414" t="n"/>
      <c r="B227" s="239" t="inlineStr">
        <is>
          <t>12</t>
        </is>
      </c>
      <c r="C227" s="83" t="inlineStr">
        <is>
          <t>80</t>
        </is>
      </c>
      <c r="D227" s="83" t="inlineStr">
        <is>
          <t>2088</t>
        </is>
      </c>
      <c r="E227" s="83" t="inlineStr">
        <is>
          <t>11</t>
        </is>
      </c>
      <c r="F227" s="222">
        <f>@IF(OR($M$1="基础祝福",$M$1="春节祝福"),ROUNDUP(D227/2+1,0)*E227,ROUNDUP(D227/$N$1+1,0)*E227)</f>
        <v/>
      </c>
      <c r="G227" s="82" t="inlineStr">
        <is>
          <t>26</t>
        </is>
      </c>
      <c r="H227" s="83" t="inlineStr">
        <is>
          <t>26</t>
        </is>
      </c>
      <c r="I227" s="83" t="inlineStr">
        <is>
          <t>23%</t>
        </is>
      </c>
      <c r="J227" s="83" t="inlineStr">
        <is>
          <t>15%</t>
        </is>
      </c>
      <c r="K227" s="83" t="inlineStr">
        <is>
          <t>15%</t>
        </is>
      </c>
      <c r="L227" s="83" t="inlineStr">
        <is>
          <t>10%</t>
        </is>
      </c>
      <c r="M227" s="84" t="inlineStr">
        <is>
          <t>10%</t>
        </is>
      </c>
    </row>
    <row r="228">
      <c r="A228" s="414" t="n"/>
      <c r="B228" s="239" t="inlineStr">
        <is>
          <t>13</t>
        </is>
      </c>
      <c r="C228" s="83" t="inlineStr">
        <is>
          <t>86</t>
        </is>
      </c>
      <c r="D228" s="83" t="inlineStr">
        <is>
          <t>2088</t>
        </is>
      </c>
      <c r="E228" s="83" t="inlineStr">
        <is>
          <t>12</t>
        </is>
      </c>
      <c r="F228" s="222">
        <f>ROUNDUP(D228/2+1,0)*E228</f>
        <v/>
      </c>
      <c r="G228" s="82" t="inlineStr">
        <is>
          <t>28</t>
        </is>
      </c>
      <c r="H228" s="83" t="inlineStr">
        <is>
          <t>28</t>
        </is>
      </c>
      <c r="I228" s="83" t="inlineStr">
        <is>
          <t>26%</t>
        </is>
      </c>
      <c r="J228" s="83" t="inlineStr">
        <is>
          <t>17%</t>
        </is>
      </c>
      <c r="K228" s="83" t="inlineStr">
        <is>
          <t>17%</t>
        </is>
      </c>
      <c r="L228" s="83" t="inlineStr">
        <is>
          <t>11%</t>
        </is>
      </c>
      <c r="M228" s="84" t="inlineStr">
        <is>
          <t>11%</t>
        </is>
      </c>
    </row>
    <row r="229">
      <c r="A229" s="414" t="n"/>
      <c r="B229" s="239" t="inlineStr">
        <is>
          <t>14</t>
        </is>
      </c>
      <c r="C229" s="83" t="inlineStr">
        <is>
          <t>92</t>
        </is>
      </c>
      <c r="D229" s="83" t="inlineStr">
        <is>
          <t>2088</t>
        </is>
      </c>
      <c r="E229" s="83" t="inlineStr">
        <is>
          <t>12</t>
        </is>
      </c>
      <c r="F229" s="222">
        <f>ROUNDUP(D229/2+1,0)*E229</f>
        <v/>
      </c>
      <c r="G229" s="82" t="inlineStr">
        <is>
          <t>30</t>
        </is>
      </c>
      <c r="H229" s="83" t="inlineStr">
        <is>
          <t>30</t>
        </is>
      </c>
      <c r="I229" s="83" t="inlineStr">
        <is>
          <t>29%</t>
        </is>
      </c>
      <c r="J229" s="83" t="inlineStr">
        <is>
          <t>19%</t>
        </is>
      </c>
      <c r="K229" s="83" t="inlineStr">
        <is>
          <t>19%</t>
        </is>
      </c>
      <c r="L229" s="83" t="inlineStr">
        <is>
          <t>13%</t>
        </is>
      </c>
      <c r="M229" s="84" t="inlineStr">
        <is>
          <t>13%</t>
        </is>
      </c>
    </row>
    <row r="230">
      <c r="A230" s="76" t="n"/>
      <c r="B230" s="268" t="inlineStr">
        <is>
          <t>15</t>
        </is>
      </c>
      <c r="C230" s="90" t="inlineStr">
        <is>
          <t>100</t>
        </is>
      </c>
      <c r="D230" s="91" t="inlineStr">
        <is>
          <t>x</t>
        </is>
      </c>
      <c r="E230" s="91" t="inlineStr">
        <is>
          <t>x</t>
        </is>
      </c>
      <c r="F230" s="692" t="inlineStr">
        <is>
          <t>x</t>
        </is>
      </c>
      <c r="G230" s="89" t="inlineStr">
        <is>
          <t>35</t>
        </is>
      </c>
      <c r="H230" s="90" t="inlineStr">
        <is>
          <t>35</t>
        </is>
      </c>
      <c r="I230" s="90" t="inlineStr">
        <is>
          <t>32%</t>
        </is>
      </c>
      <c r="J230" s="90" t="inlineStr">
        <is>
          <t>22%</t>
        </is>
      </c>
      <c r="K230" s="90" t="inlineStr">
        <is>
          <t>22%</t>
        </is>
      </c>
      <c r="L230" s="90" t="inlineStr">
        <is>
          <t>15%</t>
        </is>
      </c>
      <c r="M230" s="224" t="inlineStr">
        <is>
          <t>15%</t>
        </is>
      </c>
    </row>
    <row r="231">
      <c r="A231" s="565" t="inlineStr"/>
    </row>
    <row r="232">
      <c r="A232" s="24" t="inlineStr">
        <is>
          <t>名称</t>
        </is>
      </c>
      <c r="B232" s="386" t="inlineStr">
        <is>
          <t>强化</t>
        </is>
      </c>
      <c r="C232" s="202" t="inlineStr">
        <is>
          <t>战斗力</t>
        </is>
      </c>
      <c r="D232" s="202" t="inlineStr">
        <is>
          <t>祝福值</t>
        </is>
      </c>
      <c r="E232" s="202" t="inlineStr">
        <is>
          <t>单次材料</t>
        </is>
      </c>
      <c r="F232" s="24" t="inlineStr">
        <is>
          <t>满值神话</t>
        </is>
      </c>
      <c r="G232" s="24" t="inlineStr">
        <is>
          <t>力量值</t>
        </is>
      </c>
      <c r="H232" s="24" t="inlineStr">
        <is>
          <t>武器暴击</t>
        </is>
      </c>
      <c r="I232" s="24" t="inlineStr">
        <is>
          <t>武器暴伤</t>
        </is>
      </c>
      <c r="J232" s="24" t="inlineStr">
        <is>
          <t>大型穿透</t>
        </is>
      </c>
      <c r="K232" s="24" t="inlineStr">
        <is>
          <t>小型穿透</t>
        </is>
      </c>
      <c r="L232" s="24" t="inlineStr">
        <is>
          <t>投掷穿透</t>
        </is>
      </c>
      <c r="M232" s="386" t="inlineStr">
        <is>
          <t>中型穿透</t>
        </is>
      </c>
    </row>
    <row r="233">
      <c r="A233" s="442" t="inlineStr">
        <is>
          <t>神话法宝
伏羲古琴</t>
        </is>
      </c>
      <c r="B233" s="683" t="inlineStr">
        <is>
          <t>0</t>
        </is>
      </c>
      <c r="C233" s="566" t="inlineStr">
        <is>
          <t>2</t>
        </is>
      </c>
      <c r="D233" s="566" t="inlineStr">
        <is>
          <t>6</t>
        </is>
      </c>
      <c r="E233" s="566" t="inlineStr">
        <is>
          <t>1</t>
        </is>
      </c>
      <c r="F233" s="684">
        <f>ROUNDUP(D233/$N$1+1,0)*E233</f>
        <v/>
      </c>
      <c r="G233" s="558" t="inlineStr">
        <is>
          <t>3</t>
        </is>
      </c>
      <c r="H233" s="666" t="inlineStr">
        <is>
          <t>x</t>
        </is>
      </c>
      <c r="I233" s="666" t="inlineStr">
        <is>
          <t>x</t>
        </is>
      </c>
      <c r="J233" s="666" t="inlineStr">
        <is>
          <t>x</t>
        </is>
      </c>
      <c r="K233" s="666" t="inlineStr">
        <is>
          <t>x</t>
        </is>
      </c>
      <c r="L233" s="666" t="inlineStr">
        <is>
          <t>x</t>
        </is>
      </c>
      <c r="M233" s="1056" t="inlineStr">
        <is>
          <t>x</t>
        </is>
      </c>
    </row>
    <row r="234">
      <c r="A234" s="414" t="n"/>
      <c r="B234" s="239" t="inlineStr">
        <is>
          <t>1</t>
        </is>
      </c>
      <c r="C234" s="83" t="inlineStr">
        <is>
          <t>4</t>
        </is>
      </c>
      <c r="D234" s="83" t="inlineStr">
        <is>
          <t>10</t>
        </is>
      </c>
      <c r="E234" s="83" t="inlineStr">
        <is>
          <t>2</t>
        </is>
      </c>
      <c r="F234" s="684">
        <f>ROUNDUP(D234/$N$1+1,0)*E234</f>
        <v/>
      </c>
      <c r="G234" s="82" t="inlineStr">
        <is>
          <t>4</t>
        </is>
      </c>
      <c r="H234" s="83" t="inlineStr">
        <is>
          <t>1%</t>
        </is>
      </c>
      <c r="I234" s="83" t="inlineStr">
        <is>
          <t>1%</t>
        </is>
      </c>
      <c r="J234" s="87" t="inlineStr">
        <is>
          <t>x</t>
        </is>
      </c>
      <c r="K234" s="87" t="inlineStr">
        <is>
          <t>x</t>
        </is>
      </c>
      <c r="L234" s="87" t="inlineStr">
        <is>
          <t>x</t>
        </is>
      </c>
      <c r="M234" s="88" t="inlineStr">
        <is>
          <t>x</t>
        </is>
      </c>
    </row>
    <row r="235">
      <c r="A235" s="414" t="n"/>
      <c r="B235" s="239" t="inlineStr">
        <is>
          <t>2</t>
        </is>
      </c>
      <c r="C235" s="83" t="inlineStr">
        <is>
          <t>8</t>
        </is>
      </c>
      <c r="D235" s="83" t="inlineStr">
        <is>
          <t>26</t>
        </is>
      </c>
      <c r="E235" s="83" t="inlineStr">
        <is>
          <t>3</t>
        </is>
      </c>
      <c r="F235" s="684">
        <f>ROUNDUP(D235/$N$1+1,0)*E235</f>
        <v/>
      </c>
      <c r="G235" s="82" t="inlineStr">
        <is>
          <t>5</t>
        </is>
      </c>
      <c r="H235" s="83" t="inlineStr">
        <is>
          <t>2%</t>
        </is>
      </c>
      <c r="I235" s="83" t="inlineStr">
        <is>
          <t>2%</t>
        </is>
      </c>
      <c r="J235" s="83" t="inlineStr">
        <is>
          <t>1%</t>
        </is>
      </c>
      <c r="K235" s="83" t="inlineStr">
        <is>
          <t>1%</t>
        </is>
      </c>
      <c r="L235" s="87" t="inlineStr">
        <is>
          <t>x</t>
        </is>
      </c>
      <c r="M235" s="88" t="inlineStr">
        <is>
          <t>x</t>
        </is>
      </c>
    </row>
    <row r="236">
      <c r="A236" s="414" t="n"/>
      <c r="B236" s="239" t="inlineStr">
        <is>
          <t>3</t>
        </is>
      </c>
      <c r="C236" s="83" t="inlineStr">
        <is>
          <t>14</t>
        </is>
      </c>
      <c r="D236" s="83" t="inlineStr">
        <is>
          <t>50</t>
        </is>
      </c>
      <c r="E236" s="83" t="inlineStr">
        <is>
          <t>4</t>
        </is>
      </c>
      <c r="F236" s="684">
        <f>ROUNDUP(D236/$N$1+1,0)*E236</f>
        <v/>
      </c>
      <c r="G236" s="82" t="inlineStr">
        <is>
          <t>6</t>
        </is>
      </c>
      <c r="H236" s="83" t="inlineStr">
        <is>
          <t>4%</t>
        </is>
      </c>
      <c r="I236" s="83" t="inlineStr">
        <is>
          <t>3%</t>
        </is>
      </c>
      <c r="J236" s="83" t="inlineStr">
        <is>
          <t>2%</t>
        </is>
      </c>
      <c r="K236" s="83" t="inlineStr">
        <is>
          <t>2%</t>
        </is>
      </c>
      <c r="L236" s="87" t="inlineStr">
        <is>
          <t>x</t>
        </is>
      </c>
      <c r="M236" s="88" t="inlineStr">
        <is>
          <t>x</t>
        </is>
      </c>
    </row>
    <row r="237">
      <c r="A237" s="414" t="n"/>
      <c r="B237" s="239" t="inlineStr">
        <is>
          <t>4</t>
        </is>
      </c>
      <c r="C237" s="83" t="inlineStr">
        <is>
          <t>20</t>
        </is>
      </c>
      <c r="D237" s="83" t="inlineStr">
        <is>
          <t>100</t>
        </is>
      </c>
      <c r="E237" s="83" t="inlineStr">
        <is>
          <t>4</t>
        </is>
      </c>
      <c r="F237" s="684">
        <f>ROUNDUP(D237/$N$1+1,0)*E237</f>
        <v/>
      </c>
      <c r="G237" s="82" t="inlineStr">
        <is>
          <t>7</t>
        </is>
      </c>
      <c r="H237" s="83" t="inlineStr">
        <is>
          <t>6%</t>
        </is>
      </c>
      <c r="I237" s="83" t="inlineStr">
        <is>
          <t>4%</t>
        </is>
      </c>
      <c r="J237" s="83" t="inlineStr">
        <is>
          <t>3%</t>
        </is>
      </c>
      <c r="K237" s="83" t="inlineStr">
        <is>
          <t>3%</t>
        </is>
      </c>
      <c r="L237" s="83" t="inlineStr">
        <is>
          <t>3%</t>
        </is>
      </c>
      <c r="M237" s="84" t="inlineStr">
        <is>
          <t>3%</t>
        </is>
      </c>
    </row>
    <row r="238">
      <c r="A238" s="414" t="n"/>
      <c r="B238" s="239" t="inlineStr">
        <is>
          <t>5</t>
        </is>
      </c>
      <c r="C238" s="83" t="inlineStr">
        <is>
          <t>28</t>
        </is>
      </c>
      <c r="D238" s="83" t="inlineStr">
        <is>
          <t>320</t>
        </is>
      </c>
      <c r="E238" s="83" t="inlineStr">
        <is>
          <t>5</t>
        </is>
      </c>
      <c r="F238" s="684">
        <f>ROUNDUP(D238/$N$1+1,0)*E238</f>
        <v/>
      </c>
      <c r="G238" s="82" t="inlineStr">
        <is>
          <t>8</t>
        </is>
      </c>
      <c r="H238" s="83" t="inlineStr">
        <is>
          <t>8%</t>
        </is>
      </c>
      <c r="I238" s="83" t="inlineStr">
        <is>
          <t>6%</t>
        </is>
      </c>
      <c r="J238" s="83" t="inlineStr">
        <is>
          <t>4%</t>
        </is>
      </c>
      <c r="K238" s="83" t="inlineStr">
        <is>
          <t>4%</t>
        </is>
      </c>
      <c r="L238" s="83" t="inlineStr">
        <is>
          <t>4%</t>
        </is>
      </c>
      <c r="M238" s="84" t="inlineStr">
        <is>
          <t>4%</t>
        </is>
      </c>
    </row>
    <row r="239">
      <c r="A239" s="414" t="n"/>
      <c r="B239" s="239" t="inlineStr">
        <is>
          <t>6</t>
        </is>
      </c>
      <c r="C239" s="83" t="inlineStr">
        <is>
          <t>36</t>
        </is>
      </c>
      <c r="D239" s="83" t="inlineStr">
        <is>
          <t>400</t>
        </is>
      </c>
      <c r="E239" s="83" t="inlineStr">
        <is>
          <t>6</t>
        </is>
      </c>
      <c r="F239" s="684">
        <f>ROUNDUP(D239/$N$1+1,0)*E239</f>
        <v/>
      </c>
      <c r="G239" s="82" t="inlineStr">
        <is>
          <t>9</t>
        </is>
      </c>
      <c r="H239" s="83" t="inlineStr">
        <is>
          <t>10%</t>
        </is>
      </c>
      <c r="I239" s="83" t="inlineStr">
        <is>
          <t>7%</t>
        </is>
      </c>
      <c r="J239" s="83" t="inlineStr">
        <is>
          <t>5%</t>
        </is>
      </c>
      <c r="K239" s="83" t="inlineStr">
        <is>
          <t>5%</t>
        </is>
      </c>
      <c r="L239" s="83" t="inlineStr">
        <is>
          <t>5%</t>
        </is>
      </c>
      <c r="M239" s="84" t="inlineStr">
        <is>
          <t>5%</t>
        </is>
      </c>
    </row>
    <row r="240">
      <c r="A240" s="414" t="n"/>
      <c r="B240" s="239" t="inlineStr">
        <is>
          <t>7</t>
        </is>
      </c>
      <c r="C240" s="83" t="inlineStr">
        <is>
          <t>44</t>
        </is>
      </c>
      <c r="D240" s="83" t="inlineStr">
        <is>
          <t>666</t>
        </is>
      </c>
      <c r="E240" s="83" t="inlineStr">
        <is>
          <t>7</t>
        </is>
      </c>
      <c r="F240" s="684">
        <f>ROUNDUP(D240/$N$1+1,0)*E240</f>
        <v/>
      </c>
      <c r="G240" s="82" t="inlineStr">
        <is>
          <t>10</t>
        </is>
      </c>
      <c r="H240" s="83" t="inlineStr">
        <is>
          <t>12%</t>
        </is>
      </c>
      <c r="I240" s="83" t="inlineStr">
        <is>
          <t>10%</t>
        </is>
      </c>
      <c r="J240" s="83" t="inlineStr">
        <is>
          <t>6%</t>
        </is>
      </c>
      <c r="K240" s="83" t="inlineStr">
        <is>
          <t>6%</t>
        </is>
      </c>
      <c r="L240" s="83" t="inlineStr">
        <is>
          <t>6%</t>
        </is>
      </c>
      <c r="M240" s="84" t="inlineStr">
        <is>
          <t>6%</t>
        </is>
      </c>
    </row>
    <row r="241">
      <c r="A241" s="414" t="n"/>
      <c r="B241" s="239" t="inlineStr">
        <is>
          <t>8</t>
        </is>
      </c>
      <c r="C241" s="83" t="inlineStr">
        <is>
          <t>52</t>
        </is>
      </c>
      <c r="D241" s="83" t="inlineStr">
        <is>
          <t>1800</t>
        </is>
      </c>
      <c r="E241" s="83" t="inlineStr">
        <is>
          <t>8</t>
        </is>
      </c>
      <c r="F241" s="684">
        <f>ROUNDUP(D241/$N$1+1,0)*E241</f>
        <v/>
      </c>
      <c r="G241" s="82" t="inlineStr">
        <is>
          <t>12</t>
        </is>
      </c>
      <c r="H241" s="83" t="inlineStr">
        <is>
          <t>14%</t>
        </is>
      </c>
      <c r="I241" s="83" t="inlineStr">
        <is>
          <t>12%</t>
        </is>
      </c>
      <c r="J241" s="83" t="inlineStr">
        <is>
          <t>7%</t>
        </is>
      </c>
      <c r="K241" s="83" t="inlineStr">
        <is>
          <t>7%</t>
        </is>
      </c>
      <c r="L241" s="83" t="inlineStr">
        <is>
          <t>7%</t>
        </is>
      </c>
      <c r="M241" s="84" t="inlineStr">
        <is>
          <t>7%</t>
        </is>
      </c>
    </row>
    <row r="242">
      <c r="A242" s="414" t="n"/>
      <c r="B242" s="239" t="inlineStr">
        <is>
          <t>9</t>
        </is>
      </c>
      <c r="C242" s="83" t="inlineStr">
        <is>
          <t>60</t>
        </is>
      </c>
      <c r="D242" s="83" t="inlineStr">
        <is>
          <t>2000</t>
        </is>
      </c>
      <c r="E242" s="83" t="inlineStr">
        <is>
          <t>9</t>
        </is>
      </c>
      <c r="F242" s="684">
        <f>ROUNDUP(D242/$N$1+1,0)*E242</f>
        <v/>
      </c>
      <c r="G242" s="82" t="inlineStr">
        <is>
          <t>14</t>
        </is>
      </c>
      <c r="H242" s="83" t="inlineStr">
        <is>
          <t>16%</t>
        </is>
      </c>
      <c r="I242" s="83" t="inlineStr">
        <is>
          <t>14%</t>
        </is>
      </c>
      <c r="J242" s="83" t="inlineStr">
        <is>
          <t>8%</t>
        </is>
      </c>
      <c r="K242" s="83" t="inlineStr">
        <is>
          <t>8%</t>
        </is>
      </c>
      <c r="L242" s="83" t="inlineStr">
        <is>
          <t>8%</t>
        </is>
      </c>
      <c r="M242" s="84" t="inlineStr">
        <is>
          <t>8%</t>
        </is>
      </c>
    </row>
    <row r="243">
      <c r="A243" s="414" t="n"/>
      <c r="B243" s="239" t="inlineStr">
        <is>
          <t>10</t>
        </is>
      </c>
      <c r="C243" s="83" t="inlineStr">
        <is>
          <t>66</t>
        </is>
      </c>
      <c r="D243" s="83" t="inlineStr">
        <is>
          <t>2000</t>
        </is>
      </c>
      <c r="E243" s="83" t="inlineStr">
        <is>
          <t>10</t>
        </is>
      </c>
      <c r="F243" s="684">
        <f>ROUNDUP(D243/$N$1+1,0)*E243</f>
        <v/>
      </c>
      <c r="G243" s="1246" t="inlineStr">
        <is>
          <t>16</t>
        </is>
      </c>
      <c r="H243" s="1247" t="inlineStr">
        <is>
          <t>18%</t>
        </is>
      </c>
      <c r="I243" s="1247" t="inlineStr">
        <is>
          <t>16%</t>
        </is>
      </c>
      <c r="J243" s="1247" t="inlineStr">
        <is>
          <t>9%</t>
        </is>
      </c>
      <c r="K243" s="1247" t="inlineStr">
        <is>
          <t>9%</t>
        </is>
      </c>
      <c r="L243" s="1247" t="inlineStr">
        <is>
          <t>9%</t>
        </is>
      </c>
      <c r="M243" s="211" t="inlineStr">
        <is>
          <t>9%</t>
        </is>
      </c>
    </row>
    <row r="244">
      <c r="A244" s="414" t="n"/>
      <c r="B244" s="239" t="inlineStr">
        <is>
          <t>11</t>
        </is>
      </c>
      <c r="C244" s="83" t="inlineStr">
        <is>
          <t>72</t>
        </is>
      </c>
      <c r="D244" s="83" t="inlineStr">
        <is>
          <t>2000</t>
        </is>
      </c>
      <c r="E244" s="83" t="inlineStr">
        <is>
          <t>10</t>
        </is>
      </c>
      <c r="F244" s="222">
        <f>@IF(OR($M$1="基础祝福",$M$1="春节祝福"),ROUNDUP(D244/2+1,0)*E244,ROUNDUP(D244/$N$1+1,0)*E244)</f>
        <v/>
      </c>
      <c r="G244" s="1246" t="inlineStr">
        <is>
          <t>18</t>
        </is>
      </c>
      <c r="H244" s="1247" t="inlineStr">
        <is>
          <t>20%</t>
        </is>
      </c>
      <c r="I244" s="1247" t="inlineStr">
        <is>
          <t>18%</t>
        </is>
      </c>
      <c r="J244" s="1247" t="inlineStr">
        <is>
          <t>10%</t>
        </is>
      </c>
      <c r="K244" s="1247" t="inlineStr">
        <is>
          <t>10%</t>
        </is>
      </c>
      <c r="L244" s="1247" t="inlineStr">
        <is>
          <t>10%</t>
        </is>
      </c>
      <c r="M244" s="211" t="inlineStr">
        <is>
          <t>10%</t>
        </is>
      </c>
    </row>
    <row r="245">
      <c r="A245" s="414" t="n"/>
      <c r="B245" s="239" t="inlineStr">
        <is>
          <t>12</t>
        </is>
      </c>
      <c r="C245" s="83" t="inlineStr">
        <is>
          <t>80</t>
        </is>
      </c>
      <c r="D245" s="83" t="inlineStr">
        <is>
          <t>2088</t>
        </is>
      </c>
      <c r="E245" s="83" t="inlineStr">
        <is>
          <t>11</t>
        </is>
      </c>
      <c r="F245" s="222">
        <f>@IF(OR($M$1="基础祝福",$M$1="春节祝福"),ROUNDUP(D245/2+1,0)*E245,ROUNDUP(D245/$N$1+1,0)*E245)</f>
        <v/>
      </c>
      <c r="G245" s="1246" t="inlineStr">
        <is>
          <t>20</t>
        </is>
      </c>
      <c r="H245" s="1247" t="inlineStr">
        <is>
          <t>23%</t>
        </is>
      </c>
      <c r="I245" s="1247" t="inlineStr">
        <is>
          <t>20%</t>
        </is>
      </c>
      <c r="J245" s="1247" t="inlineStr">
        <is>
          <t>12%</t>
        </is>
      </c>
      <c r="K245" s="1244" t="inlineStr">
        <is>
          <t>12%</t>
        </is>
      </c>
      <c r="L245" s="1244" t="inlineStr">
        <is>
          <t>12%</t>
        </is>
      </c>
      <c r="M245" s="1245" t="inlineStr">
        <is>
          <t>12%</t>
        </is>
      </c>
    </row>
    <row r="246">
      <c r="A246" s="414" t="n"/>
      <c r="B246" s="239" t="inlineStr">
        <is>
          <t>13</t>
        </is>
      </c>
      <c r="C246" s="83" t="inlineStr">
        <is>
          <t>86</t>
        </is>
      </c>
      <c r="D246" s="83" t="inlineStr">
        <is>
          <t>2088</t>
        </is>
      </c>
      <c r="E246" s="83" t="inlineStr">
        <is>
          <t>12</t>
        </is>
      </c>
      <c r="F246" s="222">
        <f>ROUNDUP(D246/2+1,0)*E246</f>
        <v/>
      </c>
      <c r="G246" s="1246" t="inlineStr">
        <is>
          <t>22</t>
        </is>
      </c>
      <c r="H246" s="1247" t="inlineStr">
        <is>
          <t>26%</t>
        </is>
      </c>
      <c r="I246" s="1247" t="inlineStr">
        <is>
          <t>22%</t>
        </is>
      </c>
      <c r="J246" s="1247" t="inlineStr">
        <is>
          <t>14%</t>
        </is>
      </c>
      <c r="K246" s="1244" t="inlineStr">
        <is>
          <t>14%</t>
        </is>
      </c>
      <c r="L246" s="1244" t="inlineStr">
        <is>
          <t>14%</t>
        </is>
      </c>
      <c r="M246" s="1245" t="inlineStr">
        <is>
          <t>14%</t>
        </is>
      </c>
    </row>
    <row r="247">
      <c r="A247" s="414" t="n"/>
      <c r="B247" s="239" t="inlineStr">
        <is>
          <t>14</t>
        </is>
      </c>
      <c r="C247" s="83" t="inlineStr">
        <is>
          <t>92</t>
        </is>
      </c>
      <c r="D247" s="83" t="inlineStr">
        <is>
          <t>2088</t>
        </is>
      </c>
      <c r="E247" s="83" t="inlineStr">
        <is>
          <t>12</t>
        </is>
      </c>
      <c r="F247" s="222">
        <f>ROUNDUP(D247/2+1,0)*E247</f>
        <v/>
      </c>
      <c r="G247" s="1246" t="inlineStr">
        <is>
          <t>25</t>
        </is>
      </c>
      <c r="H247" s="1247" t="inlineStr">
        <is>
          <t>29%</t>
        </is>
      </c>
      <c r="I247" s="1247" t="inlineStr">
        <is>
          <t>25%</t>
        </is>
      </c>
      <c r="J247" s="1247" t="inlineStr">
        <is>
          <t>16%</t>
        </is>
      </c>
      <c r="K247" s="1244" t="inlineStr">
        <is>
          <t>16%</t>
        </is>
      </c>
      <c r="L247" s="1244" t="inlineStr">
        <is>
          <t>16%</t>
        </is>
      </c>
      <c r="M247" s="1245" t="inlineStr">
        <is>
          <t>16%</t>
        </is>
      </c>
    </row>
    <row r="248">
      <c r="A248" s="76" t="n"/>
      <c r="B248" s="268" t="inlineStr">
        <is>
          <t>15</t>
        </is>
      </c>
      <c r="C248" s="90" t="inlineStr">
        <is>
          <t>100</t>
        </is>
      </c>
      <c r="D248" s="91" t="inlineStr">
        <is>
          <t>x</t>
        </is>
      </c>
      <c r="E248" s="91" t="inlineStr">
        <is>
          <t>x</t>
        </is>
      </c>
      <c r="F248" s="692" t="inlineStr">
        <is>
          <t>x</t>
        </is>
      </c>
      <c r="G248" s="89" t="inlineStr">
        <is>
          <t>30</t>
        </is>
      </c>
      <c r="H248" s="90" t="inlineStr">
        <is>
          <t>32%</t>
        </is>
      </c>
      <c r="I248" s="90" t="inlineStr">
        <is>
          <t>28%</t>
        </is>
      </c>
      <c r="J248" s="90" t="inlineStr">
        <is>
          <t>19%</t>
        </is>
      </c>
      <c r="K248" s="90" t="inlineStr">
        <is>
          <t>19%</t>
        </is>
      </c>
      <c r="L248" s="90" t="inlineStr">
        <is>
          <t>19%</t>
        </is>
      </c>
      <c r="M248" s="224" t="inlineStr">
        <is>
          <t>19%</t>
        </is>
      </c>
    </row>
    <row r="249">
      <c r="A249" s="565" t="inlineStr"/>
    </row>
    <row r="250">
      <c r="A250" s="24" t="inlineStr">
        <is>
          <t>名称</t>
        </is>
      </c>
      <c r="B250" s="386" t="inlineStr">
        <is>
          <t>强化</t>
        </is>
      </c>
      <c r="C250" s="202" t="inlineStr">
        <is>
          <t>战斗力</t>
        </is>
      </c>
      <c r="D250" s="202" t="inlineStr">
        <is>
          <t>祝福值</t>
        </is>
      </c>
      <c r="E250" s="202" t="inlineStr">
        <is>
          <t>单次材料</t>
        </is>
      </c>
      <c r="F250" s="24" t="inlineStr">
        <is>
          <t>满值神话</t>
        </is>
      </c>
      <c r="G250" s="24" t="inlineStr">
        <is>
          <t>速度值</t>
        </is>
      </c>
      <c r="H250" s="24" t="inlineStr">
        <is>
          <t>真实伤害</t>
        </is>
      </c>
      <c r="I250" s="24" t="inlineStr">
        <is>
          <t>技能韧性</t>
        </is>
      </c>
      <c r="J250" s="24" t="inlineStr">
        <is>
          <t>固定减伤</t>
        </is>
      </c>
      <c r="K250" s="24" t="inlineStr">
        <is>
          <t>武器穿透</t>
        </is>
      </c>
      <c r="L250" s="24" t="inlineStr">
        <is>
          <t>武器抗穿</t>
        </is>
      </c>
      <c r="M250" s="386" t="inlineStr">
        <is>
          <t>抗暴率</t>
        </is>
      </c>
    </row>
    <row r="251">
      <c r="A251" s="442" t="inlineStr">
        <is>
          <t>神话法宝
昆仑镜</t>
        </is>
      </c>
      <c r="B251" s="683" t="inlineStr">
        <is>
          <t>0</t>
        </is>
      </c>
      <c r="C251" s="566" t="inlineStr">
        <is>
          <t>2</t>
        </is>
      </c>
      <c r="D251" s="566" t="inlineStr">
        <is>
          <t>6</t>
        </is>
      </c>
      <c r="E251" s="566" t="inlineStr">
        <is>
          <t>1</t>
        </is>
      </c>
      <c r="F251" s="684">
        <f>ROUNDUP(D251/$N$1+1,0)*E251</f>
        <v/>
      </c>
      <c r="G251" s="558" t="inlineStr">
        <is>
          <t>1</t>
        </is>
      </c>
      <c r="H251" s="566" t="inlineStr">
        <is>
          <t>6</t>
        </is>
      </c>
      <c r="I251" s="566" t="inlineStr">
        <is>
          <t>1%</t>
        </is>
      </c>
      <c r="J251" s="666" t="inlineStr">
        <is>
          <t>x</t>
        </is>
      </c>
      <c r="K251" s="666" t="inlineStr">
        <is>
          <t>x</t>
        </is>
      </c>
      <c r="L251" s="666" t="inlineStr">
        <is>
          <t>x</t>
        </is>
      </c>
      <c r="M251" s="1056" t="inlineStr">
        <is>
          <t>x</t>
        </is>
      </c>
    </row>
    <row r="252">
      <c r="A252" s="414" t="n"/>
      <c r="B252" s="239" t="inlineStr">
        <is>
          <t>1</t>
        </is>
      </c>
      <c r="C252" s="83" t="inlineStr">
        <is>
          <t>4</t>
        </is>
      </c>
      <c r="D252" s="83" t="inlineStr">
        <is>
          <t>10</t>
        </is>
      </c>
      <c r="E252" s="83" t="inlineStr">
        <is>
          <t>2</t>
        </is>
      </c>
      <c r="F252" s="684">
        <f>ROUNDUP(D252/$N$1+1,0)*E252</f>
        <v/>
      </c>
      <c r="G252" s="82" t="inlineStr">
        <is>
          <t>1</t>
        </is>
      </c>
      <c r="H252" s="83" t="inlineStr">
        <is>
          <t>8</t>
        </is>
      </c>
      <c r="I252" s="83" t="inlineStr">
        <is>
          <t>2%</t>
        </is>
      </c>
      <c r="J252" s="83" t="inlineStr">
        <is>
          <t>3</t>
        </is>
      </c>
      <c r="K252" s="83" t="inlineStr">
        <is>
          <t>1%</t>
        </is>
      </c>
      <c r="L252" s="83" t="inlineStr">
        <is>
          <t>1%</t>
        </is>
      </c>
      <c r="M252" s="88" t="inlineStr">
        <is>
          <t>x</t>
        </is>
      </c>
    </row>
    <row r="253">
      <c r="A253" s="414" t="n"/>
      <c r="B253" s="239" t="inlineStr">
        <is>
          <t>2</t>
        </is>
      </c>
      <c r="C253" s="83" t="inlineStr">
        <is>
          <t>8</t>
        </is>
      </c>
      <c r="D253" s="83" t="inlineStr">
        <is>
          <t>26</t>
        </is>
      </c>
      <c r="E253" s="83" t="inlineStr">
        <is>
          <t>3</t>
        </is>
      </c>
      <c r="F253" s="684">
        <f>ROUNDUP(D253/$N$1+1,0)*E253</f>
        <v/>
      </c>
      <c r="G253" s="82" t="inlineStr">
        <is>
          <t>1</t>
        </is>
      </c>
      <c r="H253" s="83" t="inlineStr">
        <is>
          <t>10</t>
        </is>
      </c>
      <c r="I253" s="83" t="inlineStr">
        <is>
          <t>3%</t>
        </is>
      </c>
      <c r="J253" s="83" t="inlineStr">
        <is>
          <t>4</t>
        </is>
      </c>
      <c r="K253" s="83" t="inlineStr">
        <is>
          <t>1%</t>
        </is>
      </c>
      <c r="L253" s="83" t="inlineStr">
        <is>
          <t>1%</t>
        </is>
      </c>
      <c r="M253" s="84" t="inlineStr">
        <is>
          <t>2%</t>
        </is>
      </c>
    </row>
    <row r="254">
      <c r="A254" s="414" t="n"/>
      <c r="B254" s="239" t="inlineStr">
        <is>
          <t>3</t>
        </is>
      </c>
      <c r="C254" s="83" t="inlineStr">
        <is>
          <t>14</t>
        </is>
      </c>
      <c r="D254" s="83" t="inlineStr">
        <is>
          <t>50</t>
        </is>
      </c>
      <c r="E254" s="83" t="inlineStr">
        <is>
          <t>4</t>
        </is>
      </c>
      <c r="F254" s="684">
        <f>ROUNDUP(D254/$N$1+1,0)*E254</f>
        <v/>
      </c>
      <c r="G254" s="82" t="inlineStr">
        <is>
          <t>2</t>
        </is>
      </c>
      <c r="H254" s="83" t="inlineStr">
        <is>
          <t>12</t>
        </is>
      </c>
      <c r="I254" s="83" t="inlineStr">
        <is>
          <t>5%</t>
        </is>
      </c>
      <c r="J254" s="83" t="inlineStr">
        <is>
          <t>6</t>
        </is>
      </c>
      <c r="K254" s="83" t="inlineStr">
        <is>
          <t>2%</t>
        </is>
      </c>
      <c r="L254" s="83" t="inlineStr">
        <is>
          <t>2%</t>
        </is>
      </c>
      <c r="M254" s="84" t="inlineStr">
        <is>
          <t>3%</t>
        </is>
      </c>
    </row>
    <row r="255">
      <c r="A255" s="414" t="n"/>
      <c r="B255" s="239" t="inlineStr">
        <is>
          <t>4</t>
        </is>
      </c>
      <c r="C255" s="83" t="inlineStr">
        <is>
          <t>20</t>
        </is>
      </c>
      <c r="D255" s="83" t="inlineStr">
        <is>
          <t>100</t>
        </is>
      </c>
      <c r="E255" s="83" t="inlineStr">
        <is>
          <t>4</t>
        </is>
      </c>
      <c r="F255" s="684">
        <f>ROUNDUP(D255/$N$1+1,0)*E255</f>
        <v/>
      </c>
      <c r="G255" s="82" t="inlineStr">
        <is>
          <t>2</t>
        </is>
      </c>
      <c r="H255" s="83" t="inlineStr">
        <is>
          <t>14</t>
        </is>
      </c>
      <c r="I255" s="83" t="inlineStr">
        <is>
          <t>8%</t>
        </is>
      </c>
      <c r="J255" s="83" t="inlineStr">
        <is>
          <t>12</t>
        </is>
      </c>
      <c r="K255" s="83" t="inlineStr">
        <is>
          <t>2%</t>
        </is>
      </c>
      <c r="L255" s="83" t="inlineStr">
        <is>
          <t>2%</t>
        </is>
      </c>
      <c r="M255" s="84" t="inlineStr">
        <is>
          <t>4%</t>
        </is>
      </c>
    </row>
    <row r="256">
      <c r="A256" s="414" t="n"/>
      <c r="B256" s="239" t="inlineStr">
        <is>
          <t>5</t>
        </is>
      </c>
      <c r="C256" s="83" t="inlineStr">
        <is>
          <t>28</t>
        </is>
      </c>
      <c r="D256" s="83" t="inlineStr">
        <is>
          <t>320</t>
        </is>
      </c>
      <c r="E256" s="83" t="inlineStr">
        <is>
          <t>5</t>
        </is>
      </c>
      <c r="F256" s="684">
        <f>ROUNDUP(D256/$N$1+1,0)*E256</f>
        <v/>
      </c>
      <c r="G256" s="82" t="inlineStr">
        <is>
          <t>3</t>
        </is>
      </c>
      <c r="H256" s="83" t="inlineStr">
        <is>
          <t>16</t>
        </is>
      </c>
      <c r="I256" s="83" t="inlineStr">
        <is>
          <t>12%</t>
        </is>
      </c>
      <c r="J256" s="83" t="inlineStr">
        <is>
          <t>18</t>
        </is>
      </c>
      <c r="K256" s="83" t="inlineStr">
        <is>
          <t>3%</t>
        </is>
      </c>
      <c r="L256" s="83" t="inlineStr">
        <is>
          <t>3%</t>
        </is>
      </c>
      <c r="M256" s="84" t="inlineStr">
        <is>
          <t>5%</t>
        </is>
      </c>
    </row>
    <row r="257">
      <c r="A257" s="414" t="n"/>
      <c r="B257" s="239" t="inlineStr">
        <is>
          <t>6</t>
        </is>
      </c>
      <c r="C257" s="83" t="inlineStr">
        <is>
          <t>36</t>
        </is>
      </c>
      <c r="D257" s="83" t="inlineStr">
        <is>
          <t>400</t>
        </is>
      </c>
      <c r="E257" s="83" t="inlineStr">
        <is>
          <t>6</t>
        </is>
      </c>
      <c r="F257" s="684">
        <f>ROUNDUP(D257/$N$1+1,0)*E257</f>
        <v/>
      </c>
      <c r="G257" s="82" t="inlineStr">
        <is>
          <t>3</t>
        </is>
      </c>
      <c r="H257" s="83" t="inlineStr">
        <is>
          <t>18</t>
        </is>
      </c>
      <c r="I257" s="83" t="inlineStr">
        <is>
          <t>15%</t>
        </is>
      </c>
      <c r="J257" s="83" t="inlineStr">
        <is>
          <t>24</t>
        </is>
      </c>
      <c r="K257" s="83" t="inlineStr">
        <is>
          <t>3%</t>
        </is>
      </c>
      <c r="L257" s="83" t="inlineStr">
        <is>
          <t>3%</t>
        </is>
      </c>
      <c r="M257" s="84" t="inlineStr">
        <is>
          <t>6%</t>
        </is>
      </c>
    </row>
    <row r="258">
      <c r="A258" s="414" t="n"/>
      <c r="B258" s="239" t="inlineStr">
        <is>
          <t>7</t>
        </is>
      </c>
      <c r="C258" s="83" t="inlineStr">
        <is>
          <t>44</t>
        </is>
      </c>
      <c r="D258" s="83" t="inlineStr">
        <is>
          <t>666</t>
        </is>
      </c>
      <c r="E258" s="83" t="inlineStr">
        <is>
          <t>7</t>
        </is>
      </c>
      <c r="F258" s="684">
        <f>ROUNDUP(D258/$N$1+1,0)*E258</f>
        <v/>
      </c>
      <c r="G258" s="82" t="inlineStr">
        <is>
          <t>4</t>
        </is>
      </c>
      <c r="H258" s="83" t="inlineStr">
        <is>
          <t>20</t>
        </is>
      </c>
      <c r="I258" s="83" t="inlineStr">
        <is>
          <t>18%</t>
        </is>
      </c>
      <c r="J258" s="83" t="inlineStr">
        <is>
          <t>30</t>
        </is>
      </c>
      <c r="K258" s="83" t="inlineStr">
        <is>
          <t>4%</t>
        </is>
      </c>
      <c r="L258" s="83" t="inlineStr">
        <is>
          <t>4%</t>
        </is>
      </c>
      <c r="M258" s="84" t="inlineStr">
        <is>
          <t>7%</t>
        </is>
      </c>
    </row>
    <row r="259">
      <c r="A259" s="414" t="n"/>
      <c r="B259" s="239" t="inlineStr">
        <is>
          <t>8</t>
        </is>
      </c>
      <c r="C259" s="83" t="inlineStr">
        <is>
          <t>52</t>
        </is>
      </c>
      <c r="D259" s="83" t="inlineStr">
        <is>
          <t>1800</t>
        </is>
      </c>
      <c r="E259" s="83" t="inlineStr">
        <is>
          <t>8</t>
        </is>
      </c>
      <c r="F259" s="684">
        <f>ROUNDUP(D259/$N$1+1,0)*E259</f>
        <v/>
      </c>
      <c r="G259" s="82" t="inlineStr">
        <is>
          <t>5</t>
        </is>
      </c>
      <c r="H259" s="83" t="inlineStr">
        <is>
          <t>22</t>
        </is>
      </c>
      <c r="I259" s="83" t="inlineStr">
        <is>
          <t>21%</t>
        </is>
      </c>
      <c r="J259" s="83" t="inlineStr">
        <is>
          <t>33</t>
        </is>
      </c>
      <c r="K259" s="83" t="inlineStr">
        <is>
          <t>4%</t>
        </is>
      </c>
      <c r="L259" s="83" t="inlineStr">
        <is>
          <t>4%</t>
        </is>
      </c>
      <c r="M259" s="84" t="inlineStr">
        <is>
          <t>8%</t>
        </is>
      </c>
    </row>
    <row r="260">
      <c r="A260" s="414" t="n"/>
      <c r="B260" s="239" t="inlineStr">
        <is>
          <t>9</t>
        </is>
      </c>
      <c r="C260" s="83" t="inlineStr">
        <is>
          <t>60</t>
        </is>
      </c>
      <c r="D260" s="83" t="inlineStr">
        <is>
          <t>2000</t>
        </is>
      </c>
      <c r="E260" s="83" t="inlineStr">
        <is>
          <t>9</t>
        </is>
      </c>
      <c r="F260" s="684">
        <f>ROUNDUP(D260/$N$1+1,0)*E260</f>
        <v/>
      </c>
      <c r="H260" s="83" t="inlineStr">
        <is>
          <t>24</t>
        </is>
      </c>
      <c r="I260" s="83" t="inlineStr">
        <is>
          <t>24%</t>
        </is>
      </c>
      <c r="J260" s="83" t="inlineStr">
        <is>
          <t>39</t>
        </is>
      </c>
      <c r="M260" s="84" t="inlineStr">
        <is>
          <t>9%</t>
        </is>
      </c>
    </row>
    <row r="261">
      <c r="A261" s="414" t="n"/>
      <c r="B261" s="239" t="inlineStr">
        <is>
          <t>10</t>
        </is>
      </c>
      <c r="C261" s="83" t="inlineStr">
        <is>
          <t>66</t>
        </is>
      </c>
      <c r="D261" s="83" t="inlineStr">
        <is>
          <t>2000</t>
        </is>
      </c>
      <c r="E261" s="83" t="inlineStr">
        <is>
          <t>10</t>
        </is>
      </c>
      <c r="F261" s="684">
        <f>ROUNDUP(D261/$N$1+1,0)*E261</f>
        <v/>
      </c>
      <c r="H261" s="83" t="inlineStr">
        <is>
          <t>26</t>
        </is>
      </c>
      <c r="I261" s="83" t="inlineStr">
        <is>
          <t>27%</t>
        </is>
      </c>
      <c r="J261" s="83" t="inlineStr">
        <is>
          <t>45</t>
        </is>
      </c>
      <c r="M261" s="84" t="inlineStr">
        <is>
          <t>11%</t>
        </is>
      </c>
    </row>
    <row r="262">
      <c r="A262" s="414" t="n"/>
      <c r="B262" s="239" t="inlineStr">
        <is>
          <t>11</t>
        </is>
      </c>
      <c r="C262" s="83" t="inlineStr">
        <is>
          <t>72</t>
        </is>
      </c>
      <c r="D262" s="83" t="inlineStr">
        <is>
          <t>2000</t>
        </is>
      </c>
      <c r="E262" s="83" t="inlineStr">
        <is>
          <t>10</t>
        </is>
      </c>
      <c r="F262" s="222">
        <f>@IF(OR($M$1="基础祝福",$M$1="春节祝福"),ROUNDUP(D262/2+1,0)*E262,ROUNDUP(D262/$N$1+1,0)*E262)</f>
        <v/>
      </c>
      <c r="H262" s="83" t="inlineStr">
        <is>
          <t>28</t>
        </is>
      </c>
      <c r="I262" s="83" t="inlineStr">
        <is>
          <t>30%</t>
        </is>
      </c>
      <c r="J262" s="83" t="inlineStr">
        <is>
          <t>51</t>
        </is>
      </c>
      <c r="M262" s="84" t="inlineStr">
        <is>
          <t>13%</t>
        </is>
      </c>
    </row>
    <row r="263">
      <c r="A263" s="414" t="n"/>
      <c r="B263" s="239" t="inlineStr">
        <is>
          <t>12</t>
        </is>
      </c>
      <c r="C263" s="83" t="inlineStr">
        <is>
          <t>80</t>
        </is>
      </c>
      <c r="D263" s="83" t="inlineStr">
        <is>
          <t>2088</t>
        </is>
      </c>
      <c r="E263" s="83" t="inlineStr">
        <is>
          <t>11</t>
        </is>
      </c>
      <c r="F263" s="222">
        <f>@IF(OR($M$1="基础祝福",$M$1="春节祝福"),ROUNDUP(D263/2+1,0)*E263,ROUNDUP(D263/$N$1+1,0)*E263)</f>
        <v/>
      </c>
      <c r="H263" s="83" t="inlineStr">
        <is>
          <t>30</t>
        </is>
      </c>
      <c r="I263" s="83" t="inlineStr">
        <is>
          <t>34%</t>
        </is>
      </c>
      <c r="J263" s="83" t="inlineStr">
        <is>
          <t>57</t>
        </is>
      </c>
      <c r="M263" s="84" t="inlineStr">
        <is>
          <t>15%</t>
        </is>
      </c>
    </row>
    <row r="264">
      <c r="A264" s="414" t="n"/>
      <c r="B264" s="239" t="inlineStr">
        <is>
          <t>13</t>
        </is>
      </c>
      <c r="C264" s="83" t="inlineStr">
        <is>
          <t>86</t>
        </is>
      </c>
      <c r="D264" s="83" t="inlineStr">
        <is>
          <t>2088</t>
        </is>
      </c>
      <c r="E264" s="83" t="inlineStr">
        <is>
          <t>12</t>
        </is>
      </c>
      <c r="F264" s="222">
        <f>ROUNDUP(D264/2+1,0)*E264</f>
        <v/>
      </c>
      <c r="H264" s="83" t="inlineStr">
        <is>
          <t>32</t>
        </is>
      </c>
      <c r="I264" s="83" t="inlineStr">
        <is>
          <t>38%</t>
        </is>
      </c>
      <c r="J264" s="83" t="inlineStr">
        <is>
          <t>60</t>
        </is>
      </c>
      <c r="M264" s="84" t="inlineStr">
        <is>
          <t>17%</t>
        </is>
      </c>
    </row>
    <row r="265">
      <c r="A265" s="414" t="n"/>
      <c r="B265" s="239" t="inlineStr">
        <is>
          <t>14</t>
        </is>
      </c>
      <c r="C265" s="83" t="inlineStr">
        <is>
          <t>92</t>
        </is>
      </c>
      <c r="D265" s="83" t="inlineStr">
        <is>
          <t>2088</t>
        </is>
      </c>
      <c r="E265" s="83" t="inlineStr">
        <is>
          <t>12</t>
        </is>
      </c>
      <c r="F265" s="222">
        <f>ROUNDUP(D265/2+1,0)*E265</f>
        <v/>
      </c>
      <c r="H265" s="83" t="inlineStr">
        <is>
          <t>34</t>
        </is>
      </c>
      <c r="I265" s="83" t="inlineStr">
        <is>
          <t>42%</t>
        </is>
      </c>
      <c r="J265" s="83" t="inlineStr">
        <is>
          <t>66</t>
        </is>
      </c>
      <c r="M265" s="84" t="inlineStr">
        <is>
          <t>19%</t>
        </is>
      </c>
    </row>
    <row r="266">
      <c r="A266" s="76" t="n"/>
      <c r="B266" s="268" t="inlineStr">
        <is>
          <t>15</t>
        </is>
      </c>
      <c r="C266" s="90" t="inlineStr">
        <is>
          <t>100</t>
        </is>
      </c>
      <c r="D266" s="91" t="inlineStr">
        <is>
          <t>x</t>
        </is>
      </c>
      <c r="E266" s="91" t="inlineStr">
        <is>
          <t>x</t>
        </is>
      </c>
      <c r="F266" s="692" t="inlineStr">
        <is>
          <t>x</t>
        </is>
      </c>
      <c r="G266" s="89" t="inlineStr">
        <is>
          <t>15</t>
        </is>
      </c>
      <c r="H266" s="90" t="inlineStr">
        <is>
          <t>36</t>
        </is>
      </c>
      <c r="I266" s="90" t="inlineStr">
        <is>
          <t>48%</t>
        </is>
      </c>
      <c r="J266" s="90" t="inlineStr">
        <is>
          <t>72</t>
        </is>
      </c>
      <c r="K266" s="90" t="inlineStr">
        <is>
          <t>10%</t>
        </is>
      </c>
      <c r="L266" s="90" t="inlineStr">
        <is>
          <t>10%</t>
        </is>
      </c>
      <c r="M266" s="224" t="inlineStr">
        <is>
          <t>22%</t>
        </is>
      </c>
    </row>
    <row r="267">
      <c r="A267" s="565" t="inlineStr"/>
    </row>
    <row r="268">
      <c r="A268" s="24" t="inlineStr">
        <is>
          <t>名称</t>
        </is>
      </c>
      <c r="B268" s="386" t="inlineStr">
        <is>
          <t>强化</t>
        </is>
      </c>
      <c r="C268" s="202" t="inlineStr">
        <is>
          <t>战斗力</t>
        </is>
      </c>
      <c r="D268" s="202" t="inlineStr">
        <is>
          <t>祝福值</t>
        </is>
      </c>
      <c r="E268" s="202" t="inlineStr">
        <is>
          <t>单次材料</t>
        </is>
      </c>
      <c r="F268" s="24" t="inlineStr">
        <is>
          <t>满值神话</t>
        </is>
      </c>
      <c r="G268" s="249" t="inlineStr">
        <is>
          <t>生命值</t>
        </is>
      </c>
      <c r="H268" s="249" t="inlineStr">
        <is>
          <t>技能韧性</t>
        </is>
      </c>
      <c r="I268" s="249" t="inlineStr">
        <is>
          <t>固定减伤</t>
        </is>
      </c>
      <c r="J268" s="249" t="inlineStr">
        <is>
          <t>投掷抗穿</t>
        </is>
      </c>
      <c r="K268" s="249" t="inlineStr">
        <is>
          <t>小型抗穿</t>
        </is>
      </c>
      <c r="L268" s="249" t="inlineStr">
        <is>
          <t>中型抗穿</t>
        </is>
      </c>
      <c r="M268" s="58" t="inlineStr">
        <is>
          <t>大型抗穿</t>
        </is>
      </c>
    </row>
    <row r="269">
      <c r="A269" s="442" t="inlineStr">
        <is>
          <t>神话法宝
昊天塔</t>
        </is>
      </c>
      <c r="B269" s="683" t="inlineStr">
        <is>
          <t>0</t>
        </is>
      </c>
      <c r="C269" s="566" t="inlineStr">
        <is>
          <t>2</t>
        </is>
      </c>
      <c r="D269" s="566" t="inlineStr">
        <is>
          <t>6</t>
        </is>
      </c>
      <c r="E269" s="566" t="inlineStr">
        <is>
          <t>1</t>
        </is>
      </c>
      <c r="F269" s="684">
        <f>ROUNDUP(D269/$N$1+1,0)*E269</f>
        <v/>
      </c>
      <c r="G269" s="234" t="inlineStr">
        <is>
          <t>3%</t>
        </is>
      </c>
      <c r="H269" s="340" t="inlineStr">
        <is>
          <t>1%</t>
        </is>
      </c>
      <c r="I269" s="253" t="inlineStr">
        <is>
          <t>x</t>
        </is>
      </c>
      <c r="J269" s="253" t="inlineStr">
        <is>
          <t>x</t>
        </is>
      </c>
      <c r="K269" s="253" t="inlineStr">
        <is>
          <t>x</t>
        </is>
      </c>
      <c r="L269" s="253" t="inlineStr">
        <is>
          <t>x</t>
        </is>
      </c>
      <c r="M269" s="662" t="inlineStr">
        <is>
          <t>x</t>
        </is>
      </c>
    </row>
    <row r="270">
      <c r="A270" s="414" t="n"/>
      <c r="B270" s="239" t="inlineStr">
        <is>
          <t>1</t>
        </is>
      </c>
      <c r="C270" s="83" t="inlineStr">
        <is>
          <t>4</t>
        </is>
      </c>
      <c r="D270" s="83" t="inlineStr">
        <is>
          <t>10</t>
        </is>
      </c>
      <c r="E270" s="83" t="inlineStr">
        <is>
          <t>2</t>
        </is>
      </c>
      <c r="F270" s="684">
        <f>ROUNDUP(D270/$N$1+1,0)*E270</f>
        <v/>
      </c>
      <c r="G270" s="82" t="inlineStr">
        <is>
          <t>3%</t>
        </is>
      </c>
      <c r="H270" s="83" t="inlineStr">
        <is>
          <t>2%</t>
        </is>
      </c>
      <c r="I270" s="83" t="inlineStr">
        <is>
          <t>3</t>
        </is>
      </c>
      <c r="J270" s="87" t="inlineStr">
        <is>
          <t>x</t>
        </is>
      </c>
      <c r="K270" s="87" t="inlineStr">
        <is>
          <t>x</t>
        </is>
      </c>
      <c r="L270" s="87" t="inlineStr">
        <is>
          <t>x</t>
        </is>
      </c>
      <c r="M270" s="88" t="inlineStr">
        <is>
          <t>x</t>
        </is>
      </c>
    </row>
    <row r="271">
      <c r="A271" s="414" t="n"/>
      <c r="B271" s="239" t="inlineStr">
        <is>
          <t>2</t>
        </is>
      </c>
      <c r="C271" s="83" t="inlineStr">
        <is>
          <t>8</t>
        </is>
      </c>
      <c r="D271" s="83" t="inlineStr">
        <is>
          <t>26</t>
        </is>
      </c>
      <c r="E271" s="83" t="inlineStr">
        <is>
          <t>3</t>
        </is>
      </c>
      <c r="F271" s="684">
        <f>ROUNDUP(D271/$N$1+1,0)*E271</f>
        <v/>
      </c>
      <c r="G271" s="82" t="inlineStr">
        <is>
          <t>5%</t>
        </is>
      </c>
      <c r="H271" s="83" t="inlineStr">
        <is>
          <t>3%</t>
        </is>
      </c>
      <c r="I271" s="83" t="inlineStr">
        <is>
          <t>4</t>
        </is>
      </c>
      <c r="J271" s="83" t="inlineStr">
        <is>
          <t>1%</t>
        </is>
      </c>
      <c r="K271" s="87" t="inlineStr">
        <is>
          <t>x</t>
        </is>
      </c>
      <c r="L271" s="87" t="inlineStr">
        <is>
          <t>x</t>
        </is>
      </c>
      <c r="M271" s="88" t="inlineStr">
        <is>
          <t>x</t>
        </is>
      </c>
    </row>
    <row r="272">
      <c r="A272" s="414" t="n"/>
      <c r="B272" s="239" t="inlineStr">
        <is>
          <t>3</t>
        </is>
      </c>
      <c r="C272" s="83" t="inlineStr">
        <is>
          <t>14</t>
        </is>
      </c>
      <c r="D272" s="83" t="inlineStr">
        <is>
          <t>50</t>
        </is>
      </c>
      <c r="E272" s="83" t="inlineStr">
        <is>
          <t>4</t>
        </is>
      </c>
      <c r="F272" s="684">
        <f>ROUNDUP(D272/$N$1+1,0)*E272</f>
        <v/>
      </c>
      <c r="G272" s="82" t="inlineStr">
        <is>
          <t>5%</t>
        </is>
      </c>
      <c r="H272" s="83" t="inlineStr">
        <is>
          <t>5%</t>
        </is>
      </c>
      <c r="I272" s="83" t="inlineStr">
        <is>
          <t>6</t>
        </is>
      </c>
      <c r="J272" s="83" t="inlineStr">
        <is>
          <t>2%</t>
        </is>
      </c>
      <c r="K272" s="83" t="inlineStr">
        <is>
          <t>2%</t>
        </is>
      </c>
      <c r="L272" s="83" t="inlineStr">
        <is>
          <t>2%</t>
        </is>
      </c>
      <c r="M272" s="84" t="inlineStr">
        <is>
          <t>2%</t>
        </is>
      </c>
    </row>
    <row r="273">
      <c r="A273" s="414" t="n"/>
      <c r="B273" s="239" t="inlineStr">
        <is>
          <t>4</t>
        </is>
      </c>
      <c r="C273" s="83" t="inlineStr">
        <is>
          <t>20</t>
        </is>
      </c>
      <c r="D273" s="83" t="inlineStr">
        <is>
          <t>100</t>
        </is>
      </c>
      <c r="E273" s="83" t="inlineStr">
        <is>
          <t>4</t>
        </is>
      </c>
      <c r="F273" s="684">
        <f>ROUNDUP(D273/$N$1+1,0)*E273</f>
        <v/>
      </c>
      <c r="G273" s="82" t="inlineStr">
        <is>
          <t>8%</t>
        </is>
      </c>
      <c r="H273" s="83" t="inlineStr">
        <is>
          <t>8%</t>
        </is>
      </c>
      <c r="I273" s="83" t="inlineStr">
        <is>
          <t>12</t>
        </is>
      </c>
      <c r="J273" s="83" t="inlineStr">
        <is>
          <t>3%</t>
        </is>
      </c>
      <c r="K273" s="83" t="inlineStr">
        <is>
          <t>3%</t>
        </is>
      </c>
      <c r="L273" s="83" t="inlineStr">
        <is>
          <t>3%</t>
        </is>
      </c>
      <c r="M273" s="84" t="inlineStr">
        <is>
          <t>3%</t>
        </is>
      </c>
    </row>
    <row r="274">
      <c r="A274" s="414" t="n"/>
      <c r="B274" s="239" t="inlineStr">
        <is>
          <t>5</t>
        </is>
      </c>
      <c r="C274" s="83" t="inlineStr">
        <is>
          <t>28</t>
        </is>
      </c>
      <c r="D274" s="83" t="inlineStr">
        <is>
          <t>320</t>
        </is>
      </c>
      <c r="E274" s="83" t="inlineStr">
        <is>
          <t>5</t>
        </is>
      </c>
      <c r="F274" s="684">
        <f>ROUNDUP(D274/$N$1+1,0)*E274</f>
        <v/>
      </c>
      <c r="G274" s="82" t="inlineStr">
        <is>
          <t>8%</t>
        </is>
      </c>
      <c r="H274" s="83" t="inlineStr">
        <is>
          <t>12%</t>
        </is>
      </c>
      <c r="I274" s="83" t="inlineStr">
        <is>
          <t>18</t>
        </is>
      </c>
      <c r="J274" s="83" t="inlineStr">
        <is>
          <t>4%</t>
        </is>
      </c>
      <c r="K274" s="83" t="inlineStr">
        <is>
          <t>4%</t>
        </is>
      </c>
      <c r="L274" s="83" t="inlineStr">
        <is>
          <t>4%</t>
        </is>
      </c>
      <c r="M274" s="84" t="inlineStr">
        <is>
          <t>4%</t>
        </is>
      </c>
    </row>
    <row r="275">
      <c r="A275" s="414" t="n"/>
      <c r="B275" s="239" t="inlineStr">
        <is>
          <t>6</t>
        </is>
      </c>
      <c r="C275" s="83" t="inlineStr">
        <is>
          <t>36</t>
        </is>
      </c>
      <c r="D275" s="83" t="inlineStr">
        <is>
          <t>400</t>
        </is>
      </c>
      <c r="E275" s="83" t="inlineStr">
        <is>
          <t>6</t>
        </is>
      </c>
      <c r="F275" s="684">
        <f>ROUNDUP(D275/$N$1+1,0)*E275</f>
        <v/>
      </c>
      <c r="G275" s="82" t="inlineStr">
        <is>
          <t>12%</t>
        </is>
      </c>
      <c r="H275" s="83" t="inlineStr">
        <is>
          <t>15%</t>
        </is>
      </c>
      <c r="I275" s="83" t="inlineStr">
        <is>
          <t>24</t>
        </is>
      </c>
      <c r="J275" s="83" t="inlineStr">
        <is>
          <t>5%</t>
        </is>
      </c>
      <c r="K275" s="83" t="inlineStr">
        <is>
          <t>5%</t>
        </is>
      </c>
      <c r="L275" s="83" t="inlineStr">
        <is>
          <t>5%</t>
        </is>
      </c>
      <c r="M275" s="84" t="inlineStr">
        <is>
          <t>5%</t>
        </is>
      </c>
    </row>
    <row r="276">
      <c r="A276" s="414" t="n"/>
      <c r="B276" s="239" t="inlineStr">
        <is>
          <t>7</t>
        </is>
      </c>
      <c r="C276" s="83" t="inlineStr">
        <is>
          <t>44</t>
        </is>
      </c>
      <c r="D276" s="83" t="inlineStr">
        <is>
          <t>666</t>
        </is>
      </c>
      <c r="E276" s="83" t="inlineStr">
        <is>
          <t>7</t>
        </is>
      </c>
      <c r="F276" s="684">
        <f>ROUNDUP(D276/$N$1+1,0)*E276</f>
        <v/>
      </c>
      <c r="G276" s="82" t="inlineStr">
        <is>
          <t>12%</t>
        </is>
      </c>
      <c r="H276" s="83" t="inlineStr">
        <is>
          <t>18%</t>
        </is>
      </c>
      <c r="I276" s="83" t="inlineStr">
        <is>
          <t>30</t>
        </is>
      </c>
      <c r="J276" s="83" t="inlineStr">
        <is>
          <t>6%</t>
        </is>
      </c>
      <c r="K276" s="83" t="inlineStr">
        <is>
          <t>6%</t>
        </is>
      </c>
      <c r="L276" s="83" t="inlineStr">
        <is>
          <t>6%</t>
        </is>
      </c>
      <c r="M276" s="84" t="inlineStr">
        <is>
          <t>6%</t>
        </is>
      </c>
    </row>
    <row r="277">
      <c r="A277" s="414" t="n"/>
      <c r="B277" s="239" t="inlineStr">
        <is>
          <t>8</t>
        </is>
      </c>
      <c r="C277" s="83" t="inlineStr">
        <is>
          <t>52</t>
        </is>
      </c>
      <c r="D277" s="83" t="inlineStr">
        <is>
          <t>1800</t>
        </is>
      </c>
      <c r="E277" s="83" t="inlineStr">
        <is>
          <t>8</t>
        </is>
      </c>
      <c r="F277" s="684">
        <f>ROUNDUP(D277/$N$1+1,0)*E277</f>
        <v/>
      </c>
      <c r="G277" s="82" t="inlineStr">
        <is>
          <t>18%</t>
        </is>
      </c>
      <c r="H277" s="83" t="inlineStr">
        <is>
          <t>21%</t>
        </is>
      </c>
      <c r="I277" s="83" t="inlineStr">
        <is>
          <t>33</t>
        </is>
      </c>
      <c r="J277" s="83" t="inlineStr">
        <is>
          <t>7%</t>
        </is>
      </c>
      <c r="K277" s="83" t="inlineStr">
        <is>
          <t>7%</t>
        </is>
      </c>
      <c r="L277" s="83" t="inlineStr">
        <is>
          <t>7%</t>
        </is>
      </c>
      <c r="M277" s="84" t="inlineStr">
        <is>
          <t>7%</t>
        </is>
      </c>
    </row>
    <row r="278">
      <c r="A278" s="414" t="n"/>
      <c r="B278" s="239" t="inlineStr">
        <is>
          <t>9</t>
        </is>
      </c>
      <c r="C278" s="83" t="inlineStr">
        <is>
          <t>60</t>
        </is>
      </c>
      <c r="D278" s="83" t="inlineStr">
        <is>
          <t>2000</t>
        </is>
      </c>
      <c r="E278" s="83" t="inlineStr">
        <is>
          <t>9</t>
        </is>
      </c>
      <c r="F278" s="684">
        <f>ROUNDUP(D278/$N$1+1,0)*E278</f>
        <v/>
      </c>
      <c r="G278" s="82" t="inlineStr">
        <is>
          <t>18%</t>
        </is>
      </c>
      <c r="H278" s="83" t="inlineStr">
        <is>
          <t>24%</t>
        </is>
      </c>
      <c r="I278" s="83" t="inlineStr">
        <is>
          <t>39</t>
        </is>
      </c>
      <c r="J278" s="83" t="inlineStr">
        <is>
          <t>8%</t>
        </is>
      </c>
      <c r="K278" s="83" t="inlineStr">
        <is>
          <t>8%</t>
        </is>
      </c>
      <c r="L278" s="83" t="inlineStr">
        <is>
          <t>8%</t>
        </is>
      </c>
      <c r="M278" s="84" t="inlineStr">
        <is>
          <t>8%</t>
        </is>
      </c>
    </row>
    <row r="279">
      <c r="A279" s="414" t="n"/>
      <c r="B279" s="239" t="inlineStr">
        <is>
          <t>10</t>
        </is>
      </c>
      <c r="C279" s="83" t="inlineStr">
        <is>
          <t>66</t>
        </is>
      </c>
      <c r="D279" s="83" t="inlineStr">
        <is>
          <t>2000</t>
        </is>
      </c>
      <c r="E279" s="83" t="inlineStr">
        <is>
          <t>10</t>
        </is>
      </c>
      <c r="F279" s="684">
        <f>ROUNDUP(D279/$N$1+1,0)*E279</f>
        <v/>
      </c>
      <c r="H279" s="83" t="inlineStr">
        <is>
          <t>27%</t>
        </is>
      </c>
      <c r="I279" s="83" t="inlineStr">
        <is>
          <t>45</t>
        </is>
      </c>
      <c r="J279" s="1247" t="inlineStr">
        <is>
          <t>9%</t>
        </is>
      </c>
      <c r="K279" s="1247" t="inlineStr">
        <is>
          <t>9%</t>
        </is>
      </c>
      <c r="L279" s="1247" t="inlineStr">
        <is>
          <t>9%</t>
        </is>
      </c>
      <c r="M279" s="211" t="inlineStr">
        <is>
          <t>9%</t>
        </is>
      </c>
    </row>
    <row r="280">
      <c r="A280" s="414" t="n"/>
      <c r="B280" s="239" t="inlineStr">
        <is>
          <t>11</t>
        </is>
      </c>
      <c r="C280" s="83" t="inlineStr">
        <is>
          <t>72</t>
        </is>
      </c>
      <c r="D280" s="83" t="inlineStr">
        <is>
          <t>2000</t>
        </is>
      </c>
      <c r="E280" s="83" t="inlineStr">
        <is>
          <t>10</t>
        </is>
      </c>
      <c r="F280" s="222">
        <f>@IF(OR($M$1="基础祝福",$M$1="春节祝福"),ROUNDUP(D280/2+1,0)*E280,ROUNDUP(D280/$N$1+1,0)*E280)</f>
        <v/>
      </c>
      <c r="H280" s="83" t="inlineStr">
        <is>
          <t>30%</t>
        </is>
      </c>
      <c r="I280" s="83" t="inlineStr">
        <is>
          <t>51</t>
        </is>
      </c>
      <c r="J280" s="1247" t="inlineStr">
        <is>
          <t>10%</t>
        </is>
      </c>
      <c r="K280" s="1247" t="inlineStr">
        <is>
          <t>10%</t>
        </is>
      </c>
      <c r="L280" s="1247" t="inlineStr">
        <is>
          <t>10%</t>
        </is>
      </c>
      <c r="M280" s="211" t="inlineStr">
        <is>
          <t>10%</t>
        </is>
      </c>
    </row>
    <row r="281">
      <c r="A281" s="414" t="n"/>
      <c r="B281" s="239" t="inlineStr">
        <is>
          <t>12</t>
        </is>
      </c>
      <c r="C281" s="83" t="inlineStr">
        <is>
          <t>80</t>
        </is>
      </c>
      <c r="D281" s="83" t="inlineStr">
        <is>
          <t>2088</t>
        </is>
      </c>
      <c r="E281" s="83" t="inlineStr">
        <is>
          <t>11</t>
        </is>
      </c>
      <c r="F281" s="222">
        <f>@IF(OR($M$1="基础祝福",$M$1="春节祝福"),ROUNDUP(D281/2+1,0)*E281,ROUNDUP(D281/$N$1+1,0)*E281)</f>
        <v/>
      </c>
      <c r="H281" s="83" t="inlineStr">
        <is>
          <t>34%</t>
        </is>
      </c>
      <c r="I281" s="83" t="inlineStr">
        <is>
          <t>57</t>
        </is>
      </c>
      <c r="J281" s="1247" t="inlineStr">
        <is>
          <t>12%</t>
        </is>
      </c>
      <c r="K281" s="1247" t="inlineStr">
        <is>
          <t>12%</t>
        </is>
      </c>
      <c r="L281" s="1247" t="inlineStr">
        <is>
          <t>12%</t>
        </is>
      </c>
      <c r="M281" s="211" t="inlineStr">
        <is>
          <t>12%</t>
        </is>
      </c>
    </row>
    <row r="282">
      <c r="A282" s="414" t="n"/>
      <c r="B282" s="239" t="inlineStr">
        <is>
          <t>13</t>
        </is>
      </c>
      <c r="C282" s="83" t="inlineStr">
        <is>
          <t>86</t>
        </is>
      </c>
      <c r="D282" s="83" t="inlineStr">
        <is>
          <t>2088</t>
        </is>
      </c>
      <c r="E282" s="83" t="inlineStr">
        <is>
          <t>12</t>
        </is>
      </c>
      <c r="F282" s="222">
        <f>ROUNDUP(D282/2+1,0)*E282</f>
        <v/>
      </c>
      <c r="H282" s="83" t="inlineStr">
        <is>
          <t>38%</t>
        </is>
      </c>
      <c r="I282" s="83" t="inlineStr">
        <is>
          <t>60</t>
        </is>
      </c>
      <c r="J282" s="1247" t="inlineStr">
        <is>
          <t>14%</t>
        </is>
      </c>
      <c r="K282" s="1247" t="inlineStr">
        <is>
          <t>14%</t>
        </is>
      </c>
      <c r="L282" s="1247" t="inlineStr">
        <is>
          <t>14%</t>
        </is>
      </c>
      <c r="M282" s="211" t="inlineStr">
        <is>
          <t>14%</t>
        </is>
      </c>
    </row>
    <row r="283">
      <c r="A283" s="414" t="n"/>
      <c r="B283" s="239" t="inlineStr">
        <is>
          <t>14</t>
        </is>
      </c>
      <c r="C283" s="83" t="inlineStr">
        <is>
          <t>92</t>
        </is>
      </c>
      <c r="D283" s="83" t="inlineStr">
        <is>
          <t>2088</t>
        </is>
      </c>
      <c r="E283" s="83" t="inlineStr">
        <is>
          <t>12</t>
        </is>
      </c>
      <c r="F283" s="222">
        <f>ROUNDUP(D283/2+1,0)*E283</f>
        <v/>
      </c>
      <c r="H283" s="83" t="inlineStr">
        <is>
          <t>42%</t>
        </is>
      </c>
      <c r="I283" s="83" t="inlineStr">
        <is>
          <t>66</t>
        </is>
      </c>
      <c r="J283" s="1247" t="inlineStr">
        <is>
          <t>16%</t>
        </is>
      </c>
      <c r="K283" s="1247" t="inlineStr">
        <is>
          <t>16%</t>
        </is>
      </c>
      <c r="L283" s="1247" t="inlineStr">
        <is>
          <t>16%</t>
        </is>
      </c>
      <c r="M283" s="211" t="inlineStr">
        <is>
          <t>16%</t>
        </is>
      </c>
    </row>
    <row r="284">
      <c r="A284" s="76" t="n"/>
      <c r="B284" s="268" t="inlineStr">
        <is>
          <t>15</t>
        </is>
      </c>
      <c r="C284" s="90" t="inlineStr">
        <is>
          <t>100</t>
        </is>
      </c>
      <c r="D284" s="91" t="inlineStr">
        <is>
          <t>x</t>
        </is>
      </c>
      <c r="E284" s="91" t="inlineStr">
        <is>
          <t>x</t>
        </is>
      </c>
      <c r="F284" s="692" t="inlineStr">
        <is>
          <t>x</t>
        </is>
      </c>
      <c r="G284" s="89" t="inlineStr">
        <is>
          <t>60%</t>
        </is>
      </c>
      <c r="H284" s="90" t="inlineStr">
        <is>
          <t>48%</t>
        </is>
      </c>
      <c r="I284" s="90" t="inlineStr">
        <is>
          <t>72</t>
        </is>
      </c>
      <c r="J284" s="90" t="inlineStr">
        <is>
          <t>19%</t>
        </is>
      </c>
      <c r="K284" s="90" t="inlineStr">
        <is>
          <t>19%</t>
        </is>
      </c>
      <c r="L284" s="90" t="inlineStr">
        <is>
          <t>19%</t>
        </is>
      </c>
      <c r="M284" s="224" t="inlineStr">
        <is>
          <t>19%</t>
        </is>
      </c>
    </row>
    <row r="285">
      <c r="A285" s="565" t="inlineStr"/>
    </row>
    <row r="286">
      <c r="A286" s="24" t="inlineStr">
        <is>
          <t>名称</t>
        </is>
      </c>
      <c r="B286" s="386" t="inlineStr">
        <is>
          <t>强化</t>
        </is>
      </c>
      <c r="C286" s="202" t="inlineStr">
        <is>
          <t>战斗力</t>
        </is>
      </c>
      <c r="D286" s="202" t="inlineStr">
        <is>
          <t>祝福值</t>
        </is>
      </c>
      <c r="E286" s="202" t="inlineStr">
        <is>
          <t>单次材料</t>
        </is>
      </c>
      <c r="F286" s="24" t="inlineStr">
        <is>
          <t>满值神话</t>
        </is>
      </c>
      <c r="G286" s="388" t="inlineStr">
        <is>
          <t>力量值</t>
        </is>
      </c>
      <c r="H286" s="249" t="inlineStr">
        <is>
          <t>生命值</t>
        </is>
      </c>
      <c r="I286" s="388" t="inlineStr">
        <is>
          <t>固定伤害</t>
        </is>
      </c>
      <c r="J286" s="249" t="inlineStr">
        <is>
          <t>中型暴伤</t>
        </is>
      </c>
      <c r="K286" s="249" t="inlineStr">
        <is>
          <t>大型暴伤</t>
        </is>
      </c>
      <c r="L286" s="249" t="inlineStr">
        <is>
          <t>中型穿透</t>
        </is>
      </c>
      <c r="M286" s="58" t="inlineStr">
        <is>
          <t>大型穿透</t>
        </is>
      </c>
    </row>
    <row r="287">
      <c r="A287" s="442" t="inlineStr">
        <is>
          <t>神话法宝
玲珑棋</t>
        </is>
      </c>
      <c r="B287" s="683" t="inlineStr">
        <is>
          <t>0</t>
        </is>
      </c>
      <c r="C287" s="566" t="inlineStr">
        <is>
          <t>2</t>
        </is>
      </c>
      <c r="D287" s="566" t="inlineStr">
        <is>
          <t>6</t>
        </is>
      </c>
      <c r="E287" s="566" t="inlineStr">
        <is>
          <t>1</t>
        </is>
      </c>
      <c r="F287" s="684">
        <f>ROUNDUP(D287/$N$1+1,0)*E287</f>
        <v/>
      </c>
      <c r="G287" s="234" t="inlineStr">
        <is>
          <t>2</t>
        </is>
      </c>
      <c r="H287" s="340" t="inlineStr">
        <is>
          <t>8</t>
        </is>
      </c>
      <c r="I287" s="253" t="inlineStr">
        <is>
          <t>x</t>
        </is>
      </c>
      <c r="J287" s="253" t="inlineStr">
        <is>
          <t>x</t>
        </is>
      </c>
      <c r="K287" s="253" t="inlineStr">
        <is>
          <t>x</t>
        </is>
      </c>
      <c r="L287" s="253" t="inlineStr">
        <is>
          <t>x</t>
        </is>
      </c>
      <c r="M287" s="662" t="inlineStr">
        <is>
          <t>x</t>
        </is>
      </c>
    </row>
    <row r="288">
      <c r="A288" s="414" t="n"/>
      <c r="B288" s="239" t="inlineStr">
        <is>
          <t>1</t>
        </is>
      </c>
      <c r="C288" s="83" t="inlineStr">
        <is>
          <t>4</t>
        </is>
      </c>
      <c r="D288" s="83" t="inlineStr">
        <is>
          <t>10</t>
        </is>
      </c>
      <c r="E288" s="83" t="inlineStr">
        <is>
          <t>2</t>
        </is>
      </c>
      <c r="F288" s="684">
        <f>ROUNDUP(D288/$N$1+1,0)*E288</f>
        <v/>
      </c>
      <c r="G288" s="82" t="inlineStr">
        <is>
          <t>4</t>
        </is>
      </c>
      <c r="H288" s="83" t="inlineStr">
        <is>
          <t>12</t>
        </is>
      </c>
      <c r="I288" s="83" t="inlineStr">
        <is>
          <t>4</t>
        </is>
      </c>
      <c r="J288" s="87" t="inlineStr">
        <is>
          <t>x</t>
        </is>
      </c>
      <c r="K288" s="87" t="inlineStr">
        <is>
          <t>x</t>
        </is>
      </c>
      <c r="L288" s="87" t="inlineStr">
        <is>
          <t>x</t>
        </is>
      </c>
      <c r="M288" s="88" t="inlineStr">
        <is>
          <t>x</t>
        </is>
      </c>
    </row>
    <row r="289">
      <c r="A289" s="414" t="n"/>
      <c r="B289" s="239" t="inlineStr">
        <is>
          <t>2</t>
        </is>
      </c>
      <c r="C289" s="83" t="inlineStr">
        <is>
          <t>8</t>
        </is>
      </c>
      <c r="D289" s="83" t="inlineStr">
        <is>
          <t>26</t>
        </is>
      </c>
      <c r="E289" s="83" t="inlineStr">
        <is>
          <t>3</t>
        </is>
      </c>
      <c r="F289" s="684">
        <f>ROUNDUP(D289/$N$1+1,0)*E289</f>
        <v/>
      </c>
      <c r="G289" s="82" t="inlineStr">
        <is>
          <t>6</t>
        </is>
      </c>
      <c r="H289" s="83" t="inlineStr">
        <is>
          <t>20</t>
        </is>
      </c>
      <c r="I289" s="83" t="inlineStr">
        <is>
          <t>6</t>
        </is>
      </c>
      <c r="J289" s="83" t="inlineStr">
        <is>
          <t>2%</t>
        </is>
      </c>
      <c r="K289" s="83" t="inlineStr">
        <is>
          <t>2%</t>
        </is>
      </c>
      <c r="L289" s="87" t="inlineStr">
        <is>
          <t>x</t>
        </is>
      </c>
      <c r="M289" s="88" t="inlineStr">
        <is>
          <t>x</t>
        </is>
      </c>
    </row>
    <row r="290">
      <c r="A290" s="414" t="n"/>
      <c r="B290" s="239" t="inlineStr">
        <is>
          <t>3</t>
        </is>
      </c>
      <c r="C290" s="83" t="inlineStr">
        <is>
          <t>14</t>
        </is>
      </c>
      <c r="D290" s="83" t="inlineStr">
        <is>
          <t>50</t>
        </is>
      </c>
      <c r="E290" s="83" t="inlineStr">
        <is>
          <t>4</t>
        </is>
      </c>
      <c r="F290" s="684">
        <f>ROUNDUP(D290/$N$1+1,0)*E290</f>
        <v/>
      </c>
      <c r="G290" s="82" t="inlineStr">
        <is>
          <t>8</t>
        </is>
      </c>
      <c r="H290" s="83" t="inlineStr">
        <is>
          <t>32</t>
        </is>
      </c>
      <c r="I290" s="83" t="inlineStr">
        <is>
          <t>8</t>
        </is>
      </c>
      <c r="J290" s="83" t="inlineStr">
        <is>
          <t>3%</t>
        </is>
      </c>
      <c r="K290" s="83" t="inlineStr">
        <is>
          <t>3%</t>
        </is>
      </c>
      <c r="L290" s="83" t="inlineStr">
        <is>
          <t>2%</t>
        </is>
      </c>
      <c r="M290" s="84" t="inlineStr">
        <is>
          <t>2%</t>
        </is>
      </c>
    </row>
    <row r="291">
      <c r="A291" s="414" t="n"/>
      <c r="B291" s="239" t="inlineStr">
        <is>
          <t>4</t>
        </is>
      </c>
      <c r="C291" s="83" t="inlineStr">
        <is>
          <t>20</t>
        </is>
      </c>
      <c r="D291" s="83" t="inlineStr">
        <is>
          <t>100</t>
        </is>
      </c>
      <c r="E291" s="83" t="inlineStr">
        <is>
          <t>4</t>
        </is>
      </c>
      <c r="F291" s="684">
        <f>ROUNDUP(D291/$N$1+1,0)*E291</f>
        <v/>
      </c>
      <c r="G291" s="82" t="inlineStr">
        <is>
          <t>10</t>
        </is>
      </c>
      <c r="H291" s="83" t="inlineStr">
        <is>
          <t>46</t>
        </is>
      </c>
      <c r="I291" s="83" t="inlineStr">
        <is>
          <t>10</t>
        </is>
      </c>
      <c r="J291" s="83" t="inlineStr">
        <is>
          <t>4%</t>
        </is>
      </c>
      <c r="K291" s="83" t="inlineStr">
        <is>
          <t>4%</t>
        </is>
      </c>
      <c r="L291" s="83" t="inlineStr">
        <is>
          <t>3%</t>
        </is>
      </c>
      <c r="M291" s="84" t="inlineStr">
        <is>
          <t>3%</t>
        </is>
      </c>
    </row>
    <row r="292">
      <c r="A292" s="414" t="n"/>
      <c r="B292" s="239" t="inlineStr">
        <is>
          <t>5</t>
        </is>
      </c>
      <c r="C292" s="83" t="inlineStr">
        <is>
          <t>28</t>
        </is>
      </c>
      <c r="D292" s="83" t="inlineStr">
        <is>
          <t>320</t>
        </is>
      </c>
      <c r="E292" s="83" t="inlineStr">
        <is>
          <t>5</t>
        </is>
      </c>
      <c r="F292" s="684">
        <f>ROUNDUP(D292/$N$1+1,0)*E292</f>
        <v/>
      </c>
      <c r="G292" s="82" t="inlineStr">
        <is>
          <t>12</t>
        </is>
      </c>
      <c r="H292" s="83" t="inlineStr">
        <is>
          <t>62</t>
        </is>
      </c>
      <c r="I292" s="83" t="inlineStr">
        <is>
          <t>12</t>
        </is>
      </c>
      <c r="J292" s="83" t="inlineStr">
        <is>
          <t>5%</t>
        </is>
      </c>
      <c r="K292" s="83" t="inlineStr">
        <is>
          <t>5%</t>
        </is>
      </c>
      <c r="L292" s="83" t="inlineStr">
        <is>
          <t>4%</t>
        </is>
      </c>
      <c r="M292" s="84" t="inlineStr">
        <is>
          <t>4%</t>
        </is>
      </c>
    </row>
    <row r="293">
      <c r="A293" s="414" t="n"/>
      <c r="B293" s="239" t="inlineStr">
        <is>
          <t>6</t>
        </is>
      </c>
      <c r="C293" s="83" t="inlineStr">
        <is>
          <t>36</t>
        </is>
      </c>
      <c r="D293" s="83" t="inlineStr">
        <is>
          <t>400</t>
        </is>
      </c>
      <c r="E293" s="83" t="inlineStr">
        <is>
          <t>6</t>
        </is>
      </c>
      <c r="F293" s="684">
        <f>ROUNDUP(D293/$N$1+1,0)*E293</f>
        <v/>
      </c>
      <c r="G293" s="82" t="inlineStr">
        <is>
          <t>14</t>
        </is>
      </c>
      <c r="H293" s="83" t="inlineStr">
        <is>
          <t>80</t>
        </is>
      </c>
      <c r="I293" s="83" t="inlineStr">
        <is>
          <t>14</t>
        </is>
      </c>
      <c r="J293" s="83" t="inlineStr">
        <is>
          <t>6%</t>
        </is>
      </c>
      <c r="K293" s="83" t="inlineStr">
        <is>
          <t>6%</t>
        </is>
      </c>
      <c r="L293" s="83" t="inlineStr">
        <is>
          <t>5%</t>
        </is>
      </c>
      <c r="M293" s="84" t="inlineStr">
        <is>
          <t>5%</t>
        </is>
      </c>
    </row>
    <row r="294">
      <c r="A294" s="414" t="n"/>
      <c r="B294" s="239" t="inlineStr">
        <is>
          <t>7</t>
        </is>
      </c>
      <c r="C294" s="83" t="inlineStr">
        <is>
          <t>44</t>
        </is>
      </c>
      <c r="D294" s="83" t="inlineStr">
        <is>
          <t>666</t>
        </is>
      </c>
      <c r="E294" s="83" t="inlineStr">
        <is>
          <t>7</t>
        </is>
      </c>
      <c r="F294" s="684">
        <f>ROUNDUP(D294/$N$1+1,0)*E294</f>
        <v/>
      </c>
      <c r="G294" s="82" t="inlineStr">
        <is>
          <t>16</t>
        </is>
      </c>
      <c r="H294" s="83" t="inlineStr">
        <is>
          <t>100</t>
        </is>
      </c>
      <c r="I294" s="83" t="inlineStr">
        <is>
          <t>16</t>
        </is>
      </c>
      <c r="J294" s="83" t="inlineStr">
        <is>
          <t>7%</t>
        </is>
      </c>
      <c r="K294" s="83" t="inlineStr">
        <is>
          <t>7%</t>
        </is>
      </c>
      <c r="L294" s="83" t="inlineStr">
        <is>
          <t>6%</t>
        </is>
      </c>
      <c r="M294" s="84" t="inlineStr">
        <is>
          <t>6%</t>
        </is>
      </c>
    </row>
    <row r="295">
      <c r="A295" s="414" t="n"/>
      <c r="B295" s="239" t="inlineStr">
        <is>
          <t>8</t>
        </is>
      </c>
      <c r="C295" s="83" t="inlineStr">
        <is>
          <t>52</t>
        </is>
      </c>
      <c r="D295" s="83" t="inlineStr">
        <is>
          <t>1800</t>
        </is>
      </c>
      <c r="E295" s="83" t="inlineStr">
        <is>
          <t>8</t>
        </is>
      </c>
      <c r="F295" s="684">
        <f>ROUNDUP(D295/$N$1+1,0)*E295</f>
        <v/>
      </c>
      <c r="G295" s="82" t="inlineStr">
        <is>
          <t>18</t>
        </is>
      </c>
      <c r="H295" s="83" t="inlineStr">
        <is>
          <t>122</t>
        </is>
      </c>
      <c r="I295" s="83" t="inlineStr">
        <is>
          <t>18</t>
        </is>
      </c>
      <c r="J295" s="83" t="inlineStr">
        <is>
          <t>8%</t>
        </is>
      </c>
      <c r="K295" s="83" t="inlineStr">
        <is>
          <t>8%</t>
        </is>
      </c>
      <c r="L295" s="83" t="inlineStr">
        <is>
          <t>7%</t>
        </is>
      </c>
      <c r="M295" s="84" t="inlineStr">
        <is>
          <t>7%</t>
        </is>
      </c>
    </row>
    <row r="296">
      <c r="A296" s="414" t="n"/>
      <c r="B296" s="239" t="inlineStr">
        <is>
          <t>9</t>
        </is>
      </c>
      <c r="C296" s="83" t="inlineStr">
        <is>
          <t>60</t>
        </is>
      </c>
      <c r="D296" s="83" t="inlineStr">
        <is>
          <t>2000</t>
        </is>
      </c>
      <c r="E296" s="83" t="inlineStr">
        <is>
          <t>9</t>
        </is>
      </c>
      <c r="F296" s="684">
        <f>ROUNDUP(D296/$N$1+1,0)*E296</f>
        <v/>
      </c>
      <c r="G296" s="82" t="inlineStr">
        <is>
          <t>20</t>
        </is>
      </c>
      <c r="I296" s="83" t="inlineStr">
        <is>
          <t>20</t>
        </is>
      </c>
      <c r="J296" s="83" t="inlineStr">
        <is>
          <t>8%</t>
        </is>
      </c>
      <c r="K296" s="83" t="inlineStr">
        <is>
          <t>8%</t>
        </is>
      </c>
      <c r="L296" s="83" t="inlineStr">
        <is>
          <t>8%</t>
        </is>
      </c>
      <c r="M296" s="84" t="inlineStr">
        <is>
          <t>8%</t>
        </is>
      </c>
    </row>
    <row r="297">
      <c r="A297" s="414" t="n"/>
      <c r="B297" s="239" t="inlineStr">
        <is>
          <t>10</t>
        </is>
      </c>
      <c r="C297" s="83" t="inlineStr">
        <is>
          <t>66</t>
        </is>
      </c>
      <c r="D297" s="83" t="inlineStr">
        <is>
          <t>2000</t>
        </is>
      </c>
      <c r="E297" s="83" t="inlineStr">
        <is>
          <t>10</t>
        </is>
      </c>
      <c r="F297" s="684">
        <f>ROUNDUP(D297/$N$1+1,0)*E297</f>
        <v/>
      </c>
      <c r="G297" s="82" t="inlineStr">
        <is>
          <t>22</t>
        </is>
      </c>
      <c r="I297" s="83" t="inlineStr">
        <is>
          <t>22</t>
        </is>
      </c>
      <c r="J297" s="1247" t="inlineStr">
        <is>
          <t>11%</t>
        </is>
      </c>
      <c r="K297" s="1247" t="inlineStr">
        <is>
          <t>11%</t>
        </is>
      </c>
      <c r="L297" s="1247" t="inlineStr">
        <is>
          <t>9%</t>
        </is>
      </c>
      <c r="M297" s="211" t="inlineStr">
        <is>
          <t>9%</t>
        </is>
      </c>
    </row>
    <row r="298">
      <c r="A298" s="414" t="n"/>
      <c r="B298" s="239" t="inlineStr">
        <is>
          <t>11</t>
        </is>
      </c>
      <c r="C298" s="83" t="inlineStr">
        <is>
          <t>72</t>
        </is>
      </c>
      <c r="D298" s="83" t="inlineStr">
        <is>
          <t>2000</t>
        </is>
      </c>
      <c r="E298" s="83" t="inlineStr">
        <is>
          <t>10</t>
        </is>
      </c>
      <c r="F298" s="222">
        <f>@IF(OR($M$1="基础祝福",$M$1="春节祝福"),ROUNDUP(D298/2+1,0)*E298,ROUNDUP(D298/$N$1+1,0)*E298)</f>
        <v/>
      </c>
      <c r="G298" s="82" t="inlineStr">
        <is>
          <t>24</t>
        </is>
      </c>
      <c r="I298" s="83" t="inlineStr">
        <is>
          <t>24</t>
        </is>
      </c>
      <c r="J298" s="1247" t="inlineStr">
        <is>
          <t>13%</t>
        </is>
      </c>
      <c r="K298" s="1247" t="inlineStr">
        <is>
          <t>13%</t>
        </is>
      </c>
      <c r="L298" s="1247" t="inlineStr">
        <is>
          <t>10%</t>
        </is>
      </c>
      <c r="M298" s="211" t="inlineStr">
        <is>
          <t>10%</t>
        </is>
      </c>
    </row>
    <row r="299">
      <c r="A299" s="414" t="n"/>
      <c r="B299" s="239" t="inlineStr">
        <is>
          <t>12</t>
        </is>
      </c>
      <c r="C299" s="83" t="inlineStr">
        <is>
          <t>80</t>
        </is>
      </c>
      <c r="D299" s="83" t="inlineStr">
        <is>
          <t>2088</t>
        </is>
      </c>
      <c r="E299" s="83" t="inlineStr">
        <is>
          <t>11</t>
        </is>
      </c>
      <c r="F299" s="222">
        <f>@IF(OR($M$1="基础祝福",$M$1="春节祝福"),ROUNDUP(D299/2+1,0)*E299,ROUNDUP(D299/$N$1+1,0)*E299)</f>
        <v/>
      </c>
      <c r="G299" s="82" t="inlineStr">
        <is>
          <t>26</t>
        </is>
      </c>
      <c r="I299" s="83" t="inlineStr">
        <is>
          <t>26</t>
        </is>
      </c>
      <c r="J299" s="1247" t="inlineStr">
        <is>
          <t>15%</t>
        </is>
      </c>
      <c r="K299" s="1247" t="inlineStr">
        <is>
          <t>15%</t>
        </is>
      </c>
      <c r="L299" s="1247" t="inlineStr">
        <is>
          <t>12%</t>
        </is>
      </c>
      <c r="M299" s="211" t="inlineStr">
        <is>
          <t>12%</t>
        </is>
      </c>
    </row>
    <row r="300">
      <c r="A300" s="414" t="n"/>
      <c r="B300" s="239" t="inlineStr">
        <is>
          <t>13</t>
        </is>
      </c>
      <c r="C300" s="83" t="inlineStr">
        <is>
          <t>86</t>
        </is>
      </c>
      <c r="D300" s="83" t="inlineStr">
        <is>
          <t>2088</t>
        </is>
      </c>
      <c r="E300" s="83" t="inlineStr">
        <is>
          <t>12</t>
        </is>
      </c>
      <c r="F300" s="222">
        <f>ROUNDUP(D300/2+1,0)*E300</f>
        <v/>
      </c>
      <c r="G300" s="82" t="inlineStr">
        <is>
          <t>28</t>
        </is>
      </c>
      <c r="I300" s="83" t="inlineStr">
        <is>
          <t>28</t>
        </is>
      </c>
      <c r="J300" s="1247" t="inlineStr">
        <is>
          <t>17%</t>
        </is>
      </c>
      <c r="K300" s="1247" t="inlineStr">
        <is>
          <t>17%</t>
        </is>
      </c>
      <c r="L300" s="1247" t="inlineStr">
        <is>
          <t>14%</t>
        </is>
      </c>
      <c r="M300" s="211" t="inlineStr">
        <is>
          <t>14%</t>
        </is>
      </c>
    </row>
    <row r="301">
      <c r="A301" s="414" t="n"/>
      <c r="B301" s="239" t="inlineStr">
        <is>
          <t>14</t>
        </is>
      </c>
      <c r="C301" s="83" t="inlineStr">
        <is>
          <t>92</t>
        </is>
      </c>
      <c r="D301" s="83" t="inlineStr">
        <is>
          <t>2088</t>
        </is>
      </c>
      <c r="E301" s="83" t="inlineStr">
        <is>
          <t>12</t>
        </is>
      </c>
      <c r="F301" s="222">
        <f>ROUNDUP(D301/2+1,0)*E301</f>
        <v/>
      </c>
      <c r="G301" s="82" t="inlineStr">
        <is>
          <t>30</t>
        </is>
      </c>
      <c r="I301" s="83" t="inlineStr">
        <is>
          <t>30</t>
        </is>
      </c>
      <c r="J301" s="1247" t="inlineStr">
        <is>
          <t>19%</t>
        </is>
      </c>
      <c r="K301" s="1247" t="inlineStr">
        <is>
          <t>19%</t>
        </is>
      </c>
      <c r="L301" s="1247" t="inlineStr">
        <is>
          <t>16%</t>
        </is>
      </c>
      <c r="M301" s="211" t="inlineStr">
        <is>
          <t>16%</t>
        </is>
      </c>
    </row>
    <row r="302">
      <c r="A302" s="76" t="n"/>
      <c r="B302" s="268" t="inlineStr">
        <is>
          <t>15</t>
        </is>
      </c>
      <c r="C302" s="90" t="inlineStr">
        <is>
          <t>100</t>
        </is>
      </c>
      <c r="D302" s="91" t="inlineStr">
        <is>
          <t>x</t>
        </is>
      </c>
      <c r="E302" s="91" t="inlineStr">
        <is>
          <t>x</t>
        </is>
      </c>
      <c r="F302" s="692" t="inlineStr">
        <is>
          <t>x</t>
        </is>
      </c>
      <c r="G302" s="844" t="inlineStr">
        <is>
          <t>35</t>
        </is>
      </c>
      <c r="H302" s="836" t="inlineStr">
        <is>
          <t>398</t>
        </is>
      </c>
      <c r="I302" s="836" t="inlineStr">
        <is>
          <t>35</t>
        </is>
      </c>
      <c r="J302" s="836" t="inlineStr">
        <is>
          <t>22%</t>
        </is>
      </c>
      <c r="K302" s="836" t="inlineStr">
        <is>
          <t>22%</t>
        </is>
      </c>
      <c r="L302" s="836" t="inlineStr">
        <is>
          <t>19%</t>
        </is>
      </c>
      <c r="M302" s="295" t="inlineStr">
        <is>
          <t>19%</t>
        </is>
      </c>
    </row>
    <row r="303" ht="24" customHeight="1">
      <c r="A303" s="565" t="inlineStr"/>
    </row>
    <row r="304" ht="24" customHeight="1">
      <c r="A304" s="202" t="inlineStr">
        <is>
          <t>名称</t>
        </is>
      </c>
      <c r="B304" s="227" t="inlineStr">
        <is>
          <t>强化</t>
        </is>
      </c>
      <c r="C304" s="227" t="inlineStr">
        <is>
          <t>战斗力</t>
        </is>
      </c>
      <c r="D304" s="227" t="inlineStr">
        <is>
          <t>祝福值</t>
        </is>
      </c>
      <c r="E304" s="227" t="inlineStr">
        <is>
          <t>单次材料</t>
        </is>
      </c>
      <c r="F304" s="227" t="inlineStr">
        <is>
          <t>满值神话</t>
        </is>
      </c>
      <c r="G304" s="227" t="inlineStr">
        <is>
          <t>生命值</t>
        </is>
      </c>
      <c r="H304" s="227" t="inlineStr">
        <is>
          <t>力量值</t>
        </is>
      </c>
      <c r="I304" s="227" t="inlineStr">
        <is>
          <t>固定伤害</t>
        </is>
      </c>
      <c r="J304" s="227" t="inlineStr">
        <is>
          <t>投掷暴伤</t>
        </is>
      </c>
      <c r="K304" s="227" t="inlineStr">
        <is>
          <t>小型穿透</t>
        </is>
      </c>
      <c r="L304" s="227" t="inlineStr">
        <is>
          <t>投掷抗穿</t>
        </is>
      </c>
      <c r="M304" s="204" t="inlineStr">
        <is>
          <t>中型抗穿</t>
        </is>
      </c>
    </row>
    <row r="305" ht="24" customHeight="1">
      <c r="A305" s="1248" t="inlineStr">
        <is>
          <t>神话法宝
大禹九鼎</t>
        </is>
      </c>
      <c r="B305" s="683" t="inlineStr">
        <is>
          <t>0</t>
        </is>
      </c>
      <c r="C305" s="566" t="inlineStr">
        <is>
          <t>2</t>
        </is>
      </c>
      <c r="D305" s="566" t="inlineStr">
        <is>
          <t>6</t>
        </is>
      </c>
      <c r="E305" s="566" t="inlineStr">
        <is>
          <t>1</t>
        </is>
      </c>
      <c r="F305" s="684">
        <f>ROUNDUP(D305/$N$1+1,0)*E305</f>
        <v/>
      </c>
      <c r="G305" s="558" t="inlineStr">
        <is>
          <t>3%</t>
        </is>
      </c>
      <c r="H305" s="566" t="inlineStr">
        <is>
          <t>2</t>
        </is>
      </c>
      <c r="I305" s="666" t="inlineStr">
        <is>
          <t>x</t>
        </is>
      </c>
      <c r="J305" s="666" t="inlineStr">
        <is>
          <t>x</t>
        </is>
      </c>
      <c r="K305" s="666" t="inlineStr">
        <is>
          <t>x</t>
        </is>
      </c>
      <c r="L305" s="666" t="inlineStr">
        <is>
          <t>x</t>
        </is>
      </c>
      <c r="M305" s="1056" t="inlineStr">
        <is>
          <t>x</t>
        </is>
      </c>
    </row>
    <row r="306" ht="24" customHeight="1">
      <c r="A306" s="414" t="n"/>
      <c r="B306" s="239" t="inlineStr">
        <is>
          <t>1</t>
        </is>
      </c>
      <c r="C306" s="83" t="inlineStr">
        <is>
          <t>4</t>
        </is>
      </c>
      <c r="D306" s="83" t="inlineStr">
        <is>
          <t>10</t>
        </is>
      </c>
      <c r="E306" s="83" t="inlineStr">
        <is>
          <t>2</t>
        </is>
      </c>
      <c r="F306" s="684">
        <f>ROUNDUP(D306/$N$1+1,0)*E306</f>
        <v/>
      </c>
      <c r="G306" s="82" t="inlineStr">
        <is>
          <t>5%</t>
        </is>
      </c>
      <c r="H306" s="83" t="inlineStr">
        <is>
          <t>4</t>
        </is>
      </c>
      <c r="I306" s="83" t="inlineStr">
        <is>
          <t>3</t>
        </is>
      </c>
      <c r="J306" s="87" t="inlineStr">
        <is>
          <t>x</t>
        </is>
      </c>
      <c r="K306" s="87" t="inlineStr">
        <is>
          <t>x</t>
        </is>
      </c>
      <c r="L306" s="87" t="inlineStr">
        <is>
          <t>x</t>
        </is>
      </c>
      <c r="M306" s="88" t="inlineStr">
        <is>
          <t>x</t>
        </is>
      </c>
    </row>
    <row r="307" ht="24" customHeight="1">
      <c r="A307" s="414" t="n"/>
      <c r="B307" s="239" t="inlineStr">
        <is>
          <t>2</t>
        </is>
      </c>
      <c r="C307" s="83" t="inlineStr">
        <is>
          <t>8</t>
        </is>
      </c>
      <c r="D307" s="83" t="inlineStr">
        <is>
          <t>26</t>
        </is>
      </c>
      <c r="E307" s="83" t="inlineStr">
        <is>
          <t>3</t>
        </is>
      </c>
      <c r="F307" s="684">
        <f>ROUNDUP(D307/$N$1+1,0)*E307</f>
        <v/>
      </c>
      <c r="G307" s="82" t="inlineStr">
        <is>
          <t>7%</t>
        </is>
      </c>
      <c r="H307" s="83" t="inlineStr">
        <is>
          <t>6</t>
        </is>
      </c>
      <c r="I307" s="83" t="inlineStr">
        <is>
          <t>4</t>
        </is>
      </c>
      <c r="J307" s="83" t="inlineStr">
        <is>
          <t>2%</t>
        </is>
      </c>
      <c r="K307" s="83" t="inlineStr">
        <is>
          <t>1%</t>
        </is>
      </c>
      <c r="L307" s="87" t="inlineStr">
        <is>
          <t>x</t>
        </is>
      </c>
      <c r="M307" s="88" t="inlineStr">
        <is>
          <t>x</t>
        </is>
      </c>
    </row>
    <row r="308" ht="24" customHeight="1">
      <c r="A308" s="414" t="n"/>
      <c r="B308" s="239" t="inlineStr">
        <is>
          <t>3</t>
        </is>
      </c>
      <c r="C308" s="83" t="inlineStr">
        <is>
          <t>14</t>
        </is>
      </c>
      <c r="D308" s="83" t="inlineStr">
        <is>
          <t>50</t>
        </is>
      </c>
      <c r="E308" s="83" t="inlineStr">
        <is>
          <t>4</t>
        </is>
      </c>
      <c r="F308" s="684">
        <f>ROUNDUP(D308/$N$1+1,0)*E308</f>
        <v/>
      </c>
      <c r="G308" s="82" t="inlineStr">
        <is>
          <t>9%</t>
        </is>
      </c>
      <c r="H308" s="83" t="inlineStr">
        <is>
          <t>8</t>
        </is>
      </c>
      <c r="I308" s="83" t="inlineStr">
        <is>
          <t>6</t>
        </is>
      </c>
      <c r="J308" s="83" t="inlineStr">
        <is>
          <t>3%</t>
        </is>
      </c>
      <c r="K308" s="83" t="inlineStr">
        <is>
          <t>2%</t>
        </is>
      </c>
      <c r="L308" s="83" t="inlineStr">
        <is>
          <t>2%</t>
        </is>
      </c>
      <c r="M308" s="84" t="inlineStr">
        <is>
          <t>2%</t>
        </is>
      </c>
    </row>
    <row r="309" ht="24" customHeight="1">
      <c r="A309" s="414" t="n"/>
      <c r="B309" s="239" t="inlineStr">
        <is>
          <t>4</t>
        </is>
      </c>
      <c r="C309" s="83" t="inlineStr">
        <is>
          <t>20</t>
        </is>
      </c>
      <c r="D309" s="83" t="inlineStr">
        <is>
          <t>100</t>
        </is>
      </c>
      <c r="E309" s="83" t="inlineStr">
        <is>
          <t>4</t>
        </is>
      </c>
      <c r="F309" s="684">
        <f>ROUNDUP(D309/$N$1+1,0)*E309</f>
        <v/>
      </c>
      <c r="G309" s="82" t="inlineStr">
        <is>
          <t>12%</t>
        </is>
      </c>
      <c r="H309" s="83" t="inlineStr">
        <is>
          <t>10</t>
        </is>
      </c>
      <c r="I309" s="83" t="inlineStr">
        <is>
          <t>12</t>
        </is>
      </c>
      <c r="J309" s="83" t="inlineStr">
        <is>
          <t>4%</t>
        </is>
      </c>
      <c r="K309" s="83" t="inlineStr">
        <is>
          <t>3%</t>
        </is>
      </c>
      <c r="L309" s="83" t="inlineStr">
        <is>
          <t>3%</t>
        </is>
      </c>
      <c r="M309" s="84" t="inlineStr">
        <is>
          <t>3%</t>
        </is>
      </c>
    </row>
    <row r="310" ht="24" customHeight="1">
      <c r="A310" s="414" t="n"/>
      <c r="B310" s="239" t="inlineStr">
        <is>
          <t>5</t>
        </is>
      </c>
      <c r="C310" s="83" t="inlineStr">
        <is>
          <t>28</t>
        </is>
      </c>
      <c r="D310" s="83" t="inlineStr">
        <is>
          <t>320</t>
        </is>
      </c>
      <c r="E310" s="83" t="inlineStr">
        <is>
          <t>5</t>
        </is>
      </c>
      <c r="F310" s="684">
        <f>ROUNDUP(D310/$N$1+1,0)*E310</f>
        <v/>
      </c>
      <c r="G310" s="82" t="inlineStr">
        <is>
          <t>15%</t>
        </is>
      </c>
      <c r="H310" s="83" t="inlineStr">
        <is>
          <t>12</t>
        </is>
      </c>
      <c r="I310" s="83" t="inlineStr">
        <is>
          <t>18</t>
        </is>
      </c>
      <c r="J310" s="83" t="inlineStr">
        <is>
          <t>5%</t>
        </is>
      </c>
      <c r="K310" s="83" t="inlineStr">
        <is>
          <t>4%</t>
        </is>
      </c>
      <c r="L310" s="83" t="inlineStr">
        <is>
          <t>4%</t>
        </is>
      </c>
      <c r="M310" s="84" t="inlineStr">
        <is>
          <t>4%</t>
        </is>
      </c>
    </row>
    <row r="311" ht="24" customHeight="1">
      <c r="A311" s="414" t="n"/>
      <c r="B311" s="239" t="inlineStr">
        <is>
          <t>6</t>
        </is>
      </c>
      <c r="C311" s="83" t="inlineStr">
        <is>
          <t>36</t>
        </is>
      </c>
      <c r="D311" s="83" t="inlineStr">
        <is>
          <t>400</t>
        </is>
      </c>
      <c r="E311" s="83" t="inlineStr">
        <is>
          <t>6</t>
        </is>
      </c>
      <c r="F311" s="684">
        <f>ROUNDUP(D311/$N$1+1,0)*E311</f>
        <v/>
      </c>
      <c r="G311" s="82" t="inlineStr">
        <is>
          <t>18%</t>
        </is>
      </c>
      <c r="H311" s="83" t="inlineStr">
        <is>
          <t>14</t>
        </is>
      </c>
      <c r="I311" s="83" t="inlineStr">
        <is>
          <t>24</t>
        </is>
      </c>
      <c r="J311" s="83" t="inlineStr">
        <is>
          <t>6%</t>
        </is>
      </c>
      <c r="K311" s="83" t="inlineStr">
        <is>
          <t>5%</t>
        </is>
      </c>
      <c r="L311" s="83" t="inlineStr">
        <is>
          <t>5%</t>
        </is>
      </c>
      <c r="M311" s="84" t="inlineStr">
        <is>
          <t>5%</t>
        </is>
      </c>
    </row>
    <row r="312" ht="24" customHeight="1">
      <c r="A312" s="414" t="n"/>
      <c r="B312" s="239" t="inlineStr">
        <is>
          <t>7</t>
        </is>
      </c>
      <c r="C312" s="83" t="inlineStr">
        <is>
          <t>44</t>
        </is>
      </c>
      <c r="D312" s="83" t="inlineStr">
        <is>
          <t>666</t>
        </is>
      </c>
      <c r="E312" s="83" t="inlineStr">
        <is>
          <t>7</t>
        </is>
      </c>
      <c r="F312" s="684">
        <f>ROUNDUP(D312/$N$1+1,0)*E312</f>
        <v/>
      </c>
      <c r="G312" s="82" t="inlineStr">
        <is>
          <t>22%</t>
        </is>
      </c>
      <c r="H312" s="83" t="inlineStr">
        <is>
          <t>16</t>
        </is>
      </c>
      <c r="I312" s="83" t="inlineStr">
        <is>
          <t>30</t>
        </is>
      </c>
      <c r="J312" s="83" t="inlineStr">
        <is>
          <t>7%</t>
        </is>
      </c>
      <c r="K312" s="83" t="inlineStr">
        <is>
          <t>6%</t>
        </is>
      </c>
      <c r="L312" s="83" t="inlineStr">
        <is>
          <t>6%</t>
        </is>
      </c>
      <c r="M312" s="84" t="inlineStr">
        <is>
          <t>6%</t>
        </is>
      </c>
    </row>
    <row r="313" ht="24" customHeight="1">
      <c r="A313" s="414" t="n"/>
      <c r="B313" s="239" t="inlineStr">
        <is>
          <t>8</t>
        </is>
      </c>
      <c r="C313" s="83" t="inlineStr">
        <is>
          <t>52</t>
        </is>
      </c>
      <c r="D313" s="83" t="inlineStr">
        <is>
          <t>1800</t>
        </is>
      </c>
      <c r="E313" s="83" t="inlineStr">
        <is>
          <t>8</t>
        </is>
      </c>
      <c r="F313" s="684">
        <f>ROUNDUP(D313/$N$1+1,0)*E313</f>
        <v/>
      </c>
      <c r="G313" s="82" t="inlineStr">
        <is>
          <t>26%</t>
        </is>
      </c>
      <c r="H313" s="83" t="inlineStr">
        <is>
          <t>18</t>
        </is>
      </c>
      <c r="I313" s="83" t="inlineStr">
        <is>
          <t>33</t>
        </is>
      </c>
      <c r="J313" s="83" t="inlineStr">
        <is>
          <t>8%</t>
        </is>
      </c>
      <c r="K313" s="83" t="inlineStr">
        <is>
          <t>7%</t>
        </is>
      </c>
      <c r="L313" s="83" t="inlineStr">
        <is>
          <t>7%</t>
        </is>
      </c>
      <c r="M313" s="84" t="inlineStr">
        <is>
          <t>7%</t>
        </is>
      </c>
    </row>
    <row r="314" ht="24" customHeight="1">
      <c r="A314" s="414" t="n"/>
      <c r="B314" s="239" t="inlineStr">
        <is>
          <t>9</t>
        </is>
      </c>
      <c r="C314" s="83" t="inlineStr">
        <is>
          <t>60</t>
        </is>
      </c>
      <c r="D314" s="83" t="inlineStr">
        <is>
          <t>2000</t>
        </is>
      </c>
      <c r="E314" s="83" t="inlineStr">
        <is>
          <t>9</t>
        </is>
      </c>
      <c r="F314" s="684">
        <f>ROUNDUP(D314/$N$1+1,0)*E314</f>
        <v/>
      </c>
      <c r="H314" s="83" t="inlineStr">
        <is>
          <t>20</t>
        </is>
      </c>
      <c r="I314" s="83" t="inlineStr">
        <is>
          <t>39</t>
        </is>
      </c>
      <c r="J314" s="83" t="inlineStr">
        <is>
          <t>8%</t>
        </is>
      </c>
      <c r="K314" s="83" t="inlineStr">
        <is>
          <t>8%</t>
        </is>
      </c>
      <c r="L314" s="83" t="inlineStr">
        <is>
          <t>8%</t>
        </is>
      </c>
      <c r="M314" s="84" t="inlineStr">
        <is>
          <t>8%</t>
        </is>
      </c>
    </row>
    <row r="315" ht="24" customHeight="1">
      <c r="A315" s="414" t="n"/>
      <c r="B315" s="239" t="inlineStr">
        <is>
          <t>10</t>
        </is>
      </c>
      <c r="C315" s="83" t="inlineStr">
        <is>
          <t>66</t>
        </is>
      </c>
      <c r="D315" s="83" t="inlineStr">
        <is>
          <t>2000</t>
        </is>
      </c>
      <c r="E315" s="83" t="inlineStr">
        <is>
          <t>10</t>
        </is>
      </c>
      <c r="F315" s="684">
        <f>ROUNDUP(D315/$N$1+1,0)*E315</f>
        <v/>
      </c>
      <c r="H315" s="83" t="inlineStr">
        <is>
          <t>22</t>
        </is>
      </c>
      <c r="I315" s="83" t="inlineStr">
        <is>
          <t>45</t>
        </is>
      </c>
      <c r="J315" s="1247" t="inlineStr">
        <is>
          <t>11%</t>
        </is>
      </c>
      <c r="K315" s="1247" t="inlineStr">
        <is>
          <t>9%</t>
        </is>
      </c>
      <c r="L315" s="1247" t="inlineStr">
        <is>
          <t>9%</t>
        </is>
      </c>
      <c r="M315" s="211" t="inlineStr">
        <is>
          <t>9%</t>
        </is>
      </c>
    </row>
    <row r="316" ht="24" customHeight="1">
      <c r="A316" s="414" t="n"/>
      <c r="B316" s="239" t="inlineStr">
        <is>
          <t>11</t>
        </is>
      </c>
      <c r="C316" s="83" t="inlineStr">
        <is>
          <t>72</t>
        </is>
      </c>
      <c r="D316" s="83" t="inlineStr">
        <is>
          <t>2000</t>
        </is>
      </c>
      <c r="E316" s="83" t="inlineStr">
        <is>
          <t>10</t>
        </is>
      </c>
      <c r="F316" s="222">
        <f>@IF(OR($M$1="基础祝福",$M$1="春节祝福"),ROUNDUP(D316/2+1,0)*E316,ROUNDUP(D316/$N$1+1,0)*E316)</f>
        <v/>
      </c>
      <c r="H316" s="83" t="inlineStr">
        <is>
          <t>24</t>
        </is>
      </c>
      <c r="I316" s="83" t="inlineStr">
        <is>
          <t>51</t>
        </is>
      </c>
      <c r="J316" s="1247" t="inlineStr">
        <is>
          <t>13%</t>
        </is>
      </c>
      <c r="K316" s="1247" t="inlineStr">
        <is>
          <t>10%</t>
        </is>
      </c>
      <c r="L316" s="1247" t="inlineStr">
        <is>
          <t>10%</t>
        </is>
      </c>
      <c r="M316" s="211" t="inlineStr">
        <is>
          <t>10%</t>
        </is>
      </c>
    </row>
    <row r="317" ht="24" customHeight="1">
      <c r="A317" s="414" t="n"/>
      <c r="B317" s="239" t="inlineStr">
        <is>
          <t>12</t>
        </is>
      </c>
      <c r="C317" s="83" t="inlineStr">
        <is>
          <t>80</t>
        </is>
      </c>
      <c r="D317" s="83" t="inlineStr">
        <is>
          <t>2088</t>
        </is>
      </c>
      <c r="E317" s="83" t="inlineStr">
        <is>
          <t>11</t>
        </is>
      </c>
      <c r="F317" s="222">
        <f>@IF(OR($M$1="基础祝福",$M$1="春节祝福"),ROUNDUP(D317/2+1,0)*E317,ROUNDUP(D317/$N$1+1,0)*E317)</f>
        <v/>
      </c>
      <c r="H317" s="83" t="inlineStr">
        <is>
          <t>26</t>
        </is>
      </c>
      <c r="I317" s="83" t="inlineStr">
        <is>
          <t>57</t>
        </is>
      </c>
      <c r="J317" s="1247" t="inlineStr">
        <is>
          <t>15%</t>
        </is>
      </c>
      <c r="K317" s="1247" t="inlineStr">
        <is>
          <t>12%</t>
        </is>
      </c>
      <c r="L317" s="1247" t="inlineStr">
        <is>
          <t>12%</t>
        </is>
      </c>
      <c r="M317" s="211" t="inlineStr">
        <is>
          <t>12%</t>
        </is>
      </c>
    </row>
    <row r="318" ht="24" customHeight="1">
      <c r="A318" s="414" t="n"/>
      <c r="B318" s="239" t="inlineStr">
        <is>
          <t>13</t>
        </is>
      </c>
      <c r="C318" s="83" t="inlineStr">
        <is>
          <t>86</t>
        </is>
      </c>
      <c r="D318" s="83" t="inlineStr">
        <is>
          <t>2088</t>
        </is>
      </c>
      <c r="E318" s="83" t="inlineStr">
        <is>
          <t>12</t>
        </is>
      </c>
      <c r="F318" s="222">
        <f>ROUNDUP(D318/2+1,0)*E318</f>
        <v/>
      </c>
      <c r="H318" s="83" t="inlineStr">
        <is>
          <t>28</t>
        </is>
      </c>
      <c r="I318" s="83" t="inlineStr">
        <is>
          <t>60</t>
        </is>
      </c>
      <c r="J318" s="1247" t="inlineStr">
        <is>
          <t>17%</t>
        </is>
      </c>
      <c r="K318" s="1247" t="inlineStr">
        <is>
          <t>14%</t>
        </is>
      </c>
      <c r="L318" s="1247" t="inlineStr">
        <is>
          <t>14%</t>
        </is>
      </c>
      <c r="M318" s="211" t="inlineStr">
        <is>
          <t>14%</t>
        </is>
      </c>
    </row>
    <row r="319" ht="24" customHeight="1">
      <c r="A319" s="414" t="n"/>
      <c r="B319" s="239" t="inlineStr">
        <is>
          <t>14</t>
        </is>
      </c>
      <c r="C319" s="83" t="inlineStr">
        <is>
          <t>92</t>
        </is>
      </c>
      <c r="D319" s="83" t="inlineStr">
        <is>
          <t>2088</t>
        </is>
      </c>
      <c r="E319" s="83" t="inlineStr">
        <is>
          <t>12</t>
        </is>
      </c>
      <c r="F319" s="222">
        <f>ROUNDUP(D319/2+1,0)*E319</f>
        <v/>
      </c>
      <c r="H319" s="83" t="inlineStr">
        <is>
          <t>30</t>
        </is>
      </c>
      <c r="I319" s="83" t="inlineStr">
        <is>
          <t>66</t>
        </is>
      </c>
      <c r="J319" s="1247" t="inlineStr">
        <is>
          <t>19%</t>
        </is>
      </c>
      <c r="K319" s="1247" t="inlineStr">
        <is>
          <t>16%</t>
        </is>
      </c>
      <c r="L319" s="1247" t="inlineStr">
        <is>
          <t>16%</t>
        </is>
      </c>
      <c r="M319" s="211" t="inlineStr">
        <is>
          <t>16%</t>
        </is>
      </c>
    </row>
    <row r="320" ht="24" customHeight="1">
      <c r="A320" s="76" t="n"/>
      <c r="B320" s="268" t="inlineStr">
        <is>
          <t>15</t>
        </is>
      </c>
      <c r="C320" s="90" t="inlineStr">
        <is>
          <t>100</t>
        </is>
      </c>
      <c r="D320" s="91" t="inlineStr">
        <is>
          <t>x</t>
        </is>
      </c>
      <c r="E320" s="91" t="inlineStr">
        <is>
          <t>x</t>
        </is>
      </c>
      <c r="F320" s="692" t="inlineStr">
        <is>
          <t>x</t>
        </is>
      </c>
      <c r="G320" s="844" t="inlineStr">
        <is>
          <t>70%</t>
        </is>
      </c>
      <c r="H320" s="836" t="inlineStr">
        <is>
          <t>35</t>
        </is>
      </c>
      <c r="I320" s="90" t="inlineStr">
        <is>
          <t>72</t>
        </is>
      </c>
      <c r="J320" s="836" t="inlineStr">
        <is>
          <t>22%</t>
        </is>
      </c>
      <c r="K320" s="836" t="inlineStr">
        <is>
          <t>19%</t>
        </is>
      </c>
      <c r="L320" s="836" t="inlineStr">
        <is>
          <t>19%</t>
        </is>
      </c>
      <c r="M320" s="295" t="inlineStr">
        <is>
          <t>19%</t>
        </is>
      </c>
    </row>
  </sheetData>
  <mergeCells count="45">
    <mergeCell ref="A269:A284"/>
    <mergeCell ref="A179:A194"/>
    <mergeCell ref="A141:M141"/>
    <mergeCell ref="A20:A29"/>
    <mergeCell ref="A159:M159"/>
    <mergeCell ref="A303:M303"/>
    <mergeCell ref="A89:A104"/>
    <mergeCell ref="G4:M4"/>
    <mergeCell ref="A213:M213"/>
    <mergeCell ref="A72:M72"/>
    <mergeCell ref="A231:M231"/>
    <mergeCell ref="A125:A140"/>
    <mergeCell ref="A74:A86"/>
    <mergeCell ref="G5:M5"/>
    <mergeCell ref="A215:A230"/>
    <mergeCell ref="A249:M249"/>
    <mergeCell ref="A251:A266"/>
    <mergeCell ref="A143:A158"/>
    <mergeCell ref="A30:M30"/>
    <mergeCell ref="B1:F1"/>
    <mergeCell ref="G2:M2"/>
    <mergeCell ref="A233:A248"/>
    <mergeCell ref="G1:L1"/>
    <mergeCell ref="A123:M123"/>
    <mergeCell ref="A161:A176"/>
    <mergeCell ref="A197:A212"/>
    <mergeCell ref="A2:A5"/>
    <mergeCell ref="A6:M6"/>
    <mergeCell ref="A107:A122"/>
    <mergeCell ref="A87:M87"/>
    <mergeCell ref="A44:A56"/>
    <mergeCell ref="A177:M177"/>
    <mergeCell ref="G3:M3"/>
    <mergeCell ref="A267:M267"/>
    <mergeCell ref="A105:M105"/>
    <mergeCell ref="A287:A302"/>
    <mergeCell ref="A18:M18"/>
    <mergeCell ref="A285:M285"/>
    <mergeCell ref="A59:A71"/>
    <mergeCell ref="A305:A320"/>
    <mergeCell ref="A57:M57"/>
    <mergeCell ref="A32:A41"/>
    <mergeCell ref="A8:A17"/>
    <mergeCell ref="A195:M195"/>
    <mergeCell ref="A42:M42"/>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 xmlns:r="http://schemas.openxmlformats.org/officeDocument/2006/relationships" ref="F2" r:id="rId6"/>
    <hyperlink xmlns:r="http://schemas.openxmlformats.org/officeDocument/2006/relationships" ref="B3" r:id="rId7"/>
    <hyperlink xmlns:r="http://schemas.openxmlformats.org/officeDocument/2006/relationships" ref="C3" r:id="rId8"/>
    <hyperlink xmlns:r="http://schemas.openxmlformats.org/officeDocument/2006/relationships" ref="D3" r:id="rId9"/>
    <hyperlink xmlns:r="http://schemas.openxmlformats.org/officeDocument/2006/relationships" ref="E3" r:id="rId10"/>
    <hyperlink xmlns:r="http://schemas.openxmlformats.org/officeDocument/2006/relationships" ref="F3" r:id="rId11"/>
    <hyperlink xmlns:r="http://schemas.openxmlformats.org/officeDocument/2006/relationships" ref="B4" r:id="rId12"/>
    <hyperlink xmlns:r="http://schemas.openxmlformats.org/officeDocument/2006/relationships" ref="C4" r:id="rId13"/>
    <hyperlink xmlns:r="http://schemas.openxmlformats.org/officeDocument/2006/relationships" ref="D4" r:id="rId14"/>
    <hyperlink xmlns:r="http://schemas.openxmlformats.org/officeDocument/2006/relationships" ref="E4" r:id="rId15"/>
    <hyperlink xmlns:r="http://schemas.openxmlformats.org/officeDocument/2006/relationships" ref="F4" r:id="rId16"/>
    <hyperlink xmlns:r="http://schemas.openxmlformats.org/officeDocument/2006/relationships" ref="B5" r:id="rId17"/>
    <hyperlink xmlns:r="http://schemas.openxmlformats.org/officeDocument/2006/relationships" ref="C5" r:id="rId18"/>
    <hyperlink xmlns:r="http://schemas.openxmlformats.org/officeDocument/2006/relationships" ref="D5" r:id="rId19"/>
    <hyperlink xmlns:r="http://schemas.openxmlformats.org/officeDocument/2006/relationships" ref="E5" r:id="rId2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57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s>
  <sheetData>
    <row r="1" ht="24" customHeight="1">
      <c r="A1" s="1249" t="inlineStr">
        <is>
          <t>名册宝鉴</t>
        </is>
      </c>
      <c r="B1" s="24" t="inlineStr">
        <is>
          <t>名称</t>
        </is>
      </c>
      <c r="C1" s="56" t="n"/>
      <c r="D1" s="56" t="n"/>
      <c r="E1" s="56" t="n"/>
      <c r="F1" s="56" t="n"/>
      <c r="G1" s="56" t="n"/>
      <c r="H1" s="24" t="inlineStr">
        <is>
          <t>祝福详情：群侠名册进度模式，永久有效。风月宝鉴强化模式。暂无活动。</t>
        </is>
      </c>
      <c r="I1" s="56" t="n"/>
      <c r="J1" s="56" t="n"/>
      <c r="K1" s="56" t="n"/>
      <c r="L1" s="56" t="n"/>
      <c r="M1" s="56" t="n"/>
    </row>
    <row r="2" ht="24" customHeight="1">
      <c r="A2" s="1250" t="inlineStr">
        <is>
          <t>太玄经
鉴宝真炎</t>
        </is>
      </c>
      <c r="B2" s="1251" t="inlineStr">
        <is>
          <t>古往今来</t>
        </is>
      </c>
      <c r="C2" s="631" t="inlineStr">
        <is>
          <t>天涯浪迹</t>
        </is>
      </c>
      <c r="D2" s="631" t="inlineStr">
        <is>
          <t>恩怨休怀</t>
        </is>
      </c>
      <c r="E2" s="631" t="inlineStr">
        <is>
          <t>华山五绝</t>
        </is>
      </c>
      <c r="F2" s="631" t="inlineStr">
        <is>
          <t>大唐盛世</t>
        </is>
      </c>
      <c r="G2" s="931" t="inlineStr">
        <is>
          <t>缘起性空</t>
        </is>
      </c>
      <c r="H2" s="1252" t="inlineStr">
        <is>
          <t>基础祝福：名册固定2点进度值。太玄经200斗豆/斗币。鉴宝真炎1鹅币。</t>
        </is>
      </c>
      <c r="I2" s="111" t="n"/>
      <c r="J2" s="111" t="n"/>
      <c r="K2" s="111" t="n"/>
      <c r="L2" s="111" t="n"/>
      <c r="M2" s="112" t="n"/>
    </row>
    <row r="3" ht="24" customHeight="1">
      <c r="A3" s="11" t="n"/>
      <c r="B3" s="854" t="inlineStr">
        <is>
          <t>梦回襄阳</t>
        </is>
      </c>
      <c r="C3" s="639" t="inlineStr">
        <is>
          <t>四冠枭雄</t>
        </is>
      </c>
      <c r="D3" s="639" t="inlineStr">
        <is>
          <t>情根深种</t>
        </is>
      </c>
      <c r="E3" s="639" t="inlineStr">
        <is>
          <t>倚天屠龙</t>
        </is>
      </c>
      <c r="F3" s="639" t="inlineStr">
        <is>
          <t>我自纵情</t>
        </is>
      </c>
      <c r="G3" s="856" t="inlineStr">
        <is>
          <t>巾帼须眉</t>
        </is>
      </c>
      <c r="H3" s="1253" t="inlineStr">
        <is>
          <t>春节祝福：名册固定2点进度值。太玄经200斗豆/斗币。鉴宝真炎1鹅币。</t>
        </is>
      </c>
      <c r="I3" s="111" t="n"/>
      <c r="J3" s="111" t="n"/>
      <c r="K3" s="111" t="n"/>
      <c r="L3" s="111" t="n"/>
      <c r="M3" s="186" t="n"/>
    </row>
    <row r="4" ht="24" customHeight="1">
      <c r="A4" s="11" t="n"/>
      <c r="B4" s="854" t="inlineStr">
        <is>
          <t>老当益壮</t>
        </is>
      </c>
      <c r="C4" s="639" t="inlineStr">
        <is>
          <t>家国情深</t>
        </is>
      </c>
      <c r="D4" s="639" t="inlineStr">
        <is>
          <t>威震八方</t>
        </is>
      </c>
      <c r="E4" s="639" t="inlineStr">
        <is>
          <t>风云再起</t>
        </is>
      </c>
      <c r="F4" s="640" t="inlineStr">
        <is>
          <t>侠客神行</t>
        </is>
      </c>
      <c r="G4" s="855" t="inlineStr">
        <is>
          <t>玄门正宗</t>
        </is>
      </c>
      <c r="H4" s="1254" t="inlineStr">
        <is>
          <t>周年祝福：名册固定2点进度值。太玄经200斗豆/斗币。鉴宝真炎1鹅币。</t>
        </is>
      </c>
      <c r="I4" s="158" t="n"/>
      <c r="J4" s="158" t="n"/>
      <c r="K4" s="158" t="n"/>
      <c r="L4" s="158" t="n"/>
      <c r="M4" s="159" t="n"/>
    </row>
    <row r="5" ht="24" customHeight="1">
      <c r="A5" s="484" t="n"/>
      <c r="B5" s="1255" t="inlineStr">
        <is>
          <t>素心涤世</t>
        </is>
      </c>
      <c r="C5" s="648" t="inlineStr">
        <is>
          <t>亦正亦邪</t>
        </is>
      </c>
      <c r="D5" s="648" t="inlineStr">
        <is>
          <t>江湖路远</t>
        </is>
      </c>
      <c r="E5" s="648" t="inlineStr">
        <is>
          <t>侠骨柔情</t>
        </is>
      </c>
      <c r="F5" s="1256" t="inlineStr">
        <is>
          <t>风月宝鉴</t>
        </is>
      </c>
      <c r="G5" s="1257" t="inlineStr">
        <is>
          <t>侠客行</t>
        </is>
      </c>
      <c r="H5" s="1258" t="inlineStr">
        <is>
          <t>中秋祝福：名册固定2点进度值。太玄经200斗豆/斗币。鉴宝真炎1鹅币。</t>
        </is>
      </c>
      <c r="I5" s="113" t="n"/>
      <c r="J5" s="113" t="n"/>
      <c r="K5" s="113" t="n"/>
      <c r="L5" s="113" t="n"/>
      <c r="M5" s="1259" t="n"/>
    </row>
    <row r="6" ht="24" customHeight="1">
      <c r="A6" s="1260" t="inlineStr"/>
      <c r="B6" s="22" t="n"/>
      <c r="C6" s="22" t="n"/>
      <c r="D6" s="22" t="n"/>
      <c r="E6" s="22" t="n"/>
      <c r="F6" s="22" t="n"/>
      <c r="G6" s="22" t="n"/>
      <c r="H6" s="22" t="n"/>
      <c r="I6" s="22" t="n"/>
      <c r="J6" s="22" t="n"/>
      <c r="K6" s="22" t="n"/>
      <c r="L6" s="22" t="n"/>
      <c r="M6" s="23" t="n"/>
    </row>
    <row r="7" ht="24" customHeight="1">
      <c r="A7" s="386" t="inlineStr">
        <is>
          <t>群侠名册</t>
        </is>
      </c>
      <c r="B7" s="386" t="inlineStr">
        <is>
          <t>属性</t>
        </is>
      </c>
      <c r="C7" s="386" t="inlineStr">
        <is>
          <t>战斗力</t>
        </is>
      </c>
      <c r="D7" s="386" t="inlineStr">
        <is>
          <t>进度值</t>
        </is>
      </c>
      <c r="E7" s="386" t="inlineStr">
        <is>
          <t>单次材料</t>
        </is>
      </c>
      <c r="F7" s="386" t="inlineStr">
        <is>
          <t>满值材料</t>
        </is>
      </c>
      <c r="G7" s="386" t="inlineStr">
        <is>
          <t>满值斗豆</t>
        </is>
      </c>
      <c r="H7" s="389" t="inlineStr">
        <is>
          <t>大型闪避</t>
        </is>
      </c>
      <c r="I7" s="389" t="inlineStr">
        <is>
          <t>大型抗暴</t>
        </is>
      </c>
      <c r="J7" s="389" t="inlineStr">
        <is>
          <t>大型抗穿</t>
        </is>
      </c>
      <c r="K7" s="389" t="inlineStr">
        <is>
          <t>大型减伤</t>
        </is>
      </c>
      <c r="L7" s="389" t="inlineStr">
        <is>
          <t>大型暴减</t>
        </is>
      </c>
      <c r="M7" s="389" t="inlineStr">
        <is>
          <t>固定伤害</t>
        </is>
      </c>
    </row>
    <row r="8" ht="24" customHeight="1">
      <c r="A8" s="830" t="inlineStr">
        <is>
          <t>古往今来
2星柒承
2星断亦
2星老鹅
2星芝麻官
侠士≥10级</t>
        </is>
      </c>
      <c r="B8" s="319" t="inlineStr">
        <is>
          <t>0级</t>
        </is>
      </c>
      <c r="C8" s="74" t="inlineStr">
        <is>
          <t>1</t>
        </is>
      </c>
      <c r="D8" s="74" t="inlineStr">
        <is>
          <t>8</t>
        </is>
      </c>
      <c r="E8" s="74" t="inlineStr">
        <is>
          <t>1</t>
        </is>
      </c>
      <c r="F8" s="74">
        <f>D8*E8/2</f>
        <v/>
      </c>
      <c r="G8" s="770">
        <f>F8*200</f>
        <v/>
      </c>
      <c r="H8" s="61" t="inlineStr">
        <is>
          <t>1%</t>
        </is>
      </c>
      <c r="I8" s="62" t="inlineStr">
        <is>
          <t>1%</t>
        </is>
      </c>
      <c r="J8" s="62" t="inlineStr">
        <is>
          <t>1%</t>
        </is>
      </c>
      <c r="K8" s="62" t="inlineStr">
        <is>
          <t>1%</t>
        </is>
      </c>
      <c r="L8" s="62" t="inlineStr">
        <is>
          <t>1%</t>
        </is>
      </c>
      <c r="M8" s="63" t="inlineStr">
        <is>
          <t>1</t>
        </is>
      </c>
    </row>
    <row r="9" ht="24" customHeight="1">
      <c r="A9" s="11" t="n"/>
      <c r="B9" s="85" t="inlineStr">
        <is>
          <t>1级</t>
        </is>
      </c>
      <c r="C9" s="86" t="inlineStr">
        <is>
          <t>2</t>
        </is>
      </c>
      <c r="D9" s="86" t="inlineStr">
        <is>
          <t>18</t>
        </is>
      </c>
      <c r="E9" s="86" t="inlineStr">
        <is>
          <t>1</t>
        </is>
      </c>
      <c r="F9" s="86">
        <f>D9*E9/2</f>
        <v/>
      </c>
      <c r="G9" s="255">
        <f>F9*200</f>
        <v/>
      </c>
      <c r="H9" s="85" t="inlineStr">
        <is>
          <t>2%</t>
        </is>
      </c>
      <c r="I9" s="86" t="inlineStr">
        <is>
          <t>2%</t>
        </is>
      </c>
      <c r="J9" s="86" t="inlineStr">
        <is>
          <t>2%</t>
        </is>
      </c>
      <c r="K9" s="86" t="inlineStr">
        <is>
          <t>2%</t>
        </is>
      </c>
      <c r="L9" s="86" t="inlineStr">
        <is>
          <t>2%</t>
        </is>
      </c>
      <c r="M9" s="236" t="inlineStr">
        <is>
          <t>2</t>
        </is>
      </c>
    </row>
    <row r="10" ht="24" customHeight="1">
      <c r="A10" s="11" t="n"/>
      <c r="B10" s="85" t="inlineStr">
        <is>
          <t>2级</t>
        </is>
      </c>
      <c r="C10" s="86" t="inlineStr">
        <is>
          <t>4</t>
        </is>
      </c>
      <c r="D10" s="86" t="inlineStr">
        <is>
          <t>32</t>
        </is>
      </c>
      <c r="E10" s="86" t="inlineStr">
        <is>
          <t>2</t>
        </is>
      </c>
      <c r="F10" s="86">
        <f>D10*E10/2</f>
        <v/>
      </c>
      <c r="G10" s="255">
        <f>F10*200</f>
        <v/>
      </c>
      <c r="H10" s="85" t="inlineStr">
        <is>
          <t>3%</t>
        </is>
      </c>
      <c r="I10" s="86" t="inlineStr">
        <is>
          <t>3%</t>
        </is>
      </c>
      <c r="J10" s="86" t="inlineStr">
        <is>
          <t>3%</t>
        </is>
      </c>
      <c r="K10" s="86" t="inlineStr">
        <is>
          <t>3%</t>
        </is>
      </c>
      <c r="L10" s="86" t="inlineStr">
        <is>
          <t>3%</t>
        </is>
      </c>
      <c r="M10" s="236" t="inlineStr">
        <is>
          <t>4</t>
        </is>
      </c>
    </row>
    <row r="11" ht="24" customHeight="1">
      <c r="A11" s="11" t="n"/>
      <c r="B11" s="85" t="inlineStr">
        <is>
          <t>3级</t>
        </is>
      </c>
      <c r="C11" s="86" t="inlineStr">
        <is>
          <t>6</t>
        </is>
      </c>
      <c r="D11" s="86" t="inlineStr">
        <is>
          <t>66</t>
        </is>
      </c>
      <c r="E11" s="86" t="inlineStr">
        <is>
          <t>2</t>
        </is>
      </c>
      <c r="F11" s="86">
        <f>D11*E11/2</f>
        <v/>
      </c>
      <c r="G11" s="255">
        <f>F11*200</f>
        <v/>
      </c>
      <c r="H11" s="85" t="inlineStr">
        <is>
          <t>4%</t>
        </is>
      </c>
      <c r="I11" s="86" t="inlineStr">
        <is>
          <t>4%</t>
        </is>
      </c>
      <c r="J11" s="86" t="inlineStr">
        <is>
          <t>4%</t>
        </is>
      </c>
      <c r="K11" s="86" t="inlineStr">
        <is>
          <t>4%</t>
        </is>
      </c>
      <c r="L11" s="86" t="inlineStr">
        <is>
          <t>4%</t>
        </is>
      </c>
      <c r="M11" s="236" t="inlineStr">
        <is>
          <t>6</t>
        </is>
      </c>
    </row>
    <row r="12" ht="24" customHeight="1">
      <c r="A12" s="11" t="n"/>
      <c r="B12" s="85" t="inlineStr">
        <is>
          <t>4级</t>
        </is>
      </c>
      <c r="C12" s="86" t="inlineStr">
        <is>
          <t>8</t>
        </is>
      </c>
      <c r="D12" s="86" t="inlineStr">
        <is>
          <t>72</t>
        </is>
      </c>
      <c r="E12" s="86" t="inlineStr">
        <is>
          <t>3</t>
        </is>
      </c>
      <c r="F12" s="86">
        <f>D12*E12/2</f>
        <v/>
      </c>
      <c r="G12" s="255">
        <f>F12*200</f>
        <v/>
      </c>
      <c r="H12" s="85" t="inlineStr">
        <is>
          <t>5%</t>
        </is>
      </c>
      <c r="I12" s="86" t="inlineStr">
        <is>
          <t>5%</t>
        </is>
      </c>
      <c r="J12" s="86" t="inlineStr">
        <is>
          <t>5%</t>
        </is>
      </c>
      <c r="K12" s="86" t="inlineStr">
        <is>
          <t>5%</t>
        </is>
      </c>
      <c r="L12" s="86" t="inlineStr">
        <is>
          <t>5%</t>
        </is>
      </c>
      <c r="M12" s="236" t="inlineStr">
        <is>
          <t>8</t>
        </is>
      </c>
    </row>
    <row r="13" ht="24" customHeight="1">
      <c r="A13" s="11" t="n"/>
      <c r="B13" s="85" t="inlineStr">
        <is>
          <t>5级</t>
        </is>
      </c>
      <c r="C13" s="86" t="inlineStr">
        <is>
          <t>10</t>
        </is>
      </c>
      <c r="D13" s="86" t="inlineStr">
        <is>
          <t>88</t>
        </is>
      </c>
      <c r="E13" s="86" t="inlineStr">
        <is>
          <t>4</t>
        </is>
      </c>
      <c r="F13" s="86">
        <f>D13*E13/2</f>
        <v/>
      </c>
      <c r="G13" s="255">
        <f>F13*200</f>
        <v/>
      </c>
      <c r="H13" s="85" t="inlineStr">
        <is>
          <t>7%</t>
        </is>
      </c>
      <c r="I13" s="86" t="inlineStr">
        <is>
          <t>7%</t>
        </is>
      </c>
      <c r="J13" s="86" t="inlineStr">
        <is>
          <t>7%</t>
        </is>
      </c>
      <c r="K13" s="86" t="inlineStr">
        <is>
          <t>7%</t>
        </is>
      </c>
      <c r="L13" s="86" t="inlineStr">
        <is>
          <t>7%</t>
        </is>
      </c>
      <c r="M13" s="236" t="inlineStr">
        <is>
          <t>10</t>
        </is>
      </c>
    </row>
    <row r="14" ht="24" customHeight="1">
      <c r="A14" s="11" t="n"/>
      <c r="B14" s="85" t="inlineStr">
        <is>
          <t>6级</t>
        </is>
      </c>
      <c r="C14" s="86" t="inlineStr">
        <is>
          <t>12</t>
        </is>
      </c>
      <c r="D14" s="86" t="inlineStr">
        <is>
          <t>128</t>
        </is>
      </c>
      <c r="E14" s="86" t="inlineStr">
        <is>
          <t>4</t>
        </is>
      </c>
      <c r="F14" s="86">
        <f>D14*E14/2</f>
        <v/>
      </c>
      <c r="G14" s="255">
        <f>F14*200</f>
        <v/>
      </c>
      <c r="H14" s="85" t="inlineStr">
        <is>
          <t>9%</t>
        </is>
      </c>
      <c r="I14" s="86" t="inlineStr">
        <is>
          <t>9%</t>
        </is>
      </c>
      <c r="J14" s="86" t="inlineStr">
        <is>
          <t>9%</t>
        </is>
      </c>
      <c r="K14" s="86" t="inlineStr">
        <is>
          <t>9%</t>
        </is>
      </c>
      <c r="L14" s="86" t="inlineStr">
        <is>
          <t>9%</t>
        </is>
      </c>
      <c r="M14" s="236" t="inlineStr">
        <is>
          <t>12</t>
        </is>
      </c>
    </row>
    <row r="15" ht="24" customHeight="1">
      <c r="A15" s="11" t="n"/>
      <c r="B15" s="85" t="inlineStr">
        <is>
          <t>7级</t>
        </is>
      </c>
      <c r="C15" s="86" t="inlineStr">
        <is>
          <t>15</t>
        </is>
      </c>
      <c r="D15" s="86" t="inlineStr">
        <is>
          <t>168</t>
        </is>
      </c>
      <c r="E15" s="86" t="inlineStr">
        <is>
          <t>5</t>
        </is>
      </c>
      <c r="F15" s="86">
        <f>D15*E15/2</f>
        <v/>
      </c>
      <c r="G15" s="255">
        <f>F15*200</f>
        <v/>
      </c>
      <c r="H15" s="85" t="inlineStr">
        <is>
          <t>11%</t>
        </is>
      </c>
      <c r="I15" s="86" t="inlineStr">
        <is>
          <t>11%</t>
        </is>
      </c>
      <c r="J15" s="86" t="inlineStr">
        <is>
          <t>11%</t>
        </is>
      </c>
      <c r="K15" s="86" t="inlineStr">
        <is>
          <t>11%</t>
        </is>
      </c>
      <c r="L15" s="86" t="inlineStr">
        <is>
          <t>11%</t>
        </is>
      </c>
      <c r="M15" s="236" t="inlineStr">
        <is>
          <t>14</t>
        </is>
      </c>
    </row>
    <row r="16" ht="24" customHeight="1">
      <c r="A16" s="11" t="n"/>
      <c r="B16" s="85" t="inlineStr">
        <is>
          <t>8级</t>
        </is>
      </c>
      <c r="C16" s="86" t="inlineStr">
        <is>
          <t>18</t>
        </is>
      </c>
      <c r="D16" s="86" t="inlineStr">
        <is>
          <t>198</t>
        </is>
      </c>
      <c r="E16" s="86" t="inlineStr">
        <is>
          <t>6</t>
        </is>
      </c>
      <c r="F16" s="86">
        <f>D16*E16/2</f>
        <v/>
      </c>
      <c r="G16" s="255">
        <f>F16*200</f>
        <v/>
      </c>
      <c r="H16" s="85" t="inlineStr">
        <is>
          <t>13%</t>
        </is>
      </c>
      <c r="I16" s="86" t="inlineStr">
        <is>
          <t>13%</t>
        </is>
      </c>
      <c r="J16" s="86" t="inlineStr">
        <is>
          <t>13%</t>
        </is>
      </c>
      <c r="K16" s="86" t="inlineStr">
        <is>
          <t>13%</t>
        </is>
      </c>
      <c r="L16" s="86" t="inlineStr">
        <is>
          <t>13%</t>
        </is>
      </c>
      <c r="M16" s="236" t="inlineStr">
        <is>
          <t>16</t>
        </is>
      </c>
    </row>
    <row r="17" ht="24" customHeight="1">
      <c r="A17" s="11" t="n"/>
      <c r="B17" s="85" t="inlineStr">
        <is>
          <t>9级</t>
        </is>
      </c>
      <c r="C17" s="86" t="inlineStr">
        <is>
          <t>21</t>
        </is>
      </c>
      <c r="D17" s="86" t="inlineStr">
        <is>
          <t>248</t>
        </is>
      </c>
      <c r="E17" s="86" t="inlineStr">
        <is>
          <t>6</t>
        </is>
      </c>
      <c r="F17" s="86">
        <f>D17*E17/2</f>
        <v/>
      </c>
      <c r="G17" s="255">
        <f>F17*200</f>
        <v/>
      </c>
      <c r="H17" s="85" t="inlineStr">
        <is>
          <t>15%</t>
        </is>
      </c>
      <c r="I17" s="86" t="inlineStr">
        <is>
          <t>15%</t>
        </is>
      </c>
      <c r="J17" s="86" t="inlineStr">
        <is>
          <t>15%</t>
        </is>
      </c>
      <c r="K17" s="86" t="inlineStr">
        <is>
          <t>15%</t>
        </is>
      </c>
      <c r="L17" s="86" t="inlineStr">
        <is>
          <t>15%</t>
        </is>
      </c>
      <c r="M17" s="236" t="inlineStr">
        <is>
          <t>18</t>
        </is>
      </c>
    </row>
    <row r="18" ht="24" customHeight="1">
      <c r="A18" s="11" t="n"/>
      <c r="B18" s="85" t="inlineStr">
        <is>
          <t>10级</t>
        </is>
      </c>
      <c r="C18" s="86" t="inlineStr">
        <is>
          <t>24</t>
        </is>
      </c>
      <c r="D18" s="86" t="inlineStr">
        <is>
          <t>300</t>
        </is>
      </c>
      <c r="E18" s="86" t="inlineStr">
        <is>
          <t>8</t>
        </is>
      </c>
      <c r="F18" s="86">
        <f>D18*E18/2</f>
        <v/>
      </c>
      <c r="G18" s="255">
        <f>F18*200</f>
        <v/>
      </c>
      <c r="H18" s="85" t="inlineStr">
        <is>
          <t>17%</t>
        </is>
      </c>
      <c r="I18" s="86" t="inlineStr">
        <is>
          <t>17%</t>
        </is>
      </c>
      <c r="J18" s="86" t="inlineStr">
        <is>
          <t>17%</t>
        </is>
      </c>
      <c r="K18" s="86" t="inlineStr">
        <is>
          <t>17%</t>
        </is>
      </c>
      <c r="L18" s="86" t="inlineStr">
        <is>
          <t>17%</t>
        </is>
      </c>
      <c r="M18" s="236" t="inlineStr">
        <is>
          <t>21</t>
        </is>
      </c>
    </row>
    <row r="19" ht="24" customHeight="1">
      <c r="A19" s="11" t="n"/>
      <c r="B19" s="85" t="inlineStr">
        <is>
          <t>11级</t>
        </is>
      </c>
      <c r="C19" s="86" t="inlineStr">
        <is>
          <t>27</t>
        </is>
      </c>
      <c r="D19" s="86" t="inlineStr">
        <is>
          <t>320</t>
        </is>
      </c>
      <c r="E19" s="86" t="inlineStr">
        <is>
          <t>8</t>
        </is>
      </c>
      <c r="F19" s="86">
        <f>D19*E19/2</f>
        <v/>
      </c>
      <c r="G19" s="255">
        <f>F19*200</f>
        <v/>
      </c>
      <c r="H19" s="85" t="inlineStr">
        <is>
          <t>19%</t>
        </is>
      </c>
      <c r="I19" s="86" t="inlineStr">
        <is>
          <t>19%</t>
        </is>
      </c>
      <c r="J19" s="86" t="inlineStr">
        <is>
          <t>19%</t>
        </is>
      </c>
      <c r="K19" s="86" t="inlineStr">
        <is>
          <t>19%</t>
        </is>
      </c>
      <c r="L19" s="86" t="inlineStr">
        <is>
          <t>19%</t>
        </is>
      </c>
      <c r="M19" s="236" t="inlineStr">
        <is>
          <t>25</t>
        </is>
      </c>
    </row>
    <row r="20" ht="24" customHeight="1">
      <c r="A20" s="11" t="n"/>
      <c r="B20" s="85" t="inlineStr">
        <is>
          <t>12级</t>
        </is>
      </c>
      <c r="C20" s="86" t="inlineStr">
        <is>
          <t>30</t>
        </is>
      </c>
      <c r="D20" s="86" t="inlineStr">
        <is>
          <t>360</t>
        </is>
      </c>
      <c r="E20" s="86" t="inlineStr">
        <is>
          <t>8</t>
        </is>
      </c>
      <c r="F20" s="86">
        <f>D20*E20/2</f>
        <v/>
      </c>
      <c r="G20" s="255">
        <f>F20*200</f>
        <v/>
      </c>
      <c r="H20" s="85" t="inlineStr">
        <is>
          <t>21%</t>
        </is>
      </c>
      <c r="I20" s="86" t="inlineStr">
        <is>
          <t>21%</t>
        </is>
      </c>
      <c r="J20" s="86" t="inlineStr">
        <is>
          <t>21%</t>
        </is>
      </c>
      <c r="K20" s="86" t="inlineStr">
        <is>
          <t>21%</t>
        </is>
      </c>
      <c r="L20" s="86" t="inlineStr">
        <is>
          <t>21%</t>
        </is>
      </c>
      <c r="M20" s="236" t="inlineStr">
        <is>
          <t>29</t>
        </is>
      </c>
    </row>
    <row r="21" ht="24" customHeight="1">
      <c r="A21" s="11" t="n"/>
      <c r="B21" s="85" t="inlineStr">
        <is>
          <t>13级</t>
        </is>
      </c>
      <c r="C21" s="86" t="inlineStr">
        <is>
          <t>33</t>
        </is>
      </c>
      <c r="D21" s="86" t="inlineStr">
        <is>
          <t>386</t>
        </is>
      </c>
      <c r="E21" s="86" t="inlineStr">
        <is>
          <t>9</t>
        </is>
      </c>
      <c r="F21" s="86">
        <f>D21*E21/2</f>
        <v/>
      </c>
      <c r="G21" s="255">
        <f>F21*200</f>
        <v/>
      </c>
      <c r="H21" s="85" t="inlineStr">
        <is>
          <t>23%</t>
        </is>
      </c>
      <c r="I21" s="86" t="inlineStr">
        <is>
          <t>23%</t>
        </is>
      </c>
      <c r="J21" s="86" t="inlineStr">
        <is>
          <t>23%</t>
        </is>
      </c>
      <c r="K21" s="86" t="inlineStr">
        <is>
          <t>23%</t>
        </is>
      </c>
      <c r="L21" s="86" t="inlineStr">
        <is>
          <t>23%</t>
        </is>
      </c>
      <c r="M21" s="236" t="inlineStr">
        <is>
          <t>33</t>
        </is>
      </c>
    </row>
    <row r="22" ht="24" customHeight="1">
      <c r="A22" s="11" t="n"/>
      <c r="B22" s="85" t="inlineStr">
        <is>
          <t>14级</t>
        </is>
      </c>
      <c r="C22" s="86" t="inlineStr">
        <is>
          <t>36</t>
        </is>
      </c>
      <c r="D22" s="86" t="inlineStr">
        <is>
          <t>396</t>
        </is>
      </c>
      <c r="E22" s="86" t="inlineStr">
        <is>
          <t>9</t>
        </is>
      </c>
      <c r="F22" s="86">
        <f>D22*E22/2</f>
        <v/>
      </c>
      <c r="G22" s="255">
        <f>F22*200</f>
        <v/>
      </c>
      <c r="H22" s="85" t="inlineStr">
        <is>
          <t>25%</t>
        </is>
      </c>
      <c r="I22" s="86" t="inlineStr">
        <is>
          <t>25%</t>
        </is>
      </c>
      <c r="J22" s="86" t="inlineStr">
        <is>
          <t>25%</t>
        </is>
      </c>
      <c r="K22" s="86" t="inlineStr">
        <is>
          <t>25%</t>
        </is>
      </c>
      <c r="L22" s="86" t="inlineStr">
        <is>
          <t>25%</t>
        </is>
      </c>
      <c r="M22" s="236" t="inlineStr">
        <is>
          <t>37</t>
        </is>
      </c>
    </row>
    <row r="23" ht="24" customHeight="1">
      <c r="A23" s="11" t="n"/>
      <c r="B23" s="85" t="inlineStr">
        <is>
          <t>15级</t>
        </is>
      </c>
      <c r="C23" s="86" t="inlineStr">
        <is>
          <t>39</t>
        </is>
      </c>
      <c r="D23" s="86" t="inlineStr">
        <is>
          <t>410</t>
        </is>
      </c>
      <c r="E23" s="86" t="inlineStr">
        <is>
          <t>10</t>
        </is>
      </c>
      <c r="F23" s="86">
        <f>D23*E23/2</f>
        <v/>
      </c>
      <c r="G23" s="255">
        <f>F23*200</f>
        <v/>
      </c>
      <c r="H23" s="85" t="inlineStr">
        <is>
          <t>28%</t>
        </is>
      </c>
      <c r="I23" s="86" t="inlineStr">
        <is>
          <t>28%</t>
        </is>
      </c>
      <c r="J23" s="86" t="inlineStr">
        <is>
          <t>28%</t>
        </is>
      </c>
      <c r="K23" s="86" t="inlineStr">
        <is>
          <t>28%</t>
        </is>
      </c>
      <c r="L23" s="86" t="inlineStr">
        <is>
          <t>27%</t>
        </is>
      </c>
      <c r="M23" s="236" t="inlineStr">
        <is>
          <t>41</t>
        </is>
      </c>
    </row>
    <row r="24" ht="24" customHeight="1">
      <c r="A24" s="11" t="n"/>
      <c r="B24" s="85" t="inlineStr">
        <is>
          <t>16级</t>
        </is>
      </c>
      <c r="C24" s="86" t="inlineStr">
        <is>
          <t>42</t>
        </is>
      </c>
      <c r="D24" s="86" t="inlineStr">
        <is>
          <t>420</t>
        </is>
      </c>
      <c r="E24" s="86" t="inlineStr">
        <is>
          <t>10</t>
        </is>
      </c>
      <c r="F24" s="86">
        <f>D24*E24/2</f>
        <v/>
      </c>
      <c r="G24" s="255">
        <f>F24*200</f>
        <v/>
      </c>
      <c r="H24" s="85" t="inlineStr">
        <is>
          <t>31%</t>
        </is>
      </c>
      <c r="I24" s="86" t="inlineStr">
        <is>
          <t>31%</t>
        </is>
      </c>
      <c r="J24" s="86" t="inlineStr">
        <is>
          <t>31%</t>
        </is>
      </c>
      <c r="K24" s="86" t="inlineStr">
        <is>
          <t>31%</t>
        </is>
      </c>
      <c r="L24" s="86" t="inlineStr">
        <is>
          <t>29%</t>
        </is>
      </c>
      <c r="M24" s="236" t="inlineStr">
        <is>
          <t>45</t>
        </is>
      </c>
    </row>
    <row r="25" ht="24" customHeight="1">
      <c r="A25" s="11" t="n"/>
      <c r="B25" s="85" t="inlineStr">
        <is>
          <t>17级</t>
        </is>
      </c>
      <c r="C25" s="86" t="inlineStr">
        <is>
          <t>45</t>
        </is>
      </c>
      <c r="D25" s="86" t="inlineStr">
        <is>
          <t>442</t>
        </is>
      </c>
      <c r="E25" s="86" t="inlineStr">
        <is>
          <t>12</t>
        </is>
      </c>
      <c r="F25" s="86">
        <f>D25*E25/2</f>
        <v/>
      </c>
      <c r="G25" s="255">
        <f>F25*200</f>
        <v/>
      </c>
      <c r="H25" s="85" t="inlineStr">
        <is>
          <t>34%</t>
        </is>
      </c>
      <c r="I25" s="86" t="inlineStr">
        <is>
          <t>34%</t>
        </is>
      </c>
      <c r="J25" s="86" t="inlineStr">
        <is>
          <t>34%</t>
        </is>
      </c>
      <c r="K25" s="86" t="inlineStr">
        <is>
          <t>34%</t>
        </is>
      </c>
      <c r="L25" s="86" t="inlineStr">
        <is>
          <t>31%</t>
        </is>
      </c>
      <c r="M25" s="236" t="inlineStr">
        <is>
          <t>49</t>
        </is>
      </c>
    </row>
    <row r="26" ht="24" customHeight="1">
      <c r="A26" s="11" t="n"/>
      <c r="B26" s="256" t="inlineStr">
        <is>
          <t>18级</t>
        </is>
      </c>
      <c r="C26" s="139" t="inlineStr">
        <is>
          <t>48</t>
        </is>
      </c>
      <c r="D26" s="91" t="inlineStr">
        <is>
          <t>x</t>
        </is>
      </c>
      <c r="E26" s="91" t="inlineStr">
        <is>
          <t>x</t>
        </is>
      </c>
      <c r="F26" s="91" t="inlineStr">
        <is>
          <t>x</t>
        </is>
      </c>
      <c r="G26" s="692" t="inlineStr">
        <is>
          <t>x</t>
        </is>
      </c>
      <c r="H26" s="256" t="inlineStr">
        <is>
          <t>37%</t>
        </is>
      </c>
      <c r="I26" s="139" t="inlineStr">
        <is>
          <t>37%</t>
        </is>
      </c>
      <c r="J26" s="139" t="inlineStr">
        <is>
          <t>37%</t>
        </is>
      </c>
      <c r="K26" s="139" t="inlineStr">
        <is>
          <t>37%</t>
        </is>
      </c>
      <c r="L26" s="139" t="inlineStr">
        <is>
          <t>33%</t>
        </is>
      </c>
      <c r="M26" s="290" t="inlineStr">
        <is>
          <t>54</t>
        </is>
      </c>
    </row>
    <row r="27" ht="24" customHeight="1">
      <c r="A27" s="1260" t="inlineStr"/>
      <c r="B27" s="22" t="n"/>
      <c r="C27" s="22" t="n"/>
      <c r="D27" s="22" t="n"/>
      <c r="E27" s="22" t="n"/>
      <c r="F27" s="22" t="n"/>
      <c r="G27" s="22" t="n"/>
      <c r="H27" s="22" t="n"/>
      <c r="I27" s="22" t="n"/>
      <c r="J27" s="22" t="n"/>
      <c r="K27" s="22" t="n"/>
      <c r="L27" s="22" t="n"/>
      <c r="M27" s="23" t="n"/>
    </row>
    <row r="28" ht="24" customHeight="1">
      <c r="A28" s="386" t="inlineStr">
        <is>
          <t>群侠名册</t>
        </is>
      </c>
      <c r="B28" s="386" t="inlineStr">
        <is>
          <t>属性</t>
        </is>
      </c>
      <c r="C28" s="386" t="inlineStr">
        <is>
          <t>战斗力</t>
        </is>
      </c>
      <c r="D28" s="386" t="inlineStr">
        <is>
          <t>进度值</t>
        </is>
      </c>
      <c r="E28" s="386" t="inlineStr">
        <is>
          <t>单次材料</t>
        </is>
      </c>
      <c r="F28" s="386" t="inlineStr">
        <is>
          <t>满值材料</t>
        </is>
      </c>
      <c r="G28" s="24" t="inlineStr">
        <is>
          <t>满值斗豆</t>
        </is>
      </c>
      <c r="H28" s="989" t="inlineStr">
        <is>
          <t>大型命中</t>
        </is>
      </c>
      <c r="I28" s="989" t="inlineStr">
        <is>
          <t>大型暴击</t>
        </is>
      </c>
      <c r="J28" s="989" t="inlineStr">
        <is>
          <t>大型穿透</t>
        </is>
      </c>
      <c r="K28" s="989" t="inlineStr">
        <is>
          <t>大型增伤</t>
        </is>
      </c>
      <c r="L28" s="989" t="inlineStr">
        <is>
          <t>大型暴伤</t>
        </is>
      </c>
      <c r="M28" s="386" t="inlineStr">
        <is>
          <t>固定减伤</t>
        </is>
      </c>
    </row>
    <row r="29" ht="24" customHeight="1">
      <c r="A29" s="579" t="inlineStr">
        <is>
          <t>天涯浪迹
2星燕青
2星李师师
侠士≥10级</t>
        </is>
      </c>
      <c r="B29" s="319" t="inlineStr">
        <is>
          <t>0级</t>
        </is>
      </c>
      <c r="C29" s="74" t="inlineStr">
        <is>
          <t>1</t>
        </is>
      </c>
      <c r="D29" s="74" t="inlineStr">
        <is>
          <t>8</t>
        </is>
      </c>
      <c r="E29" s="74" t="inlineStr">
        <is>
          <t>1</t>
        </is>
      </c>
      <c r="F29" s="74">
        <f>D29*E29/2</f>
        <v/>
      </c>
      <c r="G29" s="770">
        <f>F29*200</f>
        <v/>
      </c>
      <c r="H29" s="319" t="inlineStr">
        <is>
          <t>1%</t>
        </is>
      </c>
      <c r="I29" s="74" t="inlineStr">
        <is>
          <t>1%</t>
        </is>
      </c>
      <c r="J29" s="74" t="inlineStr">
        <is>
          <t>1%</t>
        </is>
      </c>
      <c r="K29" s="74" t="inlineStr">
        <is>
          <t>1%</t>
        </is>
      </c>
      <c r="L29" s="74" t="inlineStr">
        <is>
          <t>1%</t>
        </is>
      </c>
      <c r="M29" s="75" t="inlineStr">
        <is>
          <t>1</t>
        </is>
      </c>
    </row>
    <row r="30" ht="24" customHeight="1">
      <c r="A30" s="494" t="n"/>
      <c r="B30" s="85" t="inlineStr">
        <is>
          <t>1级</t>
        </is>
      </c>
      <c r="C30" s="86" t="inlineStr">
        <is>
          <t>2</t>
        </is>
      </c>
      <c r="D30" s="86" t="inlineStr">
        <is>
          <t>18</t>
        </is>
      </c>
      <c r="E30" s="86" t="inlineStr">
        <is>
          <t>1</t>
        </is>
      </c>
      <c r="F30" s="86">
        <f>D30*E30/2</f>
        <v/>
      </c>
      <c r="G30" s="255">
        <f>F30*200</f>
        <v/>
      </c>
      <c r="H30" s="85" t="inlineStr">
        <is>
          <t>2%</t>
        </is>
      </c>
      <c r="I30" s="86" t="inlineStr">
        <is>
          <t>2%</t>
        </is>
      </c>
      <c r="J30" s="86" t="inlineStr">
        <is>
          <t>2%</t>
        </is>
      </c>
      <c r="K30" s="86" t="inlineStr">
        <is>
          <t>2%</t>
        </is>
      </c>
      <c r="L30" s="86" t="inlineStr">
        <is>
          <t>2%</t>
        </is>
      </c>
      <c r="M30" s="236" t="inlineStr">
        <is>
          <t>2</t>
        </is>
      </c>
    </row>
    <row r="31" ht="24" customHeight="1">
      <c r="A31" s="494" t="n"/>
      <c r="B31" s="85" t="inlineStr">
        <is>
          <t>2级</t>
        </is>
      </c>
      <c r="C31" s="86" t="inlineStr">
        <is>
          <t>4</t>
        </is>
      </c>
      <c r="D31" s="86" t="inlineStr">
        <is>
          <t>32</t>
        </is>
      </c>
      <c r="E31" s="86" t="inlineStr">
        <is>
          <t>2</t>
        </is>
      </c>
      <c r="F31" s="86">
        <f>D31*E31/2</f>
        <v/>
      </c>
      <c r="G31" s="255">
        <f>F31*200</f>
        <v/>
      </c>
      <c r="H31" s="85" t="inlineStr">
        <is>
          <t>3%</t>
        </is>
      </c>
      <c r="I31" s="86" t="inlineStr">
        <is>
          <t>3%</t>
        </is>
      </c>
      <c r="J31" s="86" t="inlineStr">
        <is>
          <t>3%</t>
        </is>
      </c>
      <c r="K31" s="86" t="inlineStr">
        <is>
          <t>3%</t>
        </is>
      </c>
      <c r="L31" s="86" t="inlineStr">
        <is>
          <t>3%</t>
        </is>
      </c>
      <c r="M31" s="236" t="inlineStr">
        <is>
          <t>4</t>
        </is>
      </c>
    </row>
    <row r="32" ht="24" customHeight="1">
      <c r="A32" s="494" t="n"/>
      <c r="B32" s="85" t="inlineStr">
        <is>
          <t>3级</t>
        </is>
      </c>
      <c r="C32" s="86" t="inlineStr">
        <is>
          <t>6</t>
        </is>
      </c>
      <c r="D32" s="86" t="inlineStr">
        <is>
          <t>66</t>
        </is>
      </c>
      <c r="E32" s="86" t="inlineStr">
        <is>
          <t>2</t>
        </is>
      </c>
      <c r="F32" s="86">
        <f>D32*E32/2</f>
        <v/>
      </c>
      <c r="G32" s="255">
        <f>F32*200</f>
        <v/>
      </c>
      <c r="H32" s="85" t="inlineStr">
        <is>
          <t>4%</t>
        </is>
      </c>
      <c r="I32" s="86" t="inlineStr">
        <is>
          <t>4%</t>
        </is>
      </c>
      <c r="J32" s="86" t="inlineStr">
        <is>
          <t>4%</t>
        </is>
      </c>
      <c r="K32" s="86" t="inlineStr">
        <is>
          <t>4%</t>
        </is>
      </c>
      <c r="L32" s="86" t="inlineStr">
        <is>
          <t>4%</t>
        </is>
      </c>
      <c r="M32" s="236" t="inlineStr">
        <is>
          <t>6</t>
        </is>
      </c>
    </row>
    <row r="33" ht="24" customHeight="1">
      <c r="A33" s="494" t="n"/>
      <c r="B33" s="85" t="inlineStr">
        <is>
          <t>4级</t>
        </is>
      </c>
      <c r="C33" s="86" t="inlineStr">
        <is>
          <t>8</t>
        </is>
      </c>
      <c r="D33" s="86" t="inlineStr">
        <is>
          <t>72</t>
        </is>
      </c>
      <c r="E33" s="86" t="inlineStr">
        <is>
          <t>3</t>
        </is>
      </c>
      <c r="F33" s="86">
        <f>D33*E33/2</f>
        <v/>
      </c>
      <c r="G33" s="255">
        <f>F33*200</f>
        <v/>
      </c>
      <c r="H33" s="85" t="inlineStr">
        <is>
          <t>5%</t>
        </is>
      </c>
      <c r="I33" s="86" t="inlineStr">
        <is>
          <t>5%</t>
        </is>
      </c>
      <c r="J33" s="86" t="inlineStr">
        <is>
          <t>5%</t>
        </is>
      </c>
      <c r="K33" s="86" t="inlineStr">
        <is>
          <t>5%</t>
        </is>
      </c>
      <c r="L33" s="86" t="inlineStr">
        <is>
          <t>5%</t>
        </is>
      </c>
      <c r="M33" s="236" t="inlineStr">
        <is>
          <t>8</t>
        </is>
      </c>
    </row>
    <row r="34" ht="24" customHeight="1">
      <c r="A34" s="494" t="n"/>
      <c r="B34" s="85" t="inlineStr">
        <is>
          <t>5级</t>
        </is>
      </c>
      <c r="C34" s="86" t="inlineStr">
        <is>
          <t>10</t>
        </is>
      </c>
      <c r="D34" s="86" t="inlineStr">
        <is>
          <t>88</t>
        </is>
      </c>
      <c r="E34" s="86" t="inlineStr">
        <is>
          <t>4</t>
        </is>
      </c>
      <c r="F34" s="86">
        <f>D34*E34/2</f>
        <v/>
      </c>
      <c r="G34" s="255">
        <f>F34*200</f>
        <v/>
      </c>
      <c r="H34" s="85" t="inlineStr">
        <is>
          <t>7%</t>
        </is>
      </c>
      <c r="I34" s="86" t="inlineStr">
        <is>
          <t>7%</t>
        </is>
      </c>
      <c r="J34" s="86" t="inlineStr">
        <is>
          <t>7%</t>
        </is>
      </c>
      <c r="K34" s="86" t="inlineStr">
        <is>
          <t>7%</t>
        </is>
      </c>
      <c r="L34" s="86" t="inlineStr">
        <is>
          <t>7%</t>
        </is>
      </c>
      <c r="M34" s="236" t="inlineStr">
        <is>
          <t>10</t>
        </is>
      </c>
    </row>
    <row r="35" ht="24" customHeight="1">
      <c r="A35" s="494" t="n"/>
      <c r="B35" s="85" t="inlineStr">
        <is>
          <t>6级</t>
        </is>
      </c>
      <c r="C35" s="86" t="inlineStr">
        <is>
          <t>12</t>
        </is>
      </c>
      <c r="D35" s="86" t="inlineStr">
        <is>
          <t>128</t>
        </is>
      </c>
      <c r="E35" s="86" t="inlineStr">
        <is>
          <t>4</t>
        </is>
      </c>
      <c r="F35" s="86">
        <f>D35*E35/2</f>
        <v/>
      </c>
      <c r="G35" s="255">
        <f>F35*200</f>
        <v/>
      </c>
      <c r="H35" s="85" t="inlineStr">
        <is>
          <t>9%</t>
        </is>
      </c>
      <c r="I35" s="86" t="inlineStr">
        <is>
          <t>9%</t>
        </is>
      </c>
      <c r="J35" s="86" t="inlineStr">
        <is>
          <t>9%</t>
        </is>
      </c>
      <c r="K35" s="86" t="inlineStr">
        <is>
          <t>9%</t>
        </is>
      </c>
      <c r="L35" s="86" t="inlineStr">
        <is>
          <t>9%</t>
        </is>
      </c>
      <c r="M35" s="236" t="inlineStr">
        <is>
          <t>12</t>
        </is>
      </c>
    </row>
    <row r="36" ht="24" customHeight="1">
      <c r="A36" s="494" t="n"/>
      <c r="B36" s="85" t="inlineStr">
        <is>
          <t>7级</t>
        </is>
      </c>
      <c r="C36" s="86" t="inlineStr">
        <is>
          <t>15</t>
        </is>
      </c>
      <c r="D36" s="86" t="inlineStr">
        <is>
          <t>168</t>
        </is>
      </c>
      <c r="E36" s="86" t="inlineStr">
        <is>
          <t>5</t>
        </is>
      </c>
      <c r="F36" s="86">
        <f>D36*E36/2</f>
        <v/>
      </c>
      <c r="G36" s="255">
        <f>F36*200</f>
        <v/>
      </c>
      <c r="H36" s="85" t="inlineStr">
        <is>
          <t>11%</t>
        </is>
      </c>
      <c r="I36" s="86" t="inlineStr">
        <is>
          <t>11%</t>
        </is>
      </c>
      <c r="J36" s="86" t="inlineStr">
        <is>
          <t>11%</t>
        </is>
      </c>
      <c r="K36" s="86" t="inlineStr">
        <is>
          <t>11%</t>
        </is>
      </c>
      <c r="L36" s="86" t="inlineStr">
        <is>
          <t>11%</t>
        </is>
      </c>
      <c r="M36" s="236" t="inlineStr">
        <is>
          <t>14</t>
        </is>
      </c>
    </row>
    <row r="37" ht="24" customHeight="1">
      <c r="A37" s="494" t="n"/>
      <c r="B37" s="85" t="inlineStr">
        <is>
          <t>8级</t>
        </is>
      </c>
      <c r="C37" s="86" t="inlineStr">
        <is>
          <t>18</t>
        </is>
      </c>
      <c r="D37" s="86" t="inlineStr">
        <is>
          <t>198</t>
        </is>
      </c>
      <c r="E37" s="86" t="inlineStr">
        <is>
          <t>6</t>
        </is>
      </c>
      <c r="F37" s="86">
        <f>D37*E37/2</f>
        <v/>
      </c>
      <c r="G37" s="255">
        <f>F37*200</f>
        <v/>
      </c>
      <c r="H37" s="85" t="inlineStr">
        <is>
          <t>13%</t>
        </is>
      </c>
      <c r="I37" s="86" t="inlineStr">
        <is>
          <t>13%</t>
        </is>
      </c>
      <c r="J37" s="86" t="inlineStr">
        <is>
          <t>13%</t>
        </is>
      </c>
      <c r="K37" s="86" t="inlineStr">
        <is>
          <t>13%</t>
        </is>
      </c>
      <c r="L37" s="86" t="inlineStr">
        <is>
          <t>13%</t>
        </is>
      </c>
      <c r="M37" s="236" t="inlineStr">
        <is>
          <t>16</t>
        </is>
      </c>
    </row>
    <row r="38" ht="24" customHeight="1">
      <c r="A38" s="494" t="n"/>
      <c r="B38" s="85" t="inlineStr">
        <is>
          <t>9级</t>
        </is>
      </c>
      <c r="C38" s="86" t="inlineStr">
        <is>
          <t>21</t>
        </is>
      </c>
      <c r="D38" s="86" t="inlineStr">
        <is>
          <t>248</t>
        </is>
      </c>
      <c r="E38" s="86" t="inlineStr">
        <is>
          <t>6</t>
        </is>
      </c>
      <c r="F38" s="86">
        <f>D38*E38/2</f>
        <v/>
      </c>
      <c r="G38" s="255">
        <f>F38*200</f>
        <v/>
      </c>
      <c r="H38" s="85" t="inlineStr">
        <is>
          <t>15%</t>
        </is>
      </c>
      <c r="I38" s="86" t="inlineStr">
        <is>
          <t>15%</t>
        </is>
      </c>
      <c r="J38" s="86" t="inlineStr">
        <is>
          <t>15%</t>
        </is>
      </c>
      <c r="K38" s="86" t="inlineStr">
        <is>
          <t>15%</t>
        </is>
      </c>
      <c r="L38" s="86" t="inlineStr">
        <is>
          <t>15%</t>
        </is>
      </c>
      <c r="M38" s="236" t="inlineStr">
        <is>
          <t>18</t>
        </is>
      </c>
    </row>
    <row r="39" ht="24" customHeight="1">
      <c r="A39" s="494" t="n"/>
      <c r="B39" s="85" t="inlineStr">
        <is>
          <t>10级</t>
        </is>
      </c>
      <c r="C39" s="86" t="inlineStr">
        <is>
          <t>24</t>
        </is>
      </c>
      <c r="D39" s="86" t="inlineStr">
        <is>
          <t>300</t>
        </is>
      </c>
      <c r="E39" s="86" t="inlineStr">
        <is>
          <t>8</t>
        </is>
      </c>
      <c r="F39" s="86">
        <f>D39*E39/2</f>
        <v/>
      </c>
      <c r="G39" s="255">
        <f>F39*200</f>
        <v/>
      </c>
      <c r="H39" s="85" t="inlineStr">
        <is>
          <t>17%</t>
        </is>
      </c>
      <c r="I39" s="86" t="inlineStr">
        <is>
          <t>17%</t>
        </is>
      </c>
      <c r="J39" s="86" t="inlineStr">
        <is>
          <t>17%</t>
        </is>
      </c>
      <c r="K39" s="86" t="inlineStr">
        <is>
          <t>17%</t>
        </is>
      </c>
      <c r="L39" s="86" t="inlineStr">
        <is>
          <t>17%</t>
        </is>
      </c>
      <c r="M39" s="236" t="inlineStr">
        <is>
          <t>21</t>
        </is>
      </c>
    </row>
    <row r="40" ht="24" customHeight="1">
      <c r="A40" s="494" t="n"/>
      <c r="B40" s="85" t="inlineStr">
        <is>
          <t>11级</t>
        </is>
      </c>
      <c r="C40" s="86" t="inlineStr">
        <is>
          <t>27</t>
        </is>
      </c>
      <c r="D40" s="86" t="inlineStr">
        <is>
          <t>320</t>
        </is>
      </c>
      <c r="E40" s="86" t="inlineStr">
        <is>
          <t>8</t>
        </is>
      </c>
      <c r="F40" s="86">
        <f>D40*E40/2</f>
        <v/>
      </c>
      <c r="G40" s="255">
        <f>F40*200</f>
        <v/>
      </c>
      <c r="H40" s="85" t="inlineStr">
        <is>
          <t>19%</t>
        </is>
      </c>
      <c r="I40" s="86" t="inlineStr">
        <is>
          <t>19%</t>
        </is>
      </c>
      <c r="J40" s="86" t="inlineStr">
        <is>
          <t>19%</t>
        </is>
      </c>
      <c r="K40" s="86" t="inlineStr">
        <is>
          <t>19%</t>
        </is>
      </c>
      <c r="L40" s="86" t="inlineStr">
        <is>
          <t>19%</t>
        </is>
      </c>
      <c r="M40" s="236" t="inlineStr">
        <is>
          <t>25</t>
        </is>
      </c>
    </row>
    <row r="41" ht="24" customHeight="1">
      <c r="A41" s="494" t="n"/>
      <c r="B41" s="85" t="inlineStr">
        <is>
          <t>12级</t>
        </is>
      </c>
      <c r="C41" s="86" t="inlineStr">
        <is>
          <t>30</t>
        </is>
      </c>
      <c r="D41" s="86" t="inlineStr">
        <is>
          <t>360</t>
        </is>
      </c>
      <c r="E41" s="86" t="inlineStr">
        <is>
          <t>8</t>
        </is>
      </c>
      <c r="F41" s="86">
        <f>D41*E41/2</f>
        <v/>
      </c>
      <c r="G41" s="255">
        <f>F41*200</f>
        <v/>
      </c>
      <c r="H41" s="85" t="inlineStr">
        <is>
          <t>21%</t>
        </is>
      </c>
      <c r="I41" s="86" t="inlineStr">
        <is>
          <t>21%</t>
        </is>
      </c>
      <c r="J41" s="86" t="inlineStr">
        <is>
          <t>21%</t>
        </is>
      </c>
      <c r="K41" s="86" t="inlineStr">
        <is>
          <t>21%</t>
        </is>
      </c>
      <c r="L41" s="86" t="inlineStr">
        <is>
          <t>21%</t>
        </is>
      </c>
      <c r="M41" s="236" t="inlineStr">
        <is>
          <t>29</t>
        </is>
      </c>
    </row>
    <row r="42" ht="24" customHeight="1">
      <c r="A42" s="494" t="n"/>
      <c r="B42" s="85" t="inlineStr">
        <is>
          <t>13级</t>
        </is>
      </c>
      <c r="C42" s="86" t="inlineStr">
        <is>
          <t>33</t>
        </is>
      </c>
      <c r="D42" s="86" t="inlineStr">
        <is>
          <t>386</t>
        </is>
      </c>
      <c r="E42" s="86" t="inlineStr">
        <is>
          <t>9</t>
        </is>
      </c>
      <c r="F42" s="86">
        <f>D42*E42/2</f>
        <v/>
      </c>
      <c r="G42" s="255">
        <f>F42*200</f>
        <v/>
      </c>
      <c r="H42" s="85" t="inlineStr">
        <is>
          <t>23%</t>
        </is>
      </c>
      <c r="I42" s="86" t="inlineStr">
        <is>
          <t>23%</t>
        </is>
      </c>
      <c r="J42" s="86" t="inlineStr">
        <is>
          <t>23%</t>
        </is>
      </c>
      <c r="K42" s="86" t="inlineStr">
        <is>
          <t>23%</t>
        </is>
      </c>
      <c r="L42" s="86" t="inlineStr">
        <is>
          <t>23%</t>
        </is>
      </c>
      <c r="M42" s="236" t="inlineStr">
        <is>
          <t>33</t>
        </is>
      </c>
    </row>
    <row r="43" ht="24" customHeight="1">
      <c r="A43" s="494" t="n"/>
      <c r="B43" s="85" t="inlineStr">
        <is>
          <t>14级</t>
        </is>
      </c>
      <c r="C43" s="86" t="inlineStr">
        <is>
          <t>36</t>
        </is>
      </c>
      <c r="D43" s="86" t="inlineStr">
        <is>
          <t>396</t>
        </is>
      </c>
      <c r="E43" s="86" t="inlineStr">
        <is>
          <t>9</t>
        </is>
      </c>
      <c r="F43" s="86">
        <f>D43*E43/2</f>
        <v/>
      </c>
      <c r="G43" s="255">
        <f>F43*200</f>
        <v/>
      </c>
      <c r="H43" s="85" t="inlineStr">
        <is>
          <t>25%</t>
        </is>
      </c>
      <c r="I43" s="86" t="inlineStr">
        <is>
          <t>25%</t>
        </is>
      </c>
      <c r="J43" s="86" t="inlineStr">
        <is>
          <t>25%</t>
        </is>
      </c>
      <c r="K43" s="86" t="inlineStr">
        <is>
          <t>25%</t>
        </is>
      </c>
      <c r="L43" s="86" t="inlineStr">
        <is>
          <t>25%</t>
        </is>
      </c>
      <c r="M43" s="236" t="inlineStr">
        <is>
          <t>37</t>
        </is>
      </c>
    </row>
    <row r="44" ht="24" customHeight="1">
      <c r="A44" s="494" t="n"/>
      <c r="B44" s="85" t="inlineStr">
        <is>
          <t>15级</t>
        </is>
      </c>
      <c r="C44" s="86" t="inlineStr">
        <is>
          <t>39</t>
        </is>
      </c>
      <c r="D44" s="86" t="inlineStr">
        <is>
          <t>410</t>
        </is>
      </c>
      <c r="E44" s="86" t="inlineStr">
        <is>
          <t>10</t>
        </is>
      </c>
      <c r="F44" s="86">
        <f>D44*E44/2</f>
        <v/>
      </c>
      <c r="G44" s="255">
        <f>F44*200</f>
        <v/>
      </c>
      <c r="H44" s="85" t="inlineStr">
        <is>
          <t>28%</t>
        </is>
      </c>
      <c r="I44" s="86" t="inlineStr">
        <is>
          <t>28%</t>
        </is>
      </c>
      <c r="J44" s="86" t="inlineStr">
        <is>
          <t>28%</t>
        </is>
      </c>
      <c r="K44" s="86" t="inlineStr">
        <is>
          <t>28%</t>
        </is>
      </c>
      <c r="L44" s="86" t="inlineStr">
        <is>
          <t>27%</t>
        </is>
      </c>
      <c r="M44" s="236" t="inlineStr">
        <is>
          <t>41</t>
        </is>
      </c>
    </row>
    <row r="45" ht="24" customHeight="1">
      <c r="A45" s="494" t="n"/>
      <c r="B45" s="85" t="inlineStr">
        <is>
          <t>16级</t>
        </is>
      </c>
      <c r="C45" s="86" t="inlineStr">
        <is>
          <t>42</t>
        </is>
      </c>
      <c r="D45" s="86" t="inlineStr">
        <is>
          <t>420</t>
        </is>
      </c>
      <c r="E45" s="86" t="inlineStr">
        <is>
          <t>10</t>
        </is>
      </c>
      <c r="F45" s="86">
        <f>D45*E45/2</f>
        <v/>
      </c>
      <c r="G45" s="255">
        <f>F45*200</f>
        <v/>
      </c>
      <c r="H45" s="85" t="inlineStr">
        <is>
          <t>31%</t>
        </is>
      </c>
      <c r="I45" s="86" t="inlineStr">
        <is>
          <t>31%</t>
        </is>
      </c>
      <c r="J45" s="86" t="inlineStr">
        <is>
          <t>31%</t>
        </is>
      </c>
      <c r="K45" s="86" t="inlineStr">
        <is>
          <t>31%</t>
        </is>
      </c>
      <c r="L45" s="86" t="inlineStr">
        <is>
          <t>29%</t>
        </is>
      </c>
      <c r="M45" s="236" t="inlineStr">
        <is>
          <t>45</t>
        </is>
      </c>
    </row>
    <row r="46" ht="24" customHeight="1">
      <c r="A46" s="494" t="n"/>
      <c r="B46" s="85" t="inlineStr">
        <is>
          <t>17级</t>
        </is>
      </c>
      <c r="C46" s="86" t="inlineStr">
        <is>
          <t>45</t>
        </is>
      </c>
      <c r="D46" s="86" t="inlineStr">
        <is>
          <t>442</t>
        </is>
      </c>
      <c r="E46" s="86" t="inlineStr">
        <is>
          <t>12</t>
        </is>
      </c>
      <c r="F46" s="86">
        <f>D46*E46/2</f>
        <v/>
      </c>
      <c r="G46" s="255">
        <f>F46*200</f>
        <v/>
      </c>
      <c r="H46" s="85" t="inlineStr">
        <is>
          <t>34%</t>
        </is>
      </c>
      <c r="I46" s="86" t="inlineStr">
        <is>
          <t>34%</t>
        </is>
      </c>
      <c r="J46" s="86" t="inlineStr">
        <is>
          <t>34%</t>
        </is>
      </c>
      <c r="K46" s="86" t="inlineStr">
        <is>
          <t>34%</t>
        </is>
      </c>
      <c r="L46" s="86" t="inlineStr">
        <is>
          <t>31%</t>
        </is>
      </c>
      <c r="M46" s="236" t="inlineStr">
        <is>
          <t>49</t>
        </is>
      </c>
    </row>
    <row r="47" ht="24" customHeight="1">
      <c r="A47" s="553" t="n"/>
      <c r="B47" s="256" t="inlineStr">
        <is>
          <t>18级</t>
        </is>
      </c>
      <c r="C47" s="139" t="inlineStr">
        <is>
          <t>48</t>
        </is>
      </c>
      <c r="D47" s="91" t="inlineStr">
        <is>
          <t>x</t>
        </is>
      </c>
      <c r="E47" s="91" t="inlineStr">
        <is>
          <t>x</t>
        </is>
      </c>
      <c r="F47" s="91" t="inlineStr">
        <is>
          <t>x</t>
        </is>
      </c>
      <c r="G47" s="692" t="inlineStr">
        <is>
          <t>x</t>
        </is>
      </c>
      <c r="H47" s="256" t="inlineStr">
        <is>
          <t>37%</t>
        </is>
      </c>
      <c r="I47" s="139" t="inlineStr">
        <is>
          <t>37%</t>
        </is>
      </c>
      <c r="J47" s="139" t="inlineStr">
        <is>
          <t>37%</t>
        </is>
      </c>
      <c r="K47" s="139" t="inlineStr">
        <is>
          <t>37%</t>
        </is>
      </c>
      <c r="L47" s="139" t="inlineStr">
        <is>
          <t>33%</t>
        </is>
      </c>
      <c r="M47" s="290" t="inlineStr">
        <is>
          <t>54</t>
        </is>
      </c>
    </row>
    <row r="48" ht="24" customHeight="1">
      <c r="A48" s="1260" t="inlineStr"/>
      <c r="B48" s="22" t="n"/>
      <c r="C48" s="22" t="n"/>
      <c r="D48" s="22" t="n"/>
      <c r="E48" s="22" t="n"/>
      <c r="F48" s="22" t="n"/>
      <c r="G48" s="22" t="n"/>
      <c r="H48" s="22" t="n"/>
      <c r="I48" s="22" t="n"/>
      <c r="J48" s="22" t="n"/>
      <c r="K48" s="22" t="n"/>
      <c r="L48" s="22" t="n"/>
      <c r="M48" s="23" t="n"/>
    </row>
    <row r="49" ht="24" customHeight="1">
      <c r="A49" s="386" t="inlineStr">
        <is>
          <t>群侠名册</t>
        </is>
      </c>
      <c r="B49" s="386" t="inlineStr">
        <is>
          <t>属性</t>
        </is>
      </c>
      <c r="C49" s="386" t="inlineStr">
        <is>
          <t>战斗力</t>
        </is>
      </c>
      <c r="D49" s="386" t="inlineStr">
        <is>
          <t>进度值</t>
        </is>
      </c>
      <c r="E49" s="386" t="inlineStr">
        <is>
          <t>单次材料</t>
        </is>
      </c>
      <c r="F49" s="386" t="inlineStr">
        <is>
          <t>满值材料</t>
        </is>
      </c>
      <c r="G49" s="24" t="inlineStr">
        <is>
          <t>满值斗豆</t>
        </is>
      </c>
      <c r="H49" s="989" t="inlineStr">
        <is>
          <t>投掷闪避</t>
        </is>
      </c>
      <c r="I49" s="989" t="inlineStr">
        <is>
          <t>投掷抗暴</t>
        </is>
      </c>
      <c r="J49" s="989" t="inlineStr">
        <is>
          <t>投掷抗穿</t>
        </is>
      </c>
      <c r="K49" s="989" t="inlineStr">
        <is>
          <t>投掷减伤</t>
        </is>
      </c>
      <c r="L49" s="989" t="inlineStr">
        <is>
          <t>投掷暴减</t>
        </is>
      </c>
      <c r="M49" s="386" t="inlineStr">
        <is>
          <t>技能抗穿</t>
        </is>
      </c>
    </row>
    <row r="50" ht="24" customHeight="1">
      <c r="A50" s="579" t="inlineStr">
        <is>
          <t>恩怨休怀
3星洪七公
3星段智兴
3星黄药师
3星欧阳锋
侠士≥10级</t>
        </is>
      </c>
      <c r="B50" s="319" t="inlineStr">
        <is>
          <t>0级</t>
        </is>
      </c>
      <c r="C50" s="74" t="inlineStr">
        <is>
          <t>1</t>
        </is>
      </c>
      <c r="D50" s="74" t="inlineStr">
        <is>
          <t>8</t>
        </is>
      </c>
      <c r="E50" s="74" t="inlineStr">
        <is>
          <t>1</t>
        </is>
      </c>
      <c r="F50" s="74">
        <f>D50*E50/2</f>
        <v/>
      </c>
      <c r="G50" s="770">
        <f>F50*200</f>
        <v/>
      </c>
      <c r="H50" s="319" t="inlineStr">
        <is>
          <t>1%</t>
        </is>
      </c>
      <c r="I50" s="74" t="inlineStr">
        <is>
          <t>1%</t>
        </is>
      </c>
      <c r="J50" s="74" t="inlineStr">
        <is>
          <t>1%</t>
        </is>
      </c>
      <c r="K50" s="74" t="inlineStr">
        <is>
          <t>1%</t>
        </is>
      </c>
      <c r="L50" s="74" t="inlineStr">
        <is>
          <t>1%</t>
        </is>
      </c>
      <c r="M50" s="75" t="inlineStr">
        <is>
          <t>1%</t>
        </is>
      </c>
    </row>
    <row r="51" ht="24" customHeight="1">
      <c r="A51" s="494" t="n"/>
      <c r="B51" s="85" t="inlineStr">
        <is>
          <t>1级</t>
        </is>
      </c>
      <c r="C51" s="86" t="inlineStr">
        <is>
          <t>2</t>
        </is>
      </c>
      <c r="D51" s="86" t="inlineStr">
        <is>
          <t>18</t>
        </is>
      </c>
      <c r="E51" s="86" t="inlineStr">
        <is>
          <t>1</t>
        </is>
      </c>
      <c r="F51" s="86">
        <f>D51*E51/2</f>
        <v/>
      </c>
      <c r="G51" s="255">
        <f>F51*200</f>
        <v/>
      </c>
      <c r="H51" s="85" t="inlineStr">
        <is>
          <t>2%</t>
        </is>
      </c>
      <c r="I51" s="86" t="inlineStr">
        <is>
          <t>2%</t>
        </is>
      </c>
      <c r="J51" s="86" t="inlineStr">
        <is>
          <t>2%</t>
        </is>
      </c>
      <c r="K51" s="86" t="inlineStr">
        <is>
          <t>2%</t>
        </is>
      </c>
      <c r="L51" s="86" t="inlineStr">
        <is>
          <t>2%</t>
        </is>
      </c>
      <c r="M51" s="236" t="inlineStr">
        <is>
          <t>2%</t>
        </is>
      </c>
    </row>
    <row r="52" ht="24" customHeight="1">
      <c r="A52" s="494" t="n"/>
      <c r="B52" s="85" t="inlineStr">
        <is>
          <t>2级</t>
        </is>
      </c>
      <c r="C52" s="86" t="inlineStr">
        <is>
          <t>4</t>
        </is>
      </c>
      <c r="D52" s="86" t="inlineStr">
        <is>
          <t>32</t>
        </is>
      </c>
      <c r="E52" s="86" t="inlineStr">
        <is>
          <t>2</t>
        </is>
      </c>
      <c r="F52" s="86">
        <f>D52*E52/2</f>
        <v/>
      </c>
      <c r="G52" s="255">
        <f>F52*200</f>
        <v/>
      </c>
      <c r="H52" s="85" t="inlineStr">
        <is>
          <t>3%</t>
        </is>
      </c>
      <c r="I52" s="86" t="inlineStr">
        <is>
          <t>3%</t>
        </is>
      </c>
      <c r="J52" s="86" t="inlineStr">
        <is>
          <t>3%</t>
        </is>
      </c>
      <c r="K52" s="86" t="inlineStr">
        <is>
          <t>3%</t>
        </is>
      </c>
      <c r="L52" s="86" t="inlineStr">
        <is>
          <t>3%</t>
        </is>
      </c>
      <c r="M52" s="236" t="inlineStr">
        <is>
          <t>3%</t>
        </is>
      </c>
    </row>
    <row r="53" ht="24" customHeight="1">
      <c r="A53" s="494" t="n"/>
      <c r="B53" s="85" t="inlineStr">
        <is>
          <t>3级</t>
        </is>
      </c>
      <c r="C53" s="86" t="inlineStr">
        <is>
          <t>6</t>
        </is>
      </c>
      <c r="D53" s="86" t="inlineStr">
        <is>
          <t>66</t>
        </is>
      </c>
      <c r="E53" s="86" t="inlineStr">
        <is>
          <t>2</t>
        </is>
      </c>
      <c r="F53" s="86">
        <f>D53*E53/2</f>
        <v/>
      </c>
      <c r="G53" s="255">
        <f>F53*200</f>
        <v/>
      </c>
      <c r="H53" s="85" t="inlineStr">
        <is>
          <t>4%</t>
        </is>
      </c>
      <c r="I53" s="86" t="inlineStr">
        <is>
          <t>4%</t>
        </is>
      </c>
      <c r="J53" s="86" t="inlineStr">
        <is>
          <t>4%</t>
        </is>
      </c>
      <c r="K53" s="86" t="inlineStr">
        <is>
          <t>4%</t>
        </is>
      </c>
      <c r="L53" s="86" t="inlineStr">
        <is>
          <t>4%</t>
        </is>
      </c>
      <c r="M53" s="236" t="inlineStr">
        <is>
          <t>4%</t>
        </is>
      </c>
    </row>
    <row r="54" ht="24" customHeight="1">
      <c r="A54" s="494" t="n"/>
      <c r="B54" s="85" t="inlineStr">
        <is>
          <t>4级</t>
        </is>
      </c>
      <c r="C54" s="86" t="inlineStr">
        <is>
          <t>8</t>
        </is>
      </c>
      <c r="D54" s="86" t="inlineStr">
        <is>
          <t>72</t>
        </is>
      </c>
      <c r="E54" s="86" t="inlineStr">
        <is>
          <t>3</t>
        </is>
      </c>
      <c r="F54" s="86">
        <f>D54*E54/2</f>
        <v/>
      </c>
      <c r="G54" s="255">
        <f>F54*200</f>
        <v/>
      </c>
      <c r="H54" s="85" t="inlineStr">
        <is>
          <t>5%</t>
        </is>
      </c>
      <c r="I54" s="86" t="inlineStr">
        <is>
          <t>5%</t>
        </is>
      </c>
      <c r="J54" s="86" t="inlineStr">
        <is>
          <t>5%</t>
        </is>
      </c>
      <c r="K54" s="86" t="inlineStr">
        <is>
          <t>5%</t>
        </is>
      </c>
      <c r="L54" s="86" t="inlineStr">
        <is>
          <t>5%</t>
        </is>
      </c>
      <c r="M54" s="236" t="inlineStr">
        <is>
          <t>5%</t>
        </is>
      </c>
    </row>
    <row r="55" ht="24" customHeight="1">
      <c r="A55" s="494" t="n"/>
      <c r="B55" s="85" t="inlineStr">
        <is>
          <t>5级</t>
        </is>
      </c>
      <c r="C55" s="86" t="inlineStr">
        <is>
          <t>10</t>
        </is>
      </c>
      <c r="D55" s="86" t="inlineStr">
        <is>
          <t>88</t>
        </is>
      </c>
      <c r="E55" s="86" t="inlineStr">
        <is>
          <t>4</t>
        </is>
      </c>
      <c r="F55" s="86">
        <f>D55*E55/2</f>
        <v/>
      </c>
      <c r="G55" s="255">
        <f>F55*200</f>
        <v/>
      </c>
      <c r="H55" s="85" t="inlineStr">
        <is>
          <t>7%</t>
        </is>
      </c>
      <c r="I55" s="86" t="inlineStr">
        <is>
          <t>7%</t>
        </is>
      </c>
      <c r="J55" s="86" t="inlineStr">
        <is>
          <t>7%</t>
        </is>
      </c>
      <c r="K55" s="86" t="inlineStr">
        <is>
          <t>7%</t>
        </is>
      </c>
      <c r="L55" s="86" t="inlineStr">
        <is>
          <t>7%</t>
        </is>
      </c>
      <c r="M55" s="236" t="inlineStr">
        <is>
          <t>7%</t>
        </is>
      </c>
    </row>
    <row r="56" ht="24" customHeight="1">
      <c r="A56" s="494" t="n"/>
      <c r="B56" s="85" t="inlineStr">
        <is>
          <t>6级</t>
        </is>
      </c>
      <c r="C56" s="86" t="inlineStr">
        <is>
          <t>12</t>
        </is>
      </c>
      <c r="D56" s="86" t="inlineStr">
        <is>
          <t>128</t>
        </is>
      </c>
      <c r="E56" s="86" t="inlineStr">
        <is>
          <t>4</t>
        </is>
      </c>
      <c r="F56" s="86">
        <f>D56*E56/2</f>
        <v/>
      </c>
      <c r="G56" s="255">
        <f>F56*200</f>
        <v/>
      </c>
      <c r="H56" s="85" t="inlineStr">
        <is>
          <t>9%</t>
        </is>
      </c>
      <c r="I56" s="86" t="inlineStr">
        <is>
          <t>9%</t>
        </is>
      </c>
      <c r="J56" s="86" t="inlineStr">
        <is>
          <t>9%</t>
        </is>
      </c>
      <c r="K56" s="86" t="inlineStr">
        <is>
          <t>9%</t>
        </is>
      </c>
      <c r="L56" s="86" t="inlineStr">
        <is>
          <t>9%</t>
        </is>
      </c>
      <c r="M56" s="236" t="inlineStr">
        <is>
          <t>9%</t>
        </is>
      </c>
    </row>
    <row r="57" ht="24" customHeight="1">
      <c r="A57" s="494" t="n"/>
      <c r="B57" s="85" t="inlineStr">
        <is>
          <t>7级</t>
        </is>
      </c>
      <c r="C57" s="86" t="inlineStr">
        <is>
          <t>15</t>
        </is>
      </c>
      <c r="D57" s="86" t="inlineStr">
        <is>
          <t>168</t>
        </is>
      </c>
      <c r="E57" s="86" t="inlineStr">
        <is>
          <t>5</t>
        </is>
      </c>
      <c r="F57" s="86">
        <f>D57*E57/2</f>
        <v/>
      </c>
      <c r="G57" s="255">
        <f>F57*200</f>
        <v/>
      </c>
      <c r="H57" s="85" t="inlineStr">
        <is>
          <t>11%</t>
        </is>
      </c>
      <c r="I57" s="86" t="inlineStr">
        <is>
          <t>11%</t>
        </is>
      </c>
      <c r="J57" s="86" t="inlineStr">
        <is>
          <t>11%</t>
        </is>
      </c>
      <c r="K57" s="86" t="inlineStr">
        <is>
          <t>11%</t>
        </is>
      </c>
      <c r="L57" s="86" t="inlineStr">
        <is>
          <t>11%</t>
        </is>
      </c>
      <c r="M57" s="236" t="inlineStr">
        <is>
          <t>11%</t>
        </is>
      </c>
    </row>
    <row r="58" ht="24" customHeight="1">
      <c r="A58" s="494" t="n"/>
      <c r="B58" s="85" t="inlineStr">
        <is>
          <t>8级</t>
        </is>
      </c>
      <c r="C58" s="86" t="inlineStr">
        <is>
          <t>18</t>
        </is>
      </c>
      <c r="D58" s="86" t="inlineStr">
        <is>
          <t>198</t>
        </is>
      </c>
      <c r="E58" s="86" t="inlineStr">
        <is>
          <t>6</t>
        </is>
      </c>
      <c r="F58" s="86">
        <f>D58*E58/2</f>
        <v/>
      </c>
      <c r="G58" s="255">
        <f>F58*200</f>
        <v/>
      </c>
      <c r="H58" s="85" t="inlineStr">
        <is>
          <t>13%</t>
        </is>
      </c>
      <c r="I58" s="86" t="inlineStr">
        <is>
          <t>13%</t>
        </is>
      </c>
      <c r="J58" s="86" t="inlineStr">
        <is>
          <t>13%</t>
        </is>
      </c>
      <c r="K58" s="86" t="inlineStr">
        <is>
          <t>13%</t>
        </is>
      </c>
      <c r="L58" s="86" t="inlineStr">
        <is>
          <t>13%</t>
        </is>
      </c>
      <c r="M58" s="236" t="inlineStr">
        <is>
          <t>13%</t>
        </is>
      </c>
    </row>
    <row r="59" ht="24" customHeight="1">
      <c r="A59" s="494" t="n"/>
      <c r="B59" s="85" t="inlineStr">
        <is>
          <t>9级</t>
        </is>
      </c>
      <c r="C59" s="86" t="inlineStr">
        <is>
          <t>21</t>
        </is>
      </c>
      <c r="D59" s="86" t="inlineStr">
        <is>
          <t>248</t>
        </is>
      </c>
      <c r="E59" s="86" t="inlineStr">
        <is>
          <t>6</t>
        </is>
      </c>
      <c r="F59" s="86">
        <f>D59*E59/2</f>
        <v/>
      </c>
      <c r="G59" s="255">
        <f>F59*200</f>
        <v/>
      </c>
      <c r="H59" s="85" t="inlineStr">
        <is>
          <t>15%</t>
        </is>
      </c>
      <c r="I59" s="86" t="inlineStr">
        <is>
          <t>15%</t>
        </is>
      </c>
      <c r="J59" s="86" t="inlineStr">
        <is>
          <t>15%</t>
        </is>
      </c>
      <c r="K59" s="86" t="inlineStr">
        <is>
          <t>15%</t>
        </is>
      </c>
      <c r="L59" s="86" t="inlineStr">
        <is>
          <t>15%</t>
        </is>
      </c>
      <c r="M59" s="236" t="inlineStr">
        <is>
          <t>15%</t>
        </is>
      </c>
    </row>
    <row r="60" ht="24" customHeight="1">
      <c r="A60" s="494" t="n"/>
      <c r="B60" s="85" t="inlineStr">
        <is>
          <t>10级</t>
        </is>
      </c>
      <c r="C60" s="86" t="inlineStr">
        <is>
          <t>24</t>
        </is>
      </c>
      <c r="D60" s="86" t="inlineStr">
        <is>
          <t>300</t>
        </is>
      </c>
      <c r="E60" s="86" t="inlineStr">
        <is>
          <t>8</t>
        </is>
      </c>
      <c r="F60" s="86">
        <f>D60*E60/2</f>
        <v/>
      </c>
      <c r="G60" s="255">
        <f>F60*200</f>
        <v/>
      </c>
      <c r="H60" s="85" t="inlineStr">
        <is>
          <t>17%</t>
        </is>
      </c>
      <c r="I60" s="86" t="inlineStr">
        <is>
          <t>17%</t>
        </is>
      </c>
      <c r="J60" s="86" t="inlineStr">
        <is>
          <t>17%</t>
        </is>
      </c>
      <c r="K60" s="86" t="inlineStr">
        <is>
          <t>17%</t>
        </is>
      </c>
      <c r="L60" s="86" t="inlineStr">
        <is>
          <t>17%</t>
        </is>
      </c>
      <c r="M60" s="236" t="inlineStr">
        <is>
          <t>17%</t>
        </is>
      </c>
    </row>
    <row r="61" ht="24" customHeight="1">
      <c r="A61" s="494" t="n"/>
      <c r="B61" s="85" t="inlineStr">
        <is>
          <t>11级</t>
        </is>
      </c>
      <c r="C61" s="86" t="inlineStr">
        <is>
          <t>27</t>
        </is>
      </c>
      <c r="D61" s="86" t="inlineStr">
        <is>
          <t>320</t>
        </is>
      </c>
      <c r="E61" s="86" t="inlineStr">
        <is>
          <t>8</t>
        </is>
      </c>
      <c r="F61" s="86">
        <f>D61*E61/2</f>
        <v/>
      </c>
      <c r="G61" s="255">
        <f>F61*200</f>
        <v/>
      </c>
      <c r="H61" s="85" t="inlineStr">
        <is>
          <t>19%</t>
        </is>
      </c>
      <c r="I61" s="86" t="inlineStr">
        <is>
          <t>19%</t>
        </is>
      </c>
      <c r="J61" s="86" t="inlineStr">
        <is>
          <t>19%</t>
        </is>
      </c>
      <c r="K61" s="86" t="inlineStr">
        <is>
          <t>19%</t>
        </is>
      </c>
      <c r="L61" s="86" t="inlineStr">
        <is>
          <t>19%</t>
        </is>
      </c>
      <c r="M61" s="236" t="inlineStr">
        <is>
          <t>19%</t>
        </is>
      </c>
    </row>
    <row r="62" ht="24" customHeight="1">
      <c r="A62" s="494" t="n"/>
      <c r="B62" s="85" t="inlineStr">
        <is>
          <t>12级</t>
        </is>
      </c>
      <c r="C62" s="86" t="inlineStr">
        <is>
          <t>30</t>
        </is>
      </c>
      <c r="D62" s="86" t="inlineStr">
        <is>
          <t>360</t>
        </is>
      </c>
      <c r="E62" s="86" t="inlineStr">
        <is>
          <t>8</t>
        </is>
      </c>
      <c r="F62" s="86">
        <f>D62*E62/2</f>
        <v/>
      </c>
      <c r="G62" s="255">
        <f>F62*200</f>
        <v/>
      </c>
      <c r="H62" s="85" t="inlineStr">
        <is>
          <t>21%</t>
        </is>
      </c>
      <c r="I62" s="86" t="inlineStr">
        <is>
          <t>21%</t>
        </is>
      </c>
      <c r="J62" s="86" t="inlineStr">
        <is>
          <t>21%</t>
        </is>
      </c>
      <c r="K62" s="86" t="inlineStr">
        <is>
          <t>21%</t>
        </is>
      </c>
      <c r="L62" s="86" t="inlineStr">
        <is>
          <t>21%</t>
        </is>
      </c>
      <c r="M62" s="236" t="inlineStr">
        <is>
          <t>21%</t>
        </is>
      </c>
    </row>
    <row r="63" ht="24" customHeight="1">
      <c r="A63" s="494" t="n"/>
      <c r="B63" s="85" t="inlineStr">
        <is>
          <t>13级</t>
        </is>
      </c>
      <c r="C63" s="86" t="inlineStr">
        <is>
          <t>33</t>
        </is>
      </c>
      <c r="D63" s="86" t="inlineStr">
        <is>
          <t>386</t>
        </is>
      </c>
      <c r="E63" s="86" t="inlineStr">
        <is>
          <t>9</t>
        </is>
      </c>
      <c r="F63" s="86">
        <f>D63*E63/2</f>
        <v/>
      </c>
      <c r="G63" s="255">
        <f>F63*200</f>
        <v/>
      </c>
      <c r="H63" s="85" t="inlineStr">
        <is>
          <t>23%</t>
        </is>
      </c>
      <c r="I63" s="86" t="inlineStr">
        <is>
          <t>23%</t>
        </is>
      </c>
      <c r="J63" s="86" t="inlineStr">
        <is>
          <t>23%</t>
        </is>
      </c>
      <c r="K63" s="86" t="inlineStr">
        <is>
          <t>23%</t>
        </is>
      </c>
      <c r="L63" s="86" t="inlineStr">
        <is>
          <t>23%</t>
        </is>
      </c>
      <c r="M63" s="236" t="inlineStr">
        <is>
          <t>23%</t>
        </is>
      </c>
    </row>
    <row r="64" ht="24" customHeight="1">
      <c r="A64" s="494" t="n"/>
      <c r="B64" s="85" t="inlineStr">
        <is>
          <t>14级</t>
        </is>
      </c>
      <c r="C64" s="86" t="inlineStr">
        <is>
          <t>36</t>
        </is>
      </c>
      <c r="D64" s="86" t="inlineStr">
        <is>
          <t>396</t>
        </is>
      </c>
      <c r="E64" s="86" t="inlineStr">
        <is>
          <t>9</t>
        </is>
      </c>
      <c r="F64" s="86">
        <f>D64*E64/2</f>
        <v/>
      </c>
      <c r="G64" s="255">
        <f>F64*200</f>
        <v/>
      </c>
      <c r="H64" s="85" t="inlineStr">
        <is>
          <t>25%</t>
        </is>
      </c>
      <c r="I64" s="86" t="inlineStr">
        <is>
          <t>25%</t>
        </is>
      </c>
      <c r="J64" s="86" t="inlineStr">
        <is>
          <t>25%</t>
        </is>
      </c>
      <c r="K64" s="86" t="inlineStr">
        <is>
          <t>25%</t>
        </is>
      </c>
      <c r="L64" s="86" t="inlineStr">
        <is>
          <t>25%</t>
        </is>
      </c>
      <c r="M64" s="236" t="inlineStr">
        <is>
          <t>25%</t>
        </is>
      </c>
    </row>
    <row r="65" ht="24" customHeight="1">
      <c r="A65" s="494" t="n"/>
      <c r="B65" s="85" t="inlineStr">
        <is>
          <t>15级</t>
        </is>
      </c>
      <c r="C65" s="86" t="inlineStr">
        <is>
          <t>39</t>
        </is>
      </c>
      <c r="D65" s="86" t="inlineStr">
        <is>
          <t>410</t>
        </is>
      </c>
      <c r="E65" s="86" t="inlineStr">
        <is>
          <t>10</t>
        </is>
      </c>
      <c r="F65" s="86">
        <f>D65*E65/2</f>
        <v/>
      </c>
      <c r="G65" s="255">
        <f>F65*200</f>
        <v/>
      </c>
      <c r="H65" s="85" t="inlineStr">
        <is>
          <t>28%</t>
        </is>
      </c>
      <c r="I65" s="86" t="inlineStr">
        <is>
          <t>28%</t>
        </is>
      </c>
      <c r="J65" s="86" t="inlineStr">
        <is>
          <t>28%</t>
        </is>
      </c>
      <c r="K65" s="86" t="inlineStr">
        <is>
          <t>28%</t>
        </is>
      </c>
      <c r="L65" s="86" t="inlineStr">
        <is>
          <t>27%</t>
        </is>
      </c>
      <c r="M65" s="236" t="inlineStr">
        <is>
          <t>27%</t>
        </is>
      </c>
    </row>
    <row r="66" ht="24" customHeight="1">
      <c r="A66" s="494" t="n"/>
      <c r="B66" s="85" t="inlineStr">
        <is>
          <t>16级</t>
        </is>
      </c>
      <c r="C66" s="86" t="inlineStr">
        <is>
          <t>42</t>
        </is>
      </c>
      <c r="D66" s="86" t="inlineStr">
        <is>
          <t>420</t>
        </is>
      </c>
      <c r="E66" s="86" t="inlineStr">
        <is>
          <t>10</t>
        </is>
      </c>
      <c r="F66" s="86">
        <f>D66*E66/2</f>
        <v/>
      </c>
      <c r="G66" s="255">
        <f>F66*200</f>
        <v/>
      </c>
      <c r="H66" s="85" t="inlineStr">
        <is>
          <t>31%</t>
        </is>
      </c>
      <c r="I66" s="86" t="inlineStr">
        <is>
          <t>31%</t>
        </is>
      </c>
      <c r="J66" s="86" t="inlineStr">
        <is>
          <t>31%</t>
        </is>
      </c>
      <c r="K66" s="86" t="inlineStr">
        <is>
          <t>31%</t>
        </is>
      </c>
      <c r="L66" s="86" t="inlineStr">
        <is>
          <t>29%</t>
        </is>
      </c>
      <c r="M66" s="236" t="inlineStr">
        <is>
          <t>29%</t>
        </is>
      </c>
    </row>
    <row r="67" ht="24" customHeight="1">
      <c r="A67" s="494" t="n"/>
      <c r="B67" s="85" t="inlineStr">
        <is>
          <t>17级</t>
        </is>
      </c>
      <c r="C67" s="86" t="inlineStr">
        <is>
          <t>45</t>
        </is>
      </c>
      <c r="D67" s="86" t="inlineStr">
        <is>
          <t>442</t>
        </is>
      </c>
      <c r="E67" s="86" t="inlineStr">
        <is>
          <t>12</t>
        </is>
      </c>
      <c r="F67" s="86">
        <f>D67*E67/2</f>
        <v/>
      </c>
      <c r="G67" s="255">
        <f>F67*200</f>
        <v/>
      </c>
      <c r="H67" s="85" t="inlineStr">
        <is>
          <t>34%</t>
        </is>
      </c>
      <c r="I67" s="86" t="inlineStr">
        <is>
          <t>34%</t>
        </is>
      </c>
      <c r="J67" s="86" t="inlineStr">
        <is>
          <t>34%</t>
        </is>
      </c>
      <c r="K67" s="86" t="inlineStr">
        <is>
          <t>34%</t>
        </is>
      </c>
      <c r="L67" s="86" t="inlineStr">
        <is>
          <t>31%</t>
        </is>
      </c>
      <c r="M67" s="236" t="inlineStr">
        <is>
          <t>31%</t>
        </is>
      </c>
    </row>
    <row r="68" ht="24" customHeight="1">
      <c r="A68" s="553" t="n"/>
      <c r="B68" s="256" t="inlineStr">
        <is>
          <t>18级</t>
        </is>
      </c>
      <c r="C68" s="139" t="inlineStr">
        <is>
          <t>48</t>
        </is>
      </c>
      <c r="D68" s="91" t="inlineStr">
        <is>
          <t>x</t>
        </is>
      </c>
      <c r="E68" s="91" t="inlineStr">
        <is>
          <t>x</t>
        </is>
      </c>
      <c r="F68" s="91" t="inlineStr">
        <is>
          <t>x</t>
        </is>
      </c>
      <c r="G68" s="692" t="inlineStr">
        <is>
          <t>x</t>
        </is>
      </c>
      <c r="H68" s="256" t="inlineStr">
        <is>
          <t>37%</t>
        </is>
      </c>
      <c r="I68" s="139" t="inlineStr">
        <is>
          <t>37%</t>
        </is>
      </c>
      <c r="J68" s="139" t="inlineStr">
        <is>
          <t>37%</t>
        </is>
      </c>
      <c r="K68" s="139" t="inlineStr">
        <is>
          <t>37%</t>
        </is>
      </c>
      <c r="L68" s="139" t="inlineStr">
        <is>
          <t>33%</t>
        </is>
      </c>
      <c r="M68" s="290" t="inlineStr">
        <is>
          <t>33%</t>
        </is>
      </c>
    </row>
    <row r="69" ht="24" customHeight="1">
      <c r="A69" s="1260" t="inlineStr"/>
      <c r="B69" s="22" t="n"/>
      <c r="C69" s="22" t="n"/>
      <c r="D69" s="22" t="n"/>
      <c r="E69" s="22" t="n"/>
      <c r="F69" s="22" t="n"/>
      <c r="G69" s="22" t="n"/>
      <c r="H69" s="22" t="n"/>
      <c r="I69" s="22" t="n"/>
      <c r="J69" s="22" t="n"/>
      <c r="K69" s="22" t="n"/>
      <c r="L69" s="22" t="n"/>
      <c r="M69" s="23" t="n"/>
    </row>
    <row r="70" ht="24" customHeight="1">
      <c r="A70" s="386" t="inlineStr">
        <is>
          <t>群侠名册</t>
        </is>
      </c>
      <c r="B70" s="386" t="inlineStr">
        <is>
          <t>属性</t>
        </is>
      </c>
      <c r="C70" s="386" t="inlineStr">
        <is>
          <t>战斗力</t>
        </is>
      </c>
      <c r="D70" s="386" t="inlineStr">
        <is>
          <t>进度值</t>
        </is>
      </c>
      <c r="E70" s="386" t="inlineStr">
        <is>
          <t>单次材料</t>
        </is>
      </c>
      <c r="F70" s="386" t="inlineStr">
        <is>
          <t>满值材料</t>
        </is>
      </c>
      <c r="G70" s="24" t="inlineStr">
        <is>
          <t>满值斗豆</t>
        </is>
      </c>
      <c r="H70" s="989" t="inlineStr">
        <is>
          <t>中型命中</t>
        </is>
      </c>
      <c r="I70" s="989" t="inlineStr">
        <is>
          <t>中型暴击</t>
        </is>
      </c>
      <c r="J70" s="989" t="inlineStr">
        <is>
          <t>中型穿透</t>
        </is>
      </c>
      <c r="K70" s="989" t="inlineStr">
        <is>
          <t>中型增伤</t>
        </is>
      </c>
      <c r="L70" s="989" t="inlineStr">
        <is>
          <t>中型暴伤</t>
        </is>
      </c>
      <c r="M70" s="386" t="inlineStr">
        <is>
          <t>武器附伤</t>
        </is>
      </c>
    </row>
    <row r="71" ht="24" customHeight="1">
      <c r="A71" s="579" t="inlineStr">
        <is>
          <t>华山五绝
1星洪七公
1星段智兴
1星王重阳
1星黄药师
1星欧阳锋
侠士≥10级</t>
        </is>
      </c>
      <c r="B71" s="319" t="inlineStr">
        <is>
          <t>0级</t>
        </is>
      </c>
      <c r="C71" s="74" t="inlineStr">
        <is>
          <t>1</t>
        </is>
      </c>
      <c r="D71" s="74" t="inlineStr">
        <is>
          <t>8</t>
        </is>
      </c>
      <c r="E71" s="74" t="inlineStr">
        <is>
          <t>1</t>
        </is>
      </c>
      <c r="F71" s="74">
        <f>D71*E71/2</f>
        <v/>
      </c>
      <c r="G71" s="770">
        <f>F71*200</f>
        <v/>
      </c>
      <c r="H71" s="85" t="inlineStr">
        <is>
          <t>1%</t>
        </is>
      </c>
      <c r="I71" s="86" t="inlineStr">
        <is>
          <t>1%</t>
        </is>
      </c>
      <c r="J71" s="86" t="inlineStr">
        <is>
          <t>1%</t>
        </is>
      </c>
      <c r="K71" s="86" t="inlineStr">
        <is>
          <t>1%</t>
        </is>
      </c>
      <c r="L71" s="86" t="inlineStr">
        <is>
          <t>1%</t>
        </is>
      </c>
      <c r="M71" s="75" t="inlineStr">
        <is>
          <t>1</t>
        </is>
      </c>
    </row>
    <row r="72" ht="24" customHeight="1">
      <c r="A72" s="494" t="n"/>
      <c r="B72" s="85" t="inlineStr">
        <is>
          <t>1级</t>
        </is>
      </c>
      <c r="C72" s="86" t="inlineStr">
        <is>
          <t>2</t>
        </is>
      </c>
      <c r="D72" s="86" t="inlineStr">
        <is>
          <t>18</t>
        </is>
      </c>
      <c r="E72" s="86" t="inlineStr">
        <is>
          <t>1</t>
        </is>
      </c>
      <c r="F72" s="86">
        <f>D72*E72/2</f>
        <v/>
      </c>
      <c r="G72" s="255">
        <f>F72*200</f>
        <v/>
      </c>
      <c r="H72" s="85" t="inlineStr">
        <is>
          <t>2%</t>
        </is>
      </c>
      <c r="I72" s="86" t="inlineStr">
        <is>
          <t>2%</t>
        </is>
      </c>
      <c r="J72" s="86" t="inlineStr">
        <is>
          <t>2%</t>
        </is>
      </c>
      <c r="K72" s="86" t="inlineStr">
        <is>
          <t>2%</t>
        </is>
      </c>
      <c r="L72" s="86" t="inlineStr">
        <is>
          <t>2%</t>
        </is>
      </c>
      <c r="M72" s="236" t="inlineStr">
        <is>
          <t>2</t>
        </is>
      </c>
    </row>
    <row r="73" ht="24" customHeight="1">
      <c r="A73" s="494" t="n"/>
      <c r="B73" s="85" t="inlineStr">
        <is>
          <t>2级</t>
        </is>
      </c>
      <c r="C73" s="86" t="inlineStr">
        <is>
          <t>4</t>
        </is>
      </c>
      <c r="D73" s="86" t="inlineStr">
        <is>
          <t>32</t>
        </is>
      </c>
      <c r="E73" s="86" t="inlineStr">
        <is>
          <t>2</t>
        </is>
      </c>
      <c r="F73" s="86">
        <f>D73*E73/2</f>
        <v/>
      </c>
      <c r="G73" s="255">
        <f>F73*200</f>
        <v/>
      </c>
      <c r="H73" s="85" t="inlineStr">
        <is>
          <t>3%</t>
        </is>
      </c>
      <c r="I73" s="86" t="inlineStr">
        <is>
          <t>3%</t>
        </is>
      </c>
      <c r="J73" s="86" t="inlineStr">
        <is>
          <t>3%</t>
        </is>
      </c>
      <c r="K73" s="86" t="inlineStr">
        <is>
          <t>3%</t>
        </is>
      </c>
      <c r="L73" s="86" t="inlineStr">
        <is>
          <t>3%</t>
        </is>
      </c>
      <c r="M73" s="236" t="inlineStr">
        <is>
          <t>4</t>
        </is>
      </c>
    </row>
    <row r="74" ht="24" customHeight="1">
      <c r="A74" s="494" t="n"/>
      <c r="B74" s="85" t="inlineStr">
        <is>
          <t>3级</t>
        </is>
      </c>
      <c r="C74" s="86" t="inlineStr">
        <is>
          <t>6</t>
        </is>
      </c>
      <c r="D74" s="86" t="inlineStr">
        <is>
          <t>66</t>
        </is>
      </c>
      <c r="E74" s="86" t="inlineStr">
        <is>
          <t>2</t>
        </is>
      </c>
      <c r="F74" s="86">
        <f>D74*E74/2</f>
        <v/>
      </c>
      <c r="G74" s="255">
        <f>F74*200</f>
        <v/>
      </c>
      <c r="H74" s="85" t="inlineStr">
        <is>
          <t>4%</t>
        </is>
      </c>
      <c r="I74" s="86" t="inlineStr">
        <is>
          <t>4%</t>
        </is>
      </c>
      <c r="J74" s="86" t="inlineStr">
        <is>
          <t>4%</t>
        </is>
      </c>
      <c r="K74" s="86" t="inlineStr">
        <is>
          <t>4%</t>
        </is>
      </c>
      <c r="L74" s="86" t="inlineStr">
        <is>
          <t>4%</t>
        </is>
      </c>
      <c r="M74" s="236" t="inlineStr">
        <is>
          <t>6</t>
        </is>
      </c>
    </row>
    <row r="75" ht="24" customHeight="1">
      <c r="A75" s="494" t="n"/>
      <c r="B75" s="85" t="inlineStr">
        <is>
          <t>4级</t>
        </is>
      </c>
      <c r="C75" s="86" t="inlineStr">
        <is>
          <t>8</t>
        </is>
      </c>
      <c r="D75" s="86" t="inlineStr">
        <is>
          <t>72</t>
        </is>
      </c>
      <c r="E75" s="86" t="inlineStr">
        <is>
          <t>3</t>
        </is>
      </c>
      <c r="F75" s="86">
        <f>D75*E75/2</f>
        <v/>
      </c>
      <c r="G75" s="255">
        <f>F75*200</f>
        <v/>
      </c>
      <c r="H75" s="85" t="inlineStr">
        <is>
          <t>5%</t>
        </is>
      </c>
      <c r="I75" s="86" t="inlineStr">
        <is>
          <t>5%</t>
        </is>
      </c>
      <c r="J75" s="86" t="inlineStr">
        <is>
          <t>5%</t>
        </is>
      </c>
      <c r="K75" s="86" t="inlineStr">
        <is>
          <t>5%</t>
        </is>
      </c>
      <c r="L75" s="86" t="inlineStr">
        <is>
          <t>5%</t>
        </is>
      </c>
      <c r="M75" s="236" t="inlineStr">
        <is>
          <t>8</t>
        </is>
      </c>
    </row>
    <row r="76" ht="24" customHeight="1">
      <c r="A76" s="494" t="n"/>
      <c r="B76" s="85" t="inlineStr">
        <is>
          <t>5级</t>
        </is>
      </c>
      <c r="C76" s="86" t="inlineStr">
        <is>
          <t>10</t>
        </is>
      </c>
      <c r="D76" s="86" t="inlineStr">
        <is>
          <t>88</t>
        </is>
      </c>
      <c r="E76" s="86" t="inlineStr">
        <is>
          <t>4</t>
        </is>
      </c>
      <c r="F76" s="86">
        <f>D76*E76/2</f>
        <v/>
      </c>
      <c r="G76" s="255">
        <f>F76*200</f>
        <v/>
      </c>
      <c r="H76" s="85" t="inlineStr">
        <is>
          <t>7%</t>
        </is>
      </c>
      <c r="I76" s="86" t="inlineStr">
        <is>
          <t>7%</t>
        </is>
      </c>
      <c r="J76" s="86" t="inlineStr">
        <is>
          <t>7%</t>
        </is>
      </c>
      <c r="K76" s="86" t="inlineStr">
        <is>
          <t>7%</t>
        </is>
      </c>
      <c r="L76" s="86" t="inlineStr">
        <is>
          <t>7%</t>
        </is>
      </c>
      <c r="M76" s="236" t="inlineStr">
        <is>
          <t>10</t>
        </is>
      </c>
    </row>
    <row r="77" ht="24" customHeight="1">
      <c r="A77" s="494" t="n"/>
      <c r="B77" s="85" t="inlineStr">
        <is>
          <t>6级</t>
        </is>
      </c>
      <c r="C77" s="86" t="inlineStr">
        <is>
          <t>12</t>
        </is>
      </c>
      <c r="D77" s="86" t="inlineStr">
        <is>
          <t>128</t>
        </is>
      </c>
      <c r="E77" s="86" t="inlineStr">
        <is>
          <t>4</t>
        </is>
      </c>
      <c r="F77" s="86">
        <f>D77*E77/2</f>
        <v/>
      </c>
      <c r="G77" s="255">
        <f>F77*200</f>
        <v/>
      </c>
      <c r="H77" s="85" t="inlineStr">
        <is>
          <t>9%</t>
        </is>
      </c>
      <c r="I77" s="86" t="inlineStr">
        <is>
          <t>9%</t>
        </is>
      </c>
      <c r="J77" s="86" t="inlineStr">
        <is>
          <t>9%</t>
        </is>
      </c>
      <c r="K77" s="86" t="inlineStr">
        <is>
          <t>9%</t>
        </is>
      </c>
      <c r="L77" s="86" t="inlineStr">
        <is>
          <t>9%</t>
        </is>
      </c>
      <c r="M77" s="236" t="inlineStr">
        <is>
          <t>12</t>
        </is>
      </c>
    </row>
    <row r="78" ht="24" customHeight="1">
      <c r="A78" s="494" t="n"/>
      <c r="B78" s="85" t="inlineStr">
        <is>
          <t>7级</t>
        </is>
      </c>
      <c r="C78" s="86" t="inlineStr">
        <is>
          <t>15</t>
        </is>
      </c>
      <c r="D78" s="86" t="inlineStr">
        <is>
          <t>168</t>
        </is>
      </c>
      <c r="E78" s="86" t="inlineStr">
        <is>
          <t>5</t>
        </is>
      </c>
      <c r="F78" s="86">
        <f>D78*E78/2</f>
        <v/>
      </c>
      <c r="G78" s="255">
        <f>F78*200</f>
        <v/>
      </c>
      <c r="H78" s="85" t="inlineStr">
        <is>
          <t>11%</t>
        </is>
      </c>
      <c r="I78" s="86" t="inlineStr">
        <is>
          <t>11%</t>
        </is>
      </c>
      <c r="J78" s="86" t="inlineStr">
        <is>
          <t>11%</t>
        </is>
      </c>
      <c r="K78" s="86" t="inlineStr">
        <is>
          <t>11%</t>
        </is>
      </c>
      <c r="L78" s="86" t="inlineStr">
        <is>
          <t>11%</t>
        </is>
      </c>
      <c r="M78" s="236" t="inlineStr">
        <is>
          <t>14</t>
        </is>
      </c>
    </row>
    <row r="79" ht="24" customHeight="1">
      <c r="A79" s="494" t="n"/>
      <c r="B79" s="85" t="inlineStr">
        <is>
          <t>8级</t>
        </is>
      </c>
      <c r="C79" s="86" t="inlineStr">
        <is>
          <t>18</t>
        </is>
      </c>
      <c r="D79" s="86" t="inlineStr">
        <is>
          <t>198</t>
        </is>
      </c>
      <c r="E79" s="86" t="inlineStr">
        <is>
          <t>6</t>
        </is>
      </c>
      <c r="F79" s="86">
        <f>D79*E79/2</f>
        <v/>
      </c>
      <c r="G79" s="255">
        <f>F79*200</f>
        <v/>
      </c>
      <c r="H79" s="85" t="inlineStr">
        <is>
          <t>13%</t>
        </is>
      </c>
      <c r="I79" s="86" t="inlineStr">
        <is>
          <t>13%</t>
        </is>
      </c>
      <c r="J79" s="86" t="inlineStr">
        <is>
          <t>13%</t>
        </is>
      </c>
      <c r="K79" s="86" t="inlineStr">
        <is>
          <t>13%</t>
        </is>
      </c>
      <c r="L79" s="86" t="inlineStr">
        <is>
          <t>13%</t>
        </is>
      </c>
      <c r="M79" s="236" t="inlineStr">
        <is>
          <t>16</t>
        </is>
      </c>
    </row>
    <row r="80" ht="24" customHeight="1">
      <c r="A80" s="494" t="n"/>
      <c r="B80" s="85" t="inlineStr">
        <is>
          <t>9级</t>
        </is>
      </c>
      <c r="C80" s="86" t="inlineStr">
        <is>
          <t>21</t>
        </is>
      </c>
      <c r="D80" s="86" t="inlineStr">
        <is>
          <t>248</t>
        </is>
      </c>
      <c r="E80" s="86" t="inlineStr">
        <is>
          <t>6</t>
        </is>
      </c>
      <c r="F80" s="86">
        <f>D80*E80/2</f>
        <v/>
      </c>
      <c r="G80" s="255">
        <f>F80*200</f>
        <v/>
      </c>
      <c r="H80" s="85" t="inlineStr">
        <is>
          <t>15%</t>
        </is>
      </c>
      <c r="I80" s="86" t="inlineStr">
        <is>
          <t>15%</t>
        </is>
      </c>
      <c r="J80" s="86" t="inlineStr">
        <is>
          <t>15%</t>
        </is>
      </c>
      <c r="K80" s="86" t="inlineStr">
        <is>
          <t>15%</t>
        </is>
      </c>
      <c r="L80" s="86" t="inlineStr">
        <is>
          <t>15%</t>
        </is>
      </c>
      <c r="M80" s="236" t="inlineStr">
        <is>
          <t>18</t>
        </is>
      </c>
    </row>
    <row r="81" ht="24" customHeight="1">
      <c r="A81" s="494" t="n"/>
      <c r="B81" s="85" t="inlineStr">
        <is>
          <t>10级</t>
        </is>
      </c>
      <c r="C81" s="86" t="inlineStr">
        <is>
          <t>24</t>
        </is>
      </c>
      <c r="D81" s="86" t="inlineStr">
        <is>
          <t>300</t>
        </is>
      </c>
      <c r="E81" s="86" t="inlineStr">
        <is>
          <t>8</t>
        </is>
      </c>
      <c r="F81" s="86">
        <f>D81*E81/2</f>
        <v/>
      </c>
      <c r="G81" s="255">
        <f>F81*200</f>
        <v/>
      </c>
      <c r="H81" s="85" t="inlineStr">
        <is>
          <t>17%</t>
        </is>
      </c>
      <c r="I81" s="86" t="inlineStr">
        <is>
          <t>17%</t>
        </is>
      </c>
      <c r="J81" s="86" t="inlineStr">
        <is>
          <t>17%</t>
        </is>
      </c>
      <c r="K81" s="86" t="inlineStr">
        <is>
          <t>17%</t>
        </is>
      </c>
      <c r="L81" s="86" t="inlineStr">
        <is>
          <t>17%</t>
        </is>
      </c>
      <c r="M81" s="236" t="inlineStr">
        <is>
          <t>21</t>
        </is>
      </c>
    </row>
    <row r="82" ht="24" customHeight="1">
      <c r="A82" s="494" t="n"/>
      <c r="B82" s="85" t="inlineStr">
        <is>
          <t>11级</t>
        </is>
      </c>
      <c r="C82" s="86" t="inlineStr">
        <is>
          <t>27</t>
        </is>
      </c>
      <c r="D82" s="86" t="inlineStr">
        <is>
          <t>320</t>
        </is>
      </c>
      <c r="E82" s="86" t="inlineStr">
        <is>
          <t>8</t>
        </is>
      </c>
      <c r="F82" s="86">
        <f>D82*E82/2</f>
        <v/>
      </c>
      <c r="G82" s="255">
        <f>F82*200</f>
        <v/>
      </c>
      <c r="H82" s="85" t="inlineStr">
        <is>
          <t>19%</t>
        </is>
      </c>
      <c r="I82" s="86" t="inlineStr">
        <is>
          <t>19%</t>
        </is>
      </c>
      <c r="J82" s="86" t="inlineStr">
        <is>
          <t>19%</t>
        </is>
      </c>
      <c r="K82" s="86" t="inlineStr">
        <is>
          <t>19%</t>
        </is>
      </c>
      <c r="L82" s="86" t="inlineStr">
        <is>
          <t>19%</t>
        </is>
      </c>
      <c r="M82" s="236" t="inlineStr">
        <is>
          <t>25</t>
        </is>
      </c>
    </row>
    <row r="83" ht="24" customHeight="1">
      <c r="A83" s="494" t="n"/>
      <c r="B83" s="85" t="inlineStr">
        <is>
          <t>12级</t>
        </is>
      </c>
      <c r="C83" s="86" t="inlineStr">
        <is>
          <t>30</t>
        </is>
      </c>
      <c r="D83" s="86" t="inlineStr">
        <is>
          <t>360</t>
        </is>
      </c>
      <c r="E83" s="86" t="inlineStr">
        <is>
          <t>8</t>
        </is>
      </c>
      <c r="F83" s="86">
        <f>D83*E83/2</f>
        <v/>
      </c>
      <c r="G83" s="255">
        <f>F83*200</f>
        <v/>
      </c>
      <c r="H83" s="85" t="inlineStr">
        <is>
          <t>21%</t>
        </is>
      </c>
      <c r="I83" s="86" t="inlineStr">
        <is>
          <t>21%</t>
        </is>
      </c>
      <c r="J83" s="86" t="inlineStr">
        <is>
          <t>21%</t>
        </is>
      </c>
      <c r="K83" s="86" t="inlineStr">
        <is>
          <t>21%</t>
        </is>
      </c>
      <c r="L83" s="86" t="inlineStr">
        <is>
          <t>21%</t>
        </is>
      </c>
      <c r="M83" s="236" t="inlineStr">
        <is>
          <t>29</t>
        </is>
      </c>
    </row>
    <row r="84" ht="24" customHeight="1">
      <c r="A84" s="494" t="n"/>
      <c r="B84" s="85" t="inlineStr">
        <is>
          <t>13级</t>
        </is>
      </c>
      <c r="C84" s="86" t="inlineStr">
        <is>
          <t>33</t>
        </is>
      </c>
      <c r="D84" s="86" t="inlineStr">
        <is>
          <t>386</t>
        </is>
      </c>
      <c r="E84" s="86" t="inlineStr">
        <is>
          <t>9</t>
        </is>
      </c>
      <c r="F84" s="86">
        <f>D84*E84/2</f>
        <v/>
      </c>
      <c r="G84" s="255">
        <f>F84*200</f>
        <v/>
      </c>
      <c r="H84" s="85" t="inlineStr">
        <is>
          <t>23%</t>
        </is>
      </c>
      <c r="I84" s="86" t="inlineStr">
        <is>
          <t>23%</t>
        </is>
      </c>
      <c r="J84" s="86" t="inlineStr">
        <is>
          <t>23%</t>
        </is>
      </c>
      <c r="K84" s="86" t="inlineStr">
        <is>
          <t>23%</t>
        </is>
      </c>
      <c r="L84" s="86" t="inlineStr">
        <is>
          <t>23%</t>
        </is>
      </c>
      <c r="M84" s="236" t="inlineStr">
        <is>
          <t>33</t>
        </is>
      </c>
    </row>
    <row r="85" ht="24" customHeight="1">
      <c r="A85" s="494" t="n"/>
      <c r="B85" s="85" t="inlineStr">
        <is>
          <t>14级</t>
        </is>
      </c>
      <c r="C85" s="86" t="inlineStr">
        <is>
          <t>36</t>
        </is>
      </c>
      <c r="D85" s="86" t="inlineStr">
        <is>
          <t>396</t>
        </is>
      </c>
      <c r="E85" s="86" t="inlineStr">
        <is>
          <t>9</t>
        </is>
      </c>
      <c r="F85" s="86">
        <f>D85*E85/2</f>
        <v/>
      </c>
      <c r="G85" s="255">
        <f>F85*200</f>
        <v/>
      </c>
      <c r="H85" s="85" t="inlineStr">
        <is>
          <t>25%</t>
        </is>
      </c>
      <c r="I85" s="86" t="inlineStr">
        <is>
          <t>25%</t>
        </is>
      </c>
      <c r="J85" s="86" t="inlineStr">
        <is>
          <t>25%</t>
        </is>
      </c>
      <c r="K85" s="86" t="inlineStr">
        <is>
          <t>25%</t>
        </is>
      </c>
      <c r="L85" s="86" t="inlineStr">
        <is>
          <t>25%</t>
        </is>
      </c>
      <c r="M85" s="236" t="inlineStr">
        <is>
          <t>37</t>
        </is>
      </c>
    </row>
    <row r="86" ht="24" customHeight="1">
      <c r="A86" s="494" t="n"/>
      <c r="B86" s="85" t="inlineStr">
        <is>
          <t>15级</t>
        </is>
      </c>
      <c r="C86" s="86" t="inlineStr">
        <is>
          <t>39</t>
        </is>
      </c>
      <c r="D86" s="86" t="inlineStr">
        <is>
          <t>410</t>
        </is>
      </c>
      <c r="E86" s="86" t="inlineStr">
        <is>
          <t>10</t>
        </is>
      </c>
      <c r="F86" s="86">
        <f>D86*E86/2</f>
        <v/>
      </c>
      <c r="G86" s="255">
        <f>F86*200</f>
        <v/>
      </c>
      <c r="H86" s="85" t="inlineStr">
        <is>
          <t>28%</t>
        </is>
      </c>
      <c r="I86" s="86" t="inlineStr">
        <is>
          <t>28%</t>
        </is>
      </c>
      <c r="J86" s="86" t="inlineStr">
        <is>
          <t>28%</t>
        </is>
      </c>
      <c r="K86" s="86" t="inlineStr">
        <is>
          <t>28%</t>
        </is>
      </c>
      <c r="L86" s="86" t="inlineStr">
        <is>
          <t>27%</t>
        </is>
      </c>
      <c r="M86" s="236" t="inlineStr">
        <is>
          <t>41</t>
        </is>
      </c>
    </row>
    <row r="87" ht="24" customHeight="1">
      <c r="A87" s="494" t="n"/>
      <c r="B87" s="85" t="inlineStr">
        <is>
          <t>16级</t>
        </is>
      </c>
      <c r="C87" s="86" t="inlineStr">
        <is>
          <t>42</t>
        </is>
      </c>
      <c r="D87" s="86" t="inlineStr">
        <is>
          <t>420</t>
        </is>
      </c>
      <c r="E87" s="86" t="inlineStr">
        <is>
          <t>10</t>
        </is>
      </c>
      <c r="F87" s="86">
        <f>D87*E87/2</f>
        <v/>
      </c>
      <c r="G87" s="255">
        <f>F87*200</f>
        <v/>
      </c>
      <c r="H87" s="85" t="inlineStr">
        <is>
          <t>31%</t>
        </is>
      </c>
      <c r="I87" s="86" t="inlineStr">
        <is>
          <t>31%</t>
        </is>
      </c>
      <c r="J87" s="86" t="inlineStr">
        <is>
          <t>31%</t>
        </is>
      </c>
      <c r="K87" s="86" t="inlineStr">
        <is>
          <t>31%</t>
        </is>
      </c>
      <c r="L87" s="86" t="inlineStr">
        <is>
          <t>29%</t>
        </is>
      </c>
      <c r="M87" s="236" t="inlineStr">
        <is>
          <t>45</t>
        </is>
      </c>
    </row>
    <row r="88" ht="24" customHeight="1">
      <c r="A88" s="494" t="n"/>
      <c r="B88" s="85" t="inlineStr">
        <is>
          <t>17级</t>
        </is>
      </c>
      <c r="C88" s="86" t="inlineStr">
        <is>
          <t>45</t>
        </is>
      </c>
      <c r="D88" s="86" t="inlineStr">
        <is>
          <t>442</t>
        </is>
      </c>
      <c r="E88" s="86" t="inlineStr">
        <is>
          <t>12</t>
        </is>
      </c>
      <c r="F88" s="86">
        <f>D88*E88/2</f>
        <v/>
      </c>
      <c r="G88" s="255">
        <f>F88*200</f>
        <v/>
      </c>
      <c r="H88" s="85" t="inlineStr">
        <is>
          <t>34%</t>
        </is>
      </c>
      <c r="I88" s="86" t="inlineStr">
        <is>
          <t>34%</t>
        </is>
      </c>
      <c r="J88" s="86" t="inlineStr">
        <is>
          <t>34%</t>
        </is>
      </c>
      <c r="K88" s="86" t="inlineStr">
        <is>
          <t>34%</t>
        </is>
      </c>
      <c r="L88" s="86" t="inlineStr">
        <is>
          <t>31%</t>
        </is>
      </c>
      <c r="M88" s="236" t="inlineStr">
        <is>
          <t>49</t>
        </is>
      </c>
    </row>
    <row r="89" ht="24" customHeight="1">
      <c r="A89" s="553" t="n"/>
      <c r="B89" s="256" t="inlineStr">
        <is>
          <t>18级</t>
        </is>
      </c>
      <c r="C89" s="139" t="inlineStr">
        <is>
          <t>48</t>
        </is>
      </c>
      <c r="D89" s="91" t="inlineStr">
        <is>
          <t>x</t>
        </is>
      </c>
      <c r="E89" s="91" t="inlineStr">
        <is>
          <t>x</t>
        </is>
      </c>
      <c r="F89" s="91" t="inlineStr">
        <is>
          <t>x</t>
        </is>
      </c>
      <c r="G89" s="692" t="inlineStr">
        <is>
          <t>x</t>
        </is>
      </c>
      <c r="H89" s="256" t="inlineStr">
        <is>
          <t>37%</t>
        </is>
      </c>
      <c r="I89" s="139" t="inlineStr">
        <is>
          <t>37%</t>
        </is>
      </c>
      <c r="J89" s="139" t="inlineStr">
        <is>
          <t>37%</t>
        </is>
      </c>
      <c r="K89" s="139" t="inlineStr">
        <is>
          <t>37%</t>
        </is>
      </c>
      <c r="L89" s="139" t="inlineStr">
        <is>
          <t>33%</t>
        </is>
      </c>
      <c r="M89" s="290" t="inlineStr">
        <is>
          <t>54</t>
        </is>
      </c>
    </row>
    <row r="90" ht="24" customHeight="1">
      <c r="A90" s="1260" t="inlineStr"/>
      <c r="B90" s="22" t="n"/>
      <c r="C90" s="22" t="n"/>
      <c r="D90" s="22" t="n"/>
      <c r="E90" s="22" t="n"/>
      <c r="F90" s="22" t="n"/>
      <c r="G90" s="22" t="n"/>
      <c r="H90" s="22" t="n"/>
      <c r="I90" s="22" t="n"/>
      <c r="J90" s="22" t="n"/>
      <c r="K90" s="22" t="n"/>
      <c r="L90" s="22" t="n"/>
      <c r="M90" s="23" t="n"/>
    </row>
    <row r="91" ht="24" customHeight="1">
      <c r="A91" s="386" t="inlineStr">
        <is>
          <t>群侠名册</t>
        </is>
      </c>
      <c r="B91" s="386" t="inlineStr">
        <is>
          <t>属性</t>
        </is>
      </c>
      <c r="C91" s="386" t="inlineStr">
        <is>
          <t>战斗力</t>
        </is>
      </c>
      <c r="D91" s="386" t="inlineStr">
        <is>
          <t>进度值</t>
        </is>
      </c>
      <c r="E91" s="386" t="inlineStr">
        <is>
          <t>单次材料</t>
        </is>
      </c>
      <c r="F91" s="386" t="inlineStr">
        <is>
          <t>满值材料</t>
        </is>
      </c>
      <c r="G91" s="24" t="inlineStr">
        <is>
          <t>满值斗豆</t>
        </is>
      </c>
      <c r="H91" s="989" t="inlineStr">
        <is>
          <t>中型闪避</t>
        </is>
      </c>
      <c r="I91" s="989" t="inlineStr">
        <is>
          <t>中型抗暴</t>
        </is>
      </c>
      <c r="J91" s="989" t="inlineStr">
        <is>
          <t>中型抗穿</t>
        </is>
      </c>
      <c r="K91" s="989" t="inlineStr">
        <is>
          <t>中型减伤</t>
        </is>
      </c>
      <c r="L91" s="989" t="inlineStr">
        <is>
          <t>中型暴减</t>
        </is>
      </c>
      <c r="M91" s="386" t="inlineStr">
        <is>
          <t>武器附减</t>
        </is>
      </c>
    </row>
    <row r="92" ht="24" customHeight="1">
      <c r="A92" s="579" t="inlineStr">
        <is>
          <t>大唐盛世
4星杜十三
4星李光弼
侠士≥10级</t>
        </is>
      </c>
      <c r="B92" s="319" t="inlineStr">
        <is>
          <t>0级</t>
        </is>
      </c>
      <c r="C92" s="74" t="inlineStr">
        <is>
          <t>1</t>
        </is>
      </c>
      <c r="D92" s="74" t="inlineStr">
        <is>
          <t>8</t>
        </is>
      </c>
      <c r="E92" s="74" t="inlineStr">
        <is>
          <t>1</t>
        </is>
      </c>
      <c r="F92" s="74">
        <f>D92*E92/2</f>
        <v/>
      </c>
      <c r="G92" s="770">
        <f>F92*200</f>
        <v/>
      </c>
      <c r="H92" s="319" t="inlineStr">
        <is>
          <t>1%</t>
        </is>
      </c>
      <c r="I92" s="74" t="inlineStr">
        <is>
          <t>1%</t>
        </is>
      </c>
      <c r="J92" s="74" t="inlineStr">
        <is>
          <t>1%</t>
        </is>
      </c>
      <c r="K92" s="74" t="inlineStr">
        <is>
          <t>1%</t>
        </is>
      </c>
      <c r="L92" s="74" t="inlineStr">
        <is>
          <t>1%</t>
        </is>
      </c>
      <c r="M92" s="75" t="inlineStr">
        <is>
          <t>1</t>
        </is>
      </c>
    </row>
    <row r="93" ht="24" customHeight="1">
      <c r="A93" s="494" t="n"/>
      <c r="B93" s="85" t="inlineStr">
        <is>
          <t>1级</t>
        </is>
      </c>
      <c r="C93" s="86" t="inlineStr">
        <is>
          <t>2</t>
        </is>
      </c>
      <c r="D93" s="86" t="inlineStr">
        <is>
          <t>18</t>
        </is>
      </c>
      <c r="E93" s="86" t="inlineStr">
        <is>
          <t>1</t>
        </is>
      </c>
      <c r="F93" s="86">
        <f>D93*E93/2</f>
        <v/>
      </c>
      <c r="G93" s="255">
        <f>F93*200</f>
        <v/>
      </c>
      <c r="H93" s="85" t="inlineStr">
        <is>
          <t>2%</t>
        </is>
      </c>
      <c r="I93" s="86" t="inlineStr">
        <is>
          <t>2%</t>
        </is>
      </c>
      <c r="J93" s="86" t="inlineStr">
        <is>
          <t>2%</t>
        </is>
      </c>
      <c r="K93" s="86" t="inlineStr">
        <is>
          <t>2%</t>
        </is>
      </c>
      <c r="L93" s="86" t="inlineStr">
        <is>
          <t>2%</t>
        </is>
      </c>
      <c r="M93" s="236" t="inlineStr">
        <is>
          <t>2</t>
        </is>
      </c>
    </row>
    <row r="94" ht="24" customHeight="1">
      <c r="A94" s="494" t="n"/>
      <c r="B94" s="85" t="inlineStr">
        <is>
          <t>2级</t>
        </is>
      </c>
      <c r="C94" s="86" t="inlineStr">
        <is>
          <t>4</t>
        </is>
      </c>
      <c r="D94" s="86" t="inlineStr">
        <is>
          <t>32</t>
        </is>
      </c>
      <c r="E94" s="86" t="inlineStr">
        <is>
          <t>2</t>
        </is>
      </c>
      <c r="F94" s="86">
        <f>D94*E94/2</f>
        <v/>
      </c>
      <c r="G94" s="255">
        <f>F94*200</f>
        <v/>
      </c>
      <c r="H94" s="85" t="inlineStr">
        <is>
          <t>3%</t>
        </is>
      </c>
      <c r="I94" s="86" t="inlineStr">
        <is>
          <t>3%</t>
        </is>
      </c>
      <c r="J94" s="86" t="inlineStr">
        <is>
          <t>3%</t>
        </is>
      </c>
      <c r="K94" s="86" t="inlineStr">
        <is>
          <t>3%</t>
        </is>
      </c>
      <c r="L94" s="86" t="inlineStr">
        <is>
          <t>3%</t>
        </is>
      </c>
      <c r="M94" s="236" t="inlineStr">
        <is>
          <t>4</t>
        </is>
      </c>
    </row>
    <row r="95" ht="24" customHeight="1">
      <c r="A95" s="494" t="n"/>
      <c r="B95" s="85" t="inlineStr">
        <is>
          <t>3级</t>
        </is>
      </c>
      <c r="C95" s="86" t="inlineStr">
        <is>
          <t>6</t>
        </is>
      </c>
      <c r="D95" s="86" t="inlineStr">
        <is>
          <t>66</t>
        </is>
      </c>
      <c r="E95" s="86" t="inlineStr">
        <is>
          <t>2</t>
        </is>
      </c>
      <c r="F95" s="86">
        <f>D95*E95/2</f>
        <v/>
      </c>
      <c r="G95" s="255">
        <f>F95*200</f>
        <v/>
      </c>
      <c r="H95" s="85" t="inlineStr">
        <is>
          <t>4%</t>
        </is>
      </c>
      <c r="I95" s="86" t="inlineStr">
        <is>
          <t>4%</t>
        </is>
      </c>
      <c r="J95" s="86" t="inlineStr">
        <is>
          <t>4%</t>
        </is>
      </c>
      <c r="K95" s="86" t="inlineStr">
        <is>
          <t>4%</t>
        </is>
      </c>
      <c r="L95" s="86" t="inlineStr">
        <is>
          <t>4%</t>
        </is>
      </c>
      <c r="M95" s="236" t="inlineStr">
        <is>
          <t>6</t>
        </is>
      </c>
    </row>
    <row r="96" ht="24" customHeight="1">
      <c r="A96" s="494" t="n"/>
      <c r="B96" s="85" t="inlineStr">
        <is>
          <t>4级</t>
        </is>
      </c>
      <c r="C96" s="86" t="inlineStr">
        <is>
          <t>8</t>
        </is>
      </c>
      <c r="D96" s="86" t="inlineStr">
        <is>
          <t>72</t>
        </is>
      </c>
      <c r="E96" s="86" t="inlineStr">
        <is>
          <t>3</t>
        </is>
      </c>
      <c r="F96" s="86">
        <f>D96*E96/2</f>
        <v/>
      </c>
      <c r="G96" s="255">
        <f>F96*200</f>
        <v/>
      </c>
      <c r="H96" s="85" t="inlineStr">
        <is>
          <t>5%</t>
        </is>
      </c>
      <c r="I96" s="86" t="inlineStr">
        <is>
          <t>5%</t>
        </is>
      </c>
      <c r="J96" s="86" t="inlineStr">
        <is>
          <t>5%</t>
        </is>
      </c>
      <c r="K96" s="86" t="inlineStr">
        <is>
          <t>5%</t>
        </is>
      </c>
      <c r="L96" s="86" t="inlineStr">
        <is>
          <t>5%</t>
        </is>
      </c>
      <c r="M96" s="236" t="inlineStr">
        <is>
          <t>8</t>
        </is>
      </c>
    </row>
    <row r="97" ht="24" customHeight="1">
      <c r="A97" s="494" t="n"/>
      <c r="B97" s="85" t="inlineStr">
        <is>
          <t>5级</t>
        </is>
      </c>
      <c r="C97" s="86" t="inlineStr">
        <is>
          <t>10</t>
        </is>
      </c>
      <c r="D97" s="86" t="inlineStr">
        <is>
          <t>88</t>
        </is>
      </c>
      <c r="E97" s="86" t="inlineStr">
        <is>
          <t>4</t>
        </is>
      </c>
      <c r="F97" s="86">
        <f>D97*E97/2</f>
        <v/>
      </c>
      <c r="G97" s="255">
        <f>F97*200</f>
        <v/>
      </c>
      <c r="H97" s="85" t="inlineStr">
        <is>
          <t>7%</t>
        </is>
      </c>
      <c r="I97" s="86" t="inlineStr">
        <is>
          <t>7%</t>
        </is>
      </c>
      <c r="J97" s="86" t="inlineStr">
        <is>
          <t>7%</t>
        </is>
      </c>
      <c r="K97" s="86" t="inlineStr">
        <is>
          <t>7%</t>
        </is>
      </c>
      <c r="L97" s="86" t="inlineStr">
        <is>
          <t>7%</t>
        </is>
      </c>
      <c r="M97" s="236" t="inlineStr">
        <is>
          <t>10</t>
        </is>
      </c>
    </row>
    <row r="98" ht="24" customHeight="1">
      <c r="A98" s="494" t="n"/>
      <c r="B98" s="85" t="inlineStr">
        <is>
          <t>6级</t>
        </is>
      </c>
      <c r="C98" s="86" t="inlineStr">
        <is>
          <t>12</t>
        </is>
      </c>
      <c r="D98" s="86" t="inlineStr">
        <is>
          <t>128</t>
        </is>
      </c>
      <c r="E98" s="86" t="inlineStr">
        <is>
          <t>4</t>
        </is>
      </c>
      <c r="F98" s="86">
        <f>D98*E98/2</f>
        <v/>
      </c>
      <c r="G98" s="255">
        <f>F98*200</f>
        <v/>
      </c>
      <c r="H98" s="85" t="inlineStr">
        <is>
          <t>9%</t>
        </is>
      </c>
      <c r="I98" s="86" t="inlineStr">
        <is>
          <t>9%</t>
        </is>
      </c>
      <c r="J98" s="86" t="inlineStr">
        <is>
          <t>9%</t>
        </is>
      </c>
      <c r="K98" s="86" t="inlineStr">
        <is>
          <t>9%</t>
        </is>
      </c>
      <c r="L98" s="86" t="inlineStr">
        <is>
          <t>9%</t>
        </is>
      </c>
      <c r="M98" s="236" t="inlineStr">
        <is>
          <t>12</t>
        </is>
      </c>
    </row>
    <row r="99" ht="24" customHeight="1">
      <c r="A99" s="494" t="n"/>
      <c r="B99" s="85" t="inlineStr">
        <is>
          <t>7级</t>
        </is>
      </c>
      <c r="C99" s="86" t="inlineStr">
        <is>
          <t>15</t>
        </is>
      </c>
      <c r="D99" s="86" t="inlineStr">
        <is>
          <t>168</t>
        </is>
      </c>
      <c r="E99" s="86" t="inlineStr">
        <is>
          <t>5</t>
        </is>
      </c>
      <c r="F99" s="86">
        <f>D99*E99/2</f>
        <v/>
      </c>
      <c r="G99" s="255">
        <f>F99*200</f>
        <v/>
      </c>
      <c r="H99" s="85" t="inlineStr">
        <is>
          <t>11%</t>
        </is>
      </c>
      <c r="I99" s="86" t="inlineStr">
        <is>
          <t>11%</t>
        </is>
      </c>
      <c r="J99" s="86" t="inlineStr">
        <is>
          <t>11%</t>
        </is>
      </c>
      <c r="K99" s="86" t="inlineStr">
        <is>
          <t>11%</t>
        </is>
      </c>
      <c r="L99" s="86" t="inlineStr">
        <is>
          <t>11%</t>
        </is>
      </c>
      <c r="M99" s="236" t="inlineStr">
        <is>
          <t>14</t>
        </is>
      </c>
    </row>
    <row r="100" ht="24" customHeight="1">
      <c r="A100" s="494" t="n"/>
      <c r="B100" s="85" t="inlineStr">
        <is>
          <t>8级</t>
        </is>
      </c>
      <c r="C100" s="86" t="inlineStr">
        <is>
          <t>18</t>
        </is>
      </c>
      <c r="D100" s="86" t="inlineStr">
        <is>
          <t>198</t>
        </is>
      </c>
      <c r="E100" s="86" t="inlineStr">
        <is>
          <t>6</t>
        </is>
      </c>
      <c r="F100" s="86">
        <f>D100*E100/2</f>
        <v/>
      </c>
      <c r="G100" s="255">
        <f>F100*200</f>
        <v/>
      </c>
      <c r="H100" s="85" t="inlineStr">
        <is>
          <t>13%</t>
        </is>
      </c>
      <c r="I100" s="86" t="inlineStr">
        <is>
          <t>13%</t>
        </is>
      </c>
      <c r="J100" s="86" t="inlineStr">
        <is>
          <t>13%</t>
        </is>
      </c>
      <c r="K100" s="86" t="inlineStr">
        <is>
          <t>13%</t>
        </is>
      </c>
      <c r="L100" s="86" t="inlineStr">
        <is>
          <t>13%</t>
        </is>
      </c>
      <c r="M100" s="236" t="inlineStr">
        <is>
          <t>16</t>
        </is>
      </c>
    </row>
    <row r="101" ht="24" customHeight="1">
      <c r="A101" s="494" t="n"/>
      <c r="B101" s="85" t="inlineStr">
        <is>
          <t>9级</t>
        </is>
      </c>
      <c r="C101" s="86" t="inlineStr">
        <is>
          <t>21</t>
        </is>
      </c>
      <c r="D101" s="86" t="inlineStr">
        <is>
          <t>248</t>
        </is>
      </c>
      <c r="E101" s="86" t="inlineStr">
        <is>
          <t>6</t>
        </is>
      </c>
      <c r="F101" s="86">
        <f>D101*E101/2</f>
        <v/>
      </c>
      <c r="G101" s="255">
        <f>F101*200</f>
        <v/>
      </c>
      <c r="H101" s="85" t="inlineStr">
        <is>
          <t>15%</t>
        </is>
      </c>
      <c r="I101" s="86" t="inlineStr">
        <is>
          <t>15%</t>
        </is>
      </c>
      <c r="J101" s="86" t="inlineStr">
        <is>
          <t>15%</t>
        </is>
      </c>
      <c r="K101" s="86" t="inlineStr">
        <is>
          <t>15%</t>
        </is>
      </c>
      <c r="L101" s="86" t="inlineStr">
        <is>
          <t>15%</t>
        </is>
      </c>
      <c r="M101" s="236" t="inlineStr">
        <is>
          <t>18</t>
        </is>
      </c>
    </row>
    <row r="102" ht="24" customHeight="1">
      <c r="A102" s="494" t="n"/>
      <c r="B102" s="85" t="inlineStr">
        <is>
          <t>10级</t>
        </is>
      </c>
      <c r="C102" s="86" t="inlineStr">
        <is>
          <t>24</t>
        </is>
      </c>
      <c r="D102" s="86" t="inlineStr">
        <is>
          <t>300</t>
        </is>
      </c>
      <c r="E102" s="86" t="inlineStr">
        <is>
          <t>8</t>
        </is>
      </c>
      <c r="F102" s="86">
        <f>D102*E102/2</f>
        <v/>
      </c>
      <c r="G102" s="255">
        <f>F102*200</f>
        <v/>
      </c>
      <c r="H102" s="85" t="inlineStr">
        <is>
          <t>17%</t>
        </is>
      </c>
      <c r="I102" s="86" t="inlineStr">
        <is>
          <t>17%</t>
        </is>
      </c>
      <c r="J102" s="86" t="inlineStr">
        <is>
          <t>17%</t>
        </is>
      </c>
      <c r="K102" s="86" t="inlineStr">
        <is>
          <t>17%</t>
        </is>
      </c>
      <c r="L102" s="86" t="inlineStr">
        <is>
          <t>17%</t>
        </is>
      </c>
      <c r="M102" s="236" t="inlineStr">
        <is>
          <t>21</t>
        </is>
      </c>
    </row>
    <row r="103" ht="24" customHeight="1">
      <c r="A103" s="494" t="n"/>
      <c r="B103" s="85" t="inlineStr">
        <is>
          <t>11级</t>
        </is>
      </c>
      <c r="C103" s="86" t="inlineStr">
        <is>
          <t>27</t>
        </is>
      </c>
      <c r="D103" s="86" t="inlineStr">
        <is>
          <t>320</t>
        </is>
      </c>
      <c r="E103" s="86" t="inlineStr">
        <is>
          <t>8</t>
        </is>
      </c>
      <c r="F103" s="86">
        <f>D103*E103/2</f>
        <v/>
      </c>
      <c r="G103" s="255">
        <f>F103*200</f>
        <v/>
      </c>
      <c r="H103" s="85" t="inlineStr">
        <is>
          <t>19%</t>
        </is>
      </c>
      <c r="I103" s="86" t="inlineStr">
        <is>
          <t>19%</t>
        </is>
      </c>
      <c r="J103" s="86" t="inlineStr">
        <is>
          <t>19%</t>
        </is>
      </c>
      <c r="K103" s="86" t="inlineStr">
        <is>
          <t>19%</t>
        </is>
      </c>
      <c r="L103" s="86" t="inlineStr">
        <is>
          <t>19%</t>
        </is>
      </c>
      <c r="M103" s="236" t="inlineStr">
        <is>
          <t>25</t>
        </is>
      </c>
    </row>
    <row r="104" ht="24" customHeight="1">
      <c r="A104" s="494" t="n"/>
      <c r="B104" s="85" t="inlineStr">
        <is>
          <t>12级</t>
        </is>
      </c>
      <c r="C104" s="86" t="inlineStr">
        <is>
          <t>30</t>
        </is>
      </c>
      <c r="D104" s="86" t="inlineStr">
        <is>
          <t>360</t>
        </is>
      </c>
      <c r="E104" s="86" t="inlineStr">
        <is>
          <t>8</t>
        </is>
      </c>
      <c r="F104" s="86">
        <f>D104*E104/2</f>
        <v/>
      </c>
      <c r="G104" s="255">
        <f>F104*200</f>
        <v/>
      </c>
      <c r="H104" s="85" t="inlineStr">
        <is>
          <t>21%</t>
        </is>
      </c>
      <c r="I104" s="86" t="inlineStr">
        <is>
          <t>21%</t>
        </is>
      </c>
      <c r="J104" s="86" t="inlineStr">
        <is>
          <t>21%</t>
        </is>
      </c>
      <c r="K104" s="86" t="inlineStr">
        <is>
          <t>21%</t>
        </is>
      </c>
      <c r="L104" s="86" t="inlineStr">
        <is>
          <t>21%</t>
        </is>
      </c>
      <c r="M104" s="236" t="inlineStr">
        <is>
          <t>29</t>
        </is>
      </c>
    </row>
    <row r="105" ht="24" customHeight="1">
      <c r="A105" s="494" t="n"/>
      <c r="B105" s="85" t="inlineStr">
        <is>
          <t>13级</t>
        </is>
      </c>
      <c r="C105" s="86" t="inlineStr">
        <is>
          <t>33</t>
        </is>
      </c>
      <c r="D105" s="86" t="inlineStr">
        <is>
          <t>386</t>
        </is>
      </c>
      <c r="E105" s="86" t="inlineStr">
        <is>
          <t>9</t>
        </is>
      </c>
      <c r="F105" s="86">
        <f>D105*E105/2</f>
        <v/>
      </c>
      <c r="G105" s="255">
        <f>F105*200</f>
        <v/>
      </c>
      <c r="H105" s="85" t="inlineStr">
        <is>
          <t>23%</t>
        </is>
      </c>
      <c r="I105" s="86" t="inlineStr">
        <is>
          <t>23%</t>
        </is>
      </c>
      <c r="J105" s="86" t="inlineStr">
        <is>
          <t>23%</t>
        </is>
      </c>
      <c r="K105" s="86" t="inlineStr">
        <is>
          <t>23%</t>
        </is>
      </c>
      <c r="L105" s="86" t="inlineStr">
        <is>
          <t>23%</t>
        </is>
      </c>
      <c r="M105" s="236" t="inlineStr">
        <is>
          <t>33</t>
        </is>
      </c>
    </row>
    <row r="106" ht="24" customHeight="1">
      <c r="A106" s="494" t="n"/>
      <c r="B106" s="85" t="inlineStr">
        <is>
          <t>14级</t>
        </is>
      </c>
      <c r="C106" s="86" t="inlineStr">
        <is>
          <t>36</t>
        </is>
      </c>
      <c r="D106" s="86" t="inlineStr">
        <is>
          <t>396</t>
        </is>
      </c>
      <c r="E106" s="86" t="inlineStr">
        <is>
          <t>9</t>
        </is>
      </c>
      <c r="F106" s="86">
        <f>D106*E106/2</f>
        <v/>
      </c>
      <c r="G106" s="255">
        <f>F106*200</f>
        <v/>
      </c>
      <c r="H106" s="85" t="inlineStr">
        <is>
          <t>25%</t>
        </is>
      </c>
      <c r="I106" s="86" t="inlineStr">
        <is>
          <t>25%</t>
        </is>
      </c>
      <c r="J106" s="86" t="inlineStr">
        <is>
          <t>25%</t>
        </is>
      </c>
      <c r="K106" s="86" t="inlineStr">
        <is>
          <t>25%</t>
        </is>
      </c>
      <c r="L106" s="86" t="inlineStr">
        <is>
          <t>25%</t>
        </is>
      </c>
      <c r="M106" s="236" t="inlineStr">
        <is>
          <t>37</t>
        </is>
      </c>
    </row>
    <row r="107" ht="24" customHeight="1">
      <c r="A107" s="494" t="n"/>
      <c r="B107" s="85" t="inlineStr">
        <is>
          <t>15级</t>
        </is>
      </c>
      <c r="C107" s="86" t="inlineStr">
        <is>
          <t>39</t>
        </is>
      </c>
      <c r="D107" s="86" t="inlineStr">
        <is>
          <t>410</t>
        </is>
      </c>
      <c r="E107" s="86" t="inlineStr">
        <is>
          <t>10</t>
        </is>
      </c>
      <c r="F107" s="86">
        <f>D107*E107/2</f>
        <v/>
      </c>
      <c r="G107" s="255">
        <f>F107*200</f>
        <v/>
      </c>
      <c r="H107" s="85" t="inlineStr">
        <is>
          <t>28%</t>
        </is>
      </c>
      <c r="I107" s="86" t="inlineStr">
        <is>
          <t>28%</t>
        </is>
      </c>
      <c r="J107" s="86" t="inlineStr">
        <is>
          <t>28%</t>
        </is>
      </c>
      <c r="K107" s="86" t="inlineStr">
        <is>
          <t>28%</t>
        </is>
      </c>
      <c r="L107" s="86" t="inlineStr">
        <is>
          <t>27%</t>
        </is>
      </c>
      <c r="M107" s="236" t="inlineStr">
        <is>
          <t>41</t>
        </is>
      </c>
    </row>
    <row r="108" ht="24" customHeight="1">
      <c r="A108" s="494" t="n"/>
      <c r="B108" s="85" t="inlineStr">
        <is>
          <t>16级</t>
        </is>
      </c>
      <c r="C108" s="86" t="inlineStr">
        <is>
          <t>42</t>
        </is>
      </c>
      <c r="D108" s="86" t="inlineStr">
        <is>
          <t>420</t>
        </is>
      </c>
      <c r="E108" s="86" t="inlineStr">
        <is>
          <t>10</t>
        </is>
      </c>
      <c r="F108" s="86">
        <f>D108*E108/2</f>
        <v/>
      </c>
      <c r="G108" s="255">
        <f>F108*200</f>
        <v/>
      </c>
      <c r="H108" s="85" t="inlineStr">
        <is>
          <t>31%</t>
        </is>
      </c>
      <c r="I108" s="86" t="inlineStr">
        <is>
          <t>31%</t>
        </is>
      </c>
      <c r="J108" s="86" t="inlineStr">
        <is>
          <t>31%</t>
        </is>
      </c>
      <c r="K108" s="86" t="inlineStr">
        <is>
          <t>31%</t>
        </is>
      </c>
      <c r="L108" s="86" t="inlineStr">
        <is>
          <t>29%</t>
        </is>
      </c>
      <c r="M108" s="236" t="inlineStr">
        <is>
          <t>45</t>
        </is>
      </c>
    </row>
    <row r="109" ht="24" customHeight="1">
      <c r="A109" s="494" t="n"/>
      <c r="B109" s="85" t="inlineStr">
        <is>
          <t>17级</t>
        </is>
      </c>
      <c r="C109" s="86" t="inlineStr">
        <is>
          <t>45</t>
        </is>
      </c>
      <c r="D109" s="86" t="inlineStr">
        <is>
          <t>442</t>
        </is>
      </c>
      <c r="E109" s="86" t="inlineStr">
        <is>
          <t>12</t>
        </is>
      </c>
      <c r="F109" s="86">
        <f>D109*E109/2</f>
        <v/>
      </c>
      <c r="G109" s="255">
        <f>F109*200</f>
        <v/>
      </c>
      <c r="H109" s="85" t="inlineStr">
        <is>
          <t>34%</t>
        </is>
      </c>
      <c r="I109" s="86" t="inlineStr">
        <is>
          <t>34%</t>
        </is>
      </c>
      <c r="J109" s="86" t="inlineStr">
        <is>
          <t>34%</t>
        </is>
      </c>
      <c r="K109" s="86" t="inlineStr">
        <is>
          <t>34%</t>
        </is>
      </c>
      <c r="L109" s="86" t="inlineStr">
        <is>
          <t>31%</t>
        </is>
      </c>
      <c r="M109" s="236" t="inlineStr">
        <is>
          <t>49</t>
        </is>
      </c>
    </row>
    <row r="110" ht="24" customHeight="1">
      <c r="A110" s="553" t="n"/>
      <c r="B110" s="256" t="inlineStr">
        <is>
          <t>18级</t>
        </is>
      </c>
      <c r="C110" s="139" t="inlineStr">
        <is>
          <t>48</t>
        </is>
      </c>
      <c r="D110" s="91" t="inlineStr">
        <is>
          <t>x</t>
        </is>
      </c>
      <c r="E110" s="91" t="inlineStr">
        <is>
          <t>x</t>
        </is>
      </c>
      <c r="F110" s="91" t="inlineStr">
        <is>
          <t>x</t>
        </is>
      </c>
      <c r="G110" s="692" t="inlineStr">
        <is>
          <t>x</t>
        </is>
      </c>
      <c r="H110" s="256" t="inlineStr">
        <is>
          <t>37%</t>
        </is>
      </c>
      <c r="I110" s="139" t="inlineStr">
        <is>
          <t>37%</t>
        </is>
      </c>
      <c r="J110" s="139" t="inlineStr">
        <is>
          <t>37%</t>
        </is>
      </c>
      <c r="K110" s="139" t="inlineStr">
        <is>
          <t>37%</t>
        </is>
      </c>
      <c r="L110" s="139" t="inlineStr">
        <is>
          <t>33%</t>
        </is>
      </c>
      <c r="M110" s="290" t="inlineStr">
        <is>
          <t>54</t>
        </is>
      </c>
    </row>
    <row r="111" ht="24" customHeight="1">
      <c r="A111" s="1260" t="inlineStr"/>
      <c r="B111" s="22" t="n"/>
      <c r="C111" s="22" t="n"/>
      <c r="D111" s="22" t="n"/>
      <c r="E111" s="22" t="n"/>
      <c r="F111" s="22" t="n"/>
      <c r="G111" s="22" t="n"/>
      <c r="H111" s="22" t="n"/>
      <c r="I111" s="22" t="n"/>
      <c r="J111" s="22" t="n"/>
      <c r="K111" s="22" t="n"/>
      <c r="L111" s="22" t="n"/>
      <c r="M111" s="23" t="n"/>
    </row>
    <row r="112" ht="24" customHeight="1">
      <c r="A112" s="386" t="inlineStr">
        <is>
          <t>群侠名册</t>
        </is>
      </c>
      <c r="B112" s="386" t="inlineStr">
        <is>
          <t>属性</t>
        </is>
      </c>
      <c r="C112" s="386" t="inlineStr">
        <is>
          <t>战斗力</t>
        </is>
      </c>
      <c r="D112" s="386" t="inlineStr">
        <is>
          <t>进度值</t>
        </is>
      </c>
      <c r="E112" s="386" t="inlineStr">
        <is>
          <t>单次材料</t>
        </is>
      </c>
      <c r="F112" s="386" t="inlineStr">
        <is>
          <t>满值材料</t>
        </is>
      </c>
      <c r="G112" s="24" t="inlineStr">
        <is>
          <t>满值斗豆</t>
        </is>
      </c>
      <c r="H112" s="989" t="inlineStr">
        <is>
          <t>小型命中</t>
        </is>
      </c>
      <c r="I112" s="989" t="inlineStr">
        <is>
          <t>小型暴击</t>
        </is>
      </c>
      <c r="J112" s="989" t="inlineStr">
        <is>
          <t>小型穿透</t>
        </is>
      </c>
      <c r="K112" s="989" t="inlineStr">
        <is>
          <t>小型增伤</t>
        </is>
      </c>
      <c r="L112" s="989" t="inlineStr">
        <is>
          <t>小型暴伤</t>
        </is>
      </c>
      <c r="M112" s="386" t="inlineStr">
        <is>
          <t>真实伤害</t>
        </is>
      </c>
    </row>
    <row r="113" ht="24" customHeight="1">
      <c r="A113" s="579" t="inlineStr">
        <is>
          <t>缘起性空
1星王重阳
1星林朝英
1星李莫愁
1星周伯通
1星郭襄
侠士≥10级</t>
        </is>
      </c>
      <c r="B113" s="319" t="inlineStr">
        <is>
          <t>0级</t>
        </is>
      </c>
      <c r="C113" s="74" t="inlineStr">
        <is>
          <t>1</t>
        </is>
      </c>
      <c r="D113" s="74" t="inlineStr">
        <is>
          <t>8</t>
        </is>
      </c>
      <c r="E113" s="74" t="inlineStr">
        <is>
          <t>1</t>
        </is>
      </c>
      <c r="F113" s="74">
        <f>D113*E113/2</f>
        <v/>
      </c>
      <c r="G113" s="770">
        <f>F113*200</f>
        <v/>
      </c>
      <c r="H113" s="85" t="inlineStr">
        <is>
          <t>1%</t>
        </is>
      </c>
      <c r="I113" s="86" t="inlineStr">
        <is>
          <t>1%</t>
        </is>
      </c>
      <c r="J113" s="86" t="inlineStr">
        <is>
          <t>1%</t>
        </is>
      </c>
      <c r="K113" s="86" t="inlineStr">
        <is>
          <t>1%</t>
        </is>
      </c>
      <c r="L113" s="86" t="inlineStr">
        <is>
          <t>1%</t>
        </is>
      </c>
      <c r="M113" s="75" t="inlineStr">
        <is>
          <t>1</t>
        </is>
      </c>
    </row>
    <row r="114" ht="24" customHeight="1">
      <c r="A114" s="494" t="n"/>
      <c r="B114" s="85" t="inlineStr">
        <is>
          <t>1级</t>
        </is>
      </c>
      <c r="C114" s="86" t="inlineStr">
        <is>
          <t>2</t>
        </is>
      </c>
      <c r="D114" s="86" t="inlineStr">
        <is>
          <t>18</t>
        </is>
      </c>
      <c r="E114" s="86" t="inlineStr">
        <is>
          <t>1</t>
        </is>
      </c>
      <c r="F114" s="86">
        <f>D114*E114/2</f>
        <v/>
      </c>
      <c r="G114" s="255">
        <f>F114*200</f>
        <v/>
      </c>
      <c r="H114" s="85" t="inlineStr">
        <is>
          <t>2%</t>
        </is>
      </c>
      <c r="I114" s="86" t="inlineStr">
        <is>
          <t>2%</t>
        </is>
      </c>
      <c r="J114" s="86" t="inlineStr">
        <is>
          <t>2%</t>
        </is>
      </c>
      <c r="K114" s="86" t="inlineStr">
        <is>
          <t>2%</t>
        </is>
      </c>
      <c r="L114" s="86" t="inlineStr">
        <is>
          <t>2%</t>
        </is>
      </c>
      <c r="M114" s="236" t="inlineStr">
        <is>
          <t>2</t>
        </is>
      </c>
    </row>
    <row r="115" ht="24" customHeight="1">
      <c r="A115" s="494" t="n"/>
      <c r="B115" s="85" t="inlineStr">
        <is>
          <t>2级</t>
        </is>
      </c>
      <c r="C115" s="86" t="inlineStr">
        <is>
          <t>4</t>
        </is>
      </c>
      <c r="D115" s="86" t="inlineStr">
        <is>
          <t>32</t>
        </is>
      </c>
      <c r="E115" s="86" t="inlineStr">
        <is>
          <t>2</t>
        </is>
      </c>
      <c r="F115" s="86">
        <f>D115*E115/2</f>
        <v/>
      </c>
      <c r="G115" s="255">
        <f>F115*200</f>
        <v/>
      </c>
      <c r="H115" s="85" t="inlineStr">
        <is>
          <t>3%</t>
        </is>
      </c>
      <c r="I115" s="86" t="inlineStr">
        <is>
          <t>3%</t>
        </is>
      </c>
      <c r="J115" s="86" t="inlineStr">
        <is>
          <t>3%</t>
        </is>
      </c>
      <c r="K115" s="86" t="inlineStr">
        <is>
          <t>3%</t>
        </is>
      </c>
      <c r="L115" s="86" t="inlineStr">
        <is>
          <t>3%</t>
        </is>
      </c>
      <c r="M115" s="236" t="inlineStr">
        <is>
          <t>4</t>
        </is>
      </c>
    </row>
    <row r="116" ht="24" customHeight="1">
      <c r="A116" s="494" t="n"/>
      <c r="B116" s="85" t="inlineStr">
        <is>
          <t>3级</t>
        </is>
      </c>
      <c r="C116" s="86" t="inlineStr">
        <is>
          <t>6</t>
        </is>
      </c>
      <c r="D116" s="86" t="inlineStr">
        <is>
          <t>66</t>
        </is>
      </c>
      <c r="E116" s="86" t="inlineStr">
        <is>
          <t>2</t>
        </is>
      </c>
      <c r="F116" s="86">
        <f>D116*E116/2</f>
        <v/>
      </c>
      <c r="G116" s="255">
        <f>F116*200</f>
        <v/>
      </c>
      <c r="H116" s="85" t="inlineStr">
        <is>
          <t>4%</t>
        </is>
      </c>
      <c r="I116" s="86" t="inlineStr">
        <is>
          <t>4%</t>
        </is>
      </c>
      <c r="J116" s="86" t="inlineStr">
        <is>
          <t>4%</t>
        </is>
      </c>
      <c r="K116" s="86" t="inlineStr">
        <is>
          <t>4%</t>
        </is>
      </c>
      <c r="L116" s="86" t="inlineStr">
        <is>
          <t>4%</t>
        </is>
      </c>
      <c r="M116" s="236" t="inlineStr">
        <is>
          <t>6</t>
        </is>
      </c>
    </row>
    <row r="117" ht="24" customHeight="1">
      <c r="A117" s="494" t="n"/>
      <c r="B117" s="85" t="inlineStr">
        <is>
          <t>4级</t>
        </is>
      </c>
      <c r="C117" s="86" t="inlineStr">
        <is>
          <t>8</t>
        </is>
      </c>
      <c r="D117" s="86" t="inlineStr">
        <is>
          <t>72</t>
        </is>
      </c>
      <c r="E117" s="86" t="inlineStr">
        <is>
          <t>3</t>
        </is>
      </c>
      <c r="F117" s="86">
        <f>D117*E117/2</f>
        <v/>
      </c>
      <c r="G117" s="255">
        <f>F117*200</f>
        <v/>
      </c>
      <c r="H117" s="85" t="inlineStr">
        <is>
          <t>5%</t>
        </is>
      </c>
      <c r="I117" s="86" t="inlineStr">
        <is>
          <t>5%</t>
        </is>
      </c>
      <c r="J117" s="86" t="inlineStr">
        <is>
          <t>5%</t>
        </is>
      </c>
      <c r="K117" s="86" t="inlineStr">
        <is>
          <t>5%</t>
        </is>
      </c>
      <c r="L117" s="86" t="inlineStr">
        <is>
          <t>5%</t>
        </is>
      </c>
      <c r="M117" s="236" t="inlineStr">
        <is>
          <t>8</t>
        </is>
      </c>
    </row>
    <row r="118" ht="24" customHeight="1">
      <c r="A118" s="494" t="n"/>
      <c r="B118" s="85" t="inlineStr">
        <is>
          <t>5级</t>
        </is>
      </c>
      <c r="C118" s="86" t="inlineStr">
        <is>
          <t>10</t>
        </is>
      </c>
      <c r="D118" s="86" t="inlineStr">
        <is>
          <t>88</t>
        </is>
      </c>
      <c r="E118" s="86" t="inlineStr">
        <is>
          <t>4</t>
        </is>
      </c>
      <c r="F118" s="86">
        <f>D118*E118/2</f>
        <v/>
      </c>
      <c r="G118" s="255">
        <f>F118*200</f>
        <v/>
      </c>
      <c r="H118" s="85" t="inlineStr">
        <is>
          <t>7%</t>
        </is>
      </c>
      <c r="I118" s="86" t="inlineStr">
        <is>
          <t>7%</t>
        </is>
      </c>
      <c r="J118" s="86" t="inlineStr">
        <is>
          <t>7%</t>
        </is>
      </c>
      <c r="K118" s="86" t="inlineStr">
        <is>
          <t>7%</t>
        </is>
      </c>
      <c r="L118" s="86" t="inlineStr">
        <is>
          <t>7%</t>
        </is>
      </c>
      <c r="M118" s="236" t="inlineStr">
        <is>
          <t>10</t>
        </is>
      </c>
    </row>
    <row r="119" ht="24" customHeight="1">
      <c r="A119" s="494" t="n"/>
      <c r="B119" s="85" t="inlineStr">
        <is>
          <t>6级</t>
        </is>
      </c>
      <c r="C119" s="86" t="inlineStr">
        <is>
          <t>12</t>
        </is>
      </c>
      <c r="D119" s="86" t="inlineStr">
        <is>
          <t>128</t>
        </is>
      </c>
      <c r="E119" s="86" t="inlineStr">
        <is>
          <t>4</t>
        </is>
      </c>
      <c r="F119" s="86">
        <f>D119*E119/2</f>
        <v/>
      </c>
      <c r="G119" s="255">
        <f>F119*200</f>
        <v/>
      </c>
      <c r="H119" s="85" t="inlineStr">
        <is>
          <t>9%</t>
        </is>
      </c>
      <c r="I119" s="86" t="inlineStr">
        <is>
          <t>9%</t>
        </is>
      </c>
      <c r="J119" s="86" t="inlineStr">
        <is>
          <t>9%</t>
        </is>
      </c>
      <c r="K119" s="86" t="inlineStr">
        <is>
          <t>9%</t>
        </is>
      </c>
      <c r="L119" s="86" t="inlineStr">
        <is>
          <t>9%</t>
        </is>
      </c>
      <c r="M119" s="236" t="inlineStr">
        <is>
          <t>12</t>
        </is>
      </c>
    </row>
    <row r="120" ht="24" customHeight="1">
      <c r="A120" s="494" t="n"/>
      <c r="B120" s="85" t="inlineStr">
        <is>
          <t>7级</t>
        </is>
      </c>
      <c r="C120" s="86" t="inlineStr">
        <is>
          <t>15</t>
        </is>
      </c>
      <c r="D120" s="86" t="inlineStr">
        <is>
          <t>168</t>
        </is>
      </c>
      <c r="E120" s="86" t="inlineStr">
        <is>
          <t>5</t>
        </is>
      </c>
      <c r="F120" s="86">
        <f>D120*E120/2</f>
        <v/>
      </c>
      <c r="G120" s="255">
        <f>F120*200</f>
        <v/>
      </c>
      <c r="H120" s="85" t="inlineStr">
        <is>
          <t>11%</t>
        </is>
      </c>
      <c r="I120" s="86" t="inlineStr">
        <is>
          <t>11%</t>
        </is>
      </c>
      <c r="J120" s="86" t="inlineStr">
        <is>
          <t>11%</t>
        </is>
      </c>
      <c r="K120" s="86" t="inlineStr">
        <is>
          <t>11%</t>
        </is>
      </c>
      <c r="L120" s="86" t="inlineStr">
        <is>
          <t>11%</t>
        </is>
      </c>
      <c r="M120" s="236" t="inlineStr">
        <is>
          <t>14</t>
        </is>
      </c>
    </row>
    <row r="121" ht="24" customHeight="1">
      <c r="A121" s="494" t="n"/>
      <c r="B121" s="85" t="inlineStr">
        <is>
          <t>8级</t>
        </is>
      </c>
      <c r="C121" s="86" t="inlineStr">
        <is>
          <t>18</t>
        </is>
      </c>
      <c r="D121" s="86" t="inlineStr">
        <is>
          <t>198</t>
        </is>
      </c>
      <c r="E121" s="86" t="inlineStr">
        <is>
          <t>6</t>
        </is>
      </c>
      <c r="F121" s="86">
        <f>D121*E121/2</f>
        <v/>
      </c>
      <c r="G121" s="255">
        <f>F121*200</f>
        <v/>
      </c>
      <c r="H121" s="85" t="inlineStr">
        <is>
          <t>13%</t>
        </is>
      </c>
      <c r="I121" s="86" t="inlineStr">
        <is>
          <t>13%</t>
        </is>
      </c>
      <c r="J121" s="86" t="inlineStr">
        <is>
          <t>13%</t>
        </is>
      </c>
      <c r="K121" s="86" t="inlineStr">
        <is>
          <t>13%</t>
        </is>
      </c>
      <c r="L121" s="86" t="inlineStr">
        <is>
          <t>13%</t>
        </is>
      </c>
      <c r="M121" s="236" t="inlineStr">
        <is>
          <t>16</t>
        </is>
      </c>
    </row>
    <row r="122" ht="24" customHeight="1">
      <c r="A122" s="494" t="n"/>
      <c r="B122" s="85" t="inlineStr">
        <is>
          <t>9级</t>
        </is>
      </c>
      <c r="C122" s="86" t="inlineStr">
        <is>
          <t>21</t>
        </is>
      </c>
      <c r="D122" s="86" t="inlineStr">
        <is>
          <t>248</t>
        </is>
      </c>
      <c r="E122" s="86" t="inlineStr">
        <is>
          <t>6</t>
        </is>
      </c>
      <c r="F122" s="86">
        <f>D122*E122/2</f>
        <v/>
      </c>
      <c r="G122" s="255">
        <f>F122*200</f>
        <v/>
      </c>
      <c r="H122" s="85" t="inlineStr">
        <is>
          <t>15%</t>
        </is>
      </c>
      <c r="I122" s="86" t="inlineStr">
        <is>
          <t>15%</t>
        </is>
      </c>
      <c r="J122" s="86" t="inlineStr">
        <is>
          <t>15%</t>
        </is>
      </c>
      <c r="K122" s="86" t="inlineStr">
        <is>
          <t>15%</t>
        </is>
      </c>
      <c r="L122" s="86" t="inlineStr">
        <is>
          <t>15%</t>
        </is>
      </c>
      <c r="M122" s="236" t="inlineStr">
        <is>
          <t>18</t>
        </is>
      </c>
    </row>
    <row r="123" ht="24" customHeight="1">
      <c r="A123" s="494" t="n"/>
      <c r="B123" s="85" t="inlineStr">
        <is>
          <t>10级</t>
        </is>
      </c>
      <c r="C123" s="86" t="inlineStr">
        <is>
          <t>24</t>
        </is>
      </c>
      <c r="D123" s="86" t="inlineStr">
        <is>
          <t>300</t>
        </is>
      </c>
      <c r="E123" s="86" t="inlineStr">
        <is>
          <t>8</t>
        </is>
      </c>
      <c r="F123" s="86">
        <f>D123*E123/2</f>
        <v/>
      </c>
      <c r="G123" s="255">
        <f>F123*200</f>
        <v/>
      </c>
      <c r="H123" s="85" t="inlineStr">
        <is>
          <t>17%</t>
        </is>
      </c>
      <c r="I123" s="86" t="inlineStr">
        <is>
          <t>17%</t>
        </is>
      </c>
      <c r="J123" s="86" t="inlineStr">
        <is>
          <t>17%</t>
        </is>
      </c>
      <c r="K123" s="86" t="inlineStr">
        <is>
          <t>17%</t>
        </is>
      </c>
      <c r="L123" s="86" t="inlineStr">
        <is>
          <t>17%</t>
        </is>
      </c>
      <c r="M123" s="236" t="inlineStr">
        <is>
          <t>21</t>
        </is>
      </c>
    </row>
    <row r="124" ht="24" customHeight="1">
      <c r="A124" s="494" t="n"/>
      <c r="B124" s="85" t="inlineStr">
        <is>
          <t>11级</t>
        </is>
      </c>
      <c r="C124" s="86" t="inlineStr">
        <is>
          <t>27</t>
        </is>
      </c>
      <c r="D124" s="86" t="inlineStr">
        <is>
          <t>320</t>
        </is>
      </c>
      <c r="E124" s="86" t="inlineStr">
        <is>
          <t>8</t>
        </is>
      </c>
      <c r="F124" s="86">
        <f>D124*E124/2</f>
        <v/>
      </c>
      <c r="G124" s="255">
        <f>F124*200</f>
        <v/>
      </c>
      <c r="H124" s="85" t="inlineStr">
        <is>
          <t>19%</t>
        </is>
      </c>
      <c r="I124" s="86" t="inlineStr">
        <is>
          <t>19%</t>
        </is>
      </c>
      <c r="J124" s="86" t="inlineStr">
        <is>
          <t>19%</t>
        </is>
      </c>
      <c r="K124" s="86" t="inlineStr">
        <is>
          <t>19%</t>
        </is>
      </c>
      <c r="L124" s="86" t="inlineStr">
        <is>
          <t>19%</t>
        </is>
      </c>
      <c r="M124" s="236" t="inlineStr">
        <is>
          <t>25</t>
        </is>
      </c>
    </row>
    <row r="125" ht="24" customHeight="1">
      <c r="A125" s="494" t="n"/>
      <c r="B125" s="85" t="inlineStr">
        <is>
          <t>12级</t>
        </is>
      </c>
      <c r="C125" s="86" t="inlineStr">
        <is>
          <t>30</t>
        </is>
      </c>
      <c r="D125" s="86" t="inlineStr">
        <is>
          <t>360</t>
        </is>
      </c>
      <c r="E125" s="86" t="inlineStr">
        <is>
          <t>8</t>
        </is>
      </c>
      <c r="F125" s="86">
        <f>D125*E125/2</f>
        <v/>
      </c>
      <c r="G125" s="255">
        <f>F125*200</f>
        <v/>
      </c>
      <c r="H125" s="85" t="inlineStr">
        <is>
          <t>21%</t>
        </is>
      </c>
      <c r="I125" s="86" t="inlineStr">
        <is>
          <t>21%</t>
        </is>
      </c>
      <c r="J125" s="86" t="inlineStr">
        <is>
          <t>21%</t>
        </is>
      </c>
      <c r="K125" s="86" t="inlineStr">
        <is>
          <t>21%</t>
        </is>
      </c>
      <c r="L125" s="86" t="inlineStr">
        <is>
          <t>21%</t>
        </is>
      </c>
      <c r="M125" s="236" t="inlineStr">
        <is>
          <t>29</t>
        </is>
      </c>
    </row>
    <row r="126" ht="24" customHeight="1">
      <c r="A126" s="494" t="n"/>
      <c r="B126" s="85" t="inlineStr">
        <is>
          <t>13级</t>
        </is>
      </c>
      <c r="C126" s="86" t="inlineStr">
        <is>
          <t>33</t>
        </is>
      </c>
      <c r="D126" s="86" t="inlineStr">
        <is>
          <t>386</t>
        </is>
      </c>
      <c r="E126" s="86" t="inlineStr">
        <is>
          <t>9</t>
        </is>
      </c>
      <c r="F126" s="86">
        <f>D126*E126/2</f>
        <v/>
      </c>
      <c r="G126" s="255">
        <f>F126*200</f>
        <v/>
      </c>
      <c r="H126" s="85" t="inlineStr">
        <is>
          <t>23%</t>
        </is>
      </c>
      <c r="I126" s="86" t="inlineStr">
        <is>
          <t>23%</t>
        </is>
      </c>
      <c r="J126" s="86" t="inlineStr">
        <is>
          <t>23%</t>
        </is>
      </c>
      <c r="K126" s="86" t="inlineStr">
        <is>
          <t>23%</t>
        </is>
      </c>
      <c r="L126" s="86" t="inlineStr">
        <is>
          <t>23%</t>
        </is>
      </c>
      <c r="M126" s="236" t="inlineStr">
        <is>
          <t>33</t>
        </is>
      </c>
    </row>
    <row r="127" ht="24" customHeight="1">
      <c r="A127" s="494" t="n"/>
      <c r="B127" s="85" t="inlineStr">
        <is>
          <t>14级</t>
        </is>
      </c>
      <c r="C127" s="86" t="inlineStr">
        <is>
          <t>36</t>
        </is>
      </c>
      <c r="D127" s="86" t="inlineStr">
        <is>
          <t>396</t>
        </is>
      </c>
      <c r="E127" s="86" t="inlineStr">
        <is>
          <t>9</t>
        </is>
      </c>
      <c r="F127" s="86">
        <f>D127*E127/2</f>
        <v/>
      </c>
      <c r="G127" s="255">
        <f>F127*200</f>
        <v/>
      </c>
      <c r="H127" s="85" t="inlineStr">
        <is>
          <t>25%</t>
        </is>
      </c>
      <c r="I127" s="86" t="inlineStr">
        <is>
          <t>25%</t>
        </is>
      </c>
      <c r="J127" s="86" t="inlineStr">
        <is>
          <t>25%</t>
        </is>
      </c>
      <c r="K127" s="86" t="inlineStr">
        <is>
          <t>25%</t>
        </is>
      </c>
      <c r="L127" s="86" t="inlineStr">
        <is>
          <t>25%</t>
        </is>
      </c>
      <c r="M127" s="236" t="inlineStr">
        <is>
          <t>37</t>
        </is>
      </c>
    </row>
    <row r="128" ht="24" customHeight="1">
      <c r="A128" s="494" t="n"/>
      <c r="B128" s="85" t="inlineStr">
        <is>
          <t>15级</t>
        </is>
      </c>
      <c r="C128" s="86" t="inlineStr">
        <is>
          <t>39</t>
        </is>
      </c>
      <c r="D128" s="86" t="inlineStr">
        <is>
          <t>410</t>
        </is>
      </c>
      <c r="E128" s="86" t="inlineStr">
        <is>
          <t>10</t>
        </is>
      </c>
      <c r="F128" s="86">
        <f>D128*E128/2</f>
        <v/>
      </c>
      <c r="G128" s="255">
        <f>F128*200</f>
        <v/>
      </c>
      <c r="H128" s="85" t="inlineStr">
        <is>
          <t>28%</t>
        </is>
      </c>
      <c r="I128" s="86" t="inlineStr">
        <is>
          <t>28%</t>
        </is>
      </c>
      <c r="J128" s="86" t="inlineStr">
        <is>
          <t>28%</t>
        </is>
      </c>
      <c r="K128" s="86" t="inlineStr">
        <is>
          <t>28%</t>
        </is>
      </c>
      <c r="L128" s="86" t="inlineStr">
        <is>
          <t>27%</t>
        </is>
      </c>
      <c r="M128" s="236" t="inlineStr">
        <is>
          <t>41</t>
        </is>
      </c>
    </row>
    <row r="129" ht="24" customHeight="1">
      <c r="A129" s="494" t="n"/>
      <c r="B129" s="85" t="inlineStr">
        <is>
          <t>16级</t>
        </is>
      </c>
      <c r="C129" s="86" t="inlineStr">
        <is>
          <t>42</t>
        </is>
      </c>
      <c r="D129" s="86" t="inlineStr">
        <is>
          <t>420</t>
        </is>
      </c>
      <c r="E129" s="86" t="inlineStr">
        <is>
          <t>10</t>
        </is>
      </c>
      <c r="F129" s="86">
        <f>D129*E129/2</f>
        <v/>
      </c>
      <c r="G129" s="255">
        <f>F129*200</f>
        <v/>
      </c>
      <c r="H129" s="85" t="inlineStr">
        <is>
          <t>31%</t>
        </is>
      </c>
      <c r="I129" s="86" t="inlineStr">
        <is>
          <t>31%</t>
        </is>
      </c>
      <c r="J129" s="86" t="inlineStr">
        <is>
          <t>31%</t>
        </is>
      </c>
      <c r="K129" s="86" t="inlineStr">
        <is>
          <t>31%</t>
        </is>
      </c>
      <c r="L129" s="86" t="inlineStr">
        <is>
          <t>29%</t>
        </is>
      </c>
      <c r="M129" s="236" t="inlineStr">
        <is>
          <t>45</t>
        </is>
      </c>
    </row>
    <row r="130" ht="24" customHeight="1">
      <c r="A130" s="494" t="n"/>
      <c r="B130" s="85" t="inlineStr">
        <is>
          <t>17级</t>
        </is>
      </c>
      <c r="C130" s="86" t="inlineStr">
        <is>
          <t>45</t>
        </is>
      </c>
      <c r="D130" s="86" t="inlineStr">
        <is>
          <t>442</t>
        </is>
      </c>
      <c r="E130" s="86" t="inlineStr">
        <is>
          <t>12</t>
        </is>
      </c>
      <c r="F130" s="86">
        <f>D130*E130/2</f>
        <v/>
      </c>
      <c r="G130" s="255">
        <f>F130*200</f>
        <v/>
      </c>
      <c r="H130" s="85" t="inlineStr">
        <is>
          <t>34%</t>
        </is>
      </c>
      <c r="I130" s="86" t="inlineStr">
        <is>
          <t>34%</t>
        </is>
      </c>
      <c r="J130" s="86" t="inlineStr">
        <is>
          <t>34%</t>
        </is>
      </c>
      <c r="K130" s="86" t="inlineStr">
        <is>
          <t>34%</t>
        </is>
      </c>
      <c r="L130" s="86" t="inlineStr">
        <is>
          <t>31%</t>
        </is>
      </c>
      <c r="M130" s="236" t="inlineStr">
        <is>
          <t>49</t>
        </is>
      </c>
    </row>
    <row r="131" ht="24" customHeight="1">
      <c r="A131" s="553" t="n"/>
      <c r="B131" s="256" t="inlineStr">
        <is>
          <t>18级</t>
        </is>
      </c>
      <c r="C131" s="139" t="inlineStr">
        <is>
          <t>48</t>
        </is>
      </c>
      <c r="D131" s="91" t="inlineStr">
        <is>
          <t>x</t>
        </is>
      </c>
      <c r="E131" s="91" t="inlineStr">
        <is>
          <t>x</t>
        </is>
      </c>
      <c r="F131" s="91" t="inlineStr">
        <is>
          <t>x</t>
        </is>
      </c>
      <c r="G131" s="692" t="inlineStr">
        <is>
          <t>x</t>
        </is>
      </c>
      <c r="H131" s="256" t="inlineStr">
        <is>
          <t>37%</t>
        </is>
      </c>
      <c r="I131" s="139" t="inlineStr">
        <is>
          <t>37%</t>
        </is>
      </c>
      <c r="J131" s="139" t="inlineStr">
        <is>
          <t>37%</t>
        </is>
      </c>
      <c r="K131" s="139" t="inlineStr">
        <is>
          <t>37%</t>
        </is>
      </c>
      <c r="L131" s="139" t="inlineStr">
        <is>
          <t>33%</t>
        </is>
      </c>
      <c r="M131" s="290" t="inlineStr">
        <is>
          <t>54</t>
        </is>
      </c>
    </row>
    <row r="132" ht="24" customHeight="1">
      <c r="A132" s="1260" t="inlineStr"/>
      <c r="B132" s="22" t="n"/>
      <c r="C132" s="22" t="n"/>
      <c r="D132" s="22" t="n"/>
      <c r="E132" s="22" t="n"/>
      <c r="F132" s="22" t="n"/>
      <c r="G132" s="22" t="n"/>
      <c r="H132" s="22" t="n"/>
      <c r="I132" s="22" t="n"/>
      <c r="J132" s="22" t="n"/>
      <c r="K132" s="22" t="n"/>
      <c r="L132" s="22" t="n"/>
      <c r="M132" s="23" t="n"/>
    </row>
    <row r="133" ht="24" customHeight="1">
      <c r="A133" s="386" t="inlineStr">
        <is>
          <t>群侠名册</t>
        </is>
      </c>
      <c r="B133" s="386" t="inlineStr">
        <is>
          <t>属性</t>
        </is>
      </c>
      <c r="C133" s="386" t="inlineStr">
        <is>
          <t>战斗力</t>
        </is>
      </c>
      <c r="D133" s="386" t="inlineStr">
        <is>
          <t>进度值</t>
        </is>
      </c>
      <c r="E133" s="386" t="inlineStr">
        <is>
          <t>单次材料</t>
        </is>
      </c>
      <c r="F133" s="386" t="inlineStr">
        <is>
          <t>满值材料</t>
        </is>
      </c>
      <c r="G133" s="24" t="inlineStr">
        <is>
          <t>满值斗豆</t>
        </is>
      </c>
      <c r="H133" s="989" t="inlineStr">
        <is>
          <t>小型闪避</t>
        </is>
      </c>
      <c r="I133" s="989" t="inlineStr">
        <is>
          <t>小型抗暴</t>
        </is>
      </c>
      <c r="J133" s="989" t="inlineStr">
        <is>
          <t>小型抗穿</t>
        </is>
      </c>
      <c r="K133" s="989" t="inlineStr">
        <is>
          <t>小型减伤</t>
        </is>
      </c>
      <c r="L133" s="989" t="inlineStr">
        <is>
          <t>小型暴减</t>
        </is>
      </c>
      <c r="M133" s="386" t="inlineStr">
        <is>
          <t>生命值</t>
        </is>
      </c>
    </row>
    <row r="134" ht="24" customHeight="1">
      <c r="A134" s="579" t="inlineStr">
        <is>
          <t>梦回襄阳
1星杨过
1星金轮
1星郭靖
侠士≥10级</t>
        </is>
      </c>
      <c r="B134" s="319" t="inlineStr">
        <is>
          <t>0级</t>
        </is>
      </c>
      <c r="C134" s="74" t="inlineStr">
        <is>
          <t>1</t>
        </is>
      </c>
      <c r="D134" s="74" t="inlineStr">
        <is>
          <t>8</t>
        </is>
      </c>
      <c r="E134" s="74" t="inlineStr">
        <is>
          <t>1</t>
        </is>
      </c>
      <c r="F134" s="74">
        <f>D134*E134/2</f>
        <v/>
      </c>
      <c r="G134" s="770">
        <f>F134*200</f>
        <v/>
      </c>
      <c r="H134" s="319" t="inlineStr">
        <is>
          <t>1%</t>
        </is>
      </c>
      <c r="I134" s="74" t="inlineStr">
        <is>
          <t>1%</t>
        </is>
      </c>
      <c r="J134" s="74" t="inlineStr">
        <is>
          <t>1%</t>
        </is>
      </c>
      <c r="K134" s="74" t="inlineStr">
        <is>
          <t>1%</t>
        </is>
      </c>
      <c r="L134" s="74" t="inlineStr">
        <is>
          <t>1%</t>
        </is>
      </c>
      <c r="M134" s="75" t="inlineStr">
        <is>
          <t>1</t>
        </is>
      </c>
    </row>
    <row r="135" ht="24" customHeight="1">
      <c r="A135" s="494" t="n"/>
      <c r="B135" s="85" t="inlineStr">
        <is>
          <t>1级</t>
        </is>
      </c>
      <c r="C135" s="86" t="inlineStr">
        <is>
          <t>2</t>
        </is>
      </c>
      <c r="D135" s="86" t="inlineStr">
        <is>
          <t>18</t>
        </is>
      </c>
      <c r="E135" s="86" t="inlineStr">
        <is>
          <t>1</t>
        </is>
      </c>
      <c r="F135" s="86">
        <f>D135*E135/2</f>
        <v/>
      </c>
      <c r="G135" s="255">
        <f>F135*200</f>
        <v/>
      </c>
      <c r="H135" s="85" t="inlineStr">
        <is>
          <t>2%</t>
        </is>
      </c>
      <c r="I135" s="86" t="inlineStr">
        <is>
          <t>2%</t>
        </is>
      </c>
      <c r="J135" s="86" t="inlineStr">
        <is>
          <t>2%</t>
        </is>
      </c>
      <c r="K135" s="86" t="inlineStr">
        <is>
          <t>2%</t>
        </is>
      </c>
      <c r="L135" s="86" t="inlineStr">
        <is>
          <t>2%</t>
        </is>
      </c>
      <c r="M135" s="236" t="inlineStr">
        <is>
          <t>2</t>
        </is>
      </c>
    </row>
    <row r="136" ht="24" customHeight="1">
      <c r="A136" s="494" t="n"/>
      <c r="B136" s="85" t="inlineStr">
        <is>
          <t>2级</t>
        </is>
      </c>
      <c r="C136" s="86" t="inlineStr">
        <is>
          <t>4</t>
        </is>
      </c>
      <c r="D136" s="86" t="inlineStr">
        <is>
          <t>32</t>
        </is>
      </c>
      <c r="E136" s="86" t="inlineStr">
        <is>
          <t>2</t>
        </is>
      </c>
      <c r="F136" s="86">
        <f>D136*E136/2</f>
        <v/>
      </c>
      <c r="G136" s="255">
        <f>F136*200</f>
        <v/>
      </c>
      <c r="H136" s="85" t="inlineStr">
        <is>
          <t>3%</t>
        </is>
      </c>
      <c r="I136" s="86" t="inlineStr">
        <is>
          <t>3%</t>
        </is>
      </c>
      <c r="J136" s="86" t="inlineStr">
        <is>
          <t>3%</t>
        </is>
      </c>
      <c r="K136" s="86" t="inlineStr">
        <is>
          <t>3%</t>
        </is>
      </c>
      <c r="L136" s="86" t="inlineStr">
        <is>
          <t>3%</t>
        </is>
      </c>
      <c r="M136" s="236" t="inlineStr">
        <is>
          <t>4</t>
        </is>
      </c>
    </row>
    <row r="137" ht="24" customHeight="1">
      <c r="A137" s="494" t="n"/>
      <c r="B137" s="85" t="inlineStr">
        <is>
          <t>3级</t>
        </is>
      </c>
      <c r="C137" s="86" t="inlineStr">
        <is>
          <t>6</t>
        </is>
      </c>
      <c r="D137" s="86" t="inlineStr">
        <is>
          <t>66</t>
        </is>
      </c>
      <c r="E137" s="86" t="inlineStr">
        <is>
          <t>2</t>
        </is>
      </c>
      <c r="F137" s="86">
        <f>D137*E137/2</f>
        <v/>
      </c>
      <c r="G137" s="255">
        <f>F137*200</f>
        <v/>
      </c>
      <c r="H137" s="85" t="inlineStr">
        <is>
          <t>4%</t>
        </is>
      </c>
      <c r="I137" s="86" t="inlineStr">
        <is>
          <t>4%</t>
        </is>
      </c>
      <c r="J137" s="86" t="inlineStr">
        <is>
          <t>4%</t>
        </is>
      </c>
      <c r="K137" s="86" t="inlineStr">
        <is>
          <t>4%</t>
        </is>
      </c>
      <c r="L137" s="86" t="inlineStr">
        <is>
          <t>4%</t>
        </is>
      </c>
      <c r="M137" s="236" t="inlineStr">
        <is>
          <t>6</t>
        </is>
      </c>
    </row>
    <row r="138" ht="24" customHeight="1">
      <c r="A138" s="494" t="n"/>
      <c r="B138" s="85" t="inlineStr">
        <is>
          <t>4级</t>
        </is>
      </c>
      <c r="C138" s="86" t="inlineStr">
        <is>
          <t>8</t>
        </is>
      </c>
      <c r="D138" s="86" t="inlineStr">
        <is>
          <t>72</t>
        </is>
      </c>
      <c r="E138" s="86" t="inlineStr">
        <is>
          <t>3</t>
        </is>
      </c>
      <c r="F138" s="86">
        <f>D138*E138/2</f>
        <v/>
      </c>
      <c r="G138" s="255">
        <f>F138*200</f>
        <v/>
      </c>
      <c r="H138" s="85" t="inlineStr">
        <is>
          <t>5%</t>
        </is>
      </c>
      <c r="I138" s="86" t="inlineStr">
        <is>
          <t>5%</t>
        </is>
      </c>
      <c r="J138" s="86" t="inlineStr">
        <is>
          <t>5%</t>
        </is>
      </c>
      <c r="K138" s="86" t="inlineStr">
        <is>
          <t>5%</t>
        </is>
      </c>
      <c r="L138" s="86" t="inlineStr">
        <is>
          <t>5%</t>
        </is>
      </c>
      <c r="M138" s="236" t="inlineStr">
        <is>
          <t>8</t>
        </is>
      </c>
    </row>
    <row r="139" ht="24" customHeight="1">
      <c r="A139" s="494" t="n"/>
      <c r="B139" s="85" t="inlineStr">
        <is>
          <t>5级</t>
        </is>
      </c>
      <c r="C139" s="86" t="inlineStr">
        <is>
          <t>10</t>
        </is>
      </c>
      <c r="D139" s="86" t="inlineStr">
        <is>
          <t>88</t>
        </is>
      </c>
      <c r="E139" s="86" t="inlineStr">
        <is>
          <t>4</t>
        </is>
      </c>
      <c r="F139" s="86">
        <f>D139*E139/2</f>
        <v/>
      </c>
      <c r="G139" s="255">
        <f>F139*200</f>
        <v/>
      </c>
      <c r="H139" s="85" t="inlineStr">
        <is>
          <t>7%</t>
        </is>
      </c>
      <c r="I139" s="86" t="inlineStr">
        <is>
          <t>7%</t>
        </is>
      </c>
      <c r="J139" s="86" t="inlineStr">
        <is>
          <t>7%</t>
        </is>
      </c>
      <c r="K139" s="86" t="inlineStr">
        <is>
          <t>7%</t>
        </is>
      </c>
      <c r="L139" s="86" t="inlineStr">
        <is>
          <t>7%</t>
        </is>
      </c>
      <c r="M139" s="236" t="inlineStr">
        <is>
          <t>10</t>
        </is>
      </c>
    </row>
    <row r="140" ht="24" customHeight="1">
      <c r="A140" s="494" t="n"/>
      <c r="B140" s="85" t="inlineStr">
        <is>
          <t>6级</t>
        </is>
      </c>
      <c r="C140" s="86" t="inlineStr">
        <is>
          <t>12</t>
        </is>
      </c>
      <c r="D140" s="86" t="inlineStr">
        <is>
          <t>128</t>
        </is>
      </c>
      <c r="E140" s="86" t="inlineStr">
        <is>
          <t>4</t>
        </is>
      </c>
      <c r="F140" s="86">
        <f>D140*E140/2</f>
        <v/>
      </c>
      <c r="G140" s="255">
        <f>F140*200</f>
        <v/>
      </c>
      <c r="H140" s="85" t="inlineStr">
        <is>
          <t>9%</t>
        </is>
      </c>
      <c r="I140" s="86" t="inlineStr">
        <is>
          <t>9%</t>
        </is>
      </c>
      <c r="J140" s="86" t="inlineStr">
        <is>
          <t>9%</t>
        </is>
      </c>
      <c r="K140" s="86" t="inlineStr">
        <is>
          <t>9%</t>
        </is>
      </c>
      <c r="L140" s="86" t="inlineStr">
        <is>
          <t>9%</t>
        </is>
      </c>
      <c r="M140" s="236" t="inlineStr">
        <is>
          <t>12</t>
        </is>
      </c>
    </row>
    <row r="141" ht="24" customHeight="1">
      <c r="A141" s="494" t="n"/>
      <c r="B141" s="85" t="inlineStr">
        <is>
          <t>7级</t>
        </is>
      </c>
      <c r="C141" s="86" t="inlineStr">
        <is>
          <t>15</t>
        </is>
      </c>
      <c r="D141" s="86" t="inlineStr">
        <is>
          <t>168</t>
        </is>
      </c>
      <c r="E141" s="86" t="inlineStr">
        <is>
          <t>5</t>
        </is>
      </c>
      <c r="F141" s="86">
        <f>D141*E141/2</f>
        <v/>
      </c>
      <c r="G141" s="255">
        <f>F141*200</f>
        <v/>
      </c>
      <c r="H141" s="85" t="inlineStr">
        <is>
          <t>11%</t>
        </is>
      </c>
      <c r="I141" s="86" t="inlineStr">
        <is>
          <t>11%</t>
        </is>
      </c>
      <c r="J141" s="86" t="inlineStr">
        <is>
          <t>11%</t>
        </is>
      </c>
      <c r="K141" s="86" t="inlineStr">
        <is>
          <t>11%</t>
        </is>
      </c>
      <c r="L141" s="86" t="inlineStr">
        <is>
          <t>11%</t>
        </is>
      </c>
      <c r="M141" s="236" t="inlineStr">
        <is>
          <t>14</t>
        </is>
      </c>
    </row>
    <row r="142" ht="24" customHeight="1">
      <c r="A142" s="494" t="n"/>
      <c r="B142" s="85" t="inlineStr">
        <is>
          <t>8级</t>
        </is>
      </c>
      <c r="C142" s="86" t="inlineStr">
        <is>
          <t>18</t>
        </is>
      </c>
      <c r="D142" s="86" t="inlineStr">
        <is>
          <t>198</t>
        </is>
      </c>
      <c r="E142" s="86" t="inlineStr">
        <is>
          <t>6</t>
        </is>
      </c>
      <c r="F142" s="86">
        <f>D142*E142/2</f>
        <v/>
      </c>
      <c r="G142" s="255">
        <f>F142*200</f>
        <v/>
      </c>
      <c r="H142" s="85" t="inlineStr">
        <is>
          <t>13%</t>
        </is>
      </c>
      <c r="I142" s="86" t="inlineStr">
        <is>
          <t>13%</t>
        </is>
      </c>
      <c r="J142" s="86" t="inlineStr">
        <is>
          <t>13%</t>
        </is>
      </c>
      <c r="K142" s="86" t="inlineStr">
        <is>
          <t>13%</t>
        </is>
      </c>
      <c r="L142" s="86" t="inlineStr">
        <is>
          <t>13%</t>
        </is>
      </c>
      <c r="M142" s="236" t="inlineStr">
        <is>
          <t>16</t>
        </is>
      </c>
    </row>
    <row r="143" ht="24" customHeight="1">
      <c r="A143" s="494" t="n"/>
      <c r="B143" s="85" t="inlineStr">
        <is>
          <t>9级</t>
        </is>
      </c>
      <c r="C143" s="86" t="inlineStr">
        <is>
          <t>21</t>
        </is>
      </c>
      <c r="D143" s="86" t="inlineStr">
        <is>
          <t>248</t>
        </is>
      </c>
      <c r="E143" s="86" t="inlineStr">
        <is>
          <t>6</t>
        </is>
      </c>
      <c r="F143" s="86">
        <f>D143*E143/2</f>
        <v/>
      </c>
      <c r="G143" s="255">
        <f>F143*200</f>
        <v/>
      </c>
      <c r="H143" s="85" t="inlineStr">
        <is>
          <t>15%</t>
        </is>
      </c>
      <c r="I143" s="86" t="inlineStr">
        <is>
          <t>15%</t>
        </is>
      </c>
      <c r="J143" s="86" t="inlineStr">
        <is>
          <t>15%</t>
        </is>
      </c>
      <c r="K143" s="86" t="inlineStr">
        <is>
          <t>15%</t>
        </is>
      </c>
      <c r="L143" s="86" t="inlineStr">
        <is>
          <t>15%</t>
        </is>
      </c>
      <c r="M143" s="236" t="inlineStr">
        <is>
          <t>18</t>
        </is>
      </c>
    </row>
    <row r="144" ht="24" customHeight="1">
      <c r="A144" s="494" t="n"/>
      <c r="B144" s="85" t="inlineStr">
        <is>
          <t>10级</t>
        </is>
      </c>
      <c r="C144" s="86" t="inlineStr">
        <is>
          <t>24</t>
        </is>
      </c>
      <c r="D144" s="86" t="inlineStr">
        <is>
          <t>300</t>
        </is>
      </c>
      <c r="E144" s="86" t="inlineStr">
        <is>
          <t>8</t>
        </is>
      </c>
      <c r="F144" s="86">
        <f>D144*E144/2</f>
        <v/>
      </c>
      <c r="G144" s="255">
        <f>F144*200</f>
        <v/>
      </c>
      <c r="H144" s="85" t="inlineStr">
        <is>
          <t>17%</t>
        </is>
      </c>
      <c r="I144" s="86" t="inlineStr">
        <is>
          <t>17%</t>
        </is>
      </c>
      <c r="J144" s="86" t="inlineStr">
        <is>
          <t>17%</t>
        </is>
      </c>
      <c r="K144" s="86" t="inlineStr">
        <is>
          <t>17%</t>
        </is>
      </c>
      <c r="L144" s="86" t="inlineStr">
        <is>
          <t>17%</t>
        </is>
      </c>
      <c r="M144" s="236" t="inlineStr">
        <is>
          <t>21</t>
        </is>
      </c>
    </row>
    <row r="145" ht="24" customHeight="1">
      <c r="A145" s="494" t="n"/>
      <c r="B145" s="85" t="inlineStr">
        <is>
          <t>11级</t>
        </is>
      </c>
      <c r="C145" s="86" t="inlineStr">
        <is>
          <t>27</t>
        </is>
      </c>
      <c r="D145" s="86" t="inlineStr">
        <is>
          <t>320</t>
        </is>
      </c>
      <c r="E145" s="86" t="inlineStr">
        <is>
          <t>8</t>
        </is>
      </c>
      <c r="F145" s="86">
        <f>D145*E145/2</f>
        <v/>
      </c>
      <c r="G145" s="255">
        <f>F145*200</f>
        <v/>
      </c>
      <c r="H145" s="85" t="inlineStr">
        <is>
          <t>19%</t>
        </is>
      </c>
      <c r="I145" s="86" t="inlineStr">
        <is>
          <t>19%</t>
        </is>
      </c>
      <c r="J145" s="86" t="inlineStr">
        <is>
          <t>19%</t>
        </is>
      </c>
      <c r="K145" s="86" t="inlineStr">
        <is>
          <t>19%</t>
        </is>
      </c>
      <c r="L145" s="86" t="inlineStr">
        <is>
          <t>19%</t>
        </is>
      </c>
      <c r="M145" s="236" t="inlineStr">
        <is>
          <t>25</t>
        </is>
      </c>
    </row>
    <row r="146" ht="24" customHeight="1">
      <c r="A146" s="494" t="n"/>
      <c r="B146" s="85" t="inlineStr">
        <is>
          <t>12级</t>
        </is>
      </c>
      <c r="C146" s="86" t="inlineStr">
        <is>
          <t>30</t>
        </is>
      </c>
      <c r="D146" s="86" t="inlineStr">
        <is>
          <t>360</t>
        </is>
      </c>
      <c r="E146" s="86" t="inlineStr">
        <is>
          <t>8</t>
        </is>
      </c>
      <c r="F146" s="86">
        <f>D146*E146/2</f>
        <v/>
      </c>
      <c r="G146" s="255">
        <f>F146*200</f>
        <v/>
      </c>
      <c r="H146" s="85" t="inlineStr">
        <is>
          <t>21%</t>
        </is>
      </c>
      <c r="I146" s="86" t="inlineStr">
        <is>
          <t>21%</t>
        </is>
      </c>
      <c r="J146" s="86" t="inlineStr">
        <is>
          <t>21%</t>
        </is>
      </c>
      <c r="K146" s="86" t="inlineStr">
        <is>
          <t>21%</t>
        </is>
      </c>
      <c r="L146" s="86" t="inlineStr">
        <is>
          <t>21%</t>
        </is>
      </c>
      <c r="M146" s="236" t="inlineStr">
        <is>
          <t>29</t>
        </is>
      </c>
    </row>
    <row r="147" ht="24" customHeight="1">
      <c r="A147" s="494" t="n"/>
      <c r="B147" s="85" t="inlineStr">
        <is>
          <t>13级</t>
        </is>
      </c>
      <c r="C147" s="86" t="inlineStr">
        <is>
          <t>33</t>
        </is>
      </c>
      <c r="D147" s="86" t="inlineStr">
        <is>
          <t>386</t>
        </is>
      </c>
      <c r="E147" s="86" t="inlineStr">
        <is>
          <t>9</t>
        </is>
      </c>
      <c r="F147" s="86">
        <f>D147*E147/2</f>
        <v/>
      </c>
      <c r="G147" s="255">
        <f>F147*200</f>
        <v/>
      </c>
      <c r="H147" s="85" t="inlineStr">
        <is>
          <t>23%</t>
        </is>
      </c>
      <c r="I147" s="86" t="inlineStr">
        <is>
          <t>23%</t>
        </is>
      </c>
      <c r="J147" s="86" t="inlineStr">
        <is>
          <t>23%</t>
        </is>
      </c>
      <c r="K147" s="86" t="inlineStr">
        <is>
          <t>23%</t>
        </is>
      </c>
      <c r="L147" s="86" t="inlineStr">
        <is>
          <t>23%</t>
        </is>
      </c>
      <c r="M147" s="236" t="inlineStr">
        <is>
          <t>33</t>
        </is>
      </c>
    </row>
    <row r="148" ht="24" customHeight="1">
      <c r="A148" s="494" t="n"/>
      <c r="B148" s="85" t="inlineStr">
        <is>
          <t>14级</t>
        </is>
      </c>
      <c r="C148" s="86" t="inlineStr">
        <is>
          <t>36</t>
        </is>
      </c>
      <c r="D148" s="86" t="inlineStr">
        <is>
          <t>396</t>
        </is>
      </c>
      <c r="E148" s="86" t="inlineStr">
        <is>
          <t>9</t>
        </is>
      </c>
      <c r="F148" s="86">
        <f>D148*E148/2</f>
        <v/>
      </c>
      <c r="G148" s="255">
        <f>F148*200</f>
        <v/>
      </c>
      <c r="H148" s="85" t="inlineStr">
        <is>
          <t>25%</t>
        </is>
      </c>
      <c r="I148" s="86" t="inlineStr">
        <is>
          <t>25%</t>
        </is>
      </c>
      <c r="J148" s="86" t="inlineStr">
        <is>
          <t>25%</t>
        </is>
      </c>
      <c r="K148" s="86" t="inlineStr">
        <is>
          <t>25%</t>
        </is>
      </c>
      <c r="L148" s="86" t="inlineStr">
        <is>
          <t>25%</t>
        </is>
      </c>
      <c r="M148" s="236" t="inlineStr">
        <is>
          <t>37</t>
        </is>
      </c>
    </row>
    <row r="149" ht="24" customHeight="1">
      <c r="A149" s="494" t="n"/>
      <c r="B149" s="85" t="inlineStr">
        <is>
          <t>15级</t>
        </is>
      </c>
      <c r="C149" s="86" t="inlineStr">
        <is>
          <t>39</t>
        </is>
      </c>
      <c r="D149" s="86" t="inlineStr">
        <is>
          <t>410</t>
        </is>
      </c>
      <c r="E149" s="86" t="inlineStr">
        <is>
          <t>10</t>
        </is>
      </c>
      <c r="F149" s="86">
        <f>D149*E149/2</f>
        <v/>
      </c>
      <c r="G149" s="255">
        <f>F149*200</f>
        <v/>
      </c>
      <c r="H149" s="85" t="inlineStr">
        <is>
          <t>28%</t>
        </is>
      </c>
      <c r="I149" s="86" t="inlineStr">
        <is>
          <t>28%</t>
        </is>
      </c>
      <c r="J149" s="86" t="inlineStr">
        <is>
          <t>28%</t>
        </is>
      </c>
      <c r="K149" s="86" t="inlineStr">
        <is>
          <t>28%</t>
        </is>
      </c>
      <c r="L149" s="86" t="inlineStr">
        <is>
          <t>27%</t>
        </is>
      </c>
      <c r="M149" s="236" t="inlineStr">
        <is>
          <t>41</t>
        </is>
      </c>
    </row>
    <row r="150" ht="24" customHeight="1">
      <c r="A150" s="494" t="n"/>
      <c r="B150" s="85" t="inlineStr">
        <is>
          <t>16级</t>
        </is>
      </c>
      <c r="C150" s="86" t="inlineStr">
        <is>
          <t>42</t>
        </is>
      </c>
      <c r="D150" s="86" t="inlineStr">
        <is>
          <t>420</t>
        </is>
      </c>
      <c r="E150" s="86" t="inlineStr">
        <is>
          <t>10</t>
        </is>
      </c>
      <c r="F150" s="86">
        <f>D150*E150/2</f>
        <v/>
      </c>
      <c r="G150" s="255">
        <f>F150*200</f>
        <v/>
      </c>
      <c r="H150" s="85" t="inlineStr">
        <is>
          <t>31%</t>
        </is>
      </c>
      <c r="I150" s="86" t="inlineStr">
        <is>
          <t>31%</t>
        </is>
      </c>
      <c r="J150" s="86" t="inlineStr">
        <is>
          <t>31%</t>
        </is>
      </c>
      <c r="K150" s="86" t="inlineStr">
        <is>
          <t>31%</t>
        </is>
      </c>
      <c r="L150" s="86" t="inlineStr">
        <is>
          <t>29%</t>
        </is>
      </c>
      <c r="M150" s="236" t="inlineStr">
        <is>
          <t>45</t>
        </is>
      </c>
    </row>
    <row r="151" ht="24" customHeight="1">
      <c r="A151" s="494" t="n"/>
      <c r="B151" s="85" t="inlineStr">
        <is>
          <t>17级</t>
        </is>
      </c>
      <c r="C151" s="86" t="inlineStr">
        <is>
          <t>45</t>
        </is>
      </c>
      <c r="D151" s="86" t="inlineStr">
        <is>
          <t>442</t>
        </is>
      </c>
      <c r="E151" s="86" t="inlineStr">
        <is>
          <t>12</t>
        </is>
      </c>
      <c r="F151" s="86">
        <f>D151*E151/2</f>
        <v/>
      </c>
      <c r="G151" s="255">
        <f>F151*200</f>
        <v/>
      </c>
      <c r="H151" s="85" t="inlineStr">
        <is>
          <t>34%</t>
        </is>
      </c>
      <c r="I151" s="86" t="inlineStr">
        <is>
          <t>34%</t>
        </is>
      </c>
      <c r="J151" s="86" t="inlineStr">
        <is>
          <t>34%</t>
        </is>
      </c>
      <c r="K151" s="86" t="inlineStr">
        <is>
          <t>34%</t>
        </is>
      </c>
      <c r="L151" s="86" t="inlineStr">
        <is>
          <t>31%</t>
        </is>
      </c>
      <c r="M151" s="236" t="inlineStr">
        <is>
          <t>49</t>
        </is>
      </c>
    </row>
    <row r="152" ht="24" customHeight="1">
      <c r="A152" s="553" t="n"/>
      <c r="B152" s="256" t="inlineStr">
        <is>
          <t>18级</t>
        </is>
      </c>
      <c r="C152" s="139" t="inlineStr">
        <is>
          <t>48</t>
        </is>
      </c>
      <c r="D152" s="91" t="inlineStr">
        <is>
          <t>x</t>
        </is>
      </c>
      <c r="E152" s="91" t="inlineStr">
        <is>
          <t>x</t>
        </is>
      </c>
      <c r="F152" s="91" t="inlineStr">
        <is>
          <t>x</t>
        </is>
      </c>
      <c r="G152" s="692" t="inlineStr">
        <is>
          <t>x</t>
        </is>
      </c>
      <c r="H152" s="256" t="inlineStr">
        <is>
          <t>37%</t>
        </is>
      </c>
      <c r="I152" s="139" t="inlineStr">
        <is>
          <t>37%</t>
        </is>
      </c>
      <c r="J152" s="139" t="inlineStr">
        <is>
          <t>37%</t>
        </is>
      </c>
      <c r="K152" s="139" t="inlineStr">
        <is>
          <t>37%</t>
        </is>
      </c>
      <c r="L152" s="139" t="inlineStr">
        <is>
          <t>33%</t>
        </is>
      </c>
      <c r="M152" s="290" t="inlineStr">
        <is>
          <t>54</t>
        </is>
      </c>
    </row>
    <row r="153" ht="24" customHeight="1">
      <c r="A153" s="1260" t="inlineStr"/>
      <c r="B153" s="22" t="n"/>
      <c r="C153" s="22" t="n"/>
      <c r="D153" s="22" t="n"/>
      <c r="E153" s="22" t="n"/>
      <c r="F153" s="22" t="n"/>
      <c r="G153" s="22" t="n"/>
      <c r="H153" s="22" t="n"/>
      <c r="I153" s="22" t="n"/>
      <c r="J153" s="22" t="n"/>
      <c r="K153" s="22" t="n"/>
      <c r="L153" s="22" t="n"/>
      <c r="M153" s="23" t="n"/>
    </row>
    <row r="154" ht="24" customHeight="1">
      <c r="A154" s="386" t="inlineStr">
        <is>
          <t>群侠名册</t>
        </is>
      </c>
      <c r="B154" s="386" t="inlineStr">
        <is>
          <t>属性</t>
        </is>
      </c>
      <c r="C154" s="386" t="inlineStr">
        <is>
          <t>战斗力</t>
        </is>
      </c>
      <c r="D154" s="386" t="inlineStr">
        <is>
          <t>进度值</t>
        </is>
      </c>
      <c r="E154" s="386" t="inlineStr">
        <is>
          <t>单次材料</t>
        </is>
      </c>
      <c r="F154" s="386" t="inlineStr">
        <is>
          <t>满值材料</t>
        </is>
      </c>
      <c r="G154" s="24" t="inlineStr">
        <is>
          <t>满值斗豆</t>
        </is>
      </c>
      <c r="H154" s="989" t="inlineStr">
        <is>
          <t>投掷命中</t>
        </is>
      </c>
      <c r="I154" s="989" t="inlineStr">
        <is>
          <t>投掷暴击</t>
        </is>
      </c>
      <c r="J154" s="989" t="inlineStr">
        <is>
          <t>投掷穿透</t>
        </is>
      </c>
      <c r="K154" s="989" t="inlineStr">
        <is>
          <t>投掷增伤</t>
        </is>
      </c>
      <c r="L154" s="989" t="inlineStr">
        <is>
          <t>投掷暴伤</t>
        </is>
      </c>
      <c r="M154" s="386" t="inlineStr">
        <is>
          <t>空手抗穿</t>
        </is>
      </c>
    </row>
    <row r="155" ht="24" customHeight="1">
      <c r="A155" s="579" t="inlineStr">
        <is>
          <t>四冠枭雄
1星王重阳
2星林朝英
2星梅超风
1星王处一
侠士≥10级</t>
        </is>
      </c>
      <c r="B155" s="319" t="inlineStr">
        <is>
          <t>0级</t>
        </is>
      </c>
      <c r="C155" s="74" t="inlineStr">
        <is>
          <t>1</t>
        </is>
      </c>
      <c r="D155" s="74" t="inlineStr">
        <is>
          <t>8</t>
        </is>
      </c>
      <c r="E155" s="74" t="inlineStr">
        <is>
          <t>1</t>
        </is>
      </c>
      <c r="F155" s="74">
        <f>D155*E155/2</f>
        <v/>
      </c>
      <c r="G155" s="770">
        <f>F155*200</f>
        <v/>
      </c>
      <c r="H155" s="319" t="inlineStr">
        <is>
          <t>1%</t>
        </is>
      </c>
      <c r="I155" s="74" t="inlineStr">
        <is>
          <t>1%</t>
        </is>
      </c>
      <c r="J155" s="74" t="inlineStr">
        <is>
          <t>1%</t>
        </is>
      </c>
      <c r="K155" s="74" t="inlineStr">
        <is>
          <t>1%</t>
        </is>
      </c>
      <c r="L155" s="74" t="inlineStr">
        <is>
          <t>1%</t>
        </is>
      </c>
      <c r="M155" s="75" t="inlineStr">
        <is>
          <t>1%</t>
        </is>
      </c>
    </row>
    <row r="156" ht="24" customHeight="1">
      <c r="A156" s="494" t="n"/>
      <c r="B156" s="85" t="inlineStr">
        <is>
          <t>1级</t>
        </is>
      </c>
      <c r="C156" s="86" t="inlineStr">
        <is>
          <t>2</t>
        </is>
      </c>
      <c r="D156" s="86" t="inlineStr">
        <is>
          <t>18</t>
        </is>
      </c>
      <c r="E156" s="86" t="inlineStr">
        <is>
          <t>1</t>
        </is>
      </c>
      <c r="F156" s="86">
        <f>D156*E156/2</f>
        <v/>
      </c>
      <c r="G156" s="255">
        <f>F156*200</f>
        <v/>
      </c>
      <c r="H156" s="85" t="inlineStr">
        <is>
          <t>2%</t>
        </is>
      </c>
      <c r="I156" s="86" t="inlineStr">
        <is>
          <t>2%</t>
        </is>
      </c>
      <c r="J156" s="86" t="inlineStr">
        <is>
          <t>2%</t>
        </is>
      </c>
      <c r="K156" s="86" t="inlineStr">
        <is>
          <t>2%</t>
        </is>
      </c>
      <c r="L156" s="86" t="inlineStr">
        <is>
          <t>2%</t>
        </is>
      </c>
      <c r="M156" s="236" t="inlineStr">
        <is>
          <t>2%</t>
        </is>
      </c>
    </row>
    <row r="157" ht="24" customHeight="1">
      <c r="A157" s="494" t="n"/>
      <c r="B157" s="85" t="inlineStr">
        <is>
          <t>2级</t>
        </is>
      </c>
      <c r="C157" s="86" t="inlineStr">
        <is>
          <t>4</t>
        </is>
      </c>
      <c r="D157" s="86" t="inlineStr">
        <is>
          <t>32</t>
        </is>
      </c>
      <c r="E157" s="86" t="inlineStr">
        <is>
          <t>2</t>
        </is>
      </c>
      <c r="F157" s="86">
        <f>D157*E157/2</f>
        <v/>
      </c>
      <c r="G157" s="255">
        <f>F157*200</f>
        <v/>
      </c>
      <c r="H157" s="85" t="inlineStr">
        <is>
          <t>3%</t>
        </is>
      </c>
      <c r="I157" s="86" t="inlineStr">
        <is>
          <t>3%</t>
        </is>
      </c>
      <c r="J157" s="86" t="inlineStr">
        <is>
          <t>3%</t>
        </is>
      </c>
      <c r="K157" s="86" t="inlineStr">
        <is>
          <t>3%</t>
        </is>
      </c>
      <c r="L157" s="86" t="inlineStr">
        <is>
          <t>3%</t>
        </is>
      </c>
      <c r="M157" s="236" t="inlineStr">
        <is>
          <t>3%</t>
        </is>
      </c>
    </row>
    <row r="158" ht="24" customHeight="1">
      <c r="A158" s="494" t="n"/>
      <c r="B158" s="85" t="inlineStr">
        <is>
          <t>3级</t>
        </is>
      </c>
      <c r="C158" s="86" t="inlineStr">
        <is>
          <t>6</t>
        </is>
      </c>
      <c r="D158" s="86" t="inlineStr">
        <is>
          <t>66</t>
        </is>
      </c>
      <c r="E158" s="86" t="inlineStr">
        <is>
          <t>2</t>
        </is>
      </c>
      <c r="F158" s="86">
        <f>D158*E158/2</f>
        <v/>
      </c>
      <c r="G158" s="255">
        <f>F158*200</f>
        <v/>
      </c>
      <c r="H158" s="85" t="inlineStr">
        <is>
          <t>4%</t>
        </is>
      </c>
      <c r="I158" s="86" t="inlineStr">
        <is>
          <t>4%</t>
        </is>
      </c>
      <c r="J158" s="86" t="inlineStr">
        <is>
          <t>4%</t>
        </is>
      </c>
      <c r="K158" s="86" t="inlineStr">
        <is>
          <t>4%</t>
        </is>
      </c>
      <c r="L158" s="86" t="inlineStr">
        <is>
          <t>4%</t>
        </is>
      </c>
      <c r="M158" s="236" t="inlineStr">
        <is>
          <t>4%</t>
        </is>
      </c>
    </row>
    <row r="159" ht="24" customHeight="1">
      <c r="A159" s="494" t="n"/>
      <c r="B159" s="85" t="inlineStr">
        <is>
          <t>4级</t>
        </is>
      </c>
      <c r="C159" s="86" t="inlineStr">
        <is>
          <t>8</t>
        </is>
      </c>
      <c r="D159" s="86" t="inlineStr">
        <is>
          <t>72</t>
        </is>
      </c>
      <c r="E159" s="86" t="inlineStr">
        <is>
          <t>3</t>
        </is>
      </c>
      <c r="F159" s="86">
        <f>D159*E159/2</f>
        <v/>
      </c>
      <c r="G159" s="255">
        <f>F159*200</f>
        <v/>
      </c>
      <c r="H159" s="85" t="inlineStr">
        <is>
          <t>5%</t>
        </is>
      </c>
      <c r="I159" s="86" t="inlineStr">
        <is>
          <t>5%</t>
        </is>
      </c>
      <c r="J159" s="86" t="inlineStr">
        <is>
          <t>5%</t>
        </is>
      </c>
      <c r="K159" s="86" t="inlineStr">
        <is>
          <t>5%</t>
        </is>
      </c>
      <c r="L159" s="86" t="inlineStr">
        <is>
          <t>5%</t>
        </is>
      </c>
      <c r="M159" s="236" t="inlineStr">
        <is>
          <t>5%</t>
        </is>
      </c>
    </row>
    <row r="160" ht="24" customHeight="1">
      <c r="A160" s="494" t="n"/>
      <c r="B160" s="85" t="inlineStr">
        <is>
          <t>5级</t>
        </is>
      </c>
      <c r="C160" s="86" t="inlineStr">
        <is>
          <t>10</t>
        </is>
      </c>
      <c r="D160" s="86" t="inlineStr">
        <is>
          <t>88</t>
        </is>
      </c>
      <c r="E160" s="86" t="inlineStr">
        <is>
          <t>4</t>
        </is>
      </c>
      <c r="F160" s="86">
        <f>D160*E160/2</f>
        <v/>
      </c>
      <c r="G160" s="255">
        <f>F160*200</f>
        <v/>
      </c>
      <c r="H160" s="85" t="inlineStr">
        <is>
          <t>7%</t>
        </is>
      </c>
      <c r="I160" s="86" t="inlineStr">
        <is>
          <t>7%</t>
        </is>
      </c>
      <c r="J160" s="86" t="inlineStr">
        <is>
          <t>7%</t>
        </is>
      </c>
      <c r="K160" s="86" t="inlineStr">
        <is>
          <t>7%</t>
        </is>
      </c>
      <c r="L160" s="86" t="inlineStr">
        <is>
          <t>7%</t>
        </is>
      </c>
      <c r="M160" s="236" t="inlineStr">
        <is>
          <t>7%</t>
        </is>
      </c>
    </row>
    <row r="161" ht="24" customHeight="1">
      <c r="A161" s="494" t="n"/>
      <c r="B161" s="85" t="inlineStr">
        <is>
          <t>6级</t>
        </is>
      </c>
      <c r="C161" s="86" t="inlineStr">
        <is>
          <t>12</t>
        </is>
      </c>
      <c r="D161" s="86" t="inlineStr">
        <is>
          <t>128</t>
        </is>
      </c>
      <c r="E161" s="86" t="inlineStr">
        <is>
          <t>4</t>
        </is>
      </c>
      <c r="F161" s="86">
        <f>D161*E161/2</f>
        <v/>
      </c>
      <c r="G161" s="255">
        <f>F161*200</f>
        <v/>
      </c>
      <c r="H161" s="85" t="inlineStr">
        <is>
          <t>9%</t>
        </is>
      </c>
      <c r="I161" s="86" t="inlineStr">
        <is>
          <t>9%</t>
        </is>
      </c>
      <c r="J161" s="86" t="inlineStr">
        <is>
          <t>9%</t>
        </is>
      </c>
      <c r="K161" s="86" t="inlineStr">
        <is>
          <t>9%</t>
        </is>
      </c>
      <c r="L161" s="86" t="inlineStr">
        <is>
          <t>9%</t>
        </is>
      </c>
      <c r="M161" s="236" t="inlineStr">
        <is>
          <t>9%</t>
        </is>
      </c>
    </row>
    <row r="162" ht="24" customHeight="1">
      <c r="A162" s="494" t="n"/>
      <c r="B162" s="85" t="inlineStr">
        <is>
          <t>7级</t>
        </is>
      </c>
      <c r="C162" s="86" t="inlineStr">
        <is>
          <t>15</t>
        </is>
      </c>
      <c r="D162" s="86" t="inlineStr">
        <is>
          <t>168</t>
        </is>
      </c>
      <c r="E162" s="86" t="inlineStr">
        <is>
          <t>5</t>
        </is>
      </c>
      <c r="F162" s="86">
        <f>D162*E162/2</f>
        <v/>
      </c>
      <c r="G162" s="255">
        <f>F162*200</f>
        <v/>
      </c>
      <c r="H162" s="85" t="inlineStr">
        <is>
          <t>11%</t>
        </is>
      </c>
      <c r="I162" s="86" t="inlineStr">
        <is>
          <t>11%</t>
        </is>
      </c>
      <c r="J162" s="86" t="inlineStr">
        <is>
          <t>11%</t>
        </is>
      </c>
      <c r="K162" s="86" t="inlineStr">
        <is>
          <t>11%</t>
        </is>
      </c>
      <c r="L162" s="86" t="inlineStr">
        <is>
          <t>11%</t>
        </is>
      </c>
      <c r="M162" s="236" t="inlineStr">
        <is>
          <t>11%</t>
        </is>
      </c>
    </row>
    <row r="163" ht="24" customHeight="1">
      <c r="A163" s="494" t="n"/>
      <c r="B163" s="85" t="inlineStr">
        <is>
          <t>8级</t>
        </is>
      </c>
      <c r="C163" s="86" t="inlineStr">
        <is>
          <t>18</t>
        </is>
      </c>
      <c r="D163" s="86" t="inlineStr">
        <is>
          <t>198</t>
        </is>
      </c>
      <c r="E163" s="86" t="inlineStr">
        <is>
          <t>6</t>
        </is>
      </c>
      <c r="F163" s="86">
        <f>D163*E163/2</f>
        <v/>
      </c>
      <c r="G163" s="255">
        <f>F163*200</f>
        <v/>
      </c>
      <c r="H163" s="85" t="inlineStr">
        <is>
          <t>13%</t>
        </is>
      </c>
      <c r="I163" s="86" t="inlineStr">
        <is>
          <t>13%</t>
        </is>
      </c>
      <c r="J163" s="86" t="inlineStr">
        <is>
          <t>13%</t>
        </is>
      </c>
      <c r="K163" s="86" t="inlineStr">
        <is>
          <t>13%</t>
        </is>
      </c>
      <c r="L163" s="86" t="inlineStr">
        <is>
          <t>13%</t>
        </is>
      </c>
      <c r="M163" s="236" t="inlineStr">
        <is>
          <t>13%</t>
        </is>
      </c>
    </row>
    <row r="164" ht="24" customHeight="1">
      <c r="A164" s="494" t="n"/>
      <c r="B164" s="85" t="inlineStr">
        <is>
          <t>9级</t>
        </is>
      </c>
      <c r="C164" s="86" t="inlineStr">
        <is>
          <t>21</t>
        </is>
      </c>
      <c r="D164" s="86" t="inlineStr">
        <is>
          <t>248</t>
        </is>
      </c>
      <c r="E164" s="86" t="inlineStr">
        <is>
          <t>6</t>
        </is>
      </c>
      <c r="F164" s="86">
        <f>D164*E164/2</f>
        <v/>
      </c>
      <c r="G164" s="255">
        <f>F164*200</f>
        <v/>
      </c>
      <c r="H164" s="85" t="inlineStr">
        <is>
          <t>15%</t>
        </is>
      </c>
      <c r="I164" s="86" t="inlineStr">
        <is>
          <t>15%</t>
        </is>
      </c>
      <c r="J164" s="86" t="inlineStr">
        <is>
          <t>15%</t>
        </is>
      </c>
      <c r="K164" s="86" t="inlineStr">
        <is>
          <t>15%</t>
        </is>
      </c>
      <c r="L164" s="86" t="inlineStr">
        <is>
          <t>15%</t>
        </is>
      </c>
      <c r="M164" s="236" t="inlineStr">
        <is>
          <t>15%</t>
        </is>
      </c>
    </row>
    <row r="165" ht="24" customHeight="1">
      <c r="A165" s="494" t="n"/>
      <c r="B165" s="85" t="inlineStr">
        <is>
          <t>10级</t>
        </is>
      </c>
      <c r="C165" s="86" t="inlineStr">
        <is>
          <t>24</t>
        </is>
      </c>
      <c r="D165" s="86" t="inlineStr">
        <is>
          <t>300</t>
        </is>
      </c>
      <c r="E165" s="86" t="inlineStr">
        <is>
          <t>8</t>
        </is>
      </c>
      <c r="F165" s="86">
        <f>D165*E165/2</f>
        <v/>
      </c>
      <c r="G165" s="255">
        <f>F165*200</f>
        <v/>
      </c>
      <c r="H165" s="85" t="inlineStr">
        <is>
          <t>17%</t>
        </is>
      </c>
      <c r="I165" s="86" t="inlineStr">
        <is>
          <t>17%</t>
        </is>
      </c>
      <c r="J165" s="86" t="inlineStr">
        <is>
          <t>17%</t>
        </is>
      </c>
      <c r="K165" s="86" t="inlineStr">
        <is>
          <t>17%</t>
        </is>
      </c>
      <c r="L165" s="86" t="inlineStr">
        <is>
          <t>17%</t>
        </is>
      </c>
      <c r="M165" s="236" t="inlineStr">
        <is>
          <t>17%</t>
        </is>
      </c>
    </row>
    <row r="166" ht="24" customHeight="1">
      <c r="A166" s="494" t="n"/>
      <c r="B166" s="85" t="inlineStr">
        <is>
          <t>11级</t>
        </is>
      </c>
      <c r="C166" s="86" t="inlineStr">
        <is>
          <t>27</t>
        </is>
      </c>
      <c r="D166" s="86" t="inlineStr">
        <is>
          <t>320</t>
        </is>
      </c>
      <c r="E166" s="86" t="inlineStr">
        <is>
          <t>8</t>
        </is>
      </c>
      <c r="F166" s="86">
        <f>D166*E166/2</f>
        <v/>
      </c>
      <c r="G166" s="255">
        <f>F166*200</f>
        <v/>
      </c>
      <c r="H166" s="85" t="inlineStr">
        <is>
          <t>19%</t>
        </is>
      </c>
      <c r="I166" s="86" t="inlineStr">
        <is>
          <t>19%</t>
        </is>
      </c>
      <c r="J166" s="86" t="inlineStr">
        <is>
          <t>19%</t>
        </is>
      </c>
      <c r="K166" s="86" t="inlineStr">
        <is>
          <t>19%</t>
        </is>
      </c>
      <c r="L166" s="86" t="inlineStr">
        <is>
          <t>19%</t>
        </is>
      </c>
      <c r="M166" s="236" t="inlineStr">
        <is>
          <t>19%</t>
        </is>
      </c>
    </row>
    <row r="167" ht="24" customHeight="1">
      <c r="A167" s="494" t="n"/>
      <c r="B167" s="85" t="inlineStr">
        <is>
          <t>12级</t>
        </is>
      </c>
      <c r="C167" s="86" t="inlineStr">
        <is>
          <t>30</t>
        </is>
      </c>
      <c r="D167" s="86" t="inlineStr">
        <is>
          <t>360</t>
        </is>
      </c>
      <c r="E167" s="86" t="inlineStr">
        <is>
          <t>8</t>
        </is>
      </c>
      <c r="F167" s="86">
        <f>D167*E167/2</f>
        <v/>
      </c>
      <c r="G167" s="255">
        <f>F167*200</f>
        <v/>
      </c>
      <c r="H167" s="85" t="inlineStr">
        <is>
          <t>21%</t>
        </is>
      </c>
      <c r="I167" s="86" t="inlineStr">
        <is>
          <t>21%</t>
        </is>
      </c>
      <c r="J167" s="86" t="inlineStr">
        <is>
          <t>21%</t>
        </is>
      </c>
      <c r="K167" s="86" t="inlineStr">
        <is>
          <t>21%</t>
        </is>
      </c>
      <c r="L167" s="86" t="inlineStr">
        <is>
          <t>21%</t>
        </is>
      </c>
      <c r="M167" s="236" t="inlineStr">
        <is>
          <t>21%</t>
        </is>
      </c>
    </row>
    <row r="168" ht="24" customHeight="1">
      <c r="A168" s="494" t="n"/>
      <c r="B168" s="85" t="inlineStr">
        <is>
          <t>13级</t>
        </is>
      </c>
      <c r="C168" s="86" t="inlineStr">
        <is>
          <t>33</t>
        </is>
      </c>
      <c r="D168" s="86" t="inlineStr">
        <is>
          <t>386</t>
        </is>
      </c>
      <c r="E168" s="86" t="inlineStr">
        <is>
          <t>9</t>
        </is>
      </c>
      <c r="F168" s="86">
        <f>D168*E168/2</f>
        <v/>
      </c>
      <c r="G168" s="255">
        <f>F168*200</f>
        <v/>
      </c>
      <c r="H168" s="85" t="inlineStr">
        <is>
          <t>23%</t>
        </is>
      </c>
      <c r="I168" s="86" t="inlineStr">
        <is>
          <t>23%</t>
        </is>
      </c>
      <c r="J168" s="86" t="inlineStr">
        <is>
          <t>23%</t>
        </is>
      </c>
      <c r="K168" s="86" t="inlineStr">
        <is>
          <t>23%</t>
        </is>
      </c>
      <c r="L168" s="86" t="inlineStr">
        <is>
          <t>23%</t>
        </is>
      </c>
      <c r="M168" s="236" t="inlineStr">
        <is>
          <t>23%</t>
        </is>
      </c>
    </row>
    <row r="169" ht="24" customHeight="1">
      <c r="A169" s="494" t="n"/>
      <c r="B169" s="85" t="inlineStr">
        <is>
          <t>14级</t>
        </is>
      </c>
      <c r="C169" s="86" t="inlineStr">
        <is>
          <t>36</t>
        </is>
      </c>
      <c r="D169" s="86" t="inlineStr">
        <is>
          <t>396</t>
        </is>
      </c>
      <c r="E169" s="86" t="inlineStr">
        <is>
          <t>9</t>
        </is>
      </c>
      <c r="F169" s="86">
        <f>D169*E169/2</f>
        <v/>
      </c>
      <c r="G169" s="255">
        <f>F169*200</f>
        <v/>
      </c>
      <c r="H169" s="85" t="inlineStr">
        <is>
          <t>25%</t>
        </is>
      </c>
      <c r="I169" s="86" t="inlineStr">
        <is>
          <t>25%</t>
        </is>
      </c>
      <c r="J169" s="86" t="inlineStr">
        <is>
          <t>25%</t>
        </is>
      </c>
      <c r="K169" s="86" t="inlineStr">
        <is>
          <t>25%</t>
        </is>
      </c>
      <c r="L169" s="86" t="inlineStr">
        <is>
          <t>25%</t>
        </is>
      </c>
      <c r="M169" s="236" t="inlineStr">
        <is>
          <t>25%</t>
        </is>
      </c>
    </row>
    <row r="170" ht="24" customHeight="1">
      <c r="A170" s="494" t="n"/>
      <c r="B170" s="85" t="inlineStr">
        <is>
          <t>15级</t>
        </is>
      </c>
      <c r="C170" s="86" t="inlineStr">
        <is>
          <t>39</t>
        </is>
      </c>
      <c r="D170" s="86" t="inlineStr">
        <is>
          <t>410</t>
        </is>
      </c>
      <c r="E170" s="86" t="inlineStr">
        <is>
          <t>10</t>
        </is>
      </c>
      <c r="F170" s="86">
        <f>D170*E170/2</f>
        <v/>
      </c>
      <c r="G170" s="255">
        <f>F170*200</f>
        <v/>
      </c>
      <c r="H170" s="85" t="inlineStr">
        <is>
          <t>28%</t>
        </is>
      </c>
      <c r="I170" s="86" t="inlineStr">
        <is>
          <t>28%</t>
        </is>
      </c>
      <c r="J170" s="86" t="inlineStr">
        <is>
          <t>28%</t>
        </is>
      </c>
      <c r="K170" s="86" t="inlineStr">
        <is>
          <t>28%</t>
        </is>
      </c>
      <c r="L170" s="86" t="inlineStr">
        <is>
          <t>27%</t>
        </is>
      </c>
      <c r="M170" s="236" t="inlineStr">
        <is>
          <t>27%</t>
        </is>
      </c>
    </row>
    <row r="171" ht="24" customHeight="1">
      <c r="A171" s="494" t="n"/>
      <c r="B171" s="85" t="inlineStr">
        <is>
          <t>16级</t>
        </is>
      </c>
      <c r="C171" s="86" t="inlineStr">
        <is>
          <t>42</t>
        </is>
      </c>
      <c r="D171" s="86" t="inlineStr">
        <is>
          <t>420</t>
        </is>
      </c>
      <c r="E171" s="86" t="inlineStr">
        <is>
          <t>10</t>
        </is>
      </c>
      <c r="F171" s="86">
        <f>D171*E171/2</f>
        <v/>
      </c>
      <c r="G171" s="255">
        <f>F171*200</f>
        <v/>
      </c>
      <c r="H171" s="85" t="inlineStr">
        <is>
          <t>31%</t>
        </is>
      </c>
      <c r="I171" s="86" t="inlineStr">
        <is>
          <t>31%</t>
        </is>
      </c>
      <c r="J171" s="86" t="inlineStr">
        <is>
          <t>31%</t>
        </is>
      </c>
      <c r="K171" s="86" t="inlineStr">
        <is>
          <t>31%</t>
        </is>
      </c>
      <c r="L171" s="86" t="inlineStr">
        <is>
          <t>29%</t>
        </is>
      </c>
      <c r="M171" s="236" t="inlineStr">
        <is>
          <t>29%</t>
        </is>
      </c>
    </row>
    <row r="172" ht="24" customHeight="1">
      <c r="A172" s="494" t="n"/>
      <c r="B172" s="85" t="inlineStr">
        <is>
          <t>17级</t>
        </is>
      </c>
      <c r="C172" s="86" t="inlineStr">
        <is>
          <t>45</t>
        </is>
      </c>
      <c r="D172" s="86" t="inlineStr">
        <is>
          <t>442</t>
        </is>
      </c>
      <c r="E172" s="86" t="inlineStr">
        <is>
          <t>12</t>
        </is>
      </c>
      <c r="F172" s="86">
        <f>D172*E172/2</f>
        <v/>
      </c>
      <c r="G172" s="255">
        <f>F172*200</f>
        <v/>
      </c>
      <c r="H172" s="85" t="inlineStr">
        <is>
          <t>34%</t>
        </is>
      </c>
      <c r="I172" s="86" t="inlineStr">
        <is>
          <t>34%</t>
        </is>
      </c>
      <c r="J172" s="86" t="inlineStr">
        <is>
          <t>34%</t>
        </is>
      </c>
      <c r="K172" s="86" t="inlineStr">
        <is>
          <t>34%</t>
        </is>
      </c>
      <c r="L172" s="86" t="inlineStr">
        <is>
          <t>31%</t>
        </is>
      </c>
      <c r="M172" s="236" t="inlineStr">
        <is>
          <t>31%</t>
        </is>
      </c>
    </row>
    <row r="173" ht="24" customHeight="1">
      <c r="A173" s="553" t="n"/>
      <c r="B173" s="256" t="inlineStr">
        <is>
          <t>18级</t>
        </is>
      </c>
      <c r="C173" s="139" t="inlineStr">
        <is>
          <t>48</t>
        </is>
      </c>
      <c r="D173" s="91" t="inlineStr">
        <is>
          <t>x</t>
        </is>
      </c>
      <c r="E173" s="91" t="inlineStr">
        <is>
          <t>x</t>
        </is>
      </c>
      <c r="F173" s="91" t="inlineStr">
        <is>
          <t>x</t>
        </is>
      </c>
      <c r="G173" s="692" t="inlineStr">
        <is>
          <t>x</t>
        </is>
      </c>
      <c r="H173" s="256" t="inlineStr">
        <is>
          <t>37%</t>
        </is>
      </c>
      <c r="I173" s="139" t="inlineStr">
        <is>
          <t>37%</t>
        </is>
      </c>
      <c r="J173" s="139" t="inlineStr">
        <is>
          <t>37%</t>
        </is>
      </c>
      <c r="K173" s="139" t="inlineStr">
        <is>
          <t>37%</t>
        </is>
      </c>
      <c r="L173" s="139" t="inlineStr">
        <is>
          <t>33%</t>
        </is>
      </c>
      <c r="M173" s="290" t="inlineStr">
        <is>
          <t>33%</t>
        </is>
      </c>
    </row>
    <row r="174" ht="24" customHeight="1">
      <c r="A174" s="1260" t="inlineStr"/>
      <c r="B174" s="22" t="n"/>
      <c r="C174" s="22" t="n"/>
      <c r="D174" s="22" t="n"/>
      <c r="E174" s="22" t="n"/>
      <c r="F174" s="22" t="n"/>
      <c r="G174" s="22" t="n"/>
      <c r="H174" s="22" t="n"/>
      <c r="I174" s="22" t="n"/>
      <c r="J174" s="22" t="n"/>
      <c r="K174" s="22" t="n"/>
      <c r="L174" s="22" t="n"/>
      <c r="M174" s="23" t="n"/>
    </row>
    <row r="175" ht="24" customHeight="1">
      <c r="A175" s="386" t="inlineStr">
        <is>
          <t>群侠名册</t>
        </is>
      </c>
      <c r="B175" s="386" t="inlineStr">
        <is>
          <t>属性</t>
        </is>
      </c>
      <c r="C175" s="386" t="inlineStr">
        <is>
          <t>战斗力</t>
        </is>
      </c>
      <c r="D175" s="386" t="inlineStr">
        <is>
          <t>进度值</t>
        </is>
      </c>
      <c r="E175" s="386" t="inlineStr">
        <is>
          <t>单次材料</t>
        </is>
      </c>
      <c r="F175" s="386" t="inlineStr">
        <is>
          <t>满值材料</t>
        </is>
      </c>
      <c r="G175" s="24" t="inlineStr">
        <is>
          <t>满值斗豆</t>
        </is>
      </c>
      <c r="H175" s="989" t="inlineStr">
        <is>
          <t>力量值</t>
        </is>
      </c>
      <c r="I175" s="989" t="inlineStr">
        <is>
          <t>空手穿透</t>
        </is>
      </c>
      <c r="J175" s="989" t="inlineStr">
        <is>
          <t>技能穿透</t>
        </is>
      </c>
      <c r="K175" s="989" t="inlineStr">
        <is>
          <t>技能抗韧</t>
        </is>
      </c>
      <c r="L175" s="989" t="inlineStr">
        <is>
          <t>技能韧性</t>
        </is>
      </c>
      <c r="M175" s="386" t="inlineStr">
        <is>
          <t>x</t>
        </is>
      </c>
    </row>
    <row r="176" ht="24" customHeight="1">
      <c r="A176" s="744" t="inlineStr">
        <is>
          <t>情根深种
3星杨过
2星小龙女
侠士≥10级</t>
        </is>
      </c>
      <c r="B176" s="73" t="inlineStr">
        <is>
          <t>0级</t>
        </is>
      </c>
      <c r="C176" s="74" t="inlineStr">
        <is>
          <t>1</t>
        </is>
      </c>
      <c r="D176" s="74" t="inlineStr">
        <is>
          <t>8</t>
        </is>
      </c>
      <c r="E176" s="74" t="inlineStr">
        <is>
          <t>1</t>
        </is>
      </c>
      <c r="F176" s="74">
        <f>D176*E176/2</f>
        <v/>
      </c>
      <c r="G176" s="770">
        <f>F176*200</f>
        <v/>
      </c>
      <c r="H176" s="319" t="inlineStr">
        <is>
          <t>1</t>
        </is>
      </c>
      <c r="I176" s="74" t="inlineStr">
        <is>
          <t>1%</t>
        </is>
      </c>
      <c r="J176" s="74" t="inlineStr">
        <is>
          <t>1%</t>
        </is>
      </c>
      <c r="K176" s="74" t="inlineStr">
        <is>
          <t>1%</t>
        </is>
      </c>
      <c r="L176" s="74" t="inlineStr">
        <is>
          <t>1%</t>
        </is>
      </c>
      <c r="M176" s="1056" t="inlineStr">
        <is>
          <t>x</t>
        </is>
      </c>
    </row>
    <row r="177" ht="24" customHeight="1">
      <c r="A177" s="414" t="n"/>
      <c r="B177" s="132" t="inlineStr">
        <is>
          <t>1级</t>
        </is>
      </c>
      <c r="C177" s="86" t="inlineStr">
        <is>
          <t>2</t>
        </is>
      </c>
      <c r="D177" s="86" t="inlineStr">
        <is>
          <t>18</t>
        </is>
      </c>
      <c r="E177" s="86" t="inlineStr">
        <is>
          <t>1</t>
        </is>
      </c>
      <c r="F177" s="86">
        <f>D177*E177/2</f>
        <v/>
      </c>
      <c r="G177" s="255">
        <f>F177*200</f>
        <v/>
      </c>
      <c r="H177" s="85" t="inlineStr">
        <is>
          <t>2</t>
        </is>
      </c>
      <c r="I177" s="86" t="inlineStr">
        <is>
          <t>2%</t>
        </is>
      </c>
      <c r="J177" s="86" t="inlineStr">
        <is>
          <t>2%</t>
        </is>
      </c>
      <c r="K177" s="86" t="inlineStr">
        <is>
          <t>2%</t>
        </is>
      </c>
      <c r="L177" s="86" t="inlineStr">
        <is>
          <t>2%</t>
        </is>
      </c>
      <c r="M177" s="88" t="inlineStr">
        <is>
          <t>x</t>
        </is>
      </c>
    </row>
    <row r="178" ht="24" customHeight="1">
      <c r="A178" s="414" t="n"/>
      <c r="B178" s="132" t="inlineStr">
        <is>
          <t>2级</t>
        </is>
      </c>
      <c r="C178" s="86" t="inlineStr">
        <is>
          <t>4</t>
        </is>
      </c>
      <c r="D178" s="86" t="inlineStr">
        <is>
          <t>32</t>
        </is>
      </c>
      <c r="E178" s="86" t="inlineStr">
        <is>
          <t>2</t>
        </is>
      </c>
      <c r="F178" s="86">
        <f>D178*E178/2</f>
        <v/>
      </c>
      <c r="G178" s="255">
        <f>F178*200</f>
        <v/>
      </c>
      <c r="H178" s="85" t="inlineStr">
        <is>
          <t>4</t>
        </is>
      </c>
      <c r="I178" s="86" t="inlineStr">
        <is>
          <t>3%</t>
        </is>
      </c>
      <c r="J178" s="86" t="inlineStr">
        <is>
          <t>3%</t>
        </is>
      </c>
      <c r="K178" s="86" t="inlineStr">
        <is>
          <t>3%</t>
        </is>
      </c>
      <c r="L178" s="86" t="inlineStr">
        <is>
          <t>3%</t>
        </is>
      </c>
      <c r="M178" s="88" t="inlineStr">
        <is>
          <t>x</t>
        </is>
      </c>
    </row>
    <row r="179" ht="24" customHeight="1">
      <c r="A179" s="414" t="n"/>
      <c r="B179" s="132" t="inlineStr">
        <is>
          <t>3级</t>
        </is>
      </c>
      <c r="C179" s="86" t="inlineStr">
        <is>
          <t>6</t>
        </is>
      </c>
      <c r="D179" s="86" t="inlineStr">
        <is>
          <t>66</t>
        </is>
      </c>
      <c r="E179" s="86" t="inlineStr">
        <is>
          <t>2</t>
        </is>
      </c>
      <c r="F179" s="86">
        <f>D179*E179/2</f>
        <v/>
      </c>
      <c r="G179" s="255">
        <f>F179*200</f>
        <v/>
      </c>
      <c r="H179" s="85" t="inlineStr">
        <is>
          <t>6</t>
        </is>
      </c>
      <c r="I179" s="86" t="inlineStr">
        <is>
          <t>4%</t>
        </is>
      </c>
      <c r="J179" s="86" t="inlineStr">
        <is>
          <t>4%</t>
        </is>
      </c>
      <c r="K179" s="86" t="inlineStr">
        <is>
          <t>4%</t>
        </is>
      </c>
      <c r="L179" s="86" t="inlineStr">
        <is>
          <t>4%</t>
        </is>
      </c>
      <c r="M179" s="88" t="inlineStr">
        <is>
          <t>x</t>
        </is>
      </c>
    </row>
    <row r="180" ht="24" customHeight="1">
      <c r="A180" s="414" t="n"/>
      <c r="B180" s="132" t="inlineStr">
        <is>
          <t>4级</t>
        </is>
      </c>
      <c r="C180" s="86" t="inlineStr">
        <is>
          <t>8</t>
        </is>
      </c>
      <c r="D180" s="86" t="inlineStr">
        <is>
          <t>72</t>
        </is>
      </c>
      <c r="E180" s="86" t="inlineStr">
        <is>
          <t>3</t>
        </is>
      </c>
      <c r="F180" s="86">
        <f>D180*E180/2</f>
        <v/>
      </c>
      <c r="G180" s="255">
        <f>F180*200</f>
        <v/>
      </c>
      <c r="H180" s="85" t="inlineStr">
        <is>
          <t>8</t>
        </is>
      </c>
      <c r="I180" s="86" t="inlineStr">
        <is>
          <t>5%</t>
        </is>
      </c>
      <c r="J180" s="86" t="inlineStr">
        <is>
          <t>5%</t>
        </is>
      </c>
      <c r="K180" s="86" t="inlineStr">
        <is>
          <t>5%</t>
        </is>
      </c>
      <c r="L180" s="86" t="inlineStr">
        <is>
          <t>5%</t>
        </is>
      </c>
      <c r="M180" s="88" t="inlineStr">
        <is>
          <t>x</t>
        </is>
      </c>
    </row>
    <row r="181" ht="24" customHeight="1">
      <c r="A181" s="414" t="n"/>
      <c r="B181" s="132" t="inlineStr">
        <is>
          <t>5级</t>
        </is>
      </c>
      <c r="C181" s="86" t="inlineStr">
        <is>
          <t>10</t>
        </is>
      </c>
      <c r="D181" s="86" t="inlineStr">
        <is>
          <t>88</t>
        </is>
      </c>
      <c r="E181" s="86" t="inlineStr">
        <is>
          <t>4</t>
        </is>
      </c>
      <c r="F181" s="86">
        <f>D181*E181/2</f>
        <v/>
      </c>
      <c r="G181" s="255">
        <f>F181*200</f>
        <v/>
      </c>
      <c r="H181" s="85" t="inlineStr">
        <is>
          <t>10</t>
        </is>
      </c>
      <c r="I181" s="86" t="inlineStr">
        <is>
          <t>7%</t>
        </is>
      </c>
      <c r="J181" s="86" t="inlineStr">
        <is>
          <t>7%</t>
        </is>
      </c>
      <c r="K181" s="86" t="inlineStr">
        <is>
          <t>7%</t>
        </is>
      </c>
      <c r="L181" s="86" t="inlineStr">
        <is>
          <t>7%</t>
        </is>
      </c>
      <c r="M181" s="88" t="inlineStr">
        <is>
          <t>x</t>
        </is>
      </c>
    </row>
    <row r="182" ht="24" customHeight="1">
      <c r="A182" s="414" t="n"/>
      <c r="B182" s="132" t="inlineStr">
        <is>
          <t>6级</t>
        </is>
      </c>
      <c r="C182" s="86" t="inlineStr">
        <is>
          <t>12</t>
        </is>
      </c>
      <c r="D182" s="86" t="inlineStr">
        <is>
          <t>128</t>
        </is>
      </c>
      <c r="E182" s="86" t="inlineStr">
        <is>
          <t>4</t>
        </is>
      </c>
      <c r="F182" s="86">
        <f>D182*E182/2</f>
        <v/>
      </c>
      <c r="G182" s="255">
        <f>F182*200</f>
        <v/>
      </c>
      <c r="H182" s="85" t="inlineStr">
        <is>
          <t>12</t>
        </is>
      </c>
      <c r="I182" s="86" t="inlineStr">
        <is>
          <t>9%</t>
        </is>
      </c>
      <c r="J182" s="86" t="inlineStr">
        <is>
          <t>9%</t>
        </is>
      </c>
      <c r="K182" s="86" t="inlineStr">
        <is>
          <t>9%</t>
        </is>
      </c>
      <c r="L182" s="86" t="inlineStr">
        <is>
          <t>9%</t>
        </is>
      </c>
      <c r="M182" s="88" t="inlineStr">
        <is>
          <t>x</t>
        </is>
      </c>
    </row>
    <row r="183" ht="24" customHeight="1">
      <c r="A183" s="414" t="n"/>
      <c r="B183" s="132" t="inlineStr">
        <is>
          <t>7级</t>
        </is>
      </c>
      <c r="C183" s="86" t="inlineStr">
        <is>
          <t>15</t>
        </is>
      </c>
      <c r="D183" s="86" t="inlineStr">
        <is>
          <t>168</t>
        </is>
      </c>
      <c r="E183" s="86" t="inlineStr">
        <is>
          <t>5</t>
        </is>
      </c>
      <c r="F183" s="86">
        <f>D183*E183/2</f>
        <v/>
      </c>
      <c r="G183" s="255">
        <f>F183*200</f>
        <v/>
      </c>
      <c r="H183" s="85" t="inlineStr">
        <is>
          <t>14</t>
        </is>
      </c>
      <c r="I183" s="86" t="inlineStr">
        <is>
          <t>11%</t>
        </is>
      </c>
      <c r="J183" s="86" t="inlineStr">
        <is>
          <t>11%</t>
        </is>
      </c>
      <c r="K183" s="86" t="inlineStr">
        <is>
          <t>11%</t>
        </is>
      </c>
      <c r="L183" s="86" t="inlineStr">
        <is>
          <t>11%</t>
        </is>
      </c>
      <c r="M183" s="88" t="inlineStr">
        <is>
          <t>x</t>
        </is>
      </c>
    </row>
    <row r="184" ht="24" customHeight="1">
      <c r="A184" s="414" t="n"/>
      <c r="B184" s="132" t="inlineStr">
        <is>
          <t>8级</t>
        </is>
      </c>
      <c r="C184" s="86" t="inlineStr">
        <is>
          <t>18</t>
        </is>
      </c>
      <c r="D184" s="86" t="inlineStr">
        <is>
          <t>198</t>
        </is>
      </c>
      <c r="E184" s="86" t="inlineStr">
        <is>
          <t>6</t>
        </is>
      </c>
      <c r="F184" s="86">
        <f>D184*E184/2</f>
        <v/>
      </c>
      <c r="G184" s="255">
        <f>F184*200</f>
        <v/>
      </c>
      <c r="H184" s="85" t="inlineStr">
        <is>
          <t>16</t>
        </is>
      </c>
      <c r="I184" s="86" t="inlineStr">
        <is>
          <t>13%</t>
        </is>
      </c>
      <c r="J184" s="86" t="inlineStr">
        <is>
          <t>13%</t>
        </is>
      </c>
      <c r="K184" s="86" t="inlineStr">
        <is>
          <t>13%</t>
        </is>
      </c>
      <c r="L184" s="86" t="inlineStr">
        <is>
          <t>13%</t>
        </is>
      </c>
      <c r="M184" s="88" t="inlineStr">
        <is>
          <t>x</t>
        </is>
      </c>
    </row>
    <row r="185" ht="24" customHeight="1">
      <c r="A185" s="414" t="n"/>
      <c r="B185" s="132" t="inlineStr">
        <is>
          <t>9级</t>
        </is>
      </c>
      <c r="C185" s="86" t="inlineStr">
        <is>
          <t>21</t>
        </is>
      </c>
      <c r="D185" s="86" t="inlineStr">
        <is>
          <t>248</t>
        </is>
      </c>
      <c r="E185" s="86" t="inlineStr">
        <is>
          <t>6</t>
        </is>
      </c>
      <c r="F185" s="86">
        <f>D185*E185/2</f>
        <v/>
      </c>
      <c r="G185" s="255">
        <f>F185*200</f>
        <v/>
      </c>
      <c r="H185" s="85" t="inlineStr">
        <is>
          <t>18</t>
        </is>
      </c>
      <c r="I185" s="86" t="inlineStr">
        <is>
          <t>15%</t>
        </is>
      </c>
      <c r="J185" s="86" t="inlineStr">
        <is>
          <t>15%</t>
        </is>
      </c>
      <c r="K185" s="86" t="inlineStr">
        <is>
          <t>15%</t>
        </is>
      </c>
      <c r="L185" s="86" t="inlineStr">
        <is>
          <t>15%</t>
        </is>
      </c>
      <c r="M185" s="88" t="inlineStr">
        <is>
          <t>x</t>
        </is>
      </c>
    </row>
    <row r="186" ht="24" customHeight="1">
      <c r="A186" s="414" t="n"/>
      <c r="B186" s="132" t="inlineStr">
        <is>
          <t>10级</t>
        </is>
      </c>
      <c r="C186" s="86" t="inlineStr">
        <is>
          <t>24</t>
        </is>
      </c>
      <c r="D186" s="86" t="inlineStr">
        <is>
          <t>300</t>
        </is>
      </c>
      <c r="E186" s="86" t="inlineStr">
        <is>
          <t>8</t>
        </is>
      </c>
      <c r="F186" s="86">
        <f>D186*E186/2</f>
        <v/>
      </c>
      <c r="G186" s="255">
        <f>F186*200</f>
        <v/>
      </c>
      <c r="H186" s="85" t="inlineStr">
        <is>
          <t>21</t>
        </is>
      </c>
      <c r="I186" s="86" t="inlineStr">
        <is>
          <t>17%</t>
        </is>
      </c>
      <c r="J186" s="86" t="inlineStr">
        <is>
          <t>17%</t>
        </is>
      </c>
      <c r="K186" s="86" t="inlineStr">
        <is>
          <t>17%</t>
        </is>
      </c>
      <c r="L186" s="86" t="inlineStr">
        <is>
          <t>17%</t>
        </is>
      </c>
      <c r="M186" s="88" t="inlineStr">
        <is>
          <t>x</t>
        </is>
      </c>
    </row>
    <row r="187" ht="24" customHeight="1">
      <c r="A187" s="414" t="n"/>
      <c r="B187" s="132" t="inlineStr">
        <is>
          <t>11级</t>
        </is>
      </c>
      <c r="C187" s="86" t="inlineStr">
        <is>
          <t>27</t>
        </is>
      </c>
      <c r="D187" s="86" t="inlineStr">
        <is>
          <t>320</t>
        </is>
      </c>
      <c r="E187" s="86" t="inlineStr">
        <is>
          <t>8</t>
        </is>
      </c>
      <c r="F187" s="86">
        <f>D187*E187/2</f>
        <v/>
      </c>
      <c r="G187" s="255">
        <f>F187*200</f>
        <v/>
      </c>
      <c r="H187" s="85" t="inlineStr">
        <is>
          <t>25</t>
        </is>
      </c>
      <c r="I187" s="86" t="inlineStr">
        <is>
          <t>19%</t>
        </is>
      </c>
      <c r="J187" s="86" t="inlineStr">
        <is>
          <t>19%</t>
        </is>
      </c>
      <c r="K187" s="86" t="inlineStr">
        <is>
          <t>19%</t>
        </is>
      </c>
      <c r="L187" s="86" t="inlineStr">
        <is>
          <t>19%</t>
        </is>
      </c>
      <c r="M187" s="88" t="inlineStr">
        <is>
          <t>x</t>
        </is>
      </c>
    </row>
    <row r="188" ht="24" customHeight="1">
      <c r="A188" s="414" t="n"/>
      <c r="B188" s="132" t="inlineStr">
        <is>
          <t>12级</t>
        </is>
      </c>
      <c r="C188" s="86" t="inlineStr">
        <is>
          <t>30</t>
        </is>
      </c>
      <c r="D188" s="86" t="inlineStr">
        <is>
          <t>360</t>
        </is>
      </c>
      <c r="E188" s="86" t="inlineStr">
        <is>
          <t>8</t>
        </is>
      </c>
      <c r="F188" s="86">
        <f>D188*E188/2</f>
        <v/>
      </c>
      <c r="G188" s="255">
        <f>F188*200</f>
        <v/>
      </c>
      <c r="H188" s="85" t="inlineStr">
        <is>
          <t>29</t>
        </is>
      </c>
      <c r="I188" s="86" t="inlineStr">
        <is>
          <t>21%</t>
        </is>
      </c>
      <c r="J188" s="86" t="inlineStr">
        <is>
          <t>21%</t>
        </is>
      </c>
      <c r="K188" s="86" t="inlineStr">
        <is>
          <t>21%</t>
        </is>
      </c>
      <c r="L188" s="86" t="inlineStr">
        <is>
          <t>21%</t>
        </is>
      </c>
      <c r="M188" s="88" t="inlineStr">
        <is>
          <t>x</t>
        </is>
      </c>
    </row>
    <row r="189" ht="24" customHeight="1">
      <c r="A189" s="414" t="n"/>
      <c r="B189" s="132" t="inlineStr">
        <is>
          <t>13级</t>
        </is>
      </c>
      <c r="C189" s="86" t="inlineStr">
        <is>
          <t>33</t>
        </is>
      </c>
      <c r="D189" s="86" t="inlineStr">
        <is>
          <t>386</t>
        </is>
      </c>
      <c r="E189" s="86" t="inlineStr">
        <is>
          <t>9</t>
        </is>
      </c>
      <c r="F189" s="86">
        <f>D189*E189/2</f>
        <v/>
      </c>
      <c r="G189" s="255">
        <f>F189*200</f>
        <v/>
      </c>
      <c r="H189" s="85" t="inlineStr">
        <is>
          <t>33</t>
        </is>
      </c>
      <c r="I189" s="86" t="inlineStr">
        <is>
          <t>23%</t>
        </is>
      </c>
      <c r="J189" s="86" t="inlineStr">
        <is>
          <t>23%</t>
        </is>
      </c>
      <c r="K189" s="86" t="inlineStr">
        <is>
          <t>23%</t>
        </is>
      </c>
      <c r="L189" s="86" t="inlineStr">
        <is>
          <t>23%</t>
        </is>
      </c>
      <c r="M189" s="88" t="inlineStr">
        <is>
          <t>x</t>
        </is>
      </c>
    </row>
    <row r="190" ht="24" customHeight="1">
      <c r="A190" s="414" t="n"/>
      <c r="B190" s="132" t="inlineStr">
        <is>
          <t>14级</t>
        </is>
      </c>
      <c r="C190" s="86" t="inlineStr">
        <is>
          <t>36</t>
        </is>
      </c>
      <c r="D190" s="86" t="inlineStr">
        <is>
          <t>396</t>
        </is>
      </c>
      <c r="E190" s="86" t="inlineStr">
        <is>
          <t>9</t>
        </is>
      </c>
      <c r="F190" s="86">
        <f>D190*E190/2</f>
        <v/>
      </c>
      <c r="G190" s="255">
        <f>F190*200</f>
        <v/>
      </c>
      <c r="H190" s="85" t="inlineStr">
        <is>
          <t>37</t>
        </is>
      </c>
      <c r="I190" s="86" t="inlineStr">
        <is>
          <t>25%</t>
        </is>
      </c>
      <c r="J190" s="86" t="inlineStr">
        <is>
          <t>25%</t>
        </is>
      </c>
      <c r="K190" s="86" t="inlineStr">
        <is>
          <t>25%</t>
        </is>
      </c>
      <c r="L190" s="86" t="inlineStr">
        <is>
          <t>25%</t>
        </is>
      </c>
      <c r="M190" s="88" t="inlineStr">
        <is>
          <t>x</t>
        </is>
      </c>
    </row>
    <row r="191" ht="24" customHeight="1">
      <c r="A191" s="414" t="n"/>
      <c r="B191" s="132" t="inlineStr">
        <is>
          <t>15级</t>
        </is>
      </c>
      <c r="C191" s="86" t="inlineStr">
        <is>
          <t>39</t>
        </is>
      </c>
      <c r="D191" s="86" t="inlineStr">
        <is>
          <t>410</t>
        </is>
      </c>
      <c r="E191" s="86" t="inlineStr">
        <is>
          <t>10</t>
        </is>
      </c>
      <c r="F191" s="86">
        <f>D191*E191/2</f>
        <v/>
      </c>
      <c r="G191" s="255">
        <f>F191*200</f>
        <v/>
      </c>
      <c r="H191" s="85" t="inlineStr">
        <is>
          <t>41</t>
        </is>
      </c>
      <c r="I191" s="86" t="inlineStr">
        <is>
          <t>28%</t>
        </is>
      </c>
      <c r="J191" s="86" t="inlineStr">
        <is>
          <t>28%</t>
        </is>
      </c>
      <c r="K191" s="86" t="inlineStr">
        <is>
          <t>28%</t>
        </is>
      </c>
      <c r="L191" s="86" t="inlineStr">
        <is>
          <t>28%</t>
        </is>
      </c>
      <c r="M191" s="88" t="inlineStr">
        <is>
          <t>x</t>
        </is>
      </c>
    </row>
    <row r="192" ht="24" customHeight="1">
      <c r="A192" s="414" t="n"/>
      <c r="B192" s="132" t="inlineStr">
        <is>
          <t>16级</t>
        </is>
      </c>
      <c r="C192" s="86" t="inlineStr">
        <is>
          <t>42</t>
        </is>
      </c>
      <c r="D192" s="86" t="inlineStr">
        <is>
          <t>420</t>
        </is>
      </c>
      <c r="E192" s="86" t="inlineStr">
        <is>
          <t>10</t>
        </is>
      </c>
      <c r="F192" s="86">
        <f>D192*E192/2</f>
        <v/>
      </c>
      <c r="G192" s="255">
        <f>F192*200</f>
        <v/>
      </c>
      <c r="H192" s="85" t="inlineStr">
        <is>
          <t>45</t>
        </is>
      </c>
      <c r="I192" s="86" t="inlineStr">
        <is>
          <t>31%</t>
        </is>
      </c>
      <c r="J192" s="86" t="inlineStr">
        <is>
          <t>31%</t>
        </is>
      </c>
      <c r="K192" s="86" t="inlineStr">
        <is>
          <t>31%</t>
        </is>
      </c>
      <c r="L192" s="86" t="inlineStr">
        <is>
          <t>31%</t>
        </is>
      </c>
      <c r="M192" s="88" t="inlineStr">
        <is>
          <t>x</t>
        </is>
      </c>
    </row>
    <row r="193" ht="24" customHeight="1">
      <c r="A193" s="414" t="n"/>
      <c r="B193" s="132" t="inlineStr">
        <is>
          <t>17级</t>
        </is>
      </c>
      <c r="C193" s="86" t="inlineStr">
        <is>
          <t>45</t>
        </is>
      </c>
      <c r="D193" s="86" t="inlineStr">
        <is>
          <t>442</t>
        </is>
      </c>
      <c r="E193" s="86" t="inlineStr">
        <is>
          <t>12</t>
        </is>
      </c>
      <c r="F193" s="86">
        <f>D193*E193/2</f>
        <v/>
      </c>
      <c r="G193" s="255">
        <f>F193*200</f>
        <v/>
      </c>
      <c r="H193" s="85" t="inlineStr">
        <is>
          <t>49</t>
        </is>
      </c>
      <c r="I193" s="86" t="inlineStr">
        <is>
          <t>34%</t>
        </is>
      </c>
      <c r="J193" s="86" t="inlineStr">
        <is>
          <t>34%</t>
        </is>
      </c>
      <c r="K193" s="86" t="inlineStr">
        <is>
          <t>34%</t>
        </is>
      </c>
      <c r="L193" s="86" t="inlineStr">
        <is>
          <t>34%</t>
        </is>
      </c>
      <c r="M193" s="88" t="inlineStr">
        <is>
          <t>x</t>
        </is>
      </c>
    </row>
    <row r="194" ht="24" customHeight="1">
      <c r="A194" s="749" t="n"/>
      <c r="B194" s="138" t="inlineStr">
        <is>
          <t>18级</t>
        </is>
      </c>
      <c r="C194" s="139" t="inlineStr">
        <is>
          <t>48</t>
        </is>
      </c>
      <c r="D194" s="91" t="inlineStr">
        <is>
          <t>x</t>
        </is>
      </c>
      <c r="E194" s="91" t="inlineStr">
        <is>
          <t>x</t>
        </is>
      </c>
      <c r="F194" s="91" t="inlineStr">
        <is>
          <t>x</t>
        </is>
      </c>
      <c r="G194" s="692" t="inlineStr">
        <is>
          <t>x</t>
        </is>
      </c>
      <c r="H194" s="256" t="inlineStr">
        <is>
          <t>54</t>
        </is>
      </c>
      <c r="I194" s="139" t="inlineStr">
        <is>
          <t>37%</t>
        </is>
      </c>
      <c r="J194" s="139" t="inlineStr">
        <is>
          <t>37%</t>
        </is>
      </c>
      <c r="K194" s="139" t="inlineStr">
        <is>
          <t>37%</t>
        </is>
      </c>
      <c r="L194" s="139" t="inlineStr">
        <is>
          <t>37%</t>
        </is>
      </c>
      <c r="M194" s="92" t="inlineStr">
        <is>
          <t>x</t>
        </is>
      </c>
    </row>
    <row r="195" ht="24" customHeight="1">
      <c r="A195" s="1260" t="inlineStr"/>
      <c r="B195" s="22" t="n"/>
      <c r="C195" s="22" t="n"/>
      <c r="D195" s="22" t="n"/>
      <c r="E195" s="22" t="n"/>
      <c r="F195" s="22" t="n"/>
      <c r="G195" s="22" t="n"/>
      <c r="H195" s="22" t="n"/>
      <c r="I195" s="22" t="n"/>
      <c r="J195" s="22" t="n"/>
      <c r="K195" s="22" t="n"/>
      <c r="L195" s="22" t="n"/>
      <c r="M195" s="23" t="n"/>
    </row>
    <row r="196" ht="24" customHeight="1">
      <c r="A196" s="386" t="inlineStr">
        <is>
          <t>群侠名册</t>
        </is>
      </c>
      <c r="B196" s="386" t="inlineStr">
        <is>
          <t>属性</t>
        </is>
      </c>
      <c r="C196" s="386" t="inlineStr">
        <is>
          <t>战斗力</t>
        </is>
      </c>
      <c r="D196" s="386" t="inlineStr">
        <is>
          <t>进度值</t>
        </is>
      </c>
      <c r="E196" s="386" t="inlineStr">
        <is>
          <t>单次材料</t>
        </is>
      </c>
      <c r="F196" s="386" t="inlineStr">
        <is>
          <t>满值材料</t>
        </is>
      </c>
      <c r="G196" s="24" t="inlineStr">
        <is>
          <t>满值斗豆</t>
        </is>
      </c>
      <c r="H196" s="989" t="inlineStr">
        <is>
          <t>速度值</t>
        </is>
      </c>
      <c r="I196" s="989" t="inlineStr">
        <is>
          <t>敏捷值</t>
        </is>
      </c>
      <c r="J196" s="989" t="inlineStr">
        <is>
          <t>真实伤害</t>
        </is>
      </c>
      <c r="K196" s="989" t="inlineStr">
        <is>
          <t>武器抗韧</t>
        </is>
      </c>
      <c r="L196" s="989" t="inlineStr">
        <is>
          <t>武器韧性</t>
        </is>
      </c>
      <c r="M196" s="386" t="inlineStr">
        <is>
          <t>x</t>
        </is>
      </c>
    </row>
    <row r="197" ht="24" customHeight="1">
      <c r="A197" s="744" t="inlineStr">
        <is>
          <t>倚天屠龙
1星张无忌
1星周芷若
2星张三丰
侠士≥10级</t>
        </is>
      </c>
      <c r="B197" s="73" t="inlineStr">
        <is>
          <t>0级</t>
        </is>
      </c>
      <c r="C197" s="74" t="inlineStr">
        <is>
          <t>1</t>
        </is>
      </c>
      <c r="D197" s="74" t="inlineStr">
        <is>
          <t>8</t>
        </is>
      </c>
      <c r="E197" s="74" t="inlineStr">
        <is>
          <t>1</t>
        </is>
      </c>
      <c r="F197" s="74">
        <f>D197*E197/2</f>
        <v/>
      </c>
      <c r="G197" s="770">
        <f>F197*200</f>
        <v/>
      </c>
      <c r="H197" s="319" t="inlineStr">
        <is>
          <t>1</t>
        </is>
      </c>
      <c r="I197" s="74" t="inlineStr">
        <is>
          <t>1</t>
        </is>
      </c>
      <c r="J197" s="74" t="inlineStr">
        <is>
          <t>1</t>
        </is>
      </c>
      <c r="K197" s="74" t="inlineStr">
        <is>
          <t>1%</t>
        </is>
      </c>
      <c r="L197" s="74" t="inlineStr">
        <is>
          <t>1%</t>
        </is>
      </c>
      <c r="M197" s="1261" t="inlineStr">
        <is>
          <t>x</t>
        </is>
      </c>
    </row>
    <row r="198" ht="24" customHeight="1">
      <c r="A198" s="414" t="n"/>
      <c r="B198" s="132" t="inlineStr">
        <is>
          <t>1级</t>
        </is>
      </c>
      <c r="C198" s="86" t="inlineStr">
        <is>
          <t>2</t>
        </is>
      </c>
      <c r="D198" s="86" t="inlineStr">
        <is>
          <t>18</t>
        </is>
      </c>
      <c r="E198" s="86" t="inlineStr">
        <is>
          <t>1</t>
        </is>
      </c>
      <c r="F198" s="86">
        <f>D198*E198/2</f>
        <v/>
      </c>
      <c r="G198" s="255">
        <f>F198*200</f>
        <v/>
      </c>
      <c r="H198" s="85" t="inlineStr">
        <is>
          <t>2</t>
        </is>
      </c>
      <c r="I198" s="86" t="inlineStr">
        <is>
          <t>2</t>
        </is>
      </c>
      <c r="J198" s="86" t="inlineStr">
        <is>
          <t>2</t>
        </is>
      </c>
      <c r="K198" s="86" t="inlineStr">
        <is>
          <t>2%</t>
        </is>
      </c>
      <c r="L198" s="86" t="inlineStr">
        <is>
          <t>2%</t>
        </is>
      </c>
      <c r="M198" s="1262" t="inlineStr">
        <is>
          <t>x</t>
        </is>
      </c>
    </row>
    <row r="199" ht="24" customHeight="1">
      <c r="A199" s="414" t="n"/>
      <c r="B199" s="132" t="inlineStr">
        <is>
          <t>2级</t>
        </is>
      </c>
      <c r="C199" s="86" t="inlineStr">
        <is>
          <t>4</t>
        </is>
      </c>
      <c r="D199" s="86" t="inlineStr">
        <is>
          <t>32</t>
        </is>
      </c>
      <c r="E199" s="86" t="inlineStr">
        <is>
          <t>2</t>
        </is>
      </c>
      <c r="F199" s="86">
        <f>D199*E199/2</f>
        <v/>
      </c>
      <c r="G199" s="255">
        <f>F199*200</f>
        <v/>
      </c>
      <c r="H199" s="85" t="inlineStr">
        <is>
          <t>3</t>
        </is>
      </c>
      <c r="I199" s="86" t="inlineStr">
        <is>
          <t>4</t>
        </is>
      </c>
      <c r="J199" s="86" t="inlineStr">
        <is>
          <t>4</t>
        </is>
      </c>
      <c r="K199" s="86" t="inlineStr">
        <is>
          <t>3%</t>
        </is>
      </c>
      <c r="L199" s="86" t="inlineStr">
        <is>
          <t>3%</t>
        </is>
      </c>
      <c r="M199" s="1262" t="inlineStr">
        <is>
          <t>x</t>
        </is>
      </c>
    </row>
    <row r="200" ht="24" customHeight="1">
      <c r="A200" s="414" t="n"/>
      <c r="B200" s="132" t="inlineStr">
        <is>
          <t>3级</t>
        </is>
      </c>
      <c r="C200" s="86" t="inlineStr">
        <is>
          <t>6</t>
        </is>
      </c>
      <c r="D200" s="86" t="inlineStr">
        <is>
          <t>66</t>
        </is>
      </c>
      <c r="E200" s="86" t="inlineStr">
        <is>
          <t>2</t>
        </is>
      </c>
      <c r="F200" s="86">
        <f>D200*E200/2</f>
        <v/>
      </c>
      <c r="G200" s="255">
        <f>F200*200</f>
        <v/>
      </c>
      <c r="H200" s="85" t="inlineStr">
        <is>
          <t>4</t>
        </is>
      </c>
      <c r="I200" s="86" t="inlineStr">
        <is>
          <t>6</t>
        </is>
      </c>
      <c r="J200" s="86" t="inlineStr">
        <is>
          <t>6</t>
        </is>
      </c>
      <c r="K200" s="86" t="inlineStr">
        <is>
          <t>4%</t>
        </is>
      </c>
      <c r="L200" s="86" t="inlineStr">
        <is>
          <t>4%</t>
        </is>
      </c>
      <c r="M200" s="1262" t="inlineStr">
        <is>
          <t>x</t>
        </is>
      </c>
    </row>
    <row r="201" ht="24" customHeight="1">
      <c r="A201" s="414" t="n"/>
      <c r="B201" s="132" t="inlineStr">
        <is>
          <t>4级</t>
        </is>
      </c>
      <c r="C201" s="86" t="inlineStr">
        <is>
          <t>8</t>
        </is>
      </c>
      <c r="D201" s="86" t="inlineStr">
        <is>
          <t>72</t>
        </is>
      </c>
      <c r="E201" s="86" t="inlineStr">
        <is>
          <t>3</t>
        </is>
      </c>
      <c r="F201" s="86">
        <f>D201*E201/2</f>
        <v/>
      </c>
      <c r="G201" s="255">
        <f>F201*200</f>
        <v/>
      </c>
      <c r="H201" s="85" t="inlineStr">
        <is>
          <t>5</t>
        </is>
      </c>
      <c r="I201" s="86" t="inlineStr">
        <is>
          <t>8</t>
        </is>
      </c>
      <c r="J201" s="86" t="inlineStr">
        <is>
          <t>8</t>
        </is>
      </c>
      <c r="K201" s="86" t="inlineStr">
        <is>
          <t>5%</t>
        </is>
      </c>
      <c r="L201" s="86" t="inlineStr">
        <is>
          <t>5%</t>
        </is>
      </c>
      <c r="M201" s="1262" t="inlineStr">
        <is>
          <t>x</t>
        </is>
      </c>
    </row>
    <row r="202" ht="24" customHeight="1">
      <c r="A202" s="414" t="n"/>
      <c r="B202" s="132" t="inlineStr">
        <is>
          <t>5级</t>
        </is>
      </c>
      <c r="C202" s="86" t="inlineStr">
        <is>
          <t>10</t>
        </is>
      </c>
      <c r="D202" s="86" t="inlineStr">
        <is>
          <t>88</t>
        </is>
      </c>
      <c r="E202" s="86" t="inlineStr">
        <is>
          <t>4</t>
        </is>
      </c>
      <c r="F202" s="86">
        <f>D202*E202/2</f>
        <v/>
      </c>
      <c r="G202" s="255">
        <f>F202*200</f>
        <v/>
      </c>
      <c r="H202" s="85" t="inlineStr">
        <is>
          <t>6</t>
        </is>
      </c>
      <c r="I202" s="86" t="inlineStr">
        <is>
          <t>10</t>
        </is>
      </c>
      <c r="J202" s="86" t="inlineStr">
        <is>
          <t>10</t>
        </is>
      </c>
      <c r="K202" s="86" t="inlineStr">
        <is>
          <t>7%</t>
        </is>
      </c>
      <c r="L202" s="86" t="inlineStr">
        <is>
          <t>7%</t>
        </is>
      </c>
      <c r="M202" s="1262" t="inlineStr">
        <is>
          <t>x</t>
        </is>
      </c>
    </row>
    <row r="203" ht="24" customHeight="1">
      <c r="A203" s="414" t="n"/>
      <c r="B203" s="132" t="inlineStr">
        <is>
          <t>6级</t>
        </is>
      </c>
      <c r="C203" s="86" t="inlineStr">
        <is>
          <t>12</t>
        </is>
      </c>
      <c r="D203" s="86" t="inlineStr">
        <is>
          <t>128</t>
        </is>
      </c>
      <c r="E203" s="86" t="inlineStr">
        <is>
          <t>4</t>
        </is>
      </c>
      <c r="F203" s="86">
        <f>D203*E203/2</f>
        <v/>
      </c>
      <c r="G203" s="255">
        <f>F203*200</f>
        <v/>
      </c>
      <c r="H203" s="85" t="inlineStr">
        <is>
          <t>7</t>
        </is>
      </c>
      <c r="I203" s="86" t="inlineStr">
        <is>
          <t>12</t>
        </is>
      </c>
      <c r="J203" s="86" t="inlineStr">
        <is>
          <t>12</t>
        </is>
      </c>
      <c r="K203" s="86" t="inlineStr">
        <is>
          <t>9%</t>
        </is>
      </c>
      <c r="L203" s="86" t="inlineStr">
        <is>
          <t>9%</t>
        </is>
      </c>
      <c r="M203" s="1262" t="inlineStr">
        <is>
          <t>x</t>
        </is>
      </c>
    </row>
    <row r="204" ht="24" customHeight="1">
      <c r="A204" s="414" t="n"/>
      <c r="B204" s="132" t="inlineStr">
        <is>
          <t>7级</t>
        </is>
      </c>
      <c r="C204" s="86" t="inlineStr">
        <is>
          <t>15</t>
        </is>
      </c>
      <c r="D204" s="86" t="inlineStr">
        <is>
          <t>168</t>
        </is>
      </c>
      <c r="E204" s="86" t="inlineStr">
        <is>
          <t>5</t>
        </is>
      </c>
      <c r="F204" s="86">
        <f>D204*E204/2</f>
        <v/>
      </c>
      <c r="G204" s="255">
        <f>F204*200</f>
        <v/>
      </c>
      <c r="H204" s="85" t="inlineStr">
        <is>
          <t>8</t>
        </is>
      </c>
      <c r="I204" s="86" t="inlineStr">
        <is>
          <t>14</t>
        </is>
      </c>
      <c r="J204" s="86" t="inlineStr">
        <is>
          <t>14</t>
        </is>
      </c>
      <c r="K204" s="86" t="inlineStr">
        <is>
          <t>11%</t>
        </is>
      </c>
      <c r="L204" s="86" t="inlineStr">
        <is>
          <t>11%</t>
        </is>
      </c>
      <c r="M204" s="1262" t="inlineStr">
        <is>
          <t>x</t>
        </is>
      </c>
    </row>
    <row r="205" ht="24" customHeight="1">
      <c r="A205" s="414" t="n"/>
      <c r="B205" s="132" t="inlineStr">
        <is>
          <t>8级</t>
        </is>
      </c>
      <c r="C205" s="86" t="inlineStr">
        <is>
          <t>18</t>
        </is>
      </c>
      <c r="D205" s="86" t="inlineStr">
        <is>
          <t>198</t>
        </is>
      </c>
      <c r="E205" s="86" t="inlineStr">
        <is>
          <t>6</t>
        </is>
      </c>
      <c r="F205" s="86">
        <f>D205*E205/2</f>
        <v/>
      </c>
      <c r="G205" s="255">
        <f>F205*200</f>
        <v/>
      </c>
      <c r="H205" s="85" t="inlineStr">
        <is>
          <t>10</t>
        </is>
      </c>
      <c r="I205" s="86" t="inlineStr">
        <is>
          <t>16</t>
        </is>
      </c>
      <c r="J205" s="86" t="inlineStr">
        <is>
          <t>16</t>
        </is>
      </c>
      <c r="K205" s="86" t="inlineStr">
        <is>
          <t>13%</t>
        </is>
      </c>
      <c r="L205" s="86" t="inlineStr">
        <is>
          <t>13%</t>
        </is>
      </c>
      <c r="M205" s="1262" t="inlineStr">
        <is>
          <t>x</t>
        </is>
      </c>
    </row>
    <row r="206" ht="24" customHeight="1">
      <c r="A206" s="414" t="n"/>
      <c r="B206" s="132" t="inlineStr">
        <is>
          <t>9级</t>
        </is>
      </c>
      <c r="C206" s="86" t="inlineStr">
        <is>
          <t>21</t>
        </is>
      </c>
      <c r="D206" s="86" t="inlineStr">
        <is>
          <t>248</t>
        </is>
      </c>
      <c r="E206" s="86" t="inlineStr">
        <is>
          <t>6</t>
        </is>
      </c>
      <c r="F206" s="86">
        <f>D206*E206/2</f>
        <v/>
      </c>
      <c r="G206" s="255">
        <f>F206*200</f>
        <v/>
      </c>
      <c r="H206" s="85" t="inlineStr">
        <is>
          <t>12</t>
        </is>
      </c>
      <c r="I206" s="86" t="inlineStr">
        <is>
          <t>18</t>
        </is>
      </c>
      <c r="J206" s="86" t="inlineStr">
        <is>
          <t>18</t>
        </is>
      </c>
      <c r="K206" s="86" t="inlineStr">
        <is>
          <t>15%</t>
        </is>
      </c>
      <c r="L206" s="86" t="inlineStr">
        <is>
          <t>15%</t>
        </is>
      </c>
      <c r="M206" s="1262" t="inlineStr">
        <is>
          <t>x</t>
        </is>
      </c>
    </row>
    <row r="207" ht="24" customHeight="1">
      <c r="A207" s="414" t="n"/>
      <c r="B207" s="132" t="inlineStr">
        <is>
          <t>10级</t>
        </is>
      </c>
      <c r="C207" s="86" t="inlineStr">
        <is>
          <t>24</t>
        </is>
      </c>
      <c r="D207" s="86" t="inlineStr">
        <is>
          <t>300</t>
        </is>
      </c>
      <c r="E207" s="86" t="inlineStr">
        <is>
          <t>8</t>
        </is>
      </c>
      <c r="F207" s="86">
        <f>D207*E207/2</f>
        <v/>
      </c>
      <c r="G207" s="255">
        <f>F207*200</f>
        <v/>
      </c>
      <c r="H207" s="85" t="inlineStr">
        <is>
          <t>14</t>
        </is>
      </c>
      <c r="I207" s="86" t="inlineStr">
        <is>
          <t>21</t>
        </is>
      </c>
      <c r="J207" s="86" t="inlineStr">
        <is>
          <t>21</t>
        </is>
      </c>
      <c r="K207" s="86" t="inlineStr">
        <is>
          <t>17%</t>
        </is>
      </c>
      <c r="L207" s="86" t="inlineStr">
        <is>
          <t>17%</t>
        </is>
      </c>
      <c r="M207" s="1262" t="inlineStr">
        <is>
          <t>x</t>
        </is>
      </c>
    </row>
    <row r="208" ht="24" customHeight="1">
      <c r="A208" s="414" t="n"/>
      <c r="B208" s="132" t="inlineStr">
        <is>
          <t>11级</t>
        </is>
      </c>
      <c r="C208" s="86" t="inlineStr">
        <is>
          <t>27</t>
        </is>
      </c>
      <c r="D208" s="86" t="inlineStr">
        <is>
          <t>320</t>
        </is>
      </c>
      <c r="E208" s="86" t="inlineStr">
        <is>
          <t>8</t>
        </is>
      </c>
      <c r="F208" s="86">
        <f>D208*E208/2</f>
        <v/>
      </c>
      <c r="G208" s="255">
        <f>F208*200</f>
        <v/>
      </c>
      <c r="H208" s="85" t="inlineStr">
        <is>
          <t>16</t>
        </is>
      </c>
      <c r="I208" s="86" t="inlineStr">
        <is>
          <t>25</t>
        </is>
      </c>
      <c r="J208" s="86" t="inlineStr">
        <is>
          <t>25</t>
        </is>
      </c>
      <c r="K208" s="86" t="inlineStr">
        <is>
          <t>19%</t>
        </is>
      </c>
      <c r="L208" s="86" t="inlineStr">
        <is>
          <t>19%</t>
        </is>
      </c>
      <c r="M208" s="1262" t="inlineStr">
        <is>
          <t>x</t>
        </is>
      </c>
    </row>
    <row r="209" ht="24" customHeight="1">
      <c r="A209" s="414" t="n"/>
      <c r="B209" s="132" t="inlineStr">
        <is>
          <t>12级</t>
        </is>
      </c>
      <c r="C209" s="86" t="inlineStr">
        <is>
          <t>30</t>
        </is>
      </c>
      <c r="D209" s="86" t="inlineStr">
        <is>
          <t>360</t>
        </is>
      </c>
      <c r="E209" s="86" t="inlineStr">
        <is>
          <t>8</t>
        </is>
      </c>
      <c r="F209" s="86">
        <f>D209*E209/2</f>
        <v/>
      </c>
      <c r="G209" s="255">
        <f>F209*200</f>
        <v/>
      </c>
      <c r="H209" s="85" t="inlineStr">
        <is>
          <t>18</t>
        </is>
      </c>
      <c r="I209" s="86" t="inlineStr">
        <is>
          <t>29</t>
        </is>
      </c>
      <c r="J209" s="86" t="inlineStr">
        <is>
          <t>29</t>
        </is>
      </c>
      <c r="K209" s="86" t="inlineStr">
        <is>
          <t>21%</t>
        </is>
      </c>
      <c r="L209" s="86" t="inlineStr">
        <is>
          <t>21%</t>
        </is>
      </c>
      <c r="M209" s="1262" t="inlineStr">
        <is>
          <t>x</t>
        </is>
      </c>
    </row>
    <row r="210" ht="24" customHeight="1">
      <c r="A210" s="414" t="n"/>
      <c r="B210" s="132" t="inlineStr">
        <is>
          <t>13级</t>
        </is>
      </c>
      <c r="C210" s="86" t="inlineStr">
        <is>
          <t>33</t>
        </is>
      </c>
      <c r="D210" s="86" t="inlineStr">
        <is>
          <t>386</t>
        </is>
      </c>
      <c r="E210" s="86" t="inlineStr">
        <is>
          <t>9</t>
        </is>
      </c>
      <c r="F210" s="86">
        <f>D210*E210/2</f>
        <v/>
      </c>
      <c r="G210" s="255">
        <f>F210*200</f>
        <v/>
      </c>
      <c r="H210" s="85" t="inlineStr">
        <is>
          <t>21</t>
        </is>
      </c>
      <c r="I210" s="86" t="inlineStr">
        <is>
          <t>33</t>
        </is>
      </c>
      <c r="J210" s="86" t="inlineStr">
        <is>
          <t>33</t>
        </is>
      </c>
      <c r="K210" s="86" t="inlineStr">
        <is>
          <t>23%</t>
        </is>
      </c>
      <c r="L210" s="86" t="inlineStr">
        <is>
          <t>23%</t>
        </is>
      </c>
      <c r="M210" s="1262" t="inlineStr">
        <is>
          <t>x</t>
        </is>
      </c>
    </row>
    <row r="211" ht="24" customHeight="1">
      <c r="A211" s="414" t="n"/>
      <c r="B211" s="132" t="inlineStr">
        <is>
          <t>14级</t>
        </is>
      </c>
      <c r="C211" s="86" t="inlineStr">
        <is>
          <t>36</t>
        </is>
      </c>
      <c r="D211" s="86" t="inlineStr">
        <is>
          <t>396</t>
        </is>
      </c>
      <c r="E211" s="86" t="inlineStr">
        <is>
          <t>9</t>
        </is>
      </c>
      <c r="F211" s="86">
        <f>D211*E211/2</f>
        <v/>
      </c>
      <c r="G211" s="255">
        <f>F211*200</f>
        <v/>
      </c>
      <c r="H211" s="85" t="inlineStr">
        <is>
          <t>24</t>
        </is>
      </c>
      <c r="I211" s="86" t="inlineStr">
        <is>
          <t>37</t>
        </is>
      </c>
      <c r="J211" s="86" t="inlineStr">
        <is>
          <t>37</t>
        </is>
      </c>
      <c r="K211" s="86" t="inlineStr">
        <is>
          <t>25%</t>
        </is>
      </c>
      <c r="L211" s="86" t="inlineStr">
        <is>
          <t>25%</t>
        </is>
      </c>
      <c r="M211" s="1262" t="inlineStr">
        <is>
          <t>x</t>
        </is>
      </c>
    </row>
    <row r="212" ht="24" customHeight="1">
      <c r="A212" s="414" t="n"/>
      <c r="B212" s="132" t="inlineStr">
        <is>
          <t>15级</t>
        </is>
      </c>
      <c r="C212" s="86" t="inlineStr">
        <is>
          <t>39</t>
        </is>
      </c>
      <c r="D212" s="86" t="inlineStr">
        <is>
          <t>410</t>
        </is>
      </c>
      <c r="E212" s="86" t="inlineStr">
        <is>
          <t>10</t>
        </is>
      </c>
      <c r="F212" s="86">
        <f>D212*E212/2</f>
        <v/>
      </c>
      <c r="G212" s="255">
        <f>F212*200</f>
        <v/>
      </c>
      <c r="H212" s="85" t="inlineStr">
        <is>
          <t>27</t>
        </is>
      </c>
      <c r="I212" s="86" t="inlineStr">
        <is>
          <t>41</t>
        </is>
      </c>
      <c r="J212" s="86" t="inlineStr">
        <is>
          <t>41</t>
        </is>
      </c>
      <c r="K212" s="86" t="inlineStr">
        <is>
          <t>28%</t>
        </is>
      </c>
      <c r="L212" s="86" t="inlineStr">
        <is>
          <t>28%</t>
        </is>
      </c>
      <c r="M212" s="1262" t="inlineStr">
        <is>
          <t>x</t>
        </is>
      </c>
    </row>
    <row r="213" ht="24" customHeight="1">
      <c r="A213" s="414" t="n"/>
      <c r="B213" s="132" t="inlineStr">
        <is>
          <t>16级</t>
        </is>
      </c>
      <c r="C213" s="86" t="inlineStr">
        <is>
          <t>42</t>
        </is>
      </c>
      <c r="D213" s="86" t="inlineStr">
        <is>
          <t>420</t>
        </is>
      </c>
      <c r="E213" s="86" t="inlineStr">
        <is>
          <t>10</t>
        </is>
      </c>
      <c r="F213" s="86">
        <f>D213*E213/2</f>
        <v/>
      </c>
      <c r="G213" s="255">
        <f>F213*200</f>
        <v/>
      </c>
      <c r="H213" s="85" t="inlineStr">
        <is>
          <t>30</t>
        </is>
      </c>
      <c r="I213" s="86" t="inlineStr">
        <is>
          <t>45</t>
        </is>
      </c>
      <c r="J213" s="86" t="inlineStr">
        <is>
          <t>45</t>
        </is>
      </c>
      <c r="K213" s="86" t="inlineStr">
        <is>
          <t>31%</t>
        </is>
      </c>
      <c r="L213" s="86" t="inlineStr">
        <is>
          <t>31%</t>
        </is>
      </c>
      <c r="M213" s="1262" t="inlineStr">
        <is>
          <t>x</t>
        </is>
      </c>
    </row>
    <row r="214" ht="24" customHeight="1">
      <c r="A214" s="414" t="n"/>
      <c r="B214" s="132" t="inlineStr">
        <is>
          <t>17级</t>
        </is>
      </c>
      <c r="C214" s="86" t="inlineStr">
        <is>
          <t>45</t>
        </is>
      </c>
      <c r="D214" s="86" t="inlineStr">
        <is>
          <t>442</t>
        </is>
      </c>
      <c r="E214" s="86" t="inlineStr">
        <is>
          <t>12</t>
        </is>
      </c>
      <c r="F214" s="86">
        <f>D214*E214/2</f>
        <v/>
      </c>
      <c r="G214" s="255">
        <f>F214*200</f>
        <v/>
      </c>
      <c r="H214" s="85" t="inlineStr">
        <is>
          <t>33</t>
        </is>
      </c>
      <c r="I214" s="86" t="inlineStr">
        <is>
          <t>49</t>
        </is>
      </c>
      <c r="J214" s="86" t="inlineStr">
        <is>
          <t>49</t>
        </is>
      </c>
      <c r="K214" s="86" t="inlineStr">
        <is>
          <t>34%</t>
        </is>
      </c>
      <c r="L214" s="86" t="inlineStr">
        <is>
          <t>34%</t>
        </is>
      </c>
      <c r="M214" s="1262" t="inlineStr">
        <is>
          <t>x</t>
        </is>
      </c>
    </row>
    <row r="215" ht="24" customHeight="1">
      <c r="A215" s="749" t="n"/>
      <c r="B215" s="138" t="inlineStr">
        <is>
          <t>18级</t>
        </is>
      </c>
      <c r="C215" s="139" t="inlineStr">
        <is>
          <t>48</t>
        </is>
      </c>
      <c r="D215" s="91" t="inlineStr">
        <is>
          <t>x</t>
        </is>
      </c>
      <c r="E215" s="91" t="inlineStr">
        <is>
          <t>x</t>
        </is>
      </c>
      <c r="F215" s="91" t="inlineStr">
        <is>
          <t>x</t>
        </is>
      </c>
      <c r="G215" s="692" t="inlineStr">
        <is>
          <t>x</t>
        </is>
      </c>
      <c r="H215" s="256" t="inlineStr">
        <is>
          <t>36</t>
        </is>
      </c>
      <c r="I215" s="139" t="inlineStr">
        <is>
          <t>54</t>
        </is>
      </c>
      <c r="J215" s="139" t="inlineStr">
        <is>
          <t>54</t>
        </is>
      </c>
      <c r="K215" s="139" t="inlineStr">
        <is>
          <t>37%</t>
        </is>
      </c>
      <c r="L215" s="139" t="inlineStr">
        <is>
          <t>37%</t>
        </is>
      </c>
      <c r="M215" s="1263" t="inlineStr">
        <is>
          <t>x</t>
        </is>
      </c>
    </row>
    <row r="216" ht="24" customHeight="1">
      <c r="A216" s="1260" t="inlineStr"/>
      <c r="B216" s="22" t="n"/>
      <c r="C216" s="22" t="n"/>
      <c r="D216" s="22" t="n"/>
      <c r="E216" s="22" t="n"/>
      <c r="F216" s="22" t="n"/>
      <c r="G216" s="22" t="n"/>
      <c r="H216" s="22" t="n"/>
      <c r="I216" s="22" t="n"/>
      <c r="J216" s="22" t="n"/>
      <c r="K216" s="22" t="n"/>
      <c r="L216" s="22" t="n"/>
      <c r="M216" s="23" t="n"/>
    </row>
    <row r="217" ht="24" customHeight="1">
      <c r="A217" s="386" t="inlineStr">
        <is>
          <t>群侠名册</t>
        </is>
      </c>
      <c r="B217" s="386" t="inlineStr">
        <is>
          <t>属性</t>
        </is>
      </c>
      <c r="C217" s="386" t="inlineStr">
        <is>
          <t>战斗力</t>
        </is>
      </c>
      <c r="D217" s="386" t="inlineStr">
        <is>
          <t>进度值</t>
        </is>
      </c>
      <c r="E217" s="386" t="inlineStr">
        <is>
          <t>单次材料</t>
        </is>
      </c>
      <c r="F217" s="386" t="inlineStr">
        <is>
          <t>满值材料</t>
        </is>
      </c>
      <c r="G217" s="24" t="inlineStr">
        <is>
          <t>满值斗豆</t>
        </is>
      </c>
      <c r="H217" s="989" t="inlineStr">
        <is>
          <t>生命值</t>
        </is>
      </c>
      <c r="I217" s="989" t="inlineStr">
        <is>
          <t>大型穿透</t>
        </is>
      </c>
      <c r="J217" s="989" t="inlineStr">
        <is>
          <t>中型穿透</t>
        </is>
      </c>
      <c r="K217" s="989" t="inlineStr">
        <is>
          <t>小型穿透</t>
        </is>
      </c>
      <c r="L217" s="989" t="inlineStr">
        <is>
          <t>投掷穿透</t>
        </is>
      </c>
      <c r="M217" s="796" t="inlineStr">
        <is>
          <t>x</t>
        </is>
      </c>
    </row>
    <row r="218" ht="24" customHeight="1">
      <c r="A218" s="744" t="inlineStr">
        <is>
          <t>我自纵情
2星周伯通
2星行者鹅
侠士≥10级</t>
        </is>
      </c>
      <c r="B218" s="73" t="inlineStr">
        <is>
          <t>0级</t>
        </is>
      </c>
      <c r="C218" s="74" t="inlineStr">
        <is>
          <t>1</t>
        </is>
      </c>
      <c r="D218" s="74" t="inlineStr">
        <is>
          <t>8</t>
        </is>
      </c>
      <c r="E218" s="74" t="inlineStr">
        <is>
          <t>1</t>
        </is>
      </c>
      <c r="F218" s="74">
        <f>D218*E218/2</f>
        <v/>
      </c>
      <c r="G218" s="770">
        <f>F218*200</f>
        <v/>
      </c>
      <c r="H218" s="85" t="inlineStr">
        <is>
          <t>1</t>
        </is>
      </c>
      <c r="I218" s="86" t="inlineStr">
        <is>
          <t>1%</t>
        </is>
      </c>
      <c r="J218" s="86" t="inlineStr">
        <is>
          <t>1%</t>
        </is>
      </c>
      <c r="K218" s="86" t="inlineStr">
        <is>
          <t>1%</t>
        </is>
      </c>
      <c r="L218" s="86" t="inlineStr">
        <is>
          <t>1%</t>
        </is>
      </c>
      <c r="M218" s="88" t="inlineStr">
        <is>
          <t>x</t>
        </is>
      </c>
    </row>
    <row r="219" ht="24" customHeight="1">
      <c r="A219" s="414" t="n"/>
      <c r="B219" s="132" t="inlineStr">
        <is>
          <t>1级</t>
        </is>
      </c>
      <c r="C219" s="86" t="inlineStr">
        <is>
          <t>2</t>
        </is>
      </c>
      <c r="D219" s="86" t="inlineStr">
        <is>
          <t>18</t>
        </is>
      </c>
      <c r="E219" s="86" t="inlineStr">
        <is>
          <t>1</t>
        </is>
      </c>
      <c r="F219" s="86">
        <f>D219*E219/2</f>
        <v/>
      </c>
      <c r="G219" s="255">
        <f>F219*200</f>
        <v/>
      </c>
      <c r="H219" s="85" t="inlineStr">
        <is>
          <t>2</t>
        </is>
      </c>
      <c r="I219" s="86" t="inlineStr">
        <is>
          <t>2%</t>
        </is>
      </c>
      <c r="J219" s="86" t="inlineStr">
        <is>
          <t>2%</t>
        </is>
      </c>
      <c r="K219" s="86" t="inlineStr">
        <is>
          <t>2%</t>
        </is>
      </c>
      <c r="L219" s="86" t="inlineStr">
        <is>
          <t>2%</t>
        </is>
      </c>
      <c r="M219" s="88" t="inlineStr">
        <is>
          <t>x</t>
        </is>
      </c>
    </row>
    <row r="220" ht="24" customHeight="1">
      <c r="A220" s="414" t="n"/>
      <c r="B220" s="132" t="inlineStr">
        <is>
          <t>2级</t>
        </is>
      </c>
      <c r="C220" s="86" t="inlineStr">
        <is>
          <t>4</t>
        </is>
      </c>
      <c r="D220" s="86" t="inlineStr">
        <is>
          <t>32</t>
        </is>
      </c>
      <c r="E220" s="86" t="inlineStr">
        <is>
          <t>2</t>
        </is>
      </c>
      <c r="F220" s="86">
        <f>D220*E220/2</f>
        <v/>
      </c>
      <c r="G220" s="255">
        <f>F220*200</f>
        <v/>
      </c>
      <c r="H220" s="85" t="inlineStr">
        <is>
          <t>3</t>
        </is>
      </c>
      <c r="I220" s="86" t="inlineStr">
        <is>
          <t>3%</t>
        </is>
      </c>
      <c r="J220" s="86" t="inlineStr">
        <is>
          <t>3%</t>
        </is>
      </c>
      <c r="K220" s="86" t="inlineStr">
        <is>
          <t>3%</t>
        </is>
      </c>
      <c r="L220" s="86" t="inlineStr">
        <is>
          <t>3%</t>
        </is>
      </c>
      <c r="M220" s="88" t="inlineStr">
        <is>
          <t>x</t>
        </is>
      </c>
    </row>
    <row r="221" ht="24" customHeight="1">
      <c r="A221" s="414" t="n"/>
      <c r="B221" s="132" t="inlineStr">
        <is>
          <t>3级</t>
        </is>
      </c>
      <c r="C221" s="86" t="inlineStr">
        <is>
          <t>6</t>
        </is>
      </c>
      <c r="D221" s="86" t="inlineStr">
        <is>
          <t>66</t>
        </is>
      </c>
      <c r="E221" s="86" t="inlineStr">
        <is>
          <t>2</t>
        </is>
      </c>
      <c r="F221" s="86">
        <f>D221*E221/2</f>
        <v/>
      </c>
      <c r="G221" s="255">
        <f>F221*200</f>
        <v/>
      </c>
      <c r="H221" s="85" t="inlineStr">
        <is>
          <t>4</t>
        </is>
      </c>
      <c r="I221" s="86" t="inlineStr">
        <is>
          <t>4%</t>
        </is>
      </c>
      <c r="J221" s="86" t="inlineStr">
        <is>
          <t>4%</t>
        </is>
      </c>
      <c r="K221" s="86" t="inlineStr">
        <is>
          <t>4%</t>
        </is>
      </c>
      <c r="L221" s="86" t="inlineStr">
        <is>
          <t>4%</t>
        </is>
      </c>
      <c r="M221" s="88" t="inlineStr">
        <is>
          <t>x</t>
        </is>
      </c>
    </row>
    <row r="222" ht="24" customHeight="1">
      <c r="A222" s="414" t="n"/>
      <c r="B222" s="132" t="inlineStr">
        <is>
          <t>4级</t>
        </is>
      </c>
      <c r="C222" s="86" t="inlineStr">
        <is>
          <t>8</t>
        </is>
      </c>
      <c r="D222" s="86" t="inlineStr">
        <is>
          <t>72</t>
        </is>
      </c>
      <c r="E222" s="86" t="inlineStr">
        <is>
          <t>3</t>
        </is>
      </c>
      <c r="F222" s="86">
        <f>D222*E222/2</f>
        <v/>
      </c>
      <c r="G222" s="255">
        <f>F222*200</f>
        <v/>
      </c>
      <c r="H222" s="85" t="inlineStr">
        <is>
          <t>5</t>
        </is>
      </c>
      <c r="I222" s="86" t="inlineStr">
        <is>
          <t>5%</t>
        </is>
      </c>
      <c r="J222" s="86" t="inlineStr">
        <is>
          <t>5%</t>
        </is>
      </c>
      <c r="K222" s="86" t="inlineStr">
        <is>
          <t>5%</t>
        </is>
      </c>
      <c r="L222" s="86" t="inlineStr">
        <is>
          <t>5%</t>
        </is>
      </c>
      <c r="M222" s="88" t="inlineStr">
        <is>
          <t>x</t>
        </is>
      </c>
    </row>
    <row r="223" ht="24" customHeight="1">
      <c r="A223" s="414" t="n"/>
      <c r="B223" s="132" t="inlineStr">
        <is>
          <t>5级</t>
        </is>
      </c>
      <c r="C223" s="86" t="inlineStr">
        <is>
          <t>10</t>
        </is>
      </c>
      <c r="D223" s="86" t="inlineStr">
        <is>
          <t>88</t>
        </is>
      </c>
      <c r="E223" s="86" t="inlineStr">
        <is>
          <t>4</t>
        </is>
      </c>
      <c r="F223" s="86">
        <f>D223*E223/2</f>
        <v/>
      </c>
      <c r="G223" s="255">
        <f>F223*200</f>
        <v/>
      </c>
      <c r="H223" s="85" t="inlineStr">
        <is>
          <t>6</t>
        </is>
      </c>
      <c r="I223" s="86" t="inlineStr">
        <is>
          <t>6%</t>
        </is>
      </c>
      <c r="J223" s="86" t="inlineStr">
        <is>
          <t>6%</t>
        </is>
      </c>
      <c r="K223" s="86" t="inlineStr">
        <is>
          <t>6%</t>
        </is>
      </c>
      <c r="L223" s="86" t="inlineStr">
        <is>
          <t>6%</t>
        </is>
      </c>
      <c r="M223" s="88" t="inlineStr">
        <is>
          <t>x</t>
        </is>
      </c>
    </row>
    <row r="224" ht="24" customHeight="1">
      <c r="A224" s="414" t="n"/>
      <c r="B224" s="132" t="inlineStr">
        <is>
          <t>6级</t>
        </is>
      </c>
      <c r="C224" s="86" t="inlineStr">
        <is>
          <t>12</t>
        </is>
      </c>
      <c r="D224" s="86" t="inlineStr">
        <is>
          <t>128</t>
        </is>
      </c>
      <c r="E224" s="86" t="inlineStr">
        <is>
          <t>4</t>
        </is>
      </c>
      <c r="F224" s="86">
        <f>D224*E224/2</f>
        <v/>
      </c>
      <c r="G224" s="255">
        <f>F224*200</f>
        <v/>
      </c>
      <c r="H224" s="85" t="inlineStr">
        <is>
          <t>7</t>
        </is>
      </c>
      <c r="I224" s="86" t="inlineStr">
        <is>
          <t>7%</t>
        </is>
      </c>
      <c r="J224" s="86" t="inlineStr">
        <is>
          <t>7%</t>
        </is>
      </c>
      <c r="K224" s="86" t="inlineStr">
        <is>
          <t>7%</t>
        </is>
      </c>
      <c r="L224" s="86" t="inlineStr">
        <is>
          <t>7%</t>
        </is>
      </c>
      <c r="M224" s="88" t="inlineStr">
        <is>
          <t>x</t>
        </is>
      </c>
    </row>
    <row r="225" ht="24" customHeight="1">
      <c r="A225" s="414" t="n"/>
      <c r="B225" s="132" t="inlineStr">
        <is>
          <t>7级</t>
        </is>
      </c>
      <c r="C225" s="86" t="inlineStr">
        <is>
          <t>15</t>
        </is>
      </c>
      <c r="D225" s="86" t="inlineStr">
        <is>
          <t>168</t>
        </is>
      </c>
      <c r="E225" s="86" t="inlineStr">
        <is>
          <t>5</t>
        </is>
      </c>
      <c r="F225" s="86">
        <f>D225*E225/2</f>
        <v/>
      </c>
      <c r="G225" s="255">
        <f>F225*200</f>
        <v/>
      </c>
      <c r="H225" s="85" t="inlineStr">
        <is>
          <t>8</t>
        </is>
      </c>
      <c r="I225" s="86" t="inlineStr">
        <is>
          <t>8%</t>
        </is>
      </c>
      <c r="J225" s="86" t="inlineStr">
        <is>
          <t>8%</t>
        </is>
      </c>
      <c r="K225" s="86" t="inlineStr">
        <is>
          <t>8%</t>
        </is>
      </c>
      <c r="L225" s="86" t="inlineStr">
        <is>
          <t>8%</t>
        </is>
      </c>
      <c r="M225" s="88" t="inlineStr">
        <is>
          <t>x</t>
        </is>
      </c>
    </row>
    <row r="226" ht="24" customHeight="1">
      <c r="A226" s="414" t="n"/>
      <c r="B226" s="132" t="inlineStr">
        <is>
          <t>8级</t>
        </is>
      </c>
      <c r="C226" s="86" t="inlineStr">
        <is>
          <t>18</t>
        </is>
      </c>
      <c r="D226" s="86" t="inlineStr">
        <is>
          <t>198</t>
        </is>
      </c>
      <c r="E226" s="86" t="inlineStr">
        <is>
          <t>6</t>
        </is>
      </c>
      <c r="F226" s="86">
        <f>D226*E226/2</f>
        <v/>
      </c>
      <c r="G226" s="255">
        <f>F226*200</f>
        <v/>
      </c>
      <c r="H226" s="85" t="inlineStr">
        <is>
          <t>10</t>
        </is>
      </c>
      <c r="I226" s="86" t="inlineStr">
        <is>
          <t>9%</t>
        </is>
      </c>
      <c r="J226" s="86" t="inlineStr">
        <is>
          <t>9%</t>
        </is>
      </c>
      <c r="K226" s="86" t="inlineStr">
        <is>
          <t>9%</t>
        </is>
      </c>
      <c r="L226" s="86" t="inlineStr">
        <is>
          <t>9%</t>
        </is>
      </c>
      <c r="M226" s="88" t="inlineStr">
        <is>
          <t>x</t>
        </is>
      </c>
    </row>
    <row r="227" ht="24" customHeight="1">
      <c r="A227" s="414" t="n"/>
      <c r="B227" s="132" t="inlineStr">
        <is>
          <t>9级</t>
        </is>
      </c>
      <c r="C227" s="86" t="inlineStr">
        <is>
          <t>21</t>
        </is>
      </c>
      <c r="D227" s="86" t="inlineStr">
        <is>
          <t>248</t>
        </is>
      </c>
      <c r="E227" s="86" t="inlineStr">
        <is>
          <t>6</t>
        </is>
      </c>
      <c r="F227" s="86">
        <f>D227*E227/2</f>
        <v/>
      </c>
      <c r="G227" s="255">
        <f>F227*200</f>
        <v/>
      </c>
      <c r="H227" s="85" t="inlineStr">
        <is>
          <t>12</t>
        </is>
      </c>
      <c r="I227" s="86" t="inlineStr">
        <is>
          <t>10%</t>
        </is>
      </c>
      <c r="J227" s="86" t="inlineStr">
        <is>
          <t>10%</t>
        </is>
      </c>
      <c r="K227" s="86" t="inlineStr">
        <is>
          <t>10%</t>
        </is>
      </c>
      <c r="L227" s="86" t="inlineStr">
        <is>
          <t>10%</t>
        </is>
      </c>
      <c r="M227" s="88" t="inlineStr">
        <is>
          <t>x</t>
        </is>
      </c>
    </row>
    <row r="228" ht="24" customHeight="1">
      <c r="A228" s="414" t="n"/>
      <c r="B228" s="132" t="inlineStr">
        <is>
          <t>10级</t>
        </is>
      </c>
      <c r="C228" s="86" t="inlineStr">
        <is>
          <t>24</t>
        </is>
      </c>
      <c r="D228" s="86" t="inlineStr">
        <is>
          <t>300</t>
        </is>
      </c>
      <c r="E228" s="86" t="inlineStr">
        <is>
          <t>8</t>
        </is>
      </c>
      <c r="F228" s="86">
        <f>D228*E228/2</f>
        <v/>
      </c>
      <c r="G228" s="255">
        <f>F228*200</f>
        <v/>
      </c>
      <c r="H228" s="85" t="inlineStr">
        <is>
          <t>14</t>
        </is>
      </c>
      <c r="I228" s="86" t="inlineStr">
        <is>
          <t>11%</t>
        </is>
      </c>
      <c r="J228" s="86" t="inlineStr">
        <is>
          <t>11%</t>
        </is>
      </c>
      <c r="K228" s="86" t="inlineStr">
        <is>
          <t>11%</t>
        </is>
      </c>
      <c r="L228" s="86" t="inlineStr">
        <is>
          <t>11%</t>
        </is>
      </c>
      <c r="M228" s="88" t="inlineStr">
        <is>
          <t>x</t>
        </is>
      </c>
    </row>
    <row r="229" ht="24" customHeight="1">
      <c r="A229" s="414" t="n"/>
      <c r="B229" s="132" t="inlineStr">
        <is>
          <t>11级</t>
        </is>
      </c>
      <c r="C229" s="86" t="inlineStr">
        <is>
          <t>27</t>
        </is>
      </c>
      <c r="D229" s="86" t="inlineStr">
        <is>
          <t>320</t>
        </is>
      </c>
      <c r="E229" s="86" t="inlineStr">
        <is>
          <t>8</t>
        </is>
      </c>
      <c r="F229" s="86">
        <f>D229*E229/2</f>
        <v/>
      </c>
      <c r="G229" s="255">
        <f>F229*200</f>
        <v/>
      </c>
      <c r="H229" s="85" t="inlineStr">
        <is>
          <t>16</t>
        </is>
      </c>
      <c r="I229" s="86" t="inlineStr">
        <is>
          <t>12%</t>
        </is>
      </c>
      <c r="J229" s="86" t="inlineStr">
        <is>
          <t>12%</t>
        </is>
      </c>
      <c r="K229" s="86" t="inlineStr">
        <is>
          <t>12%</t>
        </is>
      </c>
      <c r="L229" s="86" t="inlineStr">
        <is>
          <t>12%</t>
        </is>
      </c>
      <c r="M229" s="88" t="inlineStr">
        <is>
          <t>x</t>
        </is>
      </c>
    </row>
    <row r="230" ht="24" customHeight="1">
      <c r="A230" s="414" t="n"/>
      <c r="B230" s="132" t="inlineStr">
        <is>
          <t>12级</t>
        </is>
      </c>
      <c r="C230" s="86" t="inlineStr">
        <is>
          <t>30</t>
        </is>
      </c>
      <c r="D230" s="86" t="inlineStr">
        <is>
          <t>360</t>
        </is>
      </c>
      <c r="E230" s="86" t="inlineStr">
        <is>
          <t>8</t>
        </is>
      </c>
      <c r="F230" s="86">
        <f>D230*E230/2</f>
        <v/>
      </c>
      <c r="G230" s="255">
        <f>F230*200</f>
        <v/>
      </c>
      <c r="H230" s="85" t="inlineStr">
        <is>
          <t>18</t>
        </is>
      </c>
      <c r="I230" s="86" t="inlineStr">
        <is>
          <t>13%</t>
        </is>
      </c>
      <c r="J230" s="86" t="inlineStr">
        <is>
          <t>13%</t>
        </is>
      </c>
      <c r="K230" s="86" t="inlineStr">
        <is>
          <t>13%</t>
        </is>
      </c>
      <c r="L230" s="86" t="inlineStr">
        <is>
          <t>13%</t>
        </is>
      </c>
      <c r="M230" s="88" t="inlineStr">
        <is>
          <t>x</t>
        </is>
      </c>
    </row>
    <row r="231" ht="24" customHeight="1">
      <c r="A231" s="414" t="n"/>
      <c r="B231" s="132" t="inlineStr">
        <is>
          <t>13级</t>
        </is>
      </c>
      <c r="C231" s="86" t="inlineStr">
        <is>
          <t>33</t>
        </is>
      </c>
      <c r="D231" s="86" t="inlineStr">
        <is>
          <t>386</t>
        </is>
      </c>
      <c r="E231" s="86" t="inlineStr">
        <is>
          <t>9</t>
        </is>
      </c>
      <c r="F231" s="86">
        <f>D231*E231/2</f>
        <v/>
      </c>
      <c r="G231" s="255">
        <f>F231*200</f>
        <v/>
      </c>
      <c r="H231" s="85" t="inlineStr">
        <is>
          <t>21</t>
        </is>
      </c>
      <c r="I231" s="86" t="inlineStr">
        <is>
          <t>14%</t>
        </is>
      </c>
      <c r="J231" s="86" t="inlineStr">
        <is>
          <t>14%</t>
        </is>
      </c>
      <c r="K231" s="86" t="inlineStr">
        <is>
          <t>14%</t>
        </is>
      </c>
      <c r="L231" s="86" t="inlineStr">
        <is>
          <t>14%</t>
        </is>
      </c>
      <c r="M231" s="88" t="inlineStr">
        <is>
          <t>x</t>
        </is>
      </c>
    </row>
    <row r="232" ht="24" customHeight="1">
      <c r="A232" s="414" t="n"/>
      <c r="B232" s="132" t="inlineStr">
        <is>
          <t>14级</t>
        </is>
      </c>
      <c r="C232" s="86" t="inlineStr">
        <is>
          <t>36</t>
        </is>
      </c>
      <c r="D232" s="86" t="inlineStr">
        <is>
          <t>396</t>
        </is>
      </c>
      <c r="E232" s="86" t="inlineStr">
        <is>
          <t>9</t>
        </is>
      </c>
      <c r="F232" s="86">
        <f>D232*E232/2</f>
        <v/>
      </c>
      <c r="G232" s="255">
        <f>F232*200</f>
        <v/>
      </c>
      <c r="H232" s="85" t="inlineStr">
        <is>
          <t>24</t>
        </is>
      </c>
      <c r="I232" s="86" t="inlineStr">
        <is>
          <t>15%</t>
        </is>
      </c>
      <c r="J232" s="86" t="inlineStr">
        <is>
          <t>15%</t>
        </is>
      </c>
      <c r="K232" s="86" t="inlineStr">
        <is>
          <t>15%</t>
        </is>
      </c>
      <c r="L232" s="86" t="inlineStr">
        <is>
          <t>15%</t>
        </is>
      </c>
      <c r="M232" s="88" t="inlineStr">
        <is>
          <t>x</t>
        </is>
      </c>
    </row>
    <row r="233" ht="24" customHeight="1">
      <c r="A233" s="414" t="n"/>
      <c r="B233" s="132" t="inlineStr">
        <is>
          <t>15级</t>
        </is>
      </c>
      <c r="C233" s="86" t="inlineStr">
        <is>
          <t>39</t>
        </is>
      </c>
      <c r="D233" s="86" t="inlineStr">
        <is>
          <t>410</t>
        </is>
      </c>
      <c r="E233" s="86" t="inlineStr">
        <is>
          <t>10</t>
        </is>
      </c>
      <c r="F233" s="86">
        <f>D233*E233/2</f>
        <v/>
      </c>
      <c r="G233" s="255">
        <f>F233*200</f>
        <v/>
      </c>
      <c r="H233" s="85" t="inlineStr">
        <is>
          <t>27</t>
        </is>
      </c>
      <c r="I233" s="86" t="inlineStr">
        <is>
          <t>16%</t>
        </is>
      </c>
      <c r="J233" s="86" t="inlineStr">
        <is>
          <t>16%</t>
        </is>
      </c>
      <c r="K233" s="86" t="inlineStr">
        <is>
          <t>16%</t>
        </is>
      </c>
      <c r="L233" s="86" t="inlineStr">
        <is>
          <t>16%</t>
        </is>
      </c>
      <c r="M233" s="88" t="inlineStr">
        <is>
          <t>x</t>
        </is>
      </c>
    </row>
    <row r="234" ht="24" customHeight="1">
      <c r="A234" s="414" t="n"/>
      <c r="B234" s="132" t="inlineStr">
        <is>
          <t>16级</t>
        </is>
      </c>
      <c r="C234" s="86" t="inlineStr">
        <is>
          <t>42</t>
        </is>
      </c>
      <c r="D234" s="86" t="inlineStr">
        <is>
          <t>420</t>
        </is>
      </c>
      <c r="E234" s="86" t="inlineStr">
        <is>
          <t>10</t>
        </is>
      </c>
      <c r="F234" s="86">
        <f>D234*E234/2</f>
        <v/>
      </c>
      <c r="G234" s="255">
        <f>F234*200</f>
        <v/>
      </c>
      <c r="H234" s="85" t="inlineStr">
        <is>
          <t>30</t>
        </is>
      </c>
      <c r="I234" s="86" t="inlineStr">
        <is>
          <t>17%</t>
        </is>
      </c>
      <c r="J234" s="86" t="inlineStr">
        <is>
          <t>17%</t>
        </is>
      </c>
      <c r="K234" s="86" t="inlineStr">
        <is>
          <t>17%</t>
        </is>
      </c>
      <c r="L234" s="86" t="inlineStr">
        <is>
          <t>17%</t>
        </is>
      </c>
      <c r="M234" s="88" t="inlineStr">
        <is>
          <t>x</t>
        </is>
      </c>
    </row>
    <row r="235" ht="24" customHeight="1">
      <c r="A235" s="414" t="n"/>
      <c r="B235" s="132" t="inlineStr">
        <is>
          <t>17级</t>
        </is>
      </c>
      <c r="C235" s="86" t="inlineStr">
        <is>
          <t>45</t>
        </is>
      </c>
      <c r="D235" s="86" t="inlineStr">
        <is>
          <t>442</t>
        </is>
      </c>
      <c r="E235" s="86" t="inlineStr">
        <is>
          <t>12</t>
        </is>
      </c>
      <c r="F235" s="86">
        <f>D235*E235/2</f>
        <v/>
      </c>
      <c r="G235" s="255">
        <f>F235*200</f>
        <v/>
      </c>
      <c r="H235" s="85" t="inlineStr">
        <is>
          <t>33</t>
        </is>
      </c>
      <c r="I235" s="86" t="inlineStr">
        <is>
          <t>18%</t>
        </is>
      </c>
      <c r="J235" s="86" t="inlineStr">
        <is>
          <t>18%</t>
        </is>
      </c>
      <c r="K235" s="86" t="inlineStr">
        <is>
          <t>18%</t>
        </is>
      </c>
      <c r="L235" s="86" t="inlineStr">
        <is>
          <t>18%</t>
        </is>
      </c>
      <c r="M235" s="88" t="inlineStr">
        <is>
          <t>x</t>
        </is>
      </c>
    </row>
    <row r="236" ht="24" customHeight="1">
      <c r="A236" s="749" t="n"/>
      <c r="B236" s="138" t="inlineStr">
        <is>
          <t>18级</t>
        </is>
      </c>
      <c r="C236" s="139" t="inlineStr">
        <is>
          <t>48</t>
        </is>
      </c>
      <c r="D236" s="91" t="inlineStr">
        <is>
          <t>x</t>
        </is>
      </c>
      <c r="E236" s="91" t="inlineStr">
        <is>
          <t>x</t>
        </is>
      </c>
      <c r="F236" s="91" t="inlineStr">
        <is>
          <t>x</t>
        </is>
      </c>
      <c r="G236" s="692" t="inlineStr">
        <is>
          <t>x</t>
        </is>
      </c>
      <c r="H236" s="256" t="inlineStr">
        <is>
          <t>36</t>
        </is>
      </c>
      <c r="I236" s="139" t="inlineStr">
        <is>
          <t>20%</t>
        </is>
      </c>
      <c r="J236" s="139" t="inlineStr">
        <is>
          <t>20%</t>
        </is>
      </c>
      <c r="K236" s="139" t="inlineStr">
        <is>
          <t>20%</t>
        </is>
      </c>
      <c r="L236" s="139" t="inlineStr">
        <is>
          <t>20%</t>
        </is>
      </c>
      <c r="M236" s="92" t="inlineStr">
        <is>
          <t>x</t>
        </is>
      </c>
    </row>
    <row r="237" ht="24" customHeight="1">
      <c r="A237" s="1260" t="inlineStr"/>
      <c r="B237" s="22" t="n"/>
      <c r="C237" s="22" t="n"/>
      <c r="D237" s="22" t="n"/>
      <c r="E237" s="22" t="n"/>
      <c r="F237" s="22" t="n"/>
      <c r="G237" s="22" t="n"/>
      <c r="H237" s="22" t="n"/>
      <c r="I237" s="22" t="n"/>
      <c r="J237" s="22" t="n"/>
      <c r="K237" s="22" t="n"/>
      <c r="L237" s="22" t="n"/>
      <c r="M237" s="23" t="n"/>
    </row>
    <row r="238" ht="24" customHeight="1">
      <c r="A238" s="386" t="inlineStr">
        <is>
          <t>群侠名册</t>
        </is>
      </c>
      <c r="B238" s="386" t="inlineStr">
        <is>
          <t>属性</t>
        </is>
      </c>
      <c r="C238" s="386" t="inlineStr">
        <is>
          <t>战斗力</t>
        </is>
      </c>
      <c r="D238" s="386" t="inlineStr">
        <is>
          <t>进度值</t>
        </is>
      </c>
      <c r="E238" s="386" t="inlineStr">
        <is>
          <t>单次材料</t>
        </is>
      </c>
      <c r="F238" s="386" t="inlineStr">
        <is>
          <t>满值材料</t>
        </is>
      </c>
      <c r="G238" s="24" t="inlineStr">
        <is>
          <t>满值斗豆</t>
        </is>
      </c>
      <c r="H238" s="989" t="inlineStr">
        <is>
          <t>武器抗暴</t>
        </is>
      </c>
      <c r="I238" s="989" t="inlineStr">
        <is>
          <t>武器减伤</t>
        </is>
      </c>
      <c r="J238" s="989" t="inlineStr">
        <is>
          <t>力量值</t>
        </is>
      </c>
      <c r="K238" s="989" t="inlineStr">
        <is>
          <t>敏捷值</t>
        </is>
      </c>
      <c r="L238" s="989" t="inlineStr">
        <is>
          <t>速度值</t>
        </is>
      </c>
      <c r="M238" s="386" t="inlineStr">
        <is>
          <t>x</t>
        </is>
      </c>
    </row>
    <row r="239" ht="24" customHeight="1">
      <c r="A239" s="685" t="inlineStr">
        <is>
          <t>巾帼须眉
2星林朝英
2星郭襄
2星周芷若
侠士≥10级</t>
        </is>
      </c>
      <c r="B239" s="73" t="inlineStr">
        <is>
          <t>0级</t>
        </is>
      </c>
      <c r="C239" s="74" t="inlineStr">
        <is>
          <t>1</t>
        </is>
      </c>
      <c r="D239" s="74" t="inlineStr">
        <is>
          <t>8</t>
        </is>
      </c>
      <c r="E239" s="74" t="inlineStr">
        <is>
          <t>1</t>
        </is>
      </c>
      <c r="F239" s="74">
        <f>D239*E239/2</f>
        <v/>
      </c>
      <c r="G239" s="770">
        <f>F239*200</f>
        <v/>
      </c>
      <c r="H239" s="319" t="inlineStr">
        <is>
          <t>1%</t>
        </is>
      </c>
      <c r="I239" s="74" t="inlineStr">
        <is>
          <t>1%</t>
        </is>
      </c>
      <c r="J239" s="74" t="inlineStr">
        <is>
          <t>1</t>
        </is>
      </c>
      <c r="K239" s="74" t="inlineStr">
        <is>
          <t>1</t>
        </is>
      </c>
      <c r="L239" s="74" t="inlineStr">
        <is>
          <t>1</t>
        </is>
      </c>
      <c r="M239" s="1056" t="inlineStr">
        <is>
          <t>x</t>
        </is>
      </c>
    </row>
    <row r="240" ht="24" customHeight="1">
      <c r="A240" s="414" t="n"/>
      <c r="B240" s="132" t="inlineStr">
        <is>
          <t>1级</t>
        </is>
      </c>
      <c r="C240" s="86" t="inlineStr">
        <is>
          <t>2</t>
        </is>
      </c>
      <c r="D240" s="86" t="inlineStr">
        <is>
          <t>18</t>
        </is>
      </c>
      <c r="E240" s="86" t="inlineStr">
        <is>
          <t>1</t>
        </is>
      </c>
      <c r="F240" s="86">
        <f>D240*E240/2</f>
        <v/>
      </c>
      <c r="G240" s="255">
        <f>F240*200</f>
        <v/>
      </c>
      <c r="H240" s="85" t="inlineStr">
        <is>
          <t>2%</t>
        </is>
      </c>
      <c r="I240" s="86" t="inlineStr">
        <is>
          <t>2%</t>
        </is>
      </c>
      <c r="J240" s="86" t="inlineStr">
        <is>
          <t>1</t>
        </is>
      </c>
      <c r="K240" s="86" t="inlineStr">
        <is>
          <t>1</t>
        </is>
      </c>
      <c r="L240" s="86" t="inlineStr">
        <is>
          <t>1</t>
        </is>
      </c>
      <c r="M240" s="88" t="inlineStr">
        <is>
          <t>x</t>
        </is>
      </c>
    </row>
    <row r="241" ht="24" customHeight="1">
      <c r="A241" s="414" t="n"/>
      <c r="B241" s="132" t="inlineStr">
        <is>
          <t>2级</t>
        </is>
      </c>
      <c r="C241" s="86" t="inlineStr">
        <is>
          <t>4</t>
        </is>
      </c>
      <c r="D241" s="86" t="inlineStr">
        <is>
          <t>32</t>
        </is>
      </c>
      <c r="E241" s="86" t="inlineStr">
        <is>
          <t>2</t>
        </is>
      </c>
      <c r="F241" s="86">
        <f>D241*E241/2</f>
        <v/>
      </c>
      <c r="G241" s="255">
        <f>F241*200</f>
        <v/>
      </c>
      <c r="H241" s="85" t="inlineStr">
        <is>
          <t>3%</t>
        </is>
      </c>
      <c r="I241" s="86" t="inlineStr">
        <is>
          <t>3%</t>
        </is>
      </c>
      <c r="J241" s="86" t="inlineStr">
        <is>
          <t>2</t>
        </is>
      </c>
      <c r="K241" s="86" t="inlineStr">
        <is>
          <t>2</t>
        </is>
      </c>
      <c r="L241" s="86" t="inlineStr">
        <is>
          <t>2</t>
        </is>
      </c>
      <c r="M241" s="88" t="inlineStr">
        <is>
          <t>x</t>
        </is>
      </c>
    </row>
    <row r="242" ht="24" customHeight="1">
      <c r="A242" s="414" t="n"/>
      <c r="B242" s="132" t="inlineStr">
        <is>
          <t>3级</t>
        </is>
      </c>
      <c r="C242" s="86" t="inlineStr">
        <is>
          <t>6</t>
        </is>
      </c>
      <c r="D242" s="86" t="inlineStr">
        <is>
          <t>66</t>
        </is>
      </c>
      <c r="E242" s="86" t="inlineStr">
        <is>
          <t>2</t>
        </is>
      </c>
      <c r="F242" s="86">
        <f>D242*E242/2</f>
        <v/>
      </c>
      <c r="G242" s="255">
        <f>F242*200</f>
        <v/>
      </c>
      <c r="H242" s="85" t="inlineStr">
        <is>
          <t>4%</t>
        </is>
      </c>
      <c r="I242" s="86" t="inlineStr">
        <is>
          <t>4%</t>
        </is>
      </c>
      <c r="J242" s="86" t="inlineStr">
        <is>
          <t>3</t>
        </is>
      </c>
      <c r="K242" s="86" t="inlineStr">
        <is>
          <t>3</t>
        </is>
      </c>
      <c r="L242" s="86" t="inlineStr">
        <is>
          <t>3</t>
        </is>
      </c>
      <c r="M242" s="88" t="inlineStr">
        <is>
          <t>x</t>
        </is>
      </c>
    </row>
    <row r="243" ht="24" customHeight="1">
      <c r="A243" s="414" t="n"/>
      <c r="B243" s="132" t="inlineStr">
        <is>
          <t>4级</t>
        </is>
      </c>
      <c r="C243" s="86" t="inlineStr">
        <is>
          <t>8</t>
        </is>
      </c>
      <c r="D243" s="86" t="inlineStr">
        <is>
          <t>72</t>
        </is>
      </c>
      <c r="E243" s="86" t="inlineStr">
        <is>
          <t>3</t>
        </is>
      </c>
      <c r="F243" s="86">
        <f>D243*E243/2</f>
        <v/>
      </c>
      <c r="G243" s="255">
        <f>F243*200</f>
        <v/>
      </c>
      <c r="H243" s="85" t="inlineStr">
        <is>
          <t>5%</t>
        </is>
      </c>
      <c r="I243" s="86" t="inlineStr">
        <is>
          <t>5%</t>
        </is>
      </c>
      <c r="J243" s="86" t="inlineStr">
        <is>
          <t>4</t>
        </is>
      </c>
      <c r="K243" s="86" t="inlineStr">
        <is>
          <t>4</t>
        </is>
      </c>
      <c r="L243" s="86" t="inlineStr">
        <is>
          <t>4</t>
        </is>
      </c>
      <c r="M243" s="88" t="inlineStr">
        <is>
          <t>x</t>
        </is>
      </c>
    </row>
    <row r="244" ht="24" customHeight="1">
      <c r="A244" s="414" t="n"/>
      <c r="B244" s="132" t="inlineStr">
        <is>
          <t>5级</t>
        </is>
      </c>
      <c r="C244" s="86" t="inlineStr">
        <is>
          <t>10</t>
        </is>
      </c>
      <c r="D244" s="86" t="inlineStr">
        <is>
          <t>88</t>
        </is>
      </c>
      <c r="E244" s="86" t="inlineStr">
        <is>
          <t>4</t>
        </is>
      </c>
      <c r="F244" s="86">
        <f>D244*E244/2</f>
        <v/>
      </c>
      <c r="G244" s="255">
        <f>F244*200</f>
        <v/>
      </c>
      <c r="H244" s="85" t="inlineStr">
        <is>
          <t>7%</t>
        </is>
      </c>
      <c r="I244" s="86" t="inlineStr">
        <is>
          <t>7%</t>
        </is>
      </c>
      <c r="J244" s="86" t="inlineStr">
        <is>
          <t>5</t>
        </is>
      </c>
      <c r="K244" s="86" t="inlineStr">
        <is>
          <t>5</t>
        </is>
      </c>
      <c r="L244" s="86" t="inlineStr">
        <is>
          <t>5</t>
        </is>
      </c>
      <c r="M244" s="88" t="inlineStr">
        <is>
          <t>x</t>
        </is>
      </c>
    </row>
    <row r="245" ht="24" customHeight="1">
      <c r="A245" s="414" t="n"/>
      <c r="B245" s="132" t="inlineStr">
        <is>
          <t>6级</t>
        </is>
      </c>
      <c r="C245" s="86" t="inlineStr">
        <is>
          <t>12</t>
        </is>
      </c>
      <c r="D245" s="86" t="inlineStr">
        <is>
          <t>128</t>
        </is>
      </c>
      <c r="E245" s="86" t="inlineStr">
        <is>
          <t>4</t>
        </is>
      </c>
      <c r="F245" s="86">
        <f>D245*E245/2</f>
        <v/>
      </c>
      <c r="G245" s="255">
        <f>F245*200</f>
        <v/>
      </c>
      <c r="H245" s="85" t="inlineStr">
        <is>
          <t>9%</t>
        </is>
      </c>
      <c r="I245" s="86" t="inlineStr">
        <is>
          <t>9%</t>
        </is>
      </c>
      <c r="J245" s="86" t="inlineStr">
        <is>
          <t>6</t>
        </is>
      </c>
      <c r="K245" s="86" t="inlineStr">
        <is>
          <t>6</t>
        </is>
      </c>
      <c r="L245" s="86" t="inlineStr">
        <is>
          <t>6</t>
        </is>
      </c>
      <c r="M245" s="88" t="inlineStr">
        <is>
          <t>x</t>
        </is>
      </c>
    </row>
    <row r="246" ht="24" customHeight="1">
      <c r="A246" s="414" t="n"/>
      <c r="B246" s="132" t="inlineStr">
        <is>
          <t>7级</t>
        </is>
      </c>
      <c r="C246" s="86" t="inlineStr">
        <is>
          <t>15</t>
        </is>
      </c>
      <c r="D246" s="86" t="inlineStr">
        <is>
          <t>168</t>
        </is>
      </c>
      <c r="E246" s="86" t="inlineStr">
        <is>
          <t>5</t>
        </is>
      </c>
      <c r="F246" s="86">
        <f>D246*E246/2</f>
        <v/>
      </c>
      <c r="G246" s="255">
        <f>F246*200</f>
        <v/>
      </c>
      <c r="H246" s="85" t="inlineStr">
        <is>
          <t>11%</t>
        </is>
      </c>
      <c r="I246" s="86" t="inlineStr">
        <is>
          <t>11%</t>
        </is>
      </c>
      <c r="J246" s="86" t="inlineStr">
        <is>
          <t>7</t>
        </is>
      </c>
      <c r="K246" s="86" t="inlineStr">
        <is>
          <t>7</t>
        </is>
      </c>
      <c r="L246" s="86" t="inlineStr">
        <is>
          <t>7</t>
        </is>
      </c>
      <c r="M246" s="88" t="inlineStr">
        <is>
          <t>x</t>
        </is>
      </c>
    </row>
    <row r="247" ht="24" customHeight="1">
      <c r="A247" s="414" t="n"/>
      <c r="B247" s="132" t="inlineStr">
        <is>
          <t>8级</t>
        </is>
      </c>
      <c r="C247" s="86" t="inlineStr">
        <is>
          <t>18</t>
        </is>
      </c>
      <c r="D247" s="86" t="inlineStr">
        <is>
          <t>198</t>
        </is>
      </c>
      <c r="E247" s="86" t="inlineStr">
        <is>
          <t>6</t>
        </is>
      </c>
      <c r="F247" s="86">
        <f>D247*E247/2</f>
        <v/>
      </c>
      <c r="G247" s="255">
        <f>F247*200</f>
        <v/>
      </c>
      <c r="H247" s="85" t="inlineStr">
        <is>
          <t>13%</t>
        </is>
      </c>
      <c r="I247" s="86" t="inlineStr">
        <is>
          <t>13%</t>
        </is>
      </c>
      <c r="J247" s="86" t="inlineStr">
        <is>
          <t>8</t>
        </is>
      </c>
      <c r="K247" s="86" t="inlineStr">
        <is>
          <t>8</t>
        </is>
      </c>
      <c r="L247" s="86" t="inlineStr">
        <is>
          <t>8</t>
        </is>
      </c>
      <c r="M247" s="88" t="inlineStr">
        <is>
          <t>x</t>
        </is>
      </c>
    </row>
    <row r="248" ht="24" customHeight="1">
      <c r="A248" s="414" t="n"/>
      <c r="B248" s="132" t="inlineStr">
        <is>
          <t>9级</t>
        </is>
      </c>
      <c r="C248" s="86" t="inlineStr">
        <is>
          <t>21</t>
        </is>
      </c>
      <c r="D248" s="86" t="inlineStr">
        <is>
          <t>248</t>
        </is>
      </c>
      <c r="E248" s="86" t="inlineStr">
        <is>
          <t>6</t>
        </is>
      </c>
      <c r="F248" s="86">
        <f>D248*E248/2</f>
        <v/>
      </c>
      <c r="G248" s="255">
        <f>F248*200</f>
        <v/>
      </c>
      <c r="H248" s="85" t="inlineStr">
        <is>
          <t>15%</t>
        </is>
      </c>
      <c r="I248" s="86" t="inlineStr">
        <is>
          <t>15%</t>
        </is>
      </c>
      <c r="J248" s="86" t="inlineStr">
        <is>
          <t>9</t>
        </is>
      </c>
      <c r="K248" s="86" t="inlineStr">
        <is>
          <t>9</t>
        </is>
      </c>
      <c r="L248" s="86" t="inlineStr">
        <is>
          <t>9</t>
        </is>
      </c>
      <c r="M248" s="88" t="inlineStr">
        <is>
          <t>x</t>
        </is>
      </c>
    </row>
    <row r="249" ht="24" customHeight="1">
      <c r="A249" s="414" t="n"/>
      <c r="B249" s="132" t="inlineStr">
        <is>
          <t>10级</t>
        </is>
      </c>
      <c r="C249" s="86" t="inlineStr">
        <is>
          <t>24</t>
        </is>
      </c>
      <c r="D249" s="86" t="inlineStr">
        <is>
          <t>300</t>
        </is>
      </c>
      <c r="E249" s="86" t="inlineStr">
        <is>
          <t>8</t>
        </is>
      </c>
      <c r="F249" s="86">
        <f>D249*E249/2</f>
        <v/>
      </c>
      <c r="G249" s="255">
        <f>F249*200</f>
        <v/>
      </c>
      <c r="H249" s="85" t="inlineStr">
        <is>
          <t>17%</t>
        </is>
      </c>
      <c r="I249" s="86" t="inlineStr">
        <is>
          <t>17%</t>
        </is>
      </c>
      <c r="J249" s="86" t="inlineStr">
        <is>
          <t>10</t>
        </is>
      </c>
      <c r="K249" s="86" t="inlineStr">
        <is>
          <t>10</t>
        </is>
      </c>
      <c r="L249" s="86" t="inlineStr">
        <is>
          <t>10</t>
        </is>
      </c>
      <c r="M249" s="88" t="inlineStr">
        <is>
          <t>x</t>
        </is>
      </c>
    </row>
    <row r="250" ht="24" customHeight="1">
      <c r="A250" s="414" t="n"/>
      <c r="B250" s="132" t="inlineStr">
        <is>
          <t>11级</t>
        </is>
      </c>
      <c r="C250" s="86" t="inlineStr">
        <is>
          <t>27</t>
        </is>
      </c>
      <c r="D250" s="86" t="inlineStr">
        <is>
          <t>320</t>
        </is>
      </c>
      <c r="E250" s="86" t="inlineStr">
        <is>
          <t>8</t>
        </is>
      </c>
      <c r="F250" s="86">
        <f>D250*E250/2</f>
        <v/>
      </c>
      <c r="G250" s="255">
        <f>F250*200</f>
        <v/>
      </c>
      <c r="H250" s="85" t="inlineStr">
        <is>
          <t>19%</t>
        </is>
      </c>
      <c r="I250" s="86" t="inlineStr">
        <is>
          <t>19%</t>
        </is>
      </c>
      <c r="J250" s="86" t="inlineStr">
        <is>
          <t>12</t>
        </is>
      </c>
      <c r="K250" s="86" t="inlineStr">
        <is>
          <t>12</t>
        </is>
      </c>
      <c r="L250" s="86" t="inlineStr">
        <is>
          <t>12</t>
        </is>
      </c>
      <c r="M250" s="88" t="inlineStr">
        <is>
          <t>x</t>
        </is>
      </c>
    </row>
    <row r="251" ht="24" customHeight="1">
      <c r="A251" s="414" t="n"/>
      <c r="B251" s="132" t="inlineStr">
        <is>
          <t>12级</t>
        </is>
      </c>
      <c r="C251" s="86" t="inlineStr">
        <is>
          <t>30</t>
        </is>
      </c>
      <c r="D251" s="86" t="inlineStr">
        <is>
          <t>360</t>
        </is>
      </c>
      <c r="E251" s="86" t="inlineStr">
        <is>
          <t>8</t>
        </is>
      </c>
      <c r="F251" s="86">
        <f>D251*E251/2</f>
        <v/>
      </c>
      <c r="G251" s="255">
        <f>F251*200</f>
        <v/>
      </c>
      <c r="H251" s="85" t="inlineStr">
        <is>
          <t>21%</t>
        </is>
      </c>
      <c r="I251" s="86" t="inlineStr">
        <is>
          <t>21%</t>
        </is>
      </c>
      <c r="J251" s="86" t="inlineStr">
        <is>
          <t>14</t>
        </is>
      </c>
      <c r="K251" s="86" t="inlineStr">
        <is>
          <t>14</t>
        </is>
      </c>
      <c r="L251" s="86" t="inlineStr">
        <is>
          <t>14</t>
        </is>
      </c>
      <c r="M251" s="88" t="inlineStr">
        <is>
          <t>x</t>
        </is>
      </c>
    </row>
    <row r="252" ht="24" customHeight="1">
      <c r="A252" s="414" t="n"/>
      <c r="B252" s="132" t="inlineStr">
        <is>
          <t>13级</t>
        </is>
      </c>
      <c r="C252" s="86" t="inlineStr">
        <is>
          <t>33</t>
        </is>
      </c>
      <c r="D252" s="86" t="inlineStr">
        <is>
          <t>386</t>
        </is>
      </c>
      <c r="E252" s="86" t="inlineStr">
        <is>
          <t>9</t>
        </is>
      </c>
      <c r="F252" s="86">
        <f>D252*E252/2</f>
        <v/>
      </c>
      <c r="G252" s="255">
        <f>F252*200</f>
        <v/>
      </c>
      <c r="H252" s="85" t="inlineStr">
        <is>
          <t>23%</t>
        </is>
      </c>
      <c r="I252" s="86" t="inlineStr">
        <is>
          <t>23%</t>
        </is>
      </c>
      <c r="J252" s="86" t="inlineStr">
        <is>
          <t>16</t>
        </is>
      </c>
      <c r="K252" s="86" t="inlineStr">
        <is>
          <t>16</t>
        </is>
      </c>
      <c r="L252" s="86" t="inlineStr">
        <is>
          <t>16</t>
        </is>
      </c>
      <c r="M252" s="88" t="inlineStr">
        <is>
          <t>x</t>
        </is>
      </c>
    </row>
    <row r="253" ht="24" customHeight="1">
      <c r="A253" s="414" t="n"/>
      <c r="B253" s="132" t="inlineStr">
        <is>
          <t>14级</t>
        </is>
      </c>
      <c r="C253" s="86" t="inlineStr">
        <is>
          <t>36</t>
        </is>
      </c>
      <c r="D253" s="86" t="inlineStr">
        <is>
          <t>396</t>
        </is>
      </c>
      <c r="E253" s="86" t="inlineStr">
        <is>
          <t>9</t>
        </is>
      </c>
      <c r="F253" s="86">
        <f>D253*E253/2</f>
        <v/>
      </c>
      <c r="G253" s="255">
        <f>F253*200</f>
        <v/>
      </c>
      <c r="H253" s="85" t="inlineStr">
        <is>
          <t>25%</t>
        </is>
      </c>
      <c r="I253" s="86" t="inlineStr">
        <is>
          <t>25%</t>
        </is>
      </c>
      <c r="J253" s="86" t="inlineStr">
        <is>
          <t>18</t>
        </is>
      </c>
      <c r="K253" s="86" t="inlineStr">
        <is>
          <t>18</t>
        </is>
      </c>
      <c r="L253" s="86" t="inlineStr">
        <is>
          <t>18</t>
        </is>
      </c>
      <c r="M253" s="88" t="inlineStr">
        <is>
          <t>x</t>
        </is>
      </c>
    </row>
    <row r="254" ht="24" customHeight="1">
      <c r="A254" s="414" t="n"/>
      <c r="B254" s="132" t="inlineStr">
        <is>
          <t>15级</t>
        </is>
      </c>
      <c r="C254" s="86" t="inlineStr">
        <is>
          <t>39</t>
        </is>
      </c>
      <c r="D254" s="86" t="inlineStr">
        <is>
          <t>410</t>
        </is>
      </c>
      <c r="E254" s="86" t="inlineStr">
        <is>
          <t>10</t>
        </is>
      </c>
      <c r="F254" s="86">
        <f>D254*E254/2</f>
        <v/>
      </c>
      <c r="G254" s="255">
        <f>F254*200</f>
        <v/>
      </c>
      <c r="H254" s="85" t="inlineStr">
        <is>
          <t>28%</t>
        </is>
      </c>
      <c r="I254" s="86" t="inlineStr">
        <is>
          <t>28%</t>
        </is>
      </c>
      <c r="J254" s="86" t="inlineStr">
        <is>
          <t>20</t>
        </is>
      </c>
      <c r="K254" s="86" t="inlineStr">
        <is>
          <t>20</t>
        </is>
      </c>
      <c r="L254" s="86" t="inlineStr">
        <is>
          <t>20</t>
        </is>
      </c>
      <c r="M254" s="88" t="inlineStr">
        <is>
          <t>x</t>
        </is>
      </c>
    </row>
    <row r="255" ht="24" customHeight="1">
      <c r="A255" s="414" t="n"/>
      <c r="B255" s="132" t="inlineStr">
        <is>
          <t>16级</t>
        </is>
      </c>
      <c r="C255" s="86" t="inlineStr">
        <is>
          <t>42</t>
        </is>
      </c>
      <c r="D255" s="86" t="inlineStr">
        <is>
          <t>420</t>
        </is>
      </c>
      <c r="E255" s="86" t="inlineStr">
        <is>
          <t>10</t>
        </is>
      </c>
      <c r="F255" s="86">
        <f>D255*E255/2</f>
        <v/>
      </c>
      <c r="G255" s="255">
        <f>F255*200</f>
        <v/>
      </c>
      <c r="H255" s="85" t="inlineStr">
        <is>
          <t>31%</t>
        </is>
      </c>
      <c r="I255" s="86" t="inlineStr">
        <is>
          <t>31%</t>
        </is>
      </c>
      <c r="J255" s="86" t="inlineStr">
        <is>
          <t>22</t>
        </is>
      </c>
      <c r="K255" s="86" t="inlineStr">
        <is>
          <t>22</t>
        </is>
      </c>
      <c r="L255" s="86" t="inlineStr">
        <is>
          <t>22</t>
        </is>
      </c>
      <c r="M255" s="88" t="inlineStr">
        <is>
          <t>x</t>
        </is>
      </c>
    </row>
    <row r="256" ht="24" customHeight="1">
      <c r="A256" s="414" t="n"/>
      <c r="B256" s="132" t="inlineStr">
        <is>
          <t>17级</t>
        </is>
      </c>
      <c r="C256" s="86" t="inlineStr">
        <is>
          <t>45</t>
        </is>
      </c>
      <c r="D256" s="86" t="inlineStr">
        <is>
          <t>442</t>
        </is>
      </c>
      <c r="E256" s="86" t="inlineStr">
        <is>
          <t>12</t>
        </is>
      </c>
      <c r="F256" s="86">
        <f>D256*E256/2</f>
        <v/>
      </c>
      <c r="G256" s="255">
        <f>F256*200</f>
        <v/>
      </c>
      <c r="H256" s="85" t="inlineStr">
        <is>
          <t>34%</t>
        </is>
      </c>
      <c r="I256" s="86" t="inlineStr">
        <is>
          <t>34%</t>
        </is>
      </c>
      <c r="J256" s="86" t="inlineStr">
        <is>
          <t>24</t>
        </is>
      </c>
      <c r="K256" s="86" t="inlineStr">
        <is>
          <t>24</t>
        </is>
      </c>
      <c r="L256" s="86" t="inlineStr">
        <is>
          <t>24</t>
        </is>
      </c>
      <c r="M256" s="88" t="inlineStr">
        <is>
          <t>x</t>
        </is>
      </c>
    </row>
    <row r="257" ht="24" customHeight="1">
      <c r="A257" s="414" t="n"/>
      <c r="B257" s="138" t="inlineStr">
        <is>
          <t>18级</t>
        </is>
      </c>
      <c r="C257" s="139" t="inlineStr">
        <is>
          <t>48</t>
        </is>
      </c>
      <c r="D257" s="91" t="inlineStr">
        <is>
          <t>x</t>
        </is>
      </c>
      <c r="E257" s="91" t="inlineStr">
        <is>
          <t>x</t>
        </is>
      </c>
      <c r="F257" s="91" t="inlineStr">
        <is>
          <t>x</t>
        </is>
      </c>
      <c r="G257" s="692" t="inlineStr">
        <is>
          <t>x</t>
        </is>
      </c>
      <c r="H257" s="256" t="inlineStr">
        <is>
          <t>37%</t>
        </is>
      </c>
      <c r="I257" s="139" t="inlineStr">
        <is>
          <t>37%</t>
        </is>
      </c>
      <c r="J257" s="139" t="inlineStr">
        <is>
          <t>27</t>
        </is>
      </c>
      <c r="K257" s="139" t="inlineStr">
        <is>
          <t>27</t>
        </is>
      </c>
      <c r="L257" s="139" t="inlineStr">
        <is>
          <t>27</t>
        </is>
      </c>
      <c r="M257" s="92" t="inlineStr">
        <is>
          <t>x</t>
        </is>
      </c>
    </row>
    <row r="258" ht="24" customHeight="1">
      <c r="A258" s="1260" t="inlineStr"/>
      <c r="B258" s="22" t="n"/>
      <c r="C258" s="22" t="n"/>
      <c r="D258" s="22" t="n"/>
      <c r="E258" s="22" t="n"/>
      <c r="F258" s="22" t="n"/>
      <c r="G258" s="22" t="n"/>
      <c r="H258" s="22" t="n"/>
      <c r="I258" s="22" t="n"/>
      <c r="J258" s="22" t="n"/>
      <c r="K258" s="22" t="n"/>
      <c r="L258" s="22" t="n"/>
      <c r="M258" s="23" t="n"/>
    </row>
    <row r="259" ht="24" customHeight="1">
      <c r="A259" s="386" t="inlineStr">
        <is>
          <t>群侠名册</t>
        </is>
      </c>
      <c r="B259" s="386" t="inlineStr">
        <is>
          <t>属性</t>
        </is>
      </c>
      <c r="C259" s="386" t="inlineStr">
        <is>
          <t>战斗力</t>
        </is>
      </c>
      <c r="D259" s="386" t="inlineStr">
        <is>
          <t>进度值</t>
        </is>
      </c>
      <c r="E259" s="386" t="inlineStr">
        <is>
          <t>单次材料</t>
        </is>
      </c>
      <c r="F259" s="386" t="inlineStr">
        <is>
          <t>满值材料</t>
        </is>
      </c>
      <c r="G259" s="24" t="inlineStr">
        <is>
          <t>满值斗豆</t>
        </is>
      </c>
      <c r="H259" s="989" t="inlineStr">
        <is>
          <t>生命值</t>
        </is>
      </c>
      <c r="I259" s="989" t="inlineStr">
        <is>
          <t>大型韧性</t>
        </is>
      </c>
      <c r="J259" s="989" t="inlineStr">
        <is>
          <t>中型韧性</t>
        </is>
      </c>
      <c r="K259" s="989" t="inlineStr">
        <is>
          <t>小型韧性</t>
        </is>
      </c>
      <c r="L259" s="989" t="inlineStr">
        <is>
          <t>投掷韧性</t>
        </is>
      </c>
      <c r="M259" s="386" t="inlineStr">
        <is>
          <t>x</t>
        </is>
      </c>
    </row>
    <row r="260" ht="24" customHeight="1">
      <c r="A260" s="744" t="inlineStr">
        <is>
          <t>老当益壮
2星龙岛主
2星王处一
侠士≥10级</t>
        </is>
      </c>
      <c r="B260" s="73" t="inlineStr">
        <is>
          <t>0级</t>
        </is>
      </c>
      <c r="C260" s="74" t="inlineStr">
        <is>
          <t>1</t>
        </is>
      </c>
      <c r="D260" s="74" t="inlineStr">
        <is>
          <t>8</t>
        </is>
      </c>
      <c r="E260" s="74" t="inlineStr">
        <is>
          <t>1</t>
        </is>
      </c>
      <c r="F260" s="74">
        <f>D260*E260/2</f>
        <v/>
      </c>
      <c r="G260" s="770">
        <f>F260*200</f>
        <v/>
      </c>
      <c r="H260" s="319" t="inlineStr">
        <is>
          <t>1</t>
        </is>
      </c>
      <c r="I260" s="74" t="inlineStr">
        <is>
          <t>1%</t>
        </is>
      </c>
      <c r="J260" s="74" t="inlineStr">
        <is>
          <t>1%</t>
        </is>
      </c>
      <c r="K260" s="74" t="inlineStr">
        <is>
          <t>1%</t>
        </is>
      </c>
      <c r="L260" s="74" t="inlineStr">
        <is>
          <t>1%</t>
        </is>
      </c>
      <c r="M260" s="1056" t="inlineStr">
        <is>
          <t>x</t>
        </is>
      </c>
    </row>
    <row r="261" ht="24" customHeight="1">
      <c r="A261" s="414" t="n"/>
      <c r="B261" s="132" t="inlineStr">
        <is>
          <t>1级</t>
        </is>
      </c>
      <c r="C261" s="86" t="inlineStr">
        <is>
          <t>2</t>
        </is>
      </c>
      <c r="D261" s="86" t="inlineStr">
        <is>
          <t>18</t>
        </is>
      </c>
      <c r="E261" s="86" t="inlineStr">
        <is>
          <t>1</t>
        </is>
      </c>
      <c r="F261" s="86">
        <f>D261*E261/2</f>
        <v/>
      </c>
      <c r="G261" s="255">
        <f>F261*200</f>
        <v/>
      </c>
      <c r="H261" s="85" t="inlineStr">
        <is>
          <t>2</t>
        </is>
      </c>
      <c r="I261" s="86" t="inlineStr">
        <is>
          <t>2%</t>
        </is>
      </c>
      <c r="J261" s="86" t="inlineStr">
        <is>
          <t>2%</t>
        </is>
      </c>
      <c r="K261" s="86" t="inlineStr">
        <is>
          <t>2%</t>
        </is>
      </c>
      <c r="L261" s="86" t="inlineStr">
        <is>
          <t>2%</t>
        </is>
      </c>
      <c r="M261" s="88" t="inlineStr">
        <is>
          <t>x</t>
        </is>
      </c>
    </row>
    <row r="262" ht="24" customHeight="1">
      <c r="A262" s="414" t="n"/>
      <c r="B262" s="132" t="inlineStr">
        <is>
          <t>2级</t>
        </is>
      </c>
      <c r="C262" s="86" t="inlineStr">
        <is>
          <t>4</t>
        </is>
      </c>
      <c r="D262" s="86" t="inlineStr">
        <is>
          <t>32</t>
        </is>
      </c>
      <c r="E262" s="86" t="inlineStr">
        <is>
          <t>2</t>
        </is>
      </c>
      <c r="F262" s="86">
        <f>D262*E262/2</f>
        <v/>
      </c>
      <c r="G262" s="255">
        <f>F262*200</f>
        <v/>
      </c>
      <c r="H262" s="85" t="inlineStr">
        <is>
          <t>4</t>
        </is>
      </c>
      <c r="I262" s="86" t="inlineStr">
        <is>
          <t>3%</t>
        </is>
      </c>
      <c r="J262" s="86" t="inlineStr">
        <is>
          <t>3%</t>
        </is>
      </c>
      <c r="K262" s="86" t="inlineStr">
        <is>
          <t>3%</t>
        </is>
      </c>
      <c r="L262" s="86" t="inlineStr">
        <is>
          <t>3%</t>
        </is>
      </c>
      <c r="M262" s="88" t="inlineStr">
        <is>
          <t>x</t>
        </is>
      </c>
    </row>
    <row r="263" ht="24" customHeight="1">
      <c r="A263" s="414" t="n"/>
      <c r="B263" s="132" t="inlineStr">
        <is>
          <t>3级</t>
        </is>
      </c>
      <c r="C263" s="86" t="inlineStr">
        <is>
          <t>6</t>
        </is>
      </c>
      <c r="D263" s="86" t="inlineStr">
        <is>
          <t>66</t>
        </is>
      </c>
      <c r="E263" s="86" t="inlineStr">
        <is>
          <t>2</t>
        </is>
      </c>
      <c r="F263" s="86">
        <f>D263*E263/2</f>
        <v/>
      </c>
      <c r="G263" s="255">
        <f>F263*200</f>
        <v/>
      </c>
      <c r="H263" s="85" t="inlineStr">
        <is>
          <t>6</t>
        </is>
      </c>
      <c r="I263" s="86" t="inlineStr">
        <is>
          <t>4%</t>
        </is>
      </c>
      <c r="J263" s="86" t="inlineStr">
        <is>
          <t>4%</t>
        </is>
      </c>
      <c r="K263" s="86" t="inlineStr">
        <is>
          <t>4%</t>
        </is>
      </c>
      <c r="L263" s="86" t="inlineStr">
        <is>
          <t>4%</t>
        </is>
      </c>
      <c r="M263" s="88" t="inlineStr">
        <is>
          <t>x</t>
        </is>
      </c>
    </row>
    <row r="264" ht="24" customHeight="1">
      <c r="A264" s="414" t="n"/>
      <c r="B264" s="132" t="inlineStr">
        <is>
          <t>4级</t>
        </is>
      </c>
      <c r="C264" s="86" t="inlineStr">
        <is>
          <t>8</t>
        </is>
      </c>
      <c r="D264" s="86" t="inlineStr">
        <is>
          <t>72</t>
        </is>
      </c>
      <c r="E264" s="86" t="inlineStr">
        <is>
          <t>3</t>
        </is>
      </c>
      <c r="F264" s="86">
        <f>D264*E264/2</f>
        <v/>
      </c>
      <c r="G264" s="255">
        <f>F264*200</f>
        <v/>
      </c>
      <c r="H264" s="85" t="inlineStr">
        <is>
          <t>8</t>
        </is>
      </c>
      <c r="I264" s="86" t="inlineStr">
        <is>
          <t>5%</t>
        </is>
      </c>
      <c r="J264" s="86" t="inlineStr">
        <is>
          <t>5%</t>
        </is>
      </c>
      <c r="K264" s="86" t="inlineStr">
        <is>
          <t>5%</t>
        </is>
      </c>
      <c r="L264" s="86" t="inlineStr">
        <is>
          <t>5%</t>
        </is>
      </c>
      <c r="M264" s="88" t="inlineStr">
        <is>
          <t>x</t>
        </is>
      </c>
    </row>
    <row r="265" ht="24" customHeight="1">
      <c r="A265" s="414" t="n"/>
      <c r="B265" s="132" t="inlineStr">
        <is>
          <t>5级</t>
        </is>
      </c>
      <c r="C265" s="86" t="inlineStr">
        <is>
          <t>10</t>
        </is>
      </c>
      <c r="D265" s="86" t="inlineStr">
        <is>
          <t>88</t>
        </is>
      </c>
      <c r="E265" s="86" t="inlineStr">
        <is>
          <t>4</t>
        </is>
      </c>
      <c r="F265" s="86">
        <f>D265*E265/2</f>
        <v/>
      </c>
      <c r="G265" s="255">
        <f>F265*200</f>
        <v/>
      </c>
      <c r="H265" s="85" t="inlineStr">
        <is>
          <t>10</t>
        </is>
      </c>
      <c r="I265" s="86" t="inlineStr">
        <is>
          <t>7%</t>
        </is>
      </c>
      <c r="J265" s="86" t="inlineStr">
        <is>
          <t>7%</t>
        </is>
      </c>
      <c r="K265" s="86" t="inlineStr">
        <is>
          <t>7%</t>
        </is>
      </c>
      <c r="L265" s="86" t="inlineStr">
        <is>
          <t>7%</t>
        </is>
      </c>
      <c r="M265" s="88" t="inlineStr">
        <is>
          <t>x</t>
        </is>
      </c>
    </row>
    <row r="266" ht="24" customHeight="1">
      <c r="A266" s="414" t="n"/>
      <c r="B266" s="132" t="inlineStr">
        <is>
          <t>6级</t>
        </is>
      </c>
      <c r="C266" s="86" t="inlineStr">
        <is>
          <t>12</t>
        </is>
      </c>
      <c r="D266" s="86" t="inlineStr">
        <is>
          <t>128</t>
        </is>
      </c>
      <c r="E266" s="86" t="inlineStr">
        <is>
          <t>4</t>
        </is>
      </c>
      <c r="F266" s="86">
        <f>D266*E266/2</f>
        <v/>
      </c>
      <c r="G266" s="255">
        <f>F266*200</f>
        <v/>
      </c>
      <c r="H266" s="85" t="inlineStr">
        <is>
          <t>12</t>
        </is>
      </c>
      <c r="I266" s="86" t="inlineStr">
        <is>
          <t>8%</t>
        </is>
      </c>
      <c r="J266" s="86" t="inlineStr">
        <is>
          <t>8%</t>
        </is>
      </c>
      <c r="K266" s="86" t="inlineStr">
        <is>
          <t>8%</t>
        </is>
      </c>
      <c r="L266" s="86" t="inlineStr">
        <is>
          <t>8%</t>
        </is>
      </c>
      <c r="M266" s="88" t="inlineStr">
        <is>
          <t>x</t>
        </is>
      </c>
    </row>
    <row r="267" ht="24" customHeight="1">
      <c r="A267" s="414" t="n"/>
      <c r="B267" s="132" t="inlineStr">
        <is>
          <t>7级</t>
        </is>
      </c>
      <c r="C267" s="86" t="inlineStr">
        <is>
          <t>15</t>
        </is>
      </c>
      <c r="D267" s="86" t="inlineStr">
        <is>
          <t>168</t>
        </is>
      </c>
      <c r="E267" s="86" t="inlineStr">
        <is>
          <t>5</t>
        </is>
      </c>
      <c r="F267" s="86">
        <f>D267*E267/2</f>
        <v/>
      </c>
      <c r="G267" s="255">
        <f>F267*200</f>
        <v/>
      </c>
      <c r="H267" s="85" t="inlineStr">
        <is>
          <t>14</t>
        </is>
      </c>
      <c r="M267" s="88" t="inlineStr">
        <is>
          <t>x</t>
        </is>
      </c>
    </row>
    <row r="268" ht="24" customHeight="1">
      <c r="A268" s="414" t="n"/>
      <c r="B268" s="132" t="inlineStr">
        <is>
          <t>8级</t>
        </is>
      </c>
      <c r="C268" s="86" t="inlineStr">
        <is>
          <t>18</t>
        </is>
      </c>
      <c r="D268" s="86" t="inlineStr">
        <is>
          <t>198</t>
        </is>
      </c>
      <c r="E268" s="86" t="inlineStr">
        <is>
          <t>6</t>
        </is>
      </c>
      <c r="F268" s="86">
        <f>D268*E268/2</f>
        <v/>
      </c>
      <c r="G268" s="255">
        <f>F268*200</f>
        <v/>
      </c>
      <c r="H268" s="85" t="inlineStr">
        <is>
          <t>16</t>
        </is>
      </c>
      <c r="M268" s="88" t="inlineStr">
        <is>
          <t>x</t>
        </is>
      </c>
    </row>
    <row r="269" ht="24" customHeight="1">
      <c r="A269" s="414" t="n"/>
      <c r="B269" s="132" t="inlineStr">
        <is>
          <t>9级</t>
        </is>
      </c>
      <c r="C269" s="86" t="inlineStr">
        <is>
          <t>21</t>
        </is>
      </c>
      <c r="D269" s="86" t="inlineStr">
        <is>
          <t>248</t>
        </is>
      </c>
      <c r="E269" s="86" t="inlineStr">
        <is>
          <t>6</t>
        </is>
      </c>
      <c r="F269" s="86">
        <f>D269*E269/2</f>
        <v/>
      </c>
      <c r="G269" s="255">
        <f>F269*200</f>
        <v/>
      </c>
      <c r="H269" s="85" t="inlineStr">
        <is>
          <t>18</t>
        </is>
      </c>
      <c r="M269" s="88" t="inlineStr">
        <is>
          <t>x</t>
        </is>
      </c>
    </row>
    <row r="270" ht="24" customHeight="1">
      <c r="A270" s="414" t="n"/>
      <c r="B270" s="132" t="inlineStr">
        <is>
          <t>10级</t>
        </is>
      </c>
      <c r="C270" s="86" t="inlineStr">
        <is>
          <t>24</t>
        </is>
      </c>
      <c r="D270" s="86" t="inlineStr">
        <is>
          <t>300</t>
        </is>
      </c>
      <c r="E270" s="86" t="inlineStr">
        <is>
          <t>8</t>
        </is>
      </c>
      <c r="F270" s="86">
        <f>D270*E270/2</f>
        <v/>
      </c>
      <c r="G270" s="255">
        <f>F270*200</f>
        <v/>
      </c>
      <c r="H270" s="85" t="inlineStr">
        <is>
          <t>21</t>
        </is>
      </c>
      <c r="M270" s="88" t="inlineStr">
        <is>
          <t>x</t>
        </is>
      </c>
    </row>
    <row r="271" ht="24" customHeight="1">
      <c r="A271" s="414" t="n"/>
      <c r="B271" s="132" t="inlineStr">
        <is>
          <t>11级</t>
        </is>
      </c>
      <c r="C271" s="86" t="inlineStr">
        <is>
          <t>27</t>
        </is>
      </c>
      <c r="D271" s="86" t="inlineStr">
        <is>
          <t>320</t>
        </is>
      </c>
      <c r="E271" s="86" t="inlineStr">
        <is>
          <t>8</t>
        </is>
      </c>
      <c r="F271" s="86">
        <f>D271*E271/2</f>
        <v/>
      </c>
      <c r="G271" s="255">
        <f>F271*200</f>
        <v/>
      </c>
      <c r="H271" s="85" t="inlineStr">
        <is>
          <t>25</t>
        </is>
      </c>
      <c r="M271" s="88" t="inlineStr">
        <is>
          <t>x</t>
        </is>
      </c>
    </row>
    <row r="272" ht="24" customHeight="1">
      <c r="A272" s="414" t="n"/>
      <c r="B272" s="132" t="inlineStr">
        <is>
          <t>12级</t>
        </is>
      </c>
      <c r="C272" s="86" t="inlineStr">
        <is>
          <t>30</t>
        </is>
      </c>
      <c r="D272" s="86" t="inlineStr">
        <is>
          <t>360</t>
        </is>
      </c>
      <c r="E272" s="86" t="inlineStr">
        <is>
          <t>8</t>
        </is>
      </c>
      <c r="F272" s="86">
        <f>D272*E272/2</f>
        <v/>
      </c>
      <c r="G272" s="255">
        <f>F272*200</f>
        <v/>
      </c>
      <c r="H272" s="85" t="inlineStr">
        <is>
          <t>29</t>
        </is>
      </c>
      <c r="M272" s="88" t="inlineStr">
        <is>
          <t>x</t>
        </is>
      </c>
    </row>
    <row r="273" ht="24" customHeight="1">
      <c r="A273" s="414" t="n"/>
      <c r="B273" s="132" t="inlineStr">
        <is>
          <t>13级</t>
        </is>
      </c>
      <c r="C273" s="86" t="inlineStr">
        <is>
          <t>33</t>
        </is>
      </c>
      <c r="D273" s="86" t="inlineStr">
        <is>
          <t>386</t>
        </is>
      </c>
      <c r="E273" s="86" t="inlineStr">
        <is>
          <t>9</t>
        </is>
      </c>
      <c r="F273" s="86">
        <f>D273*E273/2</f>
        <v/>
      </c>
      <c r="G273" s="255">
        <f>F273*200</f>
        <v/>
      </c>
      <c r="H273" s="85" t="inlineStr">
        <is>
          <t>33</t>
        </is>
      </c>
      <c r="M273" s="88" t="inlineStr">
        <is>
          <t>x</t>
        </is>
      </c>
    </row>
    <row r="274" ht="24" customHeight="1">
      <c r="A274" s="414" t="n"/>
      <c r="B274" s="132" t="inlineStr">
        <is>
          <t>14级</t>
        </is>
      </c>
      <c r="C274" s="86" t="inlineStr">
        <is>
          <t>36</t>
        </is>
      </c>
      <c r="D274" s="86" t="inlineStr">
        <is>
          <t>396</t>
        </is>
      </c>
      <c r="E274" s="86" t="inlineStr">
        <is>
          <t>9</t>
        </is>
      </c>
      <c r="F274" s="86">
        <f>D274*E274/2</f>
        <v/>
      </c>
      <c r="G274" s="255">
        <f>F274*200</f>
        <v/>
      </c>
      <c r="H274" s="85" t="inlineStr">
        <is>
          <t>37</t>
        </is>
      </c>
      <c r="M274" s="88" t="inlineStr">
        <is>
          <t>x</t>
        </is>
      </c>
    </row>
    <row r="275" ht="24" customHeight="1">
      <c r="A275" s="414" t="n"/>
      <c r="B275" s="132" t="inlineStr">
        <is>
          <t>15级</t>
        </is>
      </c>
      <c r="C275" s="86" t="inlineStr">
        <is>
          <t>39</t>
        </is>
      </c>
      <c r="D275" s="86" t="inlineStr">
        <is>
          <t>410</t>
        </is>
      </c>
      <c r="E275" s="86" t="inlineStr">
        <is>
          <t>10</t>
        </is>
      </c>
      <c r="F275" s="86">
        <f>D275*E275/2</f>
        <v/>
      </c>
      <c r="G275" s="255">
        <f>F275*200</f>
        <v/>
      </c>
      <c r="H275" s="85" t="inlineStr">
        <is>
          <t>41</t>
        </is>
      </c>
      <c r="M275" s="88" t="inlineStr">
        <is>
          <t>x</t>
        </is>
      </c>
    </row>
    <row r="276" ht="24" customHeight="1">
      <c r="A276" s="414" t="n"/>
      <c r="B276" s="132" t="inlineStr">
        <is>
          <t>16级</t>
        </is>
      </c>
      <c r="C276" s="86" t="inlineStr">
        <is>
          <t>42</t>
        </is>
      </c>
      <c r="D276" s="86" t="inlineStr">
        <is>
          <t>420</t>
        </is>
      </c>
      <c r="E276" s="86" t="inlineStr">
        <is>
          <t>10</t>
        </is>
      </c>
      <c r="F276" s="86">
        <f>D276*E276/2</f>
        <v/>
      </c>
      <c r="G276" s="255">
        <f>F276*200</f>
        <v/>
      </c>
      <c r="H276" s="85" t="inlineStr">
        <is>
          <t>45</t>
        </is>
      </c>
      <c r="M276" s="88" t="inlineStr">
        <is>
          <t>x</t>
        </is>
      </c>
    </row>
    <row r="277" ht="24" customHeight="1">
      <c r="A277" s="414" t="n"/>
      <c r="B277" s="132" t="inlineStr">
        <is>
          <t>17级</t>
        </is>
      </c>
      <c r="C277" s="86" t="inlineStr">
        <is>
          <t>45</t>
        </is>
      </c>
      <c r="D277" s="86" t="inlineStr">
        <is>
          <t>442</t>
        </is>
      </c>
      <c r="E277" s="86" t="inlineStr">
        <is>
          <t>12</t>
        </is>
      </c>
      <c r="F277" s="86">
        <f>D277*E277/2</f>
        <v/>
      </c>
      <c r="G277" s="255">
        <f>F277*200</f>
        <v/>
      </c>
      <c r="H277" s="85" t="inlineStr">
        <is>
          <t>49</t>
        </is>
      </c>
      <c r="M277" s="88" t="inlineStr">
        <is>
          <t>x</t>
        </is>
      </c>
    </row>
    <row r="278" ht="24" customHeight="1">
      <c r="A278" s="749" t="n"/>
      <c r="B278" s="138" t="inlineStr">
        <is>
          <t>18级</t>
        </is>
      </c>
      <c r="C278" s="139" t="inlineStr">
        <is>
          <t>48</t>
        </is>
      </c>
      <c r="D278" s="91" t="inlineStr">
        <is>
          <t>x</t>
        </is>
      </c>
      <c r="E278" s="91" t="inlineStr">
        <is>
          <t>x</t>
        </is>
      </c>
      <c r="F278" s="91" t="inlineStr">
        <is>
          <t>x</t>
        </is>
      </c>
      <c r="G278" s="692" t="inlineStr">
        <is>
          <t>x</t>
        </is>
      </c>
      <c r="H278" s="256" t="inlineStr">
        <is>
          <t>54</t>
        </is>
      </c>
      <c r="I278" s="139" t="inlineStr">
        <is>
          <t>28%</t>
        </is>
      </c>
      <c r="J278" s="139" t="inlineStr">
        <is>
          <t>28%</t>
        </is>
      </c>
      <c r="K278" s="139" t="inlineStr">
        <is>
          <t>28%</t>
        </is>
      </c>
      <c r="L278" s="139" t="inlineStr">
        <is>
          <t>28%</t>
        </is>
      </c>
      <c r="M278" s="92" t="inlineStr">
        <is>
          <t>x</t>
        </is>
      </c>
    </row>
    <row r="279" ht="24" customHeight="1">
      <c r="A279" s="1260" t="inlineStr"/>
      <c r="B279" s="22" t="n"/>
      <c r="C279" s="22" t="n"/>
      <c r="D279" s="22" t="n"/>
      <c r="E279" s="22" t="n"/>
      <c r="F279" s="22" t="n"/>
      <c r="G279" s="22" t="n"/>
      <c r="H279" s="22" t="n"/>
      <c r="I279" s="22" t="n"/>
      <c r="J279" s="22" t="n"/>
      <c r="K279" s="22" t="n"/>
      <c r="L279" s="22" t="n"/>
      <c r="M279" s="23" t="n"/>
    </row>
    <row r="280" ht="24" customHeight="1">
      <c r="A280" s="386" t="inlineStr">
        <is>
          <t>群侠名册</t>
        </is>
      </c>
      <c r="B280" s="386" t="inlineStr">
        <is>
          <t>属性</t>
        </is>
      </c>
      <c r="C280" s="386" t="inlineStr">
        <is>
          <t>战斗力</t>
        </is>
      </c>
      <c r="D280" s="386" t="inlineStr">
        <is>
          <t>进度值</t>
        </is>
      </c>
      <c r="E280" s="386" t="inlineStr">
        <is>
          <t>单次材料</t>
        </is>
      </c>
      <c r="F280" s="386" t="inlineStr">
        <is>
          <t>满值材料</t>
        </is>
      </c>
      <c r="G280" s="24" t="inlineStr">
        <is>
          <t>满值斗豆</t>
        </is>
      </c>
      <c r="H280" s="989" t="inlineStr">
        <is>
          <t>固定伤害</t>
        </is>
      </c>
      <c r="I280" s="989" t="inlineStr">
        <is>
          <t>技能附伤</t>
        </is>
      </c>
      <c r="J280" s="989" t="inlineStr">
        <is>
          <t>空手附伤</t>
        </is>
      </c>
      <c r="K280" s="989" t="inlineStr">
        <is>
          <t>技能穿透</t>
        </is>
      </c>
      <c r="L280" s="989" t="inlineStr">
        <is>
          <t>空手穿透</t>
        </is>
      </c>
      <c r="M280" s="386" t="inlineStr">
        <is>
          <t>x</t>
        </is>
      </c>
    </row>
    <row r="281" ht="24" customHeight="1">
      <c r="A281" s="744" t="inlineStr">
        <is>
          <t>家国情深
2星郭靖
2星断亦
2星柒承
侠士≥10级</t>
        </is>
      </c>
      <c r="B281" s="73" t="inlineStr">
        <is>
          <t>0级</t>
        </is>
      </c>
      <c r="C281" s="74" t="inlineStr">
        <is>
          <t>1</t>
        </is>
      </c>
      <c r="D281" s="74" t="inlineStr">
        <is>
          <t>8</t>
        </is>
      </c>
      <c r="E281" s="74" t="inlineStr">
        <is>
          <t>1</t>
        </is>
      </c>
      <c r="F281" s="74">
        <f>D281*E281/2</f>
        <v/>
      </c>
      <c r="G281" s="770">
        <f>F281*200</f>
        <v/>
      </c>
      <c r="H281" s="319" t="inlineStr">
        <is>
          <t>1</t>
        </is>
      </c>
      <c r="I281" s="566" t="inlineStr">
        <is>
          <t>1</t>
        </is>
      </c>
      <c r="J281" s="566" t="inlineStr">
        <is>
          <t>1</t>
        </is>
      </c>
      <c r="K281" s="74" t="inlineStr">
        <is>
          <t>1%</t>
        </is>
      </c>
      <c r="L281" s="74" t="inlineStr">
        <is>
          <t>1%</t>
        </is>
      </c>
      <c r="M281" s="1056" t="inlineStr">
        <is>
          <t>x</t>
        </is>
      </c>
    </row>
    <row r="282" ht="24" customHeight="1">
      <c r="A282" s="414" t="n"/>
      <c r="B282" s="132" t="inlineStr">
        <is>
          <t>1级</t>
        </is>
      </c>
      <c r="C282" s="86" t="inlineStr">
        <is>
          <t>2</t>
        </is>
      </c>
      <c r="D282" s="86" t="inlineStr">
        <is>
          <t>18</t>
        </is>
      </c>
      <c r="E282" s="86" t="inlineStr">
        <is>
          <t>1</t>
        </is>
      </c>
      <c r="F282" s="86">
        <f>D282*E282/2</f>
        <v/>
      </c>
      <c r="G282" s="255">
        <f>F282*200</f>
        <v/>
      </c>
      <c r="H282" s="85" t="inlineStr">
        <is>
          <t>2</t>
        </is>
      </c>
      <c r="I282" s="83" t="inlineStr">
        <is>
          <t>2</t>
        </is>
      </c>
      <c r="J282" s="83" t="inlineStr">
        <is>
          <t>2</t>
        </is>
      </c>
      <c r="K282" s="86" t="inlineStr">
        <is>
          <t>2%</t>
        </is>
      </c>
      <c r="L282" s="86" t="inlineStr">
        <is>
          <t>2%</t>
        </is>
      </c>
      <c r="M282" s="88" t="inlineStr">
        <is>
          <t>x</t>
        </is>
      </c>
    </row>
    <row r="283" ht="24" customHeight="1">
      <c r="A283" s="414" t="n"/>
      <c r="B283" s="132" t="inlineStr">
        <is>
          <t>2级</t>
        </is>
      </c>
      <c r="C283" s="86" t="inlineStr">
        <is>
          <t>4</t>
        </is>
      </c>
      <c r="D283" s="86" t="inlineStr">
        <is>
          <t>32</t>
        </is>
      </c>
      <c r="E283" s="86" t="inlineStr">
        <is>
          <t>2</t>
        </is>
      </c>
      <c r="F283" s="86">
        <f>D283*E283/2</f>
        <v/>
      </c>
      <c r="G283" s="255">
        <f>F283*200</f>
        <v/>
      </c>
      <c r="H283" s="85" t="inlineStr">
        <is>
          <t>4</t>
        </is>
      </c>
      <c r="I283" s="83" t="inlineStr">
        <is>
          <t>4</t>
        </is>
      </c>
      <c r="J283" s="83" t="inlineStr">
        <is>
          <t>4</t>
        </is>
      </c>
      <c r="K283" s="86" t="inlineStr">
        <is>
          <t>3%</t>
        </is>
      </c>
      <c r="L283" s="86" t="inlineStr">
        <is>
          <t>3%</t>
        </is>
      </c>
      <c r="M283" s="88" t="inlineStr">
        <is>
          <t>x</t>
        </is>
      </c>
    </row>
    <row r="284" ht="24" customHeight="1">
      <c r="A284" s="414" t="n"/>
      <c r="B284" s="132" t="inlineStr">
        <is>
          <t>3级</t>
        </is>
      </c>
      <c r="C284" s="86" t="inlineStr">
        <is>
          <t>6</t>
        </is>
      </c>
      <c r="D284" s="86" t="inlineStr">
        <is>
          <t>66</t>
        </is>
      </c>
      <c r="E284" s="86" t="inlineStr">
        <is>
          <t>2</t>
        </is>
      </c>
      <c r="F284" s="86">
        <f>D284*E284/2</f>
        <v/>
      </c>
      <c r="G284" s="255">
        <f>F284*200</f>
        <v/>
      </c>
      <c r="H284" s="85" t="inlineStr">
        <is>
          <t>6</t>
        </is>
      </c>
      <c r="I284" s="83" t="inlineStr">
        <is>
          <t>6</t>
        </is>
      </c>
      <c r="J284" s="83" t="inlineStr">
        <is>
          <t>6</t>
        </is>
      </c>
      <c r="K284" s="86" t="inlineStr">
        <is>
          <t>4%</t>
        </is>
      </c>
      <c r="L284" s="86" t="inlineStr">
        <is>
          <t>4%</t>
        </is>
      </c>
      <c r="M284" s="88" t="inlineStr">
        <is>
          <t>x</t>
        </is>
      </c>
    </row>
    <row r="285" ht="24" customHeight="1">
      <c r="A285" s="414" t="n"/>
      <c r="B285" s="132" t="inlineStr">
        <is>
          <t>4级</t>
        </is>
      </c>
      <c r="C285" s="86" t="inlineStr">
        <is>
          <t>8</t>
        </is>
      </c>
      <c r="D285" s="86" t="inlineStr">
        <is>
          <t>72</t>
        </is>
      </c>
      <c r="E285" s="86" t="inlineStr">
        <is>
          <t>3</t>
        </is>
      </c>
      <c r="F285" s="86">
        <f>D285*E285/2</f>
        <v/>
      </c>
      <c r="G285" s="255">
        <f>F285*200</f>
        <v/>
      </c>
      <c r="H285" s="85" t="inlineStr">
        <is>
          <t>8</t>
        </is>
      </c>
      <c r="I285" s="83" t="inlineStr">
        <is>
          <t>8</t>
        </is>
      </c>
      <c r="J285" s="83" t="inlineStr">
        <is>
          <t>8</t>
        </is>
      </c>
      <c r="K285" s="86" t="inlineStr">
        <is>
          <t>5%</t>
        </is>
      </c>
      <c r="L285" s="86" t="inlineStr">
        <is>
          <t>5%</t>
        </is>
      </c>
      <c r="M285" s="88" t="inlineStr">
        <is>
          <t>x</t>
        </is>
      </c>
    </row>
    <row r="286" ht="24" customHeight="1">
      <c r="A286" s="414" t="n"/>
      <c r="B286" s="132" t="inlineStr">
        <is>
          <t>5级</t>
        </is>
      </c>
      <c r="C286" s="86" t="inlineStr">
        <is>
          <t>10</t>
        </is>
      </c>
      <c r="D286" s="86" t="inlineStr">
        <is>
          <t>88</t>
        </is>
      </c>
      <c r="E286" s="86" t="inlineStr">
        <is>
          <t>4</t>
        </is>
      </c>
      <c r="F286" s="86">
        <f>D286*E286/2</f>
        <v/>
      </c>
      <c r="G286" s="255">
        <f>F286*200</f>
        <v/>
      </c>
      <c r="H286" s="85" t="inlineStr">
        <is>
          <t>10</t>
        </is>
      </c>
      <c r="I286" s="83" t="inlineStr">
        <is>
          <t>10</t>
        </is>
      </c>
      <c r="J286" s="83" t="inlineStr">
        <is>
          <t>10</t>
        </is>
      </c>
      <c r="K286" s="86" t="inlineStr">
        <is>
          <t>7%</t>
        </is>
      </c>
      <c r="L286" s="86" t="inlineStr">
        <is>
          <t>7%</t>
        </is>
      </c>
      <c r="M286" s="88" t="inlineStr">
        <is>
          <t>x</t>
        </is>
      </c>
    </row>
    <row r="287" ht="24" customHeight="1">
      <c r="A287" s="414" t="n"/>
      <c r="B287" s="132" t="inlineStr">
        <is>
          <t>6级</t>
        </is>
      </c>
      <c r="C287" s="86" t="inlineStr">
        <is>
          <t>12</t>
        </is>
      </c>
      <c r="D287" s="86" t="inlineStr">
        <is>
          <t>128</t>
        </is>
      </c>
      <c r="E287" s="86" t="inlineStr">
        <is>
          <t>4</t>
        </is>
      </c>
      <c r="F287" s="86">
        <f>D287*E287/2</f>
        <v/>
      </c>
      <c r="G287" s="255">
        <f>F287*200</f>
        <v/>
      </c>
      <c r="H287" s="85" t="inlineStr">
        <is>
          <t>12</t>
        </is>
      </c>
      <c r="I287" s="83" t="inlineStr">
        <is>
          <t>12</t>
        </is>
      </c>
      <c r="J287" s="83" t="inlineStr">
        <is>
          <t>12</t>
        </is>
      </c>
      <c r="K287" s="86" t="inlineStr">
        <is>
          <t>9%</t>
        </is>
      </c>
      <c r="L287" s="86" t="inlineStr">
        <is>
          <t>9%</t>
        </is>
      </c>
      <c r="M287" s="88" t="inlineStr">
        <is>
          <t>x</t>
        </is>
      </c>
    </row>
    <row r="288" ht="24" customHeight="1">
      <c r="A288" s="414" t="n"/>
      <c r="B288" s="132" t="inlineStr">
        <is>
          <t>7级</t>
        </is>
      </c>
      <c r="C288" s="86" t="inlineStr">
        <is>
          <t>15</t>
        </is>
      </c>
      <c r="D288" s="86" t="inlineStr">
        <is>
          <t>168</t>
        </is>
      </c>
      <c r="E288" s="86" t="inlineStr">
        <is>
          <t>5</t>
        </is>
      </c>
      <c r="F288" s="86">
        <f>D288*E288/2</f>
        <v/>
      </c>
      <c r="G288" s="255">
        <f>F288*200</f>
        <v/>
      </c>
      <c r="H288" s="85" t="inlineStr">
        <is>
          <t>14</t>
        </is>
      </c>
      <c r="I288" s="83" t="inlineStr">
        <is>
          <t>14</t>
        </is>
      </c>
      <c r="J288" s="83" t="inlineStr">
        <is>
          <t>14</t>
        </is>
      </c>
      <c r="K288" s="86" t="inlineStr">
        <is>
          <t>11%</t>
        </is>
      </c>
      <c r="L288" s="86" t="inlineStr">
        <is>
          <t>11%</t>
        </is>
      </c>
      <c r="M288" s="88" t="inlineStr">
        <is>
          <t>x</t>
        </is>
      </c>
    </row>
    <row r="289" ht="24" customHeight="1">
      <c r="A289" s="414" t="n"/>
      <c r="B289" s="132" t="inlineStr">
        <is>
          <t>8级</t>
        </is>
      </c>
      <c r="C289" s="86" t="inlineStr">
        <is>
          <t>18</t>
        </is>
      </c>
      <c r="D289" s="86" t="inlineStr">
        <is>
          <t>198</t>
        </is>
      </c>
      <c r="E289" s="86" t="inlineStr">
        <is>
          <t>6</t>
        </is>
      </c>
      <c r="F289" s="86">
        <f>D289*E289/2</f>
        <v/>
      </c>
      <c r="G289" s="255">
        <f>F289*200</f>
        <v/>
      </c>
      <c r="H289" s="85" t="inlineStr">
        <is>
          <t>16</t>
        </is>
      </c>
      <c r="I289" s="83" t="inlineStr">
        <is>
          <t>16</t>
        </is>
      </c>
      <c r="J289" s="83" t="inlineStr">
        <is>
          <t>16</t>
        </is>
      </c>
      <c r="K289" s="86" t="inlineStr">
        <is>
          <t>13%</t>
        </is>
      </c>
      <c r="L289" s="86" t="inlineStr">
        <is>
          <t>13%</t>
        </is>
      </c>
      <c r="M289" s="88" t="inlineStr">
        <is>
          <t>x</t>
        </is>
      </c>
    </row>
    <row r="290" ht="24" customHeight="1">
      <c r="A290" s="414" t="n"/>
      <c r="B290" s="132" t="inlineStr">
        <is>
          <t>9级</t>
        </is>
      </c>
      <c r="C290" s="86" t="inlineStr">
        <is>
          <t>21</t>
        </is>
      </c>
      <c r="D290" s="86" t="inlineStr">
        <is>
          <t>248</t>
        </is>
      </c>
      <c r="E290" s="86" t="inlineStr">
        <is>
          <t>6</t>
        </is>
      </c>
      <c r="F290" s="86">
        <f>D290*E290/2</f>
        <v/>
      </c>
      <c r="G290" s="255">
        <f>F290*200</f>
        <v/>
      </c>
      <c r="H290" s="85" t="inlineStr">
        <is>
          <t>18</t>
        </is>
      </c>
      <c r="I290" s="83" t="inlineStr">
        <is>
          <t>18</t>
        </is>
      </c>
      <c r="J290" s="83" t="inlineStr">
        <is>
          <t>18</t>
        </is>
      </c>
      <c r="K290" s="86" t="inlineStr">
        <is>
          <t>15%</t>
        </is>
      </c>
      <c r="L290" s="86" t="inlineStr">
        <is>
          <t>15%</t>
        </is>
      </c>
      <c r="M290" s="88" t="inlineStr">
        <is>
          <t>x</t>
        </is>
      </c>
    </row>
    <row r="291" ht="24" customHeight="1">
      <c r="A291" s="414" t="n"/>
      <c r="B291" s="132" t="inlineStr">
        <is>
          <t>10级</t>
        </is>
      </c>
      <c r="C291" s="86" t="inlineStr">
        <is>
          <t>24</t>
        </is>
      </c>
      <c r="D291" s="86" t="inlineStr">
        <is>
          <t>300</t>
        </is>
      </c>
      <c r="E291" s="86" t="inlineStr">
        <is>
          <t>8</t>
        </is>
      </c>
      <c r="F291" s="86">
        <f>D291*E291/2</f>
        <v/>
      </c>
      <c r="G291" s="255">
        <f>F291*200</f>
        <v/>
      </c>
      <c r="H291" s="85" t="inlineStr">
        <is>
          <t>20</t>
        </is>
      </c>
      <c r="I291" s="83" t="inlineStr">
        <is>
          <t>21</t>
        </is>
      </c>
      <c r="J291" s="83" t="inlineStr">
        <is>
          <t>21</t>
        </is>
      </c>
      <c r="K291" s="86" t="inlineStr">
        <is>
          <t>17%</t>
        </is>
      </c>
      <c r="L291" s="86" t="inlineStr">
        <is>
          <t>17%</t>
        </is>
      </c>
      <c r="M291" s="88" t="inlineStr">
        <is>
          <t>x</t>
        </is>
      </c>
    </row>
    <row r="292" ht="24" customHeight="1">
      <c r="A292" s="414" t="n"/>
      <c r="B292" s="132" t="inlineStr">
        <is>
          <t>11级</t>
        </is>
      </c>
      <c r="C292" s="86" t="inlineStr">
        <is>
          <t>27</t>
        </is>
      </c>
      <c r="D292" s="86" t="inlineStr">
        <is>
          <t>320</t>
        </is>
      </c>
      <c r="E292" s="86" t="inlineStr">
        <is>
          <t>8</t>
        </is>
      </c>
      <c r="F292" s="86">
        <f>D292*E292/2</f>
        <v/>
      </c>
      <c r="G292" s="255">
        <f>F292*200</f>
        <v/>
      </c>
      <c r="H292" s="85" t="inlineStr">
        <is>
          <t>22</t>
        </is>
      </c>
      <c r="I292" s="83" t="inlineStr">
        <is>
          <t>25</t>
        </is>
      </c>
      <c r="J292" s="83" t="inlineStr">
        <is>
          <t>25</t>
        </is>
      </c>
      <c r="K292" s="86" t="inlineStr">
        <is>
          <t>19%</t>
        </is>
      </c>
      <c r="L292" s="86" t="inlineStr">
        <is>
          <t>19%</t>
        </is>
      </c>
      <c r="M292" s="88" t="inlineStr">
        <is>
          <t>x</t>
        </is>
      </c>
    </row>
    <row r="293" ht="24" customHeight="1">
      <c r="A293" s="414" t="n"/>
      <c r="B293" s="132" t="inlineStr">
        <is>
          <t>12级</t>
        </is>
      </c>
      <c r="C293" s="86" t="inlineStr">
        <is>
          <t>30</t>
        </is>
      </c>
      <c r="D293" s="86" t="inlineStr">
        <is>
          <t>360</t>
        </is>
      </c>
      <c r="E293" s="86" t="inlineStr">
        <is>
          <t>8</t>
        </is>
      </c>
      <c r="F293" s="86">
        <f>D293*E293/2</f>
        <v/>
      </c>
      <c r="G293" s="255">
        <f>F293*200</f>
        <v/>
      </c>
      <c r="H293" s="85" t="inlineStr">
        <is>
          <t>25</t>
        </is>
      </c>
      <c r="I293" s="83" t="inlineStr">
        <is>
          <t>29</t>
        </is>
      </c>
      <c r="J293" s="83" t="inlineStr">
        <is>
          <t>29</t>
        </is>
      </c>
      <c r="K293" s="86" t="inlineStr">
        <is>
          <t>21%</t>
        </is>
      </c>
      <c r="L293" s="86" t="inlineStr">
        <is>
          <t>21%</t>
        </is>
      </c>
      <c r="M293" s="88" t="inlineStr">
        <is>
          <t>x</t>
        </is>
      </c>
    </row>
    <row r="294" ht="24" customHeight="1">
      <c r="A294" s="414" t="n"/>
      <c r="B294" s="132" t="inlineStr">
        <is>
          <t>13级</t>
        </is>
      </c>
      <c r="C294" s="86" t="inlineStr">
        <is>
          <t>33</t>
        </is>
      </c>
      <c r="D294" s="86" t="inlineStr">
        <is>
          <t>386</t>
        </is>
      </c>
      <c r="E294" s="86" t="inlineStr">
        <is>
          <t>9</t>
        </is>
      </c>
      <c r="F294" s="86">
        <f>D294*E294/2</f>
        <v/>
      </c>
      <c r="G294" s="255">
        <f>F294*200</f>
        <v/>
      </c>
      <c r="H294" s="85" t="inlineStr">
        <is>
          <t>28</t>
        </is>
      </c>
      <c r="I294" s="83" t="inlineStr">
        <is>
          <t>33</t>
        </is>
      </c>
      <c r="J294" s="83" t="inlineStr">
        <is>
          <t>33</t>
        </is>
      </c>
      <c r="K294" s="86" t="inlineStr">
        <is>
          <t>23%</t>
        </is>
      </c>
      <c r="L294" s="86" t="inlineStr">
        <is>
          <t>23%</t>
        </is>
      </c>
      <c r="M294" s="88" t="inlineStr">
        <is>
          <t>x</t>
        </is>
      </c>
    </row>
    <row r="295" ht="24" customHeight="1">
      <c r="A295" s="414" t="n"/>
      <c r="B295" s="132" t="inlineStr">
        <is>
          <t>14级</t>
        </is>
      </c>
      <c r="C295" s="86" t="inlineStr">
        <is>
          <t>36</t>
        </is>
      </c>
      <c r="D295" s="86" t="inlineStr">
        <is>
          <t>396</t>
        </is>
      </c>
      <c r="E295" s="86" t="inlineStr">
        <is>
          <t>9</t>
        </is>
      </c>
      <c r="F295" s="86">
        <f>D295*E295/2</f>
        <v/>
      </c>
      <c r="G295" s="255">
        <f>F295*200</f>
        <v/>
      </c>
      <c r="H295" s="85" t="inlineStr">
        <is>
          <t>31</t>
        </is>
      </c>
      <c r="I295" s="83" t="inlineStr">
        <is>
          <t>37</t>
        </is>
      </c>
      <c r="J295" s="83" t="inlineStr">
        <is>
          <t>37</t>
        </is>
      </c>
      <c r="K295" s="86" t="inlineStr">
        <is>
          <t>25%</t>
        </is>
      </c>
      <c r="L295" s="86" t="inlineStr">
        <is>
          <t>25%</t>
        </is>
      </c>
      <c r="M295" s="88" t="inlineStr">
        <is>
          <t>x</t>
        </is>
      </c>
    </row>
    <row r="296" ht="24" customHeight="1">
      <c r="A296" s="414" t="n"/>
      <c r="B296" s="132" t="inlineStr">
        <is>
          <t>15级</t>
        </is>
      </c>
      <c r="C296" s="86" t="inlineStr">
        <is>
          <t>39</t>
        </is>
      </c>
      <c r="D296" s="86" t="inlineStr">
        <is>
          <t>410</t>
        </is>
      </c>
      <c r="E296" s="86" t="inlineStr">
        <is>
          <t>10</t>
        </is>
      </c>
      <c r="F296" s="86">
        <f>D296*E296/2</f>
        <v/>
      </c>
      <c r="G296" s="255">
        <f>F296*200</f>
        <v/>
      </c>
      <c r="H296" s="85" t="inlineStr">
        <is>
          <t>34</t>
        </is>
      </c>
      <c r="I296" s="83" t="inlineStr">
        <is>
          <t>41</t>
        </is>
      </c>
      <c r="J296" s="83" t="inlineStr">
        <is>
          <t>41</t>
        </is>
      </c>
      <c r="K296" s="86" t="inlineStr">
        <is>
          <t>28%</t>
        </is>
      </c>
      <c r="L296" s="86" t="inlineStr">
        <is>
          <t>28%</t>
        </is>
      </c>
      <c r="M296" s="88" t="inlineStr">
        <is>
          <t>x</t>
        </is>
      </c>
    </row>
    <row r="297" ht="24" customHeight="1">
      <c r="A297" s="414" t="n"/>
      <c r="B297" s="132" t="inlineStr">
        <is>
          <t>16级</t>
        </is>
      </c>
      <c r="C297" s="86" t="inlineStr">
        <is>
          <t>42</t>
        </is>
      </c>
      <c r="D297" s="86" t="inlineStr">
        <is>
          <t>420</t>
        </is>
      </c>
      <c r="E297" s="86" t="inlineStr">
        <is>
          <t>10</t>
        </is>
      </c>
      <c r="F297" s="86">
        <f>D297*E297/2</f>
        <v/>
      </c>
      <c r="G297" s="255">
        <f>F297*200</f>
        <v/>
      </c>
      <c r="H297" s="85" t="inlineStr">
        <is>
          <t>38</t>
        </is>
      </c>
      <c r="I297" s="83" t="inlineStr">
        <is>
          <t>45</t>
        </is>
      </c>
      <c r="J297" s="83" t="inlineStr">
        <is>
          <t>45</t>
        </is>
      </c>
      <c r="K297" s="86" t="inlineStr">
        <is>
          <t>31%</t>
        </is>
      </c>
      <c r="L297" s="86" t="inlineStr">
        <is>
          <t>31%</t>
        </is>
      </c>
      <c r="M297" s="88" t="inlineStr">
        <is>
          <t>x</t>
        </is>
      </c>
    </row>
    <row r="298" ht="24" customHeight="1">
      <c r="A298" s="414" t="n"/>
      <c r="B298" s="132" t="inlineStr">
        <is>
          <t>17级</t>
        </is>
      </c>
      <c r="C298" s="86" t="inlineStr">
        <is>
          <t>45</t>
        </is>
      </c>
      <c r="D298" s="86" t="inlineStr">
        <is>
          <t>442</t>
        </is>
      </c>
      <c r="E298" s="86" t="inlineStr">
        <is>
          <t>12</t>
        </is>
      </c>
      <c r="F298" s="86">
        <f>D298*E298/2</f>
        <v/>
      </c>
      <c r="G298" s="255">
        <f>F298*200</f>
        <v/>
      </c>
      <c r="H298" s="85" t="inlineStr">
        <is>
          <t>42</t>
        </is>
      </c>
      <c r="I298" s="83" t="inlineStr">
        <is>
          <t>49</t>
        </is>
      </c>
      <c r="J298" s="83" t="inlineStr">
        <is>
          <t>49</t>
        </is>
      </c>
      <c r="K298" s="86" t="inlineStr">
        <is>
          <t>34%</t>
        </is>
      </c>
      <c r="L298" s="86" t="inlineStr">
        <is>
          <t>34%</t>
        </is>
      </c>
      <c r="M298" s="88" t="inlineStr">
        <is>
          <t>x</t>
        </is>
      </c>
    </row>
    <row r="299" ht="24" customHeight="1">
      <c r="A299" s="749" t="n"/>
      <c r="B299" s="138" t="inlineStr">
        <is>
          <t>18级</t>
        </is>
      </c>
      <c r="C299" s="139" t="inlineStr">
        <is>
          <t>48</t>
        </is>
      </c>
      <c r="D299" s="91" t="inlineStr">
        <is>
          <t>x</t>
        </is>
      </c>
      <c r="E299" s="91" t="inlineStr">
        <is>
          <t>x</t>
        </is>
      </c>
      <c r="F299" s="91" t="inlineStr">
        <is>
          <t>x</t>
        </is>
      </c>
      <c r="G299" s="692" t="inlineStr">
        <is>
          <t>x</t>
        </is>
      </c>
      <c r="H299" s="256" t="inlineStr">
        <is>
          <t>46</t>
        </is>
      </c>
      <c r="I299" s="90" t="inlineStr">
        <is>
          <t>54</t>
        </is>
      </c>
      <c r="J299" s="90" t="inlineStr">
        <is>
          <t>54</t>
        </is>
      </c>
      <c r="K299" s="139" t="inlineStr">
        <is>
          <t>37%</t>
        </is>
      </c>
      <c r="L299" s="139" t="inlineStr">
        <is>
          <t>37%</t>
        </is>
      </c>
      <c r="M299" s="92" t="inlineStr">
        <is>
          <t>x</t>
        </is>
      </c>
    </row>
    <row r="300" ht="24" customHeight="1">
      <c r="A300" s="1260" t="inlineStr"/>
      <c r="B300" s="22" t="n"/>
      <c r="C300" s="22" t="n"/>
      <c r="D300" s="22" t="n"/>
      <c r="E300" s="22" t="n"/>
      <c r="F300" s="22" t="n"/>
      <c r="G300" s="22" t="n"/>
      <c r="H300" s="22" t="n"/>
      <c r="I300" s="22" t="n"/>
      <c r="J300" s="22" t="n"/>
      <c r="K300" s="22" t="n"/>
      <c r="L300" s="22" t="n"/>
      <c r="M300" s="23" t="n"/>
    </row>
    <row r="301" ht="24" customHeight="1">
      <c r="A301" s="386" t="inlineStr">
        <is>
          <t>群侠名册</t>
        </is>
      </c>
      <c r="B301" s="386" t="inlineStr">
        <is>
          <t>属性</t>
        </is>
      </c>
      <c r="C301" s="386" t="inlineStr">
        <is>
          <t>战斗力</t>
        </is>
      </c>
      <c r="D301" s="386" t="inlineStr">
        <is>
          <t>进度值</t>
        </is>
      </c>
      <c r="E301" s="386" t="inlineStr">
        <is>
          <t>单次材料</t>
        </is>
      </c>
      <c r="F301" s="386" t="inlineStr">
        <is>
          <t>满值材料</t>
        </is>
      </c>
      <c r="G301" s="24" t="inlineStr">
        <is>
          <t>满值斗豆</t>
        </is>
      </c>
      <c r="H301" s="989" t="inlineStr">
        <is>
          <t>固定伤害</t>
        </is>
      </c>
      <c r="I301" s="989" t="inlineStr">
        <is>
          <t>大型增伤</t>
        </is>
      </c>
      <c r="J301" s="989" t="inlineStr">
        <is>
          <t>中型增伤</t>
        </is>
      </c>
      <c r="K301" s="989" t="inlineStr">
        <is>
          <t>小型增伤</t>
        </is>
      </c>
      <c r="L301" s="989" t="inlineStr">
        <is>
          <t>投掷增伤</t>
        </is>
      </c>
      <c r="M301" s="386" t="inlineStr">
        <is>
          <t>x</t>
        </is>
      </c>
    </row>
    <row r="302" ht="24" customHeight="1">
      <c r="A302" s="744" t="inlineStr">
        <is>
          <t>威震八方
1星张无忌
1星张三丰
侠士≥10级</t>
        </is>
      </c>
      <c r="B302" s="73" t="inlineStr">
        <is>
          <t>0级</t>
        </is>
      </c>
      <c r="C302" s="74" t="inlineStr">
        <is>
          <t>1</t>
        </is>
      </c>
      <c r="D302" s="74" t="inlineStr">
        <is>
          <t>8</t>
        </is>
      </c>
      <c r="E302" s="74" t="inlineStr">
        <is>
          <t>1</t>
        </is>
      </c>
      <c r="F302" s="74">
        <f>D302*E302/2</f>
        <v/>
      </c>
      <c r="G302" s="770">
        <f>F302*200</f>
        <v/>
      </c>
      <c r="H302" s="319" t="inlineStr">
        <is>
          <t>1</t>
        </is>
      </c>
      <c r="I302" s="74" t="inlineStr">
        <is>
          <t>1%</t>
        </is>
      </c>
      <c r="J302" s="74" t="inlineStr">
        <is>
          <t>1%</t>
        </is>
      </c>
      <c r="K302" s="74" t="inlineStr">
        <is>
          <t>1%</t>
        </is>
      </c>
      <c r="L302" s="74" t="inlineStr">
        <is>
          <t>1%</t>
        </is>
      </c>
      <c r="M302" s="1056" t="inlineStr">
        <is>
          <t>x</t>
        </is>
      </c>
    </row>
    <row r="303" ht="24" customHeight="1">
      <c r="A303" s="414" t="n"/>
      <c r="B303" s="132" t="inlineStr">
        <is>
          <t>1级</t>
        </is>
      </c>
      <c r="C303" s="86" t="inlineStr">
        <is>
          <t>2</t>
        </is>
      </c>
      <c r="D303" s="86" t="inlineStr">
        <is>
          <t>18</t>
        </is>
      </c>
      <c r="E303" s="86" t="inlineStr">
        <is>
          <t>1</t>
        </is>
      </c>
      <c r="F303" s="86">
        <f>D303*E303/2</f>
        <v/>
      </c>
      <c r="G303" s="255">
        <f>F303*200</f>
        <v/>
      </c>
      <c r="H303" s="85" t="inlineStr">
        <is>
          <t>2</t>
        </is>
      </c>
      <c r="I303" s="86" t="inlineStr">
        <is>
          <t>2%</t>
        </is>
      </c>
      <c r="J303" s="86" t="inlineStr">
        <is>
          <t>2%</t>
        </is>
      </c>
      <c r="K303" s="86" t="inlineStr">
        <is>
          <t>2%</t>
        </is>
      </c>
      <c r="L303" s="86" t="inlineStr">
        <is>
          <t>2%</t>
        </is>
      </c>
      <c r="M303" s="88" t="inlineStr">
        <is>
          <t>x</t>
        </is>
      </c>
    </row>
    <row r="304" ht="24" customHeight="1">
      <c r="A304" s="414" t="n"/>
      <c r="B304" s="132" t="inlineStr">
        <is>
          <t>2级</t>
        </is>
      </c>
      <c r="C304" s="86" t="inlineStr">
        <is>
          <t>4</t>
        </is>
      </c>
      <c r="D304" s="86" t="inlineStr">
        <is>
          <t>32</t>
        </is>
      </c>
      <c r="E304" s="86" t="inlineStr">
        <is>
          <t>2</t>
        </is>
      </c>
      <c r="F304" s="86">
        <f>D304*E304/2</f>
        <v/>
      </c>
      <c r="G304" s="255">
        <f>F304*200</f>
        <v/>
      </c>
      <c r="H304" s="85" t="inlineStr">
        <is>
          <t>4</t>
        </is>
      </c>
      <c r="I304" s="86" t="inlineStr">
        <is>
          <t>3%</t>
        </is>
      </c>
      <c r="J304" s="86" t="inlineStr">
        <is>
          <t>3%</t>
        </is>
      </c>
      <c r="K304" s="86" t="inlineStr">
        <is>
          <t>3%</t>
        </is>
      </c>
      <c r="L304" s="86" t="inlineStr">
        <is>
          <t>3%</t>
        </is>
      </c>
      <c r="M304" s="88" t="inlineStr">
        <is>
          <t>x</t>
        </is>
      </c>
    </row>
    <row r="305" ht="24" customHeight="1">
      <c r="A305" s="414" t="n"/>
      <c r="B305" s="132" t="inlineStr">
        <is>
          <t>3级</t>
        </is>
      </c>
      <c r="C305" s="86" t="inlineStr">
        <is>
          <t>6</t>
        </is>
      </c>
      <c r="D305" s="86" t="inlineStr">
        <is>
          <t>66</t>
        </is>
      </c>
      <c r="E305" s="86" t="inlineStr">
        <is>
          <t>2</t>
        </is>
      </c>
      <c r="F305" s="86">
        <f>D305*E305/2</f>
        <v/>
      </c>
      <c r="G305" s="255">
        <f>F305*200</f>
        <v/>
      </c>
      <c r="H305" s="85" t="inlineStr">
        <is>
          <t>6</t>
        </is>
      </c>
      <c r="I305" s="86" t="inlineStr">
        <is>
          <t>4%</t>
        </is>
      </c>
      <c r="J305" s="86" t="inlineStr">
        <is>
          <t>4%</t>
        </is>
      </c>
      <c r="K305" s="86" t="inlineStr">
        <is>
          <t>4%</t>
        </is>
      </c>
      <c r="L305" s="86" t="inlineStr">
        <is>
          <t>4%</t>
        </is>
      </c>
      <c r="M305" s="88" t="inlineStr">
        <is>
          <t>x</t>
        </is>
      </c>
    </row>
    <row r="306" ht="24" customHeight="1">
      <c r="A306" s="414" t="n"/>
      <c r="B306" s="132" t="inlineStr">
        <is>
          <t>4级</t>
        </is>
      </c>
      <c r="C306" s="86" t="inlineStr">
        <is>
          <t>8</t>
        </is>
      </c>
      <c r="D306" s="86" t="inlineStr">
        <is>
          <t>72</t>
        </is>
      </c>
      <c r="E306" s="86" t="inlineStr">
        <is>
          <t>3</t>
        </is>
      </c>
      <c r="F306" s="86">
        <f>D306*E306/2</f>
        <v/>
      </c>
      <c r="G306" s="255">
        <f>F306*200</f>
        <v/>
      </c>
      <c r="H306" s="85" t="inlineStr">
        <is>
          <t>8</t>
        </is>
      </c>
      <c r="I306" s="86" t="inlineStr">
        <is>
          <t>6%</t>
        </is>
      </c>
      <c r="J306" s="86" t="inlineStr">
        <is>
          <t>6%</t>
        </is>
      </c>
      <c r="K306" s="86" t="inlineStr">
        <is>
          <t>6%</t>
        </is>
      </c>
      <c r="L306" s="86" t="inlineStr">
        <is>
          <t>6%</t>
        </is>
      </c>
      <c r="M306" s="88" t="inlineStr">
        <is>
          <t>x</t>
        </is>
      </c>
    </row>
    <row r="307" ht="24" customHeight="1">
      <c r="A307" s="414" t="n"/>
      <c r="B307" s="132" t="inlineStr">
        <is>
          <t>5级</t>
        </is>
      </c>
      <c r="C307" s="86" t="inlineStr">
        <is>
          <t>10</t>
        </is>
      </c>
      <c r="D307" s="86" t="inlineStr">
        <is>
          <t>88</t>
        </is>
      </c>
      <c r="E307" s="86" t="inlineStr">
        <is>
          <t>4</t>
        </is>
      </c>
      <c r="F307" s="86">
        <f>D307*E307/2</f>
        <v/>
      </c>
      <c r="G307" s="255">
        <f>F307*200</f>
        <v/>
      </c>
      <c r="H307" s="85" t="inlineStr">
        <is>
          <t>10</t>
        </is>
      </c>
      <c r="I307" s="86" t="inlineStr">
        <is>
          <t>8%</t>
        </is>
      </c>
      <c r="J307" s="86" t="inlineStr">
        <is>
          <t>8%</t>
        </is>
      </c>
      <c r="K307" s="86" t="inlineStr">
        <is>
          <t>8%</t>
        </is>
      </c>
      <c r="L307" s="86" t="inlineStr">
        <is>
          <t>8%</t>
        </is>
      </c>
      <c r="M307" s="88" t="inlineStr">
        <is>
          <t>x</t>
        </is>
      </c>
    </row>
    <row r="308" ht="24" customHeight="1">
      <c r="A308" s="414" t="n"/>
      <c r="B308" s="132" t="inlineStr">
        <is>
          <t>6级</t>
        </is>
      </c>
      <c r="C308" s="86" t="inlineStr">
        <is>
          <t>12</t>
        </is>
      </c>
      <c r="D308" s="86" t="inlineStr">
        <is>
          <t>128</t>
        </is>
      </c>
      <c r="E308" s="86" t="inlineStr">
        <is>
          <t>4</t>
        </is>
      </c>
      <c r="F308" s="86">
        <f>D308*E308/2</f>
        <v/>
      </c>
      <c r="G308" s="255">
        <f>F308*200</f>
        <v/>
      </c>
      <c r="H308" s="85" t="inlineStr">
        <is>
          <t>12</t>
        </is>
      </c>
      <c r="I308" s="86" t="inlineStr">
        <is>
          <t>10%</t>
        </is>
      </c>
      <c r="J308" s="86" t="inlineStr">
        <is>
          <t>10%</t>
        </is>
      </c>
      <c r="K308" s="86" t="inlineStr">
        <is>
          <t>10%</t>
        </is>
      </c>
      <c r="L308" s="86" t="inlineStr">
        <is>
          <t>10%</t>
        </is>
      </c>
      <c r="M308" s="88" t="inlineStr">
        <is>
          <t>x</t>
        </is>
      </c>
    </row>
    <row r="309" ht="24" customHeight="1">
      <c r="A309" s="414" t="n"/>
      <c r="B309" s="132" t="inlineStr">
        <is>
          <t>7级</t>
        </is>
      </c>
      <c r="C309" s="86" t="inlineStr">
        <is>
          <t>15</t>
        </is>
      </c>
      <c r="D309" s="86" t="inlineStr">
        <is>
          <t>168</t>
        </is>
      </c>
      <c r="E309" s="86" t="inlineStr">
        <is>
          <t>5</t>
        </is>
      </c>
      <c r="F309" s="86">
        <f>D309*E309/2</f>
        <v/>
      </c>
      <c r="G309" s="255">
        <f>F309*200</f>
        <v/>
      </c>
      <c r="H309" s="85" t="inlineStr">
        <is>
          <t>14</t>
        </is>
      </c>
      <c r="I309" s="86" t="inlineStr">
        <is>
          <t>12%</t>
        </is>
      </c>
      <c r="J309" s="86" t="inlineStr">
        <is>
          <t>12%</t>
        </is>
      </c>
      <c r="K309" s="86" t="inlineStr">
        <is>
          <t>12%</t>
        </is>
      </c>
      <c r="L309" s="86" t="inlineStr">
        <is>
          <t>12%</t>
        </is>
      </c>
      <c r="M309" s="88" t="inlineStr">
        <is>
          <t>x</t>
        </is>
      </c>
    </row>
    <row r="310" ht="24" customHeight="1">
      <c r="A310" s="414" t="n"/>
      <c r="B310" s="132" t="inlineStr">
        <is>
          <t>8级</t>
        </is>
      </c>
      <c r="C310" s="86" t="inlineStr">
        <is>
          <t>18</t>
        </is>
      </c>
      <c r="D310" s="86" t="inlineStr">
        <is>
          <t>198</t>
        </is>
      </c>
      <c r="E310" s="86" t="inlineStr">
        <is>
          <t>6</t>
        </is>
      </c>
      <c r="F310" s="86">
        <f>D310*E310/2</f>
        <v/>
      </c>
      <c r="G310" s="255">
        <f>F310*200</f>
        <v/>
      </c>
      <c r="H310" s="85" t="inlineStr">
        <is>
          <t>16</t>
        </is>
      </c>
      <c r="I310" s="86" t="inlineStr">
        <is>
          <t>14%</t>
        </is>
      </c>
      <c r="J310" s="86" t="inlineStr">
        <is>
          <t>14%</t>
        </is>
      </c>
      <c r="K310" s="86" t="inlineStr">
        <is>
          <t>14%</t>
        </is>
      </c>
      <c r="L310" s="86" t="inlineStr">
        <is>
          <t>14%</t>
        </is>
      </c>
      <c r="M310" s="88" t="inlineStr">
        <is>
          <t>x</t>
        </is>
      </c>
    </row>
    <row r="311" ht="24" customHeight="1">
      <c r="A311" s="414" t="n"/>
      <c r="B311" s="132" t="inlineStr">
        <is>
          <t>9级</t>
        </is>
      </c>
      <c r="C311" s="86" t="inlineStr">
        <is>
          <t>21</t>
        </is>
      </c>
      <c r="D311" s="86" t="inlineStr">
        <is>
          <t>248</t>
        </is>
      </c>
      <c r="E311" s="86" t="inlineStr">
        <is>
          <t>6</t>
        </is>
      </c>
      <c r="F311" s="86">
        <f>D311*E311/2</f>
        <v/>
      </c>
      <c r="G311" s="255">
        <f>F311*200</f>
        <v/>
      </c>
      <c r="H311" s="85" t="inlineStr">
        <is>
          <t>18</t>
        </is>
      </c>
      <c r="M311" s="88" t="inlineStr">
        <is>
          <t>x</t>
        </is>
      </c>
    </row>
    <row r="312" ht="24" customHeight="1">
      <c r="A312" s="414" t="n"/>
      <c r="B312" s="132" t="inlineStr">
        <is>
          <t>10级</t>
        </is>
      </c>
      <c r="C312" s="86" t="inlineStr">
        <is>
          <t>24</t>
        </is>
      </c>
      <c r="D312" s="86" t="inlineStr">
        <is>
          <t>300</t>
        </is>
      </c>
      <c r="E312" s="86" t="inlineStr">
        <is>
          <t>8</t>
        </is>
      </c>
      <c r="F312" s="86">
        <f>D312*E312/2</f>
        <v/>
      </c>
      <c r="G312" s="255">
        <f>F312*200</f>
        <v/>
      </c>
      <c r="H312" s="85" t="inlineStr">
        <is>
          <t>20</t>
        </is>
      </c>
      <c r="M312" s="88" t="inlineStr">
        <is>
          <t>x</t>
        </is>
      </c>
    </row>
    <row r="313" ht="24" customHeight="1">
      <c r="A313" s="414" t="n"/>
      <c r="B313" s="132" t="inlineStr">
        <is>
          <t>11级</t>
        </is>
      </c>
      <c r="C313" s="86" t="inlineStr">
        <is>
          <t>27</t>
        </is>
      </c>
      <c r="D313" s="86" t="inlineStr">
        <is>
          <t>320</t>
        </is>
      </c>
      <c r="E313" s="86" t="inlineStr">
        <is>
          <t>8</t>
        </is>
      </c>
      <c r="F313" s="86">
        <f>D313*E313/2</f>
        <v/>
      </c>
      <c r="G313" s="255">
        <f>F313*200</f>
        <v/>
      </c>
      <c r="H313" s="85" t="inlineStr">
        <is>
          <t>22</t>
        </is>
      </c>
      <c r="M313" s="88" t="inlineStr">
        <is>
          <t>x</t>
        </is>
      </c>
    </row>
    <row r="314" ht="24" customHeight="1">
      <c r="A314" s="414" t="n"/>
      <c r="B314" s="132" t="inlineStr">
        <is>
          <t>12级</t>
        </is>
      </c>
      <c r="C314" s="86" t="inlineStr">
        <is>
          <t>30</t>
        </is>
      </c>
      <c r="D314" s="86" t="inlineStr">
        <is>
          <t>360</t>
        </is>
      </c>
      <c r="E314" s="86" t="inlineStr">
        <is>
          <t>8</t>
        </is>
      </c>
      <c r="F314" s="86">
        <f>D314*E314/2</f>
        <v/>
      </c>
      <c r="G314" s="255">
        <f>F314*200</f>
        <v/>
      </c>
      <c r="H314" s="85" t="inlineStr">
        <is>
          <t>25</t>
        </is>
      </c>
      <c r="M314" s="88" t="inlineStr">
        <is>
          <t>x</t>
        </is>
      </c>
    </row>
    <row r="315" ht="24" customHeight="1">
      <c r="A315" s="414" t="n"/>
      <c r="B315" s="132" t="inlineStr">
        <is>
          <t>13级</t>
        </is>
      </c>
      <c r="C315" s="86" t="inlineStr">
        <is>
          <t>33</t>
        </is>
      </c>
      <c r="D315" s="86" t="inlineStr">
        <is>
          <t>386</t>
        </is>
      </c>
      <c r="E315" s="86" t="inlineStr">
        <is>
          <t>9</t>
        </is>
      </c>
      <c r="F315" s="86">
        <f>D315*E315/2</f>
        <v/>
      </c>
      <c r="G315" s="255">
        <f>F315*200</f>
        <v/>
      </c>
      <c r="H315" s="85" t="inlineStr">
        <is>
          <t>28</t>
        </is>
      </c>
      <c r="M315" s="88" t="inlineStr">
        <is>
          <t>x</t>
        </is>
      </c>
    </row>
    <row r="316" ht="24" customHeight="1">
      <c r="A316" s="414" t="n"/>
      <c r="B316" s="132" t="inlineStr">
        <is>
          <t>14级</t>
        </is>
      </c>
      <c r="C316" s="86" t="inlineStr">
        <is>
          <t>36</t>
        </is>
      </c>
      <c r="D316" s="86" t="inlineStr">
        <is>
          <t>396</t>
        </is>
      </c>
      <c r="E316" s="86" t="inlineStr">
        <is>
          <t>9</t>
        </is>
      </c>
      <c r="F316" s="86">
        <f>D316*E316/2</f>
        <v/>
      </c>
      <c r="G316" s="255">
        <f>F316*200</f>
        <v/>
      </c>
      <c r="H316" s="85" t="inlineStr">
        <is>
          <t>31</t>
        </is>
      </c>
      <c r="M316" s="88" t="inlineStr">
        <is>
          <t>x</t>
        </is>
      </c>
    </row>
    <row r="317" ht="24" customHeight="1">
      <c r="A317" s="414" t="n"/>
      <c r="B317" s="132" t="inlineStr">
        <is>
          <t>15级</t>
        </is>
      </c>
      <c r="C317" s="86" t="inlineStr">
        <is>
          <t>39</t>
        </is>
      </c>
      <c r="D317" s="86" t="inlineStr">
        <is>
          <t>410</t>
        </is>
      </c>
      <c r="E317" s="86" t="inlineStr">
        <is>
          <t>10</t>
        </is>
      </c>
      <c r="F317" s="86">
        <f>D317*E317/2</f>
        <v/>
      </c>
      <c r="G317" s="255">
        <f>F317*200</f>
        <v/>
      </c>
      <c r="H317" s="85" t="inlineStr">
        <is>
          <t>34</t>
        </is>
      </c>
      <c r="M317" s="88" t="inlineStr">
        <is>
          <t>x</t>
        </is>
      </c>
    </row>
    <row r="318" ht="24" customHeight="1">
      <c r="A318" s="414" t="n"/>
      <c r="B318" s="132" t="inlineStr">
        <is>
          <t>16级</t>
        </is>
      </c>
      <c r="C318" s="86" t="inlineStr">
        <is>
          <t>42</t>
        </is>
      </c>
      <c r="D318" s="86" t="inlineStr">
        <is>
          <t>420</t>
        </is>
      </c>
      <c r="E318" s="86" t="inlineStr">
        <is>
          <t>10</t>
        </is>
      </c>
      <c r="F318" s="86">
        <f>D318*E318/2</f>
        <v/>
      </c>
      <c r="G318" s="255">
        <f>F318*200</f>
        <v/>
      </c>
      <c r="H318" s="85" t="inlineStr">
        <is>
          <t>38</t>
        </is>
      </c>
      <c r="M318" s="88" t="inlineStr">
        <is>
          <t>x</t>
        </is>
      </c>
    </row>
    <row r="319" ht="24" customHeight="1">
      <c r="A319" s="414" t="n"/>
      <c r="B319" s="132" t="inlineStr">
        <is>
          <t>17级</t>
        </is>
      </c>
      <c r="C319" s="86" t="inlineStr">
        <is>
          <t>45</t>
        </is>
      </c>
      <c r="D319" s="86" t="inlineStr">
        <is>
          <t>442</t>
        </is>
      </c>
      <c r="E319" s="86" t="inlineStr">
        <is>
          <t>12</t>
        </is>
      </c>
      <c r="F319" s="86">
        <f>D319*E319/2</f>
        <v/>
      </c>
      <c r="G319" s="255">
        <f>F319*200</f>
        <v/>
      </c>
      <c r="H319" s="85" t="inlineStr">
        <is>
          <t>42</t>
        </is>
      </c>
      <c r="M319" s="88" t="inlineStr">
        <is>
          <t>x</t>
        </is>
      </c>
    </row>
    <row r="320" ht="24" customHeight="1">
      <c r="A320" s="749" t="n"/>
      <c r="B320" s="138" t="inlineStr">
        <is>
          <t>18级</t>
        </is>
      </c>
      <c r="C320" s="139" t="inlineStr">
        <is>
          <t>48</t>
        </is>
      </c>
      <c r="D320" s="91" t="inlineStr">
        <is>
          <t>x</t>
        </is>
      </c>
      <c r="E320" s="91" t="inlineStr">
        <is>
          <t>x</t>
        </is>
      </c>
      <c r="F320" s="91" t="inlineStr">
        <is>
          <t>x</t>
        </is>
      </c>
      <c r="G320" s="692" t="inlineStr">
        <is>
          <t>x</t>
        </is>
      </c>
      <c r="H320" s="256" t="inlineStr">
        <is>
          <t>46</t>
        </is>
      </c>
      <c r="M320" s="92" t="inlineStr">
        <is>
          <t>x</t>
        </is>
      </c>
    </row>
    <row r="321" ht="24" customHeight="1">
      <c r="A321" s="1260" t="inlineStr"/>
      <c r="B321" s="22" t="n"/>
      <c r="C321" s="22" t="n"/>
      <c r="D321" s="22" t="n"/>
      <c r="E321" s="22" t="n"/>
      <c r="F321" s="22" t="n"/>
      <c r="G321" s="22" t="n"/>
      <c r="H321" s="22" t="n"/>
      <c r="I321" s="22" t="n"/>
      <c r="J321" s="22" t="n"/>
      <c r="K321" s="22" t="n"/>
      <c r="L321" s="22" t="n"/>
      <c r="M321" s="23" t="n"/>
    </row>
    <row r="322" ht="24" customHeight="1">
      <c r="A322" s="386" t="inlineStr">
        <is>
          <t>群侠名册</t>
        </is>
      </c>
      <c r="B322" s="386" t="inlineStr">
        <is>
          <t>属性</t>
        </is>
      </c>
      <c r="C322" s="386" t="inlineStr">
        <is>
          <t>战斗力</t>
        </is>
      </c>
      <c r="D322" s="386" t="inlineStr">
        <is>
          <t>进度值</t>
        </is>
      </c>
      <c r="E322" s="386" t="inlineStr">
        <is>
          <t>单次材料</t>
        </is>
      </c>
      <c r="F322" s="386" t="inlineStr">
        <is>
          <t>满值材料</t>
        </is>
      </c>
      <c r="G322" s="24" t="inlineStr">
        <is>
          <t>满值斗豆</t>
        </is>
      </c>
      <c r="H322" s="989" t="inlineStr">
        <is>
          <t>固定减伤</t>
        </is>
      </c>
      <c r="I322" s="989" t="inlineStr">
        <is>
          <t>大型抗穿</t>
        </is>
      </c>
      <c r="J322" s="989" t="inlineStr">
        <is>
          <t>中型抗穿</t>
        </is>
      </c>
      <c r="K322" s="989" t="inlineStr">
        <is>
          <t>小型抗穿</t>
        </is>
      </c>
      <c r="L322" s="989" t="inlineStr">
        <is>
          <t>投掷抗穿</t>
        </is>
      </c>
      <c r="M322" s="386" t="inlineStr">
        <is>
          <t>x</t>
        </is>
      </c>
    </row>
    <row r="323" ht="24" customHeight="1">
      <c r="A323" s="744" t="inlineStr">
        <is>
          <t>风云再起
1星李莫愁
1星梅超风
2星金轮
侠士≥10级</t>
        </is>
      </c>
      <c r="B323" s="73" t="inlineStr">
        <is>
          <t>0级</t>
        </is>
      </c>
      <c r="C323" s="74" t="inlineStr">
        <is>
          <t>1</t>
        </is>
      </c>
      <c r="D323" s="74" t="inlineStr">
        <is>
          <t>8</t>
        </is>
      </c>
      <c r="E323" s="74" t="inlineStr">
        <is>
          <t>1</t>
        </is>
      </c>
      <c r="F323" s="74">
        <f>D323*E323/2</f>
        <v/>
      </c>
      <c r="G323" s="770">
        <f>F323*200</f>
        <v/>
      </c>
      <c r="H323" s="319" t="inlineStr">
        <is>
          <t>1</t>
        </is>
      </c>
      <c r="I323" s="74" t="inlineStr">
        <is>
          <t>1%</t>
        </is>
      </c>
      <c r="J323" s="74" t="inlineStr">
        <is>
          <t>1%</t>
        </is>
      </c>
      <c r="K323" s="74" t="inlineStr">
        <is>
          <t>1%</t>
        </is>
      </c>
      <c r="L323" s="74" t="inlineStr">
        <is>
          <t>1%</t>
        </is>
      </c>
      <c r="M323" s="1056" t="inlineStr">
        <is>
          <t>x</t>
        </is>
      </c>
    </row>
    <row r="324" ht="24" customHeight="1">
      <c r="A324" s="414" t="n"/>
      <c r="B324" s="132" t="inlineStr">
        <is>
          <t>1级</t>
        </is>
      </c>
      <c r="C324" s="86" t="inlineStr">
        <is>
          <t>2</t>
        </is>
      </c>
      <c r="D324" s="86" t="inlineStr">
        <is>
          <t>18</t>
        </is>
      </c>
      <c r="E324" s="86" t="inlineStr">
        <is>
          <t>1</t>
        </is>
      </c>
      <c r="F324" s="86">
        <f>D324*E324/2</f>
        <v/>
      </c>
      <c r="G324" s="255">
        <f>F324*200</f>
        <v/>
      </c>
      <c r="H324" s="85" t="inlineStr">
        <is>
          <t>2</t>
        </is>
      </c>
      <c r="I324" s="86" t="inlineStr">
        <is>
          <t>2%</t>
        </is>
      </c>
      <c r="J324" s="86" t="inlineStr">
        <is>
          <t>2%</t>
        </is>
      </c>
      <c r="K324" s="86" t="inlineStr">
        <is>
          <t>2%</t>
        </is>
      </c>
      <c r="L324" s="86" t="inlineStr">
        <is>
          <t>2%</t>
        </is>
      </c>
      <c r="M324" s="88" t="inlineStr">
        <is>
          <t>x</t>
        </is>
      </c>
    </row>
    <row r="325" ht="24" customHeight="1">
      <c r="A325" s="414" t="n"/>
      <c r="B325" s="132" t="inlineStr">
        <is>
          <t>2级</t>
        </is>
      </c>
      <c r="C325" s="86" t="inlineStr">
        <is>
          <t>4</t>
        </is>
      </c>
      <c r="D325" s="86" t="inlineStr">
        <is>
          <t>32</t>
        </is>
      </c>
      <c r="E325" s="86" t="inlineStr">
        <is>
          <t>2</t>
        </is>
      </c>
      <c r="F325" s="86">
        <f>D325*E325/2</f>
        <v/>
      </c>
      <c r="G325" s="255">
        <f>F325*200</f>
        <v/>
      </c>
      <c r="H325" s="85" t="inlineStr">
        <is>
          <t>4</t>
        </is>
      </c>
      <c r="I325" s="86" t="inlineStr">
        <is>
          <t>3%</t>
        </is>
      </c>
      <c r="J325" s="86" t="inlineStr">
        <is>
          <t>3%</t>
        </is>
      </c>
      <c r="K325" s="86" t="inlineStr">
        <is>
          <t>3%</t>
        </is>
      </c>
      <c r="L325" s="86" t="inlineStr">
        <is>
          <t>3%</t>
        </is>
      </c>
      <c r="M325" s="88" t="inlineStr">
        <is>
          <t>x</t>
        </is>
      </c>
    </row>
    <row r="326" ht="24" customHeight="1">
      <c r="A326" s="414" t="n"/>
      <c r="B326" s="132" t="inlineStr">
        <is>
          <t>3级</t>
        </is>
      </c>
      <c r="C326" s="86" t="inlineStr">
        <is>
          <t>6</t>
        </is>
      </c>
      <c r="D326" s="86" t="inlineStr">
        <is>
          <t>66</t>
        </is>
      </c>
      <c r="E326" s="86" t="inlineStr">
        <is>
          <t>2</t>
        </is>
      </c>
      <c r="F326" s="86">
        <f>D326*E326/2</f>
        <v/>
      </c>
      <c r="G326" s="255">
        <f>F326*200</f>
        <v/>
      </c>
      <c r="H326" s="85" t="inlineStr">
        <is>
          <t>6</t>
        </is>
      </c>
      <c r="I326" s="86" t="inlineStr">
        <is>
          <t>4%</t>
        </is>
      </c>
      <c r="J326" s="86" t="inlineStr">
        <is>
          <t>4%</t>
        </is>
      </c>
      <c r="K326" s="86" t="inlineStr">
        <is>
          <t>4%</t>
        </is>
      </c>
      <c r="L326" s="86" t="inlineStr">
        <is>
          <t>4%</t>
        </is>
      </c>
      <c r="M326" s="88" t="inlineStr">
        <is>
          <t>x</t>
        </is>
      </c>
    </row>
    <row r="327" ht="24" customHeight="1">
      <c r="A327" s="414" t="n"/>
      <c r="B327" s="132" t="inlineStr">
        <is>
          <t>4级</t>
        </is>
      </c>
      <c r="C327" s="86" t="inlineStr">
        <is>
          <t>8</t>
        </is>
      </c>
      <c r="D327" s="86" t="inlineStr">
        <is>
          <t>72</t>
        </is>
      </c>
      <c r="E327" s="86" t="inlineStr">
        <is>
          <t>3</t>
        </is>
      </c>
      <c r="F327" s="86">
        <f>D327*E327/2</f>
        <v/>
      </c>
      <c r="G327" s="255">
        <f>F327*200</f>
        <v/>
      </c>
      <c r="H327" s="85" t="inlineStr">
        <is>
          <t>8</t>
        </is>
      </c>
      <c r="I327" s="86" t="inlineStr">
        <is>
          <t>5%</t>
        </is>
      </c>
      <c r="J327" s="86" t="inlineStr">
        <is>
          <t>5%</t>
        </is>
      </c>
      <c r="K327" s="86" t="inlineStr">
        <is>
          <t>5%</t>
        </is>
      </c>
      <c r="L327" s="86" t="inlineStr">
        <is>
          <t>5%</t>
        </is>
      </c>
      <c r="M327" s="88" t="inlineStr">
        <is>
          <t>x</t>
        </is>
      </c>
    </row>
    <row r="328" ht="24" customHeight="1">
      <c r="A328" s="414" t="n"/>
      <c r="B328" s="132" t="inlineStr">
        <is>
          <t>5级</t>
        </is>
      </c>
      <c r="C328" s="86" t="inlineStr">
        <is>
          <t>10</t>
        </is>
      </c>
      <c r="D328" s="86" t="inlineStr">
        <is>
          <t>88</t>
        </is>
      </c>
      <c r="E328" s="86" t="inlineStr">
        <is>
          <t>4</t>
        </is>
      </c>
      <c r="F328" s="86">
        <f>D328*E328/2</f>
        <v/>
      </c>
      <c r="G328" s="255">
        <f>F328*200</f>
        <v/>
      </c>
      <c r="H328" s="85" t="inlineStr">
        <is>
          <t>10</t>
        </is>
      </c>
      <c r="I328" s="86" t="inlineStr">
        <is>
          <t>7%</t>
        </is>
      </c>
      <c r="J328" s="86" t="inlineStr">
        <is>
          <t>7%</t>
        </is>
      </c>
      <c r="K328" s="86" t="inlineStr">
        <is>
          <t>7%</t>
        </is>
      </c>
      <c r="L328" s="86" t="inlineStr">
        <is>
          <t>7%</t>
        </is>
      </c>
      <c r="M328" s="88" t="inlineStr">
        <is>
          <t>x</t>
        </is>
      </c>
    </row>
    <row r="329" ht="24" customHeight="1">
      <c r="A329" s="414" t="n"/>
      <c r="B329" s="132" t="inlineStr">
        <is>
          <t>6级</t>
        </is>
      </c>
      <c r="C329" s="86" t="inlineStr">
        <is>
          <t>12</t>
        </is>
      </c>
      <c r="D329" s="86" t="inlineStr">
        <is>
          <t>128</t>
        </is>
      </c>
      <c r="E329" s="86" t="inlineStr">
        <is>
          <t>4</t>
        </is>
      </c>
      <c r="F329" s="86">
        <f>D329*E329/2</f>
        <v/>
      </c>
      <c r="G329" s="255">
        <f>F329*200</f>
        <v/>
      </c>
      <c r="H329" s="85" t="inlineStr">
        <is>
          <t>12</t>
        </is>
      </c>
      <c r="I329" s="86" t="inlineStr">
        <is>
          <t>9%</t>
        </is>
      </c>
      <c r="J329" s="86" t="inlineStr">
        <is>
          <t>9%</t>
        </is>
      </c>
      <c r="K329" s="86" t="inlineStr">
        <is>
          <t>9%</t>
        </is>
      </c>
      <c r="L329" s="86" t="inlineStr">
        <is>
          <t>9%</t>
        </is>
      </c>
      <c r="M329" s="88" t="inlineStr">
        <is>
          <t>x</t>
        </is>
      </c>
    </row>
    <row r="330" ht="24" customHeight="1">
      <c r="A330" s="414" t="n"/>
      <c r="B330" s="132" t="inlineStr">
        <is>
          <t>7级</t>
        </is>
      </c>
      <c r="C330" s="86" t="inlineStr">
        <is>
          <t>15</t>
        </is>
      </c>
      <c r="D330" s="86" t="inlineStr">
        <is>
          <t>168</t>
        </is>
      </c>
      <c r="E330" s="86" t="inlineStr">
        <is>
          <t>5</t>
        </is>
      </c>
      <c r="F330" s="86">
        <f>D330*E330/2</f>
        <v/>
      </c>
      <c r="G330" s="255">
        <f>F330*200</f>
        <v/>
      </c>
      <c r="H330" s="85" t="inlineStr">
        <is>
          <t>14</t>
        </is>
      </c>
      <c r="I330" s="86" t="inlineStr">
        <is>
          <t>11%</t>
        </is>
      </c>
      <c r="J330" s="86" t="inlineStr">
        <is>
          <t>11%</t>
        </is>
      </c>
      <c r="K330" s="86" t="inlineStr">
        <is>
          <t>11%</t>
        </is>
      </c>
      <c r="L330" s="86" t="inlineStr">
        <is>
          <t>11%</t>
        </is>
      </c>
      <c r="M330" s="88" t="inlineStr">
        <is>
          <t>x</t>
        </is>
      </c>
    </row>
    <row r="331" ht="24" customHeight="1">
      <c r="A331" s="414" t="n"/>
      <c r="B331" s="132" t="inlineStr">
        <is>
          <t>8级</t>
        </is>
      </c>
      <c r="C331" s="86" t="inlineStr">
        <is>
          <t>18</t>
        </is>
      </c>
      <c r="D331" s="86" t="inlineStr">
        <is>
          <t>198</t>
        </is>
      </c>
      <c r="E331" s="86" t="inlineStr">
        <is>
          <t>6</t>
        </is>
      </c>
      <c r="F331" s="86">
        <f>D331*E331/2</f>
        <v/>
      </c>
      <c r="G331" s="255">
        <f>F331*200</f>
        <v/>
      </c>
      <c r="H331" s="85" t="inlineStr">
        <is>
          <t>16</t>
        </is>
      </c>
      <c r="I331" s="86" t="inlineStr">
        <is>
          <t>13%</t>
        </is>
      </c>
      <c r="J331" s="86" t="inlineStr">
        <is>
          <t>13%</t>
        </is>
      </c>
      <c r="K331" s="86" t="inlineStr">
        <is>
          <t>13%</t>
        </is>
      </c>
      <c r="L331" s="86" t="inlineStr">
        <is>
          <t>13%</t>
        </is>
      </c>
      <c r="M331" s="88" t="inlineStr">
        <is>
          <t>x</t>
        </is>
      </c>
    </row>
    <row r="332" ht="24" customHeight="1">
      <c r="A332" s="414" t="n"/>
      <c r="B332" s="132" t="inlineStr">
        <is>
          <t>9级</t>
        </is>
      </c>
      <c r="C332" s="86" t="inlineStr">
        <is>
          <t>21</t>
        </is>
      </c>
      <c r="D332" s="86" t="inlineStr">
        <is>
          <t>248</t>
        </is>
      </c>
      <c r="E332" s="86" t="inlineStr">
        <is>
          <t>6</t>
        </is>
      </c>
      <c r="F332" s="86">
        <f>D332*E332/2</f>
        <v/>
      </c>
      <c r="G332" s="255">
        <f>F332*200</f>
        <v/>
      </c>
      <c r="H332" s="85" t="inlineStr">
        <is>
          <t>18</t>
        </is>
      </c>
      <c r="I332" s="86" t="inlineStr">
        <is>
          <t>15%</t>
        </is>
      </c>
      <c r="J332" s="86" t="inlineStr">
        <is>
          <t>15%</t>
        </is>
      </c>
      <c r="K332" s="86" t="inlineStr">
        <is>
          <t>15%</t>
        </is>
      </c>
      <c r="L332" s="86" t="inlineStr">
        <is>
          <t>15%</t>
        </is>
      </c>
      <c r="M332" s="88" t="inlineStr">
        <is>
          <t>x</t>
        </is>
      </c>
    </row>
    <row r="333" ht="24" customHeight="1">
      <c r="A333" s="414" t="n"/>
      <c r="B333" s="132" t="inlineStr">
        <is>
          <t>10级</t>
        </is>
      </c>
      <c r="C333" s="86" t="inlineStr">
        <is>
          <t>24</t>
        </is>
      </c>
      <c r="D333" s="86" t="inlineStr">
        <is>
          <t>300</t>
        </is>
      </c>
      <c r="E333" s="86" t="inlineStr">
        <is>
          <t>8</t>
        </is>
      </c>
      <c r="F333" s="86">
        <f>D333*E333/2</f>
        <v/>
      </c>
      <c r="G333" s="255">
        <f>F333*200</f>
        <v/>
      </c>
      <c r="H333" s="85" t="inlineStr">
        <is>
          <t>20</t>
        </is>
      </c>
      <c r="I333" s="86" t="inlineStr">
        <is>
          <t>17%</t>
        </is>
      </c>
      <c r="J333" s="86" t="inlineStr">
        <is>
          <t>17%</t>
        </is>
      </c>
      <c r="K333" s="86" t="inlineStr">
        <is>
          <t>17%</t>
        </is>
      </c>
      <c r="L333" s="86" t="inlineStr">
        <is>
          <t>17%</t>
        </is>
      </c>
      <c r="M333" s="88" t="inlineStr">
        <is>
          <t>x</t>
        </is>
      </c>
    </row>
    <row r="334" ht="24" customHeight="1">
      <c r="A334" s="414" t="n"/>
      <c r="B334" s="132" t="inlineStr">
        <is>
          <t>11级</t>
        </is>
      </c>
      <c r="C334" s="86" t="inlineStr">
        <is>
          <t>27</t>
        </is>
      </c>
      <c r="D334" s="86" t="inlineStr">
        <is>
          <t>320</t>
        </is>
      </c>
      <c r="E334" s="86" t="inlineStr">
        <is>
          <t>8</t>
        </is>
      </c>
      <c r="F334" s="86">
        <f>D334*E334/2</f>
        <v/>
      </c>
      <c r="G334" s="255">
        <f>F334*200</f>
        <v/>
      </c>
      <c r="H334" s="85" t="inlineStr">
        <is>
          <t>22</t>
        </is>
      </c>
      <c r="I334" s="86" t="inlineStr">
        <is>
          <t>19%</t>
        </is>
      </c>
      <c r="J334" s="86" t="inlineStr">
        <is>
          <t>19%</t>
        </is>
      </c>
      <c r="K334" s="86" t="inlineStr">
        <is>
          <t>19%</t>
        </is>
      </c>
      <c r="L334" s="86" t="inlineStr">
        <is>
          <t>19%</t>
        </is>
      </c>
      <c r="M334" s="88" t="inlineStr">
        <is>
          <t>x</t>
        </is>
      </c>
    </row>
    <row r="335" ht="24" customHeight="1">
      <c r="A335" s="414" t="n"/>
      <c r="B335" s="132" t="inlineStr">
        <is>
          <t>12级</t>
        </is>
      </c>
      <c r="C335" s="86" t="inlineStr">
        <is>
          <t>30</t>
        </is>
      </c>
      <c r="D335" s="86" t="inlineStr">
        <is>
          <t>360</t>
        </is>
      </c>
      <c r="E335" s="86" t="inlineStr">
        <is>
          <t>8</t>
        </is>
      </c>
      <c r="F335" s="86">
        <f>D335*E335/2</f>
        <v/>
      </c>
      <c r="G335" s="255">
        <f>F335*200</f>
        <v/>
      </c>
      <c r="H335" s="85" t="inlineStr">
        <is>
          <t>25</t>
        </is>
      </c>
      <c r="I335" s="86" t="inlineStr">
        <is>
          <t>21%</t>
        </is>
      </c>
      <c r="J335" s="86" t="inlineStr">
        <is>
          <t>21%</t>
        </is>
      </c>
      <c r="K335" s="86" t="inlineStr">
        <is>
          <t>21%</t>
        </is>
      </c>
      <c r="L335" s="86" t="inlineStr">
        <is>
          <t>21%</t>
        </is>
      </c>
      <c r="M335" s="88" t="inlineStr">
        <is>
          <t>x</t>
        </is>
      </c>
    </row>
    <row r="336" ht="24" customHeight="1">
      <c r="A336" s="414" t="n"/>
      <c r="B336" s="132" t="inlineStr">
        <is>
          <t>13级</t>
        </is>
      </c>
      <c r="C336" s="86" t="inlineStr">
        <is>
          <t>33</t>
        </is>
      </c>
      <c r="D336" s="86" t="inlineStr">
        <is>
          <t>386</t>
        </is>
      </c>
      <c r="E336" s="86" t="inlineStr">
        <is>
          <t>9</t>
        </is>
      </c>
      <c r="F336" s="86">
        <f>D336*E336/2</f>
        <v/>
      </c>
      <c r="G336" s="255">
        <f>F336*200</f>
        <v/>
      </c>
      <c r="H336" s="85" t="inlineStr">
        <is>
          <t>28</t>
        </is>
      </c>
      <c r="I336" s="86" t="inlineStr">
        <is>
          <t>23%</t>
        </is>
      </c>
      <c r="J336" s="86" t="inlineStr">
        <is>
          <t>23%</t>
        </is>
      </c>
      <c r="K336" s="86" t="inlineStr">
        <is>
          <t>23%</t>
        </is>
      </c>
      <c r="L336" s="86" t="inlineStr">
        <is>
          <t>23%</t>
        </is>
      </c>
      <c r="M336" s="88" t="inlineStr">
        <is>
          <t>x</t>
        </is>
      </c>
    </row>
    <row r="337" ht="24" customHeight="1">
      <c r="A337" s="414" t="n"/>
      <c r="B337" s="132" t="inlineStr">
        <is>
          <t>14级</t>
        </is>
      </c>
      <c r="C337" s="86" t="inlineStr">
        <is>
          <t>36</t>
        </is>
      </c>
      <c r="D337" s="86" t="inlineStr">
        <is>
          <t>396</t>
        </is>
      </c>
      <c r="E337" s="86" t="inlineStr">
        <is>
          <t>9</t>
        </is>
      </c>
      <c r="F337" s="86">
        <f>D337*E337/2</f>
        <v/>
      </c>
      <c r="G337" s="255">
        <f>F337*200</f>
        <v/>
      </c>
      <c r="H337" s="85" t="inlineStr">
        <is>
          <t>31</t>
        </is>
      </c>
      <c r="I337" s="86" t="inlineStr">
        <is>
          <t>25%</t>
        </is>
      </c>
      <c r="J337" s="86" t="inlineStr">
        <is>
          <t>25%</t>
        </is>
      </c>
      <c r="K337" s="86" t="inlineStr">
        <is>
          <t>25%</t>
        </is>
      </c>
      <c r="L337" s="86" t="inlineStr">
        <is>
          <t>25%</t>
        </is>
      </c>
      <c r="M337" s="88" t="inlineStr">
        <is>
          <t>x</t>
        </is>
      </c>
    </row>
    <row r="338" ht="24" customHeight="1">
      <c r="A338" s="414" t="n"/>
      <c r="B338" s="132" t="inlineStr">
        <is>
          <t>15级</t>
        </is>
      </c>
      <c r="C338" s="86" t="inlineStr">
        <is>
          <t>39</t>
        </is>
      </c>
      <c r="D338" s="86" t="inlineStr">
        <is>
          <t>410</t>
        </is>
      </c>
      <c r="E338" s="86" t="inlineStr">
        <is>
          <t>10</t>
        </is>
      </c>
      <c r="F338" s="86">
        <f>D338*E338/2</f>
        <v/>
      </c>
      <c r="G338" s="255">
        <f>F338*200</f>
        <v/>
      </c>
      <c r="H338" s="85" t="inlineStr">
        <is>
          <t>34</t>
        </is>
      </c>
      <c r="I338" s="86" t="inlineStr">
        <is>
          <t>28%</t>
        </is>
      </c>
      <c r="J338" s="86" t="inlineStr">
        <is>
          <t>28%</t>
        </is>
      </c>
      <c r="K338" s="86" t="inlineStr">
        <is>
          <t>28%</t>
        </is>
      </c>
      <c r="L338" s="86" t="inlineStr">
        <is>
          <t>28%</t>
        </is>
      </c>
      <c r="M338" s="88" t="inlineStr">
        <is>
          <t>x</t>
        </is>
      </c>
    </row>
    <row r="339" ht="24" customHeight="1">
      <c r="A339" s="414" t="n"/>
      <c r="B339" s="132" t="inlineStr">
        <is>
          <t>16级</t>
        </is>
      </c>
      <c r="C339" s="86" t="inlineStr">
        <is>
          <t>42</t>
        </is>
      </c>
      <c r="D339" s="86" t="inlineStr">
        <is>
          <t>420</t>
        </is>
      </c>
      <c r="E339" s="86" t="inlineStr">
        <is>
          <t>10</t>
        </is>
      </c>
      <c r="F339" s="86">
        <f>D339*E339/2</f>
        <v/>
      </c>
      <c r="G339" s="255">
        <f>F339*200</f>
        <v/>
      </c>
      <c r="H339" s="85" t="inlineStr">
        <is>
          <t>38</t>
        </is>
      </c>
      <c r="I339" s="86" t="inlineStr">
        <is>
          <t>31%</t>
        </is>
      </c>
      <c r="J339" s="86" t="inlineStr">
        <is>
          <t>31%</t>
        </is>
      </c>
      <c r="K339" s="86" t="inlineStr">
        <is>
          <t>31%</t>
        </is>
      </c>
      <c r="L339" s="86" t="inlineStr">
        <is>
          <t>31%</t>
        </is>
      </c>
      <c r="M339" s="88" t="inlineStr">
        <is>
          <t>x</t>
        </is>
      </c>
    </row>
    <row r="340" ht="24" customHeight="1">
      <c r="A340" s="414" t="n"/>
      <c r="B340" s="132" t="inlineStr">
        <is>
          <t>17级</t>
        </is>
      </c>
      <c r="C340" s="86" t="inlineStr">
        <is>
          <t>45</t>
        </is>
      </c>
      <c r="D340" s="86" t="inlineStr">
        <is>
          <t>442</t>
        </is>
      </c>
      <c r="E340" s="86" t="inlineStr">
        <is>
          <t>12</t>
        </is>
      </c>
      <c r="F340" s="86">
        <f>D340*E340/2</f>
        <v/>
      </c>
      <c r="G340" s="255">
        <f>F340*200</f>
        <v/>
      </c>
      <c r="H340" s="85" t="inlineStr">
        <is>
          <t>42</t>
        </is>
      </c>
      <c r="I340" s="86" t="inlineStr">
        <is>
          <t>34%</t>
        </is>
      </c>
      <c r="J340" s="86" t="inlineStr">
        <is>
          <t>34%</t>
        </is>
      </c>
      <c r="K340" s="86" t="inlineStr">
        <is>
          <t>34%</t>
        </is>
      </c>
      <c r="L340" s="86" t="inlineStr">
        <is>
          <t>34%</t>
        </is>
      </c>
      <c r="M340" s="88" t="inlineStr">
        <is>
          <t>x</t>
        </is>
      </c>
    </row>
    <row r="341" ht="24" customHeight="1">
      <c r="A341" s="749" t="n"/>
      <c r="B341" s="138" t="inlineStr">
        <is>
          <t>18级</t>
        </is>
      </c>
      <c r="C341" s="139" t="inlineStr">
        <is>
          <t>48</t>
        </is>
      </c>
      <c r="D341" s="91" t="inlineStr">
        <is>
          <t>x</t>
        </is>
      </c>
      <c r="E341" s="91" t="inlineStr">
        <is>
          <t>x</t>
        </is>
      </c>
      <c r="F341" s="91" t="inlineStr">
        <is>
          <t>x</t>
        </is>
      </c>
      <c r="G341" s="692" t="inlineStr">
        <is>
          <t>x</t>
        </is>
      </c>
      <c r="H341" s="256" t="inlineStr">
        <is>
          <t>46</t>
        </is>
      </c>
      <c r="I341" s="139" t="inlineStr">
        <is>
          <t>37%</t>
        </is>
      </c>
      <c r="J341" s="139" t="inlineStr">
        <is>
          <t>37%</t>
        </is>
      </c>
      <c r="K341" s="139" t="inlineStr">
        <is>
          <t>37%</t>
        </is>
      </c>
      <c r="L341" s="139" t="inlineStr">
        <is>
          <t>37%</t>
        </is>
      </c>
      <c r="M341" s="92" t="inlineStr">
        <is>
          <t>x</t>
        </is>
      </c>
    </row>
    <row r="342" ht="24" customHeight="1">
      <c r="A342" s="1260" t="inlineStr"/>
      <c r="B342" s="22" t="n"/>
      <c r="C342" s="22" t="n"/>
      <c r="D342" s="22" t="n"/>
      <c r="E342" s="22" t="n"/>
      <c r="F342" s="22" t="n"/>
      <c r="G342" s="22" t="n"/>
      <c r="H342" s="22" t="n"/>
      <c r="I342" s="22" t="n"/>
      <c r="J342" s="22" t="n"/>
      <c r="K342" s="22" t="n"/>
      <c r="L342" s="22" t="n"/>
      <c r="M342" s="23" t="n"/>
    </row>
    <row r="343" ht="24" customHeight="1">
      <c r="A343" s="386" t="inlineStr">
        <is>
          <t>群侠名册</t>
        </is>
      </c>
      <c r="B343" s="386" t="inlineStr">
        <is>
          <t>属性</t>
        </is>
      </c>
      <c r="C343" s="386" t="inlineStr">
        <is>
          <t>战斗力</t>
        </is>
      </c>
      <c r="D343" s="386" t="inlineStr">
        <is>
          <t>进度值</t>
        </is>
      </c>
      <c r="E343" s="386" t="inlineStr">
        <is>
          <t>单次材料</t>
        </is>
      </c>
      <c r="F343" s="386" t="inlineStr">
        <is>
          <t>满值材料</t>
        </is>
      </c>
      <c r="G343" s="24" t="inlineStr">
        <is>
          <t>满值斗豆</t>
        </is>
      </c>
      <c r="H343" s="989" t="inlineStr">
        <is>
          <t>武器抗暴</t>
        </is>
      </c>
      <c r="I343" s="989" t="inlineStr">
        <is>
          <t>武器减伤</t>
        </is>
      </c>
      <c r="J343" s="989" t="inlineStr">
        <is>
          <t>技能穿透</t>
        </is>
      </c>
      <c r="K343" s="989" t="inlineStr">
        <is>
          <t>空手穿透</t>
        </is>
      </c>
      <c r="L343" s="989" t="inlineStr">
        <is>
          <t>力量值</t>
        </is>
      </c>
      <c r="M343" s="386" t="inlineStr">
        <is>
          <t>x</t>
        </is>
      </c>
    </row>
    <row r="344" ht="24" customHeight="1">
      <c r="A344" s="685" t="inlineStr">
        <is>
          <t>侠客神行
1星龙岛主
1星木岛主
1星石破天
侠士≥10级</t>
        </is>
      </c>
      <c r="B344" s="73" t="inlineStr">
        <is>
          <t>0级</t>
        </is>
      </c>
      <c r="C344" s="74" t="inlineStr">
        <is>
          <t>1</t>
        </is>
      </c>
      <c r="D344" s="74" t="inlineStr">
        <is>
          <t>8</t>
        </is>
      </c>
      <c r="E344" s="74" t="inlineStr">
        <is>
          <t>1</t>
        </is>
      </c>
      <c r="F344" s="74">
        <f>D344*E344/2</f>
        <v/>
      </c>
      <c r="G344" s="770">
        <f>F344*200</f>
        <v/>
      </c>
      <c r="H344" s="319" t="inlineStr">
        <is>
          <t>1%</t>
        </is>
      </c>
      <c r="I344" s="74" t="inlineStr">
        <is>
          <t>1%</t>
        </is>
      </c>
      <c r="J344" s="74" t="inlineStr">
        <is>
          <t>1%</t>
        </is>
      </c>
      <c r="K344" s="74" t="inlineStr">
        <is>
          <t>1%</t>
        </is>
      </c>
      <c r="L344" s="74" t="inlineStr">
        <is>
          <t>1</t>
        </is>
      </c>
      <c r="M344" s="1056" t="inlineStr">
        <is>
          <t>x</t>
        </is>
      </c>
    </row>
    <row r="345" ht="24" customHeight="1">
      <c r="A345" s="414" t="n"/>
      <c r="B345" s="132" t="inlineStr">
        <is>
          <t>1级</t>
        </is>
      </c>
      <c r="C345" s="86" t="inlineStr">
        <is>
          <t>2</t>
        </is>
      </c>
      <c r="D345" s="86" t="inlineStr">
        <is>
          <t>18</t>
        </is>
      </c>
      <c r="E345" s="86" t="inlineStr">
        <is>
          <t>1</t>
        </is>
      </c>
      <c r="F345" s="86">
        <f>D345*E345/2</f>
        <v/>
      </c>
      <c r="G345" s="255">
        <f>F345*200</f>
        <v/>
      </c>
      <c r="H345" s="85" t="inlineStr">
        <is>
          <t>2%</t>
        </is>
      </c>
      <c r="I345" s="86" t="inlineStr">
        <is>
          <t>2%</t>
        </is>
      </c>
      <c r="J345" s="86" t="inlineStr">
        <is>
          <t>2%</t>
        </is>
      </c>
      <c r="K345" s="86" t="inlineStr">
        <is>
          <t>2%</t>
        </is>
      </c>
      <c r="L345" s="86" t="inlineStr">
        <is>
          <t>1</t>
        </is>
      </c>
      <c r="M345" s="88" t="inlineStr">
        <is>
          <t>x</t>
        </is>
      </c>
    </row>
    <row r="346" ht="24" customHeight="1">
      <c r="A346" s="414" t="n"/>
      <c r="B346" s="132" t="inlineStr">
        <is>
          <t>2级</t>
        </is>
      </c>
      <c r="C346" s="86" t="inlineStr">
        <is>
          <t>4</t>
        </is>
      </c>
      <c r="D346" s="86" t="inlineStr">
        <is>
          <t>32</t>
        </is>
      </c>
      <c r="E346" s="86" t="inlineStr">
        <is>
          <t>2</t>
        </is>
      </c>
      <c r="F346" s="86">
        <f>D346*E346/2</f>
        <v/>
      </c>
      <c r="G346" s="255">
        <f>F346*200</f>
        <v/>
      </c>
      <c r="H346" s="85" t="inlineStr">
        <is>
          <t>3%</t>
        </is>
      </c>
      <c r="I346" s="86" t="inlineStr">
        <is>
          <t>3%</t>
        </is>
      </c>
      <c r="J346" s="86" t="inlineStr">
        <is>
          <t>3%</t>
        </is>
      </c>
      <c r="K346" s="86" t="inlineStr">
        <is>
          <t>3%</t>
        </is>
      </c>
      <c r="L346" s="86" t="inlineStr">
        <is>
          <t>2</t>
        </is>
      </c>
      <c r="M346" s="88" t="inlineStr">
        <is>
          <t>x</t>
        </is>
      </c>
    </row>
    <row r="347" ht="24" customHeight="1">
      <c r="A347" s="414" t="n"/>
      <c r="B347" s="132" t="inlineStr">
        <is>
          <t>3级</t>
        </is>
      </c>
      <c r="C347" s="86" t="inlineStr">
        <is>
          <t>6</t>
        </is>
      </c>
      <c r="D347" s="86" t="inlineStr">
        <is>
          <t>66</t>
        </is>
      </c>
      <c r="E347" s="86" t="inlineStr">
        <is>
          <t>2</t>
        </is>
      </c>
      <c r="F347" s="86">
        <f>D347*E347/2</f>
        <v/>
      </c>
      <c r="G347" s="255">
        <f>F347*200</f>
        <v/>
      </c>
      <c r="H347" s="85" t="inlineStr">
        <is>
          <t>4%</t>
        </is>
      </c>
      <c r="I347" s="86" t="inlineStr">
        <is>
          <t>4%</t>
        </is>
      </c>
      <c r="J347" s="86" t="inlineStr">
        <is>
          <t>4%</t>
        </is>
      </c>
      <c r="K347" s="86" t="inlineStr">
        <is>
          <t>4%</t>
        </is>
      </c>
      <c r="L347" s="86" t="inlineStr">
        <is>
          <t>3</t>
        </is>
      </c>
      <c r="M347" s="88" t="inlineStr">
        <is>
          <t>x</t>
        </is>
      </c>
    </row>
    <row r="348" ht="24" customHeight="1">
      <c r="A348" s="414" t="n"/>
      <c r="B348" s="132" t="inlineStr">
        <is>
          <t>4级</t>
        </is>
      </c>
      <c r="C348" s="86" t="inlineStr">
        <is>
          <t>8</t>
        </is>
      </c>
      <c r="D348" s="86" t="inlineStr">
        <is>
          <t>72</t>
        </is>
      </c>
      <c r="E348" s="86" t="inlineStr">
        <is>
          <t>3</t>
        </is>
      </c>
      <c r="F348" s="86">
        <f>D348*E348/2</f>
        <v/>
      </c>
      <c r="G348" s="255">
        <f>F348*200</f>
        <v/>
      </c>
      <c r="H348" s="85" t="inlineStr">
        <is>
          <t>5%</t>
        </is>
      </c>
      <c r="I348" s="86" t="inlineStr">
        <is>
          <t>5%</t>
        </is>
      </c>
      <c r="J348" s="86" t="inlineStr">
        <is>
          <t>5%</t>
        </is>
      </c>
      <c r="K348" s="86" t="inlineStr">
        <is>
          <t>5%</t>
        </is>
      </c>
      <c r="L348" s="86" t="inlineStr">
        <is>
          <t>4</t>
        </is>
      </c>
      <c r="M348" s="88" t="inlineStr">
        <is>
          <t>x</t>
        </is>
      </c>
    </row>
    <row r="349" ht="24" customHeight="1">
      <c r="A349" s="414" t="n"/>
      <c r="B349" s="132" t="inlineStr">
        <is>
          <t>5级</t>
        </is>
      </c>
      <c r="C349" s="86" t="inlineStr">
        <is>
          <t>10</t>
        </is>
      </c>
      <c r="D349" s="86" t="inlineStr">
        <is>
          <t>88</t>
        </is>
      </c>
      <c r="E349" s="86" t="inlineStr">
        <is>
          <t>4</t>
        </is>
      </c>
      <c r="F349" s="86">
        <f>D349*E349/2</f>
        <v/>
      </c>
      <c r="G349" s="255">
        <f>F349*200</f>
        <v/>
      </c>
      <c r="H349" s="85" t="inlineStr">
        <is>
          <t>7%</t>
        </is>
      </c>
      <c r="I349" s="86" t="inlineStr">
        <is>
          <t>7%</t>
        </is>
      </c>
      <c r="J349" s="86" t="inlineStr">
        <is>
          <t>7%</t>
        </is>
      </c>
      <c r="K349" s="86" t="inlineStr">
        <is>
          <t>7%</t>
        </is>
      </c>
      <c r="L349" s="86" t="inlineStr">
        <is>
          <t>5</t>
        </is>
      </c>
      <c r="M349" s="88" t="inlineStr">
        <is>
          <t>x</t>
        </is>
      </c>
    </row>
    <row r="350" ht="24" customHeight="1">
      <c r="A350" s="414" t="n"/>
      <c r="B350" s="132" t="inlineStr">
        <is>
          <t>6级</t>
        </is>
      </c>
      <c r="C350" s="86" t="inlineStr">
        <is>
          <t>12</t>
        </is>
      </c>
      <c r="D350" s="86" t="inlineStr">
        <is>
          <t>128</t>
        </is>
      </c>
      <c r="E350" s="86" t="inlineStr">
        <is>
          <t>4</t>
        </is>
      </c>
      <c r="F350" s="86">
        <f>D350*E350/2</f>
        <v/>
      </c>
      <c r="G350" s="255">
        <f>F350*200</f>
        <v/>
      </c>
      <c r="H350" s="85" t="inlineStr">
        <is>
          <t>9%</t>
        </is>
      </c>
      <c r="I350" s="86" t="inlineStr">
        <is>
          <t>9%</t>
        </is>
      </c>
      <c r="J350" s="86" t="inlineStr">
        <is>
          <t>9%</t>
        </is>
      </c>
      <c r="K350" s="86" t="inlineStr">
        <is>
          <t>9%</t>
        </is>
      </c>
      <c r="L350" s="86" t="inlineStr">
        <is>
          <t>6</t>
        </is>
      </c>
      <c r="M350" s="88" t="inlineStr">
        <is>
          <t>x</t>
        </is>
      </c>
    </row>
    <row r="351" ht="24" customHeight="1">
      <c r="A351" s="414" t="n"/>
      <c r="B351" s="132" t="inlineStr">
        <is>
          <t>7级</t>
        </is>
      </c>
      <c r="C351" s="86" t="inlineStr">
        <is>
          <t>15</t>
        </is>
      </c>
      <c r="D351" s="86" t="inlineStr">
        <is>
          <t>168</t>
        </is>
      </c>
      <c r="E351" s="86" t="inlineStr">
        <is>
          <t>5</t>
        </is>
      </c>
      <c r="F351" s="86">
        <f>D351*E351/2</f>
        <v/>
      </c>
      <c r="G351" s="255">
        <f>F351*200</f>
        <v/>
      </c>
      <c r="H351" s="85" t="inlineStr">
        <is>
          <t>11%</t>
        </is>
      </c>
      <c r="I351" s="86" t="inlineStr">
        <is>
          <t>11%</t>
        </is>
      </c>
      <c r="J351" s="86" t="inlineStr">
        <is>
          <t>11%</t>
        </is>
      </c>
      <c r="K351" s="86" t="inlineStr">
        <is>
          <t>11%</t>
        </is>
      </c>
      <c r="L351" s="86" t="inlineStr">
        <is>
          <t>7</t>
        </is>
      </c>
      <c r="M351" s="88" t="inlineStr">
        <is>
          <t>x</t>
        </is>
      </c>
    </row>
    <row r="352" ht="24" customHeight="1">
      <c r="A352" s="414" t="n"/>
      <c r="B352" s="132" t="inlineStr">
        <is>
          <t>8级</t>
        </is>
      </c>
      <c r="C352" s="86" t="inlineStr">
        <is>
          <t>18</t>
        </is>
      </c>
      <c r="D352" s="86" t="inlineStr">
        <is>
          <t>198</t>
        </is>
      </c>
      <c r="E352" s="86" t="inlineStr">
        <is>
          <t>6</t>
        </is>
      </c>
      <c r="F352" s="86">
        <f>D352*E352/2</f>
        <v/>
      </c>
      <c r="G352" s="255">
        <f>F352*200</f>
        <v/>
      </c>
      <c r="H352" s="85" t="inlineStr">
        <is>
          <t>13%</t>
        </is>
      </c>
      <c r="I352" s="86" t="inlineStr">
        <is>
          <t>13%</t>
        </is>
      </c>
      <c r="J352" s="86" t="inlineStr">
        <is>
          <t>13%</t>
        </is>
      </c>
      <c r="K352" s="86" t="inlineStr">
        <is>
          <t>13%</t>
        </is>
      </c>
      <c r="L352" s="86" t="inlineStr">
        <is>
          <t>8</t>
        </is>
      </c>
      <c r="M352" s="88" t="inlineStr">
        <is>
          <t>x</t>
        </is>
      </c>
    </row>
    <row r="353" ht="24" customHeight="1">
      <c r="A353" s="414" t="n"/>
      <c r="B353" s="132" t="inlineStr">
        <is>
          <t>9级</t>
        </is>
      </c>
      <c r="C353" s="86" t="inlineStr">
        <is>
          <t>21</t>
        </is>
      </c>
      <c r="D353" s="86" t="inlineStr">
        <is>
          <t>248</t>
        </is>
      </c>
      <c r="E353" s="86" t="inlineStr">
        <is>
          <t>6</t>
        </is>
      </c>
      <c r="F353" s="86">
        <f>D353*E353/2</f>
        <v/>
      </c>
      <c r="G353" s="255">
        <f>F353*200</f>
        <v/>
      </c>
      <c r="H353" s="85" t="inlineStr">
        <is>
          <t>15%</t>
        </is>
      </c>
      <c r="I353" s="86" t="inlineStr">
        <is>
          <t>15%</t>
        </is>
      </c>
      <c r="J353" s="86" t="inlineStr">
        <is>
          <t>15%</t>
        </is>
      </c>
      <c r="K353" s="86" t="inlineStr">
        <is>
          <t>15%</t>
        </is>
      </c>
      <c r="L353" s="86" t="inlineStr">
        <is>
          <t>9</t>
        </is>
      </c>
      <c r="M353" s="88" t="inlineStr">
        <is>
          <t>x</t>
        </is>
      </c>
    </row>
    <row r="354" ht="24" customHeight="1">
      <c r="A354" s="414" t="n"/>
      <c r="B354" s="132" t="inlineStr">
        <is>
          <t>10级</t>
        </is>
      </c>
      <c r="C354" s="86" t="inlineStr">
        <is>
          <t>24</t>
        </is>
      </c>
      <c r="D354" s="86" t="inlineStr">
        <is>
          <t>300</t>
        </is>
      </c>
      <c r="E354" s="86" t="inlineStr">
        <is>
          <t>8</t>
        </is>
      </c>
      <c r="F354" s="86">
        <f>D354*E354/2</f>
        <v/>
      </c>
      <c r="G354" s="255">
        <f>F354*200</f>
        <v/>
      </c>
      <c r="H354" s="85" t="inlineStr">
        <is>
          <t>17%</t>
        </is>
      </c>
      <c r="I354" s="86" t="inlineStr">
        <is>
          <t>17%</t>
        </is>
      </c>
      <c r="J354" s="86" t="inlineStr">
        <is>
          <t>17%</t>
        </is>
      </c>
      <c r="K354" s="86" t="inlineStr">
        <is>
          <t>17%</t>
        </is>
      </c>
      <c r="L354" s="86" t="inlineStr">
        <is>
          <t>10</t>
        </is>
      </c>
      <c r="M354" s="88" t="inlineStr">
        <is>
          <t>x</t>
        </is>
      </c>
    </row>
    <row r="355" ht="24" customHeight="1">
      <c r="A355" s="414" t="n"/>
      <c r="B355" s="132" t="inlineStr">
        <is>
          <t>11级</t>
        </is>
      </c>
      <c r="C355" s="86" t="inlineStr">
        <is>
          <t>27</t>
        </is>
      </c>
      <c r="D355" s="86" t="inlineStr">
        <is>
          <t>320</t>
        </is>
      </c>
      <c r="E355" s="86" t="inlineStr">
        <is>
          <t>8</t>
        </is>
      </c>
      <c r="F355" s="86">
        <f>D355*E355/2</f>
        <v/>
      </c>
      <c r="G355" s="255">
        <f>F355*200</f>
        <v/>
      </c>
      <c r="H355" s="85" t="inlineStr">
        <is>
          <t>19%</t>
        </is>
      </c>
      <c r="I355" s="86" t="inlineStr">
        <is>
          <t>19%</t>
        </is>
      </c>
      <c r="J355" s="86" t="inlineStr">
        <is>
          <t>19%</t>
        </is>
      </c>
      <c r="K355" s="86" t="inlineStr">
        <is>
          <t>19%</t>
        </is>
      </c>
      <c r="L355" s="86" t="inlineStr">
        <is>
          <t>12</t>
        </is>
      </c>
      <c r="M355" s="88" t="inlineStr">
        <is>
          <t>x</t>
        </is>
      </c>
    </row>
    <row r="356" ht="24" customHeight="1">
      <c r="A356" s="414" t="n"/>
      <c r="B356" s="132" t="inlineStr">
        <is>
          <t>12级</t>
        </is>
      </c>
      <c r="C356" s="86" t="inlineStr">
        <is>
          <t>30</t>
        </is>
      </c>
      <c r="D356" s="86" t="inlineStr">
        <is>
          <t>360</t>
        </is>
      </c>
      <c r="E356" s="86" t="inlineStr">
        <is>
          <t>8</t>
        </is>
      </c>
      <c r="F356" s="86">
        <f>D356*E356/2</f>
        <v/>
      </c>
      <c r="G356" s="255">
        <f>F356*200</f>
        <v/>
      </c>
      <c r="H356" s="85" t="inlineStr">
        <is>
          <t>21%</t>
        </is>
      </c>
      <c r="I356" s="86" t="inlineStr">
        <is>
          <t>21%</t>
        </is>
      </c>
      <c r="J356" s="86" t="inlineStr">
        <is>
          <t>21%</t>
        </is>
      </c>
      <c r="K356" s="86" t="inlineStr">
        <is>
          <t>21%</t>
        </is>
      </c>
      <c r="L356" s="86" t="inlineStr">
        <is>
          <t>14</t>
        </is>
      </c>
      <c r="M356" s="88" t="inlineStr">
        <is>
          <t>x</t>
        </is>
      </c>
    </row>
    <row r="357" ht="24" customHeight="1">
      <c r="A357" s="414" t="n"/>
      <c r="B357" s="132" t="inlineStr">
        <is>
          <t>13级</t>
        </is>
      </c>
      <c r="C357" s="86" t="inlineStr">
        <is>
          <t>33</t>
        </is>
      </c>
      <c r="D357" s="86" t="inlineStr">
        <is>
          <t>386</t>
        </is>
      </c>
      <c r="E357" s="86" t="inlineStr">
        <is>
          <t>9</t>
        </is>
      </c>
      <c r="F357" s="86">
        <f>D357*E357/2</f>
        <v/>
      </c>
      <c r="G357" s="255">
        <f>F357*200</f>
        <v/>
      </c>
      <c r="H357" s="85" t="inlineStr">
        <is>
          <t>23%</t>
        </is>
      </c>
      <c r="I357" s="86" t="inlineStr">
        <is>
          <t>23%</t>
        </is>
      </c>
      <c r="J357" s="86" t="inlineStr">
        <is>
          <t>23%</t>
        </is>
      </c>
      <c r="K357" s="86" t="inlineStr">
        <is>
          <t>23%</t>
        </is>
      </c>
      <c r="L357" s="86" t="inlineStr">
        <is>
          <t>16</t>
        </is>
      </c>
      <c r="M357" s="88" t="inlineStr">
        <is>
          <t>x</t>
        </is>
      </c>
    </row>
    <row r="358" ht="24" customHeight="1">
      <c r="A358" s="414" t="n"/>
      <c r="B358" s="132" t="inlineStr">
        <is>
          <t>14级</t>
        </is>
      </c>
      <c r="C358" s="86" t="inlineStr">
        <is>
          <t>36</t>
        </is>
      </c>
      <c r="D358" s="86" t="inlineStr">
        <is>
          <t>396</t>
        </is>
      </c>
      <c r="E358" s="86" t="inlineStr">
        <is>
          <t>9</t>
        </is>
      </c>
      <c r="F358" s="86">
        <f>D358*E358/2</f>
        <v/>
      </c>
      <c r="G358" s="255">
        <f>F358*200</f>
        <v/>
      </c>
      <c r="H358" s="85" t="inlineStr">
        <is>
          <t>25%</t>
        </is>
      </c>
      <c r="I358" s="86" t="inlineStr">
        <is>
          <t>25%</t>
        </is>
      </c>
      <c r="J358" s="86" t="inlineStr">
        <is>
          <t>25%</t>
        </is>
      </c>
      <c r="K358" s="86" t="inlineStr">
        <is>
          <t>25%</t>
        </is>
      </c>
      <c r="L358" s="86" t="inlineStr">
        <is>
          <t>18</t>
        </is>
      </c>
      <c r="M358" s="88" t="inlineStr">
        <is>
          <t>x</t>
        </is>
      </c>
    </row>
    <row r="359" ht="24" customHeight="1">
      <c r="A359" s="414" t="n"/>
      <c r="B359" s="132" t="inlineStr">
        <is>
          <t>15级</t>
        </is>
      </c>
      <c r="C359" s="86" t="inlineStr">
        <is>
          <t>39</t>
        </is>
      </c>
      <c r="D359" s="86" t="inlineStr">
        <is>
          <t>410</t>
        </is>
      </c>
      <c r="E359" s="86" t="inlineStr">
        <is>
          <t>10</t>
        </is>
      </c>
      <c r="F359" s="86">
        <f>D359*E359/2</f>
        <v/>
      </c>
      <c r="G359" s="255">
        <f>F359*200</f>
        <v/>
      </c>
      <c r="H359" s="85" t="inlineStr">
        <is>
          <t>28%</t>
        </is>
      </c>
      <c r="I359" s="86" t="inlineStr">
        <is>
          <t>28%</t>
        </is>
      </c>
      <c r="J359" s="86" t="inlineStr">
        <is>
          <t>28%</t>
        </is>
      </c>
      <c r="K359" s="86" t="inlineStr">
        <is>
          <t>28%</t>
        </is>
      </c>
      <c r="L359" s="86" t="inlineStr">
        <is>
          <t>20</t>
        </is>
      </c>
      <c r="M359" s="88" t="inlineStr">
        <is>
          <t>x</t>
        </is>
      </c>
    </row>
    <row r="360" ht="24" customHeight="1">
      <c r="A360" s="414" t="n"/>
      <c r="B360" s="132" t="inlineStr">
        <is>
          <t>16级</t>
        </is>
      </c>
      <c r="C360" s="86" t="inlineStr">
        <is>
          <t>42</t>
        </is>
      </c>
      <c r="D360" s="86" t="inlineStr">
        <is>
          <t>420</t>
        </is>
      </c>
      <c r="E360" s="86" t="inlineStr">
        <is>
          <t>10</t>
        </is>
      </c>
      <c r="F360" s="86">
        <f>D360*E360/2</f>
        <v/>
      </c>
      <c r="G360" s="255">
        <f>F360*200</f>
        <v/>
      </c>
      <c r="H360" s="85" t="inlineStr">
        <is>
          <t>31%</t>
        </is>
      </c>
      <c r="I360" s="86" t="inlineStr">
        <is>
          <t>31%</t>
        </is>
      </c>
      <c r="J360" s="86" t="inlineStr">
        <is>
          <t>31%</t>
        </is>
      </c>
      <c r="K360" s="86" t="inlineStr">
        <is>
          <t>31%</t>
        </is>
      </c>
      <c r="L360" s="86" t="inlineStr">
        <is>
          <t>22</t>
        </is>
      </c>
      <c r="M360" s="88" t="inlineStr">
        <is>
          <t>x</t>
        </is>
      </c>
    </row>
    <row r="361" ht="24" customHeight="1">
      <c r="A361" s="414" t="n"/>
      <c r="B361" s="132" t="inlineStr">
        <is>
          <t>17级</t>
        </is>
      </c>
      <c r="C361" s="86" t="inlineStr">
        <is>
          <t>45</t>
        </is>
      </c>
      <c r="D361" s="86" t="inlineStr">
        <is>
          <t>442</t>
        </is>
      </c>
      <c r="E361" s="86" t="inlineStr">
        <is>
          <t>12</t>
        </is>
      </c>
      <c r="F361" s="86">
        <f>D361*E361/2</f>
        <v/>
      </c>
      <c r="G361" s="255">
        <f>F361*200</f>
        <v/>
      </c>
      <c r="H361" s="85" t="inlineStr">
        <is>
          <t>34%</t>
        </is>
      </c>
      <c r="I361" s="86" t="inlineStr">
        <is>
          <t>34%</t>
        </is>
      </c>
      <c r="J361" s="86" t="inlineStr">
        <is>
          <t>34%</t>
        </is>
      </c>
      <c r="K361" s="86" t="inlineStr">
        <is>
          <t>34%</t>
        </is>
      </c>
      <c r="L361" s="86" t="inlineStr">
        <is>
          <t>24</t>
        </is>
      </c>
      <c r="M361" s="88" t="inlineStr">
        <is>
          <t>x</t>
        </is>
      </c>
    </row>
    <row r="362" ht="24" customHeight="1">
      <c r="A362" s="414" t="n"/>
      <c r="B362" s="138" t="inlineStr">
        <is>
          <t>18级</t>
        </is>
      </c>
      <c r="C362" s="139" t="inlineStr">
        <is>
          <t>48</t>
        </is>
      </c>
      <c r="D362" s="91" t="inlineStr">
        <is>
          <t>x</t>
        </is>
      </c>
      <c r="E362" s="91" t="inlineStr">
        <is>
          <t>x</t>
        </is>
      </c>
      <c r="F362" s="91" t="inlineStr">
        <is>
          <t>x</t>
        </is>
      </c>
      <c r="G362" s="692" t="inlineStr">
        <is>
          <t>x</t>
        </is>
      </c>
      <c r="H362" s="256" t="inlineStr">
        <is>
          <t>37%</t>
        </is>
      </c>
      <c r="I362" s="139" t="inlineStr">
        <is>
          <t>37%</t>
        </is>
      </c>
      <c r="J362" s="139" t="inlineStr">
        <is>
          <t>37%</t>
        </is>
      </c>
      <c r="K362" s="139" t="inlineStr">
        <is>
          <t>37%</t>
        </is>
      </c>
      <c r="L362" s="139" t="inlineStr">
        <is>
          <t>27</t>
        </is>
      </c>
      <c r="M362" s="92" t="inlineStr">
        <is>
          <t>x</t>
        </is>
      </c>
    </row>
    <row r="363" ht="24" customHeight="1">
      <c r="A363" s="1260" t="inlineStr"/>
      <c r="B363" s="22" t="n"/>
      <c r="C363" s="22" t="n"/>
      <c r="D363" s="22" t="n"/>
      <c r="E363" s="22" t="n"/>
      <c r="F363" s="22" t="n"/>
      <c r="G363" s="22" t="n"/>
      <c r="H363" s="22" t="n"/>
      <c r="I363" s="22" t="n"/>
      <c r="J363" s="22" t="n"/>
      <c r="K363" s="22" t="n"/>
      <c r="L363" s="22" t="n"/>
      <c r="M363" s="23" t="n"/>
    </row>
    <row r="364" ht="24" customHeight="1">
      <c r="A364" s="386" t="inlineStr">
        <is>
          <t>群侠名册</t>
        </is>
      </c>
      <c r="B364" s="386" t="inlineStr">
        <is>
          <t>属性</t>
        </is>
      </c>
      <c r="C364" s="386" t="inlineStr">
        <is>
          <t>战斗力</t>
        </is>
      </c>
      <c r="D364" s="386" t="inlineStr">
        <is>
          <t>进度值</t>
        </is>
      </c>
      <c r="E364" s="386" t="inlineStr">
        <is>
          <t>单次材料</t>
        </is>
      </c>
      <c r="F364" s="386" t="inlineStr">
        <is>
          <t>满值材料</t>
        </is>
      </c>
      <c r="G364" s="24" t="inlineStr">
        <is>
          <t>满值斗豆</t>
        </is>
      </c>
      <c r="H364" s="989" t="inlineStr">
        <is>
          <t>武器抗韧</t>
        </is>
      </c>
      <c r="I364" s="989" t="inlineStr">
        <is>
          <t>武器韧性</t>
        </is>
      </c>
      <c r="J364" s="989" t="inlineStr">
        <is>
          <t>力量值</t>
        </is>
      </c>
      <c r="K364" s="989" t="inlineStr">
        <is>
          <t>敏捷值</t>
        </is>
      </c>
      <c r="L364" s="989" t="inlineStr">
        <is>
          <t>速度值</t>
        </is>
      </c>
      <c r="M364" s="386" t="inlineStr">
        <is>
          <t>x</t>
        </is>
      </c>
    </row>
    <row r="365" ht="24" customHeight="1">
      <c r="A365" s="685" t="inlineStr">
        <is>
          <t>玄门正宗
2星段智兴
2星王处一
2星张三丰
1星斗酒僧
1星行者鹅
侠士≥10级</t>
        </is>
      </c>
      <c r="B365" s="73" t="inlineStr">
        <is>
          <t>0级</t>
        </is>
      </c>
      <c r="C365" s="74" t="inlineStr">
        <is>
          <t>1</t>
        </is>
      </c>
      <c r="D365" s="74" t="inlineStr">
        <is>
          <t>8</t>
        </is>
      </c>
      <c r="E365" s="74" t="inlineStr">
        <is>
          <t>1</t>
        </is>
      </c>
      <c r="F365" s="74">
        <f>D365*E365/2</f>
        <v/>
      </c>
      <c r="G365" s="770">
        <f>F365*200</f>
        <v/>
      </c>
      <c r="H365" s="319" t="inlineStr">
        <is>
          <t>1%</t>
        </is>
      </c>
      <c r="I365" s="74" t="inlineStr">
        <is>
          <t>1%</t>
        </is>
      </c>
      <c r="J365" s="74" t="inlineStr">
        <is>
          <t>1</t>
        </is>
      </c>
      <c r="K365" s="74" t="inlineStr">
        <is>
          <t>1</t>
        </is>
      </c>
      <c r="L365" s="74" t="inlineStr">
        <is>
          <t>1</t>
        </is>
      </c>
      <c r="M365" s="1056" t="inlineStr">
        <is>
          <t>x</t>
        </is>
      </c>
    </row>
    <row r="366" ht="24" customHeight="1">
      <c r="A366" s="414" t="n"/>
      <c r="B366" s="132" t="inlineStr">
        <is>
          <t>1级</t>
        </is>
      </c>
      <c r="C366" s="86" t="inlineStr">
        <is>
          <t>2</t>
        </is>
      </c>
      <c r="D366" s="86" t="inlineStr">
        <is>
          <t>18</t>
        </is>
      </c>
      <c r="E366" s="86" t="inlineStr">
        <is>
          <t>1</t>
        </is>
      </c>
      <c r="F366" s="86">
        <f>D366*E366/2</f>
        <v/>
      </c>
      <c r="G366" s="255">
        <f>F366*200</f>
        <v/>
      </c>
      <c r="H366" s="85" t="inlineStr">
        <is>
          <t>2%</t>
        </is>
      </c>
      <c r="I366" s="86" t="inlineStr">
        <is>
          <t>2%</t>
        </is>
      </c>
      <c r="J366" s="86" t="inlineStr">
        <is>
          <t>1</t>
        </is>
      </c>
      <c r="K366" s="86" t="inlineStr">
        <is>
          <t>1</t>
        </is>
      </c>
      <c r="L366" s="86" t="inlineStr">
        <is>
          <t>1</t>
        </is>
      </c>
      <c r="M366" s="88" t="inlineStr">
        <is>
          <t>x</t>
        </is>
      </c>
    </row>
    <row r="367" ht="24" customHeight="1">
      <c r="A367" s="414" t="n"/>
      <c r="B367" s="132" t="inlineStr">
        <is>
          <t>2级</t>
        </is>
      </c>
      <c r="C367" s="86" t="inlineStr">
        <is>
          <t>4</t>
        </is>
      </c>
      <c r="D367" s="86" t="inlineStr">
        <is>
          <t>32</t>
        </is>
      </c>
      <c r="E367" s="86" t="inlineStr">
        <is>
          <t>2</t>
        </is>
      </c>
      <c r="F367" s="86">
        <f>D367*E367/2</f>
        <v/>
      </c>
      <c r="G367" s="255">
        <f>F367*200</f>
        <v/>
      </c>
      <c r="H367" s="85" t="inlineStr">
        <is>
          <t>3%</t>
        </is>
      </c>
      <c r="I367" s="86" t="inlineStr">
        <is>
          <t>3%</t>
        </is>
      </c>
      <c r="J367" s="86" t="inlineStr">
        <is>
          <t>2</t>
        </is>
      </c>
      <c r="K367" s="86" t="inlineStr">
        <is>
          <t>2</t>
        </is>
      </c>
      <c r="L367" s="86" t="inlineStr">
        <is>
          <t>2</t>
        </is>
      </c>
      <c r="M367" s="88" t="inlineStr">
        <is>
          <t>x</t>
        </is>
      </c>
    </row>
    <row r="368" ht="24" customHeight="1">
      <c r="A368" s="414" t="n"/>
      <c r="B368" s="132" t="inlineStr">
        <is>
          <t>3级</t>
        </is>
      </c>
      <c r="C368" s="86" t="inlineStr">
        <is>
          <t>6</t>
        </is>
      </c>
      <c r="D368" s="86" t="inlineStr">
        <is>
          <t>66</t>
        </is>
      </c>
      <c r="E368" s="86" t="inlineStr">
        <is>
          <t>2</t>
        </is>
      </c>
      <c r="F368" s="86">
        <f>D368*E368/2</f>
        <v/>
      </c>
      <c r="G368" s="255">
        <f>F368*200</f>
        <v/>
      </c>
      <c r="H368" s="85" t="inlineStr">
        <is>
          <t>4%</t>
        </is>
      </c>
      <c r="I368" s="86" t="inlineStr">
        <is>
          <t>4%</t>
        </is>
      </c>
      <c r="J368" s="86" t="inlineStr">
        <is>
          <t>3</t>
        </is>
      </c>
      <c r="K368" s="86" t="inlineStr">
        <is>
          <t>3</t>
        </is>
      </c>
      <c r="L368" s="86" t="inlineStr">
        <is>
          <t>3</t>
        </is>
      </c>
      <c r="M368" s="88" t="inlineStr">
        <is>
          <t>x</t>
        </is>
      </c>
    </row>
    <row r="369" ht="24" customHeight="1">
      <c r="A369" s="414" t="n"/>
      <c r="B369" s="132" t="inlineStr">
        <is>
          <t>4级</t>
        </is>
      </c>
      <c r="C369" s="86" t="inlineStr">
        <is>
          <t>8</t>
        </is>
      </c>
      <c r="D369" s="86" t="inlineStr">
        <is>
          <t>72</t>
        </is>
      </c>
      <c r="E369" s="86" t="inlineStr">
        <is>
          <t>3</t>
        </is>
      </c>
      <c r="F369" s="86">
        <f>D369*E369/2</f>
        <v/>
      </c>
      <c r="G369" s="255">
        <f>F369*200</f>
        <v/>
      </c>
      <c r="H369" s="85" t="inlineStr">
        <is>
          <t>5%</t>
        </is>
      </c>
      <c r="I369" s="86" t="inlineStr">
        <is>
          <t>5%</t>
        </is>
      </c>
      <c r="J369" s="86" t="inlineStr">
        <is>
          <t>4</t>
        </is>
      </c>
      <c r="K369" s="86" t="inlineStr">
        <is>
          <t>4</t>
        </is>
      </c>
      <c r="L369" s="86" t="inlineStr">
        <is>
          <t>4</t>
        </is>
      </c>
      <c r="M369" s="88" t="inlineStr">
        <is>
          <t>x</t>
        </is>
      </c>
    </row>
    <row r="370" ht="24" customHeight="1">
      <c r="A370" s="414" t="n"/>
      <c r="B370" s="132" t="inlineStr">
        <is>
          <t>5级</t>
        </is>
      </c>
      <c r="C370" s="86" t="inlineStr">
        <is>
          <t>10</t>
        </is>
      </c>
      <c r="D370" s="86" t="inlineStr">
        <is>
          <t>88</t>
        </is>
      </c>
      <c r="E370" s="86" t="inlineStr">
        <is>
          <t>4</t>
        </is>
      </c>
      <c r="F370" s="86">
        <f>D370*E370/2</f>
        <v/>
      </c>
      <c r="G370" s="255">
        <f>F370*200</f>
        <v/>
      </c>
      <c r="H370" s="85" t="inlineStr">
        <is>
          <t>7%</t>
        </is>
      </c>
      <c r="I370" s="86" t="inlineStr">
        <is>
          <t>7%</t>
        </is>
      </c>
      <c r="J370" s="86" t="inlineStr">
        <is>
          <t>5</t>
        </is>
      </c>
      <c r="K370" s="86" t="inlineStr">
        <is>
          <t>5</t>
        </is>
      </c>
      <c r="L370" s="86" t="inlineStr">
        <is>
          <t>5</t>
        </is>
      </c>
      <c r="M370" s="88" t="inlineStr">
        <is>
          <t>x</t>
        </is>
      </c>
    </row>
    <row r="371" ht="24" customHeight="1">
      <c r="A371" s="414" t="n"/>
      <c r="B371" s="132" t="inlineStr">
        <is>
          <t>6级</t>
        </is>
      </c>
      <c r="C371" s="86" t="inlineStr">
        <is>
          <t>12</t>
        </is>
      </c>
      <c r="D371" s="86" t="inlineStr">
        <is>
          <t>128</t>
        </is>
      </c>
      <c r="E371" s="86" t="inlineStr">
        <is>
          <t>4</t>
        </is>
      </c>
      <c r="F371" s="86">
        <f>D371*E371/2</f>
        <v/>
      </c>
      <c r="G371" s="255">
        <f>F371*200</f>
        <v/>
      </c>
      <c r="H371" s="85" t="inlineStr">
        <is>
          <t>9%</t>
        </is>
      </c>
      <c r="I371" s="86" t="inlineStr">
        <is>
          <t>9%</t>
        </is>
      </c>
      <c r="J371" s="86" t="inlineStr">
        <is>
          <t>6</t>
        </is>
      </c>
      <c r="K371" s="86" t="inlineStr">
        <is>
          <t>6</t>
        </is>
      </c>
      <c r="L371" s="86" t="inlineStr">
        <is>
          <t>6</t>
        </is>
      </c>
      <c r="M371" s="88" t="inlineStr">
        <is>
          <t>x</t>
        </is>
      </c>
    </row>
    <row r="372" ht="24" customHeight="1">
      <c r="A372" s="414" t="n"/>
      <c r="B372" s="132" t="inlineStr">
        <is>
          <t>7级</t>
        </is>
      </c>
      <c r="C372" s="86" t="inlineStr">
        <is>
          <t>15</t>
        </is>
      </c>
      <c r="D372" s="86" t="inlineStr">
        <is>
          <t>168</t>
        </is>
      </c>
      <c r="E372" s="86" t="inlineStr">
        <is>
          <t>5</t>
        </is>
      </c>
      <c r="F372" s="86">
        <f>D372*E372/2</f>
        <v/>
      </c>
      <c r="G372" s="255">
        <f>F372*200</f>
        <v/>
      </c>
      <c r="H372" s="85" t="inlineStr">
        <is>
          <t>11%</t>
        </is>
      </c>
      <c r="I372" s="86" t="inlineStr">
        <is>
          <t>11%</t>
        </is>
      </c>
      <c r="J372" s="86" t="inlineStr">
        <is>
          <t>7</t>
        </is>
      </c>
      <c r="K372" s="86" t="inlineStr">
        <is>
          <t>7</t>
        </is>
      </c>
      <c r="L372" s="86" t="inlineStr">
        <is>
          <t>7</t>
        </is>
      </c>
      <c r="M372" s="88" t="inlineStr">
        <is>
          <t>x</t>
        </is>
      </c>
    </row>
    <row r="373" ht="24" customHeight="1">
      <c r="A373" s="414" t="n"/>
      <c r="B373" s="132" t="inlineStr">
        <is>
          <t>8级</t>
        </is>
      </c>
      <c r="C373" s="86" t="inlineStr">
        <is>
          <t>18</t>
        </is>
      </c>
      <c r="D373" s="86" t="inlineStr">
        <is>
          <t>198</t>
        </is>
      </c>
      <c r="E373" s="86" t="inlineStr">
        <is>
          <t>6</t>
        </is>
      </c>
      <c r="F373" s="86">
        <f>D373*E373/2</f>
        <v/>
      </c>
      <c r="G373" s="255">
        <f>F373*200</f>
        <v/>
      </c>
      <c r="H373" s="85" t="inlineStr">
        <is>
          <t>13%</t>
        </is>
      </c>
      <c r="I373" s="86" t="inlineStr">
        <is>
          <t>13%</t>
        </is>
      </c>
      <c r="J373" s="86" t="inlineStr">
        <is>
          <t>8</t>
        </is>
      </c>
      <c r="K373" s="86" t="inlineStr">
        <is>
          <t>8</t>
        </is>
      </c>
      <c r="L373" s="86" t="inlineStr">
        <is>
          <t>8</t>
        </is>
      </c>
      <c r="M373" s="88" t="inlineStr">
        <is>
          <t>x</t>
        </is>
      </c>
    </row>
    <row r="374" ht="24" customHeight="1">
      <c r="A374" s="414" t="n"/>
      <c r="B374" s="132" t="inlineStr">
        <is>
          <t>9级</t>
        </is>
      </c>
      <c r="C374" s="86" t="inlineStr">
        <is>
          <t>21</t>
        </is>
      </c>
      <c r="D374" s="86" t="inlineStr">
        <is>
          <t>248</t>
        </is>
      </c>
      <c r="E374" s="86" t="inlineStr">
        <is>
          <t>6</t>
        </is>
      </c>
      <c r="F374" s="86">
        <f>D374*E374/2</f>
        <v/>
      </c>
      <c r="G374" s="255">
        <f>F374*200</f>
        <v/>
      </c>
      <c r="H374" s="85" t="inlineStr">
        <is>
          <t>15%</t>
        </is>
      </c>
      <c r="I374" s="86" t="inlineStr">
        <is>
          <t>15%</t>
        </is>
      </c>
      <c r="J374" s="86" t="inlineStr">
        <is>
          <t>9</t>
        </is>
      </c>
      <c r="K374" s="86" t="inlineStr">
        <is>
          <t>9</t>
        </is>
      </c>
      <c r="L374" s="86" t="inlineStr">
        <is>
          <t>9</t>
        </is>
      </c>
      <c r="M374" s="88" t="inlineStr">
        <is>
          <t>x</t>
        </is>
      </c>
    </row>
    <row r="375" ht="24" customHeight="1">
      <c r="A375" s="414" t="n"/>
      <c r="B375" s="132" t="inlineStr">
        <is>
          <t>10级</t>
        </is>
      </c>
      <c r="C375" s="86" t="inlineStr">
        <is>
          <t>24</t>
        </is>
      </c>
      <c r="D375" s="86" t="inlineStr">
        <is>
          <t>300</t>
        </is>
      </c>
      <c r="E375" s="86" t="inlineStr">
        <is>
          <t>8</t>
        </is>
      </c>
      <c r="F375" s="86">
        <f>D375*E375/2</f>
        <v/>
      </c>
      <c r="G375" s="255">
        <f>F375*200</f>
        <v/>
      </c>
      <c r="H375" s="85" t="inlineStr">
        <is>
          <t>17%</t>
        </is>
      </c>
      <c r="I375" s="86" t="inlineStr">
        <is>
          <t>17%</t>
        </is>
      </c>
      <c r="J375" s="86" t="inlineStr">
        <is>
          <t>10</t>
        </is>
      </c>
      <c r="K375" s="86" t="inlineStr">
        <is>
          <t>10</t>
        </is>
      </c>
      <c r="L375" s="86" t="inlineStr">
        <is>
          <t>10</t>
        </is>
      </c>
      <c r="M375" s="88" t="inlineStr">
        <is>
          <t>x</t>
        </is>
      </c>
    </row>
    <row r="376" ht="24" customHeight="1">
      <c r="A376" s="414" t="n"/>
      <c r="B376" s="132" t="inlineStr">
        <is>
          <t>11级</t>
        </is>
      </c>
      <c r="C376" s="86" t="inlineStr">
        <is>
          <t>27</t>
        </is>
      </c>
      <c r="D376" s="86" t="inlineStr">
        <is>
          <t>320</t>
        </is>
      </c>
      <c r="E376" s="86" t="inlineStr">
        <is>
          <t>8</t>
        </is>
      </c>
      <c r="F376" s="86">
        <f>D376*E376/2</f>
        <v/>
      </c>
      <c r="G376" s="255">
        <f>F376*200</f>
        <v/>
      </c>
      <c r="H376" s="85" t="inlineStr">
        <is>
          <t>19%</t>
        </is>
      </c>
      <c r="I376" s="86" t="inlineStr">
        <is>
          <t>19%</t>
        </is>
      </c>
      <c r="J376" s="86" t="inlineStr">
        <is>
          <t>12</t>
        </is>
      </c>
      <c r="K376" s="86" t="inlineStr">
        <is>
          <t>12</t>
        </is>
      </c>
      <c r="L376" s="86" t="inlineStr">
        <is>
          <t>12</t>
        </is>
      </c>
      <c r="M376" s="88" t="inlineStr">
        <is>
          <t>x</t>
        </is>
      </c>
    </row>
    <row r="377" ht="24" customHeight="1">
      <c r="A377" s="414" t="n"/>
      <c r="B377" s="132" t="inlineStr">
        <is>
          <t>12级</t>
        </is>
      </c>
      <c r="C377" s="86" t="inlineStr">
        <is>
          <t>30</t>
        </is>
      </c>
      <c r="D377" s="86" t="inlineStr">
        <is>
          <t>360</t>
        </is>
      </c>
      <c r="E377" s="86" t="inlineStr">
        <is>
          <t>8</t>
        </is>
      </c>
      <c r="F377" s="86">
        <f>D377*E377/2</f>
        <v/>
      </c>
      <c r="G377" s="255">
        <f>F377*200</f>
        <v/>
      </c>
      <c r="H377" s="85" t="inlineStr">
        <is>
          <t>21%</t>
        </is>
      </c>
      <c r="I377" s="86" t="inlineStr">
        <is>
          <t>21%</t>
        </is>
      </c>
      <c r="J377" s="86" t="inlineStr">
        <is>
          <t>14</t>
        </is>
      </c>
      <c r="K377" s="86" t="inlineStr">
        <is>
          <t>14</t>
        </is>
      </c>
      <c r="L377" s="86" t="inlineStr">
        <is>
          <t>14</t>
        </is>
      </c>
      <c r="M377" s="88" t="inlineStr">
        <is>
          <t>x</t>
        </is>
      </c>
    </row>
    <row r="378" ht="24" customHeight="1">
      <c r="A378" s="414" t="n"/>
      <c r="B378" s="132" t="inlineStr">
        <is>
          <t>13级</t>
        </is>
      </c>
      <c r="C378" s="86" t="inlineStr">
        <is>
          <t>33</t>
        </is>
      </c>
      <c r="D378" s="86" t="inlineStr">
        <is>
          <t>386</t>
        </is>
      </c>
      <c r="E378" s="86" t="inlineStr">
        <is>
          <t>9</t>
        </is>
      </c>
      <c r="F378" s="86">
        <f>D378*E378/2</f>
        <v/>
      </c>
      <c r="G378" s="255">
        <f>F378*200</f>
        <v/>
      </c>
      <c r="H378" s="85" t="inlineStr">
        <is>
          <t>23%</t>
        </is>
      </c>
      <c r="I378" s="86" t="inlineStr">
        <is>
          <t>23%</t>
        </is>
      </c>
      <c r="J378" s="86" t="inlineStr">
        <is>
          <t>16</t>
        </is>
      </c>
      <c r="K378" s="86" t="inlineStr">
        <is>
          <t>16</t>
        </is>
      </c>
      <c r="L378" s="86" t="inlineStr">
        <is>
          <t>16</t>
        </is>
      </c>
      <c r="M378" s="88" t="inlineStr">
        <is>
          <t>x</t>
        </is>
      </c>
    </row>
    <row r="379" ht="24" customHeight="1">
      <c r="A379" s="414" t="n"/>
      <c r="B379" s="132" t="inlineStr">
        <is>
          <t>14级</t>
        </is>
      </c>
      <c r="C379" s="86" t="inlineStr">
        <is>
          <t>36</t>
        </is>
      </c>
      <c r="D379" s="86" t="inlineStr">
        <is>
          <t>396</t>
        </is>
      </c>
      <c r="E379" s="86" t="inlineStr">
        <is>
          <t>9</t>
        </is>
      </c>
      <c r="F379" s="86">
        <f>D379*E379/2</f>
        <v/>
      </c>
      <c r="G379" s="255">
        <f>F379*200</f>
        <v/>
      </c>
      <c r="H379" s="85" t="inlineStr">
        <is>
          <t>25%</t>
        </is>
      </c>
      <c r="I379" s="86" t="inlineStr">
        <is>
          <t>25%</t>
        </is>
      </c>
      <c r="J379" s="86" t="inlineStr">
        <is>
          <t>18</t>
        </is>
      </c>
      <c r="K379" s="86" t="inlineStr">
        <is>
          <t>18</t>
        </is>
      </c>
      <c r="L379" s="86" t="inlineStr">
        <is>
          <t>18</t>
        </is>
      </c>
      <c r="M379" s="88" t="inlineStr">
        <is>
          <t>x</t>
        </is>
      </c>
    </row>
    <row r="380" ht="24" customHeight="1">
      <c r="A380" s="414" t="n"/>
      <c r="B380" s="132" t="inlineStr">
        <is>
          <t>15级</t>
        </is>
      </c>
      <c r="C380" s="86" t="inlineStr">
        <is>
          <t>39</t>
        </is>
      </c>
      <c r="D380" s="86" t="inlineStr">
        <is>
          <t>410</t>
        </is>
      </c>
      <c r="E380" s="86" t="inlineStr">
        <is>
          <t>10</t>
        </is>
      </c>
      <c r="F380" s="86">
        <f>D380*E380/2</f>
        <v/>
      </c>
      <c r="G380" s="255">
        <f>F380*200</f>
        <v/>
      </c>
      <c r="H380" s="85" t="inlineStr">
        <is>
          <t>28%</t>
        </is>
      </c>
      <c r="I380" s="86" t="inlineStr">
        <is>
          <t>28%</t>
        </is>
      </c>
      <c r="J380" s="86" t="inlineStr">
        <is>
          <t>20</t>
        </is>
      </c>
      <c r="K380" s="86" t="inlineStr">
        <is>
          <t>20</t>
        </is>
      </c>
      <c r="L380" s="86" t="inlineStr">
        <is>
          <t>20</t>
        </is>
      </c>
      <c r="M380" s="88" t="inlineStr">
        <is>
          <t>x</t>
        </is>
      </c>
    </row>
    <row r="381" ht="24" customHeight="1">
      <c r="A381" s="414" t="n"/>
      <c r="B381" s="132" t="inlineStr">
        <is>
          <t>16级</t>
        </is>
      </c>
      <c r="C381" s="86" t="inlineStr">
        <is>
          <t>42</t>
        </is>
      </c>
      <c r="D381" s="86" t="inlineStr">
        <is>
          <t>420</t>
        </is>
      </c>
      <c r="E381" s="86" t="inlineStr">
        <is>
          <t>10</t>
        </is>
      </c>
      <c r="F381" s="86">
        <f>D381*E381/2</f>
        <v/>
      </c>
      <c r="G381" s="255">
        <f>F381*200</f>
        <v/>
      </c>
      <c r="H381" s="85" t="inlineStr">
        <is>
          <t>31%</t>
        </is>
      </c>
      <c r="I381" s="86" t="inlineStr">
        <is>
          <t>31%</t>
        </is>
      </c>
      <c r="J381" s="86" t="inlineStr">
        <is>
          <t>22</t>
        </is>
      </c>
      <c r="K381" s="86" t="inlineStr">
        <is>
          <t>22</t>
        </is>
      </c>
      <c r="L381" s="86" t="inlineStr">
        <is>
          <t>22</t>
        </is>
      </c>
      <c r="M381" s="88" t="inlineStr">
        <is>
          <t>x</t>
        </is>
      </c>
    </row>
    <row r="382" ht="24" customHeight="1">
      <c r="A382" s="414" t="n"/>
      <c r="B382" s="132" t="inlineStr">
        <is>
          <t>17级</t>
        </is>
      </c>
      <c r="C382" s="86" t="inlineStr">
        <is>
          <t>45</t>
        </is>
      </c>
      <c r="D382" s="86" t="inlineStr">
        <is>
          <t>442</t>
        </is>
      </c>
      <c r="E382" s="86" t="inlineStr">
        <is>
          <t>12</t>
        </is>
      </c>
      <c r="F382" s="86">
        <f>D382*E382/2</f>
        <v/>
      </c>
      <c r="G382" s="255">
        <f>F382*200</f>
        <v/>
      </c>
      <c r="H382" s="85" t="inlineStr">
        <is>
          <t>34%</t>
        </is>
      </c>
      <c r="I382" s="86" t="inlineStr">
        <is>
          <t>34%</t>
        </is>
      </c>
      <c r="J382" s="86" t="inlineStr">
        <is>
          <t>24</t>
        </is>
      </c>
      <c r="K382" s="86" t="inlineStr">
        <is>
          <t>24</t>
        </is>
      </c>
      <c r="L382" s="86" t="inlineStr">
        <is>
          <t>24</t>
        </is>
      </c>
      <c r="M382" s="88" t="inlineStr">
        <is>
          <t>x</t>
        </is>
      </c>
    </row>
    <row r="383" ht="24" customHeight="1">
      <c r="A383" s="414" t="n"/>
      <c r="B383" s="138" t="inlineStr">
        <is>
          <t>18级</t>
        </is>
      </c>
      <c r="C383" s="139" t="inlineStr">
        <is>
          <t>48</t>
        </is>
      </c>
      <c r="D383" s="91" t="inlineStr">
        <is>
          <t>x</t>
        </is>
      </c>
      <c r="E383" s="91" t="inlineStr">
        <is>
          <t>x</t>
        </is>
      </c>
      <c r="F383" s="91" t="inlineStr">
        <is>
          <t>x</t>
        </is>
      </c>
      <c r="G383" s="692" t="inlineStr">
        <is>
          <t>x</t>
        </is>
      </c>
      <c r="H383" s="256" t="inlineStr">
        <is>
          <t>37%</t>
        </is>
      </c>
      <c r="I383" s="139" t="inlineStr">
        <is>
          <t>37%</t>
        </is>
      </c>
      <c r="J383" s="139" t="inlineStr">
        <is>
          <t>27</t>
        </is>
      </c>
      <c r="K383" s="139" t="inlineStr">
        <is>
          <t>27</t>
        </is>
      </c>
      <c r="L383" s="139" t="inlineStr">
        <is>
          <t>27</t>
        </is>
      </c>
      <c r="M383" s="92" t="inlineStr">
        <is>
          <t>x</t>
        </is>
      </c>
    </row>
    <row r="384" ht="24" customHeight="1">
      <c r="A384" s="1260" t="inlineStr"/>
      <c r="B384" s="22" t="n"/>
      <c r="C384" s="22" t="n"/>
      <c r="D384" s="22" t="n"/>
      <c r="E384" s="22" t="n"/>
      <c r="F384" s="22" t="n"/>
      <c r="G384" s="22" t="n"/>
      <c r="H384" s="22" t="n"/>
      <c r="I384" s="22" t="n"/>
      <c r="J384" s="22" t="n"/>
      <c r="K384" s="22" t="n"/>
      <c r="L384" s="22" t="n"/>
      <c r="M384" s="23" t="n"/>
    </row>
    <row r="385" ht="24" customHeight="1">
      <c r="A385" s="386" t="inlineStr">
        <is>
          <t>群侠名册</t>
        </is>
      </c>
      <c r="B385" s="386" t="inlineStr">
        <is>
          <t>属性</t>
        </is>
      </c>
      <c r="C385" s="386" t="inlineStr">
        <is>
          <t>战斗力</t>
        </is>
      </c>
      <c r="D385" s="386" t="inlineStr">
        <is>
          <t>进度值</t>
        </is>
      </c>
      <c r="E385" s="386" t="inlineStr">
        <is>
          <t>单次材料</t>
        </is>
      </c>
      <c r="F385" s="386" t="inlineStr">
        <is>
          <t>满值材料</t>
        </is>
      </c>
      <c r="G385" s="24" t="inlineStr">
        <is>
          <t>满值斗豆</t>
        </is>
      </c>
      <c r="H385" s="989" t="inlineStr">
        <is>
          <t>真实伤害</t>
        </is>
      </c>
      <c r="I385" s="989" t="inlineStr">
        <is>
          <t>固定伤害</t>
        </is>
      </c>
      <c r="J385" s="989" t="inlineStr">
        <is>
          <t>生命值</t>
        </is>
      </c>
      <c r="K385" s="989" t="inlineStr">
        <is>
          <t>大型韧性</t>
        </is>
      </c>
      <c r="L385" s="989" t="inlineStr">
        <is>
          <t>中型韧性</t>
        </is>
      </c>
      <c r="M385" s="386" t="inlineStr">
        <is>
          <t>x</t>
        </is>
      </c>
    </row>
    <row r="386" ht="24" customHeight="1">
      <c r="A386" s="744" t="inlineStr">
        <is>
          <t>素心涤世
4星小龙女
2星周伯通
1星石破天
侠士≥10级</t>
        </is>
      </c>
      <c r="B386" s="73" t="inlineStr">
        <is>
          <t>0级</t>
        </is>
      </c>
      <c r="C386" s="74" t="inlineStr">
        <is>
          <t>1</t>
        </is>
      </c>
      <c r="D386" s="74" t="inlineStr">
        <is>
          <t>8</t>
        </is>
      </c>
      <c r="E386" s="74" t="inlineStr">
        <is>
          <t>1</t>
        </is>
      </c>
      <c r="F386" s="74">
        <f>D386*E386/2</f>
        <v/>
      </c>
      <c r="G386" s="770">
        <f>F386*200</f>
        <v/>
      </c>
      <c r="H386" s="319" t="inlineStr">
        <is>
          <t>1</t>
        </is>
      </c>
      <c r="I386" s="566" t="inlineStr">
        <is>
          <t>1</t>
        </is>
      </c>
      <c r="J386" s="566" t="inlineStr">
        <is>
          <t>1</t>
        </is>
      </c>
      <c r="K386" s="74" t="inlineStr">
        <is>
          <t>1%</t>
        </is>
      </c>
      <c r="L386" s="74" t="inlineStr">
        <is>
          <t>1%</t>
        </is>
      </c>
      <c r="M386" s="1056" t="inlineStr">
        <is>
          <t>x</t>
        </is>
      </c>
    </row>
    <row r="387" ht="24" customHeight="1">
      <c r="A387" s="414" t="n"/>
      <c r="B387" s="132" t="inlineStr">
        <is>
          <t>1级</t>
        </is>
      </c>
      <c r="C387" s="86" t="inlineStr">
        <is>
          <t>2</t>
        </is>
      </c>
      <c r="D387" s="86" t="inlineStr">
        <is>
          <t>18</t>
        </is>
      </c>
      <c r="E387" s="86" t="inlineStr">
        <is>
          <t>1</t>
        </is>
      </c>
      <c r="F387" s="86">
        <f>D387*E387/2</f>
        <v/>
      </c>
      <c r="G387" s="255">
        <f>F387*200</f>
        <v/>
      </c>
      <c r="H387" s="85" t="inlineStr">
        <is>
          <t>2</t>
        </is>
      </c>
      <c r="I387" s="83" t="inlineStr">
        <is>
          <t>2</t>
        </is>
      </c>
      <c r="J387" s="83" t="inlineStr">
        <is>
          <t>2</t>
        </is>
      </c>
      <c r="K387" s="86" t="inlineStr">
        <is>
          <t>2%</t>
        </is>
      </c>
      <c r="L387" s="86" t="inlineStr">
        <is>
          <t>2%</t>
        </is>
      </c>
      <c r="M387" s="88" t="inlineStr">
        <is>
          <t>x</t>
        </is>
      </c>
    </row>
    <row r="388" ht="24" customHeight="1">
      <c r="A388" s="414" t="n"/>
      <c r="B388" s="132" t="inlineStr">
        <is>
          <t>2级</t>
        </is>
      </c>
      <c r="C388" s="86" t="inlineStr">
        <is>
          <t>4</t>
        </is>
      </c>
      <c r="D388" s="86" t="inlineStr">
        <is>
          <t>32</t>
        </is>
      </c>
      <c r="E388" s="86" t="inlineStr">
        <is>
          <t>2</t>
        </is>
      </c>
      <c r="F388" s="86">
        <f>D388*E388/2</f>
        <v/>
      </c>
      <c r="G388" s="255">
        <f>F388*200</f>
        <v/>
      </c>
      <c r="H388" s="85" t="inlineStr">
        <is>
          <t>4</t>
        </is>
      </c>
      <c r="I388" s="83" t="inlineStr">
        <is>
          <t>4</t>
        </is>
      </c>
      <c r="J388" s="83" t="inlineStr">
        <is>
          <t>4</t>
        </is>
      </c>
      <c r="K388" s="86" t="inlineStr">
        <is>
          <t>3%</t>
        </is>
      </c>
      <c r="L388" s="86" t="inlineStr">
        <is>
          <t>3%</t>
        </is>
      </c>
      <c r="M388" s="88" t="inlineStr">
        <is>
          <t>x</t>
        </is>
      </c>
    </row>
    <row r="389" ht="24" customHeight="1">
      <c r="A389" s="414" t="n"/>
      <c r="B389" s="132" t="inlineStr">
        <is>
          <t>3级</t>
        </is>
      </c>
      <c r="C389" s="86" t="inlineStr">
        <is>
          <t>6</t>
        </is>
      </c>
      <c r="D389" s="86" t="inlineStr">
        <is>
          <t>66</t>
        </is>
      </c>
      <c r="E389" s="86" t="inlineStr">
        <is>
          <t>2</t>
        </is>
      </c>
      <c r="F389" s="86">
        <f>D389*E389/2</f>
        <v/>
      </c>
      <c r="G389" s="255">
        <f>F389*200</f>
        <v/>
      </c>
      <c r="H389" s="85" t="inlineStr">
        <is>
          <t>6</t>
        </is>
      </c>
      <c r="I389" s="83" t="inlineStr">
        <is>
          <t>6</t>
        </is>
      </c>
      <c r="J389" s="83" t="inlineStr">
        <is>
          <t>6</t>
        </is>
      </c>
      <c r="K389" s="86" t="inlineStr">
        <is>
          <t>4%</t>
        </is>
      </c>
      <c r="L389" s="86" t="inlineStr">
        <is>
          <t>4%</t>
        </is>
      </c>
      <c r="M389" s="88" t="inlineStr">
        <is>
          <t>x</t>
        </is>
      </c>
    </row>
    <row r="390" ht="24" customHeight="1">
      <c r="A390" s="414" t="n"/>
      <c r="B390" s="132" t="inlineStr">
        <is>
          <t>4级</t>
        </is>
      </c>
      <c r="C390" s="86" t="inlineStr">
        <is>
          <t>8</t>
        </is>
      </c>
      <c r="D390" s="86" t="inlineStr">
        <is>
          <t>72</t>
        </is>
      </c>
      <c r="E390" s="86" t="inlineStr">
        <is>
          <t>3</t>
        </is>
      </c>
      <c r="F390" s="86">
        <f>D390*E390/2</f>
        <v/>
      </c>
      <c r="G390" s="255">
        <f>F390*200</f>
        <v/>
      </c>
      <c r="H390" s="85" t="inlineStr">
        <is>
          <t>8</t>
        </is>
      </c>
      <c r="I390" s="83" t="inlineStr">
        <is>
          <t>8</t>
        </is>
      </c>
      <c r="J390" s="83" t="inlineStr">
        <is>
          <t>8</t>
        </is>
      </c>
      <c r="K390" s="86" t="inlineStr">
        <is>
          <t>5%</t>
        </is>
      </c>
      <c r="L390" s="86" t="inlineStr">
        <is>
          <t>5%</t>
        </is>
      </c>
      <c r="M390" s="88" t="inlineStr">
        <is>
          <t>x</t>
        </is>
      </c>
    </row>
    <row r="391" ht="24" customHeight="1">
      <c r="A391" s="414" t="n"/>
      <c r="B391" s="132" t="inlineStr">
        <is>
          <t>5级</t>
        </is>
      </c>
      <c r="C391" s="86" t="inlineStr">
        <is>
          <t>10</t>
        </is>
      </c>
      <c r="D391" s="86" t="inlineStr">
        <is>
          <t>88</t>
        </is>
      </c>
      <c r="E391" s="86" t="inlineStr">
        <is>
          <t>4</t>
        </is>
      </c>
      <c r="F391" s="86">
        <f>D391*E391/2</f>
        <v/>
      </c>
      <c r="G391" s="255">
        <f>F391*200</f>
        <v/>
      </c>
      <c r="H391" s="85" t="inlineStr">
        <is>
          <t>10</t>
        </is>
      </c>
      <c r="I391" s="83" t="inlineStr">
        <is>
          <t>10</t>
        </is>
      </c>
      <c r="J391" s="83" t="inlineStr">
        <is>
          <t>10</t>
        </is>
      </c>
      <c r="K391" s="86" t="inlineStr">
        <is>
          <t>6%</t>
        </is>
      </c>
      <c r="L391" s="86" t="inlineStr">
        <is>
          <t>6%</t>
        </is>
      </c>
      <c r="M391" s="88" t="inlineStr">
        <is>
          <t>x</t>
        </is>
      </c>
    </row>
    <row r="392" ht="24" customHeight="1">
      <c r="A392" s="414" t="n"/>
      <c r="B392" s="132" t="inlineStr">
        <is>
          <t>6级</t>
        </is>
      </c>
      <c r="C392" s="86" t="inlineStr">
        <is>
          <t>12</t>
        </is>
      </c>
      <c r="D392" s="86" t="inlineStr">
        <is>
          <t>128</t>
        </is>
      </c>
      <c r="E392" s="86" t="inlineStr">
        <is>
          <t>4</t>
        </is>
      </c>
      <c r="F392" s="86">
        <f>D392*E392/2</f>
        <v/>
      </c>
      <c r="G392" s="255">
        <f>F392*200</f>
        <v/>
      </c>
      <c r="H392" s="85" t="inlineStr">
        <is>
          <t>12</t>
        </is>
      </c>
      <c r="I392" s="83" t="inlineStr">
        <is>
          <t>12</t>
        </is>
      </c>
      <c r="J392" s="83" t="inlineStr">
        <is>
          <t>12</t>
        </is>
      </c>
      <c r="K392" s="86" t="inlineStr">
        <is>
          <t>7%</t>
        </is>
      </c>
      <c r="L392" s="86" t="inlineStr">
        <is>
          <t>7%</t>
        </is>
      </c>
      <c r="M392" s="88" t="inlineStr">
        <is>
          <t>x</t>
        </is>
      </c>
    </row>
    <row r="393" ht="24" customHeight="1">
      <c r="A393" s="414" t="n"/>
      <c r="B393" s="132" t="inlineStr">
        <is>
          <t>7级</t>
        </is>
      </c>
      <c r="C393" s="86" t="inlineStr">
        <is>
          <t>15</t>
        </is>
      </c>
      <c r="D393" s="86" t="inlineStr">
        <is>
          <t>168</t>
        </is>
      </c>
      <c r="E393" s="86" t="inlineStr">
        <is>
          <t>5</t>
        </is>
      </c>
      <c r="F393" s="86">
        <f>D393*E393/2</f>
        <v/>
      </c>
      <c r="G393" s="255">
        <f>F393*200</f>
        <v/>
      </c>
      <c r="H393" s="85" t="inlineStr">
        <is>
          <t>14</t>
        </is>
      </c>
      <c r="I393" s="83" t="inlineStr">
        <is>
          <t>14</t>
        </is>
      </c>
      <c r="J393" s="83" t="inlineStr">
        <is>
          <t>14</t>
        </is>
      </c>
      <c r="K393" s="86" t="inlineStr">
        <is>
          <t>8%</t>
        </is>
      </c>
      <c r="L393" s="86" t="inlineStr">
        <is>
          <t>8%</t>
        </is>
      </c>
      <c r="M393" s="88" t="inlineStr">
        <is>
          <t>x</t>
        </is>
      </c>
    </row>
    <row r="394" ht="24" customHeight="1">
      <c r="A394" s="414" t="n"/>
      <c r="B394" s="132" t="inlineStr">
        <is>
          <t>8级</t>
        </is>
      </c>
      <c r="C394" s="86" t="inlineStr">
        <is>
          <t>18</t>
        </is>
      </c>
      <c r="D394" s="86" t="inlineStr">
        <is>
          <t>198</t>
        </is>
      </c>
      <c r="E394" s="86" t="inlineStr">
        <is>
          <t>6</t>
        </is>
      </c>
      <c r="F394" s="86">
        <f>D394*E394/2</f>
        <v/>
      </c>
      <c r="G394" s="255">
        <f>F394*200</f>
        <v/>
      </c>
      <c r="H394" s="85" t="inlineStr">
        <is>
          <t>16</t>
        </is>
      </c>
      <c r="I394" s="83" t="inlineStr">
        <is>
          <t>16</t>
        </is>
      </c>
      <c r="J394" s="83" t="inlineStr">
        <is>
          <t>16</t>
        </is>
      </c>
      <c r="K394" s="86" t="inlineStr">
        <is>
          <t>9%</t>
        </is>
      </c>
      <c r="L394" s="86" t="inlineStr">
        <is>
          <t>9%</t>
        </is>
      </c>
      <c r="M394" s="88" t="inlineStr">
        <is>
          <t>x</t>
        </is>
      </c>
    </row>
    <row r="395" ht="24" customHeight="1">
      <c r="A395" s="414" t="n"/>
      <c r="B395" s="132" t="inlineStr">
        <is>
          <t>9级</t>
        </is>
      </c>
      <c r="C395" s="86" t="inlineStr">
        <is>
          <t>21</t>
        </is>
      </c>
      <c r="D395" s="86" t="inlineStr">
        <is>
          <t>248</t>
        </is>
      </c>
      <c r="E395" s="86" t="inlineStr">
        <is>
          <t>6</t>
        </is>
      </c>
      <c r="F395" s="86">
        <f>D395*E395/2</f>
        <v/>
      </c>
      <c r="G395" s="255">
        <f>F395*200</f>
        <v/>
      </c>
      <c r="H395" s="85" t="inlineStr">
        <is>
          <t>18</t>
        </is>
      </c>
      <c r="I395" s="83" t="inlineStr">
        <is>
          <t>18</t>
        </is>
      </c>
      <c r="J395" s="83" t="inlineStr">
        <is>
          <t>18</t>
        </is>
      </c>
      <c r="K395" s="86" t="inlineStr">
        <is>
          <t>10%</t>
        </is>
      </c>
      <c r="L395" s="86" t="inlineStr">
        <is>
          <t>10%</t>
        </is>
      </c>
      <c r="M395" s="88" t="inlineStr">
        <is>
          <t>x</t>
        </is>
      </c>
    </row>
    <row r="396" ht="24" customHeight="1">
      <c r="A396" s="414" t="n"/>
      <c r="B396" s="132" t="inlineStr">
        <is>
          <t>10级</t>
        </is>
      </c>
      <c r="C396" s="86" t="inlineStr">
        <is>
          <t>24</t>
        </is>
      </c>
      <c r="D396" s="86" t="inlineStr">
        <is>
          <t>300</t>
        </is>
      </c>
      <c r="E396" s="86" t="inlineStr">
        <is>
          <t>8</t>
        </is>
      </c>
      <c r="F396" s="86">
        <f>D396*E396/2</f>
        <v/>
      </c>
      <c r="G396" s="255">
        <f>F396*200</f>
        <v/>
      </c>
      <c r="H396" s="85" t="inlineStr">
        <is>
          <t>21</t>
        </is>
      </c>
      <c r="I396" s="83" t="inlineStr">
        <is>
          <t>20</t>
        </is>
      </c>
      <c r="J396" s="83" t="inlineStr">
        <is>
          <t>21</t>
        </is>
      </c>
      <c r="K396" s="86" t="inlineStr">
        <is>
          <t>12%</t>
        </is>
      </c>
      <c r="L396" s="86" t="inlineStr">
        <is>
          <t>12%</t>
        </is>
      </c>
      <c r="M396" s="88" t="inlineStr">
        <is>
          <t>x</t>
        </is>
      </c>
    </row>
    <row r="397" ht="24" customHeight="1">
      <c r="A397" s="414" t="n"/>
      <c r="B397" s="132" t="inlineStr">
        <is>
          <t>11级</t>
        </is>
      </c>
      <c r="C397" s="86" t="inlineStr">
        <is>
          <t>27</t>
        </is>
      </c>
      <c r="D397" s="86" t="inlineStr">
        <is>
          <t>320</t>
        </is>
      </c>
      <c r="E397" s="86" t="inlineStr">
        <is>
          <t>8</t>
        </is>
      </c>
      <c r="F397" s="86">
        <f>D397*E397/2</f>
        <v/>
      </c>
      <c r="G397" s="255">
        <f>F397*200</f>
        <v/>
      </c>
      <c r="H397" s="85" t="inlineStr">
        <is>
          <t>25</t>
        </is>
      </c>
      <c r="I397" s="83" t="inlineStr">
        <is>
          <t>22</t>
        </is>
      </c>
      <c r="J397" s="83" t="inlineStr">
        <is>
          <t>25</t>
        </is>
      </c>
      <c r="K397" s="86" t="inlineStr">
        <is>
          <t>13%</t>
        </is>
      </c>
      <c r="L397" s="86" t="inlineStr">
        <is>
          <t>13%</t>
        </is>
      </c>
      <c r="M397" s="88" t="inlineStr">
        <is>
          <t>x</t>
        </is>
      </c>
    </row>
    <row r="398" ht="24" customHeight="1">
      <c r="A398" s="414" t="n"/>
      <c r="B398" s="132" t="inlineStr">
        <is>
          <t>12级</t>
        </is>
      </c>
      <c r="C398" s="86" t="inlineStr">
        <is>
          <t>30</t>
        </is>
      </c>
      <c r="D398" s="86" t="inlineStr">
        <is>
          <t>360</t>
        </is>
      </c>
      <c r="E398" s="86" t="inlineStr">
        <is>
          <t>8</t>
        </is>
      </c>
      <c r="F398" s="86">
        <f>D398*E398/2</f>
        <v/>
      </c>
      <c r="G398" s="255">
        <f>F398*200</f>
        <v/>
      </c>
      <c r="H398" s="85" t="inlineStr">
        <is>
          <t>29</t>
        </is>
      </c>
      <c r="I398" s="83" t="inlineStr">
        <is>
          <t>25</t>
        </is>
      </c>
      <c r="J398" s="83" t="inlineStr">
        <is>
          <t>29</t>
        </is>
      </c>
      <c r="K398" s="86" t="inlineStr">
        <is>
          <t>15%</t>
        </is>
      </c>
      <c r="L398" s="86" t="inlineStr">
        <is>
          <t>15%</t>
        </is>
      </c>
      <c r="M398" s="88" t="inlineStr">
        <is>
          <t>x</t>
        </is>
      </c>
    </row>
    <row r="399" ht="24" customHeight="1">
      <c r="A399" s="414" t="n"/>
      <c r="B399" s="132" t="inlineStr">
        <is>
          <t>13级</t>
        </is>
      </c>
      <c r="C399" s="86" t="inlineStr">
        <is>
          <t>33</t>
        </is>
      </c>
      <c r="D399" s="86" t="inlineStr">
        <is>
          <t>386</t>
        </is>
      </c>
      <c r="E399" s="86" t="inlineStr">
        <is>
          <t>9</t>
        </is>
      </c>
      <c r="F399" s="86">
        <f>D399*E399/2</f>
        <v/>
      </c>
      <c r="G399" s="255">
        <f>F399*200</f>
        <v/>
      </c>
      <c r="H399" s="85" t="inlineStr">
        <is>
          <t>33</t>
        </is>
      </c>
      <c r="I399" s="83" t="inlineStr">
        <is>
          <t>28</t>
        </is>
      </c>
      <c r="J399" s="83" t="inlineStr">
        <is>
          <t>33</t>
        </is>
      </c>
      <c r="K399" s="86" t="inlineStr">
        <is>
          <t>17%</t>
        </is>
      </c>
      <c r="L399" s="86" t="inlineStr">
        <is>
          <t>17%</t>
        </is>
      </c>
      <c r="M399" s="88" t="inlineStr">
        <is>
          <t>x</t>
        </is>
      </c>
    </row>
    <row r="400" ht="24" customHeight="1">
      <c r="A400" s="414" t="n"/>
      <c r="B400" s="132" t="inlineStr">
        <is>
          <t>14级</t>
        </is>
      </c>
      <c r="C400" s="86" t="inlineStr">
        <is>
          <t>36</t>
        </is>
      </c>
      <c r="D400" s="86" t="inlineStr">
        <is>
          <t>396</t>
        </is>
      </c>
      <c r="E400" s="86" t="inlineStr">
        <is>
          <t>9</t>
        </is>
      </c>
      <c r="F400" s="86">
        <f>D400*E400/2</f>
        <v/>
      </c>
      <c r="G400" s="255">
        <f>F400*200</f>
        <v/>
      </c>
      <c r="H400" s="85" t="inlineStr">
        <is>
          <t>37</t>
        </is>
      </c>
      <c r="I400" s="83" t="inlineStr">
        <is>
          <t>31</t>
        </is>
      </c>
      <c r="J400" s="83" t="inlineStr">
        <is>
          <t>37</t>
        </is>
      </c>
      <c r="K400" s="86" t="inlineStr">
        <is>
          <t>19%</t>
        </is>
      </c>
      <c r="L400" s="86" t="inlineStr">
        <is>
          <t>19%</t>
        </is>
      </c>
      <c r="M400" s="88" t="inlineStr">
        <is>
          <t>x</t>
        </is>
      </c>
    </row>
    <row r="401" ht="24" customHeight="1">
      <c r="A401" s="414" t="n"/>
      <c r="B401" s="132" t="inlineStr">
        <is>
          <t>15级</t>
        </is>
      </c>
      <c r="C401" s="86" t="inlineStr">
        <is>
          <t>39</t>
        </is>
      </c>
      <c r="D401" s="86" t="inlineStr">
        <is>
          <t>410</t>
        </is>
      </c>
      <c r="E401" s="86" t="inlineStr">
        <is>
          <t>10</t>
        </is>
      </c>
      <c r="F401" s="86">
        <f>D401*E401/2</f>
        <v/>
      </c>
      <c r="G401" s="255">
        <f>F401*200</f>
        <v/>
      </c>
      <c r="H401" s="85" t="inlineStr">
        <is>
          <t>41</t>
        </is>
      </c>
      <c r="I401" s="83" t="inlineStr">
        <is>
          <t>34</t>
        </is>
      </c>
      <c r="J401" s="83" t="inlineStr">
        <is>
          <t>41</t>
        </is>
      </c>
      <c r="K401" s="86" t="inlineStr">
        <is>
          <t>21%</t>
        </is>
      </c>
      <c r="L401" s="86" t="inlineStr">
        <is>
          <t>21%</t>
        </is>
      </c>
      <c r="M401" s="88" t="inlineStr">
        <is>
          <t>x</t>
        </is>
      </c>
    </row>
    <row r="402" ht="24" customHeight="1">
      <c r="A402" s="414" t="n"/>
      <c r="B402" s="132" t="inlineStr">
        <is>
          <t>16级</t>
        </is>
      </c>
      <c r="C402" s="86" t="inlineStr">
        <is>
          <t>42</t>
        </is>
      </c>
      <c r="D402" s="86" t="inlineStr">
        <is>
          <t>420</t>
        </is>
      </c>
      <c r="E402" s="86" t="inlineStr">
        <is>
          <t>10</t>
        </is>
      </c>
      <c r="F402" s="86">
        <f>D402*E402/2</f>
        <v/>
      </c>
      <c r="G402" s="255">
        <f>F402*200</f>
        <v/>
      </c>
      <c r="H402" s="85" t="inlineStr">
        <is>
          <t>45</t>
        </is>
      </c>
      <c r="I402" s="83" t="inlineStr">
        <is>
          <t>38</t>
        </is>
      </c>
      <c r="J402" s="83" t="inlineStr">
        <is>
          <t>45</t>
        </is>
      </c>
      <c r="K402" s="86" t="inlineStr">
        <is>
          <t>23%</t>
        </is>
      </c>
      <c r="L402" s="86" t="inlineStr">
        <is>
          <t>23%</t>
        </is>
      </c>
      <c r="M402" s="88" t="inlineStr">
        <is>
          <t>x</t>
        </is>
      </c>
    </row>
    <row r="403" ht="24" customHeight="1">
      <c r="A403" s="414" t="n"/>
      <c r="B403" s="132" t="inlineStr">
        <is>
          <t>17级</t>
        </is>
      </c>
      <c r="C403" s="86" t="inlineStr">
        <is>
          <t>45</t>
        </is>
      </c>
      <c r="D403" s="86" t="inlineStr">
        <is>
          <t>442</t>
        </is>
      </c>
      <c r="E403" s="86" t="inlineStr">
        <is>
          <t>12</t>
        </is>
      </c>
      <c r="F403" s="86">
        <f>D403*E403/2</f>
        <v/>
      </c>
      <c r="G403" s="255">
        <f>F403*200</f>
        <v/>
      </c>
      <c r="H403" s="85" t="inlineStr">
        <is>
          <t>49</t>
        </is>
      </c>
      <c r="I403" s="83" t="inlineStr">
        <is>
          <t>42</t>
        </is>
      </c>
      <c r="J403" s="83" t="inlineStr">
        <is>
          <t>49</t>
        </is>
      </c>
      <c r="K403" s="86" t="inlineStr">
        <is>
          <t>25%</t>
        </is>
      </c>
      <c r="L403" s="86" t="inlineStr">
        <is>
          <t>25%</t>
        </is>
      </c>
      <c r="M403" s="88" t="inlineStr">
        <is>
          <t>x</t>
        </is>
      </c>
    </row>
    <row r="404" ht="24" customHeight="1">
      <c r="A404" s="749" t="n"/>
      <c r="B404" s="138" t="inlineStr">
        <is>
          <t>18级</t>
        </is>
      </c>
      <c r="C404" s="139" t="inlineStr">
        <is>
          <t>48</t>
        </is>
      </c>
      <c r="D404" s="91" t="inlineStr">
        <is>
          <t>x</t>
        </is>
      </c>
      <c r="E404" s="91" t="inlineStr">
        <is>
          <t>x</t>
        </is>
      </c>
      <c r="F404" s="91" t="inlineStr">
        <is>
          <t>x</t>
        </is>
      </c>
      <c r="G404" s="692" t="inlineStr">
        <is>
          <t>x</t>
        </is>
      </c>
      <c r="H404" s="256" t="inlineStr">
        <is>
          <t>54</t>
        </is>
      </c>
      <c r="I404" s="90" t="inlineStr">
        <is>
          <t>46</t>
        </is>
      </c>
      <c r="J404" s="90" t="inlineStr">
        <is>
          <t>54</t>
        </is>
      </c>
      <c r="K404" s="139" t="inlineStr">
        <is>
          <t>28%</t>
        </is>
      </c>
      <c r="L404" s="139" t="inlineStr">
        <is>
          <t>28%</t>
        </is>
      </c>
      <c r="M404" s="92" t="inlineStr">
        <is>
          <t>x</t>
        </is>
      </c>
    </row>
    <row r="405" ht="24" customHeight="1">
      <c r="A405" s="1260" t="inlineStr"/>
      <c r="B405" s="22" t="n"/>
      <c r="C405" s="22" t="n"/>
      <c r="D405" s="22" t="n"/>
      <c r="E405" s="22" t="n"/>
      <c r="F405" s="22" t="n"/>
      <c r="G405" s="22" t="n"/>
      <c r="H405" s="22" t="n"/>
      <c r="I405" s="22" t="n"/>
      <c r="J405" s="22" t="n"/>
      <c r="K405" s="22" t="n"/>
      <c r="L405" s="22" t="n"/>
      <c r="M405" s="23" t="n"/>
    </row>
    <row r="406" ht="24" customHeight="1">
      <c r="A406" s="386" t="inlineStr">
        <is>
          <t>群侠名册</t>
        </is>
      </c>
      <c r="B406" s="386" t="inlineStr">
        <is>
          <t>属性</t>
        </is>
      </c>
      <c r="C406" s="386" t="inlineStr">
        <is>
          <t>战斗力</t>
        </is>
      </c>
      <c r="D406" s="386" t="inlineStr">
        <is>
          <t>进度值</t>
        </is>
      </c>
      <c r="E406" s="386" t="inlineStr">
        <is>
          <t>单次材料</t>
        </is>
      </c>
      <c r="F406" s="386" t="inlineStr">
        <is>
          <t>满值材料</t>
        </is>
      </c>
      <c r="G406" s="24" t="inlineStr">
        <is>
          <t>满值斗豆</t>
        </is>
      </c>
      <c r="H406" s="989" t="inlineStr">
        <is>
          <t>固定伤害</t>
        </is>
      </c>
      <c r="I406" s="989" t="inlineStr">
        <is>
          <t>大型抗穿</t>
        </is>
      </c>
      <c r="J406" s="989" t="inlineStr">
        <is>
          <t>中型抗穿</t>
        </is>
      </c>
      <c r="K406" s="989" t="inlineStr">
        <is>
          <t>小型抗穿</t>
        </is>
      </c>
      <c r="L406" s="989" t="inlineStr">
        <is>
          <t>投掷抗穿</t>
        </is>
      </c>
      <c r="M406" s="386" t="inlineStr">
        <is>
          <t>x</t>
        </is>
      </c>
    </row>
    <row r="407" ht="24" customHeight="1">
      <c r="A407" s="744" t="inlineStr">
        <is>
          <t>亦正亦邪
4星黄药师
3星杨过
1星斗酒僧
1星木岛主
侠士≥10级</t>
        </is>
      </c>
      <c r="B407" s="73" t="inlineStr">
        <is>
          <t>0级</t>
        </is>
      </c>
      <c r="C407" s="74" t="inlineStr">
        <is>
          <t>1</t>
        </is>
      </c>
      <c r="D407" s="74" t="inlineStr">
        <is>
          <t>8</t>
        </is>
      </c>
      <c r="E407" s="74" t="inlineStr">
        <is>
          <t>1</t>
        </is>
      </c>
      <c r="F407" s="74">
        <f>D407*E407/2</f>
        <v/>
      </c>
      <c r="G407" s="770">
        <f>F407*200</f>
        <v/>
      </c>
      <c r="H407" s="319" t="inlineStr">
        <is>
          <t>1</t>
        </is>
      </c>
      <c r="I407" s="74" t="inlineStr">
        <is>
          <t>1%</t>
        </is>
      </c>
      <c r="J407" s="74" t="inlineStr">
        <is>
          <t>1%</t>
        </is>
      </c>
      <c r="K407" s="74" t="inlineStr">
        <is>
          <t>1%</t>
        </is>
      </c>
      <c r="L407" s="74" t="inlineStr">
        <is>
          <t>1%</t>
        </is>
      </c>
      <c r="M407" s="1056" t="inlineStr">
        <is>
          <t>x</t>
        </is>
      </c>
    </row>
    <row r="408" ht="24" customHeight="1">
      <c r="A408" s="414" t="n"/>
      <c r="B408" s="132" t="inlineStr">
        <is>
          <t>1级</t>
        </is>
      </c>
      <c r="C408" s="86" t="inlineStr">
        <is>
          <t>2</t>
        </is>
      </c>
      <c r="D408" s="86" t="inlineStr">
        <is>
          <t>18</t>
        </is>
      </c>
      <c r="E408" s="86" t="inlineStr">
        <is>
          <t>1</t>
        </is>
      </c>
      <c r="F408" s="86">
        <f>D408*E408/2</f>
        <v/>
      </c>
      <c r="G408" s="255">
        <f>F408*200</f>
        <v/>
      </c>
      <c r="H408" s="85" t="inlineStr">
        <is>
          <t>2</t>
        </is>
      </c>
      <c r="I408" s="86" t="inlineStr">
        <is>
          <t>2%</t>
        </is>
      </c>
      <c r="J408" s="86" t="inlineStr">
        <is>
          <t>2%</t>
        </is>
      </c>
      <c r="K408" s="86" t="inlineStr">
        <is>
          <t>2%</t>
        </is>
      </c>
      <c r="L408" s="86" t="inlineStr">
        <is>
          <t>2%</t>
        </is>
      </c>
      <c r="M408" s="88" t="inlineStr">
        <is>
          <t>x</t>
        </is>
      </c>
    </row>
    <row r="409" ht="24" customHeight="1">
      <c r="A409" s="414" t="n"/>
      <c r="B409" s="132" t="inlineStr">
        <is>
          <t>2级</t>
        </is>
      </c>
      <c r="C409" s="86" t="inlineStr">
        <is>
          <t>4</t>
        </is>
      </c>
      <c r="D409" s="86" t="inlineStr">
        <is>
          <t>32</t>
        </is>
      </c>
      <c r="E409" s="86" t="inlineStr">
        <is>
          <t>2</t>
        </is>
      </c>
      <c r="F409" s="86">
        <f>D409*E409/2</f>
        <v/>
      </c>
      <c r="G409" s="255">
        <f>F409*200</f>
        <v/>
      </c>
      <c r="H409" s="85" t="inlineStr">
        <is>
          <t>4</t>
        </is>
      </c>
      <c r="I409" s="86" t="inlineStr">
        <is>
          <t>3%</t>
        </is>
      </c>
      <c r="J409" s="86" t="inlineStr">
        <is>
          <t>3%</t>
        </is>
      </c>
      <c r="K409" s="86" t="inlineStr">
        <is>
          <t>3%</t>
        </is>
      </c>
      <c r="L409" s="86" t="inlineStr">
        <is>
          <t>3%</t>
        </is>
      </c>
      <c r="M409" s="88" t="inlineStr">
        <is>
          <t>x</t>
        </is>
      </c>
    </row>
    <row r="410" ht="24" customHeight="1">
      <c r="A410" s="414" t="n"/>
      <c r="B410" s="132" t="inlineStr">
        <is>
          <t>3级</t>
        </is>
      </c>
      <c r="C410" s="86" t="inlineStr">
        <is>
          <t>6</t>
        </is>
      </c>
      <c r="D410" s="86" t="inlineStr">
        <is>
          <t>66</t>
        </is>
      </c>
      <c r="E410" s="86" t="inlineStr">
        <is>
          <t>2</t>
        </is>
      </c>
      <c r="F410" s="86">
        <f>D410*E410/2</f>
        <v/>
      </c>
      <c r="G410" s="255">
        <f>F410*200</f>
        <v/>
      </c>
      <c r="H410" s="85" t="inlineStr">
        <is>
          <t>6</t>
        </is>
      </c>
      <c r="I410" s="86" t="inlineStr">
        <is>
          <t>4%</t>
        </is>
      </c>
      <c r="J410" s="86" t="inlineStr">
        <is>
          <t>4%</t>
        </is>
      </c>
      <c r="K410" s="86" t="inlineStr">
        <is>
          <t>4%</t>
        </is>
      </c>
      <c r="L410" s="86" t="inlineStr">
        <is>
          <t>4%</t>
        </is>
      </c>
      <c r="M410" s="88" t="inlineStr">
        <is>
          <t>x</t>
        </is>
      </c>
    </row>
    <row r="411" ht="24" customHeight="1">
      <c r="A411" s="414" t="n"/>
      <c r="B411" s="132" t="inlineStr">
        <is>
          <t>4级</t>
        </is>
      </c>
      <c r="C411" s="86" t="inlineStr">
        <is>
          <t>8</t>
        </is>
      </c>
      <c r="D411" s="86" t="inlineStr">
        <is>
          <t>72</t>
        </is>
      </c>
      <c r="E411" s="86" t="inlineStr">
        <is>
          <t>3</t>
        </is>
      </c>
      <c r="F411" s="86">
        <f>D411*E411/2</f>
        <v/>
      </c>
      <c r="G411" s="255">
        <f>F411*200</f>
        <v/>
      </c>
      <c r="H411" s="85" t="inlineStr">
        <is>
          <t>8</t>
        </is>
      </c>
      <c r="I411" s="86" t="inlineStr">
        <is>
          <t>5%</t>
        </is>
      </c>
      <c r="J411" s="86" t="inlineStr">
        <is>
          <t>5%</t>
        </is>
      </c>
      <c r="K411" s="86" t="inlineStr">
        <is>
          <t>5%</t>
        </is>
      </c>
      <c r="L411" s="86" t="inlineStr">
        <is>
          <t>5%</t>
        </is>
      </c>
      <c r="M411" s="88" t="inlineStr">
        <is>
          <t>x</t>
        </is>
      </c>
    </row>
    <row r="412" ht="24" customHeight="1">
      <c r="A412" s="414" t="n"/>
      <c r="B412" s="132" t="inlineStr">
        <is>
          <t>5级</t>
        </is>
      </c>
      <c r="C412" s="86" t="inlineStr">
        <is>
          <t>10</t>
        </is>
      </c>
      <c r="D412" s="86" t="inlineStr">
        <is>
          <t>88</t>
        </is>
      </c>
      <c r="E412" s="86" t="inlineStr">
        <is>
          <t>4</t>
        </is>
      </c>
      <c r="F412" s="86">
        <f>D412*E412/2</f>
        <v/>
      </c>
      <c r="G412" s="255">
        <f>F412*200</f>
        <v/>
      </c>
      <c r="H412" s="85" t="inlineStr">
        <is>
          <t>10</t>
        </is>
      </c>
      <c r="I412" s="86" t="inlineStr">
        <is>
          <t>7%</t>
        </is>
      </c>
      <c r="J412" s="86" t="inlineStr">
        <is>
          <t>7%</t>
        </is>
      </c>
      <c r="K412" s="86" t="inlineStr">
        <is>
          <t>7%</t>
        </is>
      </c>
      <c r="L412" s="86" t="inlineStr">
        <is>
          <t>7%</t>
        </is>
      </c>
      <c r="M412" s="88" t="inlineStr">
        <is>
          <t>x</t>
        </is>
      </c>
    </row>
    <row r="413" ht="24" customHeight="1">
      <c r="A413" s="414" t="n"/>
      <c r="B413" s="132" t="inlineStr">
        <is>
          <t>6级</t>
        </is>
      </c>
      <c r="C413" s="86" t="inlineStr">
        <is>
          <t>12</t>
        </is>
      </c>
      <c r="D413" s="86" t="inlineStr">
        <is>
          <t>128</t>
        </is>
      </c>
      <c r="E413" s="86" t="inlineStr">
        <is>
          <t>4</t>
        </is>
      </c>
      <c r="F413" s="86">
        <f>D413*E413/2</f>
        <v/>
      </c>
      <c r="G413" s="255">
        <f>F413*200</f>
        <v/>
      </c>
      <c r="H413" s="85" t="inlineStr">
        <is>
          <t>12</t>
        </is>
      </c>
      <c r="I413" s="86" t="inlineStr">
        <is>
          <t>9%</t>
        </is>
      </c>
      <c r="J413" s="86" t="inlineStr">
        <is>
          <t>9%</t>
        </is>
      </c>
      <c r="K413" s="86" t="inlineStr">
        <is>
          <t>9%</t>
        </is>
      </c>
      <c r="L413" s="86" t="inlineStr">
        <is>
          <t>9%</t>
        </is>
      </c>
      <c r="M413" s="88" t="inlineStr">
        <is>
          <t>x</t>
        </is>
      </c>
    </row>
    <row r="414" ht="24" customHeight="1">
      <c r="A414" s="414" t="n"/>
      <c r="B414" s="132" t="inlineStr">
        <is>
          <t>7级</t>
        </is>
      </c>
      <c r="C414" s="86" t="inlineStr">
        <is>
          <t>15</t>
        </is>
      </c>
      <c r="D414" s="86" t="inlineStr">
        <is>
          <t>168</t>
        </is>
      </c>
      <c r="E414" s="86" t="inlineStr">
        <is>
          <t>5</t>
        </is>
      </c>
      <c r="F414" s="86">
        <f>D414*E414/2</f>
        <v/>
      </c>
      <c r="G414" s="255">
        <f>F414*200</f>
        <v/>
      </c>
      <c r="H414" s="85" t="inlineStr">
        <is>
          <t>14</t>
        </is>
      </c>
      <c r="I414" s="86" t="inlineStr">
        <is>
          <t>11%</t>
        </is>
      </c>
      <c r="J414" s="86" t="inlineStr">
        <is>
          <t>11%</t>
        </is>
      </c>
      <c r="K414" s="86" t="inlineStr">
        <is>
          <t>11%</t>
        </is>
      </c>
      <c r="L414" s="86" t="inlineStr">
        <is>
          <t>11%</t>
        </is>
      </c>
      <c r="M414" s="88" t="inlineStr">
        <is>
          <t>x</t>
        </is>
      </c>
    </row>
    <row r="415" ht="24" customHeight="1">
      <c r="A415" s="414" t="n"/>
      <c r="B415" s="132" t="inlineStr">
        <is>
          <t>8级</t>
        </is>
      </c>
      <c r="C415" s="86" t="inlineStr">
        <is>
          <t>18</t>
        </is>
      </c>
      <c r="D415" s="86" t="inlineStr">
        <is>
          <t>198</t>
        </is>
      </c>
      <c r="E415" s="86" t="inlineStr">
        <is>
          <t>6</t>
        </is>
      </c>
      <c r="F415" s="86">
        <f>D415*E415/2</f>
        <v/>
      </c>
      <c r="G415" s="255">
        <f>F415*200</f>
        <v/>
      </c>
      <c r="H415" s="85" t="inlineStr">
        <is>
          <t>16</t>
        </is>
      </c>
      <c r="I415" s="86" t="inlineStr">
        <is>
          <t>13%</t>
        </is>
      </c>
      <c r="J415" s="86" t="inlineStr">
        <is>
          <t>13%</t>
        </is>
      </c>
      <c r="K415" s="86" t="inlineStr">
        <is>
          <t>13%</t>
        </is>
      </c>
      <c r="L415" s="86" t="inlineStr">
        <is>
          <t>13%</t>
        </is>
      </c>
      <c r="M415" s="88" t="inlineStr">
        <is>
          <t>x</t>
        </is>
      </c>
    </row>
    <row r="416" ht="24" customHeight="1">
      <c r="A416" s="414" t="n"/>
      <c r="B416" s="132" t="inlineStr">
        <is>
          <t>9级</t>
        </is>
      </c>
      <c r="C416" s="86" t="inlineStr">
        <is>
          <t>21</t>
        </is>
      </c>
      <c r="D416" s="86" t="inlineStr">
        <is>
          <t>248</t>
        </is>
      </c>
      <c r="E416" s="86" t="inlineStr">
        <is>
          <t>6</t>
        </is>
      </c>
      <c r="F416" s="86">
        <f>D416*E416/2</f>
        <v/>
      </c>
      <c r="G416" s="255">
        <f>F416*200</f>
        <v/>
      </c>
      <c r="H416" s="85" t="inlineStr">
        <is>
          <t>18</t>
        </is>
      </c>
      <c r="I416" s="86" t="inlineStr">
        <is>
          <t>15%</t>
        </is>
      </c>
      <c r="J416" s="86" t="inlineStr">
        <is>
          <t>15%</t>
        </is>
      </c>
      <c r="K416" s="86" t="inlineStr">
        <is>
          <t>15%</t>
        </is>
      </c>
      <c r="L416" s="86" t="inlineStr">
        <is>
          <t>15%</t>
        </is>
      </c>
      <c r="M416" s="88" t="inlineStr">
        <is>
          <t>x</t>
        </is>
      </c>
    </row>
    <row r="417" ht="24" customHeight="1">
      <c r="A417" s="414" t="n"/>
      <c r="B417" s="132" t="inlineStr">
        <is>
          <t>10级</t>
        </is>
      </c>
      <c r="C417" s="86" t="inlineStr">
        <is>
          <t>24</t>
        </is>
      </c>
      <c r="D417" s="86" t="inlineStr">
        <is>
          <t>300</t>
        </is>
      </c>
      <c r="E417" s="86" t="inlineStr">
        <is>
          <t>8</t>
        </is>
      </c>
      <c r="F417" s="86">
        <f>D417*E417/2</f>
        <v/>
      </c>
      <c r="G417" s="255">
        <f>F417*200</f>
        <v/>
      </c>
      <c r="H417" s="85" t="inlineStr">
        <is>
          <t>20</t>
        </is>
      </c>
      <c r="I417" s="86" t="inlineStr">
        <is>
          <t>17%</t>
        </is>
      </c>
      <c r="J417" s="86" t="inlineStr">
        <is>
          <t>17%</t>
        </is>
      </c>
      <c r="K417" s="86" t="inlineStr">
        <is>
          <t>17%</t>
        </is>
      </c>
      <c r="L417" s="86" t="inlineStr">
        <is>
          <t>17%</t>
        </is>
      </c>
      <c r="M417" s="88" t="inlineStr">
        <is>
          <t>x</t>
        </is>
      </c>
    </row>
    <row r="418" ht="24" customHeight="1">
      <c r="A418" s="414" t="n"/>
      <c r="B418" s="132" t="inlineStr">
        <is>
          <t>11级</t>
        </is>
      </c>
      <c r="C418" s="86" t="inlineStr">
        <is>
          <t>27</t>
        </is>
      </c>
      <c r="D418" s="86" t="inlineStr">
        <is>
          <t>320</t>
        </is>
      </c>
      <c r="E418" s="86" t="inlineStr">
        <is>
          <t>8</t>
        </is>
      </c>
      <c r="F418" s="86">
        <f>D418*E418/2</f>
        <v/>
      </c>
      <c r="G418" s="255">
        <f>F418*200</f>
        <v/>
      </c>
      <c r="H418" s="85" t="inlineStr">
        <is>
          <t>22</t>
        </is>
      </c>
      <c r="I418" s="86" t="inlineStr">
        <is>
          <t>19%</t>
        </is>
      </c>
      <c r="J418" s="86" t="inlineStr">
        <is>
          <t>19%</t>
        </is>
      </c>
      <c r="K418" s="86" t="inlineStr">
        <is>
          <t>19%</t>
        </is>
      </c>
      <c r="L418" s="86" t="inlineStr">
        <is>
          <t>19%</t>
        </is>
      </c>
      <c r="M418" s="88" t="inlineStr">
        <is>
          <t>x</t>
        </is>
      </c>
    </row>
    <row r="419" ht="24" customHeight="1">
      <c r="A419" s="414" t="n"/>
      <c r="B419" s="132" t="inlineStr">
        <is>
          <t>12级</t>
        </is>
      </c>
      <c r="C419" s="86" t="inlineStr">
        <is>
          <t>30</t>
        </is>
      </c>
      <c r="D419" s="86" t="inlineStr">
        <is>
          <t>360</t>
        </is>
      </c>
      <c r="E419" s="86" t="inlineStr">
        <is>
          <t>8</t>
        </is>
      </c>
      <c r="F419" s="86">
        <f>D419*E419/2</f>
        <v/>
      </c>
      <c r="G419" s="255">
        <f>F419*200</f>
        <v/>
      </c>
      <c r="H419" s="85" t="inlineStr">
        <is>
          <t>25</t>
        </is>
      </c>
      <c r="I419" s="86" t="inlineStr">
        <is>
          <t>21%</t>
        </is>
      </c>
      <c r="J419" s="86" t="inlineStr">
        <is>
          <t>21%</t>
        </is>
      </c>
      <c r="K419" s="86" t="inlineStr">
        <is>
          <t>21%</t>
        </is>
      </c>
      <c r="L419" s="86" t="inlineStr">
        <is>
          <t>21%</t>
        </is>
      </c>
      <c r="M419" s="88" t="inlineStr">
        <is>
          <t>x</t>
        </is>
      </c>
    </row>
    <row r="420" ht="24" customHeight="1">
      <c r="A420" s="414" t="n"/>
      <c r="B420" s="132" t="inlineStr">
        <is>
          <t>13级</t>
        </is>
      </c>
      <c r="C420" s="86" t="inlineStr">
        <is>
          <t>33</t>
        </is>
      </c>
      <c r="D420" s="86" t="inlineStr">
        <is>
          <t>386</t>
        </is>
      </c>
      <c r="E420" s="86" t="inlineStr">
        <is>
          <t>9</t>
        </is>
      </c>
      <c r="F420" s="86">
        <f>D420*E420/2</f>
        <v/>
      </c>
      <c r="G420" s="255">
        <f>F420*200</f>
        <v/>
      </c>
      <c r="H420" s="85" t="inlineStr">
        <is>
          <t>28</t>
        </is>
      </c>
      <c r="I420" s="86" t="inlineStr">
        <is>
          <t>23%</t>
        </is>
      </c>
      <c r="J420" s="86" t="inlineStr">
        <is>
          <t>23%</t>
        </is>
      </c>
      <c r="K420" s="86" t="inlineStr">
        <is>
          <t>23%</t>
        </is>
      </c>
      <c r="L420" s="86" t="inlineStr">
        <is>
          <t>23%</t>
        </is>
      </c>
      <c r="M420" s="88" t="inlineStr">
        <is>
          <t>x</t>
        </is>
      </c>
    </row>
    <row r="421" ht="24" customHeight="1">
      <c r="A421" s="414" t="n"/>
      <c r="B421" s="132" t="inlineStr">
        <is>
          <t>14级</t>
        </is>
      </c>
      <c r="C421" s="86" t="inlineStr">
        <is>
          <t>36</t>
        </is>
      </c>
      <c r="D421" s="86" t="inlineStr">
        <is>
          <t>396</t>
        </is>
      </c>
      <c r="E421" s="86" t="inlineStr">
        <is>
          <t>9</t>
        </is>
      </c>
      <c r="F421" s="86">
        <f>D421*E421/2</f>
        <v/>
      </c>
      <c r="G421" s="255">
        <f>F421*200</f>
        <v/>
      </c>
      <c r="H421" s="85" t="inlineStr">
        <is>
          <t>31</t>
        </is>
      </c>
      <c r="I421" s="86" t="inlineStr">
        <is>
          <t>25%</t>
        </is>
      </c>
      <c r="J421" s="86" t="inlineStr">
        <is>
          <t>25%</t>
        </is>
      </c>
      <c r="K421" s="86" t="inlineStr">
        <is>
          <t>25%</t>
        </is>
      </c>
      <c r="L421" s="86" t="inlineStr">
        <is>
          <t>25%</t>
        </is>
      </c>
      <c r="M421" s="88" t="inlineStr">
        <is>
          <t>x</t>
        </is>
      </c>
    </row>
    <row r="422" ht="24" customHeight="1">
      <c r="A422" s="414" t="n"/>
      <c r="B422" s="132" t="inlineStr">
        <is>
          <t>15级</t>
        </is>
      </c>
      <c r="C422" s="86" t="inlineStr">
        <is>
          <t>39</t>
        </is>
      </c>
      <c r="D422" s="86" t="inlineStr">
        <is>
          <t>410</t>
        </is>
      </c>
      <c r="E422" s="86" t="inlineStr">
        <is>
          <t>10</t>
        </is>
      </c>
      <c r="F422" s="86">
        <f>D422*E422/2</f>
        <v/>
      </c>
      <c r="G422" s="255">
        <f>F422*200</f>
        <v/>
      </c>
      <c r="H422" s="85" t="inlineStr">
        <is>
          <t>34</t>
        </is>
      </c>
      <c r="I422" s="86" t="inlineStr">
        <is>
          <t>28%</t>
        </is>
      </c>
      <c r="J422" s="86" t="inlineStr">
        <is>
          <t>28%</t>
        </is>
      </c>
      <c r="K422" s="86" t="inlineStr">
        <is>
          <t>28%</t>
        </is>
      </c>
      <c r="L422" s="86" t="inlineStr">
        <is>
          <t>28%</t>
        </is>
      </c>
      <c r="M422" s="88" t="inlineStr">
        <is>
          <t>x</t>
        </is>
      </c>
    </row>
    <row r="423" ht="24" customHeight="1">
      <c r="A423" s="414" t="n"/>
      <c r="B423" s="132" t="inlineStr">
        <is>
          <t>16级</t>
        </is>
      </c>
      <c r="C423" s="86" t="inlineStr">
        <is>
          <t>42</t>
        </is>
      </c>
      <c r="D423" s="86" t="inlineStr">
        <is>
          <t>420</t>
        </is>
      </c>
      <c r="E423" s="86" t="inlineStr">
        <is>
          <t>10</t>
        </is>
      </c>
      <c r="F423" s="86">
        <f>D423*E423/2</f>
        <v/>
      </c>
      <c r="G423" s="255">
        <f>F423*200</f>
        <v/>
      </c>
      <c r="H423" s="85" t="inlineStr">
        <is>
          <t>38</t>
        </is>
      </c>
      <c r="I423" s="86" t="inlineStr">
        <is>
          <t>31%</t>
        </is>
      </c>
      <c r="J423" s="86" t="inlineStr">
        <is>
          <t>31%</t>
        </is>
      </c>
      <c r="K423" s="86" t="inlineStr">
        <is>
          <t>31%</t>
        </is>
      </c>
      <c r="L423" s="86" t="inlineStr">
        <is>
          <t>31%</t>
        </is>
      </c>
      <c r="M423" s="88" t="inlineStr">
        <is>
          <t>x</t>
        </is>
      </c>
    </row>
    <row r="424" ht="24" customHeight="1">
      <c r="A424" s="414" t="n"/>
      <c r="B424" s="132" t="inlineStr">
        <is>
          <t>17级</t>
        </is>
      </c>
      <c r="C424" s="86" t="inlineStr">
        <is>
          <t>45</t>
        </is>
      </c>
      <c r="D424" s="86" t="inlineStr">
        <is>
          <t>442</t>
        </is>
      </c>
      <c r="E424" s="86" t="inlineStr">
        <is>
          <t>12</t>
        </is>
      </c>
      <c r="F424" s="86">
        <f>D424*E424/2</f>
        <v/>
      </c>
      <c r="G424" s="255">
        <f>F424*200</f>
        <v/>
      </c>
      <c r="H424" s="85" t="inlineStr">
        <is>
          <t>42</t>
        </is>
      </c>
      <c r="I424" s="86" t="inlineStr">
        <is>
          <t>34%</t>
        </is>
      </c>
      <c r="J424" s="86" t="inlineStr">
        <is>
          <t>34%</t>
        </is>
      </c>
      <c r="K424" s="86" t="inlineStr">
        <is>
          <t>34%</t>
        </is>
      </c>
      <c r="L424" s="86" t="inlineStr">
        <is>
          <t>34%</t>
        </is>
      </c>
      <c r="M424" s="88" t="inlineStr">
        <is>
          <t>x</t>
        </is>
      </c>
    </row>
    <row r="425" ht="24" customHeight="1">
      <c r="A425" s="749" t="n"/>
      <c r="B425" s="138" t="inlineStr">
        <is>
          <t>18级</t>
        </is>
      </c>
      <c r="C425" s="139" t="inlineStr">
        <is>
          <t>48</t>
        </is>
      </c>
      <c r="D425" s="91" t="inlineStr">
        <is>
          <t>x</t>
        </is>
      </c>
      <c r="E425" s="91" t="inlineStr">
        <is>
          <t>x</t>
        </is>
      </c>
      <c r="F425" s="91" t="inlineStr">
        <is>
          <t>x</t>
        </is>
      </c>
      <c r="G425" s="692" t="inlineStr">
        <is>
          <t>x</t>
        </is>
      </c>
      <c r="H425" s="256" t="inlineStr">
        <is>
          <t>46</t>
        </is>
      </c>
      <c r="I425" s="139" t="inlineStr">
        <is>
          <t>37%</t>
        </is>
      </c>
      <c r="J425" s="139" t="inlineStr">
        <is>
          <t>37%</t>
        </is>
      </c>
      <c r="K425" s="139" t="inlineStr">
        <is>
          <t>37%</t>
        </is>
      </c>
      <c r="L425" s="139" t="inlineStr">
        <is>
          <t>37%</t>
        </is>
      </c>
      <c r="M425" s="92" t="inlineStr">
        <is>
          <t>x</t>
        </is>
      </c>
    </row>
    <row r="426" ht="24" customHeight="1">
      <c r="A426" s="1260" t="inlineStr"/>
      <c r="B426" s="22" t="n"/>
      <c r="C426" s="22" t="n"/>
      <c r="D426" s="22" t="n"/>
      <c r="E426" s="22" t="n"/>
      <c r="F426" s="22" t="n"/>
      <c r="G426" s="22" t="n"/>
      <c r="H426" s="22" t="n"/>
      <c r="I426" s="22" t="n"/>
      <c r="J426" s="22" t="n"/>
      <c r="K426" s="22" t="n"/>
      <c r="L426" s="22" t="n"/>
      <c r="M426" s="23" t="n"/>
    </row>
    <row r="427" ht="24" customHeight="1">
      <c r="A427" s="386" t="inlineStr">
        <is>
          <t>群侠名册</t>
        </is>
      </c>
      <c r="B427" s="386" t="inlineStr">
        <is>
          <t>属性</t>
        </is>
      </c>
      <c r="C427" s="386" t="inlineStr">
        <is>
          <t>战斗力</t>
        </is>
      </c>
      <c r="D427" s="386" t="inlineStr">
        <is>
          <t>进度值</t>
        </is>
      </c>
      <c r="E427" s="386" t="inlineStr">
        <is>
          <t>单次材料</t>
        </is>
      </c>
      <c r="F427" s="386" t="inlineStr">
        <is>
          <t>满值材料</t>
        </is>
      </c>
      <c r="G427" s="24" t="inlineStr">
        <is>
          <t>满值斗豆</t>
        </is>
      </c>
      <c r="H427" s="1104" t="inlineStr">
        <is>
          <t>生命值</t>
        </is>
      </c>
      <c r="I427" s="1104" t="inlineStr">
        <is>
          <t>大型穿透</t>
        </is>
      </c>
      <c r="J427" s="1104" t="inlineStr">
        <is>
          <t>中型穿透</t>
        </is>
      </c>
      <c r="K427" s="1104" t="inlineStr">
        <is>
          <t>小型穿透</t>
        </is>
      </c>
      <c r="L427" s="1104" t="inlineStr">
        <is>
          <t>投掷穿透</t>
        </is>
      </c>
      <c r="M427" s="389" t="inlineStr">
        <is>
          <t>x</t>
        </is>
      </c>
    </row>
    <row r="428" ht="24" customHeight="1">
      <c r="A428" s="744" t="inlineStr">
        <is>
          <t>江湖路远
4星洪七公
3星行者鹅
2星张无忌
侠士≥10级</t>
        </is>
      </c>
      <c r="B428" s="73" t="inlineStr">
        <is>
          <t>0级</t>
        </is>
      </c>
      <c r="C428" s="74" t="inlineStr">
        <is>
          <t>1</t>
        </is>
      </c>
      <c r="D428" s="74" t="inlineStr">
        <is>
          <t>8</t>
        </is>
      </c>
      <c r="E428" s="74" t="inlineStr">
        <is>
          <t>1</t>
        </is>
      </c>
      <c r="F428" s="74">
        <f>D428*E428/2</f>
        <v/>
      </c>
      <c r="G428" s="770">
        <f>F428*200</f>
        <v/>
      </c>
      <c r="H428" s="234" t="inlineStr">
        <is>
          <t>1</t>
        </is>
      </c>
      <c r="I428" s="340" t="inlineStr">
        <is>
          <t>1%</t>
        </is>
      </c>
      <c r="J428" s="340" t="inlineStr">
        <is>
          <t>1%</t>
        </is>
      </c>
      <c r="K428" s="340" t="inlineStr">
        <is>
          <t>1%</t>
        </is>
      </c>
      <c r="L428" s="340" t="inlineStr">
        <is>
          <t>1%</t>
        </is>
      </c>
      <c r="M428" s="662" t="inlineStr">
        <is>
          <t>x</t>
        </is>
      </c>
    </row>
    <row r="429" ht="24" customHeight="1">
      <c r="A429" s="414" t="n"/>
      <c r="B429" s="132" t="inlineStr">
        <is>
          <t>1级</t>
        </is>
      </c>
      <c r="C429" s="86" t="inlineStr">
        <is>
          <t>2</t>
        </is>
      </c>
      <c r="D429" s="86" t="inlineStr">
        <is>
          <t>18</t>
        </is>
      </c>
      <c r="E429" s="86" t="inlineStr">
        <is>
          <t>1</t>
        </is>
      </c>
      <c r="F429" s="86">
        <f>D429*E429/2</f>
        <v/>
      </c>
      <c r="G429" s="255">
        <f>F429*200</f>
        <v/>
      </c>
      <c r="H429" s="82" t="inlineStr">
        <is>
          <t>2</t>
        </is>
      </c>
      <c r="I429" s="83" t="inlineStr">
        <is>
          <t>2%</t>
        </is>
      </c>
      <c r="J429" s="83" t="inlineStr">
        <is>
          <t>2%</t>
        </is>
      </c>
      <c r="K429" s="83" t="inlineStr">
        <is>
          <t>2%</t>
        </is>
      </c>
      <c r="L429" s="83" t="inlineStr">
        <is>
          <t>2%</t>
        </is>
      </c>
      <c r="M429" s="88" t="inlineStr">
        <is>
          <t>x</t>
        </is>
      </c>
    </row>
    <row r="430" ht="24" customHeight="1">
      <c r="A430" s="414" t="n"/>
      <c r="B430" s="132" t="inlineStr">
        <is>
          <t>2级</t>
        </is>
      </c>
      <c r="C430" s="86" t="inlineStr">
        <is>
          <t>4</t>
        </is>
      </c>
      <c r="D430" s="86" t="inlineStr">
        <is>
          <t>32</t>
        </is>
      </c>
      <c r="E430" s="86" t="inlineStr">
        <is>
          <t>2</t>
        </is>
      </c>
      <c r="F430" s="86">
        <f>D430*E430/2</f>
        <v/>
      </c>
      <c r="G430" s="255">
        <f>F430*200</f>
        <v/>
      </c>
      <c r="H430" s="82" t="inlineStr">
        <is>
          <t>4</t>
        </is>
      </c>
      <c r="I430" s="83" t="inlineStr">
        <is>
          <t>3%</t>
        </is>
      </c>
      <c r="J430" s="83" t="inlineStr">
        <is>
          <t>3%</t>
        </is>
      </c>
      <c r="K430" s="83" t="inlineStr">
        <is>
          <t>3%</t>
        </is>
      </c>
      <c r="L430" s="83" t="inlineStr">
        <is>
          <t>3%</t>
        </is>
      </c>
      <c r="M430" s="88" t="inlineStr">
        <is>
          <t>x</t>
        </is>
      </c>
    </row>
    <row r="431" ht="24" customHeight="1">
      <c r="A431" s="414" t="n"/>
      <c r="B431" s="132" t="inlineStr">
        <is>
          <t>3级</t>
        </is>
      </c>
      <c r="C431" s="86" t="inlineStr">
        <is>
          <t>6</t>
        </is>
      </c>
      <c r="D431" s="86" t="inlineStr">
        <is>
          <t>66</t>
        </is>
      </c>
      <c r="E431" s="86" t="inlineStr">
        <is>
          <t>2</t>
        </is>
      </c>
      <c r="F431" s="86">
        <f>D431*E431/2</f>
        <v/>
      </c>
      <c r="G431" s="255">
        <f>F431*200</f>
        <v/>
      </c>
      <c r="H431" s="82" t="inlineStr">
        <is>
          <t>6</t>
        </is>
      </c>
      <c r="I431" s="83" t="inlineStr">
        <is>
          <t>4%</t>
        </is>
      </c>
      <c r="J431" s="83" t="inlineStr">
        <is>
          <t>4%</t>
        </is>
      </c>
      <c r="K431" s="83" t="inlineStr">
        <is>
          <t>4%</t>
        </is>
      </c>
      <c r="L431" s="83" t="inlineStr">
        <is>
          <t>4%</t>
        </is>
      </c>
      <c r="M431" s="88" t="inlineStr">
        <is>
          <t>x</t>
        </is>
      </c>
    </row>
    <row r="432" ht="24" customHeight="1">
      <c r="A432" s="414" t="n"/>
      <c r="B432" s="132" t="inlineStr">
        <is>
          <t>4级</t>
        </is>
      </c>
      <c r="C432" s="86" t="inlineStr">
        <is>
          <t>8</t>
        </is>
      </c>
      <c r="D432" s="86" t="inlineStr">
        <is>
          <t>72</t>
        </is>
      </c>
      <c r="E432" s="86" t="inlineStr">
        <is>
          <t>3</t>
        </is>
      </c>
      <c r="F432" s="86">
        <f>D432*E432/2</f>
        <v/>
      </c>
      <c r="G432" s="255">
        <f>F432*200</f>
        <v/>
      </c>
      <c r="H432" s="82" t="inlineStr">
        <is>
          <t>8</t>
        </is>
      </c>
      <c r="I432" s="83" t="inlineStr">
        <is>
          <t>5%</t>
        </is>
      </c>
      <c r="J432" s="83" t="inlineStr">
        <is>
          <t>5%</t>
        </is>
      </c>
      <c r="K432" s="83" t="inlineStr">
        <is>
          <t>5%</t>
        </is>
      </c>
      <c r="L432" s="83" t="inlineStr">
        <is>
          <t>5%</t>
        </is>
      </c>
      <c r="M432" s="88" t="inlineStr">
        <is>
          <t>x</t>
        </is>
      </c>
    </row>
    <row r="433" ht="24" customHeight="1">
      <c r="A433" s="414" t="n"/>
      <c r="B433" s="132" t="inlineStr">
        <is>
          <t>5级</t>
        </is>
      </c>
      <c r="C433" s="86" t="inlineStr">
        <is>
          <t>10</t>
        </is>
      </c>
      <c r="D433" s="86" t="inlineStr">
        <is>
          <t>88</t>
        </is>
      </c>
      <c r="E433" s="86" t="inlineStr">
        <is>
          <t>4</t>
        </is>
      </c>
      <c r="F433" s="86">
        <f>D433*E433/2</f>
        <v/>
      </c>
      <c r="G433" s="255">
        <f>F433*200</f>
        <v/>
      </c>
      <c r="H433" s="82" t="inlineStr">
        <is>
          <t>10</t>
        </is>
      </c>
      <c r="I433" s="83" t="inlineStr">
        <is>
          <t>7%</t>
        </is>
      </c>
      <c r="J433" s="83" t="inlineStr">
        <is>
          <t>7%</t>
        </is>
      </c>
      <c r="K433" s="83" t="inlineStr">
        <is>
          <t>7%</t>
        </is>
      </c>
      <c r="L433" s="83" t="inlineStr">
        <is>
          <t>7%</t>
        </is>
      </c>
      <c r="M433" s="88" t="inlineStr">
        <is>
          <t>x</t>
        </is>
      </c>
    </row>
    <row r="434" ht="24" customHeight="1">
      <c r="A434" s="414" t="n"/>
      <c r="B434" s="132" t="inlineStr">
        <is>
          <t>6级</t>
        </is>
      </c>
      <c r="C434" s="86" t="inlineStr">
        <is>
          <t>12</t>
        </is>
      </c>
      <c r="D434" s="86" t="inlineStr">
        <is>
          <t>128</t>
        </is>
      </c>
      <c r="E434" s="86" t="inlineStr">
        <is>
          <t>4</t>
        </is>
      </c>
      <c r="F434" s="86">
        <f>D434*E434/2</f>
        <v/>
      </c>
      <c r="G434" s="255">
        <f>F434*200</f>
        <v/>
      </c>
      <c r="H434" s="82" t="inlineStr">
        <is>
          <t>12</t>
        </is>
      </c>
      <c r="I434" s="83" t="inlineStr">
        <is>
          <t>9%</t>
        </is>
      </c>
      <c r="J434" s="83" t="inlineStr">
        <is>
          <t>9%</t>
        </is>
      </c>
      <c r="K434" s="83" t="inlineStr">
        <is>
          <t>9%</t>
        </is>
      </c>
      <c r="L434" s="83" t="inlineStr">
        <is>
          <t>9%</t>
        </is>
      </c>
      <c r="M434" s="88" t="inlineStr">
        <is>
          <t>x</t>
        </is>
      </c>
    </row>
    <row r="435" ht="24" customHeight="1">
      <c r="A435" s="414" t="n"/>
      <c r="B435" s="132" t="inlineStr">
        <is>
          <t>7级</t>
        </is>
      </c>
      <c r="C435" s="86" t="inlineStr">
        <is>
          <t>15</t>
        </is>
      </c>
      <c r="D435" s="86" t="inlineStr">
        <is>
          <t>168</t>
        </is>
      </c>
      <c r="E435" s="86" t="inlineStr">
        <is>
          <t>5</t>
        </is>
      </c>
      <c r="F435" s="86">
        <f>D435*E435/2</f>
        <v/>
      </c>
      <c r="G435" s="255">
        <f>F435*200</f>
        <v/>
      </c>
      <c r="H435" s="82" t="inlineStr">
        <is>
          <t>14</t>
        </is>
      </c>
      <c r="I435" s="83" t="inlineStr">
        <is>
          <t>11%</t>
        </is>
      </c>
      <c r="J435" s="83" t="inlineStr">
        <is>
          <t>11%</t>
        </is>
      </c>
      <c r="K435" s="83" t="inlineStr">
        <is>
          <t>11%</t>
        </is>
      </c>
      <c r="L435" s="83" t="inlineStr">
        <is>
          <t>11%</t>
        </is>
      </c>
      <c r="M435" s="88" t="inlineStr">
        <is>
          <t>x</t>
        </is>
      </c>
    </row>
    <row r="436" ht="24" customHeight="1">
      <c r="A436" s="414" t="n"/>
      <c r="B436" s="132" t="inlineStr">
        <is>
          <t>8级</t>
        </is>
      </c>
      <c r="C436" s="86" t="inlineStr">
        <is>
          <t>18</t>
        </is>
      </c>
      <c r="D436" s="86" t="inlineStr">
        <is>
          <t>198</t>
        </is>
      </c>
      <c r="E436" s="86" t="inlineStr">
        <is>
          <t>6</t>
        </is>
      </c>
      <c r="F436" s="86">
        <f>D436*E436/2</f>
        <v/>
      </c>
      <c r="G436" s="255">
        <f>F436*200</f>
        <v/>
      </c>
      <c r="H436" s="82" t="inlineStr">
        <is>
          <t>16</t>
        </is>
      </c>
      <c r="I436" s="83" t="inlineStr">
        <is>
          <t>13%</t>
        </is>
      </c>
      <c r="J436" s="83" t="inlineStr">
        <is>
          <t>13%</t>
        </is>
      </c>
      <c r="K436" s="83" t="inlineStr">
        <is>
          <t>13%</t>
        </is>
      </c>
      <c r="L436" s="83" t="inlineStr">
        <is>
          <t>13%</t>
        </is>
      </c>
      <c r="M436" s="88" t="inlineStr">
        <is>
          <t>x</t>
        </is>
      </c>
    </row>
    <row r="437" ht="24" customHeight="1">
      <c r="A437" s="414" t="n"/>
      <c r="B437" s="132" t="inlineStr">
        <is>
          <t>9级</t>
        </is>
      </c>
      <c r="C437" s="86" t="inlineStr">
        <is>
          <t>21</t>
        </is>
      </c>
      <c r="D437" s="86" t="inlineStr">
        <is>
          <t>248</t>
        </is>
      </c>
      <c r="E437" s="86" t="inlineStr">
        <is>
          <t>6</t>
        </is>
      </c>
      <c r="F437" s="86">
        <f>D437*E437/2</f>
        <v/>
      </c>
      <c r="G437" s="255">
        <f>F437*200</f>
        <v/>
      </c>
      <c r="H437" s="82" t="inlineStr">
        <is>
          <t>18</t>
        </is>
      </c>
      <c r="I437" s="83" t="inlineStr">
        <is>
          <t>15%</t>
        </is>
      </c>
      <c r="J437" s="83" t="inlineStr">
        <is>
          <t>15%</t>
        </is>
      </c>
      <c r="K437" s="83" t="inlineStr">
        <is>
          <t>15%</t>
        </is>
      </c>
      <c r="L437" s="83" t="inlineStr">
        <is>
          <t>15%</t>
        </is>
      </c>
      <c r="M437" s="88" t="inlineStr">
        <is>
          <t>x</t>
        </is>
      </c>
    </row>
    <row r="438" ht="24" customHeight="1">
      <c r="A438" s="414" t="n"/>
      <c r="B438" s="132" t="inlineStr">
        <is>
          <t>10级</t>
        </is>
      </c>
      <c r="C438" s="86" t="inlineStr">
        <is>
          <t>24</t>
        </is>
      </c>
      <c r="D438" s="86" t="inlineStr">
        <is>
          <t>300</t>
        </is>
      </c>
      <c r="E438" s="86" t="inlineStr">
        <is>
          <t>8</t>
        </is>
      </c>
      <c r="F438" s="86">
        <f>D438*E438/2</f>
        <v/>
      </c>
      <c r="G438" s="255">
        <f>F438*200</f>
        <v/>
      </c>
      <c r="H438" s="82" t="inlineStr">
        <is>
          <t>21</t>
        </is>
      </c>
      <c r="I438" s="83" t="inlineStr">
        <is>
          <t>17%</t>
        </is>
      </c>
      <c r="J438" s="83" t="inlineStr">
        <is>
          <t>17%</t>
        </is>
      </c>
      <c r="K438" s="83" t="inlineStr">
        <is>
          <t>17%</t>
        </is>
      </c>
      <c r="L438" s="83" t="inlineStr">
        <is>
          <t>17%</t>
        </is>
      </c>
      <c r="M438" s="88" t="inlineStr">
        <is>
          <t>x</t>
        </is>
      </c>
    </row>
    <row r="439" ht="24" customHeight="1">
      <c r="A439" s="414" t="n"/>
      <c r="B439" s="132" t="inlineStr">
        <is>
          <t>11级</t>
        </is>
      </c>
      <c r="C439" s="86" t="inlineStr">
        <is>
          <t>27</t>
        </is>
      </c>
      <c r="D439" s="86" t="inlineStr">
        <is>
          <t>320</t>
        </is>
      </c>
      <c r="E439" s="86" t="inlineStr">
        <is>
          <t>8</t>
        </is>
      </c>
      <c r="F439" s="86">
        <f>D439*E439/2</f>
        <v/>
      </c>
      <c r="G439" s="255">
        <f>F439*200</f>
        <v/>
      </c>
      <c r="H439" s="82" t="inlineStr">
        <is>
          <t>25</t>
        </is>
      </c>
      <c r="I439" s="83" t="inlineStr">
        <is>
          <t>19%</t>
        </is>
      </c>
      <c r="J439" s="83" t="inlineStr">
        <is>
          <t>19%</t>
        </is>
      </c>
      <c r="K439" s="83" t="inlineStr">
        <is>
          <t>19%</t>
        </is>
      </c>
      <c r="L439" s="83" t="inlineStr">
        <is>
          <t>19%</t>
        </is>
      </c>
      <c r="M439" s="88" t="inlineStr">
        <is>
          <t>x</t>
        </is>
      </c>
    </row>
    <row r="440" ht="24" customHeight="1">
      <c r="A440" s="414" t="n"/>
      <c r="B440" s="132" t="inlineStr">
        <is>
          <t>12级</t>
        </is>
      </c>
      <c r="C440" s="86" t="inlineStr">
        <is>
          <t>30</t>
        </is>
      </c>
      <c r="D440" s="86" t="inlineStr">
        <is>
          <t>360</t>
        </is>
      </c>
      <c r="E440" s="86" t="inlineStr">
        <is>
          <t>8</t>
        </is>
      </c>
      <c r="F440" s="86">
        <f>D440*E440/2</f>
        <v/>
      </c>
      <c r="G440" s="255">
        <f>F440*200</f>
        <v/>
      </c>
      <c r="H440" s="82" t="inlineStr">
        <is>
          <t>29</t>
        </is>
      </c>
      <c r="I440" s="83" t="inlineStr">
        <is>
          <t>21%</t>
        </is>
      </c>
      <c r="J440" s="83" t="inlineStr">
        <is>
          <t>21%</t>
        </is>
      </c>
      <c r="K440" s="83" t="inlineStr">
        <is>
          <t>21%</t>
        </is>
      </c>
      <c r="L440" s="83" t="inlineStr">
        <is>
          <t>21%</t>
        </is>
      </c>
      <c r="M440" s="88" t="inlineStr">
        <is>
          <t>x</t>
        </is>
      </c>
    </row>
    <row r="441" ht="24" customHeight="1">
      <c r="A441" s="414" t="n"/>
      <c r="B441" s="132" t="inlineStr">
        <is>
          <t>13级</t>
        </is>
      </c>
      <c r="C441" s="86" t="inlineStr">
        <is>
          <t>33</t>
        </is>
      </c>
      <c r="D441" s="86" t="inlineStr">
        <is>
          <t>386</t>
        </is>
      </c>
      <c r="E441" s="86" t="inlineStr">
        <is>
          <t>9</t>
        </is>
      </c>
      <c r="F441" s="86">
        <f>D441*E441/2</f>
        <v/>
      </c>
      <c r="G441" s="255">
        <f>F441*200</f>
        <v/>
      </c>
      <c r="H441" s="82" t="inlineStr">
        <is>
          <t>33</t>
        </is>
      </c>
      <c r="I441" s="83" t="inlineStr">
        <is>
          <t>23%</t>
        </is>
      </c>
      <c r="J441" s="83" t="inlineStr">
        <is>
          <t>23%</t>
        </is>
      </c>
      <c r="K441" s="83" t="inlineStr">
        <is>
          <t>23%</t>
        </is>
      </c>
      <c r="L441" s="83" t="inlineStr">
        <is>
          <t>23%</t>
        </is>
      </c>
      <c r="M441" s="88" t="inlineStr">
        <is>
          <t>x</t>
        </is>
      </c>
    </row>
    <row r="442" ht="24" customHeight="1">
      <c r="A442" s="414" t="n"/>
      <c r="B442" s="132" t="inlineStr">
        <is>
          <t>14级</t>
        </is>
      </c>
      <c r="C442" s="86" t="inlineStr">
        <is>
          <t>36</t>
        </is>
      </c>
      <c r="D442" s="86" t="inlineStr">
        <is>
          <t>396</t>
        </is>
      </c>
      <c r="E442" s="86" t="inlineStr">
        <is>
          <t>9</t>
        </is>
      </c>
      <c r="F442" s="86">
        <f>D442*E442/2</f>
        <v/>
      </c>
      <c r="G442" s="255">
        <f>F442*200</f>
        <v/>
      </c>
      <c r="H442" s="82" t="inlineStr">
        <is>
          <t>37</t>
        </is>
      </c>
      <c r="I442" s="83" t="inlineStr">
        <is>
          <t>25%</t>
        </is>
      </c>
      <c r="J442" s="83" t="inlineStr">
        <is>
          <t>25%</t>
        </is>
      </c>
      <c r="K442" s="83" t="inlineStr">
        <is>
          <t>25%</t>
        </is>
      </c>
      <c r="L442" s="83" t="inlineStr">
        <is>
          <t>25%</t>
        </is>
      </c>
      <c r="M442" s="88" t="inlineStr">
        <is>
          <t>x</t>
        </is>
      </c>
    </row>
    <row r="443" ht="24" customHeight="1">
      <c r="A443" s="414" t="n"/>
      <c r="B443" s="132" t="inlineStr">
        <is>
          <t>15级</t>
        </is>
      </c>
      <c r="C443" s="86" t="inlineStr">
        <is>
          <t>39</t>
        </is>
      </c>
      <c r="D443" s="86" t="inlineStr">
        <is>
          <t>410</t>
        </is>
      </c>
      <c r="E443" s="86" t="inlineStr">
        <is>
          <t>10</t>
        </is>
      </c>
      <c r="F443" s="86">
        <f>D443*E443/2</f>
        <v/>
      </c>
      <c r="G443" s="255">
        <f>F443*200</f>
        <v/>
      </c>
      <c r="H443" s="82" t="inlineStr">
        <is>
          <t>41</t>
        </is>
      </c>
      <c r="I443" s="83" t="inlineStr">
        <is>
          <t>28%</t>
        </is>
      </c>
      <c r="J443" s="83" t="inlineStr">
        <is>
          <t>28%</t>
        </is>
      </c>
      <c r="K443" s="83" t="inlineStr">
        <is>
          <t>28%</t>
        </is>
      </c>
      <c r="L443" s="83" t="inlineStr">
        <is>
          <t>28%</t>
        </is>
      </c>
      <c r="M443" s="88" t="inlineStr">
        <is>
          <t>x</t>
        </is>
      </c>
    </row>
    <row r="444" ht="24" customHeight="1">
      <c r="A444" s="414" t="n"/>
      <c r="B444" s="132" t="inlineStr">
        <is>
          <t>16级</t>
        </is>
      </c>
      <c r="C444" s="86" t="inlineStr">
        <is>
          <t>42</t>
        </is>
      </c>
      <c r="D444" s="86" t="inlineStr">
        <is>
          <t>420</t>
        </is>
      </c>
      <c r="E444" s="86" t="inlineStr">
        <is>
          <t>10</t>
        </is>
      </c>
      <c r="F444" s="86">
        <f>D444*E444/2</f>
        <v/>
      </c>
      <c r="G444" s="255">
        <f>F444*200</f>
        <v/>
      </c>
      <c r="H444" s="82" t="inlineStr">
        <is>
          <t>45</t>
        </is>
      </c>
      <c r="I444" s="83" t="inlineStr">
        <is>
          <t>31%</t>
        </is>
      </c>
      <c r="J444" s="83" t="inlineStr">
        <is>
          <t>31%</t>
        </is>
      </c>
      <c r="K444" s="83" t="inlineStr">
        <is>
          <t>31%</t>
        </is>
      </c>
      <c r="L444" s="83" t="inlineStr">
        <is>
          <t>31%</t>
        </is>
      </c>
      <c r="M444" s="88" t="inlineStr">
        <is>
          <t>x</t>
        </is>
      </c>
    </row>
    <row r="445" ht="24" customHeight="1">
      <c r="A445" s="414" t="n"/>
      <c r="B445" s="132" t="inlineStr">
        <is>
          <t>17级</t>
        </is>
      </c>
      <c r="C445" s="86" t="inlineStr">
        <is>
          <t>45</t>
        </is>
      </c>
      <c r="D445" s="86" t="inlineStr">
        <is>
          <t>442</t>
        </is>
      </c>
      <c r="E445" s="86" t="inlineStr">
        <is>
          <t>12</t>
        </is>
      </c>
      <c r="F445" s="86">
        <f>D445*E445/2</f>
        <v/>
      </c>
      <c r="G445" s="255">
        <f>F445*200</f>
        <v/>
      </c>
      <c r="H445" s="82" t="inlineStr">
        <is>
          <t>49</t>
        </is>
      </c>
      <c r="I445" s="83" t="inlineStr">
        <is>
          <t>34%</t>
        </is>
      </c>
      <c r="J445" s="83" t="inlineStr">
        <is>
          <t>34%</t>
        </is>
      </c>
      <c r="K445" s="83" t="inlineStr">
        <is>
          <t>34%</t>
        </is>
      </c>
      <c r="L445" s="83" t="inlineStr">
        <is>
          <t>34%</t>
        </is>
      </c>
      <c r="M445" s="88" t="inlineStr">
        <is>
          <t>x</t>
        </is>
      </c>
    </row>
    <row r="446" ht="24" customHeight="1">
      <c r="A446" s="749" t="n"/>
      <c r="B446" s="138" t="inlineStr">
        <is>
          <t>18级</t>
        </is>
      </c>
      <c r="C446" s="139" t="inlineStr">
        <is>
          <t>48</t>
        </is>
      </c>
      <c r="D446" s="91" t="inlineStr">
        <is>
          <t>x</t>
        </is>
      </c>
      <c r="E446" s="91" t="inlineStr">
        <is>
          <t>x</t>
        </is>
      </c>
      <c r="F446" s="91" t="inlineStr">
        <is>
          <t>x</t>
        </is>
      </c>
      <c r="G446" s="692" t="inlineStr">
        <is>
          <t>x</t>
        </is>
      </c>
      <c r="H446" s="89" t="inlineStr">
        <is>
          <t>54</t>
        </is>
      </c>
      <c r="I446" s="90" t="inlineStr">
        <is>
          <t>37%</t>
        </is>
      </c>
      <c r="J446" s="90" t="inlineStr">
        <is>
          <t>37%</t>
        </is>
      </c>
      <c r="K446" s="90" t="inlineStr">
        <is>
          <t>37%</t>
        </is>
      </c>
      <c r="L446" s="90" t="inlineStr">
        <is>
          <t>37%</t>
        </is>
      </c>
      <c r="M446" s="92" t="inlineStr">
        <is>
          <t>x</t>
        </is>
      </c>
    </row>
    <row r="447" ht="24" customHeight="1">
      <c r="A447" s="1260" t="inlineStr"/>
      <c r="B447" s="22" t="n"/>
      <c r="C447" s="22" t="n"/>
      <c r="D447" s="22" t="n"/>
      <c r="E447" s="22" t="n"/>
      <c r="F447" s="22" t="n"/>
      <c r="G447" s="22" t="n"/>
      <c r="H447" s="22" t="n"/>
      <c r="I447" s="22" t="n"/>
      <c r="J447" s="22" t="n"/>
      <c r="K447" s="22" t="n"/>
      <c r="L447" s="22" t="n"/>
      <c r="M447" s="23" t="n"/>
    </row>
    <row r="448" ht="24" customHeight="1">
      <c r="A448" s="386" t="inlineStr">
        <is>
          <t>群侠名册</t>
        </is>
      </c>
      <c r="B448" s="386" t="inlineStr">
        <is>
          <t>属性</t>
        </is>
      </c>
      <c r="C448" s="386" t="inlineStr">
        <is>
          <t>战斗力</t>
        </is>
      </c>
      <c r="D448" s="386" t="inlineStr">
        <is>
          <t>进度值</t>
        </is>
      </c>
      <c r="E448" s="386" t="inlineStr">
        <is>
          <t>单次材料</t>
        </is>
      </c>
      <c r="F448" s="386" t="inlineStr">
        <is>
          <t>满值材料</t>
        </is>
      </c>
      <c r="G448" s="24" t="inlineStr">
        <is>
          <t>满值斗豆</t>
        </is>
      </c>
      <c r="H448" s="388" t="inlineStr">
        <is>
          <t>大型增伤</t>
        </is>
      </c>
      <c r="I448" s="388" t="inlineStr">
        <is>
          <t>中型增伤</t>
        </is>
      </c>
      <c r="J448" s="388" t="inlineStr">
        <is>
          <t>速度值</t>
        </is>
      </c>
      <c r="K448" s="388" t="inlineStr">
        <is>
          <t>敏捷值</t>
        </is>
      </c>
      <c r="L448" s="388" t="inlineStr">
        <is>
          <t>固定减伤</t>
        </is>
      </c>
      <c r="M448" s="389" t="inlineStr">
        <is>
          <t>x</t>
        </is>
      </c>
    </row>
    <row r="449" ht="24" customHeight="1">
      <c r="A449" s="744" t="inlineStr">
        <is>
          <t>侠骨柔情
4星燕青
4星李师师
2星石破天
侠士≥10级</t>
        </is>
      </c>
      <c r="B449" s="73" t="inlineStr">
        <is>
          <t>0级</t>
        </is>
      </c>
      <c r="C449" s="74" t="inlineStr">
        <is>
          <t>1</t>
        </is>
      </c>
      <c r="D449" s="74" t="inlineStr">
        <is>
          <t>8</t>
        </is>
      </c>
      <c r="E449" s="74" t="inlineStr">
        <is>
          <t>1</t>
        </is>
      </c>
      <c r="F449" s="74">
        <f>D449*E449/2</f>
        <v/>
      </c>
      <c r="G449" s="770">
        <f>F449*200</f>
        <v/>
      </c>
      <c r="H449" s="234" t="inlineStr">
        <is>
          <t>1%</t>
        </is>
      </c>
      <c r="I449" s="340" t="inlineStr">
        <is>
          <t>1%</t>
        </is>
      </c>
      <c r="J449" s="340" t="inlineStr">
        <is>
          <t>1</t>
        </is>
      </c>
      <c r="K449" s="340" t="inlineStr">
        <is>
          <t>1</t>
        </is>
      </c>
      <c r="L449" s="340" t="inlineStr">
        <is>
          <t>1</t>
        </is>
      </c>
      <c r="M449" s="662" t="inlineStr">
        <is>
          <t>x</t>
        </is>
      </c>
    </row>
    <row r="450" ht="24" customHeight="1">
      <c r="A450" s="414" t="n"/>
      <c r="B450" s="132" t="inlineStr">
        <is>
          <t>1级</t>
        </is>
      </c>
      <c r="C450" s="86" t="inlineStr">
        <is>
          <t>2</t>
        </is>
      </c>
      <c r="D450" s="86" t="inlineStr">
        <is>
          <t>18</t>
        </is>
      </c>
      <c r="E450" s="86" t="inlineStr">
        <is>
          <t>1</t>
        </is>
      </c>
      <c r="F450" s="86">
        <f>D450*E450/2</f>
        <v/>
      </c>
      <c r="G450" s="255">
        <f>F450*200</f>
        <v/>
      </c>
      <c r="H450" s="82" t="inlineStr">
        <is>
          <t>2%</t>
        </is>
      </c>
      <c r="I450" s="83" t="inlineStr">
        <is>
          <t>2%</t>
        </is>
      </c>
      <c r="J450" s="83" t="inlineStr">
        <is>
          <t>1</t>
        </is>
      </c>
      <c r="K450" s="83" t="inlineStr">
        <is>
          <t>1</t>
        </is>
      </c>
      <c r="L450" s="83" t="inlineStr">
        <is>
          <t>2</t>
        </is>
      </c>
      <c r="M450" s="88" t="inlineStr">
        <is>
          <t>x</t>
        </is>
      </c>
    </row>
    <row r="451" ht="24" customHeight="1">
      <c r="A451" s="414" t="n"/>
      <c r="B451" s="132" t="inlineStr">
        <is>
          <t>2级</t>
        </is>
      </c>
      <c r="C451" s="86" t="inlineStr">
        <is>
          <t>4</t>
        </is>
      </c>
      <c r="D451" s="86" t="inlineStr">
        <is>
          <t>32</t>
        </is>
      </c>
      <c r="E451" s="86" t="inlineStr">
        <is>
          <t>2</t>
        </is>
      </c>
      <c r="F451" s="86">
        <f>D451*E451/2</f>
        <v/>
      </c>
      <c r="G451" s="255">
        <f>F451*200</f>
        <v/>
      </c>
      <c r="H451" s="82" t="inlineStr">
        <is>
          <t>3%</t>
        </is>
      </c>
      <c r="I451" s="83" t="inlineStr">
        <is>
          <t>3%</t>
        </is>
      </c>
      <c r="J451" s="83" t="inlineStr">
        <is>
          <t>2</t>
        </is>
      </c>
      <c r="K451" s="83" t="inlineStr">
        <is>
          <t>2</t>
        </is>
      </c>
      <c r="L451" s="83" t="inlineStr">
        <is>
          <t>4</t>
        </is>
      </c>
      <c r="M451" s="88" t="inlineStr">
        <is>
          <t>x</t>
        </is>
      </c>
    </row>
    <row r="452" ht="24" customHeight="1">
      <c r="A452" s="414" t="n"/>
      <c r="B452" s="132" t="inlineStr">
        <is>
          <t>3级</t>
        </is>
      </c>
      <c r="C452" s="86" t="inlineStr">
        <is>
          <t>6</t>
        </is>
      </c>
      <c r="D452" s="86" t="inlineStr">
        <is>
          <t>66</t>
        </is>
      </c>
      <c r="E452" s="86" t="inlineStr">
        <is>
          <t>2</t>
        </is>
      </c>
      <c r="F452" s="86">
        <f>D452*E452/2</f>
        <v/>
      </c>
      <c r="G452" s="255">
        <f>F452*200</f>
        <v/>
      </c>
      <c r="H452" s="82" t="inlineStr">
        <is>
          <t>4%</t>
        </is>
      </c>
      <c r="I452" s="83" t="inlineStr">
        <is>
          <t>4%</t>
        </is>
      </c>
      <c r="J452" s="83" t="inlineStr">
        <is>
          <t>3</t>
        </is>
      </c>
      <c r="K452" s="83" t="inlineStr">
        <is>
          <t>3</t>
        </is>
      </c>
      <c r="L452" s="83" t="inlineStr">
        <is>
          <t>6</t>
        </is>
      </c>
      <c r="M452" s="88" t="inlineStr">
        <is>
          <t>x</t>
        </is>
      </c>
    </row>
    <row r="453" ht="24" customHeight="1">
      <c r="A453" s="414" t="n"/>
      <c r="B453" s="132" t="inlineStr">
        <is>
          <t>4级</t>
        </is>
      </c>
      <c r="C453" s="86" t="inlineStr">
        <is>
          <t>8</t>
        </is>
      </c>
      <c r="D453" s="86" t="inlineStr">
        <is>
          <t>72</t>
        </is>
      </c>
      <c r="E453" s="86" t="inlineStr">
        <is>
          <t>3</t>
        </is>
      </c>
      <c r="F453" s="86">
        <f>D453*E453/2</f>
        <v/>
      </c>
      <c r="G453" s="255">
        <f>F453*200</f>
        <v/>
      </c>
      <c r="H453" s="82" t="inlineStr">
        <is>
          <t>6%</t>
        </is>
      </c>
      <c r="I453" s="83" t="inlineStr">
        <is>
          <t>6%</t>
        </is>
      </c>
      <c r="J453" s="83" t="inlineStr">
        <is>
          <t>4</t>
        </is>
      </c>
      <c r="K453" s="83" t="inlineStr">
        <is>
          <t>4</t>
        </is>
      </c>
      <c r="L453" s="83" t="inlineStr">
        <is>
          <t>8</t>
        </is>
      </c>
      <c r="M453" s="88" t="inlineStr">
        <is>
          <t>x</t>
        </is>
      </c>
    </row>
    <row r="454" ht="24" customHeight="1">
      <c r="A454" s="414" t="n"/>
      <c r="B454" s="132" t="inlineStr">
        <is>
          <t>5级</t>
        </is>
      </c>
      <c r="C454" s="86" t="inlineStr">
        <is>
          <t>10</t>
        </is>
      </c>
      <c r="D454" s="86" t="inlineStr">
        <is>
          <t>88</t>
        </is>
      </c>
      <c r="E454" s="86" t="inlineStr">
        <is>
          <t>4</t>
        </is>
      </c>
      <c r="F454" s="86">
        <f>D454*E454/2</f>
        <v/>
      </c>
      <c r="G454" s="255">
        <f>F454*200</f>
        <v/>
      </c>
      <c r="H454" s="82" t="inlineStr">
        <is>
          <t>8%</t>
        </is>
      </c>
      <c r="I454" s="83" t="inlineStr">
        <is>
          <t>8%</t>
        </is>
      </c>
      <c r="J454" s="83" t="inlineStr">
        <is>
          <t>5</t>
        </is>
      </c>
      <c r="K454" s="83" t="inlineStr">
        <is>
          <t>5</t>
        </is>
      </c>
      <c r="L454" s="83" t="inlineStr">
        <is>
          <t>10</t>
        </is>
      </c>
      <c r="M454" s="88" t="inlineStr">
        <is>
          <t>x</t>
        </is>
      </c>
    </row>
    <row r="455" ht="24" customHeight="1">
      <c r="A455" s="414" t="n"/>
      <c r="B455" s="132" t="inlineStr">
        <is>
          <t>6级</t>
        </is>
      </c>
      <c r="C455" s="86" t="inlineStr">
        <is>
          <t>12</t>
        </is>
      </c>
      <c r="D455" s="86" t="inlineStr">
        <is>
          <t>128</t>
        </is>
      </c>
      <c r="E455" s="86" t="inlineStr">
        <is>
          <t>4</t>
        </is>
      </c>
      <c r="F455" s="86">
        <f>D455*E455/2</f>
        <v/>
      </c>
      <c r="G455" s="255">
        <f>F455*200</f>
        <v/>
      </c>
      <c r="H455" s="82" t="inlineStr">
        <is>
          <t>10%</t>
        </is>
      </c>
      <c r="I455" s="83" t="inlineStr">
        <is>
          <t>10%</t>
        </is>
      </c>
      <c r="J455" s="83" t="inlineStr">
        <is>
          <t>6</t>
        </is>
      </c>
      <c r="K455" s="83" t="inlineStr">
        <is>
          <t>6</t>
        </is>
      </c>
      <c r="L455" s="83" t="inlineStr">
        <is>
          <t>12</t>
        </is>
      </c>
      <c r="M455" s="88" t="inlineStr">
        <is>
          <t>x</t>
        </is>
      </c>
    </row>
    <row r="456" ht="24" customHeight="1">
      <c r="A456" s="414" t="n"/>
      <c r="B456" s="132" t="inlineStr">
        <is>
          <t>7级</t>
        </is>
      </c>
      <c r="C456" s="86" t="inlineStr">
        <is>
          <t>15</t>
        </is>
      </c>
      <c r="D456" s="86" t="inlineStr">
        <is>
          <t>168</t>
        </is>
      </c>
      <c r="E456" s="86" t="inlineStr">
        <is>
          <t>5</t>
        </is>
      </c>
      <c r="F456" s="86">
        <f>D456*E456/2</f>
        <v/>
      </c>
      <c r="G456" s="255">
        <f>F456*200</f>
        <v/>
      </c>
      <c r="H456" s="82" t="inlineStr">
        <is>
          <t>12%</t>
        </is>
      </c>
      <c r="I456" s="83" t="inlineStr">
        <is>
          <t>12%</t>
        </is>
      </c>
      <c r="J456" s="83" t="inlineStr">
        <is>
          <t>7</t>
        </is>
      </c>
      <c r="K456" s="83" t="inlineStr">
        <is>
          <t>7</t>
        </is>
      </c>
      <c r="L456" s="83" t="inlineStr">
        <is>
          <t>14</t>
        </is>
      </c>
      <c r="M456" s="88" t="inlineStr">
        <is>
          <t>x</t>
        </is>
      </c>
    </row>
    <row r="457" ht="24" customHeight="1">
      <c r="A457" s="414" t="n"/>
      <c r="B457" s="132" t="inlineStr">
        <is>
          <t>8级</t>
        </is>
      </c>
      <c r="C457" s="86" t="inlineStr">
        <is>
          <t>18</t>
        </is>
      </c>
      <c r="D457" s="86" t="inlineStr">
        <is>
          <t>198</t>
        </is>
      </c>
      <c r="E457" s="86" t="inlineStr">
        <is>
          <t>6</t>
        </is>
      </c>
      <c r="F457" s="86">
        <f>D457*E457/2</f>
        <v/>
      </c>
      <c r="G457" s="255">
        <f>F457*200</f>
        <v/>
      </c>
      <c r="H457" s="82" t="inlineStr">
        <is>
          <t>14%</t>
        </is>
      </c>
      <c r="I457" s="83" t="inlineStr">
        <is>
          <t>14%</t>
        </is>
      </c>
      <c r="J457" s="83" t="inlineStr">
        <is>
          <t>8</t>
        </is>
      </c>
      <c r="K457" s="83" t="inlineStr">
        <is>
          <t>8</t>
        </is>
      </c>
      <c r="L457" s="83" t="inlineStr">
        <is>
          <t>16</t>
        </is>
      </c>
      <c r="M457" s="88" t="inlineStr">
        <is>
          <t>x</t>
        </is>
      </c>
    </row>
    <row r="458" ht="24" customHeight="1">
      <c r="A458" s="414" t="n"/>
      <c r="B458" s="132" t="inlineStr">
        <is>
          <t>9级</t>
        </is>
      </c>
      <c r="C458" s="86" t="inlineStr">
        <is>
          <t>21</t>
        </is>
      </c>
      <c r="D458" s="86" t="inlineStr">
        <is>
          <t>248</t>
        </is>
      </c>
      <c r="E458" s="86" t="inlineStr">
        <is>
          <t>6</t>
        </is>
      </c>
      <c r="F458" s="86">
        <f>D458*E458/2</f>
        <v/>
      </c>
      <c r="G458" s="255">
        <f>F458*200</f>
        <v/>
      </c>
      <c r="J458" s="83" t="inlineStr">
        <is>
          <t>9</t>
        </is>
      </c>
      <c r="K458" s="83" t="inlineStr">
        <is>
          <t>9</t>
        </is>
      </c>
      <c r="L458" s="83" t="inlineStr">
        <is>
          <t>18</t>
        </is>
      </c>
      <c r="M458" s="88" t="inlineStr">
        <is>
          <t>x</t>
        </is>
      </c>
    </row>
    <row r="459" ht="24" customHeight="1">
      <c r="A459" s="414" t="n"/>
      <c r="B459" s="132" t="inlineStr">
        <is>
          <t>10级</t>
        </is>
      </c>
      <c r="C459" s="86" t="inlineStr">
        <is>
          <t>24</t>
        </is>
      </c>
      <c r="D459" s="86" t="inlineStr">
        <is>
          <t>300</t>
        </is>
      </c>
      <c r="E459" s="86" t="inlineStr">
        <is>
          <t>8</t>
        </is>
      </c>
      <c r="F459" s="86">
        <f>D459*E459/2</f>
        <v/>
      </c>
      <c r="G459" s="255">
        <f>F459*200</f>
        <v/>
      </c>
      <c r="J459" s="83" t="inlineStr">
        <is>
          <t>10</t>
        </is>
      </c>
      <c r="K459" s="83" t="inlineStr">
        <is>
          <t>10</t>
        </is>
      </c>
      <c r="L459" s="83" t="inlineStr">
        <is>
          <t>20</t>
        </is>
      </c>
      <c r="M459" s="88" t="inlineStr">
        <is>
          <t>x</t>
        </is>
      </c>
    </row>
    <row r="460" ht="24" customHeight="1">
      <c r="A460" s="414" t="n"/>
      <c r="B460" s="132" t="inlineStr">
        <is>
          <t>11级</t>
        </is>
      </c>
      <c r="C460" s="86" t="inlineStr">
        <is>
          <t>27</t>
        </is>
      </c>
      <c r="D460" s="86" t="inlineStr">
        <is>
          <t>320</t>
        </is>
      </c>
      <c r="E460" s="86" t="inlineStr">
        <is>
          <t>8</t>
        </is>
      </c>
      <c r="F460" s="86">
        <f>D460*E460/2</f>
        <v/>
      </c>
      <c r="G460" s="255">
        <f>F460*200</f>
        <v/>
      </c>
      <c r="J460" s="83" t="inlineStr">
        <is>
          <t>12</t>
        </is>
      </c>
      <c r="K460" s="83" t="inlineStr">
        <is>
          <t>12</t>
        </is>
      </c>
      <c r="L460" s="83" t="inlineStr">
        <is>
          <t>22</t>
        </is>
      </c>
      <c r="M460" s="88" t="inlineStr">
        <is>
          <t>x</t>
        </is>
      </c>
    </row>
    <row r="461" ht="24" customHeight="1">
      <c r="A461" s="414" t="n"/>
      <c r="B461" s="132" t="inlineStr">
        <is>
          <t>12级</t>
        </is>
      </c>
      <c r="C461" s="86" t="inlineStr">
        <is>
          <t>30</t>
        </is>
      </c>
      <c r="D461" s="86" t="inlineStr">
        <is>
          <t>360</t>
        </is>
      </c>
      <c r="E461" s="86" t="inlineStr">
        <is>
          <t>8</t>
        </is>
      </c>
      <c r="F461" s="86">
        <f>D461*E461/2</f>
        <v/>
      </c>
      <c r="G461" s="255">
        <f>F461*200</f>
        <v/>
      </c>
      <c r="J461" s="83" t="inlineStr">
        <is>
          <t>14</t>
        </is>
      </c>
      <c r="K461" s="83" t="inlineStr">
        <is>
          <t>14</t>
        </is>
      </c>
      <c r="L461" s="83" t="inlineStr">
        <is>
          <t>25</t>
        </is>
      </c>
      <c r="M461" s="88" t="inlineStr">
        <is>
          <t>x</t>
        </is>
      </c>
    </row>
    <row r="462" ht="24" customHeight="1">
      <c r="A462" s="414" t="n"/>
      <c r="B462" s="132" t="inlineStr">
        <is>
          <t>13级</t>
        </is>
      </c>
      <c r="C462" s="86" t="inlineStr">
        <is>
          <t>33</t>
        </is>
      </c>
      <c r="D462" s="86" t="inlineStr">
        <is>
          <t>386</t>
        </is>
      </c>
      <c r="E462" s="86" t="inlineStr">
        <is>
          <t>9</t>
        </is>
      </c>
      <c r="F462" s="86">
        <f>D462*E462/2</f>
        <v/>
      </c>
      <c r="G462" s="255">
        <f>F462*200</f>
        <v/>
      </c>
      <c r="J462" s="83" t="inlineStr">
        <is>
          <t>16</t>
        </is>
      </c>
      <c r="K462" s="83" t="inlineStr">
        <is>
          <t>16</t>
        </is>
      </c>
      <c r="L462" s="83" t="inlineStr">
        <is>
          <t>28</t>
        </is>
      </c>
      <c r="M462" s="88" t="inlineStr">
        <is>
          <t>x</t>
        </is>
      </c>
    </row>
    <row r="463" ht="24" customHeight="1">
      <c r="A463" s="414" t="n"/>
      <c r="B463" s="132" t="inlineStr">
        <is>
          <t>14级</t>
        </is>
      </c>
      <c r="C463" s="86" t="inlineStr">
        <is>
          <t>36</t>
        </is>
      </c>
      <c r="D463" s="86" t="inlineStr">
        <is>
          <t>396</t>
        </is>
      </c>
      <c r="E463" s="86" t="inlineStr">
        <is>
          <t>9</t>
        </is>
      </c>
      <c r="F463" s="86">
        <f>D463*E463/2</f>
        <v/>
      </c>
      <c r="G463" s="255">
        <f>F463*200</f>
        <v/>
      </c>
      <c r="J463" s="83" t="inlineStr">
        <is>
          <t>18</t>
        </is>
      </c>
      <c r="K463" s="83" t="inlineStr">
        <is>
          <t>18</t>
        </is>
      </c>
      <c r="L463" s="83" t="inlineStr">
        <is>
          <t>31</t>
        </is>
      </c>
      <c r="M463" s="88" t="inlineStr">
        <is>
          <t>x</t>
        </is>
      </c>
    </row>
    <row r="464" ht="24" customHeight="1">
      <c r="A464" s="414" t="n"/>
      <c r="B464" s="132" t="inlineStr">
        <is>
          <t>15级</t>
        </is>
      </c>
      <c r="C464" s="86" t="inlineStr">
        <is>
          <t>39</t>
        </is>
      </c>
      <c r="D464" s="86" t="inlineStr">
        <is>
          <t>410</t>
        </is>
      </c>
      <c r="E464" s="86" t="inlineStr">
        <is>
          <t>10</t>
        </is>
      </c>
      <c r="F464" s="86">
        <f>D464*E464/2</f>
        <v/>
      </c>
      <c r="G464" s="255">
        <f>F464*200</f>
        <v/>
      </c>
      <c r="J464" s="83" t="inlineStr">
        <is>
          <t>20</t>
        </is>
      </c>
      <c r="K464" s="83" t="inlineStr">
        <is>
          <t>20</t>
        </is>
      </c>
      <c r="L464" s="83" t="inlineStr">
        <is>
          <t>34</t>
        </is>
      </c>
      <c r="M464" s="88" t="inlineStr">
        <is>
          <t>x</t>
        </is>
      </c>
    </row>
    <row r="465" ht="24" customHeight="1">
      <c r="A465" s="414" t="n"/>
      <c r="B465" s="132" t="inlineStr">
        <is>
          <t>16级</t>
        </is>
      </c>
      <c r="C465" s="86" t="inlineStr">
        <is>
          <t>42</t>
        </is>
      </c>
      <c r="D465" s="86" t="inlineStr">
        <is>
          <t>420</t>
        </is>
      </c>
      <c r="E465" s="86" t="inlineStr">
        <is>
          <t>10</t>
        </is>
      </c>
      <c r="F465" s="86">
        <f>D465*E465/2</f>
        <v/>
      </c>
      <c r="G465" s="255">
        <f>F465*200</f>
        <v/>
      </c>
      <c r="J465" s="83" t="inlineStr">
        <is>
          <t>22</t>
        </is>
      </c>
      <c r="K465" s="83" t="inlineStr">
        <is>
          <t>22</t>
        </is>
      </c>
      <c r="L465" s="83" t="inlineStr">
        <is>
          <t>38</t>
        </is>
      </c>
      <c r="M465" s="88" t="inlineStr">
        <is>
          <t>x</t>
        </is>
      </c>
    </row>
    <row r="466" ht="24" customHeight="1">
      <c r="A466" s="414" t="n"/>
      <c r="B466" s="132" t="inlineStr">
        <is>
          <t>17级</t>
        </is>
      </c>
      <c r="C466" s="86" t="inlineStr">
        <is>
          <t>45</t>
        </is>
      </c>
      <c r="D466" s="86" t="inlineStr">
        <is>
          <t>442</t>
        </is>
      </c>
      <c r="E466" s="86" t="inlineStr">
        <is>
          <t>12</t>
        </is>
      </c>
      <c r="F466" s="86">
        <f>D466*E466/2</f>
        <v/>
      </c>
      <c r="G466" s="255">
        <f>F466*200</f>
        <v/>
      </c>
      <c r="J466" s="83" t="inlineStr">
        <is>
          <t>24</t>
        </is>
      </c>
      <c r="K466" s="83" t="inlineStr">
        <is>
          <t>24</t>
        </is>
      </c>
      <c r="L466" s="83" t="inlineStr">
        <is>
          <t>42</t>
        </is>
      </c>
      <c r="M466" s="88" t="inlineStr">
        <is>
          <t>x</t>
        </is>
      </c>
    </row>
    <row r="467" ht="24" customHeight="1">
      <c r="A467" s="749" t="n"/>
      <c r="B467" s="138" t="inlineStr">
        <is>
          <t>18级</t>
        </is>
      </c>
      <c r="C467" s="139" t="inlineStr">
        <is>
          <t>48</t>
        </is>
      </c>
      <c r="D467" s="91" t="inlineStr">
        <is>
          <t>x</t>
        </is>
      </c>
      <c r="E467" s="91" t="inlineStr">
        <is>
          <t>x</t>
        </is>
      </c>
      <c r="F467" s="91" t="inlineStr">
        <is>
          <t>x</t>
        </is>
      </c>
      <c r="G467" s="692" t="inlineStr">
        <is>
          <t>x</t>
        </is>
      </c>
      <c r="J467" s="90" t="inlineStr">
        <is>
          <t>27</t>
        </is>
      </c>
      <c r="K467" s="90" t="inlineStr">
        <is>
          <t>27</t>
        </is>
      </c>
      <c r="L467" s="90" t="inlineStr">
        <is>
          <t>46</t>
        </is>
      </c>
      <c r="M467" s="92" t="inlineStr">
        <is>
          <t>x</t>
        </is>
      </c>
    </row>
    <row r="468" ht="24" customHeight="1">
      <c r="A468" s="151" t="inlineStr"/>
    </row>
    <row r="469" ht="24" customHeight="1">
      <c r="A469" s="386" t="inlineStr">
        <is>
          <t>群侠名册</t>
        </is>
      </c>
      <c r="B469" s="386" t="inlineStr">
        <is>
          <t>属性</t>
        </is>
      </c>
      <c r="C469" s="386" t="inlineStr">
        <is>
          <t>战斗力</t>
        </is>
      </c>
      <c r="D469" s="386" t="inlineStr">
        <is>
          <t>进度值</t>
        </is>
      </c>
      <c r="E469" s="386" t="inlineStr">
        <is>
          <t>单次材料</t>
        </is>
      </c>
      <c r="F469" s="386" t="inlineStr">
        <is>
          <t>满值材料</t>
        </is>
      </c>
      <c r="G469" s="989" t="inlineStr">
        <is>
          <t>满值斗豆</t>
        </is>
      </c>
      <c r="H469" s="989" t="inlineStr">
        <is>
          <t>生命值</t>
        </is>
      </c>
      <c r="I469" s="989" t="inlineStr">
        <is>
          <t>投掷伤害</t>
        </is>
      </c>
      <c r="J469" s="989" t="inlineStr">
        <is>
          <t>投掷抗穿</t>
        </is>
      </c>
      <c r="K469" s="989" t="inlineStr">
        <is>
          <t>技能伤害</t>
        </is>
      </c>
      <c r="L469" s="386" t="inlineStr">
        <is>
          <t>技能穿透</t>
        </is>
      </c>
      <c r="M469" s="58" t="inlineStr">
        <is>
          <t>x</t>
        </is>
      </c>
    </row>
    <row r="470" ht="24" customHeight="1">
      <c r="A470" s="744" t="inlineStr">
        <is>
          <t>禅心度世
4星段智兴
3星九品芝麻官
2星王重阳
2星龙岛主
侠士≥10级</t>
        </is>
      </c>
      <c r="B470" s="1264" t="inlineStr">
        <is>
          <t>0级</t>
        </is>
      </c>
      <c r="C470" s="74" t="inlineStr">
        <is>
          <t>1</t>
        </is>
      </c>
      <c r="D470" s="74" t="inlineStr">
        <is>
          <t>8</t>
        </is>
      </c>
      <c r="E470" s="74" t="inlineStr">
        <is>
          <t>1</t>
        </is>
      </c>
      <c r="F470" s="74">
        <f>D470*E470/2</f>
        <v/>
      </c>
      <c r="G470" s="1265">
        <f>F470*200</f>
        <v/>
      </c>
      <c r="H470" s="312" t="inlineStr">
        <is>
          <t>2</t>
        </is>
      </c>
      <c r="I470" s="313" t="inlineStr">
        <is>
          <t>1%</t>
        </is>
      </c>
      <c r="J470" s="313" t="inlineStr">
        <is>
          <t>1%</t>
        </is>
      </c>
      <c r="K470" s="313" t="inlineStr">
        <is>
          <t>1</t>
        </is>
      </c>
      <c r="L470" s="313" t="inlineStr">
        <is>
          <t>1%</t>
        </is>
      </c>
      <c r="M470" s="662" t="inlineStr">
        <is>
          <t>x</t>
        </is>
      </c>
    </row>
    <row r="471" ht="24" customHeight="1">
      <c r="A471" s="414" t="n"/>
      <c r="B471" s="264" t="inlineStr">
        <is>
          <t>1级</t>
        </is>
      </c>
      <c r="C471" s="86" t="inlineStr">
        <is>
          <t>2</t>
        </is>
      </c>
      <c r="D471" s="86" t="inlineStr">
        <is>
          <t>18</t>
        </is>
      </c>
      <c r="E471" s="86" t="inlineStr">
        <is>
          <t>1</t>
        </is>
      </c>
      <c r="F471" s="86">
        <f>D471*E471/2</f>
        <v/>
      </c>
      <c r="G471" s="254">
        <f>F471*200</f>
        <v/>
      </c>
      <c r="H471" s="34" t="inlineStr">
        <is>
          <t>4</t>
        </is>
      </c>
      <c r="I471" s="35" t="inlineStr">
        <is>
          <t>2%</t>
        </is>
      </c>
      <c r="J471" s="35" t="inlineStr">
        <is>
          <t>2%</t>
        </is>
      </c>
      <c r="L471" s="35" t="inlineStr">
        <is>
          <t>2%</t>
        </is>
      </c>
      <c r="M471" s="88" t="inlineStr">
        <is>
          <t>x</t>
        </is>
      </c>
    </row>
    <row r="472" ht="24" customHeight="1">
      <c r="A472" s="414" t="n"/>
      <c r="B472" s="264" t="inlineStr">
        <is>
          <t>2级</t>
        </is>
      </c>
      <c r="C472" s="86" t="inlineStr">
        <is>
          <t>4</t>
        </is>
      </c>
      <c r="D472" s="86" t="inlineStr">
        <is>
          <t>32</t>
        </is>
      </c>
      <c r="E472" s="86" t="inlineStr">
        <is>
          <t>2</t>
        </is>
      </c>
      <c r="F472" s="86">
        <f>D472*E472/2</f>
        <v/>
      </c>
      <c r="G472" s="254">
        <f>F472*200</f>
        <v/>
      </c>
      <c r="H472" s="34" t="inlineStr">
        <is>
          <t>8</t>
        </is>
      </c>
      <c r="I472" s="35" t="inlineStr">
        <is>
          <t>3%</t>
        </is>
      </c>
      <c r="J472" s="35" t="inlineStr">
        <is>
          <t>3%</t>
        </is>
      </c>
      <c r="L472" s="35" t="inlineStr">
        <is>
          <t>3%</t>
        </is>
      </c>
      <c r="M472" s="88" t="inlineStr">
        <is>
          <t>x</t>
        </is>
      </c>
    </row>
    <row r="473" ht="24" customHeight="1">
      <c r="A473" s="414" t="n"/>
      <c r="B473" s="264" t="inlineStr">
        <is>
          <t>3级</t>
        </is>
      </c>
      <c r="C473" s="86" t="inlineStr">
        <is>
          <t>6</t>
        </is>
      </c>
      <c r="D473" s="86" t="inlineStr">
        <is>
          <t>66</t>
        </is>
      </c>
      <c r="E473" s="86" t="inlineStr">
        <is>
          <t>2</t>
        </is>
      </c>
      <c r="F473" s="86">
        <f>D473*E473/2</f>
        <v/>
      </c>
      <c r="G473" s="254">
        <f>F473*200</f>
        <v/>
      </c>
      <c r="H473" s="34" t="inlineStr">
        <is>
          <t>12</t>
        </is>
      </c>
      <c r="I473" s="35" t="inlineStr">
        <is>
          <t>4%</t>
        </is>
      </c>
      <c r="J473" s="35" t="inlineStr">
        <is>
          <t>4%</t>
        </is>
      </c>
      <c r="L473" s="35" t="inlineStr">
        <is>
          <t>4%</t>
        </is>
      </c>
      <c r="M473" s="88" t="inlineStr">
        <is>
          <t>x</t>
        </is>
      </c>
    </row>
    <row r="474" ht="24" customHeight="1">
      <c r="A474" s="414" t="n"/>
      <c r="B474" s="264" t="inlineStr">
        <is>
          <t>4级</t>
        </is>
      </c>
      <c r="C474" s="86" t="inlineStr">
        <is>
          <t>8</t>
        </is>
      </c>
      <c r="D474" s="86" t="inlineStr">
        <is>
          <t>72</t>
        </is>
      </c>
      <c r="E474" s="86" t="inlineStr">
        <is>
          <t>3</t>
        </is>
      </c>
      <c r="F474" s="86">
        <f>D474*E474/2</f>
        <v/>
      </c>
      <c r="G474" s="254">
        <f>F474*200</f>
        <v/>
      </c>
      <c r="H474" s="34" t="inlineStr">
        <is>
          <t>16</t>
        </is>
      </c>
      <c r="I474" s="35" t="inlineStr">
        <is>
          <t>5%</t>
        </is>
      </c>
      <c r="J474" s="35" t="inlineStr">
        <is>
          <t>5%</t>
        </is>
      </c>
      <c r="L474" s="35" t="inlineStr">
        <is>
          <t>5%</t>
        </is>
      </c>
      <c r="M474" s="88" t="inlineStr">
        <is>
          <t>x</t>
        </is>
      </c>
    </row>
    <row r="475" ht="24" customHeight="1">
      <c r="A475" s="414" t="n"/>
      <c r="B475" s="264" t="inlineStr">
        <is>
          <t>5级</t>
        </is>
      </c>
      <c r="C475" s="86" t="inlineStr">
        <is>
          <t>10</t>
        </is>
      </c>
      <c r="D475" s="86" t="inlineStr">
        <is>
          <t>88</t>
        </is>
      </c>
      <c r="E475" s="86" t="inlineStr">
        <is>
          <t>4</t>
        </is>
      </c>
      <c r="F475" s="86">
        <f>D475*E475/2</f>
        <v/>
      </c>
      <c r="G475" s="254">
        <f>F475*200</f>
        <v/>
      </c>
      <c r="H475" s="34" t="inlineStr">
        <is>
          <t>20</t>
        </is>
      </c>
      <c r="I475" s="35" t="inlineStr">
        <is>
          <t>7%</t>
        </is>
      </c>
      <c r="J475" s="35" t="inlineStr">
        <is>
          <t>7%</t>
        </is>
      </c>
      <c r="L475" s="35" t="inlineStr">
        <is>
          <t>7%</t>
        </is>
      </c>
      <c r="M475" s="88" t="inlineStr">
        <is>
          <t>x</t>
        </is>
      </c>
    </row>
    <row r="476" ht="24" customHeight="1">
      <c r="A476" s="414" t="n"/>
      <c r="B476" s="264" t="inlineStr">
        <is>
          <t>6级</t>
        </is>
      </c>
      <c r="C476" s="86" t="inlineStr">
        <is>
          <t>12</t>
        </is>
      </c>
      <c r="D476" s="86" t="inlineStr">
        <is>
          <t>128</t>
        </is>
      </c>
      <c r="E476" s="86" t="inlineStr">
        <is>
          <t>4</t>
        </is>
      </c>
      <c r="F476" s="86">
        <f>D476*E476/2</f>
        <v/>
      </c>
      <c r="G476" s="254">
        <f>F476*200</f>
        <v/>
      </c>
      <c r="H476" s="34" t="inlineStr">
        <is>
          <t>24</t>
        </is>
      </c>
      <c r="I476" s="35" t="inlineStr">
        <is>
          <t>9%</t>
        </is>
      </c>
      <c r="J476" s="35" t="inlineStr">
        <is>
          <t>9%</t>
        </is>
      </c>
      <c r="L476" s="35" t="inlineStr">
        <is>
          <t>9%</t>
        </is>
      </c>
      <c r="M476" s="88" t="inlineStr">
        <is>
          <t>x</t>
        </is>
      </c>
    </row>
    <row r="477" ht="24" customHeight="1">
      <c r="A477" s="414" t="n"/>
      <c r="B477" s="264" t="inlineStr">
        <is>
          <t>7级</t>
        </is>
      </c>
      <c r="C477" s="86" t="inlineStr">
        <is>
          <t>15</t>
        </is>
      </c>
      <c r="D477" s="86" t="inlineStr">
        <is>
          <t>168</t>
        </is>
      </c>
      <c r="E477" s="86" t="inlineStr">
        <is>
          <t>5</t>
        </is>
      </c>
      <c r="F477" s="86">
        <f>D477*E477/2</f>
        <v/>
      </c>
      <c r="G477" s="254">
        <f>F477*200</f>
        <v/>
      </c>
      <c r="H477" s="34" t="inlineStr">
        <is>
          <t>28</t>
        </is>
      </c>
      <c r="I477" s="35" t="inlineStr">
        <is>
          <t>11%</t>
        </is>
      </c>
      <c r="J477" s="35" t="inlineStr">
        <is>
          <t>11%</t>
        </is>
      </c>
      <c r="K477" s="35" t="inlineStr">
        <is>
          <t>15</t>
        </is>
      </c>
      <c r="L477" s="35" t="inlineStr">
        <is>
          <t>11%</t>
        </is>
      </c>
      <c r="M477" s="88" t="inlineStr">
        <is>
          <t>x</t>
        </is>
      </c>
    </row>
    <row r="478" ht="24" customHeight="1">
      <c r="A478" s="414" t="n"/>
      <c r="B478" s="264" t="inlineStr">
        <is>
          <t>8级</t>
        </is>
      </c>
      <c r="C478" s="86" t="inlineStr">
        <is>
          <t>18</t>
        </is>
      </c>
      <c r="D478" s="86" t="inlineStr">
        <is>
          <t>198</t>
        </is>
      </c>
      <c r="E478" s="86" t="inlineStr">
        <is>
          <t>6</t>
        </is>
      </c>
      <c r="F478" s="86">
        <f>D478*E478/2</f>
        <v/>
      </c>
      <c r="G478" s="254">
        <f>F478*200</f>
        <v/>
      </c>
      <c r="H478" s="34" t="inlineStr">
        <is>
          <t>32</t>
        </is>
      </c>
      <c r="I478" s="35" t="inlineStr">
        <is>
          <t>13%</t>
        </is>
      </c>
      <c r="J478" s="35" t="inlineStr">
        <is>
          <t>13%</t>
        </is>
      </c>
      <c r="K478" s="35" t="inlineStr">
        <is>
          <t>18</t>
        </is>
      </c>
      <c r="L478" s="35" t="inlineStr">
        <is>
          <t>13%</t>
        </is>
      </c>
      <c r="M478" s="88" t="inlineStr">
        <is>
          <t>x</t>
        </is>
      </c>
    </row>
    <row r="479" ht="24" customHeight="1">
      <c r="A479" s="414" t="n"/>
      <c r="B479" s="264" t="inlineStr">
        <is>
          <t>9级</t>
        </is>
      </c>
      <c r="C479" s="86" t="inlineStr">
        <is>
          <t>21</t>
        </is>
      </c>
      <c r="D479" s="86" t="inlineStr">
        <is>
          <t>248</t>
        </is>
      </c>
      <c r="E479" s="86" t="inlineStr">
        <is>
          <t>6</t>
        </is>
      </c>
      <c r="F479" s="86">
        <f>D479*E479/2</f>
        <v/>
      </c>
      <c r="G479" s="254">
        <f>F479*200</f>
        <v/>
      </c>
      <c r="H479" s="34" t="inlineStr">
        <is>
          <t>36</t>
        </is>
      </c>
      <c r="I479" s="35" t="inlineStr">
        <is>
          <t>15%</t>
        </is>
      </c>
      <c r="J479" s="35" t="inlineStr">
        <is>
          <t>15%</t>
        </is>
      </c>
      <c r="L479" s="35" t="inlineStr">
        <is>
          <t>15%</t>
        </is>
      </c>
      <c r="M479" s="88" t="inlineStr">
        <is>
          <t>x</t>
        </is>
      </c>
    </row>
    <row r="480" ht="24" customHeight="1">
      <c r="A480" s="414" t="n"/>
      <c r="B480" s="264" t="inlineStr">
        <is>
          <t>10级</t>
        </is>
      </c>
      <c r="C480" s="86" t="inlineStr">
        <is>
          <t>24</t>
        </is>
      </c>
      <c r="D480" s="86" t="inlineStr">
        <is>
          <t>300</t>
        </is>
      </c>
      <c r="E480" s="86" t="inlineStr">
        <is>
          <t>8</t>
        </is>
      </c>
      <c r="F480" s="86">
        <f>D480*E480/2</f>
        <v/>
      </c>
      <c r="G480" s="254">
        <f>F480*200</f>
        <v/>
      </c>
      <c r="H480" s="34" t="inlineStr">
        <is>
          <t>42</t>
        </is>
      </c>
      <c r="I480" s="35" t="inlineStr">
        <is>
          <t>17%</t>
        </is>
      </c>
      <c r="J480" s="35" t="inlineStr">
        <is>
          <t>17%</t>
        </is>
      </c>
      <c r="L480" s="35" t="inlineStr">
        <is>
          <t>17%</t>
        </is>
      </c>
      <c r="M480" s="88" t="inlineStr">
        <is>
          <t>x</t>
        </is>
      </c>
    </row>
    <row r="481" ht="24" customHeight="1">
      <c r="A481" s="414" t="n"/>
      <c r="B481" s="264" t="inlineStr">
        <is>
          <t>11级</t>
        </is>
      </c>
      <c r="C481" s="86" t="inlineStr">
        <is>
          <t>27</t>
        </is>
      </c>
      <c r="D481" s="86" t="inlineStr">
        <is>
          <t>320</t>
        </is>
      </c>
      <c r="E481" s="86" t="inlineStr">
        <is>
          <t>8</t>
        </is>
      </c>
      <c r="F481" s="86">
        <f>D481*E481/2</f>
        <v/>
      </c>
      <c r="G481" s="254">
        <f>F481*200</f>
        <v/>
      </c>
      <c r="H481" s="34" t="inlineStr">
        <is>
          <t>50</t>
        </is>
      </c>
      <c r="I481" s="35" t="inlineStr">
        <is>
          <t>19%</t>
        </is>
      </c>
      <c r="J481" s="35" t="inlineStr">
        <is>
          <t>19%</t>
        </is>
      </c>
      <c r="L481" s="35" t="inlineStr">
        <is>
          <t>19%</t>
        </is>
      </c>
      <c r="M481" s="88" t="inlineStr">
        <is>
          <t>x</t>
        </is>
      </c>
    </row>
    <row r="482" ht="24" customHeight="1">
      <c r="A482" s="414" t="n"/>
      <c r="B482" s="264" t="inlineStr">
        <is>
          <t>12级</t>
        </is>
      </c>
      <c r="C482" s="86" t="inlineStr">
        <is>
          <t>30</t>
        </is>
      </c>
      <c r="D482" s="86" t="inlineStr">
        <is>
          <t>360</t>
        </is>
      </c>
      <c r="E482" s="86" t="inlineStr">
        <is>
          <t>8</t>
        </is>
      </c>
      <c r="F482" s="86">
        <f>D482*E482/2</f>
        <v/>
      </c>
      <c r="G482" s="254">
        <f>F482*200</f>
        <v/>
      </c>
      <c r="H482" s="34" t="inlineStr">
        <is>
          <t>58</t>
        </is>
      </c>
      <c r="I482" s="35" t="inlineStr">
        <is>
          <t>21%</t>
        </is>
      </c>
      <c r="J482" s="35" t="inlineStr">
        <is>
          <t>21%</t>
        </is>
      </c>
      <c r="L482" s="35" t="inlineStr">
        <is>
          <t>21%</t>
        </is>
      </c>
      <c r="M482" s="88" t="inlineStr">
        <is>
          <t>x</t>
        </is>
      </c>
    </row>
    <row r="483" ht="24" customHeight="1">
      <c r="A483" s="414" t="n"/>
      <c r="B483" s="264" t="inlineStr">
        <is>
          <t>13级</t>
        </is>
      </c>
      <c r="C483" s="86" t="inlineStr">
        <is>
          <t>33</t>
        </is>
      </c>
      <c r="D483" s="86" t="inlineStr">
        <is>
          <t>386</t>
        </is>
      </c>
      <c r="E483" s="86" t="inlineStr">
        <is>
          <t>9</t>
        </is>
      </c>
      <c r="F483" s="86">
        <f>D483*E483/2</f>
        <v/>
      </c>
      <c r="G483" s="254">
        <f>F483*200</f>
        <v/>
      </c>
      <c r="H483" s="34" t="inlineStr">
        <is>
          <t>66</t>
        </is>
      </c>
      <c r="I483" s="35" t="inlineStr">
        <is>
          <t>23%</t>
        </is>
      </c>
      <c r="J483" s="35" t="inlineStr">
        <is>
          <t>23%</t>
        </is>
      </c>
      <c r="L483" s="35" t="inlineStr">
        <is>
          <t>23%</t>
        </is>
      </c>
      <c r="M483" s="88" t="inlineStr">
        <is>
          <t>x</t>
        </is>
      </c>
    </row>
    <row r="484" ht="24" customHeight="1">
      <c r="A484" s="414" t="n"/>
      <c r="B484" s="264" t="inlineStr">
        <is>
          <t>14级</t>
        </is>
      </c>
      <c r="C484" s="86" t="inlineStr">
        <is>
          <t>36</t>
        </is>
      </c>
      <c r="D484" s="86" t="inlineStr">
        <is>
          <t>396</t>
        </is>
      </c>
      <c r="E484" s="86" t="inlineStr">
        <is>
          <t>9</t>
        </is>
      </c>
      <c r="F484" s="86">
        <f>D484*E484/2</f>
        <v/>
      </c>
      <c r="G484" s="254">
        <f>F484*200</f>
        <v/>
      </c>
      <c r="H484" s="34" t="inlineStr">
        <is>
          <t>74</t>
        </is>
      </c>
      <c r="I484" s="35" t="inlineStr">
        <is>
          <t>25%</t>
        </is>
      </c>
      <c r="J484" s="35" t="inlineStr">
        <is>
          <t>25%</t>
        </is>
      </c>
      <c r="L484" s="35" t="inlineStr">
        <is>
          <t>25%</t>
        </is>
      </c>
      <c r="M484" s="88" t="inlineStr">
        <is>
          <t>x</t>
        </is>
      </c>
    </row>
    <row r="485" ht="24" customHeight="1">
      <c r="A485" s="414" t="n"/>
      <c r="B485" s="264" t="inlineStr">
        <is>
          <t>15级</t>
        </is>
      </c>
      <c r="C485" s="86" t="inlineStr">
        <is>
          <t>39</t>
        </is>
      </c>
      <c r="D485" s="86" t="inlineStr">
        <is>
          <t>410</t>
        </is>
      </c>
      <c r="E485" s="86" t="inlineStr">
        <is>
          <t>10</t>
        </is>
      </c>
      <c r="F485" s="86">
        <f>D485*E485/2</f>
        <v/>
      </c>
      <c r="G485" s="254">
        <f>F485*200</f>
        <v/>
      </c>
      <c r="H485" s="34" t="inlineStr">
        <is>
          <t>82</t>
        </is>
      </c>
      <c r="I485" s="35" t="inlineStr">
        <is>
          <t>28%</t>
        </is>
      </c>
      <c r="J485" s="35" t="inlineStr">
        <is>
          <t>28%</t>
        </is>
      </c>
      <c r="L485" s="35" t="inlineStr">
        <is>
          <t>28%</t>
        </is>
      </c>
      <c r="M485" s="88" t="inlineStr">
        <is>
          <t>x</t>
        </is>
      </c>
    </row>
    <row r="486" ht="24" customHeight="1">
      <c r="A486" s="414" t="n"/>
      <c r="B486" s="264" t="inlineStr">
        <is>
          <t>16级</t>
        </is>
      </c>
      <c r="C486" s="86" t="inlineStr">
        <is>
          <t>42</t>
        </is>
      </c>
      <c r="D486" s="86" t="inlineStr">
        <is>
          <t>420</t>
        </is>
      </c>
      <c r="E486" s="86" t="inlineStr">
        <is>
          <t>10</t>
        </is>
      </c>
      <c r="F486" s="86">
        <f>D486*E486/2</f>
        <v/>
      </c>
      <c r="G486" s="254">
        <f>F486*200</f>
        <v/>
      </c>
      <c r="H486" s="34" t="inlineStr">
        <is>
          <t>90</t>
        </is>
      </c>
      <c r="I486" s="35" t="inlineStr">
        <is>
          <t>31%</t>
        </is>
      </c>
      <c r="J486" s="35" t="inlineStr">
        <is>
          <t>31%</t>
        </is>
      </c>
      <c r="L486" s="35" t="inlineStr">
        <is>
          <t>31%</t>
        </is>
      </c>
      <c r="M486" s="88" t="inlineStr">
        <is>
          <t>x</t>
        </is>
      </c>
    </row>
    <row r="487" ht="24" customHeight="1">
      <c r="A487" s="414" t="n"/>
      <c r="B487" s="264" t="inlineStr">
        <is>
          <t>17级</t>
        </is>
      </c>
      <c r="C487" s="86" t="inlineStr">
        <is>
          <t>45</t>
        </is>
      </c>
      <c r="D487" s="86" t="inlineStr">
        <is>
          <t>442</t>
        </is>
      </c>
      <c r="E487" s="86" t="inlineStr">
        <is>
          <t>12</t>
        </is>
      </c>
      <c r="F487" s="86">
        <f>D487*E487/2</f>
        <v/>
      </c>
      <c r="G487" s="254">
        <f>F487*200</f>
        <v/>
      </c>
      <c r="H487" s="34" t="inlineStr">
        <is>
          <t>98</t>
        </is>
      </c>
      <c r="I487" s="35" t="inlineStr">
        <is>
          <t>34%</t>
        </is>
      </c>
      <c r="J487" s="35" t="inlineStr">
        <is>
          <t>34%</t>
        </is>
      </c>
      <c r="L487" s="35" t="inlineStr">
        <is>
          <t>34%</t>
        </is>
      </c>
      <c r="M487" s="88" t="inlineStr">
        <is>
          <t>x</t>
        </is>
      </c>
    </row>
    <row r="488" ht="24" customHeight="1">
      <c r="A488" s="749" t="n"/>
      <c r="B488" s="138" t="inlineStr">
        <is>
          <t>18级</t>
        </is>
      </c>
      <c r="C488" s="139" t="inlineStr">
        <is>
          <t>48</t>
        </is>
      </c>
      <c r="D488" s="91" t="inlineStr">
        <is>
          <t>x</t>
        </is>
      </c>
      <c r="E488" s="91" t="inlineStr">
        <is>
          <t>x</t>
        </is>
      </c>
      <c r="F488" s="91" t="inlineStr">
        <is>
          <t>x</t>
        </is>
      </c>
      <c r="G488" s="1237" t="inlineStr">
        <is>
          <t>x</t>
        </is>
      </c>
      <c r="H488" s="47" t="inlineStr">
        <is>
          <t>108</t>
        </is>
      </c>
      <c r="I488" s="42" t="inlineStr">
        <is>
          <t>37%</t>
        </is>
      </c>
      <c r="J488" s="42" t="inlineStr">
        <is>
          <t>37%</t>
        </is>
      </c>
      <c r="L488" s="42" t="inlineStr">
        <is>
          <t>37%</t>
        </is>
      </c>
      <c r="M488" s="92" t="inlineStr">
        <is>
          <t>x</t>
        </is>
      </c>
    </row>
    <row r="489" ht="24" customHeight="1">
      <c r="A489" s="1260" t="inlineStr"/>
      <c r="B489" s="22" t="n"/>
      <c r="C489" s="22" t="n"/>
      <c r="D489" s="22" t="n"/>
      <c r="E489" s="22" t="n"/>
      <c r="F489" s="22" t="n"/>
      <c r="G489" s="22" t="n"/>
      <c r="H489" s="22" t="n"/>
      <c r="I489" s="22" t="n"/>
      <c r="J489" s="22" t="n"/>
      <c r="K489" s="22" t="n"/>
      <c r="L489" s="22" t="n"/>
      <c r="M489" s="23" t="n"/>
    </row>
    <row r="490" ht="24" customHeight="1">
      <c r="A490" s="386" t="inlineStr">
        <is>
          <t>群侠名册</t>
        </is>
      </c>
      <c r="B490" s="386" t="inlineStr">
        <is>
          <t>属性</t>
        </is>
      </c>
      <c r="C490" s="386" t="inlineStr">
        <is>
          <t>战斗力</t>
        </is>
      </c>
      <c r="D490" s="386" t="inlineStr">
        <is>
          <t>进度值</t>
        </is>
      </c>
      <c r="E490" s="386" t="inlineStr">
        <is>
          <t>单次材料</t>
        </is>
      </c>
      <c r="F490" s="386" t="inlineStr">
        <is>
          <t>满值材料</t>
        </is>
      </c>
      <c r="G490" s="989" t="inlineStr">
        <is>
          <t>满值斗豆</t>
        </is>
      </c>
      <c r="H490" s="989" t="inlineStr">
        <is>
          <t>生命值</t>
        </is>
      </c>
      <c r="I490" s="989" t="inlineStr">
        <is>
          <t>中型伤害</t>
        </is>
      </c>
      <c r="J490" s="989" t="inlineStr">
        <is>
          <t>中型抗穿</t>
        </is>
      </c>
      <c r="K490" s="989" t="inlineStr">
        <is>
          <t>空手伤害</t>
        </is>
      </c>
      <c r="L490" s="386" t="inlineStr">
        <is>
          <t>空手穿透</t>
        </is>
      </c>
      <c r="M490" s="58" t="inlineStr">
        <is>
          <t>x</t>
        </is>
      </c>
    </row>
    <row r="491" ht="24" customHeight="1">
      <c r="A491" s="744" t="inlineStr">
        <is>
          <t>仙风道骨
3星周伯通
3星张三丰
3星王处一
1星鹅乔峰
侠士≥10级</t>
        </is>
      </c>
      <c r="B491" s="1264" t="inlineStr">
        <is>
          <t>0级</t>
        </is>
      </c>
      <c r="C491" s="74" t="inlineStr">
        <is>
          <t>1</t>
        </is>
      </c>
      <c r="D491" s="74" t="inlineStr">
        <is>
          <t>8</t>
        </is>
      </c>
      <c r="E491" s="74" t="inlineStr">
        <is>
          <t>1</t>
        </is>
      </c>
      <c r="F491" s="74">
        <f>D491*E491/2</f>
        <v/>
      </c>
      <c r="G491" s="1265">
        <f>F491*200</f>
        <v/>
      </c>
      <c r="H491" s="312" t="inlineStr">
        <is>
          <t>2</t>
        </is>
      </c>
      <c r="I491" s="313" t="inlineStr">
        <is>
          <t>1%</t>
        </is>
      </c>
      <c r="J491" s="313" t="inlineStr">
        <is>
          <t>1%</t>
        </is>
      </c>
      <c r="K491" s="313" t="inlineStr">
        <is>
          <t>1</t>
        </is>
      </c>
      <c r="L491" s="313" t="inlineStr">
        <is>
          <t>1%</t>
        </is>
      </c>
      <c r="M491" s="662" t="inlineStr">
        <is>
          <t>x</t>
        </is>
      </c>
    </row>
    <row r="492" ht="24" customHeight="1">
      <c r="A492" s="414" t="n"/>
      <c r="B492" s="264" t="inlineStr">
        <is>
          <t>1级</t>
        </is>
      </c>
      <c r="C492" s="86" t="inlineStr">
        <is>
          <t>2</t>
        </is>
      </c>
      <c r="D492" s="86" t="inlineStr">
        <is>
          <t>18</t>
        </is>
      </c>
      <c r="E492" s="86" t="inlineStr">
        <is>
          <t>1</t>
        </is>
      </c>
      <c r="F492" s="86">
        <f>D492*E492/2</f>
        <v/>
      </c>
      <c r="G492" s="254">
        <f>F492*200</f>
        <v/>
      </c>
      <c r="H492" s="34" t="inlineStr">
        <is>
          <t>4</t>
        </is>
      </c>
      <c r="I492" s="35" t="inlineStr">
        <is>
          <t>2%</t>
        </is>
      </c>
      <c r="J492" s="35" t="inlineStr">
        <is>
          <t>2%</t>
        </is>
      </c>
      <c r="L492" s="35" t="inlineStr">
        <is>
          <t>2%</t>
        </is>
      </c>
      <c r="M492" s="88" t="inlineStr">
        <is>
          <t>x</t>
        </is>
      </c>
    </row>
    <row r="493" ht="24" customHeight="1">
      <c r="A493" s="414" t="n"/>
      <c r="B493" s="264" t="inlineStr">
        <is>
          <t>2级</t>
        </is>
      </c>
      <c r="C493" s="86" t="inlineStr">
        <is>
          <t>4</t>
        </is>
      </c>
      <c r="D493" s="86" t="inlineStr">
        <is>
          <t>32</t>
        </is>
      </c>
      <c r="E493" s="86" t="inlineStr">
        <is>
          <t>2</t>
        </is>
      </c>
      <c r="F493" s="86">
        <f>D493*E493/2</f>
        <v/>
      </c>
      <c r="G493" s="254">
        <f>F493*200</f>
        <v/>
      </c>
      <c r="H493" s="34" t="inlineStr">
        <is>
          <t>8</t>
        </is>
      </c>
      <c r="I493" s="35" t="inlineStr">
        <is>
          <t>3%</t>
        </is>
      </c>
      <c r="J493" s="35" t="inlineStr">
        <is>
          <t>3%</t>
        </is>
      </c>
      <c r="L493" s="35" t="inlineStr">
        <is>
          <t>3%</t>
        </is>
      </c>
      <c r="M493" s="88" t="inlineStr">
        <is>
          <t>x</t>
        </is>
      </c>
    </row>
    <row r="494" ht="24" customHeight="1">
      <c r="A494" s="414" t="n"/>
      <c r="B494" s="264" t="inlineStr">
        <is>
          <t>3级</t>
        </is>
      </c>
      <c r="C494" s="86" t="inlineStr">
        <is>
          <t>6</t>
        </is>
      </c>
      <c r="D494" s="86" t="inlineStr">
        <is>
          <t>66</t>
        </is>
      </c>
      <c r="E494" s="86" t="inlineStr">
        <is>
          <t>2</t>
        </is>
      </c>
      <c r="F494" s="86">
        <f>D494*E494/2</f>
        <v/>
      </c>
      <c r="G494" s="254">
        <f>F494*200</f>
        <v/>
      </c>
      <c r="H494" s="34" t="inlineStr">
        <is>
          <t>12</t>
        </is>
      </c>
      <c r="I494" s="35" t="inlineStr">
        <is>
          <t>4%</t>
        </is>
      </c>
      <c r="J494" s="35" t="inlineStr">
        <is>
          <t>4%</t>
        </is>
      </c>
      <c r="L494" s="35" t="inlineStr">
        <is>
          <t>4%</t>
        </is>
      </c>
      <c r="M494" s="88" t="inlineStr">
        <is>
          <t>x</t>
        </is>
      </c>
    </row>
    <row r="495" ht="24" customHeight="1">
      <c r="A495" s="414" t="n"/>
      <c r="B495" s="264" t="inlineStr">
        <is>
          <t>4级</t>
        </is>
      </c>
      <c r="C495" s="86" t="inlineStr">
        <is>
          <t>8</t>
        </is>
      </c>
      <c r="D495" s="86" t="inlineStr">
        <is>
          <t>72</t>
        </is>
      </c>
      <c r="E495" s="86" t="inlineStr">
        <is>
          <t>3</t>
        </is>
      </c>
      <c r="F495" s="86">
        <f>D495*E495/2</f>
        <v/>
      </c>
      <c r="G495" s="254">
        <f>F495*200</f>
        <v/>
      </c>
      <c r="H495" s="34" t="inlineStr">
        <is>
          <t>16</t>
        </is>
      </c>
      <c r="I495" s="35" t="inlineStr">
        <is>
          <t>5%</t>
        </is>
      </c>
      <c r="J495" s="35" t="inlineStr">
        <is>
          <t>5%</t>
        </is>
      </c>
      <c r="L495" s="35" t="inlineStr">
        <is>
          <t>5%</t>
        </is>
      </c>
      <c r="M495" s="88" t="inlineStr">
        <is>
          <t>x</t>
        </is>
      </c>
    </row>
    <row r="496" ht="24" customHeight="1">
      <c r="A496" s="414" t="n"/>
      <c r="B496" s="264" t="inlineStr">
        <is>
          <t>5级</t>
        </is>
      </c>
      <c r="C496" s="86" t="inlineStr">
        <is>
          <t>10</t>
        </is>
      </c>
      <c r="D496" s="86" t="inlineStr">
        <is>
          <t>88</t>
        </is>
      </c>
      <c r="E496" s="86" t="inlineStr">
        <is>
          <t>4</t>
        </is>
      </c>
      <c r="F496" s="86">
        <f>D496*E496/2</f>
        <v/>
      </c>
      <c r="G496" s="254">
        <f>F496*200</f>
        <v/>
      </c>
      <c r="H496" s="34" t="inlineStr">
        <is>
          <t>20</t>
        </is>
      </c>
      <c r="I496" s="35" t="inlineStr">
        <is>
          <t>7%</t>
        </is>
      </c>
      <c r="J496" s="35" t="inlineStr">
        <is>
          <t>7%</t>
        </is>
      </c>
      <c r="L496" s="35" t="inlineStr">
        <is>
          <t>7%</t>
        </is>
      </c>
      <c r="M496" s="88" t="inlineStr">
        <is>
          <t>x</t>
        </is>
      </c>
    </row>
    <row r="497" ht="24" customHeight="1">
      <c r="A497" s="414" t="n"/>
      <c r="B497" s="264" t="inlineStr">
        <is>
          <t>6级</t>
        </is>
      </c>
      <c r="C497" s="86" t="inlineStr">
        <is>
          <t>12</t>
        </is>
      </c>
      <c r="D497" s="86" t="inlineStr">
        <is>
          <t>128</t>
        </is>
      </c>
      <c r="E497" s="86" t="inlineStr">
        <is>
          <t>4</t>
        </is>
      </c>
      <c r="F497" s="86">
        <f>D497*E497/2</f>
        <v/>
      </c>
      <c r="G497" s="254">
        <f>F497*200</f>
        <v/>
      </c>
      <c r="H497" s="34" t="inlineStr">
        <is>
          <t>24</t>
        </is>
      </c>
      <c r="I497" s="35" t="inlineStr">
        <is>
          <t>9%</t>
        </is>
      </c>
      <c r="J497" s="35" t="inlineStr">
        <is>
          <t>9%</t>
        </is>
      </c>
      <c r="L497" s="35" t="inlineStr">
        <is>
          <t>9%</t>
        </is>
      </c>
      <c r="M497" s="88" t="inlineStr">
        <is>
          <t>x</t>
        </is>
      </c>
    </row>
    <row r="498" ht="24" customHeight="1">
      <c r="A498" s="414" t="n"/>
      <c r="B498" s="264" t="inlineStr">
        <is>
          <t>7级</t>
        </is>
      </c>
      <c r="C498" s="86" t="inlineStr">
        <is>
          <t>15</t>
        </is>
      </c>
      <c r="D498" s="86" t="inlineStr">
        <is>
          <t>168</t>
        </is>
      </c>
      <c r="E498" s="86" t="inlineStr">
        <is>
          <t>5</t>
        </is>
      </c>
      <c r="F498" s="86">
        <f>D498*E498/2</f>
        <v/>
      </c>
      <c r="G498" s="254">
        <f>F498*200</f>
        <v/>
      </c>
      <c r="H498" s="34" t="inlineStr">
        <is>
          <t>28</t>
        </is>
      </c>
      <c r="I498" s="35" t="inlineStr">
        <is>
          <t>11%</t>
        </is>
      </c>
      <c r="J498" s="35" t="inlineStr">
        <is>
          <t>11%</t>
        </is>
      </c>
      <c r="K498" s="35" t="inlineStr">
        <is>
          <t>15</t>
        </is>
      </c>
      <c r="L498" s="35" t="inlineStr">
        <is>
          <t>11%</t>
        </is>
      </c>
      <c r="M498" s="88" t="inlineStr">
        <is>
          <t>x</t>
        </is>
      </c>
    </row>
    <row r="499" ht="24" customHeight="1">
      <c r="A499" s="414" t="n"/>
      <c r="B499" s="264" t="inlineStr">
        <is>
          <t>8级</t>
        </is>
      </c>
      <c r="C499" s="86" t="inlineStr">
        <is>
          <t>18</t>
        </is>
      </c>
      <c r="D499" s="86" t="inlineStr">
        <is>
          <t>198</t>
        </is>
      </c>
      <c r="E499" s="86" t="inlineStr">
        <is>
          <t>6</t>
        </is>
      </c>
      <c r="F499" s="86">
        <f>D499*E499/2</f>
        <v/>
      </c>
      <c r="G499" s="254">
        <f>F499*200</f>
        <v/>
      </c>
      <c r="H499" s="34" t="inlineStr">
        <is>
          <t>32</t>
        </is>
      </c>
      <c r="I499" s="35" t="inlineStr">
        <is>
          <t>13%</t>
        </is>
      </c>
      <c r="J499" s="35" t="inlineStr">
        <is>
          <t>13%</t>
        </is>
      </c>
      <c r="K499" s="35" t="inlineStr">
        <is>
          <t>18</t>
        </is>
      </c>
      <c r="L499" s="35" t="inlineStr">
        <is>
          <t>13%</t>
        </is>
      </c>
      <c r="M499" s="88" t="inlineStr">
        <is>
          <t>x</t>
        </is>
      </c>
    </row>
    <row r="500" ht="24" customHeight="1">
      <c r="A500" s="414" t="n"/>
      <c r="B500" s="264" t="inlineStr">
        <is>
          <t>9级</t>
        </is>
      </c>
      <c r="C500" s="86" t="inlineStr">
        <is>
          <t>21</t>
        </is>
      </c>
      <c r="D500" s="86" t="inlineStr">
        <is>
          <t>248</t>
        </is>
      </c>
      <c r="E500" s="86" t="inlineStr">
        <is>
          <t>6</t>
        </is>
      </c>
      <c r="F500" s="86">
        <f>D500*E500/2</f>
        <v/>
      </c>
      <c r="G500" s="254">
        <f>F500*200</f>
        <v/>
      </c>
      <c r="H500" s="34" t="inlineStr">
        <is>
          <t>36</t>
        </is>
      </c>
      <c r="I500" s="35" t="inlineStr">
        <is>
          <t>15%</t>
        </is>
      </c>
      <c r="J500" s="35" t="inlineStr">
        <is>
          <t>15%</t>
        </is>
      </c>
      <c r="L500" s="35" t="inlineStr">
        <is>
          <t>15%</t>
        </is>
      </c>
      <c r="M500" s="88" t="inlineStr">
        <is>
          <t>x</t>
        </is>
      </c>
    </row>
    <row r="501" ht="24" customHeight="1">
      <c r="A501" s="414" t="n"/>
      <c r="B501" s="264" t="inlineStr">
        <is>
          <t>10级</t>
        </is>
      </c>
      <c r="C501" s="86" t="inlineStr">
        <is>
          <t>24</t>
        </is>
      </c>
      <c r="D501" s="86" t="inlineStr">
        <is>
          <t>300</t>
        </is>
      </c>
      <c r="E501" s="86" t="inlineStr">
        <is>
          <t>8</t>
        </is>
      </c>
      <c r="F501" s="86">
        <f>D501*E501/2</f>
        <v/>
      </c>
      <c r="G501" s="254">
        <f>F501*200</f>
        <v/>
      </c>
      <c r="H501" s="34" t="inlineStr">
        <is>
          <t>42</t>
        </is>
      </c>
      <c r="I501" s="35" t="inlineStr">
        <is>
          <t>17%</t>
        </is>
      </c>
      <c r="J501" s="35" t="inlineStr">
        <is>
          <t>17%</t>
        </is>
      </c>
      <c r="L501" s="35" t="inlineStr">
        <is>
          <t>17%</t>
        </is>
      </c>
      <c r="M501" s="88" t="inlineStr">
        <is>
          <t>x</t>
        </is>
      </c>
    </row>
    <row r="502" ht="24" customHeight="1">
      <c r="A502" s="414" t="n"/>
      <c r="B502" s="264" t="inlineStr">
        <is>
          <t>11级</t>
        </is>
      </c>
      <c r="C502" s="86" t="inlineStr">
        <is>
          <t>27</t>
        </is>
      </c>
      <c r="D502" s="86" t="inlineStr">
        <is>
          <t>320</t>
        </is>
      </c>
      <c r="E502" s="86" t="inlineStr">
        <is>
          <t>8</t>
        </is>
      </c>
      <c r="F502" s="86">
        <f>D502*E502/2</f>
        <v/>
      </c>
      <c r="G502" s="254">
        <f>F502*200</f>
        <v/>
      </c>
      <c r="H502" s="34" t="inlineStr">
        <is>
          <t>50</t>
        </is>
      </c>
      <c r="I502" s="35" t="inlineStr">
        <is>
          <t>19%</t>
        </is>
      </c>
      <c r="J502" s="35" t="inlineStr">
        <is>
          <t>19%</t>
        </is>
      </c>
      <c r="L502" s="35" t="inlineStr">
        <is>
          <t>19%</t>
        </is>
      </c>
      <c r="M502" s="88" t="inlineStr">
        <is>
          <t>x</t>
        </is>
      </c>
    </row>
    <row r="503" ht="24" customHeight="1">
      <c r="A503" s="414" t="n"/>
      <c r="B503" s="264" t="inlineStr">
        <is>
          <t>12级</t>
        </is>
      </c>
      <c r="C503" s="86" t="inlineStr">
        <is>
          <t>30</t>
        </is>
      </c>
      <c r="D503" s="86" t="inlineStr">
        <is>
          <t>360</t>
        </is>
      </c>
      <c r="E503" s="86" t="inlineStr">
        <is>
          <t>8</t>
        </is>
      </c>
      <c r="F503" s="86">
        <f>D503*E503/2</f>
        <v/>
      </c>
      <c r="G503" s="254">
        <f>F503*200</f>
        <v/>
      </c>
      <c r="H503" s="34" t="inlineStr">
        <is>
          <t>58</t>
        </is>
      </c>
      <c r="I503" s="35" t="inlineStr">
        <is>
          <t>21%</t>
        </is>
      </c>
      <c r="J503" s="35" t="inlineStr">
        <is>
          <t>21%</t>
        </is>
      </c>
      <c r="L503" s="35" t="inlineStr">
        <is>
          <t>21%</t>
        </is>
      </c>
      <c r="M503" s="88" t="inlineStr">
        <is>
          <t>x</t>
        </is>
      </c>
    </row>
    <row r="504" ht="24" customHeight="1">
      <c r="A504" s="414" t="n"/>
      <c r="B504" s="264" t="inlineStr">
        <is>
          <t>13级</t>
        </is>
      </c>
      <c r="C504" s="86" t="inlineStr">
        <is>
          <t>33</t>
        </is>
      </c>
      <c r="D504" s="86" t="inlineStr">
        <is>
          <t>386</t>
        </is>
      </c>
      <c r="E504" s="86" t="inlineStr">
        <is>
          <t>9</t>
        </is>
      </c>
      <c r="F504" s="86">
        <f>D504*E504/2</f>
        <v/>
      </c>
      <c r="G504" s="254">
        <f>F504*200</f>
        <v/>
      </c>
      <c r="H504" s="34" t="inlineStr">
        <is>
          <t>66</t>
        </is>
      </c>
      <c r="I504" s="35" t="inlineStr">
        <is>
          <t>23%</t>
        </is>
      </c>
      <c r="J504" s="35" t="inlineStr">
        <is>
          <t>23%</t>
        </is>
      </c>
      <c r="L504" s="35" t="inlineStr">
        <is>
          <t>23%</t>
        </is>
      </c>
      <c r="M504" s="88" t="inlineStr">
        <is>
          <t>x</t>
        </is>
      </c>
    </row>
    <row r="505" ht="24" customHeight="1">
      <c r="A505" s="414" t="n"/>
      <c r="B505" s="264" t="inlineStr">
        <is>
          <t>14级</t>
        </is>
      </c>
      <c r="C505" s="86" t="inlineStr">
        <is>
          <t>36</t>
        </is>
      </c>
      <c r="D505" s="86" t="inlineStr">
        <is>
          <t>396</t>
        </is>
      </c>
      <c r="E505" s="86" t="inlineStr">
        <is>
          <t>9</t>
        </is>
      </c>
      <c r="F505" s="86">
        <f>D505*E505/2</f>
        <v/>
      </c>
      <c r="G505" s="254">
        <f>F505*200</f>
        <v/>
      </c>
      <c r="H505" s="34" t="inlineStr">
        <is>
          <t>74</t>
        </is>
      </c>
      <c r="I505" s="35" t="inlineStr">
        <is>
          <t>25%</t>
        </is>
      </c>
      <c r="J505" s="35" t="inlineStr">
        <is>
          <t>25%</t>
        </is>
      </c>
      <c r="L505" s="35" t="inlineStr">
        <is>
          <t>25%</t>
        </is>
      </c>
      <c r="M505" s="88" t="inlineStr">
        <is>
          <t>x</t>
        </is>
      </c>
    </row>
    <row r="506" ht="24" customHeight="1">
      <c r="A506" s="414" t="n"/>
      <c r="B506" s="264" t="inlineStr">
        <is>
          <t>15级</t>
        </is>
      </c>
      <c r="C506" s="86" t="inlineStr">
        <is>
          <t>39</t>
        </is>
      </c>
      <c r="D506" s="86" t="inlineStr">
        <is>
          <t>410</t>
        </is>
      </c>
      <c r="E506" s="86" t="inlineStr">
        <is>
          <t>10</t>
        </is>
      </c>
      <c r="F506" s="86">
        <f>D506*E506/2</f>
        <v/>
      </c>
      <c r="G506" s="254">
        <f>F506*200</f>
        <v/>
      </c>
      <c r="H506" s="34" t="inlineStr">
        <is>
          <t>82</t>
        </is>
      </c>
      <c r="I506" s="35" t="inlineStr">
        <is>
          <t>28%</t>
        </is>
      </c>
      <c r="J506" s="35" t="inlineStr">
        <is>
          <t>28%</t>
        </is>
      </c>
      <c r="L506" s="35" t="inlineStr">
        <is>
          <t>28%</t>
        </is>
      </c>
      <c r="M506" s="88" t="inlineStr">
        <is>
          <t>x</t>
        </is>
      </c>
    </row>
    <row r="507" ht="24" customHeight="1">
      <c r="A507" s="414" t="n"/>
      <c r="B507" s="264" t="inlineStr">
        <is>
          <t>16级</t>
        </is>
      </c>
      <c r="C507" s="86" t="inlineStr">
        <is>
          <t>42</t>
        </is>
      </c>
      <c r="D507" s="86" t="inlineStr">
        <is>
          <t>420</t>
        </is>
      </c>
      <c r="E507" s="86" t="inlineStr">
        <is>
          <t>10</t>
        </is>
      </c>
      <c r="F507" s="86">
        <f>D507*E507/2</f>
        <v/>
      </c>
      <c r="G507" s="254">
        <f>F507*200</f>
        <v/>
      </c>
      <c r="H507" s="34" t="inlineStr">
        <is>
          <t>90</t>
        </is>
      </c>
      <c r="I507" s="35" t="inlineStr">
        <is>
          <t>31%</t>
        </is>
      </c>
      <c r="J507" s="35" t="inlineStr">
        <is>
          <t>31%</t>
        </is>
      </c>
      <c r="L507" s="35" t="inlineStr">
        <is>
          <t>31%</t>
        </is>
      </c>
      <c r="M507" s="88" t="inlineStr">
        <is>
          <t>x</t>
        </is>
      </c>
    </row>
    <row r="508" ht="24" customHeight="1">
      <c r="A508" s="414" t="n"/>
      <c r="B508" s="264" t="inlineStr">
        <is>
          <t>17级</t>
        </is>
      </c>
      <c r="C508" s="86" t="inlineStr">
        <is>
          <t>45</t>
        </is>
      </c>
      <c r="D508" s="86" t="inlineStr">
        <is>
          <t>442</t>
        </is>
      </c>
      <c r="E508" s="86" t="inlineStr">
        <is>
          <t>12</t>
        </is>
      </c>
      <c r="F508" s="86">
        <f>D508*E508/2</f>
        <v/>
      </c>
      <c r="G508" s="254">
        <f>F508*200</f>
        <v/>
      </c>
      <c r="H508" s="34" t="inlineStr">
        <is>
          <t>98</t>
        </is>
      </c>
      <c r="I508" s="35" t="inlineStr">
        <is>
          <t>34%</t>
        </is>
      </c>
      <c r="J508" s="35" t="inlineStr">
        <is>
          <t>34%</t>
        </is>
      </c>
      <c r="L508" s="35" t="inlineStr">
        <is>
          <t>34%</t>
        </is>
      </c>
      <c r="M508" s="88" t="inlineStr">
        <is>
          <t>x</t>
        </is>
      </c>
    </row>
    <row r="509" ht="24" customHeight="1">
      <c r="A509" s="749" t="n"/>
      <c r="B509" s="138" t="inlineStr">
        <is>
          <t>18级</t>
        </is>
      </c>
      <c r="C509" s="139" t="inlineStr">
        <is>
          <t>48</t>
        </is>
      </c>
      <c r="D509" s="91" t="inlineStr">
        <is>
          <t>x</t>
        </is>
      </c>
      <c r="E509" s="91" t="inlineStr">
        <is>
          <t>x</t>
        </is>
      </c>
      <c r="F509" s="91" t="inlineStr">
        <is>
          <t>x</t>
        </is>
      </c>
      <c r="G509" s="1237" t="inlineStr">
        <is>
          <t>x</t>
        </is>
      </c>
      <c r="H509" s="47" t="inlineStr">
        <is>
          <t>108</t>
        </is>
      </c>
      <c r="I509" s="42" t="inlineStr">
        <is>
          <t>37%</t>
        </is>
      </c>
      <c r="J509" s="42" t="inlineStr">
        <is>
          <t>37%</t>
        </is>
      </c>
      <c r="L509" s="42" t="inlineStr">
        <is>
          <t>37%</t>
        </is>
      </c>
      <c r="M509" s="92" t="inlineStr">
        <is>
          <t>x</t>
        </is>
      </c>
    </row>
    <row r="510" ht="24" customHeight="1">
      <c r="A510" s="151" t="inlineStr"/>
    </row>
    <row r="511" ht="24" customHeight="1">
      <c r="A511" s="386" t="inlineStr">
        <is>
          <t>群侠名册</t>
        </is>
      </c>
      <c r="B511" s="386" t="inlineStr">
        <is>
          <t>属性</t>
        </is>
      </c>
      <c r="C511" s="386" t="inlineStr">
        <is>
          <t>战斗力</t>
        </is>
      </c>
      <c r="D511" s="386" t="inlineStr">
        <is>
          <t>进度值</t>
        </is>
      </c>
      <c r="E511" s="386" t="inlineStr">
        <is>
          <t>单次材料</t>
        </is>
      </c>
      <c r="F511" s="386" t="inlineStr">
        <is>
          <t>满值材料</t>
        </is>
      </c>
      <c r="G511" s="989" t="inlineStr">
        <is>
          <t>满值斗豆</t>
        </is>
      </c>
      <c r="H511" s="989" t="inlineStr">
        <is>
          <t>生命值</t>
        </is>
      </c>
      <c r="I511" s="989" t="inlineStr">
        <is>
          <t>大型暴伤</t>
        </is>
      </c>
      <c r="J511" s="989" t="inlineStr">
        <is>
          <t>小型暴伤</t>
        </is>
      </c>
      <c r="K511" s="989" t="inlineStr">
        <is>
          <t>力量</t>
        </is>
      </c>
      <c r="L511" s="989" t="inlineStr">
        <is>
          <t>固伤减免</t>
        </is>
      </c>
      <c r="M511" s="386" t="inlineStr">
        <is>
          <t>x</t>
        </is>
      </c>
    </row>
    <row r="512" ht="24" customHeight="1">
      <c r="A512" s="744" t="inlineStr">
        <is>
          <t>江湖笑谈
3星郭靖
3星石破天
3星张无忌
1星笑红尘
侠士≥10级</t>
        </is>
      </c>
      <c r="B512" s="1264" t="inlineStr">
        <is>
          <t>0级</t>
        </is>
      </c>
      <c r="C512" s="74" t="inlineStr">
        <is>
          <t>1</t>
        </is>
      </c>
      <c r="D512" s="74" t="inlineStr">
        <is>
          <t>8</t>
        </is>
      </c>
      <c r="E512" s="74" t="inlineStr">
        <is>
          <t>1</t>
        </is>
      </c>
      <c r="F512" s="74">
        <f>D512*E512/2</f>
        <v/>
      </c>
      <c r="G512" s="1265">
        <f>F512*200</f>
        <v/>
      </c>
      <c r="H512" s="312" t="inlineStr">
        <is>
          <t>2</t>
        </is>
      </c>
      <c r="I512" s="566" t="inlineStr">
        <is>
          <t>1%</t>
        </is>
      </c>
      <c r="J512" s="566" t="inlineStr">
        <is>
          <t>1%</t>
        </is>
      </c>
      <c r="K512" s="566" t="inlineStr">
        <is>
          <t>1</t>
        </is>
      </c>
      <c r="L512" s="566" t="inlineStr">
        <is>
          <t>1</t>
        </is>
      </c>
      <c r="M512" s="1056" t="inlineStr">
        <is>
          <t>x</t>
        </is>
      </c>
    </row>
    <row r="513" ht="24" customHeight="1">
      <c r="A513" s="414" t="n"/>
      <c r="B513" s="264" t="inlineStr">
        <is>
          <t>1级</t>
        </is>
      </c>
      <c r="C513" s="86" t="inlineStr">
        <is>
          <t>2</t>
        </is>
      </c>
      <c r="D513" s="86" t="inlineStr">
        <is>
          <t>18</t>
        </is>
      </c>
      <c r="E513" s="86" t="inlineStr">
        <is>
          <t>1</t>
        </is>
      </c>
      <c r="F513" s="86">
        <f>D513*E513/2</f>
        <v/>
      </c>
      <c r="G513" s="254">
        <f>F513*200</f>
        <v/>
      </c>
      <c r="H513" s="34" t="inlineStr">
        <is>
          <t>4</t>
        </is>
      </c>
      <c r="M513" s="88" t="inlineStr">
        <is>
          <t>x</t>
        </is>
      </c>
    </row>
    <row r="514" ht="24" customHeight="1">
      <c r="A514" s="414" t="n"/>
      <c r="B514" s="264" t="inlineStr">
        <is>
          <t>2级</t>
        </is>
      </c>
      <c r="C514" s="86" t="inlineStr">
        <is>
          <t>4</t>
        </is>
      </c>
      <c r="D514" s="86" t="inlineStr">
        <is>
          <t>32</t>
        </is>
      </c>
      <c r="E514" s="86" t="inlineStr">
        <is>
          <t>2</t>
        </is>
      </c>
      <c r="F514" s="86">
        <f>D514*E514/2</f>
        <v/>
      </c>
      <c r="G514" s="254">
        <f>F514*200</f>
        <v/>
      </c>
      <c r="H514" s="34" t="inlineStr">
        <is>
          <t>8</t>
        </is>
      </c>
      <c r="M514" s="88" t="inlineStr">
        <is>
          <t>x</t>
        </is>
      </c>
    </row>
    <row r="515" ht="24" customHeight="1">
      <c r="A515" s="414" t="n"/>
      <c r="B515" s="264" t="inlineStr">
        <is>
          <t>3级</t>
        </is>
      </c>
      <c r="C515" s="86" t="inlineStr">
        <is>
          <t>6</t>
        </is>
      </c>
      <c r="D515" s="86" t="inlineStr">
        <is>
          <t>66</t>
        </is>
      </c>
      <c r="E515" s="86" t="inlineStr">
        <is>
          <t>2</t>
        </is>
      </c>
      <c r="F515" s="86">
        <f>D515*E515/2</f>
        <v/>
      </c>
      <c r="G515" s="254">
        <f>F515*200</f>
        <v/>
      </c>
      <c r="H515" s="34" t="inlineStr">
        <is>
          <t>12</t>
        </is>
      </c>
      <c r="M515" s="88" t="inlineStr">
        <is>
          <t>x</t>
        </is>
      </c>
    </row>
    <row r="516" ht="24" customHeight="1">
      <c r="A516" s="414" t="n"/>
      <c r="B516" s="264" t="inlineStr">
        <is>
          <t>4级</t>
        </is>
      </c>
      <c r="C516" s="86" t="inlineStr">
        <is>
          <t>8</t>
        </is>
      </c>
      <c r="D516" s="86" t="inlineStr">
        <is>
          <t>72</t>
        </is>
      </c>
      <c r="E516" s="86" t="inlineStr">
        <is>
          <t>3</t>
        </is>
      </c>
      <c r="F516" s="86">
        <f>D516*E516/2</f>
        <v/>
      </c>
      <c r="G516" s="254">
        <f>F516*200</f>
        <v/>
      </c>
      <c r="H516" s="34" t="inlineStr">
        <is>
          <t>16</t>
        </is>
      </c>
      <c r="M516" s="88" t="inlineStr">
        <is>
          <t>x</t>
        </is>
      </c>
    </row>
    <row r="517" ht="24" customHeight="1">
      <c r="A517" s="414" t="n"/>
      <c r="B517" s="264" t="inlineStr">
        <is>
          <t>5级</t>
        </is>
      </c>
      <c r="C517" s="86" t="inlineStr">
        <is>
          <t>10</t>
        </is>
      </c>
      <c r="D517" s="86" t="inlineStr">
        <is>
          <t>88</t>
        </is>
      </c>
      <c r="E517" s="86" t="inlineStr">
        <is>
          <t>4</t>
        </is>
      </c>
      <c r="F517" s="86">
        <f>D517*E517/2</f>
        <v/>
      </c>
      <c r="G517" s="254">
        <f>F517*200</f>
        <v/>
      </c>
      <c r="H517" s="34" t="inlineStr">
        <is>
          <t>20</t>
        </is>
      </c>
      <c r="M517" s="88" t="inlineStr">
        <is>
          <t>x</t>
        </is>
      </c>
    </row>
    <row r="518" ht="24" customHeight="1">
      <c r="A518" s="414" t="n"/>
      <c r="B518" s="264" t="inlineStr">
        <is>
          <t>6级</t>
        </is>
      </c>
      <c r="C518" s="86" t="inlineStr">
        <is>
          <t>12</t>
        </is>
      </c>
      <c r="D518" s="86" t="inlineStr">
        <is>
          <t>128</t>
        </is>
      </c>
      <c r="E518" s="86" t="inlineStr">
        <is>
          <t>4</t>
        </is>
      </c>
      <c r="F518" s="86">
        <f>D518*E518/2</f>
        <v/>
      </c>
      <c r="G518" s="254">
        <f>F518*200</f>
        <v/>
      </c>
      <c r="H518" s="34" t="inlineStr">
        <is>
          <t>24</t>
        </is>
      </c>
      <c r="M518" s="88" t="inlineStr">
        <is>
          <t>x</t>
        </is>
      </c>
    </row>
    <row r="519" ht="24" customHeight="1">
      <c r="A519" s="414" t="n"/>
      <c r="B519" s="264" t="inlineStr">
        <is>
          <t>7级</t>
        </is>
      </c>
      <c r="C519" s="86" t="inlineStr">
        <is>
          <t>15</t>
        </is>
      </c>
      <c r="D519" s="86" t="inlineStr">
        <is>
          <t>168</t>
        </is>
      </c>
      <c r="E519" s="86" t="inlineStr">
        <is>
          <t>5</t>
        </is>
      </c>
      <c r="F519" s="86">
        <f>D519*E519/2</f>
        <v/>
      </c>
      <c r="G519" s="254">
        <f>F519*200</f>
        <v/>
      </c>
      <c r="H519" s="34" t="inlineStr">
        <is>
          <t>28</t>
        </is>
      </c>
      <c r="M519" s="88" t="inlineStr">
        <is>
          <t>x</t>
        </is>
      </c>
    </row>
    <row r="520" ht="24" customHeight="1">
      <c r="A520" s="414" t="n"/>
      <c r="B520" s="264" t="inlineStr">
        <is>
          <t>8级</t>
        </is>
      </c>
      <c r="C520" s="86" t="inlineStr">
        <is>
          <t>18</t>
        </is>
      </c>
      <c r="D520" s="86" t="inlineStr">
        <is>
          <t>198</t>
        </is>
      </c>
      <c r="E520" s="86" t="inlineStr">
        <is>
          <t>6</t>
        </is>
      </c>
      <c r="F520" s="86">
        <f>D520*E520/2</f>
        <v/>
      </c>
      <c r="G520" s="254">
        <f>F520*200</f>
        <v/>
      </c>
      <c r="H520" s="34" t="inlineStr">
        <is>
          <t>32</t>
        </is>
      </c>
      <c r="M520" s="88" t="inlineStr">
        <is>
          <t>x</t>
        </is>
      </c>
    </row>
    <row r="521" ht="24" customHeight="1">
      <c r="A521" s="414" t="n"/>
      <c r="B521" s="264" t="inlineStr">
        <is>
          <t>9级</t>
        </is>
      </c>
      <c r="C521" s="86" t="inlineStr">
        <is>
          <t>21</t>
        </is>
      </c>
      <c r="D521" s="86" t="inlineStr">
        <is>
          <t>248</t>
        </is>
      </c>
      <c r="E521" s="86" t="inlineStr">
        <is>
          <t>6</t>
        </is>
      </c>
      <c r="F521" s="86">
        <f>D521*E521/2</f>
        <v/>
      </c>
      <c r="G521" s="254">
        <f>F521*200</f>
        <v/>
      </c>
      <c r="H521" s="34" t="inlineStr">
        <is>
          <t>36</t>
        </is>
      </c>
      <c r="M521" s="88" t="inlineStr">
        <is>
          <t>x</t>
        </is>
      </c>
    </row>
    <row r="522" ht="24" customHeight="1">
      <c r="A522" s="414" t="n"/>
      <c r="B522" s="264" t="inlineStr">
        <is>
          <t>10级</t>
        </is>
      </c>
      <c r="C522" s="86" t="inlineStr">
        <is>
          <t>24</t>
        </is>
      </c>
      <c r="D522" s="86" t="inlineStr">
        <is>
          <t>300</t>
        </is>
      </c>
      <c r="E522" s="86" t="inlineStr">
        <is>
          <t>8</t>
        </is>
      </c>
      <c r="F522" s="86">
        <f>D522*E522/2</f>
        <v/>
      </c>
      <c r="G522" s="254">
        <f>F522*200</f>
        <v/>
      </c>
      <c r="H522" s="34" t="inlineStr">
        <is>
          <t>42</t>
        </is>
      </c>
      <c r="M522" s="88" t="inlineStr">
        <is>
          <t>x</t>
        </is>
      </c>
    </row>
    <row r="523" ht="24" customHeight="1">
      <c r="A523" s="414" t="n"/>
      <c r="B523" s="264" t="inlineStr">
        <is>
          <t>11级</t>
        </is>
      </c>
      <c r="C523" s="86" t="inlineStr">
        <is>
          <t>27</t>
        </is>
      </c>
      <c r="D523" s="86" t="inlineStr">
        <is>
          <t>320</t>
        </is>
      </c>
      <c r="E523" s="86" t="inlineStr">
        <is>
          <t>8</t>
        </is>
      </c>
      <c r="F523" s="86">
        <f>D523*E523/2</f>
        <v/>
      </c>
      <c r="G523" s="254">
        <f>F523*200</f>
        <v/>
      </c>
      <c r="H523" s="34" t="inlineStr">
        <is>
          <t>50</t>
        </is>
      </c>
      <c r="M523" s="88" t="inlineStr">
        <is>
          <t>x</t>
        </is>
      </c>
    </row>
    <row r="524" ht="24" customHeight="1">
      <c r="A524" s="414" t="n"/>
      <c r="B524" s="264" t="inlineStr">
        <is>
          <t>12级</t>
        </is>
      </c>
      <c r="C524" s="86" t="inlineStr">
        <is>
          <t>30</t>
        </is>
      </c>
      <c r="D524" s="86" t="inlineStr">
        <is>
          <t>360</t>
        </is>
      </c>
      <c r="E524" s="86" t="inlineStr">
        <is>
          <t>8</t>
        </is>
      </c>
      <c r="F524" s="86">
        <f>D524*E524/2</f>
        <v/>
      </c>
      <c r="G524" s="254">
        <f>F524*200</f>
        <v/>
      </c>
      <c r="H524" s="34" t="inlineStr">
        <is>
          <t>58</t>
        </is>
      </c>
      <c r="M524" s="88" t="inlineStr">
        <is>
          <t>x</t>
        </is>
      </c>
    </row>
    <row r="525" ht="24" customHeight="1">
      <c r="A525" s="414" t="n"/>
      <c r="B525" s="264" t="inlineStr">
        <is>
          <t>13级</t>
        </is>
      </c>
      <c r="C525" s="86" t="inlineStr">
        <is>
          <t>33</t>
        </is>
      </c>
      <c r="D525" s="86" t="inlineStr">
        <is>
          <t>386</t>
        </is>
      </c>
      <c r="E525" s="86" t="inlineStr">
        <is>
          <t>9</t>
        </is>
      </c>
      <c r="F525" s="86">
        <f>D525*E525/2</f>
        <v/>
      </c>
      <c r="G525" s="254">
        <f>F525*200</f>
        <v/>
      </c>
      <c r="H525" s="34" t="inlineStr">
        <is>
          <t>66</t>
        </is>
      </c>
      <c r="M525" s="88" t="inlineStr">
        <is>
          <t>x</t>
        </is>
      </c>
    </row>
    <row r="526" ht="24" customHeight="1">
      <c r="A526" s="414" t="n"/>
      <c r="B526" s="264" t="inlineStr">
        <is>
          <t>14级</t>
        </is>
      </c>
      <c r="C526" s="86" t="inlineStr">
        <is>
          <t>36</t>
        </is>
      </c>
      <c r="D526" s="86" t="inlineStr">
        <is>
          <t>396</t>
        </is>
      </c>
      <c r="E526" s="86" t="inlineStr">
        <is>
          <t>9</t>
        </is>
      </c>
      <c r="F526" s="86">
        <f>D526*E526/2</f>
        <v/>
      </c>
      <c r="G526" s="254">
        <f>F526*200</f>
        <v/>
      </c>
      <c r="H526" s="34" t="inlineStr">
        <is>
          <t>74</t>
        </is>
      </c>
      <c r="M526" s="88" t="inlineStr">
        <is>
          <t>x</t>
        </is>
      </c>
    </row>
    <row r="527" ht="24" customHeight="1">
      <c r="A527" s="414" t="n"/>
      <c r="B527" s="264" t="inlineStr">
        <is>
          <t>15级</t>
        </is>
      </c>
      <c r="C527" s="86" t="inlineStr">
        <is>
          <t>39</t>
        </is>
      </c>
      <c r="D527" s="86" t="inlineStr">
        <is>
          <t>410</t>
        </is>
      </c>
      <c r="E527" s="86" t="inlineStr">
        <is>
          <t>10</t>
        </is>
      </c>
      <c r="F527" s="86">
        <f>D527*E527/2</f>
        <v/>
      </c>
      <c r="G527" s="254">
        <f>F527*200</f>
        <v/>
      </c>
      <c r="H527" s="34" t="inlineStr">
        <is>
          <t>82</t>
        </is>
      </c>
      <c r="M527" s="88" t="inlineStr">
        <is>
          <t>x</t>
        </is>
      </c>
    </row>
    <row r="528" ht="24" customHeight="1">
      <c r="A528" s="414" t="n"/>
      <c r="B528" s="264" t="inlineStr">
        <is>
          <t>16级</t>
        </is>
      </c>
      <c r="C528" s="86" t="inlineStr">
        <is>
          <t>42</t>
        </is>
      </c>
      <c r="D528" s="86" t="inlineStr">
        <is>
          <t>420</t>
        </is>
      </c>
      <c r="E528" s="86" t="inlineStr">
        <is>
          <t>10</t>
        </is>
      </c>
      <c r="F528" s="86">
        <f>D528*E528/2</f>
        <v/>
      </c>
      <c r="G528" s="254">
        <f>F528*200</f>
        <v/>
      </c>
      <c r="H528" s="34" t="inlineStr">
        <is>
          <t>90</t>
        </is>
      </c>
      <c r="M528" s="88" t="inlineStr">
        <is>
          <t>x</t>
        </is>
      </c>
    </row>
    <row r="529" ht="24" customHeight="1">
      <c r="A529" s="414" t="n"/>
      <c r="B529" s="264" t="inlineStr">
        <is>
          <t>17级</t>
        </is>
      </c>
      <c r="C529" s="86" t="inlineStr">
        <is>
          <t>45</t>
        </is>
      </c>
      <c r="D529" s="86" t="inlineStr">
        <is>
          <t>442</t>
        </is>
      </c>
      <c r="E529" s="86" t="inlineStr">
        <is>
          <t>12</t>
        </is>
      </c>
      <c r="F529" s="86">
        <f>D529*E529/2</f>
        <v/>
      </c>
      <c r="G529" s="254">
        <f>F529*200</f>
        <v/>
      </c>
      <c r="H529" s="34" t="inlineStr">
        <is>
          <t>98</t>
        </is>
      </c>
      <c r="M529" s="88" t="inlineStr">
        <is>
          <t>x</t>
        </is>
      </c>
    </row>
    <row r="530" ht="24" customHeight="1">
      <c r="A530" s="749" t="n"/>
      <c r="B530" s="138" t="inlineStr">
        <is>
          <t>18级</t>
        </is>
      </c>
      <c r="C530" s="139" t="inlineStr">
        <is>
          <t>48</t>
        </is>
      </c>
      <c r="D530" s="91" t="inlineStr">
        <is>
          <t>x</t>
        </is>
      </c>
      <c r="E530" s="91" t="inlineStr">
        <is>
          <t>x</t>
        </is>
      </c>
      <c r="F530" s="91" t="inlineStr">
        <is>
          <t>x</t>
        </is>
      </c>
      <c r="G530" s="1237" t="inlineStr">
        <is>
          <t>x</t>
        </is>
      </c>
      <c r="H530" s="47" t="inlineStr">
        <is>
          <t>108</t>
        </is>
      </c>
      <c r="M530" s="92" t="inlineStr">
        <is>
          <t>x</t>
        </is>
      </c>
    </row>
    <row r="531" ht="24" customHeight="1">
      <c r="A531" s="1260" t="inlineStr"/>
      <c r="B531" s="22" t="n"/>
      <c r="C531" s="22" t="n"/>
      <c r="D531" s="22" t="n"/>
      <c r="E531" s="22" t="n"/>
      <c r="F531" s="22" t="n"/>
      <c r="G531" s="22" t="n"/>
      <c r="H531" s="22" t="n"/>
      <c r="I531" s="22" t="n"/>
      <c r="J531" s="22" t="n"/>
      <c r="K531" s="22" t="n"/>
      <c r="L531" s="22" t="n"/>
      <c r="M531" s="23" t="n"/>
    </row>
    <row r="532" ht="24" customHeight="1">
      <c r="A532" s="202" t="inlineStr">
        <is>
          <t>配饰共鸣</t>
        </is>
      </c>
      <c r="B532" s="205" t="inlineStr">
        <is>
          <t>属性</t>
        </is>
      </c>
      <c r="C532" s="205" t="inlineStr">
        <is>
          <t>0级</t>
        </is>
      </c>
      <c r="D532" s="205" t="inlineStr">
        <is>
          <t>1级</t>
        </is>
      </c>
      <c r="E532" s="205" t="inlineStr">
        <is>
          <t>2级</t>
        </is>
      </c>
      <c r="F532" s="205" t="inlineStr">
        <is>
          <t>3级</t>
        </is>
      </c>
      <c r="G532" s="205" t="inlineStr">
        <is>
          <t>4级</t>
        </is>
      </c>
      <c r="H532" s="205" t="inlineStr">
        <is>
          <t>5级</t>
        </is>
      </c>
      <c r="I532" s="947" t="inlineStr">
        <is>
          <t>6级</t>
        </is>
      </c>
      <c r="J532" s="202" t="inlineStr">
        <is>
          <t>侠客行</t>
        </is>
      </c>
      <c r="K532" s="204" t="inlineStr">
        <is>
          <t>任务奖励</t>
        </is>
      </c>
      <c r="L532" s="947" t="inlineStr">
        <is>
          <t>侠士需求</t>
        </is>
      </c>
      <c r="M532" s="57" t="n"/>
    </row>
    <row r="533" ht="24" customHeight="1">
      <c r="A533" s="1266" t="inlineStr">
        <is>
          <t>布衣</t>
        </is>
      </c>
      <c r="B533" s="319" t="inlineStr">
        <is>
          <t>战斗力</t>
        </is>
      </c>
      <c r="C533" s="566" t="inlineStr">
        <is>
          <t>1</t>
        </is>
      </c>
      <c r="D533" s="566" t="inlineStr">
        <is>
          <t>2</t>
        </is>
      </c>
      <c r="E533" s="566" t="inlineStr">
        <is>
          <t>3</t>
        </is>
      </c>
      <c r="F533" s="566" t="inlineStr">
        <is>
          <t>4</t>
        </is>
      </c>
      <c r="G533" s="566" t="inlineStr">
        <is>
          <t>5</t>
        </is>
      </c>
      <c r="H533" s="566" t="inlineStr">
        <is>
          <t>7</t>
        </is>
      </c>
      <c r="I533" s="769" t="inlineStr">
        <is>
          <t>9</t>
        </is>
      </c>
      <c r="J533" s="558" t="inlineStr">
        <is>
          <t>点石成金</t>
        </is>
      </c>
      <c r="K533" s="1267" t="inlineStr">
        <is>
          <t>侠士手记*1</t>
        </is>
      </c>
      <c r="L533" s="769" t="inlineStr">
        <is>
          <t>1小时 金属性   2级 1名</t>
        </is>
      </c>
      <c r="M533" s="159" t="n"/>
    </row>
    <row r="534" ht="24" customHeight="1">
      <c r="A534" s="11" t="n"/>
      <c r="B534" s="64" t="inlineStr">
        <is>
          <t>武器减伤</t>
        </is>
      </c>
      <c r="C534" s="65" t="inlineStr">
        <is>
          <t>0.8%</t>
        </is>
      </c>
      <c r="D534" s="65" t="inlineStr">
        <is>
          <t>2%</t>
        </is>
      </c>
      <c r="E534" s="65" t="inlineStr">
        <is>
          <t>3.2%</t>
        </is>
      </c>
      <c r="F534" s="65" t="inlineStr">
        <is>
          <t>4.5%</t>
        </is>
      </c>
      <c r="G534" s="65" t="inlineStr">
        <is>
          <t>6%</t>
        </is>
      </c>
      <c r="H534" s="65" t="inlineStr">
        <is>
          <t>8%</t>
        </is>
      </c>
      <c r="I534" s="78" t="inlineStr">
        <is>
          <t>11%</t>
        </is>
      </c>
      <c r="J534" s="82" t="inlineStr">
        <is>
          <t>千锤百炼</t>
        </is>
      </c>
      <c r="K534" s="1268" t="inlineStr">
        <is>
          <t>修身录*1</t>
        </is>
      </c>
      <c r="L534" s="84" t="inlineStr">
        <is>
          <t>2小时 金属性   5级 2名</t>
        </is>
      </c>
      <c r="M534" s="162" t="n"/>
    </row>
    <row r="535" ht="24" customHeight="1">
      <c r="A535" s="11" t="n"/>
      <c r="B535" s="64" t="inlineStr">
        <is>
          <t>单次消耗</t>
        </is>
      </c>
      <c r="C535" s="343" t="inlineStr">
        <is>
          <t>2</t>
        </is>
      </c>
      <c r="D535" s="343" t="inlineStr">
        <is>
          <t>4</t>
        </is>
      </c>
      <c r="E535" s="343" t="inlineStr">
        <is>
          <t>4</t>
        </is>
      </c>
      <c r="F535" s="343" t="inlineStr">
        <is>
          <t>6</t>
        </is>
      </c>
      <c r="G535" s="343" t="inlineStr">
        <is>
          <t>6</t>
        </is>
      </c>
      <c r="H535" s="343" t="inlineStr">
        <is>
          <t>8</t>
        </is>
      </c>
      <c r="I535" s="78" t="inlineStr">
        <is>
          <t>3600必成</t>
        </is>
      </c>
      <c r="J535" s="810" t="inlineStr">
        <is>
          <t>无坚不摧</t>
        </is>
      </c>
      <c r="K535" s="1269" t="inlineStr">
        <is>
          <t>侠士手记*2</t>
        </is>
      </c>
      <c r="L535" s="344" t="inlineStr">
        <is>
          <t>2小时 金属性 10级 2名</t>
        </is>
      </c>
      <c r="M535" s="195" t="n"/>
    </row>
    <row r="536" ht="24" customHeight="1">
      <c r="A536" s="884" t="inlineStr">
        <is>
          <t>青云戒</t>
        </is>
      </c>
      <c r="B536" s="61" t="inlineStr">
        <is>
          <t>战斗力</t>
        </is>
      </c>
      <c r="C536" s="340" t="inlineStr">
        <is>
          <t>1</t>
        </is>
      </c>
      <c r="D536" s="340" t="inlineStr">
        <is>
          <t>2</t>
        </is>
      </c>
      <c r="E536" s="340" t="inlineStr">
        <is>
          <t>3</t>
        </is>
      </c>
      <c r="F536" s="340" t="inlineStr">
        <is>
          <t>4</t>
        </is>
      </c>
      <c r="G536" s="340" t="inlineStr">
        <is>
          <t>5</t>
        </is>
      </c>
      <c r="H536" s="340" t="inlineStr">
        <is>
          <t>7</t>
        </is>
      </c>
      <c r="I536" s="207" t="inlineStr">
        <is>
          <t>10</t>
        </is>
      </c>
      <c r="J536" s="234" t="inlineStr">
        <is>
          <t>枯木逢春</t>
        </is>
      </c>
      <c r="K536" s="1270" t="inlineStr">
        <is>
          <t>鉴宝真炎*1</t>
        </is>
      </c>
      <c r="L536" s="207" t="inlineStr">
        <is>
          <t>1小时 木属性   2级 1名</t>
        </is>
      </c>
      <c r="M536" s="171" t="n"/>
    </row>
    <row r="537" ht="24" customHeight="1">
      <c r="A537" s="11" t="n"/>
      <c r="B537" s="85" t="inlineStr">
        <is>
          <t>命中率</t>
        </is>
      </c>
      <c r="C537" s="86" t="inlineStr">
        <is>
          <t>1%</t>
        </is>
      </c>
      <c r="D537" s="86" t="inlineStr">
        <is>
          <t>2%</t>
        </is>
      </c>
      <c r="E537" s="86" t="inlineStr">
        <is>
          <t>3%</t>
        </is>
      </c>
      <c r="F537" s="86" t="inlineStr">
        <is>
          <t>5%</t>
        </is>
      </c>
      <c r="G537" s="86" t="inlineStr">
        <is>
          <t>7%</t>
        </is>
      </c>
      <c r="H537" s="86" t="inlineStr">
        <is>
          <t>9%</t>
        </is>
      </c>
      <c r="I537" s="236" t="inlineStr">
        <is>
          <t>12%</t>
        </is>
      </c>
      <c r="J537" s="82" t="inlineStr">
        <is>
          <t>落英纷飞</t>
        </is>
      </c>
      <c r="K537" s="1268" t="inlineStr">
        <is>
          <t>侠士手记*1</t>
        </is>
      </c>
      <c r="L537" s="84" t="inlineStr">
        <is>
          <t>2小时 木属性   5级 2名</t>
        </is>
      </c>
      <c r="M537" s="162" t="n"/>
    </row>
    <row r="538" ht="24" customHeight="1">
      <c r="A538" s="11" t="n"/>
      <c r="B538" s="256" t="inlineStr">
        <is>
          <t>单次消耗</t>
        </is>
      </c>
      <c r="C538" s="90" t="inlineStr">
        <is>
          <t>2</t>
        </is>
      </c>
      <c r="D538" s="90" t="inlineStr">
        <is>
          <t>4</t>
        </is>
      </c>
      <c r="E538" s="90" t="inlineStr">
        <is>
          <t>4</t>
        </is>
      </c>
      <c r="F538" s="90" t="inlineStr">
        <is>
          <t>6</t>
        </is>
      </c>
      <c r="G538" s="90" t="inlineStr">
        <is>
          <t>6</t>
        </is>
      </c>
      <c r="H538" s="90" t="inlineStr">
        <is>
          <t>8</t>
        </is>
      </c>
      <c r="I538" s="290" t="inlineStr">
        <is>
          <t>3999必成</t>
        </is>
      </c>
      <c r="J538" s="810" t="inlineStr">
        <is>
          <t>森罗万象</t>
        </is>
      </c>
      <c r="K538" s="1269" t="inlineStr">
        <is>
          <t>鉴宝真炎*2</t>
        </is>
      </c>
      <c r="L538" s="344" t="inlineStr">
        <is>
          <t>2小时 木属性 10级 2名</t>
        </is>
      </c>
      <c r="M538" s="195" t="n"/>
    </row>
    <row r="539" ht="24" customHeight="1">
      <c r="A539" s="884" t="inlineStr">
        <is>
          <t>花宴</t>
        </is>
      </c>
      <c r="B539" s="319" t="inlineStr">
        <is>
          <t>战斗力</t>
        </is>
      </c>
      <c r="C539" s="566" t="inlineStr">
        <is>
          <t>1</t>
        </is>
      </c>
      <c r="D539" s="566" t="inlineStr">
        <is>
          <t>2</t>
        </is>
      </c>
      <c r="E539" s="566" t="inlineStr">
        <is>
          <t>3</t>
        </is>
      </c>
      <c r="F539" s="566" t="inlineStr">
        <is>
          <t>4</t>
        </is>
      </c>
      <c r="G539" s="566" t="inlineStr">
        <is>
          <t>5</t>
        </is>
      </c>
      <c r="H539" s="566" t="inlineStr">
        <is>
          <t>7</t>
        </is>
      </c>
      <c r="I539" s="769" t="inlineStr">
        <is>
          <t>10</t>
        </is>
      </c>
      <c r="J539" s="234" t="inlineStr">
        <is>
          <t>累土聚沙</t>
        </is>
      </c>
      <c r="K539" s="1270" t="inlineStr">
        <is>
          <t>太玄经*1</t>
        </is>
      </c>
      <c r="L539" s="207" t="inlineStr">
        <is>
          <t>1小时 土属性   2级 1名</t>
        </is>
      </c>
      <c r="M539" s="171" t="n"/>
    </row>
    <row r="540" ht="24" customHeight="1">
      <c r="A540" s="11" t="n"/>
      <c r="B540" s="64" t="inlineStr">
        <is>
          <t>武器增伤</t>
        </is>
      </c>
      <c r="C540" s="65" t="inlineStr">
        <is>
          <t>1%</t>
        </is>
      </c>
      <c r="D540" s="65" t="inlineStr">
        <is>
          <t>2%</t>
        </is>
      </c>
      <c r="E540" s="65" t="inlineStr">
        <is>
          <t>3%</t>
        </is>
      </c>
      <c r="F540" s="65" t="inlineStr">
        <is>
          <t>5%</t>
        </is>
      </c>
      <c r="G540" s="65" t="inlineStr">
        <is>
          <t>7%</t>
        </is>
      </c>
      <c r="H540" s="65" t="inlineStr">
        <is>
          <t>9%</t>
        </is>
      </c>
      <c r="I540" s="78" t="inlineStr">
        <is>
          <t>12%</t>
        </is>
      </c>
      <c r="J540" s="82" t="inlineStr">
        <is>
          <t>积土成山</t>
        </is>
      </c>
      <c r="K540" s="1268" t="inlineStr">
        <is>
          <t>玄铁令*1</t>
        </is>
      </c>
      <c r="L540" s="84" t="inlineStr">
        <is>
          <t>2小时 土属性   5级 2名</t>
        </is>
      </c>
      <c r="M540" s="162" t="n"/>
    </row>
    <row r="541" ht="24" customHeight="1">
      <c r="A541" s="11" t="n"/>
      <c r="B541" s="64" t="inlineStr">
        <is>
          <t>单次消耗</t>
        </is>
      </c>
      <c r="C541" s="343" t="inlineStr">
        <is>
          <t>2</t>
        </is>
      </c>
      <c r="D541" s="343" t="inlineStr">
        <is>
          <t>4</t>
        </is>
      </c>
      <c r="E541" s="343" t="inlineStr">
        <is>
          <t>4</t>
        </is>
      </c>
      <c r="F541" s="343" t="inlineStr">
        <is>
          <t>6</t>
        </is>
      </c>
      <c r="G541" s="343" t="inlineStr">
        <is>
          <t>6</t>
        </is>
      </c>
      <c r="H541" s="343" t="inlineStr">
        <is>
          <t>8</t>
        </is>
      </c>
      <c r="I541" s="78" t="inlineStr">
        <is>
          <t>3999必成</t>
        </is>
      </c>
      <c r="J541" s="810" t="inlineStr">
        <is>
          <t>开疆破土</t>
        </is>
      </c>
      <c r="K541" s="1269" t="inlineStr">
        <is>
          <t>太玄经*2</t>
        </is>
      </c>
      <c r="L541" s="344" t="inlineStr">
        <is>
          <t>2小时 土属性 10级 2名</t>
        </is>
      </c>
      <c r="M541" s="195" t="n"/>
    </row>
    <row r="542" ht="24" customHeight="1">
      <c r="A542" s="884" t="inlineStr">
        <is>
          <t>天荒</t>
        </is>
      </c>
      <c r="B542" s="61" t="inlineStr">
        <is>
          <t>战斗力</t>
        </is>
      </c>
      <c r="C542" s="340" t="inlineStr">
        <is>
          <t>1</t>
        </is>
      </c>
      <c r="D542" s="340" t="inlineStr">
        <is>
          <t>2</t>
        </is>
      </c>
      <c r="E542" s="340" t="inlineStr">
        <is>
          <t>3</t>
        </is>
      </c>
      <c r="F542" s="340" t="inlineStr">
        <is>
          <t>4</t>
        </is>
      </c>
      <c r="G542" s="340" t="inlineStr">
        <is>
          <t>5</t>
        </is>
      </c>
      <c r="H542" s="340" t="inlineStr">
        <is>
          <t>7</t>
        </is>
      </c>
      <c r="I542" s="207" t="inlineStr">
        <is>
          <t>10</t>
        </is>
      </c>
      <c r="J542" s="234" t="inlineStr">
        <is>
          <t>水滴石穿</t>
        </is>
      </c>
      <c r="K542" s="1270" t="inlineStr">
        <is>
          <t>太玄经*1</t>
        </is>
      </c>
      <c r="L542" s="207" t="inlineStr">
        <is>
          <t>1小时 水属性   2级 1名</t>
        </is>
      </c>
      <c r="M542" s="171" t="n"/>
    </row>
    <row r="543" ht="24" customHeight="1">
      <c r="A543" s="11" t="n"/>
      <c r="B543" s="85" t="inlineStr">
        <is>
          <t>暴击率</t>
        </is>
      </c>
      <c r="C543" s="86" t="inlineStr">
        <is>
          <t>2%</t>
        </is>
      </c>
      <c r="D543" s="86" t="inlineStr">
        <is>
          <t>3%</t>
        </is>
      </c>
      <c r="E543" s="86" t="inlineStr">
        <is>
          <t>5%</t>
        </is>
      </c>
      <c r="F543" s="86" t="inlineStr">
        <is>
          <t>7%</t>
        </is>
      </c>
      <c r="G543" s="86" t="inlineStr">
        <is>
          <t>9%</t>
        </is>
      </c>
      <c r="H543" s="86" t="inlineStr">
        <is>
          <t>11%</t>
        </is>
      </c>
      <c r="I543" s="236" t="inlineStr">
        <is>
          <t>14%</t>
        </is>
      </c>
      <c r="J543" s="82" t="inlineStr">
        <is>
          <t>惊涛骇浪</t>
        </is>
      </c>
      <c r="K543" s="1268" t="inlineStr">
        <is>
          <t>修身录*1</t>
        </is>
      </c>
      <c r="L543" s="84" t="inlineStr">
        <is>
          <t>2小时 水属性   5级 2名</t>
        </is>
      </c>
      <c r="M543" s="162" t="n"/>
    </row>
    <row r="544" ht="24" customHeight="1">
      <c r="A544" s="11" t="n"/>
      <c r="B544" s="64" t="inlineStr">
        <is>
          <t>单次消耗</t>
        </is>
      </c>
      <c r="C544" s="343" t="inlineStr">
        <is>
          <t>2</t>
        </is>
      </c>
      <c r="D544" s="343" t="inlineStr">
        <is>
          <t>4</t>
        </is>
      </c>
      <c r="E544" s="343" t="inlineStr">
        <is>
          <t>4</t>
        </is>
      </c>
      <c r="F544" s="343" t="inlineStr">
        <is>
          <t>6</t>
        </is>
      </c>
      <c r="G544" s="343" t="inlineStr">
        <is>
          <t>6</t>
        </is>
      </c>
      <c r="H544" s="343" t="inlineStr">
        <is>
          <t>8</t>
        </is>
      </c>
      <c r="I544" s="78" t="inlineStr">
        <is>
          <t>3999必成</t>
        </is>
      </c>
      <c r="J544" s="810" t="inlineStr">
        <is>
          <t>水淹七军</t>
        </is>
      </c>
      <c r="K544" s="1269" t="inlineStr">
        <is>
          <t>太玄经*2</t>
        </is>
      </c>
      <c r="L544" s="344" t="inlineStr">
        <is>
          <t>2小时 水属性 10级 2名</t>
        </is>
      </c>
      <c r="M544" s="195" t="n"/>
    </row>
    <row r="545" ht="24" customHeight="1">
      <c r="A545" s="654" t="inlineStr">
        <is>
          <t>碧落尘</t>
        </is>
      </c>
      <c r="B545" s="61" t="inlineStr">
        <is>
          <t>战斗力</t>
        </is>
      </c>
      <c r="C545" s="340" t="inlineStr">
        <is>
          <t>1</t>
        </is>
      </c>
      <c r="D545" s="340" t="inlineStr">
        <is>
          <t>2</t>
        </is>
      </c>
      <c r="E545" s="340" t="inlineStr">
        <is>
          <t>3</t>
        </is>
      </c>
      <c r="F545" s="340" t="inlineStr">
        <is>
          <t>4</t>
        </is>
      </c>
      <c r="G545" s="340" t="inlineStr">
        <is>
          <t>5</t>
        </is>
      </c>
      <c r="H545" s="340" t="inlineStr">
        <is>
          <t>7</t>
        </is>
      </c>
      <c r="I545" s="207" t="inlineStr">
        <is>
          <t>10</t>
        </is>
      </c>
      <c r="J545" s="657" t="inlineStr">
        <is>
          <t>星星之火</t>
        </is>
      </c>
      <c r="K545" s="1270" t="inlineStr">
        <is>
          <t>鉴宝真炎*1</t>
        </is>
      </c>
      <c r="L545" s="207" t="inlineStr">
        <is>
          <t>1小时 火属性   2级 1名</t>
        </is>
      </c>
      <c r="M545" s="171" t="n"/>
    </row>
    <row r="546" ht="24" customHeight="1">
      <c r="A546" s="11" t="n"/>
      <c r="B546" s="85" t="inlineStr">
        <is>
          <t>生命值</t>
        </is>
      </c>
      <c r="C546" s="83" t="inlineStr">
        <is>
          <t>1</t>
        </is>
      </c>
      <c r="D546" s="83" t="inlineStr">
        <is>
          <t>3</t>
        </is>
      </c>
      <c r="E546" s="83" t="inlineStr">
        <is>
          <t>5</t>
        </is>
      </c>
      <c r="F546" s="83" t="inlineStr">
        <is>
          <t>8</t>
        </is>
      </c>
      <c r="G546" s="83" t="inlineStr">
        <is>
          <t>12</t>
        </is>
      </c>
      <c r="H546" s="83" t="inlineStr">
        <is>
          <t>17</t>
        </is>
      </c>
      <c r="I546" s="236" t="inlineStr">
        <is>
          <t>25</t>
        </is>
      </c>
      <c r="J546" s="239" t="inlineStr">
        <is>
          <t>业火燎原</t>
        </is>
      </c>
      <c r="K546" s="1268" t="inlineStr">
        <is>
          <t>秘传菜谱*2</t>
        </is>
      </c>
      <c r="L546" s="84" t="inlineStr">
        <is>
          <t>2小时 火属性   5级 2名</t>
        </is>
      </c>
      <c r="M546" s="162" t="n"/>
    </row>
    <row r="547" ht="24" customHeight="1">
      <c r="A547" s="16" t="n"/>
      <c r="B547" s="256" t="inlineStr">
        <is>
          <t>单次消耗</t>
        </is>
      </c>
      <c r="C547" s="90" t="inlineStr">
        <is>
          <t>2</t>
        </is>
      </c>
      <c r="D547" s="90" t="inlineStr">
        <is>
          <t>4</t>
        </is>
      </c>
      <c r="E547" s="90" t="inlineStr">
        <is>
          <t>4</t>
        </is>
      </c>
      <c r="F547" s="90" t="inlineStr">
        <is>
          <t>6</t>
        </is>
      </c>
      <c r="G547" s="90" t="inlineStr">
        <is>
          <t>6</t>
        </is>
      </c>
      <c r="H547" s="90" t="inlineStr">
        <is>
          <t>8</t>
        </is>
      </c>
      <c r="I547" s="290" t="inlineStr">
        <is>
          <t>3999必成</t>
        </is>
      </c>
      <c r="J547" s="660" t="inlineStr">
        <is>
          <t>焮天铄地</t>
        </is>
      </c>
      <c r="K547" s="1269" t="inlineStr">
        <is>
          <t>鉴宝真炎*2</t>
        </is>
      </c>
      <c r="L547" s="344" t="inlineStr">
        <is>
          <t>2小时 火属性 10级 2名</t>
        </is>
      </c>
      <c r="M547" s="195" t="n"/>
    </row>
    <row r="548" ht="24" customHeight="1">
      <c r="A548" s="884" t="inlineStr">
        <is>
          <t>月观昼</t>
        </is>
      </c>
      <c r="B548" s="319" t="inlineStr">
        <is>
          <t>战斗力</t>
        </is>
      </c>
      <c r="C548" s="566" t="inlineStr">
        <is>
          <t>1</t>
        </is>
      </c>
      <c r="D548" s="566" t="inlineStr">
        <is>
          <t>2</t>
        </is>
      </c>
      <c r="E548" s="566" t="inlineStr">
        <is>
          <t>3</t>
        </is>
      </c>
      <c r="F548" s="566" t="inlineStr">
        <is>
          <t>4</t>
        </is>
      </c>
      <c r="G548" s="566" t="inlineStr">
        <is>
          <t>5</t>
        </is>
      </c>
      <c r="H548" s="566" t="inlineStr">
        <is>
          <t>7</t>
        </is>
      </c>
      <c r="I548" s="684" t="inlineStr">
        <is>
          <t>10</t>
        </is>
      </c>
      <c r="J548" s="234" t="inlineStr">
        <is>
          <t>不见苍生</t>
        </is>
      </c>
      <c r="K548" s="1270" t="inlineStr">
        <is>
          <t>鉴宝真炎*2</t>
        </is>
      </c>
      <c r="L548" s="207" t="inlineStr">
        <is>
          <t>3小时 无限制 10级 3名</t>
        </is>
      </c>
      <c r="M548" s="171" t="n"/>
    </row>
    <row r="549" ht="24" customHeight="1">
      <c r="A549" s="11" t="n"/>
      <c r="B549" s="64" t="inlineStr">
        <is>
          <t>闪避率</t>
        </is>
      </c>
      <c r="C549" s="86" t="inlineStr">
        <is>
          <t>1%</t>
        </is>
      </c>
      <c r="D549" s="86" t="inlineStr">
        <is>
          <t>2%</t>
        </is>
      </c>
      <c r="E549" s="86" t="inlineStr">
        <is>
          <t>3%</t>
        </is>
      </c>
      <c r="F549" s="86" t="inlineStr">
        <is>
          <t>4%</t>
        </is>
      </c>
      <c r="G549" s="86" t="inlineStr">
        <is>
          <t>5%</t>
        </is>
      </c>
      <c r="H549" s="86" t="inlineStr">
        <is>
          <t>6%</t>
        </is>
      </c>
      <c r="I549" s="255" t="inlineStr">
        <is>
          <t>7%</t>
        </is>
      </c>
      <c r="J549" s="82" t="inlineStr">
        <is>
          <t>光风霁月</t>
        </is>
      </c>
      <c r="K549" s="1268" t="inlineStr">
        <is>
          <t>太玄经*2</t>
        </is>
      </c>
      <c r="L549" s="84" t="inlineStr">
        <is>
          <t>3小时 无限制 10级 3名</t>
        </is>
      </c>
      <c r="M549" s="162" t="n"/>
    </row>
    <row r="550" ht="24" customHeight="1">
      <c r="A550" s="11" t="n"/>
      <c r="B550" s="64" t="inlineStr">
        <is>
          <t>单次消耗</t>
        </is>
      </c>
      <c r="C550" s="343" t="inlineStr">
        <is>
          <t>2</t>
        </is>
      </c>
      <c r="D550" s="343" t="inlineStr">
        <is>
          <t>4</t>
        </is>
      </c>
      <c r="E550" s="343" t="inlineStr">
        <is>
          <t>4</t>
        </is>
      </c>
      <c r="F550" s="343" t="inlineStr">
        <is>
          <t>6</t>
        </is>
      </c>
      <c r="G550" s="343" t="inlineStr">
        <is>
          <t>6</t>
        </is>
      </c>
      <c r="H550" s="343" t="inlineStr">
        <is>
          <t>8</t>
        </is>
      </c>
      <c r="I550" s="607" t="inlineStr">
        <is>
          <t>3999必成</t>
        </is>
      </c>
      <c r="J550" s="810" t="inlineStr">
        <is>
          <t>锋从砺出</t>
        </is>
      </c>
      <c r="K550" s="1269" t="inlineStr">
        <is>
          <t>侠士手记*3</t>
        </is>
      </c>
      <c r="L550" s="344" t="inlineStr">
        <is>
          <t>5小时 金属性 10级 3名</t>
        </is>
      </c>
      <c r="M550" s="195" t="n"/>
    </row>
    <row r="551" ht="24" customHeight="1">
      <c r="A551" s="304" t="inlineStr">
        <is>
          <t>鎏金戒</t>
        </is>
      </c>
      <c r="B551" s="80" t="inlineStr">
        <is>
          <t>战斗力</t>
        </is>
      </c>
      <c r="C551" s="340" t="inlineStr">
        <is>
          <t>1</t>
        </is>
      </c>
      <c r="D551" s="340" t="inlineStr">
        <is>
          <t>2</t>
        </is>
      </c>
      <c r="E551" s="340" t="inlineStr">
        <is>
          <t>3</t>
        </is>
      </c>
      <c r="F551" s="340" t="inlineStr">
        <is>
          <t>4</t>
        </is>
      </c>
      <c r="G551" s="340" t="inlineStr">
        <is>
          <t>5</t>
        </is>
      </c>
      <c r="H551" s="340" t="inlineStr">
        <is>
          <t>7</t>
        </is>
      </c>
      <c r="I551" s="746" t="inlineStr">
        <is>
          <t>10</t>
        </is>
      </c>
      <c r="J551" s="234" t="inlineStr">
        <is>
          <t>古木秘踪</t>
        </is>
      </c>
      <c r="K551" s="1270" t="inlineStr">
        <is>
          <t>侠士手记*3</t>
        </is>
      </c>
      <c r="L551" s="340" t="inlineStr">
        <is>
          <t>5小时 木属性 10级 3名</t>
        </is>
      </c>
      <c r="M551" s="124" t="n"/>
    </row>
    <row r="552" ht="24" customHeight="1">
      <c r="A552" s="414" t="n"/>
      <c r="B552" s="132" t="inlineStr">
        <is>
          <t>力量值</t>
        </is>
      </c>
      <c r="C552" s="83" t="inlineStr">
        <is>
          <t>2</t>
        </is>
      </c>
      <c r="D552" s="83" t="inlineStr">
        <is>
          <t>4</t>
        </is>
      </c>
      <c r="E552" s="83" t="inlineStr">
        <is>
          <t>6</t>
        </is>
      </c>
      <c r="F552" s="83" t="inlineStr">
        <is>
          <t>8</t>
        </is>
      </c>
      <c r="G552" s="83" t="inlineStr">
        <is>
          <t>10</t>
        </is>
      </c>
      <c r="H552" s="83" t="inlineStr">
        <is>
          <t>14</t>
        </is>
      </c>
      <c r="I552" s="255" t="inlineStr">
        <is>
          <t>18</t>
        </is>
      </c>
      <c r="J552" s="82" t="inlineStr">
        <is>
          <t>垒土筑城</t>
        </is>
      </c>
      <c r="K552" s="1268" t="inlineStr">
        <is>
          <t>修身录*3</t>
        </is>
      </c>
      <c r="L552" s="83" t="inlineStr">
        <is>
          <t>5小时 土属性 10级 3名</t>
        </is>
      </c>
      <c r="M552" s="130" t="n"/>
    </row>
    <row r="553" ht="24" customHeight="1">
      <c r="A553" s="749" t="n"/>
      <c r="B553" s="138" t="inlineStr">
        <is>
          <t>单次消耗</t>
        </is>
      </c>
      <c r="C553" s="90" t="inlineStr">
        <is>
          <t>2</t>
        </is>
      </c>
      <c r="D553" s="90" t="inlineStr">
        <is>
          <t>4</t>
        </is>
      </c>
      <c r="E553" s="90" t="inlineStr">
        <is>
          <t>4</t>
        </is>
      </c>
      <c r="F553" s="90" t="inlineStr">
        <is>
          <t>6</t>
        </is>
      </c>
      <c r="G553" s="90" t="inlineStr">
        <is>
          <t>6</t>
        </is>
      </c>
      <c r="H553" s="90" t="inlineStr">
        <is>
          <t>8</t>
        </is>
      </c>
      <c r="I553" s="570" t="inlineStr">
        <is>
          <t>3999必成</t>
        </is>
      </c>
      <c r="J553" s="810" t="inlineStr">
        <is>
          <t>川泽安澜</t>
        </is>
      </c>
      <c r="K553" s="1269" t="inlineStr">
        <is>
          <t>太玄经*3</t>
        </is>
      </c>
      <c r="L553" s="343" t="inlineStr">
        <is>
          <t>5小时 水属性 10级 3名</t>
        </is>
      </c>
      <c r="M553" s="410" t="n"/>
    </row>
    <row r="554" ht="24" customHeight="1">
      <c r="A554" s="304" t="inlineStr">
        <is>
          <t>苍翎靴</t>
        </is>
      </c>
      <c r="B554" s="80" t="inlineStr">
        <is>
          <t>战斗力</t>
        </is>
      </c>
      <c r="C554" s="340" t="inlineStr">
        <is>
          <t>1</t>
        </is>
      </c>
      <c r="D554" s="340" t="inlineStr">
        <is>
          <t>2</t>
        </is>
      </c>
      <c r="E554" s="340" t="inlineStr">
        <is>
          <t>3</t>
        </is>
      </c>
      <c r="F554" s="340" t="inlineStr">
        <is>
          <t>4</t>
        </is>
      </c>
      <c r="G554" s="340" t="inlineStr">
        <is>
          <t>5</t>
        </is>
      </c>
      <c r="H554" s="340" t="inlineStr">
        <is>
          <t>7</t>
        </is>
      </c>
      <c r="I554" s="746" t="inlineStr">
        <is>
          <t>10</t>
        </is>
      </c>
      <c r="J554" s="234" t="inlineStr">
        <is>
          <t>烈焰焚邪</t>
        </is>
      </c>
      <c r="K554" s="1270" t="inlineStr">
        <is>
          <t>鉴宝真炎*3</t>
        </is>
      </c>
      <c r="L554" s="340" t="inlineStr">
        <is>
          <t>5小时 火属性 10级 3名</t>
        </is>
      </c>
      <c r="M554" s="124" t="n"/>
    </row>
    <row r="555" ht="24" customHeight="1">
      <c r="A555" s="414" t="n"/>
      <c r="B555" s="132" t="inlineStr">
        <is>
          <t>速度值</t>
        </is>
      </c>
      <c r="C555" s="83" t="inlineStr">
        <is>
          <t>1</t>
        </is>
      </c>
      <c r="D555" s="83" t="inlineStr">
        <is>
          <t>2</t>
        </is>
      </c>
      <c r="E555" s="83" t="inlineStr">
        <is>
          <t>3</t>
        </is>
      </c>
      <c r="F555" s="83" t="inlineStr">
        <is>
          <t>4</t>
        </is>
      </c>
      <c r="G555" s="83" t="inlineStr">
        <is>
          <t>5</t>
        </is>
      </c>
      <c r="H555" s="83" t="inlineStr">
        <is>
          <t>7</t>
        </is>
      </c>
      <c r="I555" s="255" t="inlineStr">
        <is>
          <t>9</t>
        </is>
      </c>
      <c r="J555" s="1271" t="inlineStr"/>
      <c r="K555" s="129" t="n"/>
      <c r="L555" s="129" t="n"/>
      <c r="M555" s="130" t="n"/>
    </row>
    <row r="556" ht="24" customHeight="1">
      <c r="A556" s="749" t="n"/>
      <c r="B556" s="138" t="inlineStr">
        <is>
          <t>单次消耗</t>
        </is>
      </c>
      <c r="C556" s="90" t="inlineStr">
        <is>
          <t>2</t>
        </is>
      </c>
      <c r="D556" s="90" t="inlineStr">
        <is>
          <t>4</t>
        </is>
      </c>
      <c r="E556" s="90" t="inlineStr">
        <is>
          <t>4</t>
        </is>
      </c>
      <c r="F556" s="90" t="inlineStr">
        <is>
          <t>6</t>
        </is>
      </c>
      <c r="G556" s="90" t="inlineStr">
        <is>
          <t>6</t>
        </is>
      </c>
      <c r="H556" s="90" t="inlineStr">
        <is>
          <t>8</t>
        </is>
      </c>
      <c r="I556" s="570" t="inlineStr">
        <is>
          <t>3999必成</t>
        </is>
      </c>
      <c r="J556" s="1271" t="inlineStr"/>
      <c r="K556" s="129" t="n"/>
      <c r="L556" s="129" t="n"/>
      <c r="M556" s="130" t="n"/>
    </row>
    <row r="557" ht="24" customHeight="1">
      <c r="A557" s="319" t="inlineStr">
        <is>
          <t>配饰属性作用于所选择的共鸣侠士，仅于笑傲群侠系统生效，选定或变更侠士需要消耗侠士手记</t>
        </is>
      </c>
      <c r="B557" s="158" t="n"/>
      <c r="C557" s="158" t="n"/>
      <c r="D557" s="158" t="n"/>
      <c r="E557" s="158" t="n"/>
      <c r="F557" s="158" t="n"/>
      <c r="G557" s="158" t="n"/>
      <c r="H557" s="158" t="n"/>
      <c r="I557" s="320" t="n"/>
      <c r="J557" s="1271" t="inlineStr"/>
      <c r="K557" s="129" t="n"/>
      <c r="L557" s="129" t="n"/>
      <c r="M557" s="130" t="n"/>
    </row>
    <row r="558" ht="24" customHeight="1">
      <c r="A558" s="1272" t="inlineStr">
        <is>
          <t>群侠名册属性均为本体享受，激活过后，若侠士等级降低导致条件低于要求，也不会影响属性效果</t>
        </is>
      </c>
      <c r="B558" s="135" t="n"/>
      <c r="C558" s="135" t="n"/>
      <c r="D558" s="135" t="n"/>
      <c r="E558" s="135" t="n"/>
      <c r="F558" s="135" t="n"/>
      <c r="G558" s="135" t="n"/>
      <c r="H558" s="135" t="n"/>
      <c r="I558" s="136" t="n"/>
      <c r="J558" s="1273" t="inlineStr"/>
      <c r="K558" s="135" t="n"/>
      <c r="L558" s="135" t="n"/>
      <c r="M558" s="136" t="n"/>
    </row>
    <row r="559" ht="24" customHeight="1">
      <c r="A559" s="1260" t="inlineStr"/>
      <c r="B559" s="22" t="n"/>
      <c r="C559" s="22" t="n"/>
      <c r="D559" s="22" t="n"/>
      <c r="E559" s="22" t="n"/>
      <c r="F559" s="22" t="n"/>
      <c r="G559" s="22" t="n"/>
      <c r="H559" s="22" t="n"/>
      <c r="I559" s="22" t="n"/>
      <c r="J559" s="22" t="n"/>
      <c r="K559" s="22" t="n"/>
      <c r="L559" s="22" t="n"/>
      <c r="M559" s="23" t="n"/>
    </row>
    <row r="560" ht="24" customHeight="1">
      <c r="A560" s="118" t="inlineStr">
        <is>
          <t>宝鉴等级</t>
        </is>
      </c>
      <c r="B560" s="96" t="inlineStr">
        <is>
          <t>1级</t>
        </is>
      </c>
      <c r="C560" s="96" t="inlineStr">
        <is>
          <t>2级</t>
        </is>
      </c>
      <c r="D560" s="96" t="inlineStr">
        <is>
          <t>3级</t>
        </is>
      </c>
      <c r="E560" s="96" t="inlineStr">
        <is>
          <t>4级</t>
        </is>
      </c>
      <c r="F560" s="96" t="inlineStr">
        <is>
          <t>5级</t>
        </is>
      </c>
      <c r="G560" s="96" t="inlineStr">
        <is>
          <t>6级</t>
        </is>
      </c>
      <c r="H560" s="96" t="inlineStr">
        <is>
          <t>7级</t>
        </is>
      </c>
      <c r="I560" s="96" t="inlineStr">
        <is>
          <t>8级</t>
        </is>
      </c>
      <c r="J560" s="96" t="inlineStr">
        <is>
          <t>9级</t>
        </is>
      </c>
      <c r="K560" s="96" t="inlineStr">
        <is>
          <t>10级</t>
        </is>
      </c>
      <c r="L560" s="96" t="inlineStr">
        <is>
          <t>11级</t>
        </is>
      </c>
      <c r="M560" s="311" t="inlineStr">
        <is>
          <t>12级</t>
        </is>
      </c>
    </row>
    <row r="561" ht="24" customHeight="1">
      <c r="A561" s="304" t="inlineStr">
        <is>
          <t>星级要求</t>
        </is>
      </c>
      <c r="B561" s="657" t="inlineStr">
        <is>
          <t>3</t>
        </is>
      </c>
      <c r="C561" s="340" t="inlineStr">
        <is>
          <t>6</t>
        </is>
      </c>
      <c r="D561" s="340" t="inlineStr">
        <is>
          <t>9</t>
        </is>
      </c>
      <c r="E561" s="340" t="inlineStr">
        <is>
          <t>12</t>
        </is>
      </c>
      <c r="F561" s="340" t="inlineStr">
        <is>
          <t>15</t>
        </is>
      </c>
      <c r="G561" s="340" t="inlineStr">
        <is>
          <t>18</t>
        </is>
      </c>
      <c r="H561" s="340" t="inlineStr">
        <is>
          <t>21</t>
        </is>
      </c>
      <c r="I561" s="340" t="inlineStr">
        <is>
          <t>24</t>
        </is>
      </c>
      <c r="J561" s="340" t="inlineStr">
        <is>
          <t>27</t>
        </is>
      </c>
      <c r="K561" s="340" t="inlineStr">
        <is>
          <t>30</t>
        </is>
      </c>
      <c r="L561" s="340" t="inlineStr">
        <is>
          <t>33</t>
        </is>
      </c>
      <c r="M561" s="207" t="inlineStr">
        <is>
          <t>36</t>
        </is>
      </c>
    </row>
    <row r="562" ht="24" customHeight="1">
      <c r="A562" s="266" t="inlineStr">
        <is>
          <t>生命值</t>
        </is>
      </c>
      <c r="B562" s="239" t="inlineStr">
        <is>
          <t>5</t>
        </is>
      </c>
      <c r="C562" s="83" t="inlineStr">
        <is>
          <t>5</t>
        </is>
      </c>
      <c r="D562" s="83" t="inlineStr">
        <is>
          <t>5</t>
        </is>
      </c>
      <c r="E562" s="83" t="inlineStr">
        <is>
          <t>5</t>
        </is>
      </c>
      <c r="F562" s="83" t="inlineStr">
        <is>
          <t>10</t>
        </is>
      </c>
      <c r="G562" s="83" t="inlineStr">
        <is>
          <t>10</t>
        </is>
      </c>
      <c r="H562" s="83" t="inlineStr">
        <is>
          <t>10</t>
        </is>
      </c>
      <c r="I562" s="83" t="inlineStr">
        <is>
          <t>10</t>
        </is>
      </c>
      <c r="J562" s="83" t="inlineStr">
        <is>
          <t>15</t>
        </is>
      </c>
      <c r="K562" s="83" t="inlineStr">
        <is>
          <t>15</t>
        </is>
      </c>
      <c r="L562" s="83" t="inlineStr">
        <is>
          <t>15</t>
        </is>
      </c>
      <c r="M562" s="84" t="inlineStr">
        <is>
          <t>15</t>
        </is>
      </c>
    </row>
    <row r="563" ht="24" customHeight="1">
      <c r="A563" s="266" t="inlineStr">
        <is>
          <t>力量值</t>
        </is>
      </c>
      <c r="B563" s="239" t="inlineStr">
        <is>
          <t>0</t>
        </is>
      </c>
      <c r="C563" s="83" t="inlineStr">
        <is>
          <t>2</t>
        </is>
      </c>
      <c r="D563" s="83" t="inlineStr">
        <is>
          <t>2</t>
        </is>
      </c>
      <c r="E563" s="83" t="inlineStr">
        <is>
          <t>2</t>
        </is>
      </c>
      <c r="F563" s="83" t="inlineStr">
        <is>
          <t>2</t>
        </is>
      </c>
      <c r="G563" s="83" t="inlineStr">
        <is>
          <t>4</t>
        </is>
      </c>
      <c r="H563" s="83" t="inlineStr">
        <is>
          <t>4</t>
        </is>
      </c>
      <c r="I563" s="83" t="inlineStr">
        <is>
          <t>4</t>
        </is>
      </c>
      <c r="J563" s="83" t="inlineStr">
        <is>
          <t>4</t>
        </is>
      </c>
      <c r="K563" s="83" t="inlineStr">
        <is>
          <t>6</t>
        </is>
      </c>
      <c r="L563" s="83" t="inlineStr">
        <is>
          <t>6</t>
        </is>
      </c>
      <c r="M563" s="84" t="inlineStr">
        <is>
          <t>6</t>
        </is>
      </c>
    </row>
    <row r="564" ht="24" customHeight="1">
      <c r="A564" s="266" t="inlineStr">
        <is>
          <t>敏捷值</t>
        </is>
      </c>
      <c r="B564" s="239" t="inlineStr">
        <is>
          <t>0</t>
        </is>
      </c>
      <c r="C564" s="83" t="inlineStr">
        <is>
          <t>0</t>
        </is>
      </c>
      <c r="D564" s="83" t="inlineStr">
        <is>
          <t>2</t>
        </is>
      </c>
      <c r="E564" s="83" t="inlineStr">
        <is>
          <t>2</t>
        </is>
      </c>
      <c r="F564" s="83" t="inlineStr">
        <is>
          <t>2</t>
        </is>
      </c>
      <c r="G564" s="83" t="inlineStr">
        <is>
          <t>2</t>
        </is>
      </c>
      <c r="H564" s="83" t="inlineStr">
        <is>
          <t>4</t>
        </is>
      </c>
      <c r="I564" s="83" t="inlineStr">
        <is>
          <t>4</t>
        </is>
      </c>
      <c r="J564" s="83" t="inlineStr">
        <is>
          <t>4</t>
        </is>
      </c>
      <c r="K564" s="83" t="inlineStr">
        <is>
          <t>4</t>
        </is>
      </c>
      <c r="L564" s="83" t="inlineStr">
        <is>
          <t>6</t>
        </is>
      </c>
      <c r="M564" s="84" t="inlineStr">
        <is>
          <t>6</t>
        </is>
      </c>
    </row>
    <row r="565" ht="24" customHeight="1">
      <c r="A565" s="686" t="inlineStr">
        <is>
          <t>速度值</t>
        </is>
      </c>
      <c r="B565" s="660" t="inlineStr">
        <is>
          <t>0</t>
        </is>
      </c>
      <c r="C565" s="343" t="inlineStr">
        <is>
          <t>0</t>
        </is>
      </c>
      <c r="D565" s="343" t="inlineStr">
        <is>
          <t>0</t>
        </is>
      </c>
      <c r="E565" s="343" t="inlineStr">
        <is>
          <t>1</t>
        </is>
      </c>
      <c r="F565" s="343" t="inlineStr">
        <is>
          <t>1</t>
        </is>
      </c>
      <c r="G565" s="343" t="inlineStr">
        <is>
          <t>1</t>
        </is>
      </c>
      <c r="H565" s="343" t="inlineStr">
        <is>
          <t>1</t>
        </is>
      </c>
      <c r="I565" s="343" t="inlineStr">
        <is>
          <t>2</t>
        </is>
      </c>
      <c r="J565" s="343" t="inlineStr">
        <is>
          <t>2</t>
        </is>
      </c>
      <c r="K565" s="343" t="inlineStr">
        <is>
          <t>2</t>
        </is>
      </c>
      <c r="L565" s="343" t="inlineStr">
        <is>
          <t>2</t>
        </is>
      </c>
      <c r="M565" s="344" t="inlineStr">
        <is>
          <t>3</t>
        </is>
      </c>
    </row>
    <row r="566" ht="24" customHeight="1">
      <c r="A566" s="202" t="inlineStr">
        <is>
          <t>宝鉴等级</t>
        </is>
      </c>
      <c r="B566" s="96" t="inlineStr">
        <is>
          <t>13级</t>
        </is>
      </c>
      <c r="C566" s="96" t="inlineStr">
        <is>
          <t>14级</t>
        </is>
      </c>
      <c r="D566" s="96" t="inlineStr">
        <is>
          <t>15级</t>
        </is>
      </c>
      <c r="E566" s="96" t="inlineStr">
        <is>
          <t>16级</t>
        </is>
      </c>
      <c r="F566" s="96" t="inlineStr">
        <is>
          <t>17级</t>
        </is>
      </c>
      <c r="G566" s="96" t="inlineStr">
        <is>
          <t>18级</t>
        </is>
      </c>
      <c r="H566" s="96" t="inlineStr">
        <is>
          <t>19级</t>
        </is>
      </c>
      <c r="I566" s="96" t="inlineStr">
        <is>
          <t>20级</t>
        </is>
      </c>
      <c r="J566" s="96" t="inlineStr">
        <is>
          <t>21级</t>
        </is>
      </c>
      <c r="K566" s="96" t="inlineStr">
        <is>
          <t>22级</t>
        </is>
      </c>
      <c r="L566" s="96" t="inlineStr">
        <is>
          <t>23级</t>
        </is>
      </c>
      <c r="M566" s="311" t="inlineStr">
        <is>
          <t>24级</t>
        </is>
      </c>
    </row>
    <row r="567" ht="24" customHeight="1">
      <c r="A567" s="664" t="inlineStr">
        <is>
          <t>星级要求</t>
        </is>
      </c>
      <c r="B567" s="234" t="inlineStr">
        <is>
          <t>39</t>
        </is>
      </c>
      <c r="C567" s="340" t="inlineStr">
        <is>
          <t>42</t>
        </is>
      </c>
      <c r="D567" s="340" t="inlineStr">
        <is>
          <t>45</t>
        </is>
      </c>
      <c r="E567" s="340" t="inlineStr">
        <is>
          <t>48</t>
        </is>
      </c>
      <c r="F567" s="1274" t="inlineStr">
        <is>
          <t>51</t>
        </is>
      </c>
      <c r="G567" s="1274" t="inlineStr">
        <is>
          <t>54</t>
        </is>
      </c>
      <c r="H567" s="1274" t="inlineStr">
        <is>
          <t>57</t>
        </is>
      </c>
      <c r="I567" s="1274" t="inlineStr">
        <is>
          <t>60</t>
        </is>
      </c>
      <c r="J567" s="1274" t="inlineStr">
        <is>
          <t>63</t>
        </is>
      </c>
      <c r="K567" s="1274" t="inlineStr">
        <is>
          <t>66</t>
        </is>
      </c>
      <c r="L567" s="1274" t="inlineStr">
        <is>
          <t>69</t>
        </is>
      </c>
      <c r="M567" s="662" t="inlineStr">
        <is>
          <t>72</t>
        </is>
      </c>
    </row>
    <row r="568" ht="24" customHeight="1">
      <c r="A568" s="393" t="inlineStr">
        <is>
          <t>生命值</t>
        </is>
      </c>
      <c r="B568" s="82" t="inlineStr">
        <is>
          <t>20</t>
        </is>
      </c>
      <c r="C568" s="83" t="inlineStr">
        <is>
          <t>20</t>
        </is>
      </c>
      <c r="D568" s="83" t="inlineStr">
        <is>
          <t>20</t>
        </is>
      </c>
      <c r="E568" s="83" t="inlineStr">
        <is>
          <t>20</t>
        </is>
      </c>
      <c r="F568" s="1275" t="inlineStr">
        <is>
          <t>25</t>
        </is>
      </c>
      <c r="G568" s="1275" t="inlineStr">
        <is>
          <t>25</t>
        </is>
      </c>
      <c r="H568" s="1275" t="inlineStr">
        <is>
          <t>25</t>
        </is>
      </c>
      <c r="I568" s="1275" t="inlineStr">
        <is>
          <t>25</t>
        </is>
      </c>
      <c r="J568" s="1275" t="inlineStr">
        <is>
          <t>30</t>
        </is>
      </c>
      <c r="K568" s="1275" t="inlineStr">
        <is>
          <t>30</t>
        </is>
      </c>
      <c r="L568" s="1275" t="inlineStr">
        <is>
          <t>30</t>
        </is>
      </c>
      <c r="M568" s="88" t="inlineStr">
        <is>
          <t>30</t>
        </is>
      </c>
    </row>
    <row r="569" ht="24" customHeight="1">
      <c r="A569" s="393" t="inlineStr">
        <is>
          <t>力量值</t>
        </is>
      </c>
      <c r="B569" s="82" t="inlineStr">
        <is>
          <t>6</t>
        </is>
      </c>
      <c r="C569" s="83" t="inlineStr">
        <is>
          <t>8</t>
        </is>
      </c>
      <c r="D569" s="83" t="inlineStr">
        <is>
          <t>8</t>
        </is>
      </c>
      <c r="E569" s="83" t="inlineStr">
        <is>
          <t>8</t>
        </is>
      </c>
      <c r="F569" s="1275" t="inlineStr">
        <is>
          <t>8</t>
        </is>
      </c>
      <c r="G569" s="1275" t="inlineStr">
        <is>
          <t>10</t>
        </is>
      </c>
      <c r="H569" s="1275" t="inlineStr">
        <is>
          <t>10</t>
        </is>
      </c>
      <c r="I569" s="1275" t="inlineStr">
        <is>
          <t>10</t>
        </is>
      </c>
      <c r="J569" s="1275" t="inlineStr">
        <is>
          <t>10</t>
        </is>
      </c>
      <c r="K569" s="1275" t="inlineStr">
        <is>
          <t>12</t>
        </is>
      </c>
      <c r="L569" s="1275" t="inlineStr">
        <is>
          <t>12</t>
        </is>
      </c>
      <c r="M569" s="88" t="inlineStr">
        <is>
          <t>12</t>
        </is>
      </c>
    </row>
    <row r="570" ht="24" customHeight="1">
      <c r="A570" s="393" t="inlineStr">
        <is>
          <t>敏捷值</t>
        </is>
      </c>
      <c r="B570" s="82" t="inlineStr">
        <is>
          <t>6</t>
        </is>
      </c>
      <c r="C570" s="83" t="inlineStr">
        <is>
          <t>6</t>
        </is>
      </c>
      <c r="D570" s="83" t="inlineStr">
        <is>
          <t>8</t>
        </is>
      </c>
      <c r="E570" s="83" t="inlineStr">
        <is>
          <t>8</t>
        </is>
      </c>
      <c r="F570" s="1275" t="inlineStr">
        <is>
          <t>8</t>
        </is>
      </c>
      <c r="G570" s="1275" t="inlineStr">
        <is>
          <t>8</t>
        </is>
      </c>
      <c r="H570" s="1275" t="inlineStr">
        <is>
          <t>10</t>
        </is>
      </c>
      <c r="I570" s="1275" t="inlineStr">
        <is>
          <t>10</t>
        </is>
      </c>
      <c r="J570" s="1275" t="inlineStr">
        <is>
          <t>10</t>
        </is>
      </c>
      <c r="K570" s="1275" t="inlineStr">
        <is>
          <t>10</t>
        </is>
      </c>
      <c r="L570" s="1275" t="inlineStr">
        <is>
          <t>12</t>
        </is>
      </c>
      <c r="M570" s="88" t="inlineStr">
        <is>
          <t>12</t>
        </is>
      </c>
    </row>
    <row r="571" ht="24" customHeight="1">
      <c r="A571" s="395" t="inlineStr">
        <is>
          <t>速度值</t>
        </is>
      </c>
      <c r="B571" s="89" t="inlineStr">
        <is>
          <t>3</t>
        </is>
      </c>
      <c r="C571" s="90" t="inlineStr">
        <is>
          <t>3</t>
        </is>
      </c>
      <c r="D571" s="90" t="inlineStr">
        <is>
          <t>3</t>
        </is>
      </c>
      <c r="E571" s="90" t="inlineStr">
        <is>
          <t>4</t>
        </is>
      </c>
      <c r="F571" s="1237" t="inlineStr">
        <is>
          <t>4</t>
        </is>
      </c>
      <c r="G571" s="1237" t="inlineStr">
        <is>
          <t>4</t>
        </is>
      </c>
      <c r="H571" s="1237" t="inlineStr">
        <is>
          <t>4</t>
        </is>
      </c>
      <c r="I571" s="1237" t="inlineStr">
        <is>
          <t>5</t>
        </is>
      </c>
      <c r="J571" s="1237" t="inlineStr">
        <is>
          <t>5</t>
        </is>
      </c>
      <c r="K571" s="1237" t="inlineStr">
        <is>
          <t>5</t>
        </is>
      </c>
      <c r="L571" s="1237" t="inlineStr">
        <is>
          <t>5</t>
        </is>
      </c>
      <c r="M571" s="92" t="inlineStr">
        <is>
          <t>6</t>
        </is>
      </c>
    </row>
  </sheetData>
  <mergeCells count="96">
    <mergeCell ref="L548:M548"/>
    <mergeCell ref="A491:A509"/>
    <mergeCell ref="A321:M321"/>
    <mergeCell ref="L551:M551"/>
    <mergeCell ref="J556:M556"/>
    <mergeCell ref="L538:M538"/>
    <mergeCell ref="A176:A194"/>
    <mergeCell ref="J558:M558"/>
    <mergeCell ref="L540:M540"/>
    <mergeCell ref="A281:A299"/>
    <mergeCell ref="A258:M258"/>
    <mergeCell ref="L533:M533"/>
    <mergeCell ref="A536:A538"/>
    <mergeCell ref="A71:A89"/>
    <mergeCell ref="A2:A5"/>
    <mergeCell ref="A237:M237"/>
    <mergeCell ref="A113:A131"/>
    <mergeCell ref="A27:M27"/>
    <mergeCell ref="A447:M447"/>
    <mergeCell ref="L542:M542"/>
    <mergeCell ref="J557:M557"/>
    <mergeCell ref="A489:M489"/>
    <mergeCell ref="A554:A556"/>
    <mergeCell ref="L544:M544"/>
    <mergeCell ref="A557:I557"/>
    <mergeCell ref="B1:G1"/>
    <mergeCell ref="A344:A362"/>
    <mergeCell ref="L537:M537"/>
    <mergeCell ref="A92:A110"/>
    <mergeCell ref="L553:M553"/>
    <mergeCell ref="A558:I558"/>
    <mergeCell ref="A48:M48"/>
    <mergeCell ref="A539:A541"/>
    <mergeCell ref="A218:A236"/>
    <mergeCell ref="L554:M554"/>
    <mergeCell ref="A153:M153"/>
    <mergeCell ref="L541:M541"/>
    <mergeCell ref="A551:A553"/>
    <mergeCell ref="A365:A383"/>
    <mergeCell ref="J555:M555"/>
    <mergeCell ref="A90:M90"/>
    <mergeCell ref="H1:M1"/>
    <mergeCell ref="A8:A26"/>
    <mergeCell ref="L539:M539"/>
    <mergeCell ref="A302:A320"/>
    <mergeCell ref="A470:A488"/>
    <mergeCell ref="A195:M195"/>
    <mergeCell ref="A405:M405"/>
    <mergeCell ref="A545:A547"/>
    <mergeCell ref="A407:A425"/>
    <mergeCell ref="A155:A173"/>
    <mergeCell ref="A342:M342"/>
    <mergeCell ref="A260:A278"/>
    <mergeCell ref="A510:M510"/>
    <mergeCell ref="L534:M534"/>
    <mergeCell ref="L543:M543"/>
    <mergeCell ref="A111:M111"/>
    <mergeCell ref="A279:M279"/>
    <mergeCell ref="L536:M536"/>
    <mergeCell ref="A50:A68"/>
    <mergeCell ref="L545:M545"/>
    <mergeCell ref="A300:M300"/>
    <mergeCell ref="A216:M216"/>
    <mergeCell ref="L535:M535"/>
    <mergeCell ref="H5:M5"/>
    <mergeCell ref="A428:A446"/>
    <mergeCell ref="A363:M363"/>
    <mergeCell ref="A134:A152"/>
    <mergeCell ref="A426:M426"/>
    <mergeCell ref="A531:M531"/>
    <mergeCell ref="A533:A535"/>
    <mergeCell ref="A468:M468"/>
    <mergeCell ref="A542:A544"/>
    <mergeCell ref="L532:M532"/>
    <mergeCell ref="A29:A47"/>
    <mergeCell ref="L547:M547"/>
    <mergeCell ref="H2:M2"/>
    <mergeCell ref="L549:M549"/>
    <mergeCell ref="A559:M559"/>
    <mergeCell ref="A197:A215"/>
    <mergeCell ref="H3:M3"/>
    <mergeCell ref="A132:M132"/>
    <mergeCell ref="A6:M6"/>
    <mergeCell ref="A548:A550"/>
    <mergeCell ref="A239:A257"/>
    <mergeCell ref="A69:M69"/>
    <mergeCell ref="L552:M552"/>
    <mergeCell ref="A174:M174"/>
    <mergeCell ref="A512:A530"/>
    <mergeCell ref="L550:M550"/>
    <mergeCell ref="A386:A404"/>
    <mergeCell ref="H4:M4"/>
    <mergeCell ref="L546:M546"/>
    <mergeCell ref="A449:A467"/>
    <mergeCell ref="A323:A341"/>
    <mergeCell ref="A384:M384"/>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 xmlns:r="http://schemas.openxmlformats.org/officeDocument/2006/relationships" ref="F2" r:id="rId6"/>
    <hyperlink xmlns:r="http://schemas.openxmlformats.org/officeDocument/2006/relationships" ref="G2" r:id="rId7"/>
    <hyperlink xmlns:r="http://schemas.openxmlformats.org/officeDocument/2006/relationships" ref="B3" r:id="rId8"/>
    <hyperlink xmlns:r="http://schemas.openxmlformats.org/officeDocument/2006/relationships" ref="C3" r:id="rId9"/>
    <hyperlink xmlns:r="http://schemas.openxmlformats.org/officeDocument/2006/relationships" ref="D3" r:id="rId10"/>
    <hyperlink xmlns:r="http://schemas.openxmlformats.org/officeDocument/2006/relationships" ref="E3" r:id="rId11"/>
    <hyperlink xmlns:r="http://schemas.openxmlformats.org/officeDocument/2006/relationships" ref="F3" r:id="rId12"/>
    <hyperlink xmlns:r="http://schemas.openxmlformats.org/officeDocument/2006/relationships" ref="G3" r:id="rId13"/>
    <hyperlink xmlns:r="http://schemas.openxmlformats.org/officeDocument/2006/relationships" ref="B4" r:id="rId14"/>
    <hyperlink xmlns:r="http://schemas.openxmlformats.org/officeDocument/2006/relationships" ref="C4" r:id="rId15"/>
    <hyperlink xmlns:r="http://schemas.openxmlformats.org/officeDocument/2006/relationships" ref="D4" r:id="rId16"/>
    <hyperlink xmlns:r="http://schemas.openxmlformats.org/officeDocument/2006/relationships" ref="E4" r:id="rId17"/>
    <hyperlink xmlns:r="http://schemas.openxmlformats.org/officeDocument/2006/relationships" ref="F4" r:id="rId18"/>
    <hyperlink xmlns:r="http://schemas.openxmlformats.org/officeDocument/2006/relationships" ref="G4" r:id="rId19"/>
    <hyperlink xmlns:r="http://schemas.openxmlformats.org/officeDocument/2006/relationships" ref="B5" r:id="rId20"/>
    <hyperlink xmlns:r="http://schemas.openxmlformats.org/officeDocument/2006/relationships" ref="C5" r:id="rId21"/>
    <hyperlink xmlns:r="http://schemas.openxmlformats.org/officeDocument/2006/relationships" ref="D5" r:id="rId22"/>
    <hyperlink xmlns:r="http://schemas.openxmlformats.org/officeDocument/2006/relationships" ref="E5" r:id="rId23"/>
    <hyperlink xmlns:r="http://schemas.openxmlformats.org/officeDocument/2006/relationships" ref="F5" r:id="rId24"/>
    <hyperlink xmlns:r="http://schemas.openxmlformats.org/officeDocument/2006/relationships" ref="G5" r:id="rId2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6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 width="10.71428571428571" customWidth="1" min="15" max="15"/>
    <col width="10.71428571428571" customWidth="1" min="16" max="16"/>
  </cols>
  <sheetData>
    <row r="1" ht="24" customHeight="1">
      <c r="A1" s="625" t="inlineStr">
        <is>
          <t>斗技场景</t>
        </is>
      </c>
      <c r="B1" s="626" t="inlineStr">
        <is>
          <t xml:space="preserve">武魂斗技 </t>
        </is>
      </c>
      <c r="C1" s="203" t="n"/>
      <c r="D1" s="626" t="inlineStr">
        <is>
          <t>战魂斗技</t>
        </is>
      </c>
      <c r="E1" s="203" t="n"/>
      <c r="F1" s="626" t="inlineStr">
        <is>
          <t>斗魂斗技</t>
        </is>
      </c>
      <c r="G1" s="203" t="n"/>
      <c r="H1" s="227" t="inlineStr">
        <is>
          <t>祝福详情：斗技祝福模式三阶起清，活动期间永久有效。场景进度模式永久有效。</t>
        </is>
      </c>
      <c r="I1" s="56" t="n"/>
      <c r="J1" s="56" t="n"/>
      <c r="K1" s="56" t="n"/>
      <c r="L1" s="56" t="n"/>
      <c r="M1" s="56" t="n"/>
      <c r="N1" s="203" t="n"/>
      <c r="O1" s="1071">
        <f>首页索引!$M$1</f>
        <v/>
      </c>
      <c r="P1" s="386">
        <f>@IF(O1="中秋祝福",5,IF(O1="周年祝福",4,IF(O1="春节祝福",4,3)))</f>
        <v/>
      </c>
    </row>
    <row r="2" ht="24" customHeight="1">
      <c r="A2" s="1276" t="inlineStr">
        <is>
          <t>武魂符
战魂符
斗魂符
乐斗残卷</t>
        </is>
      </c>
      <c r="B2" s="630" t="inlineStr">
        <is>
          <t>月光城堡</t>
        </is>
      </c>
      <c r="C2" s="851" t="inlineStr">
        <is>
          <t>花瓣桥</t>
        </is>
      </c>
      <c r="D2" s="1074" t="inlineStr">
        <is>
          <t>雪地</t>
        </is>
      </c>
      <c r="E2" s="851" t="inlineStr">
        <is>
          <t>夏日海滩</t>
        </is>
      </c>
      <c r="F2" s="1074" t="inlineStr">
        <is>
          <t>舌尖的乐斗</t>
        </is>
      </c>
      <c r="G2" s="1277" t="inlineStr">
        <is>
          <t>x</t>
        </is>
      </c>
      <c r="H2" s="1278" t="inlineStr">
        <is>
          <t>常规祝福：斗技三阶5星前（含）失败3点祝福值。场景固定1点进度值。材料120斗豆。</t>
        </is>
      </c>
      <c r="I2" s="1279" t="n"/>
      <c r="J2" s="1279" t="n"/>
      <c r="K2" s="1279" t="n"/>
      <c r="L2" s="1279" t="n"/>
      <c r="M2" s="1279" t="n"/>
      <c r="N2" s="1279" t="n"/>
      <c r="O2" s="1280" t="n"/>
    </row>
    <row r="3" ht="24" customHeight="1">
      <c r="A3" s="414" t="n"/>
      <c r="B3" s="638" t="inlineStr">
        <is>
          <t>侠侣桃园</t>
        </is>
      </c>
      <c r="C3" s="853" t="inlineStr">
        <is>
          <t>天宫</t>
        </is>
      </c>
      <c r="D3" s="854" t="inlineStr">
        <is>
          <t>结拜竹林</t>
        </is>
      </c>
      <c r="E3" s="853" t="inlineStr">
        <is>
          <t>海底龙宫</t>
        </is>
      </c>
      <c r="F3" s="854" t="inlineStr">
        <is>
          <t>玉龙雪山</t>
        </is>
      </c>
      <c r="G3" s="643" t="inlineStr">
        <is>
          <t>x</t>
        </is>
      </c>
      <c r="H3" s="1281" t="inlineStr">
        <is>
          <t>春节祝福：斗技三阶5星前（含）失败4点祝福值。场景固定1点进度值。材料100斗豆。</t>
        </is>
      </c>
      <c r="I3" s="1282" t="n"/>
      <c r="J3" s="1282" t="n"/>
      <c r="K3" s="1282" t="n"/>
      <c r="L3" s="1282" t="n"/>
      <c r="M3" s="1282" t="n"/>
      <c r="N3" s="1282" t="n"/>
      <c r="O3" s="1283" t="n"/>
    </row>
    <row r="4" ht="24" customHeight="1">
      <c r="A4" s="414" t="n"/>
      <c r="B4" s="638" t="inlineStr">
        <is>
          <t>大佛</t>
        </is>
      </c>
      <c r="C4" s="853" t="inlineStr">
        <is>
          <t>龙门石窟</t>
        </is>
      </c>
      <c r="D4" s="854" t="inlineStr">
        <is>
          <t>罗马战场</t>
        </is>
      </c>
      <c r="E4" s="853" t="inlineStr">
        <is>
          <t>华山论剑</t>
        </is>
      </c>
      <c r="F4" s="854" t="inlineStr">
        <is>
          <t>巅峰之战</t>
        </is>
      </c>
      <c r="G4" s="643" t="inlineStr">
        <is>
          <t>x</t>
        </is>
      </c>
      <c r="H4" s="1281" t="inlineStr">
        <is>
          <t>周年祝福：斗技四阶5星前（含）失败4点祝福值。场景固定1点进度值。材料100斗豆。</t>
        </is>
      </c>
      <c r="I4" s="1282" t="n"/>
      <c r="J4" s="1282" t="n"/>
      <c r="K4" s="1282" t="n"/>
      <c r="L4" s="1282" t="n"/>
      <c r="M4" s="1282" t="n"/>
      <c r="N4" s="1282" t="n"/>
      <c r="O4" s="1283" t="n"/>
    </row>
    <row r="5" ht="24" customHeight="1">
      <c r="A5" s="76" t="n"/>
      <c r="B5" s="646" t="inlineStr">
        <is>
          <t>武林大会</t>
        </is>
      </c>
      <c r="C5" s="943" t="inlineStr">
        <is>
          <t>那达慕</t>
        </is>
      </c>
      <c r="D5" s="858" t="inlineStr">
        <is>
          <t>五岳独尊</t>
        </is>
      </c>
      <c r="E5" s="943" t="inlineStr">
        <is>
          <t>龙门客栈</t>
        </is>
      </c>
      <c r="F5" s="858" t="inlineStr">
        <is>
          <t>聚义厅</t>
        </is>
      </c>
      <c r="G5" s="651" t="inlineStr">
        <is>
          <t>x</t>
        </is>
      </c>
      <c r="H5" s="1284" t="inlineStr">
        <is>
          <t>中秋祝福：斗技五阶2星前（含）失败5点祝福值。场景固定1点进度值。材料200斗豆。</t>
        </is>
      </c>
      <c r="I5" s="1285" t="n"/>
      <c r="J5" s="1285" t="n"/>
      <c r="K5" s="1285" t="n"/>
      <c r="L5" s="1285" t="n"/>
      <c r="M5" s="1285" t="n"/>
      <c r="N5" s="1285" t="n"/>
      <c r="O5" s="1286" t="n"/>
    </row>
    <row r="6" ht="24" customHeight="1">
      <c r="A6" s="1144" t="inlineStr">
        <is>
          <t>斗技系统十连无论成功与否或者在第几次成功，都必消耗完十连的材料，不退还，因此请单点。</t>
        </is>
      </c>
    </row>
    <row r="7" ht="24" customHeight="1">
      <c r="A7" s="204" t="inlineStr">
        <is>
          <t>武魂斗技</t>
        </is>
      </c>
      <c r="B7" s="311" t="inlineStr">
        <is>
          <t>战斗力</t>
        </is>
      </c>
      <c r="C7" s="118" t="inlineStr">
        <is>
          <t>祝福值</t>
        </is>
      </c>
      <c r="D7" s="96" t="inlineStr">
        <is>
          <t>单次材料</t>
        </is>
      </c>
      <c r="E7" s="311" t="inlineStr">
        <is>
          <t>满值材料</t>
        </is>
      </c>
      <c r="F7" s="202" t="inlineStr">
        <is>
          <t>生命值</t>
        </is>
      </c>
      <c r="G7" s="227" t="inlineStr">
        <is>
          <t>暴击减伤</t>
        </is>
      </c>
      <c r="H7" s="227" t="inlineStr">
        <is>
          <t>命中率</t>
        </is>
      </c>
      <c r="I7" s="206" t="inlineStr">
        <is>
          <t>闪避率</t>
        </is>
      </c>
      <c r="J7" s="24" t="inlineStr">
        <is>
          <t>效果说明</t>
        </is>
      </c>
      <c r="K7" s="56" t="n"/>
      <c r="L7" s="56" t="n"/>
      <c r="M7" s="56" t="n"/>
      <c r="N7" s="56" t="n"/>
      <c r="O7" s="56" t="n"/>
    </row>
    <row r="8" ht="24" customHeight="1">
      <c r="A8" s="1082" t="inlineStr">
        <is>
          <t>一阶0星</t>
        </is>
      </c>
      <c r="B8" s="763" t="inlineStr">
        <is>
          <t>1</t>
        </is>
      </c>
      <c r="C8" s="340" t="inlineStr">
        <is>
          <t>20</t>
        </is>
      </c>
      <c r="D8" s="340" t="inlineStr">
        <is>
          <t>1</t>
        </is>
      </c>
      <c r="E8" s="207">
        <f>ROUNDUP(C8/$P$1+1,0)*D8</f>
        <v/>
      </c>
      <c r="F8" s="683" t="inlineStr">
        <is>
          <t>5</t>
        </is>
      </c>
      <c r="G8" s="666" t="inlineStr">
        <is>
          <t>x</t>
        </is>
      </c>
      <c r="H8" s="666" t="inlineStr">
        <is>
          <t>x</t>
        </is>
      </c>
      <c r="I8" s="690" t="inlineStr">
        <is>
          <t>x</t>
        </is>
      </c>
      <c r="J8" s="319" t="inlineStr">
        <is>
          <t>迅击0：受到敌方连击伤害时触发，减少自身速度值10%的伤害</t>
        </is>
      </c>
      <c r="K8" s="158" t="n"/>
      <c r="L8" s="158" t="n"/>
      <c r="M8" s="158" t="n"/>
      <c r="N8" s="158" t="n"/>
      <c r="O8" s="320" t="n"/>
    </row>
    <row r="9" ht="24" customHeight="1">
      <c r="A9" s="741" t="inlineStr">
        <is>
          <t>一阶1星</t>
        </is>
      </c>
      <c r="B9" s="764" t="inlineStr">
        <is>
          <t>2</t>
        </is>
      </c>
      <c r="C9" s="83" t="inlineStr">
        <is>
          <t>20</t>
        </is>
      </c>
      <c r="D9" s="83" t="inlineStr">
        <is>
          <t>1</t>
        </is>
      </c>
      <c r="E9" s="84">
        <f>ROUNDUP(C9/$P$1+1,0)*D9</f>
        <v/>
      </c>
      <c r="F9" s="239" t="inlineStr">
        <is>
          <t>10</t>
        </is>
      </c>
      <c r="G9" s="87" t="inlineStr">
        <is>
          <t>x</t>
        </is>
      </c>
      <c r="H9" s="87" t="inlineStr">
        <is>
          <t>x</t>
        </is>
      </c>
      <c r="I9" s="708" t="inlineStr">
        <is>
          <t>x</t>
        </is>
      </c>
      <c r="J9" s="85" t="inlineStr">
        <is>
          <t>迅击1：受到敌方连击伤害时触发，减少自身速度值15%的伤害</t>
        </is>
      </c>
      <c r="K9" s="129" t="n"/>
      <c r="L9" s="129" t="n"/>
      <c r="M9" s="129" t="n"/>
      <c r="N9" s="129" t="n"/>
      <c r="O9" s="130" t="n"/>
    </row>
    <row r="10" ht="24" customHeight="1">
      <c r="A10" s="741" t="inlineStr">
        <is>
          <t>一阶2星</t>
        </is>
      </c>
      <c r="B10" s="764" t="inlineStr">
        <is>
          <t>3</t>
        </is>
      </c>
      <c r="C10" s="83" t="inlineStr">
        <is>
          <t>30</t>
        </is>
      </c>
      <c r="D10" s="83" t="inlineStr">
        <is>
          <t>2</t>
        </is>
      </c>
      <c r="E10" s="84">
        <f>ROUNDUP(C10/$P$1+1,0)*D10</f>
        <v/>
      </c>
      <c r="F10" s="239" t="inlineStr">
        <is>
          <t>15</t>
        </is>
      </c>
      <c r="G10" s="87" t="inlineStr">
        <is>
          <t>x</t>
        </is>
      </c>
      <c r="H10" s="87" t="inlineStr">
        <is>
          <t>x</t>
        </is>
      </c>
      <c r="I10" s="708" t="inlineStr">
        <is>
          <t>x</t>
        </is>
      </c>
      <c r="J10" s="85" t="inlineStr">
        <is>
          <t>迅击2：受到敌方连击伤害时触发，减少自身速度值20%的伤害</t>
        </is>
      </c>
      <c r="K10" s="129" t="n"/>
      <c r="L10" s="129" t="n"/>
      <c r="M10" s="129" t="n"/>
      <c r="N10" s="129" t="n"/>
      <c r="O10" s="130" t="n"/>
    </row>
    <row r="11" ht="24" customHeight="1">
      <c r="A11" s="741" t="inlineStr">
        <is>
          <t>一阶3星</t>
        </is>
      </c>
      <c r="B11" s="764" t="inlineStr">
        <is>
          <t>4</t>
        </is>
      </c>
      <c r="C11" s="83" t="inlineStr">
        <is>
          <t>40</t>
        </is>
      </c>
      <c r="D11" s="83" t="inlineStr">
        <is>
          <t>2</t>
        </is>
      </c>
      <c r="E11" s="84">
        <f>ROUNDUP(C11/$P$1+1,0)*D11</f>
        <v/>
      </c>
      <c r="F11" s="239" t="inlineStr">
        <is>
          <t>20</t>
        </is>
      </c>
      <c r="G11" s="87" t="inlineStr">
        <is>
          <t>x</t>
        </is>
      </c>
      <c r="H11" s="87" t="inlineStr">
        <is>
          <t>x</t>
        </is>
      </c>
      <c r="I11" s="708" t="inlineStr">
        <is>
          <t>x</t>
        </is>
      </c>
      <c r="J11" s="85" t="inlineStr">
        <is>
          <t>迅击3：受到敌方连击伤害时触发，减少自身速度值30%的伤害</t>
        </is>
      </c>
      <c r="K11" s="129" t="n"/>
      <c r="L11" s="129" t="n"/>
      <c r="M11" s="129" t="n"/>
      <c r="N11" s="129" t="n"/>
      <c r="O11" s="130" t="n"/>
    </row>
    <row r="12" ht="24" customHeight="1">
      <c r="A12" s="741" t="inlineStr">
        <is>
          <t>一阶4星</t>
        </is>
      </c>
      <c r="B12" s="764" t="inlineStr">
        <is>
          <t>5</t>
        </is>
      </c>
      <c r="C12" s="83" t="inlineStr">
        <is>
          <t>40</t>
        </is>
      </c>
      <c r="D12" s="83" t="inlineStr">
        <is>
          <t>3</t>
        </is>
      </c>
      <c r="E12" s="84">
        <f>ROUNDUP(C12/$P$1+1,0)*D12</f>
        <v/>
      </c>
      <c r="F12" s="239" t="inlineStr">
        <is>
          <t>27</t>
        </is>
      </c>
      <c r="G12" s="87" t="inlineStr">
        <is>
          <t>x</t>
        </is>
      </c>
      <c r="H12" s="87" t="inlineStr">
        <is>
          <t>x</t>
        </is>
      </c>
      <c r="I12" s="708" t="inlineStr">
        <is>
          <t>x</t>
        </is>
      </c>
      <c r="J12" s="85" t="inlineStr">
        <is>
          <t>迅击4：受到敌方连击伤害时触发，减少自身速度值40%的伤害</t>
        </is>
      </c>
      <c r="K12" s="129" t="n"/>
      <c r="L12" s="129" t="n"/>
      <c r="M12" s="129" t="n"/>
      <c r="N12" s="129" t="n"/>
      <c r="O12" s="130" t="n"/>
    </row>
    <row r="13" ht="24" customHeight="1">
      <c r="A13" s="742" t="inlineStr">
        <is>
          <t>一阶5星</t>
        </is>
      </c>
      <c r="B13" s="1110" t="inlineStr">
        <is>
          <t>7</t>
        </is>
      </c>
      <c r="C13" s="343" t="inlineStr">
        <is>
          <t>60</t>
        </is>
      </c>
      <c r="D13" s="343" t="inlineStr">
        <is>
          <t>3</t>
        </is>
      </c>
      <c r="E13" s="344">
        <f>ROUNDUP(C13/$P$1+1,0)*D13</f>
        <v/>
      </c>
      <c r="F13" s="660" t="inlineStr">
        <is>
          <t>36</t>
        </is>
      </c>
      <c r="G13" s="66" t="inlineStr">
        <is>
          <t>x</t>
        </is>
      </c>
      <c r="H13" s="66" t="inlineStr">
        <is>
          <t>x</t>
        </is>
      </c>
      <c r="I13" s="1095" t="inlineStr">
        <is>
          <t>x</t>
        </is>
      </c>
      <c r="J13" s="256" t="inlineStr">
        <is>
          <t>迅击5：受到敌方连击伤害时触发，减少自身速度值50%的伤害</t>
        </is>
      </c>
      <c r="K13" s="135" t="n"/>
      <c r="L13" s="135" t="n"/>
      <c r="M13" s="135" t="n"/>
      <c r="N13" s="135" t="n"/>
      <c r="O13" s="136" t="n"/>
    </row>
    <row r="14" ht="24" customHeight="1">
      <c r="A14" s="234" t="inlineStr">
        <is>
          <t>二阶0星</t>
        </is>
      </c>
      <c r="B14" s="763" t="inlineStr">
        <is>
          <t>8</t>
        </is>
      </c>
      <c r="C14" s="340" t="inlineStr">
        <is>
          <t>170</t>
        </is>
      </c>
      <c r="D14" s="340" t="inlineStr">
        <is>
          <t>5</t>
        </is>
      </c>
      <c r="E14" s="207">
        <f>ROUNDUP(C14/$P$1+1,0)*D14</f>
        <v/>
      </c>
      <c r="F14" s="340" t="inlineStr">
        <is>
          <t>55</t>
        </is>
      </c>
      <c r="G14" s="657" t="inlineStr">
        <is>
          <t>8%</t>
        </is>
      </c>
      <c r="H14" s="253" t="inlineStr">
        <is>
          <t>x</t>
        </is>
      </c>
      <c r="I14" s="1287" t="inlineStr">
        <is>
          <t>x</t>
        </is>
      </c>
      <c r="J14" s="61" t="inlineStr">
        <is>
          <t>岿然0：受到敌方暴击伤害时触发，有 30 %概率减免50%暴击伤害</t>
        </is>
      </c>
      <c r="K14" s="123" t="n"/>
      <c r="L14" s="123" t="n"/>
      <c r="M14" s="123" t="n"/>
      <c r="N14" s="123" t="n"/>
      <c r="O14" s="124" t="n"/>
    </row>
    <row r="15" ht="24" customHeight="1">
      <c r="A15" s="82" t="inlineStr">
        <is>
          <t>二阶1星</t>
        </is>
      </c>
      <c r="B15" s="764" t="inlineStr">
        <is>
          <t>9</t>
        </is>
      </c>
      <c r="C15" s="83" t="inlineStr">
        <is>
          <t>170</t>
        </is>
      </c>
      <c r="D15" s="83" t="inlineStr">
        <is>
          <t>5</t>
        </is>
      </c>
      <c r="E15" s="84">
        <f>ROUNDUP(C15/$P$1+1,0)*D15</f>
        <v/>
      </c>
      <c r="F15" s="83" t="inlineStr">
        <is>
          <t>73</t>
        </is>
      </c>
      <c r="G15" s="239" t="inlineStr">
        <is>
          <t>10%</t>
        </is>
      </c>
      <c r="H15" s="87" t="inlineStr">
        <is>
          <t>x</t>
        </is>
      </c>
      <c r="I15" s="708" t="inlineStr">
        <is>
          <t>x</t>
        </is>
      </c>
      <c r="J15" s="85" t="inlineStr">
        <is>
          <t>岿然1：受到敌方暴击伤害时触发，有 40 %概率减免50%暴击伤害</t>
        </is>
      </c>
      <c r="K15" s="129" t="n"/>
      <c r="L15" s="129" t="n"/>
      <c r="M15" s="129" t="n"/>
      <c r="N15" s="129" t="n"/>
      <c r="O15" s="130" t="n"/>
    </row>
    <row r="16" ht="24" customHeight="1">
      <c r="A16" s="82" t="inlineStr">
        <is>
          <t>二阶2星</t>
        </is>
      </c>
      <c r="B16" s="764" t="inlineStr">
        <is>
          <t>10</t>
        </is>
      </c>
      <c r="C16" s="83" t="inlineStr">
        <is>
          <t>200</t>
        </is>
      </c>
      <c r="D16" s="83" t="inlineStr">
        <is>
          <t>6</t>
        </is>
      </c>
      <c r="E16" s="84">
        <f>ROUNDUP(C16/$P$1+1,0)*D16</f>
        <v/>
      </c>
      <c r="F16" s="83" t="inlineStr">
        <is>
          <t>92</t>
        </is>
      </c>
      <c r="G16" s="239" t="inlineStr">
        <is>
          <t>12%</t>
        </is>
      </c>
      <c r="H16" s="87" t="inlineStr">
        <is>
          <t>x</t>
        </is>
      </c>
      <c r="I16" s="708" t="inlineStr">
        <is>
          <t>x</t>
        </is>
      </c>
      <c r="J16" s="85" t="inlineStr">
        <is>
          <t>岿然2：受到敌方暴击伤害时触发，有 50 %概率减免50%暴击伤害</t>
        </is>
      </c>
      <c r="K16" s="129" t="n"/>
      <c r="L16" s="129" t="n"/>
      <c r="M16" s="129" t="n"/>
      <c r="N16" s="129" t="n"/>
      <c r="O16" s="130" t="n"/>
    </row>
    <row r="17" ht="24" customHeight="1">
      <c r="A17" s="82" t="inlineStr">
        <is>
          <t>二阶3星</t>
        </is>
      </c>
      <c r="B17" s="764" t="inlineStr">
        <is>
          <t>11</t>
        </is>
      </c>
      <c r="C17" s="83" t="inlineStr">
        <is>
          <t>210</t>
        </is>
      </c>
      <c r="D17" s="83" t="inlineStr">
        <is>
          <t>6</t>
        </is>
      </c>
      <c r="E17" s="84">
        <f>ROUNDUP(C17/$P$1+1,0)*D17</f>
        <v/>
      </c>
      <c r="F17" s="83" t="inlineStr">
        <is>
          <t>111</t>
        </is>
      </c>
      <c r="G17" s="239" t="inlineStr">
        <is>
          <t>14%</t>
        </is>
      </c>
      <c r="H17" s="87" t="inlineStr">
        <is>
          <t>x</t>
        </is>
      </c>
      <c r="I17" s="708" t="inlineStr">
        <is>
          <t>x</t>
        </is>
      </c>
      <c r="J17" s="85" t="inlineStr">
        <is>
          <t>岿然3：受到敌方暴击伤害时触发，有 65 %概率减免50%暴击伤害</t>
        </is>
      </c>
      <c r="K17" s="129" t="n"/>
      <c r="L17" s="129" t="n"/>
      <c r="M17" s="129" t="n"/>
      <c r="N17" s="129" t="n"/>
      <c r="O17" s="130" t="n"/>
    </row>
    <row r="18" ht="24" customHeight="1">
      <c r="A18" s="82" t="inlineStr">
        <is>
          <t>二阶4星</t>
        </is>
      </c>
      <c r="B18" s="764" t="inlineStr">
        <is>
          <t>12</t>
        </is>
      </c>
      <c r="C18" s="83" t="inlineStr">
        <is>
          <t>230</t>
        </is>
      </c>
      <c r="D18" s="83" t="inlineStr">
        <is>
          <t>7</t>
        </is>
      </c>
      <c r="E18" s="84">
        <f>ROUNDUP(C18/$P$1+1,0)*D18</f>
        <v/>
      </c>
      <c r="F18" s="83" t="inlineStr">
        <is>
          <t>130</t>
        </is>
      </c>
      <c r="G18" s="239" t="inlineStr">
        <is>
          <t>16%</t>
        </is>
      </c>
      <c r="H18" s="87" t="inlineStr">
        <is>
          <t>x</t>
        </is>
      </c>
      <c r="I18" s="708" t="inlineStr">
        <is>
          <t>x</t>
        </is>
      </c>
      <c r="J18" s="85" t="inlineStr">
        <is>
          <t>岿然4：受到敌方暴击伤害时触发，有 80 %概率减免50%暴击伤害</t>
        </is>
      </c>
      <c r="K18" s="129" t="n"/>
      <c r="L18" s="129" t="n"/>
      <c r="M18" s="129" t="n"/>
      <c r="N18" s="129" t="n"/>
      <c r="O18" s="130" t="n"/>
    </row>
    <row r="19" ht="24" customHeight="1">
      <c r="A19" s="89" t="inlineStr">
        <is>
          <t>二阶5星</t>
        </is>
      </c>
      <c r="B19" s="1110" t="inlineStr">
        <is>
          <t>14</t>
        </is>
      </c>
      <c r="C19" s="343" t="inlineStr">
        <is>
          <t>300</t>
        </is>
      </c>
      <c r="D19" s="343" t="inlineStr">
        <is>
          <t>7</t>
        </is>
      </c>
      <c r="E19" s="344">
        <f>ROUNDUP(C19/$P$1+1,0)*D19</f>
        <v/>
      </c>
      <c r="F19" s="90" t="inlineStr">
        <is>
          <t>150</t>
        </is>
      </c>
      <c r="G19" s="268" t="inlineStr">
        <is>
          <t>18%</t>
        </is>
      </c>
      <c r="H19" s="91" t="inlineStr">
        <is>
          <t>x</t>
        </is>
      </c>
      <c r="I19" s="692" t="inlineStr">
        <is>
          <t>x</t>
        </is>
      </c>
      <c r="J19" s="256" t="inlineStr">
        <is>
          <t>岿然5：受到敌方暴击伤害时触发，有100%概率减免50%暴击伤害</t>
        </is>
      </c>
      <c r="K19" s="135" t="n"/>
      <c r="L19" s="135" t="n"/>
      <c r="M19" s="135" t="n"/>
      <c r="N19" s="135" t="n"/>
      <c r="O19" s="136" t="n"/>
    </row>
    <row r="20" ht="24" customHeight="1">
      <c r="A20" s="234" t="inlineStr">
        <is>
          <t>三阶0星</t>
        </is>
      </c>
      <c r="B20" s="763" t="inlineStr">
        <is>
          <t>17</t>
        </is>
      </c>
      <c r="C20" s="340" t="inlineStr">
        <is>
          <t>300</t>
        </is>
      </c>
      <c r="D20" s="340" t="inlineStr">
        <is>
          <t>10</t>
        </is>
      </c>
      <c r="E20" s="207">
        <f>ROUNDUP(C20/$P$1+1,0)*D20</f>
        <v/>
      </c>
      <c r="F20" s="340" t="inlineStr">
        <is>
          <t>180</t>
        </is>
      </c>
      <c r="G20" s="566" t="inlineStr">
        <is>
          <t>23%</t>
        </is>
      </c>
      <c r="H20" s="566" t="inlineStr">
        <is>
          <t>7%</t>
        </is>
      </c>
      <c r="I20" s="690" t="inlineStr">
        <is>
          <t>x</t>
        </is>
      </c>
      <c r="J20" s="61" t="inlineStr">
        <is>
          <t>避锋0：闪避敌方攻击时触发，增加自身闪避率1.5%，累加持续整场战斗</t>
        </is>
      </c>
      <c r="K20" s="123" t="n"/>
      <c r="L20" s="123" t="n"/>
      <c r="M20" s="123" t="n"/>
      <c r="N20" s="123" t="n"/>
      <c r="O20" s="124" t="n"/>
    </row>
    <row r="21" ht="24" customHeight="1">
      <c r="A21" s="82" t="inlineStr">
        <is>
          <t>三阶1星</t>
        </is>
      </c>
      <c r="B21" s="764" t="inlineStr">
        <is>
          <t>20</t>
        </is>
      </c>
      <c r="C21" s="83" t="inlineStr">
        <is>
          <t>200</t>
        </is>
      </c>
      <c r="D21" s="83" t="inlineStr">
        <is>
          <t>10</t>
        </is>
      </c>
      <c r="E21" s="84">
        <f>ROUNDUP(C21/$P$1+1,0)*D21</f>
        <v/>
      </c>
      <c r="F21" s="83" t="inlineStr">
        <is>
          <t>212</t>
        </is>
      </c>
      <c r="G21" s="83" t="inlineStr">
        <is>
          <t>26%</t>
        </is>
      </c>
      <c r="H21" s="83" t="inlineStr">
        <is>
          <t>8%</t>
        </is>
      </c>
      <c r="I21" s="708" t="inlineStr">
        <is>
          <t>x</t>
        </is>
      </c>
      <c r="J21" s="85" t="inlineStr">
        <is>
          <t>避锋1：闪避敌方攻击时触发，增加自身闪避率2.0%，累加持续整场战斗</t>
        </is>
      </c>
      <c r="K21" s="129" t="n"/>
      <c r="L21" s="129" t="n"/>
      <c r="M21" s="129" t="n"/>
      <c r="N21" s="129" t="n"/>
      <c r="O21" s="130" t="n"/>
    </row>
    <row r="22" ht="24" customHeight="1">
      <c r="A22" s="82" t="inlineStr">
        <is>
          <t>三阶2星</t>
        </is>
      </c>
      <c r="B22" s="764" t="inlineStr">
        <is>
          <t>23</t>
        </is>
      </c>
      <c r="C22" s="83" t="inlineStr">
        <is>
          <t>200</t>
        </is>
      </c>
      <c r="D22" s="83" t="inlineStr">
        <is>
          <t>11</t>
        </is>
      </c>
      <c r="E22" s="84">
        <f>ROUNDUP(C22/$P$1+1,0)*D22</f>
        <v/>
      </c>
      <c r="F22" s="83" t="inlineStr">
        <is>
          <t>245</t>
        </is>
      </c>
      <c r="G22" s="83" t="inlineStr">
        <is>
          <t>29%</t>
        </is>
      </c>
      <c r="H22" s="83" t="inlineStr">
        <is>
          <t>9%</t>
        </is>
      </c>
      <c r="I22" s="708" t="inlineStr">
        <is>
          <t>x</t>
        </is>
      </c>
      <c r="J22" s="85" t="inlineStr">
        <is>
          <t>避锋2：闪避敌方攻击时触发，增加自身闪避率2.5%，累加持续整场战斗</t>
        </is>
      </c>
      <c r="K22" s="129" t="n"/>
      <c r="L22" s="129" t="n"/>
      <c r="M22" s="129" t="n"/>
      <c r="N22" s="129" t="n"/>
      <c r="O22" s="130" t="n"/>
    </row>
    <row r="23" ht="24" customHeight="1">
      <c r="A23" s="82" t="inlineStr">
        <is>
          <t>三阶3星</t>
        </is>
      </c>
      <c r="B23" s="764" t="inlineStr">
        <is>
          <t>26</t>
        </is>
      </c>
      <c r="C23" s="83" t="inlineStr">
        <is>
          <t>210</t>
        </is>
      </c>
      <c r="D23" s="83" t="inlineStr">
        <is>
          <t>11</t>
        </is>
      </c>
      <c r="E23" s="84">
        <f>ROUNDUP(C23/$P$1+1,0)*D23</f>
        <v/>
      </c>
      <c r="F23" s="83" t="inlineStr">
        <is>
          <t>279</t>
        </is>
      </c>
      <c r="G23" s="83" t="inlineStr">
        <is>
          <t>32%</t>
        </is>
      </c>
      <c r="H23" s="83" t="inlineStr">
        <is>
          <t>10%</t>
        </is>
      </c>
      <c r="I23" s="708" t="inlineStr">
        <is>
          <t>x</t>
        </is>
      </c>
      <c r="J23" s="85" t="inlineStr">
        <is>
          <t>避锋3：闪避敌方攻击时触发，增加自身闪避率3.0%，累加持续整场战斗</t>
        </is>
      </c>
      <c r="K23" s="129" t="n"/>
      <c r="L23" s="129" t="n"/>
      <c r="M23" s="129" t="n"/>
      <c r="N23" s="129" t="n"/>
      <c r="O23" s="130" t="n"/>
    </row>
    <row r="24" ht="24" customHeight="1">
      <c r="A24" s="82" t="inlineStr">
        <is>
          <t>三阶4星</t>
        </is>
      </c>
      <c r="B24" s="764" t="inlineStr">
        <is>
          <t>30</t>
        </is>
      </c>
      <c r="C24" s="83" t="inlineStr">
        <is>
          <t>220</t>
        </is>
      </c>
      <c r="D24" s="83" t="inlineStr">
        <is>
          <t>12</t>
        </is>
      </c>
      <c r="E24" s="84">
        <f>ROUNDUP(C24/$P$1+1,0)*D24</f>
        <v/>
      </c>
      <c r="F24" s="83" t="inlineStr">
        <is>
          <t>314</t>
        </is>
      </c>
      <c r="G24" s="83" t="inlineStr">
        <is>
          <t>35%</t>
        </is>
      </c>
      <c r="H24" s="83" t="inlineStr">
        <is>
          <t>11%</t>
        </is>
      </c>
      <c r="I24" s="708" t="inlineStr">
        <is>
          <t>x</t>
        </is>
      </c>
      <c r="J24" s="85" t="inlineStr">
        <is>
          <t>避锋4：闪避敌方攻击时触发，增加自身闪避率4.0%，累加持续整场战斗</t>
        </is>
      </c>
      <c r="K24" s="129" t="n"/>
      <c r="L24" s="129" t="n"/>
      <c r="M24" s="129" t="n"/>
      <c r="N24" s="129" t="n"/>
      <c r="O24" s="130" t="n"/>
    </row>
    <row r="25" ht="24" customHeight="1">
      <c r="A25" s="810" t="inlineStr">
        <is>
          <t>三阶5星</t>
        </is>
      </c>
      <c r="B25" s="1110" t="inlineStr">
        <is>
          <t>38</t>
        </is>
      </c>
      <c r="C25" s="343" t="inlineStr">
        <is>
          <t>230</t>
        </is>
      </c>
      <c r="D25" s="343" t="inlineStr">
        <is>
          <t>12</t>
        </is>
      </c>
      <c r="E25" s="344">
        <f>ROUNDUP(C25/$P$1+1,0)*D25</f>
        <v/>
      </c>
      <c r="F25" s="343" t="inlineStr">
        <is>
          <t>350</t>
        </is>
      </c>
      <c r="G25" s="343" t="inlineStr">
        <is>
          <t>38%</t>
        </is>
      </c>
      <c r="H25" s="343" t="inlineStr">
        <is>
          <t>12%</t>
        </is>
      </c>
      <c r="I25" s="1095" t="inlineStr">
        <is>
          <t>x</t>
        </is>
      </c>
      <c r="J25" s="64" t="inlineStr">
        <is>
          <t>避锋5：闪避敌方攻击时触发，增加自身闪避率5.0%，累加持续整场战斗</t>
        </is>
      </c>
      <c r="K25" s="194" t="n"/>
      <c r="L25" s="194" t="n"/>
      <c r="M25" s="194" t="n"/>
      <c r="N25" s="194" t="n"/>
      <c r="O25" s="410" t="n"/>
    </row>
    <row r="26" ht="24" customHeight="1">
      <c r="A26" s="740" t="inlineStr">
        <is>
          <t>四阶0星</t>
        </is>
      </c>
      <c r="B26" s="763" t="inlineStr">
        <is>
          <t>43</t>
        </is>
      </c>
      <c r="C26" s="340" t="inlineStr">
        <is>
          <t>380</t>
        </is>
      </c>
      <c r="D26" s="340" t="inlineStr">
        <is>
          <t>15</t>
        </is>
      </c>
      <c r="E26" s="207">
        <f>@IF(OR($O$1="周年祝福",$O$1="中秋祝福"),ROUNDUP(C26/$P$1+1,0)*D26,ROUNDUP(C26/2+1,0)*D26)</f>
        <v/>
      </c>
      <c r="F26" s="657" t="inlineStr">
        <is>
          <t>400</t>
        </is>
      </c>
      <c r="G26" s="340" t="inlineStr">
        <is>
          <t>45%</t>
        </is>
      </c>
      <c r="H26" s="340" t="inlineStr">
        <is>
          <t>13.3%</t>
        </is>
      </c>
      <c r="I26" s="746" t="inlineStr">
        <is>
          <t>13.3%</t>
        </is>
      </c>
      <c r="J26" s="61" t="inlineStr">
        <is>
          <t>武意0：增加大型武器抗穿透1.5%</t>
        </is>
      </c>
      <c r="K26" s="123" t="n"/>
      <c r="L26" s="123" t="n"/>
      <c r="M26" s="123" t="n"/>
      <c r="N26" s="123" t="n"/>
      <c r="O26" s="124" t="n"/>
    </row>
    <row r="27" ht="24" customHeight="1">
      <c r="A27" s="741" t="inlineStr">
        <is>
          <t>四阶1星</t>
        </is>
      </c>
      <c r="B27" s="764" t="inlineStr">
        <is>
          <t>48</t>
        </is>
      </c>
      <c r="C27" s="83" t="inlineStr">
        <is>
          <t>430</t>
        </is>
      </c>
      <c r="D27" s="83" t="inlineStr">
        <is>
          <t>15</t>
        </is>
      </c>
      <c r="E27" s="84">
        <f>@IF(OR($O$1="周年祝福",$O$1="中秋祝福"),ROUNDUP(C27/$P$1+1,0)*D27,ROUNDUP(C27/2+1,0)*D27)</f>
        <v/>
      </c>
      <c r="F27" s="239" t="inlineStr">
        <is>
          <t>440</t>
        </is>
      </c>
      <c r="G27" s="83" t="inlineStr">
        <is>
          <t>49%</t>
        </is>
      </c>
      <c r="H27" s="83" t="inlineStr">
        <is>
          <t>14.6%</t>
        </is>
      </c>
      <c r="I27" s="222" t="inlineStr">
        <is>
          <t>14.6%</t>
        </is>
      </c>
      <c r="J27" s="85" t="inlineStr">
        <is>
          <t>武意1：增加大型武器抗穿透2.0%</t>
        </is>
      </c>
      <c r="K27" s="129" t="n"/>
      <c r="L27" s="129" t="n"/>
      <c r="M27" s="129" t="n"/>
      <c r="N27" s="129" t="n"/>
      <c r="O27" s="130" t="n"/>
    </row>
    <row r="28" ht="24" customHeight="1">
      <c r="A28" s="741" t="inlineStr">
        <is>
          <t>四阶2星</t>
        </is>
      </c>
      <c r="B28" s="764" t="inlineStr">
        <is>
          <t>55</t>
        </is>
      </c>
      <c r="C28" s="83" t="inlineStr">
        <is>
          <t>500</t>
        </is>
      </c>
      <c r="D28" s="83" t="inlineStr">
        <is>
          <t>16</t>
        </is>
      </c>
      <c r="E28" s="84">
        <f>@IF(OR($O$1="周年祝福",$O$1="中秋祝福"),ROUNDUP(C28/$P$1+1,0)*D28,ROUNDUP(C28/2+1,0)*D28)</f>
        <v/>
      </c>
      <c r="F28" s="292" t="inlineStr">
        <is>
          <t>480</t>
        </is>
      </c>
      <c r="G28" s="83" t="inlineStr">
        <is>
          <t>53%</t>
        </is>
      </c>
      <c r="H28" s="83" t="inlineStr">
        <is>
          <t>16%</t>
        </is>
      </c>
      <c r="I28" s="222" t="inlineStr">
        <is>
          <t>16%</t>
        </is>
      </c>
      <c r="J28" s="85" t="inlineStr">
        <is>
          <t>武意2：增加大型武器抗穿透2.5%</t>
        </is>
      </c>
      <c r="K28" s="129" t="n"/>
      <c r="L28" s="129" t="n"/>
      <c r="M28" s="129" t="n"/>
      <c r="N28" s="129" t="n"/>
      <c r="O28" s="130" t="n"/>
    </row>
    <row r="29" ht="24" customHeight="1">
      <c r="A29" s="741" t="inlineStr">
        <is>
          <t>四阶3星</t>
        </is>
      </c>
      <c r="B29" s="764" t="inlineStr">
        <is>
          <t>61</t>
        </is>
      </c>
      <c r="C29" s="83" t="inlineStr">
        <is>
          <t>540</t>
        </is>
      </c>
      <c r="D29" s="83" t="inlineStr">
        <is>
          <t>16</t>
        </is>
      </c>
      <c r="E29" s="84">
        <f>@IF(OR($O$1="周年祝福",$O$1="中秋祝福"),ROUNDUP(C29/$P$1+1,0)*D29,ROUNDUP(C29/2+1,0)*D29)</f>
        <v/>
      </c>
      <c r="F29" s="239" t="inlineStr">
        <is>
          <t>521</t>
        </is>
      </c>
      <c r="G29" s="83" t="inlineStr">
        <is>
          <t>57%</t>
        </is>
      </c>
      <c r="H29" s="83" t="inlineStr">
        <is>
          <t>17.3%</t>
        </is>
      </c>
      <c r="I29" s="222" t="inlineStr">
        <is>
          <t>17.3%</t>
        </is>
      </c>
      <c r="J29" s="85" t="inlineStr">
        <is>
          <t>武意3：增加大型武器抗穿透3.0%</t>
        </is>
      </c>
      <c r="K29" s="129" t="n"/>
      <c r="L29" s="129" t="n"/>
      <c r="M29" s="129" t="n"/>
      <c r="N29" s="129" t="n"/>
      <c r="O29" s="130" t="n"/>
    </row>
    <row r="30" ht="24" customHeight="1">
      <c r="A30" s="741" t="inlineStr">
        <is>
          <t>四阶4星</t>
        </is>
      </c>
      <c r="B30" s="764" t="inlineStr">
        <is>
          <t>69</t>
        </is>
      </c>
      <c r="C30" s="83" t="inlineStr">
        <is>
          <t>600</t>
        </is>
      </c>
      <c r="D30" s="83" t="inlineStr">
        <is>
          <t>17</t>
        </is>
      </c>
      <c r="E30" s="84">
        <f>@IF(OR($O$1="周年祝福",$O$1="中秋祝福"),ROUNDUP(C30/$P$1+1,0)*D30,ROUNDUP(C30/2+1,0)*D30)</f>
        <v/>
      </c>
      <c r="F30" s="239" t="inlineStr">
        <is>
          <t>562</t>
        </is>
      </c>
      <c r="G30" s="83" t="inlineStr">
        <is>
          <t>61%</t>
        </is>
      </c>
      <c r="H30" s="83" t="inlineStr">
        <is>
          <t>18.6%</t>
        </is>
      </c>
      <c r="I30" s="222" t="inlineStr">
        <is>
          <t>18.6%</t>
        </is>
      </c>
      <c r="J30" s="85" t="inlineStr">
        <is>
          <t>武意4：增加大型武器抗穿透3.5%</t>
        </is>
      </c>
      <c r="K30" s="129" t="n"/>
      <c r="L30" s="129" t="n"/>
      <c r="M30" s="129" t="n"/>
      <c r="N30" s="129" t="n"/>
      <c r="O30" s="130" t="n"/>
    </row>
    <row r="31" ht="24" customHeight="1">
      <c r="A31" s="742" t="inlineStr">
        <is>
          <t>四阶5星</t>
        </is>
      </c>
      <c r="B31" s="1110" t="inlineStr">
        <is>
          <t>87</t>
        </is>
      </c>
      <c r="C31" s="343" t="inlineStr">
        <is>
          <t>670</t>
        </is>
      </c>
      <c r="D31" s="343" t="inlineStr">
        <is>
          <t>17</t>
        </is>
      </c>
      <c r="E31" s="344">
        <f>@IF(OR($O$1="周年祝福",$O$1="中秋祝福"),ROUNDUP(C31/$P$1+1,0)*D31,ROUNDUP(C31/2+1,0)*D31)</f>
        <v/>
      </c>
      <c r="F31" s="268" t="inlineStr">
        <is>
          <t>612</t>
        </is>
      </c>
      <c r="G31" s="90" t="inlineStr">
        <is>
          <t>65%</t>
        </is>
      </c>
      <c r="H31" s="90" t="inlineStr">
        <is>
          <t>20%</t>
        </is>
      </c>
      <c r="I31" s="882" t="inlineStr">
        <is>
          <t>20%</t>
        </is>
      </c>
      <c r="J31" s="256" t="inlineStr">
        <is>
          <t>武意5：增加大型武器抗穿透4.0%</t>
        </is>
      </c>
      <c r="K31" s="135" t="n"/>
      <c r="L31" s="135" t="n"/>
      <c r="M31" s="135" t="n"/>
      <c r="N31" s="135" t="n"/>
      <c r="O31" s="136" t="n"/>
    </row>
    <row r="32" ht="24" customHeight="1">
      <c r="A32" s="1082" t="inlineStr">
        <is>
          <t>五阶0星</t>
        </is>
      </c>
      <c r="B32" s="763" t="inlineStr">
        <is>
          <t>99</t>
        </is>
      </c>
      <c r="C32" s="340" t="inlineStr">
        <is>
          <t>400</t>
        </is>
      </c>
      <c r="D32" s="340" t="inlineStr">
        <is>
          <t>20</t>
        </is>
      </c>
      <c r="E32" s="207">
        <f>@IF($O$1="中秋祝福",ROUNDUP(C32/$P$1+1,0)*D32,ROUNDUP(C32/2+1,0)*D32)</f>
        <v/>
      </c>
      <c r="F32" s="683" t="inlineStr">
        <is>
          <t>672</t>
        </is>
      </c>
      <c r="G32" s="566" t="inlineStr">
        <is>
          <t>75%</t>
        </is>
      </c>
      <c r="H32" s="566" t="inlineStr">
        <is>
          <t>21.6%</t>
        </is>
      </c>
      <c r="I32" s="684" t="inlineStr">
        <is>
          <t>21.6%</t>
        </is>
      </c>
      <c r="J32" s="319" t="inlineStr">
        <is>
          <t>武魂0：增加大型武器穿透1.5%</t>
        </is>
      </c>
      <c r="K32" s="158" t="n"/>
      <c r="L32" s="158" t="n"/>
      <c r="M32" s="158" t="n"/>
      <c r="N32" s="158" t="n"/>
      <c r="O32" s="320" t="n"/>
    </row>
    <row r="33" ht="24" customHeight="1">
      <c r="A33" s="741" t="inlineStr">
        <is>
          <t>五阶1星</t>
        </is>
      </c>
      <c r="B33" s="764" t="inlineStr">
        <is>
          <t>111</t>
        </is>
      </c>
      <c r="C33" s="83" t="inlineStr">
        <is>
          <t>460</t>
        </is>
      </c>
      <c r="D33" s="83" t="inlineStr">
        <is>
          <t>20</t>
        </is>
      </c>
      <c r="E33" s="84">
        <f>@IF($O$1="中秋祝福",ROUNDUP(C33/$P$1+1,0)*D33,ROUNDUP(C33/2+1,0)*D33)</f>
        <v/>
      </c>
      <c r="F33" s="239" t="inlineStr">
        <is>
          <t>732</t>
        </is>
      </c>
      <c r="G33" s="83" t="inlineStr">
        <is>
          <t>80%</t>
        </is>
      </c>
      <c r="H33" s="83" t="inlineStr">
        <is>
          <t>23.3%</t>
        </is>
      </c>
      <c r="I33" s="222" t="inlineStr">
        <is>
          <t>23.3%</t>
        </is>
      </c>
      <c r="J33" s="85" t="inlineStr">
        <is>
          <t>武魂1：增加大型武器穿透2.0%</t>
        </is>
      </c>
      <c r="K33" s="129" t="n"/>
      <c r="L33" s="129" t="n"/>
      <c r="M33" s="129" t="n"/>
      <c r="N33" s="129" t="n"/>
      <c r="O33" s="130" t="n"/>
    </row>
    <row r="34" ht="24" customHeight="1">
      <c r="A34" s="741" t="inlineStr">
        <is>
          <t>五阶2星</t>
        </is>
      </c>
      <c r="B34" s="764" t="inlineStr">
        <is>
          <t>126</t>
        </is>
      </c>
      <c r="C34" s="83" t="inlineStr">
        <is>
          <t>460</t>
        </is>
      </c>
      <c r="D34" s="83" t="inlineStr">
        <is>
          <t>20</t>
        </is>
      </c>
      <c r="E34" s="84">
        <f>@IF($O$1="中秋祝福",ROUNDUP(C34/$P$1+1,0)*D34,ROUNDUP(C34/2+1,0)*D34)</f>
        <v/>
      </c>
      <c r="F34" s="239" t="inlineStr">
        <is>
          <t>796</t>
        </is>
      </c>
      <c r="G34" s="83" t="inlineStr">
        <is>
          <t>85%</t>
        </is>
      </c>
      <c r="H34" s="83" t="inlineStr">
        <is>
          <t>25%</t>
        </is>
      </c>
      <c r="I34" s="222" t="inlineStr">
        <is>
          <t>25%</t>
        </is>
      </c>
      <c r="J34" s="85" t="inlineStr">
        <is>
          <t>武魂2：增加大型武器穿透2.5%</t>
        </is>
      </c>
      <c r="K34" s="129" t="n"/>
      <c r="L34" s="129" t="n"/>
      <c r="M34" s="129" t="n"/>
      <c r="N34" s="129" t="n"/>
      <c r="O34" s="130" t="n"/>
    </row>
    <row r="35" ht="24" customHeight="1">
      <c r="A35" s="741" t="inlineStr">
        <is>
          <t>五阶3星</t>
        </is>
      </c>
      <c r="B35" s="764" t="inlineStr">
        <is>
          <t>137</t>
        </is>
      </c>
      <c r="C35" s="83" t="inlineStr">
        <is>
          <t>500</t>
        </is>
      </c>
      <c r="D35" s="83" t="inlineStr">
        <is>
          <t>20</t>
        </is>
      </c>
      <c r="E35" s="84">
        <f>ROUNDUP(C35/2+1,0)*D35</f>
        <v/>
      </c>
      <c r="F35" s="239" t="inlineStr">
        <is>
          <t>864</t>
        </is>
      </c>
      <c r="G35" s="83" t="inlineStr">
        <is>
          <t>90%</t>
        </is>
      </c>
      <c r="H35" s="83" t="inlineStr">
        <is>
          <t>26.6%</t>
        </is>
      </c>
      <c r="I35" s="222" t="inlineStr">
        <is>
          <t>26.6%</t>
        </is>
      </c>
      <c r="J35" s="85" t="inlineStr">
        <is>
          <t>武魂3：增加大型武器穿透3.0%</t>
        </is>
      </c>
      <c r="K35" s="129" t="n"/>
      <c r="L35" s="129" t="n"/>
      <c r="M35" s="129" t="n"/>
      <c r="N35" s="129" t="n"/>
      <c r="O35" s="130" t="n"/>
    </row>
    <row r="36" ht="24" customHeight="1">
      <c r="A36" s="741" t="inlineStr">
        <is>
          <t>五阶4星</t>
        </is>
      </c>
      <c r="B36" s="764" t="inlineStr">
        <is>
          <t>157</t>
        </is>
      </c>
      <c r="C36" s="83" t="inlineStr">
        <is>
          <t>600</t>
        </is>
      </c>
      <c r="D36" s="83" t="inlineStr">
        <is>
          <t>20</t>
        </is>
      </c>
      <c r="E36" s="84">
        <f>ROUNDUP(C36/2+1,0)*D36</f>
        <v/>
      </c>
      <c r="F36" s="239" t="inlineStr">
        <is>
          <t>932</t>
        </is>
      </c>
      <c r="G36" s="83" t="inlineStr">
        <is>
          <t>95%</t>
        </is>
      </c>
      <c r="H36" s="83" t="inlineStr">
        <is>
          <t>28.3%</t>
        </is>
      </c>
      <c r="I36" s="222" t="inlineStr">
        <is>
          <t>28.3%</t>
        </is>
      </c>
      <c r="J36" s="85" t="inlineStr">
        <is>
          <t>武魂4：增加大型武器穿透3.5%</t>
        </is>
      </c>
      <c r="K36" s="129" t="n"/>
      <c r="L36" s="129" t="n"/>
      <c r="M36" s="129" t="n"/>
      <c r="N36" s="129" t="n"/>
      <c r="O36" s="130" t="n"/>
    </row>
    <row r="37" ht="24" customHeight="1">
      <c r="A37" s="742" t="inlineStr">
        <is>
          <t>五阶5星</t>
        </is>
      </c>
      <c r="B37" s="844" t="inlineStr">
        <is>
          <t>170</t>
        </is>
      </c>
      <c r="C37" s="669" t="inlineStr">
        <is>
          <t>x</t>
        </is>
      </c>
      <c r="D37" s="91" t="inlineStr">
        <is>
          <t>x</t>
        </is>
      </c>
      <c r="E37" s="92" t="inlineStr">
        <is>
          <t>x</t>
        </is>
      </c>
      <c r="F37" s="268" t="inlineStr">
        <is>
          <t>1000</t>
        </is>
      </c>
      <c r="G37" s="90" t="inlineStr">
        <is>
          <t>100%</t>
        </is>
      </c>
      <c r="H37" s="90" t="inlineStr">
        <is>
          <t>30%</t>
        </is>
      </c>
      <c r="I37" s="882" t="inlineStr">
        <is>
          <t>30%</t>
        </is>
      </c>
      <c r="J37" s="256" t="inlineStr">
        <is>
          <t>武魂5：增加大型武器穿透4.0%</t>
        </is>
      </c>
      <c r="K37" s="135" t="n"/>
      <c r="L37" s="135" t="n"/>
      <c r="M37" s="135" t="n"/>
      <c r="N37" s="135" t="n"/>
      <c r="O37" s="136" t="n"/>
    </row>
    <row r="38" ht="24" customHeight="1">
      <c r="A38" s="803" t="inlineStr"/>
      <c r="B38" s="56" t="n"/>
      <c r="C38" s="56" t="n"/>
      <c r="D38" s="56" t="n"/>
      <c r="E38" s="56" t="n"/>
      <c r="F38" s="56" t="n"/>
      <c r="G38" s="56" t="n"/>
      <c r="H38" s="56" t="n"/>
      <c r="I38" s="56" t="n"/>
      <c r="J38" s="56" t="n"/>
      <c r="K38" s="56" t="n"/>
      <c r="L38" s="56" t="n"/>
      <c r="M38" s="56" t="n"/>
      <c r="N38" s="56" t="n"/>
      <c r="O38" s="56" t="n"/>
    </row>
    <row r="39" ht="24" customHeight="1">
      <c r="A39" s="204" t="inlineStr">
        <is>
          <t>战魂斗技</t>
        </is>
      </c>
      <c r="B39" s="204" t="inlineStr">
        <is>
          <t>战斗力</t>
        </is>
      </c>
      <c r="C39" s="202" t="inlineStr">
        <is>
          <t>祝福值</t>
        </is>
      </c>
      <c r="D39" s="227" t="inlineStr">
        <is>
          <t>单次材料</t>
        </is>
      </c>
      <c r="E39" s="204" t="inlineStr">
        <is>
          <t>满值材料</t>
        </is>
      </c>
      <c r="F39" s="202" t="inlineStr">
        <is>
          <t>生命值</t>
        </is>
      </c>
      <c r="G39" s="227" t="inlineStr">
        <is>
          <t>武器附伤</t>
        </is>
      </c>
      <c r="H39" s="227" t="inlineStr">
        <is>
          <t>命中率</t>
        </is>
      </c>
      <c r="I39" s="204" t="inlineStr">
        <is>
          <t>武器穿透</t>
        </is>
      </c>
      <c r="J39" s="24" t="inlineStr">
        <is>
          <t>效果说明</t>
        </is>
      </c>
      <c r="K39" s="56" t="n"/>
      <c r="L39" s="56" t="n"/>
      <c r="M39" s="56" t="n"/>
      <c r="N39" s="56" t="n"/>
      <c r="O39" s="56" t="n"/>
    </row>
    <row r="40" ht="24" customHeight="1">
      <c r="A40" s="558" t="inlineStr">
        <is>
          <t>一阶0星</t>
        </is>
      </c>
      <c r="B40" s="763" t="inlineStr">
        <is>
          <t>1</t>
        </is>
      </c>
      <c r="C40" s="340" t="inlineStr">
        <is>
          <t>20</t>
        </is>
      </c>
      <c r="D40" s="340" t="inlineStr">
        <is>
          <t>1</t>
        </is>
      </c>
      <c r="E40" s="207">
        <f>ROUNDUP(C40/$P$1+1,0)*D40</f>
        <v/>
      </c>
      <c r="F40" s="566" t="inlineStr">
        <is>
          <t>1</t>
        </is>
      </c>
      <c r="G40" s="666" t="inlineStr">
        <is>
          <t>x</t>
        </is>
      </c>
      <c r="H40" s="666" t="inlineStr">
        <is>
          <t>x</t>
        </is>
      </c>
      <c r="I40" s="1056" t="inlineStr">
        <is>
          <t>x</t>
        </is>
      </c>
      <c r="J40" s="319" t="inlineStr">
        <is>
          <t>封穴0：若本回合敌方受伤，持续两回合降低其连击率 5 %</t>
        </is>
      </c>
      <c r="K40" s="158" t="n"/>
      <c r="L40" s="158" t="n"/>
      <c r="M40" s="158" t="n"/>
      <c r="N40" s="158" t="n"/>
      <c r="O40" s="320" t="n"/>
    </row>
    <row r="41" ht="24" customHeight="1">
      <c r="A41" s="82" t="inlineStr">
        <is>
          <t>一阶1星</t>
        </is>
      </c>
      <c r="B41" s="764" t="inlineStr">
        <is>
          <t>2</t>
        </is>
      </c>
      <c r="C41" s="83" t="inlineStr">
        <is>
          <t>20</t>
        </is>
      </c>
      <c r="D41" s="83" t="inlineStr">
        <is>
          <t>1</t>
        </is>
      </c>
      <c r="E41" s="84">
        <f>ROUNDUP(C41/$P$1+1,0)*D41</f>
        <v/>
      </c>
      <c r="F41" s="83" t="inlineStr">
        <is>
          <t>2</t>
        </is>
      </c>
      <c r="G41" s="87" t="inlineStr">
        <is>
          <t>x</t>
        </is>
      </c>
      <c r="H41" s="87" t="inlineStr">
        <is>
          <t>x</t>
        </is>
      </c>
      <c r="I41" s="88" t="inlineStr">
        <is>
          <t>x</t>
        </is>
      </c>
      <c r="J41" s="85" t="inlineStr">
        <is>
          <t>封穴1：若本回合敌方受伤，持续两回合降低其连击率10%</t>
        </is>
      </c>
      <c r="K41" s="129" t="n"/>
      <c r="L41" s="129" t="n"/>
      <c r="M41" s="129" t="n"/>
      <c r="N41" s="129" t="n"/>
      <c r="O41" s="130" t="n"/>
    </row>
    <row r="42" ht="24" customHeight="1">
      <c r="A42" s="82" t="inlineStr">
        <is>
          <t>一阶2星</t>
        </is>
      </c>
      <c r="B42" s="764" t="inlineStr">
        <is>
          <t>3</t>
        </is>
      </c>
      <c r="C42" s="83" t="inlineStr">
        <is>
          <t>30</t>
        </is>
      </c>
      <c r="D42" s="83" t="inlineStr">
        <is>
          <t>2</t>
        </is>
      </c>
      <c r="E42" s="84">
        <f>ROUNDUP(C42/$P$1+1,0)*D42</f>
        <v/>
      </c>
      <c r="F42" s="83" t="inlineStr">
        <is>
          <t>3</t>
        </is>
      </c>
      <c r="G42" s="87" t="inlineStr">
        <is>
          <t>x</t>
        </is>
      </c>
      <c r="H42" s="87" t="inlineStr">
        <is>
          <t>x</t>
        </is>
      </c>
      <c r="I42" s="88" t="inlineStr">
        <is>
          <t>x</t>
        </is>
      </c>
      <c r="J42" s="85" t="inlineStr">
        <is>
          <t>封穴2：若本回合敌方受伤，持续两回合降低其连击率15%</t>
        </is>
      </c>
      <c r="K42" s="129" t="n"/>
      <c r="L42" s="129" t="n"/>
      <c r="M42" s="129" t="n"/>
      <c r="N42" s="129" t="n"/>
      <c r="O42" s="130" t="n"/>
    </row>
    <row r="43" ht="24" customHeight="1">
      <c r="A43" s="82" t="inlineStr">
        <is>
          <t>一阶3星</t>
        </is>
      </c>
      <c r="B43" s="764" t="inlineStr">
        <is>
          <t>4</t>
        </is>
      </c>
      <c r="C43" s="83" t="inlineStr">
        <is>
          <t>40</t>
        </is>
      </c>
      <c r="D43" s="83" t="inlineStr">
        <is>
          <t>2</t>
        </is>
      </c>
      <c r="E43" s="84">
        <f>ROUNDUP(C43/$P$1+1,0)*D43</f>
        <v/>
      </c>
      <c r="F43" s="83" t="inlineStr">
        <is>
          <t>5</t>
        </is>
      </c>
      <c r="G43" s="87" t="inlineStr">
        <is>
          <t>x</t>
        </is>
      </c>
      <c r="H43" s="87" t="inlineStr">
        <is>
          <t>x</t>
        </is>
      </c>
      <c r="I43" s="88" t="inlineStr">
        <is>
          <t>x</t>
        </is>
      </c>
      <c r="J43" s="85" t="inlineStr">
        <is>
          <t>封穴3：若本回合敌方受伤，持续两回合降低其连击率20%</t>
        </is>
      </c>
      <c r="K43" s="129" t="n"/>
      <c r="L43" s="129" t="n"/>
      <c r="M43" s="129" t="n"/>
      <c r="N43" s="129" t="n"/>
      <c r="O43" s="130" t="n"/>
    </row>
    <row r="44" ht="24" customHeight="1">
      <c r="A44" s="82" t="inlineStr">
        <is>
          <t>一阶4星</t>
        </is>
      </c>
      <c r="B44" s="764" t="inlineStr">
        <is>
          <t>5</t>
        </is>
      </c>
      <c r="C44" s="83" t="inlineStr">
        <is>
          <t>40</t>
        </is>
      </c>
      <c r="D44" s="83" t="inlineStr">
        <is>
          <t>3</t>
        </is>
      </c>
      <c r="E44" s="84">
        <f>ROUNDUP(C44/$P$1+1,0)*D44</f>
        <v/>
      </c>
      <c r="F44" s="83" t="inlineStr">
        <is>
          <t>7</t>
        </is>
      </c>
      <c r="G44" s="87" t="inlineStr">
        <is>
          <t>x</t>
        </is>
      </c>
      <c r="H44" s="87" t="inlineStr">
        <is>
          <t>x</t>
        </is>
      </c>
      <c r="I44" s="88" t="inlineStr">
        <is>
          <t>x</t>
        </is>
      </c>
      <c r="J44" s="85" t="inlineStr">
        <is>
          <t>封穴4：若本回合敌方受伤，持续两回合降低其连击率25%</t>
        </is>
      </c>
      <c r="K44" s="129" t="n"/>
      <c r="L44" s="129" t="n"/>
      <c r="M44" s="129" t="n"/>
      <c r="N44" s="129" t="n"/>
      <c r="O44" s="130" t="n"/>
    </row>
    <row r="45" ht="24" customHeight="1">
      <c r="A45" s="89" t="inlineStr">
        <is>
          <t>一阶5星</t>
        </is>
      </c>
      <c r="B45" s="844" t="inlineStr">
        <is>
          <t>7</t>
        </is>
      </c>
      <c r="C45" s="90" t="inlineStr">
        <is>
          <t>60</t>
        </is>
      </c>
      <c r="D45" s="90" t="inlineStr">
        <is>
          <t>3</t>
        </is>
      </c>
      <c r="E45" s="344">
        <f>ROUNDUP(C45/$P$1+1,0)*D45</f>
        <v/>
      </c>
      <c r="F45" s="343" t="inlineStr">
        <is>
          <t>9</t>
        </is>
      </c>
      <c r="G45" s="91" t="inlineStr">
        <is>
          <t>x</t>
        </is>
      </c>
      <c r="H45" s="91" t="inlineStr">
        <is>
          <t>x</t>
        </is>
      </c>
      <c r="I45" s="92" t="inlineStr">
        <is>
          <t>x</t>
        </is>
      </c>
      <c r="J45" s="89" t="inlineStr">
        <is>
          <t>封穴5：若本回合敌方受伤，持续两回合降低其连击率30%</t>
        </is>
      </c>
      <c r="K45" s="135" t="n"/>
      <c r="L45" s="135" t="n"/>
      <c r="M45" s="135" t="n"/>
      <c r="N45" s="135" t="n"/>
      <c r="O45" s="136" t="n"/>
    </row>
    <row r="46" ht="24" customHeight="1">
      <c r="A46" s="234" t="inlineStr">
        <is>
          <t>二阶0星</t>
        </is>
      </c>
      <c r="B46" s="763" t="inlineStr">
        <is>
          <t>8</t>
        </is>
      </c>
      <c r="C46" s="340" t="inlineStr">
        <is>
          <t>170</t>
        </is>
      </c>
      <c r="D46" s="340" t="inlineStr">
        <is>
          <t>5</t>
        </is>
      </c>
      <c r="E46" s="207">
        <f>ROUNDUP(C46/$P$1+1,0)*D46</f>
        <v/>
      </c>
      <c r="F46" s="340" t="inlineStr">
        <is>
          <t>14</t>
        </is>
      </c>
      <c r="G46" s="340" t="inlineStr">
        <is>
          <t>8</t>
        </is>
      </c>
      <c r="H46" s="253" t="inlineStr">
        <is>
          <t>x</t>
        </is>
      </c>
      <c r="I46" s="662" t="inlineStr">
        <is>
          <t>x</t>
        </is>
      </c>
      <c r="J46" s="61" t="inlineStr">
        <is>
          <t>破防0：下次攻击对格挡类技能伤害提高25%</t>
        </is>
      </c>
      <c r="K46" s="123" t="n"/>
      <c r="L46" s="123" t="n"/>
      <c r="M46" s="123" t="n"/>
      <c r="N46" s="123" t="n"/>
      <c r="O46" s="124" t="n"/>
    </row>
    <row r="47" ht="24" customHeight="1">
      <c r="A47" s="82" t="inlineStr">
        <is>
          <t>二阶1星</t>
        </is>
      </c>
      <c r="B47" s="764" t="inlineStr">
        <is>
          <t>9</t>
        </is>
      </c>
      <c r="C47" s="83" t="inlineStr">
        <is>
          <t>170</t>
        </is>
      </c>
      <c r="D47" s="83" t="inlineStr">
        <is>
          <t>5</t>
        </is>
      </c>
      <c r="E47" s="84">
        <f>ROUNDUP(C47/$P$1+1,0)*D47</f>
        <v/>
      </c>
      <c r="F47" s="83" t="inlineStr">
        <is>
          <t>18</t>
        </is>
      </c>
      <c r="G47" s="83" t="inlineStr">
        <is>
          <t>11</t>
        </is>
      </c>
      <c r="H47" s="87" t="inlineStr">
        <is>
          <t>x</t>
        </is>
      </c>
      <c r="I47" s="88" t="inlineStr">
        <is>
          <t>x</t>
        </is>
      </c>
      <c r="J47" s="85" t="inlineStr">
        <is>
          <t>破防1：下次攻击对格挡类技能伤害提高30%</t>
        </is>
      </c>
      <c r="K47" s="129" t="n"/>
      <c r="L47" s="129" t="n"/>
      <c r="M47" s="129" t="n"/>
      <c r="N47" s="129" t="n"/>
      <c r="O47" s="130" t="n"/>
    </row>
    <row r="48" ht="24" customHeight="1">
      <c r="A48" s="82" t="inlineStr">
        <is>
          <t>二阶2星</t>
        </is>
      </c>
      <c r="B48" s="764" t="inlineStr">
        <is>
          <t>10</t>
        </is>
      </c>
      <c r="C48" s="83" t="inlineStr">
        <is>
          <t>200</t>
        </is>
      </c>
      <c r="D48" s="83" t="inlineStr">
        <is>
          <t>6</t>
        </is>
      </c>
      <c r="E48" s="84">
        <f>ROUNDUP(C48/$P$1+1,0)*D48</f>
        <v/>
      </c>
      <c r="F48" s="83" t="inlineStr">
        <is>
          <t>23</t>
        </is>
      </c>
      <c r="G48" s="83" t="inlineStr">
        <is>
          <t>13</t>
        </is>
      </c>
      <c r="H48" s="87" t="inlineStr">
        <is>
          <t>x</t>
        </is>
      </c>
      <c r="I48" s="88" t="inlineStr">
        <is>
          <t>x</t>
        </is>
      </c>
      <c r="J48" s="85" t="inlineStr">
        <is>
          <t>破防2：下次攻击对格挡类技能伤害提高35%</t>
        </is>
      </c>
      <c r="K48" s="129" t="n"/>
      <c r="L48" s="129" t="n"/>
      <c r="M48" s="129" t="n"/>
      <c r="N48" s="129" t="n"/>
      <c r="O48" s="130" t="n"/>
    </row>
    <row r="49" ht="24" customHeight="1">
      <c r="A49" s="82" t="inlineStr">
        <is>
          <t>二阶3星</t>
        </is>
      </c>
      <c r="B49" s="764" t="inlineStr">
        <is>
          <t>11</t>
        </is>
      </c>
      <c r="C49" s="83" t="inlineStr">
        <is>
          <t>210</t>
        </is>
      </c>
      <c r="D49" s="83" t="inlineStr">
        <is>
          <t>6</t>
        </is>
      </c>
      <c r="E49" s="84">
        <f>ROUNDUP(C49/$P$1+1,0)*D49</f>
        <v/>
      </c>
      <c r="F49" s="83" t="inlineStr">
        <is>
          <t>28</t>
        </is>
      </c>
      <c r="G49" s="83" t="inlineStr">
        <is>
          <t>16</t>
        </is>
      </c>
      <c r="H49" s="87" t="inlineStr">
        <is>
          <t>x</t>
        </is>
      </c>
      <c r="I49" s="88" t="inlineStr">
        <is>
          <t>x</t>
        </is>
      </c>
      <c r="J49" s="85" t="inlineStr">
        <is>
          <t>破防3：下次攻击对格挡类技能伤害提高40%</t>
        </is>
      </c>
      <c r="K49" s="129" t="n"/>
      <c r="L49" s="129" t="n"/>
      <c r="M49" s="129" t="n"/>
      <c r="N49" s="129" t="n"/>
      <c r="O49" s="130" t="n"/>
    </row>
    <row r="50" ht="24" customHeight="1">
      <c r="A50" s="82" t="inlineStr">
        <is>
          <t>二阶4星</t>
        </is>
      </c>
      <c r="B50" s="764" t="inlineStr">
        <is>
          <t>12</t>
        </is>
      </c>
      <c r="C50" s="83" t="inlineStr">
        <is>
          <t>230</t>
        </is>
      </c>
      <c r="D50" s="83" t="inlineStr">
        <is>
          <t>7</t>
        </is>
      </c>
      <c r="E50" s="84">
        <f>ROUNDUP(C50/$P$1+1,0)*D50</f>
        <v/>
      </c>
      <c r="F50" s="83" t="inlineStr">
        <is>
          <t>33</t>
        </is>
      </c>
      <c r="G50" s="83" t="inlineStr">
        <is>
          <t>18</t>
        </is>
      </c>
      <c r="H50" s="87" t="inlineStr">
        <is>
          <t>x</t>
        </is>
      </c>
      <c r="I50" s="88" t="inlineStr">
        <is>
          <t>x</t>
        </is>
      </c>
      <c r="J50" s="85" t="inlineStr">
        <is>
          <t>破防4：下次攻击对格挡类技能伤害提高45%</t>
        </is>
      </c>
      <c r="K50" s="129" t="n"/>
      <c r="L50" s="129" t="n"/>
      <c r="M50" s="129" t="n"/>
      <c r="N50" s="129" t="n"/>
      <c r="O50" s="130" t="n"/>
    </row>
    <row r="51" ht="24" customHeight="1">
      <c r="A51" s="89" t="inlineStr">
        <is>
          <t>二阶5星</t>
        </is>
      </c>
      <c r="B51" s="844" t="inlineStr">
        <is>
          <t>14</t>
        </is>
      </c>
      <c r="C51" s="90" t="inlineStr">
        <is>
          <t>300</t>
        </is>
      </c>
      <c r="D51" s="90" t="inlineStr">
        <is>
          <t>7</t>
        </is>
      </c>
      <c r="E51" s="344">
        <f>ROUNDUP(C51/$P$1+1,0)*D51</f>
        <v/>
      </c>
      <c r="F51" s="90" t="inlineStr">
        <is>
          <t>38</t>
        </is>
      </c>
      <c r="G51" s="90" t="inlineStr">
        <is>
          <t>20</t>
        </is>
      </c>
      <c r="H51" s="91" t="inlineStr">
        <is>
          <t>x</t>
        </is>
      </c>
      <c r="I51" s="92" t="inlineStr">
        <is>
          <t>x</t>
        </is>
      </c>
      <c r="J51" s="89" t="inlineStr">
        <is>
          <t>破防5：下次攻击对格挡类技能伤害提高50%</t>
        </is>
      </c>
      <c r="K51" s="135" t="n"/>
      <c r="L51" s="135" t="n"/>
      <c r="M51" s="135" t="n"/>
      <c r="N51" s="135" t="n"/>
      <c r="O51" s="136" t="n"/>
    </row>
    <row r="52" ht="24" customHeight="1">
      <c r="A52" s="234" t="inlineStr">
        <is>
          <t>三阶0星</t>
        </is>
      </c>
      <c r="B52" s="763" t="inlineStr">
        <is>
          <t>17</t>
        </is>
      </c>
      <c r="C52" s="340" t="inlineStr">
        <is>
          <t>300</t>
        </is>
      </c>
      <c r="D52" s="340" t="inlineStr">
        <is>
          <t>10</t>
        </is>
      </c>
      <c r="E52" s="207">
        <f>ROUNDUP(C52/$P$1+1,0)*D52</f>
        <v/>
      </c>
      <c r="F52" s="340" t="inlineStr">
        <is>
          <t>45</t>
        </is>
      </c>
      <c r="G52" s="340" t="inlineStr">
        <is>
          <t>23</t>
        </is>
      </c>
      <c r="H52" s="340" t="inlineStr">
        <is>
          <t>3.5%</t>
        </is>
      </c>
      <c r="I52" s="662" t="inlineStr">
        <is>
          <t>x</t>
        </is>
      </c>
      <c r="J52" s="61" t="inlineStr">
        <is>
          <t>战神0：本斗技每触发一次，武器伤害提高1.5%，累加持续整场战斗</t>
        </is>
      </c>
      <c r="K52" s="123" t="n"/>
      <c r="L52" s="123" t="n"/>
      <c r="M52" s="123" t="n"/>
      <c r="N52" s="123" t="n"/>
      <c r="O52" s="124" t="n"/>
    </row>
    <row r="53" ht="24" customHeight="1">
      <c r="A53" s="82" t="inlineStr">
        <is>
          <t>三阶1星</t>
        </is>
      </c>
      <c r="B53" s="764" t="inlineStr">
        <is>
          <t>20</t>
        </is>
      </c>
      <c r="C53" s="83" t="inlineStr">
        <is>
          <t>200</t>
        </is>
      </c>
      <c r="D53" s="83" t="inlineStr">
        <is>
          <t>10</t>
        </is>
      </c>
      <c r="E53" s="84">
        <f>ROUNDUP(C53/$P$1+1,0)*D53</f>
        <v/>
      </c>
      <c r="F53" s="83" t="inlineStr">
        <is>
          <t>53</t>
        </is>
      </c>
      <c r="G53" s="83" t="inlineStr">
        <is>
          <t>25</t>
        </is>
      </c>
      <c r="H53" s="83" t="inlineStr">
        <is>
          <t>4%</t>
        </is>
      </c>
      <c r="I53" s="88" t="inlineStr">
        <is>
          <t>x</t>
        </is>
      </c>
      <c r="J53" s="85" t="inlineStr">
        <is>
          <t>战神1：本斗技每触发一次，武器伤害提高2.0%，累加持续整场战斗</t>
        </is>
      </c>
      <c r="K53" s="129" t="n"/>
      <c r="L53" s="129" t="n"/>
      <c r="M53" s="129" t="n"/>
      <c r="N53" s="129" t="n"/>
      <c r="O53" s="130" t="n"/>
    </row>
    <row r="54" ht="24" customHeight="1">
      <c r="A54" s="82" t="inlineStr">
        <is>
          <t>三阶2星</t>
        </is>
      </c>
      <c r="B54" s="764" t="inlineStr">
        <is>
          <t>23</t>
        </is>
      </c>
      <c r="C54" s="83" t="inlineStr">
        <is>
          <t>200</t>
        </is>
      </c>
      <c r="D54" s="83" t="inlineStr">
        <is>
          <t>11</t>
        </is>
      </c>
      <c r="E54" s="84">
        <f>ROUNDUP(C54/$P$1+1,0)*D54</f>
        <v/>
      </c>
      <c r="F54" s="83" t="inlineStr">
        <is>
          <t>61</t>
        </is>
      </c>
      <c r="G54" s="83" t="inlineStr">
        <is>
          <t>28</t>
        </is>
      </c>
      <c r="H54" s="83" t="inlineStr">
        <is>
          <t>4.5%</t>
        </is>
      </c>
      <c r="I54" s="88" t="inlineStr">
        <is>
          <t>x</t>
        </is>
      </c>
      <c r="J54" s="85" t="inlineStr">
        <is>
          <t>战神2：本斗技每触发一次，武器伤害提高2.5%，累加持续整场战斗</t>
        </is>
      </c>
      <c r="K54" s="129" t="n"/>
      <c r="L54" s="129" t="n"/>
      <c r="M54" s="129" t="n"/>
      <c r="N54" s="129" t="n"/>
      <c r="O54" s="130" t="n"/>
    </row>
    <row r="55" ht="24" customHeight="1">
      <c r="A55" s="82" t="inlineStr">
        <is>
          <t>三阶3星</t>
        </is>
      </c>
      <c r="B55" s="764" t="inlineStr">
        <is>
          <t>26</t>
        </is>
      </c>
      <c r="C55" s="83" t="inlineStr">
        <is>
          <t>210</t>
        </is>
      </c>
      <c r="D55" s="83" t="inlineStr">
        <is>
          <t>11</t>
        </is>
      </c>
      <c r="E55" s="84">
        <f>ROUNDUP(C55/$P$1+1,0)*D55</f>
        <v/>
      </c>
      <c r="F55" s="83" t="inlineStr">
        <is>
          <t>70</t>
        </is>
      </c>
      <c r="G55" s="83" t="inlineStr">
        <is>
          <t>31</t>
        </is>
      </c>
      <c r="H55" s="83" t="inlineStr">
        <is>
          <t>5%</t>
        </is>
      </c>
      <c r="I55" s="88" t="inlineStr">
        <is>
          <t>x</t>
        </is>
      </c>
      <c r="J55" s="85" t="inlineStr">
        <is>
          <t>战神3：本斗技每触发一次，武器伤害提高3.0%，累加持续整场战斗</t>
        </is>
      </c>
      <c r="K55" s="129" t="n"/>
      <c r="L55" s="129" t="n"/>
      <c r="M55" s="129" t="n"/>
      <c r="N55" s="129" t="n"/>
      <c r="O55" s="130" t="n"/>
    </row>
    <row r="56" ht="24" customHeight="1">
      <c r="A56" s="82" t="inlineStr">
        <is>
          <t>三阶4星</t>
        </is>
      </c>
      <c r="B56" s="764" t="inlineStr">
        <is>
          <t>30</t>
        </is>
      </c>
      <c r="C56" s="83" t="inlineStr">
        <is>
          <t>220</t>
        </is>
      </c>
      <c r="D56" s="83" t="inlineStr">
        <is>
          <t>12</t>
        </is>
      </c>
      <c r="E56" s="84">
        <f>ROUNDUP(C56/$P$1+1,0)*D56</f>
        <v/>
      </c>
      <c r="F56" s="83" t="inlineStr">
        <is>
          <t>79</t>
        </is>
      </c>
      <c r="G56" s="83" t="inlineStr">
        <is>
          <t>35</t>
        </is>
      </c>
      <c r="H56" s="83" t="inlineStr">
        <is>
          <t>5.5%</t>
        </is>
      </c>
      <c r="I56" s="88" t="inlineStr">
        <is>
          <t>x</t>
        </is>
      </c>
      <c r="J56" s="85" t="inlineStr">
        <is>
          <t>战神4：本斗技每触发一次，武器伤害提高4.0%，累加持续整场战斗</t>
        </is>
      </c>
      <c r="K56" s="129" t="n"/>
      <c r="L56" s="129" t="n"/>
      <c r="M56" s="129" t="n"/>
      <c r="N56" s="129" t="n"/>
      <c r="O56" s="130" t="n"/>
    </row>
    <row r="57" ht="24" customHeight="1">
      <c r="A57" s="810" t="inlineStr">
        <is>
          <t>三阶5星</t>
        </is>
      </c>
      <c r="B57" s="844" t="inlineStr">
        <is>
          <t>38</t>
        </is>
      </c>
      <c r="C57" s="90" t="inlineStr">
        <is>
          <t>230</t>
        </is>
      </c>
      <c r="D57" s="90" t="inlineStr">
        <is>
          <t>12</t>
        </is>
      </c>
      <c r="E57" s="344">
        <f>ROUNDUP(C57/$P$1+1,0)*D57</f>
        <v/>
      </c>
      <c r="F57" s="343" t="inlineStr">
        <is>
          <t>88</t>
        </is>
      </c>
      <c r="G57" s="831" t="inlineStr">
        <is>
          <t>38</t>
        </is>
      </c>
      <c r="H57" s="343" t="inlineStr">
        <is>
          <t>6%</t>
        </is>
      </c>
      <c r="I57" s="67" t="inlineStr">
        <is>
          <t>x</t>
        </is>
      </c>
      <c r="J57" s="810" t="inlineStr">
        <is>
          <t>战神5：本斗技每触发一次，武器伤害提高5.0%，累加持续整场战斗</t>
        </is>
      </c>
      <c r="K57" s="194" t="n"/>
      <c r="L57" s="194" t="n"/>
      <c r="M57" s="194" t="n"/>
      <c r="N57" s="194" t="n"/>
      <c r="O57" s="410" t="n"/>
    </row>
    <row r="58" ht="24" customHeight="1">
      <c r="A58" s="234" t="inlineStr">
        <is>
          <t>四阶0星</t>
        </is>
      </c>
      <c r="B58" s="763" t="inlineStr">
        <is>
          <t>43</t>
        </is>
      </c>
      <c r="C58" s="340" t="inlineStr">
        <is>
          <t>380</t>
        </is>
      </c>
      <c r="D58" s="340" t="inlineStr">
        <is>
          <t>15</t>
        </is>
      </c>
      <c r="E58" s="207">
        <f>@IF(OR($O$1="周年祝福",$O$1="中秋祝福"),ROUNDUP(C58/$P$1+1,0)*D58,ROUNDUP(C58/2+1,0)*D58)</f>
        <v/>
      </c>
      <c r="F58" s="340" t="inlineStr">
        <is>
          <t>100</t>
        </is>
      </c>
      <c r="G58" s="340" t="inlineStr">
        <is>
          <t>42</t>
        </is>
      </c>
      <c r="H58" s="340" t="inlineStr">
        <is>
          <t>6.65%</t>
        </is>
      </c>
      <c r="I58" s="207" t="inlineStr">
        <is>
          <t>1%</t>
        </is>
      </c>
      <c r="J58" s="61" t="inlineStr">
        <is>
          <t>战意0：增加中型武器抗穿透1.5%</t>
        </is>
      </c>
      <c r="K58" s="123" t="n"/>
      <c r="L58" s="123" t="n"/>
      <c r="M58" s="123" t="n"/>
      <c r="N58" s="123" t="n"/>
      <c r="O58" s="124" t="n"/>
    </row>
    <row r="59" ht="24" customHeight="1">
      <c r="A59" s="82" t="inlineStr">
        <is>
          <t>四阶1星</t>
        </is>
      </c>
      <c r="B59" s="764" t="inlineStr">
        <is>
          <t>48</t>
        </is>
      </c>
      <c r="C59" s="83" t="inlineStr">
        <is>
          <t>430</t>
        </is>
      </c>
      <c r="D59" s="83" t="inlineStr">
        <is>
          <t>15</t>
        </is>
      </c>
      <c r="E59" s="84">
        <f>@IF(OR($O$1="周年祝福",$O$1="中秋祝福"),ROUNDUP(C59/$P$1+1,0)*D59,ROUNDUP(C59/2+1,0)*D59)</f>
        <v/>
      </c>
      <c r="F59" s="83" t="inlineStr">
        <is>
          <t>110</t>
        </is>
      </c>
      <c r="G59" s="83" t="inlineStr">
        <is>
          <t>46</t>
        </is>
      </c>
      <c r="H59" s="83" t="inlineStr">
        <is>
          <t>7.3%</t>
        </is>
      </c>
      <c r="I59" s="84" t="inlineStr">
        <is>
          <t>1.5%</t>
        </is>
      </c>
      <c r="J59" s="85" t="inlineStr">
        <is>
          <t>战意1：增加中型武器抗穿透2.0%</t>
        </is>
      </c>
      <c r="K59" s="129" t="n"/>
      <c r="L59" s="129" t="n"/>
      <c r="M59" s="129" t="n"/>
      <c r="N59" s="129" t="n"/>
      <c r="O59" s="130" t="n"/>
    </row>
    <row r="60" ht="24" customHeight="1">
      <c r="A60" s="82" t="inlineStr">
        <is>
          <t>四阶2星</t>
        </is>
      </c>
      <c r="B60" s="764" t="inlineStr">
        <is>
          <t>55</t>
        </is>
      </c>
      <c r="C60" s="83" t="inlineStr">
        <is>
          <t>500</t>
        </is>
      </c>
      <c r="D60" s="83" t="inlineStr">
        <is>
          <t>16</t>
        </is>
      </c>
      <c r="E60" s="84">
        <f>@IF(OR($O$1="周年祝福",$O$1="中秋祝福"),ROUNDUP(C60/$P$1+1,0)*D60,ROUNDUP(C60/2+1,0)*D60)</f>
        <v/>
      </c>
      <c r="F60" s="807" t="inlineStr">
        <is>
          <t>120</t>
        </is>
      </c>
      <c r="G60" s="807" t="inlineStr">
        <is>
          <t>50</t>
        </is>
      </c>
      <c r="H60" s="83" t="inlineStr">
        <is>
          <t>8%</t>
        </is>
      </c>
      <c r="I60" s="84" t="inlineStr">
        <is>
          <t>2%</t>
        </is>
      </c>
      <c r="J60" s="85" t="inlineStr">
        <is>
          <t>战意2：增加中型武器抗穿透2.5%</t>
        </is>
      </c>
      <c r="K60" s="129" t="n"/>
      <c r="L60" s="129" t="n"/>
      <c r="M60" s="129" t="n"/>
      <c r="N60" s="129" t="n"/>
      <c r="O60" s="130" t="n"/>
    </row>
    <row r="61" ht="24" customHeight="1">
      <c r="A61" s="82" t="inlineStr">
        <is>
          <t>四阶3星</t>
        </is>
      </c>
      <c r="B61" s="764" t="inlineStr">
        <is>
          <t>61</t>
        </is>
      </c>
      <c r="C61" s="83" t="inlineStr">
        <is>
          <t>540</t>
        </is>
      </c>
      <c r="D61" s="83" t="inlineStr">
        <is>
          <t>16</t>
        </is>
      </c>
      <c r="E61" s="84">
        <f>@IF(OR($O$1="周年祝福",$O$1="中秋祝福"),ROUNDUP(C61/$P$1+1,0)*D61,ROUNDUP(C61/2+1,0)*D61)</f>
        <v/>
      </c>
      <c r="F61" s="83" t="inlineStr">
        <is>
          <t>130</t>
        </is>
      </c>
      <c r="G61" s="807" t="inlineStr">
        <is>
          <t>55</t>
        </is>
      </c>
      <c r="H61" s="83" t="inlineStr">
        <is>
          <t>8.65%</t>
        </is>
      </c>
      <c r="I61" s="84" t="inlineStr">
        <is>
          <t>2.5%</t>
        </is>
      </c>
      <c r="J61" s="85" t="inlineStr">
        <is>
          <t>战意3：增加中型武器抗穿透3.0%</t>
        </is>
      </c>
      <c r="K61" s="129" t="n"/>
      <c r="L61" s="129" t="n"/>
      <c r="M61" s="129" t="n"/>
      <c r="N61" s="129" t="n"/>
      <c r="O61" s="130" t="n"/>
    </row>
    <row r="62" ht="24" customHeight="1">
      <c r="A62" s="82" t="inlineStr">
        <is>
          <t>四阶4星</t>
        </is>
      </c>
      <c r="B62" s="764" t="inlineStr">
        <is>
          <t>69</t>
        </is>
      </c>
      <c r="C62" s="83" t="inlineStr">
        <is>
          <t>600</t>
        </is>
      </c>
      <c r="D62" s="83" t="inlineStr">
        <is>
          <t>17</t>
        </is>
      </c>
      <c r="E62" s="84">
        <f>@IF(OR($O$1="周年祝福",$O$1="中秋祝福"),ROUNDUP(C62/$P$1+1,0)*D62,ROUNDUP(C62/2+1,0)*D62)</f>
        <v/>
      </c>
      <c r="F62" s="83" t="inlineStr">
        <is>
          <t>141</t>
        </is>
      </c>
      <c r="G62" s="83" t="inlineStr">
        <is>
          <t>60</t>
        </is>
      </c>
      <c r="H62" s="83" t="inlineStr">
        <is>
          <t>9.3%</t>
        </is>
      </c>
      <c r="I62" s="84" t="inlineStr">
        <is>
          <t>3%</t>
        </is>
      </c>
      <c r="J62" s="85" t="inlineStr">
        <is>
          <t>战意4：增加中型武器抗穿透3.5%</t>
        </is>
      </c>
      <c r="K62" s="129" t="n"/>
      <c r="L62" s="129" t="n"/>
      <c r="M62" s="129" t="n"/>
      <c r="N62" s="129" t="n"/>
      <c r="O62" s="130" t="n"/>
    </row>
    <row r="63" ht="24" customHeight="1">
      <c r="A63" s="810" t="inlineStr">
        <is>
          <t>四阶5星</t>
        </is>
      </c>
      <c r="B63" s="1110" t="inlineStr">
        <is>
          <t>87</t>
        </is>
      </c>
      <c r="C63" s="343" t="inlineStr">
        <is>
          <t>670</t>
        </is>
      </c>
      <c r="D63" s="343" t="inlineStr">
        <is>
          <t>17</t>
        </is>
      </c>
      <c r="E63" s="344">
        <f>@IF(OR($O$1="周年祝福",$O$1="中秋祝福"),ROUNDUP(C63/$P$1+1,0)*D63,ROUNDUP(C63/2+1,0)*D63)</f>
        <v/>
      </c>
      <c r="F63" s="343" t="inlineStr">
        <is>
          <t>153</t>
        </is>
      </c>
      <c r="G63" s="343" t="inlineStr">
        <is>
          <t>65</t>
        </is>
      </c>
      <c r="H63" s="343" t="inlineStr">
        <is>
          <t>10%</t>
        </is>
      </c>
      <c r="I63" s="344" t="inlineStr">
        <is>
          <t>3.5%</t>
        </is>
      </c>
      <c r="J63" s="810" t="inlineStr">
        <is>
          <t>战意5：增加中型武器抗穿透4.0%</t>
        </is>
      </c>
      <c r="K63" s="194" t="n"/>
      <c r="L63" s="194" t="n"/>
      <c r="M63" s="194" t="n"/>
      <c r="N63" s="194" t="n"/>
      <c r="O63" s="410" t="n"/>
    </row>
    <row r="64" ht="24" customHeight="1">
      <c r="A64" s="234" t="inlineStr">
        <is>
          <t>五阶0星</t>
        </is>
      </c>
      <c r="B64" s="763" t="inlineStr">
        <is>
          <t>99</t>
        </is>
      </c>
      <c r="C64" s="340" t="inlineStr">
        <is>
          <t>400</t>
        </is>
      </c>
      <c r="D64" s="340" t="inlineStr">
        <is>
          <t>20</t>
        </is>
      </c>
      <c r="E64" s="207">
        <f>@IF($O$1="中秋祝福",ROUNDUP(C64/$P$1+1,0)*D64,ROUNDUP(C64/2+1,0)*D64)</f>
        <v/>
      </c>
      <c r="F64" s="340" t="inlineStr">
        <is>
          <t>168</t>
        </is>
      </c>
      <c r="G64" s="340" t="inlineStr">
        <is>
          <t>72</t>
        </is>
      </c>
      <c r="H64" s="340" t="inlineStr">
        <is>
          <t>10.8%</t>
        </is>
      </c>
      <c r="I64" s="207" t="inlineStr">
        <is>
          <t>4%</t>
        </is>
      </c>
      <c r="J64" s="61" t="inlineStr">
        <is>
          <t>战魂0：增加中型武器穿透1.5%</t>
        </is>
      </c>
      <c r="K64" s="123" t="n"/>
      <c r="L64" s="123" t="n"/>
      <c r="M64" s="123" t="n"/>
      <c r="N64" s="123" t="n"/>
      <c r="O64" s="124" t="n"/>
    </row>
    <row r="65" ht="24" customHeight="1">
      <c r="A65" s="82" t="inlineStr">
        <is>
          <t>五阶1星</t>
        </is>
      </c>
      <c r="B65" s="764" t="inlineStr">
        <is>
          <t>111</t>
        </is>
      </c>
      <c r="C65" s="83" t="inlineStr">
        <is>
          <t>460</t>
        </is>
      </c>
      <c r="D65" s="83" t="inlineStr">
        <is>
          <t>20</t>
        </is>
      </c>
      <c r="E65" s="84">
        <f>@IF($O$1="中秋祝福",ROUNDUP(C65/$P$1+1,0)*D65,ROUNDUP(C65/2+1,0)*D65)</f>
        <v/>
      </c>
      <c r="F65" s="83" t="inlineStr">
        <is>
          <t>183</t>
        </is>
      </c>
      <c r="G65" s="83" t="inlineStr">
        <is>
          <t>82</t>
        </is>
      </c>
      <c r="H65" s="83" t="inlineStr">
        <is>
          <t>11.65%</t>
        </is>
      </c>
      <c r="I65" s="84" t="inlineStr">
        <is>
          <t>4.5%</t>
        </is>
      </c>
      <c r="J65" s="85" t="inlineStr">
        <is>
          <t>战魂1：增加中型武器穿透2.0%</t>
        </is>
      </c>
      <c r="K65" s="129" t="n"/>
      <c r="L65" s="129" t="n"/>
      <c r="M65" s="129" t="n"/>
      <c r="N65" s="129" t="n"/>
      <c r="O65" s="130" t="n"/>
    </row>
    <row r="66" ht="24" customHeight="1">
      <c r="A66" s="82" t="inlineStr">
        <is>
          <t>五阶2星</t>
        </is>
      </c>
      <c r="B66" s="764" t="inlineStr">
        <is>
          <t>126</t>
        </is>
      </c>
      <c r="C66" s="83" t="inlineStr">
        <is>
          <t>460</t>
        </is>
      </c>
      <c r="D66" s="83" t="inlineStr">
        <is>
          <t>20</t>
        </is>
      </c>
      <c r="E66" s="84">
        <f>@IF($O$1="中秋祝福",ROUNDUP(C66/$P$1+1,0)*D66,ROUNDUP(C66/2+1,0)*D66)</f>
        <v/>
      </c>
      <c r="F66" s="83" t="inlineStr">
        <is>
          <t>199</t>
        </is>
      </c>
      <c r="G66" s="83" t="inlineStr">
        <is>
          <t>91</t>
        </is>
      </c>
      <c r="H66" s="83" t="inlineStr">
        <is>
          <t>12.5%</t>
        </is>
      </c>
      <c r="I66" s="84" t="inlineStr">
        <is>
          <t>5%</t>
        </is>
      </c>
      <c r="J66" s="85" t="inlineStr">
        <is>
          <t>战魂2：增加中型武器穿透2.5%</t>
        </is>
      </c>
      <c r="K66" s="129" t="n"/>
      <c r="L66" s="129" t="n"/>
      <c r="M66" s="129" t="n"/>
      <c r="N66" s="129" t="n"/>
      <c r="O66" s="130" t="n"/>
    </row>
    <row r="67" ht="24" customHeight="1">
      <c r="A67" s="82" t="inlineStr">
        <is>
          <t>五阶3星</t>
        </is>
      </c>
      <c r="B67" s="764" t="inlineStr">
        <is>
          <t>137</t>
        </is>
      </c>
      <c r="C67" s="83" t="inlineStr">
        <is>
          <t>500</t>
        </is>
      </c>
      <c r="D67" s="83" t="inlineStr">
        <is>
          <t>20</t>
        </is>
      </c>
      <c r="E67" s="84">
        <f>ROUNDUP(C67/2+1,0)*D67</f>
        <v/>
      </c>
      <c r="F67" s="83" t="inlineStr">
        <is>
          <t>216</t>
        </is>
      </c>
      <c r="G67" s="83" t="inlineStr">
        <is>
          <t>100</t>
        </is>
      </c>
      <c r="H67" s="83" t="inlineStr">
        <is>
          <t>13.3%</t>
        </is>
      </c>
      <c r="I67" s="84" t="inlineStr">
        <is>
          <t>5.5%</t>
        </is>
      </c>
      <c r="J67" s="85" t="inlineStr">
        <is>
          <t>战魂3：增加中型武器穿透3.0%</t>
        </is>
      </c>
      <c r="K67" s="129" t="n"/>
      <c r="L67" s="129" t="n"/>
      <c r="M67" s="129" t="n"/>
      <c r="N67" s="129" t="n"/>
      <c r="O67" s="130" t="n"/>
    </row>
    <row r="68" ht="24" customHeight="1">
      <c r="A68" s="82" t="inlineStr">
        <is>
          <t>五阶4星</t>
        </is>
      </c>
      <c r="B68" s="764" t="inlineStr">
        <is>
          <t>157</t>
        </is>
      </c>
      <c r="C68" s="83" t="inlineStr">
        <is>
          <t>600</t>
        </is>
      </c>
      <c r="D68" s="83" t="inlineStr">
        <is>
          <t>20</t>
        </is>
      </c>
      <c r="E68" s="84">
        <f>ROUNDUP(C68/2+1,0)*D68</f>
        <v/>
      </c>
      <c r="F68" s="83" t="inlineStr">
        <is>
          <t>233</t>
        </is>
      </c>
      <c r="G68" s="83" t="inlineStr">
        <is>
          <t>110</t>
        </is>
      </c>
      <c r="H68" s="83" t="inlineStr">
        <is>
          <t>14.15%</t>
        </is>
      </c>
      <c r="I68" s="84" t="inlineStr">
        <is>
          <t>6%</t>
        </is>
      </c>
      <c r="J68" s="85" t="inlineStr">
        <is>
          <t>战魂4：增加中型武器穿透3.5%</t>
        </is>
      </c>
      <c r="K68" s="129" t="n"/>
      <c r="L68" s="129" t="n"/>
      <c r="M68" s="129" t="n"/>
      <c r="N68" s="129" t="n"/>
      <c r="O68" s="130" t="n"/>
    </row>
    <row r="69" ht="24" customHeight="1">
      <c r="A69" s="89" t="inlineStr">
        <is>
          <t>五阶5星</t>
        </is>
      </c>
      <c r="B69" s="844" t="inlineStr">
        <is>
          <t>170</t>
        </is>
      </c>
      <c r="C69" s="669" t="inlineStr">
        <is>
          <t>x</t>
        </is>
      </c>
      <c r="D69" s="91" t="inlineStr">
        <is>
          <t>x</t>
        </is>
      </c>
      <c r="E69" s="92" t="inlineStr">
        <is>
          <t>x</t>
        </is>
      </c>
      <c r="F69" s="90" t="inlineStr">
        <is>
          <t>250</t>
        </is>
      </c>
      <c r="G69" s="90" t="inlineStr">
        <is>
          <t>120</t>
        </is>
      </c>
      <c r="H69" s="90" t="inlineStr">
        <is>
          <t>15%</t>
        </is>
      </c>
      <c r="I69" s="224" t="inlineStr">
        <is>
          <t>6%</t>
        </is>
      </c>
      <c r="J69" s="256" t="inlineStr">
        <is>
          <t>战魂5：增加中型武器穿透4.0%</t>
        </is>
      </c>
      <c r="K69" s="135" t="n"/>
      <c r="L69" s="135" t="n"/>
      <c r="M69" s="135" t="n"/>
      <c r="N69" s="135" t="n"/>
      <c r="O69" s="136" t="n"/>
    </row>
    <row r="70" ht="24" customHeight="1">
      <c r="A70" s="803" t="inlineStr"/>
      <c r="B70" s="56" t="n"/>
      <c r="C70" s="56" t="n"/>
      <c r="D70" s="56" t="n"/>
      <c r="E70" s="56" t="n"/>
      <c r="F70" s="56" t="n"/>
      <c r="G70" s="56" t="n"/>
      <c r="H70" s="56" t="n"/>
      <c r="I70" s="56" t="n"/>
      <c r="J70" s="56" t="n"/>
      <c r="K70" s="56" t="n"/>
      <c r="L70" s="56" t="n"/>
      <c r="M70" s="56" t="n"/>
      <c r="N70" s="56" t="n"/>
      <c r="O70" s="56" t="n"/>
    </row>
    <row r="71" ht="24" customHeight="1">
      <c r="A71" s="204" t="inlineStr">
        <is>
          <t>斗魂斗技</t>
        </is>
      </c>
      <c r="B71" s="204" t="inlineStr">
        <is>
          <t>战斗力</t>
        </is>
      </c>
      <c r="C71" s="202" t="inlineStr">
        <is>
          <t>祝福值</t>
        </is>
      </c>
      <c r="D71" s="227" t="inlineStr">
        <is>
          <t>单次材料</t>
        </is>
      </c>
      <c r="E71" s="204" t="inlineStr">
        <is>
          <t>满值材料</t>
        </is>
      </c>
      <c r="F71" s="202" t="inlineStr">
        <is>
          <t>生命值</t>
        </is>
      </c>
      <c r="G71" s="227" t="inlineStr">
        <is>
          <t>武器附减</t>
        </is>
      </c>
      <c r="H71" s="227" t="inlineStr">
        <is>
          <t>闪避率</t>
        </is>
      </c>
      <c r="I71" s="204" t="inlineStr">
        <is>
          <t>武器抗穿</t>
        </is>
      </c>
      <c r="J71" s="24" t="inlineStr">
        <is>
          <t>效果说明</t>
        </is>
      </c>
      <c r="K71" s="56" t="n"/>
      <c r="L71" s="56" t="n"/>
      <c r="M71" s="56" t="n"/>
      <c r="N71" s="56" t="n"/>
      <c r="O71" s="56" t="n"/>
    </row>
    <row r="72" ht="24" customHeight="1">
      <c r="A72" s="558" t="inlineStr">
        <is>
          <t>一阶0星</t>
        </is>
      </c>
      <c r="B72" s="763" t="inlineStr">
        <is>
          <t>1</t>
        </is>
      </c>
      <c r="C72" s="340" t="inlineStr">
        <is>
          <t>20</t>
        </is>
      </c>
      <c r="D72" s="340" t="inlineStr">
        <is>
          <t>1</t>
        </is>
      </c>
      <c r="E72" s="207">
        <f>ROUNDUP(C72/$P$1+1,0)*D72</f>
        <v/>
      </c>
      <c r="F72" s="566" t="inlineStr">
        <is>
          <t>1</t>
        </is>
      </c>
      <c r="G72" s="666" t="inlineStr">
        <is>
          <t>x</t>
        </is>
      </c>
      <c r="H72" s="666" t="inlineStr">
        <is>
          <t>x</t>
        </is>
      </c>
      <c r="I72" s="1056" t="inlineStr">
        <is>
          <t>x</t>
        </is>
      </c>
      <c r="J72" s="319" t="inlineStr">
        <is>
          <t>调息0：对手攻击前若生命值高于自身，则恢复自己1.5%生命</t>
        </is>
      </c>
      <c r="K72" s="158" t="n"/>
      <c r="L72" s="158" t="n"/>
      <c r="M72" s="158" t="n"/>
      <c r="N72" s="158" t="n"/>
      <c r="O72" s="320" t="n"/>
    </row>
    <row r="73" ht="24" customHeight="1">
      <c r="A73" s="82" t="inlineStr">
        <is>
          <t>一阶1星</t>
        </is>
      </c>
      <c r="B73" s="764" t="inlineStr">
        <is>
          <t>2</t>
        </is>
      </c>
      <c r="C73" s="83" t="inlineStr">
        <is>
          <t>20</t>
        </is>
      </c>
      <c r="D73" s="83" t="inlineStr">
        <is>
          <t>1</t>
        </is>
      </c>
      <c r="E73" s="84">
        <f>ROUNDUP(C73/$P$1+1,0)*D73</f>
        <v/>
      </c>
      <c r="F73" s="83" t="inlineStr">
        <is>
          <t>2</t>
        </is>
      </c>
      <c r="G73" s="87" t="inlineStr">
        <is>
          <t>x</t>
        </is>
      </c>
      <c r="H73" s="87" t="inlineStr">
        <is>
          <t>x</t>
        </is>
      </c>
      <c r="I73" s="88" t="inlineStr">
        <is>
          <t>x</t>
        </is>
      </c>
      <c r="J73" s="85" t="inlineStr">
        <is>
          <t>调息1：对手攻击前若生命值高于自身，则恢复自己2.0%生命</t>
        </is>
      </c>
      <c r="K73" s="129" t="n"/>
      <c r="L73" s="129" t="n"/>
      <c r="M73" s="129" t="n"/>
      <c r="N73" s="129" t="n"/>
      <c r="O73" s="130" t="n"/>
    </row>
    <row r="74" ht="24" customHeight="1">
      <c r="A74" s="82" t="inlineStr">
        <is>
          <t>一阶2星</t>
        </is>
      </c>
      <c r="B74" s="764" t="inlineStr">
        <is>
          <t>3</t>
        </is>
      </c>
      <c r="C74" s="83" t="inlineStr">
        <is>
          <t>30</t>
        </is>
      </c>
      <c r="D74" s="83" t="inlineStr">
        <is>
          <t>2</t>
        </is>
      </c>
      <c r="E74" s="84">
        <f>ROUNDUP(C74/$P$1+1,0)*D74</f>
        <v/>
      </c>
      <c r="F74" s="83" t="inlineStr">
        <is>
          <t>3</t>
        </is>
      </c>
      <c r="G74" s="87" t="inlineStr">
        <is>
          <t>x</t>
        </is>
      </c>
      <c r="H74" s="87" t="inlineStr">
        <is>
          <t>x</t>
        </is>
      </c>
      <c r="I74" s="88" t="inlineStr">
        <is>
          <t>x</t>
        </is>
      </c>
      <c r="J74" s="85" t="inlineStr">
        <is>
          <t>调息2：对手攻击前若生命值高于自身，则恢复自己2.5%生命</t>
        </is>
      </c>
      <c r="K74" s="129" t="n"/>
      <c r="L74" s="129" t="n"/>
      <c r="M74" s="129" t="n"/>
      <c r="N74" s="129" t="n"/>
      <c r="O74" s="130" t="n"/>
    </row>
    <row r="75" ht="24" customHeight="1">
      <c r="A75" s="82" t="inlineStr">
        <is>
          <t>一阶3星</t>
        </is>
      </c>
      <c r="B75" s="764" t="inlineStr">
        <is>
          <t>4</t>
        </is>
      </c>
      <c r="C75" s="83" t="inlineStr">
        <is>
          <t>40</t>
        </is>
      </c>
      <c r="D75" s="83" t="inlineStr">
        <is>
          <t>2</t>
        </is>
      </c>
      <c r="E75" s="84">
        <f>ROUNDUP(C75/$P$1+1,0)*D75</f>
        <v/>
      </c>
      <c r="F75" s="83" t="inlineStr">
        <is>
          <t>5</t>
        </is>
      </c>
      <c r="G75" s="87" t="inlineStr">
        <is>
          <t>x</t>
        </is>
      </c>
      <c r="H75" s="87" t="inlineStr">
        <is>
          <t>x</t>
        </is>
      </c>
      <c r="I75" s="88" t="inlineStr">
        <is>
          <t>x</t>
        </is>
      </c>
      <c r="J75" s="85" t="inlineStr">
        <is>
          <t>调息3：对手攻击前若生命值高于自身，则恢复自己3.0%生命</t>
        </is>
      </c>
      <c r="K75" s="129" t="n"/>
      <c r="L75" s="129" t="n"/>
      <c r="M75" s="129" t="n"/>
      <c r="N75" s="129" t="n"/>
      <c r="O75" s="130" t="n"/>
    </row>
    <row r="76" ht="24" customHeight="1">
      <c r="A76" s="82" t="inlineStr">
        <is>
          <t>一阶4星</t>
        </is>
      </c>
      <c r="B76" s="764" t="inlineStr">
        <is>
          <t>5</t>
        </is>
      </c>
      <c r="C76" s="83" t="inlineStr">
        <is>
          <t>40</t>
        </is>
      </c>
      <c r="D76" s="83" t="inlineStr">
        <is>
          <t>3</t>
        </is>
      </c>
      <c r="E76" s="84">
        <f>ROUNDUP(C76/$P$1+1,0)*D76</f>
        <v/>
      </c>
      <c r="F76" s="83" t="inlineStr">
        <is>
          <t>7</t>
        </is>
      </c>
      <c r="G76" s="87" t="inlineStr">
        <is>
          <t>x</t>
        </is>
      </c>
      <c r="H76" s="87" t="inlineStr">
        <is>
          <t>x</t>
        </is>
      </c>
      <c r="I76" s="88" t="inlineStr">
        <is>
          <t>x</t>
        </is>
      </c>
      <c r="J76" s="85" t="inlineStr">
        <is>
          <t>调息4：对手攻击前若生命值高于自身，则恢复自己4.0%生命</t>
        </is>
      </c>
      <c r="K76" s="129" t="n"/>
      <c r="L76" s="129" t="n"/>
      <c r="M76" s="129" t="n"/>
      <c r="N76" s="129" t="n"/>
      <c r="O76" s="130" t="n"/>
    </row>
    <row r="77" ht="24" customHeight="1">
      <c r="A77" s="89" t="inlineStr">
        <is>
          <t>一阶5星</t>
        </is>
      </c>
      <c r="B77" s="844" t="inlineStr">
        <is>
          <t>7</t>
        </is>
      </c>
      <c r="C77" s="90" t="inlineStr">
        <is>
          <t>60</t>
        </is>
      </c>
      <c r="D77" s="90" t="inlineStr">
        <is>
          <t>3</t>
        </is>
      </c>
      <c r="E77" s="344">
        <f>ROUNDUP(C77/$P$1+1,0)*D77</f>
        <v/>
      </c>
      <c r="F77" s="343" t="inlineStr">
        <is>
          <t>9</t>
        </is>
      </c>
      <c r="G77" s="91" t="inlineStr">
        <is>
          <t>x</t>
        </is>
      </c>
      <c r="H77" s="91" t="inlineStr">
        <is>
          <t>x</t>
        </is>
      </c>
      <c r="I77" s="92" t="inlineStr">
        <is>
          <t>x</t>
        </is>
      </c>
      <c r="J77" s="256" t="inlineStr">
        <is>
          <t>调息5：对手攻击前若生命值高于自身，则恢复自己5.0%生命</t>
        </is>
      </c>
      <c r="K77" s="135" t="n"/>
      <c r="L77" s="135" t="n"/>
      <c r="M77" s="135" t="n"/>
      <c r="N77" s="135" t="n"/>
      <c r="O77" s="136" t="n"/>
    </row>
    <row r="78" ht="24" customHeight="1">
      <c r="A78" s="234" t="inlineStr">
        <is>
          <t>二阶0星</t>
        </is>
      </c>
      <c r="B78" s="763" t="inlineStr">
        <is>
          <t>8</t>
        </is>
      </c>
      <c r="C78" s="340" t="inlineStr">
        <is>
          <t>170</t>
        </is>
      </c>
      <c r="D78" s="340" t="inlineStr">
        <is>
          <t>5</t>
        </is>
      </c>
      <c r="E78" s="207">
        <f>ROUNDUP(C78/$P$1+1,0)*D78</f>
        <v/>
      </c>
      <c r="F78" s="340" t="inlineStr">
        <is>
          <t>14</t>
        </is>
      </c>
      <c r="G78" s="340" t="inlineStr">
        <is>
          <t>8</t>
        </is>
      </c>
      <c r="H78" s="253" t="inlineStr">
        <is>
          <t>x</t>
        </is>
      </c>
      <c r="I78" s="662" t="inlineStr">
        <is>
          <t>x</t>
        </is>
      </c>
      <c r="J78" s="61" t="inlineStr">
        <is>
          <t>借力0：下次攻击时额外增加本回合承受敌方攻击伤害 5 %的伤害</t>
        </is>
      </c>
      <c r="K78" s="123" t="n"/>
      <c r="L78" s="123" t="n"/>
      <c r="M78" s="123" t="n"/>
      <c r="N78" s="123" t="n"/>
      <c r="O78" s="124" t="n"/>
    </row>
    <row r="79" ht="24" customHeight="1">
      <c r="A79" s="82" t="inlineStr">
        <is>
          <t>二阶1星</t>
        </is>
      </c>
      <c r="B79" s="764" t="inlineStr">
        <is>
          <t>9</t>
        </is>
      </c>
      <c r="C79" s="83" t="inlineStr">
        <is>
          <t>170</t>
        </is>
      </c>
      <c r="D79" s="83" t="inlineStr">
        <is>
          <t>5</t>
        </is>
      </c>
      <c r="E79" s="84">
        <f>ROUNDUP(C79/$P$1+1,0)*D79</f>
        <v/>
      </c>
      <c r="F79" s="83" t="inlineStr">
        <is>
          <t>18</t>
        </is>
      </c>
      <c r="G79" s="83" t="inlineStr">
        <is>
          <t>11</t>
        </is>
      </c>
      <c r="H79" s="87" t="inlineStr">
        <is>
          <t>x</t>
        </is>
      </c>
      <c r="I79" s="88" t="inlineStr">
        <is>
          <t>x</t>
        </is>
      </c>
      <c r="J79" s="85" t="inlineStr">
        <is>
          <t>借力1：下次攻击时额外增加本回合承受敌方攻击伤害10%的伤害</t>
        </is>
      </c>
      <c r="K79" s="129" t="n"/>
      <c r="L79" s="129" t="n"/>
      <c r="M79" s="129" t="n"/>
      <c r="N79" s="129" t="n"/>
      <c r="O79" s="130" t="n"/>
    </row>
    <row r="80" ht="24" customHeight="1">
      <c r="A80" s="82" t="inlineStr">
        <is>
          <t>二阶2星</t>
        </is>
      </c>
      <c r="B80" s="764" t="inlineStr">
        <is>
          <t>10</t>
        </is>
      </c>
      <c r="C80" s="83" t="inlineStr">
        <is>
          <t>200</t>
        </is>
      </c>
      <c r="D80" s="83" t="inlineStr">
        <is>
          <t>6</t>
        </is>
      </c>
      <c r="E80" s="84">
        <f>ROUNDUP(C80/$P$1+1,0)*D80</f>
        <v/>
      </c>
      <c r="F80" s="83" t="inlineStr">
        <is>
          <t>23</t>
        </is>
      </c>
      <c r="G80" s="83" t="inlineStr">
        <is>
          <t>13</t>
        </is>
      </c>
      <c r="H80" s="87" t="inlineStr">
        <is>
          <t>x</t>
        </is>
      </c>
      <c r="I80" s="88" t="inlineStr">
        <is>
          <t>x</t>
        </is>
      </c>
      <c r="J80" s="85" t="inlineStr">
        <is>
          <t>借力2：下次攻击时额外增加本回合承受敌方攻击伤害15%的伤害</t>
        </is>
      </c>
      <c r="K80" s="129" t="n"/>
      <c r="L80" s="129" t="n"/>
      <c r="M80" s="129" t="n"/>
      <c r="N80" s="129" t="n"/>
      <c r="O80" s="130" t="n"/>
    </row>
    <row r="81" ht="24" customHeight="1">
      <c r="A81" s="82" t="inlineStr">
        <is>
          <t>二阶3星</t>
        </is>
      </c>
      <c r="B81" s="764" t="inlineStr">
        <is>
          <t>11</t>
        </is>
      </c>
      <c r="C81" s="83" t="inlineStr">
        <is>
          <t>210</t>
        </is>
      </c>
      <c r="D81" s="83" t="inlineStr">
        <is>
          <t>6</t>
        </is>
      </c>
      <c r="E81" s="84">
        <f>ROUNDUP(C81/$P$1+1,0)*D81</f>
        <v/>
      </c>
      <c r="F81" s="83" t="inlineStr">
        <is>
          <t>28</t>
        </is>
      </c>
      <c r="G81" s="83" t="inlineStr">
        <is>
          <t>16</t>
        </is>
      </c>
      <c r="H81" s="87" t="inlineStr">
        <is>
          <t>x</t>
        </is>
      </c>
      <c r="I81" s="88" t="inlineStr">
        <is>
          <t>x</t>
        </is>
      </c>
      <c r="J81" s="85" t="inlineStr">
        <is>
          <t>借力3：下次攻击时额外增加本回合承受敌方攻击伤害20%的伤害</t>
        </is>
      </c>
      <c r="K81" s="129" t="n"/>
      <c r="L81" s="129" t="n"/>
      <c r="M81" s="129" t="n"/>
      <c r="N81" s="129" t="n"/>
      <c r="O81" s="130" t="n"/>
    </row>
    <row r="82" ht="24" customHeight="1">
      <c r="A82" s="82" t="inlineStr">
        <is>
          <t>二阶4星</t>
        </is>
      </c>
      <c r="B82" s="764" t="inlineStr">
        <is>
          <t>12</t>
        </is>
      </c>
      <c r="C82" s="83" t="inlineStr">
        <is>
          <t>230</t>
        </is>
      </c>
      <c r="D82" s="83" t="inlineStr">
        <is>
          <t>7</t>
        </is>
      </c>
      <c r="E82" s="84">
        <f>ROUNDUP(C82/$P$1+1,0)*D82</f>
        <v/>
      </c>
      <c r="F82" s="83" t="inlineStr">
        <is>
          <t>33</t>
        </is>
      </c>
      <c r="G82" s="83" t="inlineStr">
        <is>
          <t>18</t>
        </is>
      </c>
      <c r="H82" s="87" t="inlineStr">
        <is>
          <t>x</t>
        </is>
      </c>
      <c r="I82" s="88" t="inlineStr">
        <is>
          <t>x</t>
        </is>
      </c>
      <c r="J82" s="85" t="inlineStr">
        <is>
          <t>借力4：下次攻击时额外增加本回合承受敌方攻击伤害25%的伤害</t>
        </is>
      </c>
      <c r="K82" s="129" t="n"/>
      <c r="L82" s="129" t="n"/>
      <c r="M82" s="129" t="n"/>
      <c r="N82" s="129" t="n"/>
      <c r="O82" s="130" t="n"/>
    </row>
    <row r="83" ht="24" customHeight="1">
      <c r="A83" s="89" t="inlineStr">
        <is>
          <t>二阶5星</t>
        </is>
      </c>
      <c r="B83" s="844" t="inlineStr">
        <is>
          <t>14</t>
        </is>
      </c>
      <c r="C83" s="90" t="inlineStr">
        <is>
          <t>300</t>
        </is>
      </c>
      <c r="D83" s="90" t="inlineStr">
        <is>
          <t>7</t>
        </is>
      </c>
      <c r="E83" s="344">
        <f>ROUNDUP(C83/$P$1+1,0)*D83</f>
        <v/>
      </c>
      <c r="F83" s="90" t="inlineStr">
        <is>
          <t>38</t>
        </is>
      </c>
      <c r="G83" s="90" t="inlineStr">
        <is>
          <t>20</t>
        </is>
      </c>
      <c r="H83" s="91" t="inlineStr">
        <is>
          <t>x</t>
        </is>
      </c>
      <c r="I83" s="92" t="inlineStr">
        <is>
          <t>x</t>
        </is>
      </c>
      <c r="J83" s="89" t="inlineStr">
        <is>
          <t>借力5：下次攻击时额外增加本回合承受敌方攻击伤害30%的伤害</t>
        </is>
      </c>
      <c r="K83" s="135" t="n"/>
      <c r="L83" s="135" t="n"/>
      <c r="M83" s="135" t="n"/>
      <c r="N83" s="135" t="n"/>
      <c r="O83" s="136" t="n"/>
    </row>
    <row r="84" ht="24" customHeight="1">
      <c r="A84" s="234" t="inlineStr">
        <is>
          <t>三阶0星</t>
        </is>
      </c>
      <c r="B84" s="763" t="inlineStr">
        <is>
          <t>17</t>
        </is>
      </c>
      <c r="C84" s="340" t="inlineStr">
        <is>
          <t>300</t>
        </is>
      </c>
      <c r="D84" s="340" t="inlineStr">
        <is>
          <t>10</t>
        </is>
      </c>
      <c r="E84" s="207">
        <f>ROUNDUP(C84/$P$1+1,0)*D84</f>
        <v/>
      </c>
      <c r="F84" s="340" t="inlineStr">
        <is>
          <t>45</t>
        </is>
      </c>
      <c r="G84" s="340" t="inlineStr">
        <is>
          <t>23</t>
        </is>
      </c>
      <c r="H84" s="340" t="inlineStr">
        <is>
          <t>3.5%</t>
        </is>
      </c>
      <c r="I84" s="662" t="inlineStr">
        <is>
          <t>x</t>
        </is>
      </c>
      <c r="J84" s="61" t="inlineStr">
        <is>
          <t>破釜0：牺牲自身3%生命值，增加自己1.0倍固定减伤持续2回合</t>
        </is>
      </c>
      <c r="K84" s="123" t="n"/>
      <c r="L84" s="123" t="n"/>
      <c r="M84" s="123" t="n"/>
      <c r="N84" s="123" t="n"/>
      <c r="O84" s="124" t="n"/>
    </row>
    <row r="85" ht="24" customHeight="1">
      <c r="A85" s="82" t="inlineStr">
        <is>
          <t>三阶1星</t>
        </is>
      </c>
      <c r="B85" s="764" t="inlineStr">
        <is>
          <t>20</t>
        </is>
      </c>
      <c r="C85" s="83" t="inlineStr">
        <is>
          <t>200</t>
        </is>
      </c>
      <c r="D85" s="83" t="inlineStr">
        <is>
          <t>10</t>
        </is>
      </c>
      <c r="E85" s="84">
        <f>ROUNDUP(C85/$P$1+1,0)*D85</f>
        <v/>
      </c>
      <c r="F85" s="83" t="inlineStr">
        <is>
          <t>53</t>
        </is>
      </c>
      <c r="G85" s="83" t="inlineStr">
        <is>
          <t>25</t>
        </is>
      </c>
      <c r="H85" s="83" t="inlineStr">
        <is>
          <t>4%</t>
        </is>
      </c>
      <c r="I85" s="88" t="inlineStr">
        <is>
          <t>x</t>
        </is>
      </c>
      <c r="J85" s="85" t="inlineStr">
        <is>
          <t>破釜1：牺牲自身3%生命值，增加自己1.2倍固定减伤持续2回合</t>
        </is>
      </c>
      <c r="K85" s="129" t="n"/>
      <c r="L85" s="129" t="n"/>
      <c r="M85" s="129" t="n"/>
      <c r="N85" s="129" t="n"/>
      <c r="O85" s="130" t="n"/>
    </row>
    <row r="86" ht="24" customHeight="1">
      <c r="A86" s="82" t="inlineStr">
        <is>
          <t>三阶2星</t>
        </is>
      </c>
      <c r="B86" s="764" t="inlineStr">
        <is>
          <t>23</t>
        </is>
      </c>
      <c r="C86" s="83" t="inlineStr">
        <is>
          <t>200</t>
        </is>
      </c>
      <c r="D86" s="83" t="inlineStr">
        <is>
          <t>11</t>
        </is>
      </c>
      <c r="E86" s="84">
        <f>ROUNDUP(C86/$P$1+1,0)*D86</f>
        <v/>
      </c>
      <c r="F86" s="83" t="inlineStr">
        <is>
          <t>61</t>
        </is>
      </c>
      <c r="G86" s="83" t="inlineStr">
        <is>
          <t>28</t>
        </is>
      </c>
      <c r="H86" s="83" t="inlineStr">
        <is>
          <t>4.5%</t>
        </is>
      </c>
      <c r="I86" s="88" t="inlineStr">
        <is>
          <t>x</t>
        </is>
      </c>
      <c r="J86" s="85" t="inlineStr">
        <is>
          <t>破釜2：牺牲自身4%生命值，增加自己1.5倍固定减伤持续2回合</t>
        </is>
      </c>
      <c r="K86" s="129" t="n"/>
      <c r="L86" s="129" t="n"/>
      <c r="M86" s="129" t="n"/>
      <c r="N86" s="129" t="n"/>
      <c r="O86" s="130" t="n"/>
    </row>
    <row r="87" ht="24" customHeight="1">
      <c r="A87" s="82" t="inlineStr">
        <is>
          <t>三阶3星</t>
        </is>
      </c>
      <c r="B87" s="764" t="inlineStr">
        <is>
          <t>26</t>
        </is>
      </c>
      <c r="C87" s="83" t="inlineStr">
        <is>
          <t>210</t>
        </is>
      </c>
      <c r="D87" s="83" t="inlineStr">
        <is>
          <t>11</t>
        </is>
      </c>
      <c r="E87" s="84">
        <f>ROUNDUP(C87/$P$1+1,0)*D87</f>
        <v/>
      </c>
      <c r="F87" s="83" t="inlineStr">
        <is>
          <t>70</t>
        </is>
      </c>
      <c r="G87" s="83" t="inlineStr">
        <is>
          <t>31</t>
        </is>
      </c>
      <c r="H87" s="83" t="inlineStr">
        <is>
          <t>5%</t>
        </is>
      </c>
      <c r="I87" s="88" t="inlineStr">
        <is>
          <t>x</t>
        </is>
      </c>
      <c r="J87" s="85" t="inlineStr">
        <is>
          <t>破釜3：牺牲自身5%生命值，增加自己1.5倍固定减伤持续2回合</t>
        </is>
      </c>
      <c r="K87" s="129" t="n"/>
      <c r="L87" s="129" t="n"/>
      <c r="M87" s="129" t="n"/>
      <c r="N87" s="129" t="n"/>
      <c r="O87" s="130" t="n"/>
    </row>
    <row r="88" ht="24" customHeight="1">
      <c r="A88" s="82" t="inlineStr">
        <is>
          <t>三阶4星</t>
        </is>
      </c>
      <c r="B88" s="764" t="inlineStr">
        <is>
          <t>30</t>
        </is>
      </c>
      <c r="C88" s="83" t="inlineStr">
        <is>
          <t>220</t>
        </is>
      </c>
      <c r="D88" s="83" t="inlineStr">
        <is>
          <t>12</t>
        </is>
      </c>
      <c r="E88" s="84">
        <f>ROUNDUP(C88/$P$1+1,0)*D88</f>
        <v/>
      </c>
      <c r="F88" s="83" t="inlineStr">
        <is>
          <t>79</t>
        </is>
      </c>
      <c r="G88" s="83" t="inlineStr">
        <is>
          <t>35</t>
        </is>
      </c>
      <c r="H88" s="83" t="inlineStr">
        <is>
          <t>5.5%</t>
        </is>
      </c>
      <c r="I88" s="88" t="inlineStr">
        <is>
          <t>x</t>
        </is>
      </c>
      <c r="J88" s="85" t="inlineStr">
        <is>
          <t>破釜4：牺牲自身5%生命值，增加自己1.8倍固定减伤持续2回合</t>
        </is>
      </c>
      <c r="K88" s="129" t="n"/>
      <c r="L88" s="129" t="n"/>
      <c r="M88" s="129" t="n"/>
      <c r="N88" s="129" t="n"/>
      <c r="O88" s="130" t="n"/>
    </row>
    <row r="89" ht="24" customHeight="1">
      <c r="A89" s="810" t="inlineStr">
        <is>
          <t>三阶5星</t>
        </is>
      </c>
      <c r="B89" s="844" t="inlineStr">
        <is>
          <t>38</t>
        </is>
      </c>
      <c r="C89" s="90" t="inlineStr">
        <is>
          <t>230</t>
        </is>
      </c>
      <c r="D89" s="90" t="inlineStr">
        <is>
          <t>12</t>
        </is>
      </c>
      <c r="E89" s="344">
        <f>ROUNDUP(C89/$P$1+1,0)*D89</f>
        <v/>
      </c>
      <c r="F89" s="343" t="inlineStr">
        <is>
          <t>88</t>
        </is>
      </c>
      <c r="G89" s="831" t="inlineStr">
        <is>
          <t>38</t>
        </is>
      </c>
      <c r="H89" s="343" t="inlineStr">
        <is>
          <t>6%</t>
        </is>
      </c>
      <c r="I89" s="67" t="inlineStr">
        <is>
          <t>x</t>
        </is>
      </c>
      <c r="J89" s="810" t="inlineStr">
        <is>
          <t>破釜5：牺牲自身5%生命值，增加自己2.0倍固定减伤持续2回合</t>
        </is>
      </c>
      <c r="K89" s="194" t="n"/>
      <c r="L89" s="194" t="n"/>
      <c r="M89" s="194" t="n"/>
      <c r="N89" s="194" t="n"/>
      <c r="O89" s="410" t="n"/>
    </row>
    <row r="90" ht="24" customHeight="1">
      <c r="A90" s="234" t="inlineStr">
        <is>
          <t>四阶0星</t>
        </is>
      </c>
      <c r="B90" s="763" t="inlineStr">
        <is>
          <t>43</t>
        </is>
      </c>
      <c r="C90" s="340" t="inlineStr">
        <is>
          <t>380</t>
        </is>
      </c>
      <c r="D90" s="340" t="inlineStr">
        <is>
          <t>15</t>
        </is>
      </c>
      <c r="E90" s="207">
        <f>@IF(OR($O$1="周年祝福",$O$1="中秋祝福"),ROUNDUP(C90/$P$1+1,0)*D90,ROUNDUP(C90/2+1,0)*D90)</f>
        <v/>
      </c>
      <c r="F90" s="340" t="inlineStr">
        <is>
          <t>100</t>
        </is>
      </c>
      <c r="G90" s="340" t="inlineStr">
        <is>
          <t>42</t>
        </is>
      </c>
      <c r="H90" s="340" t="inlineStr">
        <is>
          <t>6.65%</t>
        </is>
      </c>
      <c r="I90" s="207" t="inlineStr">
        <is>
          <t>1%</t>
        </is>
      </c>
      <c r="J90" s="61" t="inlineStr">
        <is>
          <t>斗意0：增加小型和投掷武器抗穿透1.5%</t>
        </is>
      </c>
      <c r="K90" s="123" t="n"/>
      <c r="L90" s="123" t="n"/>
      <c r="M90" s="123" t="n"/>
      <c r="N90" s="123" t="n"/>
      <c r="O90" s="124" t="n"/>
    </row>
    <row r="91" ht="24" customHeight="1">
      <c r="A91" s="82" t="inlineStr">
        <is>
          <t>四阶1星</t>
        </is>
      </c>
      <c r="B91" s="764" t="inlineStr">
        <is>
          <t>48</t>
        </is>
      </c>
      <c r="C91" s="83" t="inlineStr">
        <is>
          <t>430</t>
        </is>
      </c>
      <c r="D91" s="83" t="inlineStr">
        <is>
          <t>15</t>
        </is>
      </c>
      <c r="E91" s="84">
        <f>@IF(OR($O$1="周年祝福",$O$1="中秋祝福"),ROUNDUP(C91/$P$1+1,0)*D91,ROUNDUP(C91/2+1,0)*D91)</f>
        <v/>
      </c>
      <c r="F91" s="83" t="inlineStr">
        <is>
          <t>110</t>
        </is>
      </c>
      <c r="G91" s="83" t="inlineStr">
        <is>
          <t>46</t>
        </is>
      </c>
      <c r="H91" s="83" t="inlineStr">
        <is>
          <t>7.3%</t>
        </is>
      </c>
      <c r="I91" s="84" t="inlineStr">
        <is>
          <t>1.5%</t>
        </is>
      </c>
      <c r="J91" s="85" t="inlineStr">
        <is>
          <t>斗意1：增加小型和投掷武器抗穿透2.0%</t>
        </is>
      </c>
      <c r="K91" s="129" t="n"/>
      <c r="L91" s="129" t="n"/>
      <c r="M91" s="129" t="n"/>
      <c r="N91" s="129" t="n"/>
      <c r="O91" s="130" t="n"/>
    </row>
    <row r="92" ht="24" customHeight="1">
      <c r="A92" s="82" t="inlineStr">
        <is>
          <t>四阶2星</t>
        </is>
      </c>
      <c r="B92" s="764" t="inlineStr">
        <is>
          <t>55</t>
        </is>
      </c>
      <c r="C92" s="83" t="inlineStr">
        <is>
          <t>500</t>
        </is>
      </c>
      <c r="D92" s="83" t="inlineStr">
        <is>
          <t>16</t>
        </is>
      </c>
      <c r="E92" s="84">
        <f>@IF(OR($O$1="周年祝福",$O$1="中秋祝福"),ROUNDUP(C92/$P$1+1,0)*D92,ROUNDUP(C92/2+1,0)*D92)</f>
        <v/>
      </c>
      <c r="F92" s="807" t="inlineStr">
        <is>
          <t>120</t>
        </is>
      </c>
      <c r="G92" s="807" t="inlineStr">
        <is>
          <t>50</t>
        </is>
      </c>
      <c r="H92" s="83" t="inlineStr">
        <is>
          <t>8%</t>
        </is>
      </c>
      <c r="I92" s="84" t="inlineStr">
        <is>
          <t>2%</t>
        </is>
      </c>
      <c r="J92" s="85" t="inlineStr">
        <is>
          <t>斗意2：增加小型和投掷武器抗穿透2.5%</t>
        </is>
      </c>
      <c r="K92" s="129" t="n"/>
      <c r="L92" s="129" t="n"/>
      <c r="M92" s="129" t="n"/>
      <c r="N92" s="129" t="n"/>
      <c r="O92" s="130" t="n"/>
    </row>
    <row r="93" ht="24" customHeight="1">
      <c r="A93" s="82" t="inlineStr">
        <is>
          <t>四阶3星</t>
        </is>
      </c>
      <c r="B93" s="764" t="inlineStr">
        <is>
          <t>61</t>
        </is>
      </c>
      <c r="C93" s="83" t="inlineStr">
        <is>
          <t>540</t>
        </is>
      </c>
      <c r="D93" s="83" t="inlineStr">
        <is>
          <t>16</t>
        </is>
      </c>
      <c r="E93" s="84">
        <f>@IF(OR($O$1="周年祝福",$O$1="中秋祝福"),ROUNDUP(C93/$P$1+1,0)*D93,ROUNDUP(C93/2+1,0)*D93)</f>
        <v/>
      </c>
      <c r="F93" s="83" t="inlineStr">
        <is>
          <t>130</t>
        </is>
      </c>
      <c r="G93" s="807" t="inlineStr">
        <is>
          <t>55</t>
        </is>
      </c>
      <c r="H93" s="83" t="inlineStr">
        <is>
          <t>8.65%</t>
        </is>
      </c>
      <c r="I93" s="84" t="inlineStr">
        <is>
          <t>2.5%</t>
        </is>
      </c>
      <c r="J93" s="85" t="inlineStr">
        <is>
          <t>斗意3：增加小型和投掷武器抗穿透3.0%</t>
        </is>
      </c>
      <c r="K93" s="129" t="n"/>
      <c r="L93" s="129" t="n"/>
      <c r="M93" s="129" t="n"/>
      <c r="N93" s="129" t="n"/>
      <c r="O93" s="130" t="n"/>
    </row>
    <row r="94" ht="24" customHeight="1">
      <c r="A94" s="82" t="inlineStr">
        <is>
          <t>四阶4星</t>
        </is>
      </c>
      <c r="B94" s="764" t="inlineStr">
        <is>
          <t>69</t>
        </is>
      </c>
      <c r="C94" s="83" t="inlineStr">
        <is>
          <t>600</t>
        </is>
      </c>
      <c r="D94" s="83" t="inlineStr">
        <is>
          <t>17</t>
        </is>
      </c>
      <c r="E94" s="84">
        <f>@IF(OR($O$1="周年祝福",$O$1="中秋祝福"),ROUNDUP(C94/$P$1+1,0)*D94,ROUNDUP(C94/2+1,0)*D94)</f>
        <v/>
      </c>
      <c r="F94" s="83" t="inlineStr">
        <is>
          <t>141</t>
        </is>
      </c>
      <c r="G94" s="83" t="inlineStr">
        <is>
          <t>60</t>
        </is>
      </c>
      <c r="H94" s="83" t="inlineStr">
        <is>
          <t>9.3%</t>
        </is>
      </c>
      <c r="I94" s="84" t="inlineStr">
        <is>
          <t>3%</t>
        </is>
      </c>
      <c r="J94" s="85" t="inlineStr">
        <is>
          <t>斗意4：增加小型和投掷武器抗穿透3.5%</t>
        </is>
      </c>
      <c r="K94" s="129" t="n"/>
      <c r="L94" s="129" t="n"/>
      <c r="M94" s="129" t="n"/>
      <c r="N94" s="129" t="n"/>
      <c r="O94" s="130" t="n"/>
    </row>
    <row r="95" ht="24" customHeight="1">
      <c r="A95" s="89" t="inlineStr">
        <is>
          <t>四阶5星</t>
        </is>
      </c>
      <c r="B95" s="1110" t="inlineStr">
        <is>
          <t>87</t>
        </is>
      </c>
      <c r="C95" s="343" t="inlineStr">
        <is>
          <t>670</t>
        </is>
      </c>
      <c r="D95" s="343" t="inlineStr">
        <is>
          <t>17</t>
        </is>
      </c>
      <c r="E95" s="344">
        <f>@IF(OR($O$1="周年祝福",$O$1="中秋祝福"),ROUNDUP(C95/$P$1+1,0)*D95,ROUNDUP(C95/2+1,0)*D95)</f>
        <v/>
      </c>
      <c r="F95" s="90" t="inlineStr">
        <is>
          <t>153</t>
        </is>
      </c>
      <c r="G95" s="90" t="inlineStr">
        <is>
          <t>65</t>
        </is>
      </c>
      <c r="H95" s="90" t="inlineStr">
        <is>
          <t>10%</t>
        </is>
      </c>
      <c r="I95" s="224" t="inlineStr">
        <is>
          <t>3.5%</t>
        </is>
      </c>
      <c r="J95" s="89" t="inlineStr">
        <is>
          <t>斗意5：增加小型和投掷武器抗穿透4.0%</t>
        </is>
      </c>
      <c r="K95" s="135" t="n"/>
      <c r="L95" s="135" t="n"/>
      <c r="M95" s="135" t="n"/>
      <c r="N95" s="135" t="n"/>
      <c r="O95" s="136" t="n"/>
    </row>
    <row r="96" ht="24" customHeight="1">
      <c r="A96" s="558" t="inlineStr">
        <is>
          <t>五阶0星</t>
        </is>
      </c>
      <c r="B96" s="763" t="inlineStr">
        <is>
          <t>99</t>
        </is>
      </c>
      <c r="C96" s="340" t="inlineStr">
        <is>
          <t>400</t>
        </is>
      </c>
      <c r="D96" s="340" t="inlineStr">
        <is>
          <t>20</t>
        </is>
      </c>
      <c r="E96" s="207">
        <f>@IF($O$1="中秋祝福",ROUNDUP(C96/$P$1+1,0)*D96,ROUNDUP(C96/2+1,0)*D96)</f>
        <v/>
      </c>
      <c r="F96" s="566" t="inlineStr">
        <is>
          <t>168</t>
        </is>
      </c>
      <c r="G96" s="566" t="inlineStr">
        <is>
          <t>72</t>
        </is>
      </c>
      <c r="H96" s="566" t="inlineStr">
        <is>
          <t>10.8%</t>
        </is>
      </c>
      <c r="I96" s="769" t="inlineStr">
        <is>
          <t>4%</t>
        </is>
      </c>
      <c r="J96" s="319" t="inlineStr">
        <is>
          <t>斗魂0：增加小型和投掷武器穿透1.5%</t>
        </is>
      </c>
      <c r="K96" s="158" t="n"/>
      <c r="L96" s="158" t="n"/>
      <c r="M96" s="158" t="n"/>
      <c r="N96" s="158" t="n"/>
      <c r="O96" s="320" t="n"/>
    </row>
    <row r="97" ht="24" customHeight="1">
      <c r="A97" s="82" t="inlineStr">
        <is>
          <t>五阶1星</t>
        </is>
      </c>
      <c r="B97" s="764" t="inlineStr">
        <is>
          <t>111</t>
        </is>
      </c>
      <c r="C97" s="83" t="inlineStr">
        <is>
          <t>460</t>
        </is>
      </c>
      <c r="D97" s="83" t="inlineStr">
        <is>
          <t>20</t>
        </is>
      </c>
      <c r="E97" s="84">
        <f>@IF($O$1="中秋祝福",ROUNDUP(C97/$P$1+1,0)*D97,ROUNDUP(C97/2+1,0)*D97)</f>
        <v/>
      </c>
      <c r="F97" s="83" t="inlineStr">
        <is>
          <t>183</t>
        </is>
      </c>
      <c r="G97" s="83" t="inlineStr">
        <is>
          <t>82</t>
        </is>
      </c>
      <c r="H97" s="83" t="inlineStr">
        <is>
          <t>11.65%</t>
        </is>
      </c>
      <c r="I97" s="84" t="inlineStr">
        <is>
          <t>4.5%</t>
        </is>
      </c>
      <c r="J97" s="85" t="inlineStr">
        <is>
          <t>斗魂1：增加小型和投掷武器穿透2.0%</t>
        </is>
      </c>
      <c r="K97" s="129" t="n"/>
      <c r="L97" s="129" t="n"/>
      <c r="M97" s="129" t="n"/>
      <c r="N97" s="129" t="n"/>
      <c r="O97" s="130" t="n"/>
    </row>
    <row r="98" ht="24" customHeight="1">
      <c r="A98" s="82" t="inlineStr">
        <is>
          <t>五阶2星</t>
        </is>
      </c>
      <c r="B98" s="764" t="inlineStr">
        <is>
          <t>126</t>
        </is>
      </c>
      <c r="C98" s="83" t="inlineStr">
        <is>
          <t>460</t>
        </is>
      </c>
      <c r="D98" s="83" t="inlineStr">
        <is>
          <t>20</t>
        </is>
      </c>
      <c r="E98" s="84">
        <f>@IF($O$1="中秋祝福",ROUNDUP(C98/$P$1+1,0)*D98,ROUNDUP(C98/2+1,0)*D98)</f>
        <v/>
      </c>
      <c r="F98" s="83" t="inlineStr">
        <is>
          <t>199</t>
        </is>
      </c>
      <c r="G98" s="83" t="inlineStr">
        <is>
          <t>91</t>
        </is>
      </c>
      <c r="H98" s="83" t="inlineStr">
        <is>
          <t>12.5%</t>
        </is>
      </c>
      <c r="I98" s="84" t="inlineStr">
        <is>
          <t>5%</t>
        </is>
      </c>
      <c r="J98" s="85" t="inlineStr">
        <is>
          <t>斗魂2：增加小型和投掷武器穿透2.5%</t>
        </is>
      </c>
      <c r="K98" s="129" t="n"/>
      <c r="L98" s="129" t="n"/>
      <c r="M98" s="129" t="n"/>
      <c r="N98" s="129" t="n"/>
      <c r="O98" s="130" t="n"/>
    </row>
    <row r="99" ht="24" customHeight="1">
      <c r="A99" s="82" t="inlineStr">
        <is>
          <t>五阶3星</t>
        </is>
      </c>
      <c r="B99" s="764" t="inlineStr">
        <is>
          <t>137</t>
        </is>
      </c>
      <c r="C99" s="83" t="inlineStr">
        <is>
          <t>500</t>
        </is>
      </c>
      <c r="D99" s="83" t="inlineStr">
        <is>
          <t>20</t>
        </is>
      </c>
      <c r="E99" s="84">
        <f>ROUNDUP(C99/2+1,0)*D99</f>
        <v/>
      </c>
      <c r="F99" s="83" t="inlineStr">
        <is>
          <t>216</t>
        </is>
      </c>
      <c r="G99" s="83" t="inlineStr">
        <is>
          <t>100</t>
        </is>
      </c>
      <c r="H99" s="83" t="inlineStr">
        <is>
          <t>13.3%</t>
        </is>
      </c>
      <c r="I99" s="84" t="inlineStr">
        <is>
          <t>5.5%</t>
        </is>
      </c>
      <c r="J99" s="85" t="inlineStr">
        <is>
          <t>斗魂3：增加小型和投掷武器穿透3.0%</t>
        </is>
      </c>
      <c r="K99" s="129" t="n"/>
      <c r="L99" s="129" t="n"/>
      <c r="M99" s="129" t="n"/>
      <c r="N99" s="129" t="n"/>
      <c r="O99" s="130" t="n"/>
    </row>
    <row r="100" ht="24" customHeight="1">
      <c r="A100" s="82" t="inlineStr">
        <is>
          <t>五阶4星</t>
        </is>
      </c>
      <c r="B100" s="764" t="inlineStr">
        <is>
          <t>157</t>
        </is>
      </c>
      <c r="C100" s="83" t="inlineStr">
        <is>
          <t>600</t>
        </is>
      </c>
      <c r="D100" s="83" t="inlineStr">
        <is>
          <t>20</t>
        </is>
      </c>
      <c r="E100" s="84">
        <f>ROUNDUP(C100/2+1,0)*D100</f>
        <v/>
      </c>
      <c r="F100" s="83" t="inlineStr">
        <is>
          <t>233</t>
        </is>
      </c>
      <c r="G100" s="83" t="inlineStr">
        <is>
          <t>110</t>
        </is>
      </c>
      <c r="H100" s="83" t="inlineStr">
        <is>
          <t>14.15%</t>
        </is>
      </c>
      <c r="I100" s="84" t="inlineStr">
        <is>
          <t>6%</t>
        </is>
      </c>
      <c r="J100" s="85" t="inlineStr">
        <is>
          <t>斗魂4：增加小型和投掷武器穿透3.5%</t>
        </is>
      </c>
      <c r="K100" s="129" t="n"/>
      <c r="L100" s="129" t="n"/>
      <c r="M100" s="129" t="n"/>
      <c r="N100" s="129" t="n"/>
      <c r="O100" s="130" t="n"/>
    </row>
    <row r="101" ht="24" customHeight="1">
      <c r="A101" s="89" t="inlineStr">
        <is>
          <t>五阶5星</t>
        </is>
      </c>
      <c r="B101" s="844" t="inlineStr">
        <is>
          <t>170</t>
        </is>
      </c>
      <c r="C101" s="669" t="inlineStr">
        <is>
          <t>x</t>
        </is>
      </c>
      <c r="D101" s="91" t="inlineStr">
        <is>
          <t>x</t>
        </is>
      </c>
      <c r="E101" s="92" t="inlineStr">
        <is>
          <t>x</t>
        </is>
      </c>
      <c r="F101" s="90" t="inlineStr">
        <is>
          <t>250</t>
        </is>
      </c>
      <c r="G101" s="90" t="inlineStr">
        <is>
          <t>120</t>
        </is>
      </c>
      <c r="H101" s="90" t="inlineStr">
        <is>
          <t>15%</t>
        </is>
      </c>
      <c r="I101" s="224" t="inlineStr">
        <is>
          <t>6%</t>
        </is>
      </c>
      <c r="J101" s="256" t="inlineStr">
        <is>
          <t>斗魂5：增加小型和投掷武器穿透4.0%</t>
        </is>
      </c>
      <c r="K101" s="135" t="n"/>
      <c r="L101" s="135" t="n"/>
      <c r="M101" s="135" t="n"/>
      <c r="N101" s="135" t="n"/>
      <c r="O101" s="136" t="n"/>
    </row>
    <row r="102" ht="24" customHeight="1">
      <c r="A102" s="765" t="inlineStr"/>
      <c r="B102" s="3" t="n"/>
      <c r="C102" s="3" t="n"/>
      <c r="D102" s="3" t="n"/>
      <c r="E102" s="3" t="n"/>
      <c r="F102" s="3" t="n"/>
      <c r="G102" s="3" t="n"/>
      <c r="H102" s="3" t="n"/>
      <c r="I102" s="3" t="n"/>
      <c r="J102" s="3" t="n"/>
      <c r="K102" s="3" t="n"/>
      <c r="L102" s="3" t="n"/>
      <c r="M102" s="3" t="n"/>
      <c r="N102" s="3" t="n"/>
      <c r="O102" s="3" t="n"/>
    </row>
    <row r="103" ht="24" customHeight="1">
      <c r="A103" s="118" t="inlineStr">
        <is>
          <t>月光城堡</t>
        </is>
      </c>
      <c r="B103" s="96" t="inlineStr">
        <is>
          <t>战斗力</t>
        </is>
      </c>
      <c r="C103" s="96" t="inlineStr">
        <is>
          <t>进度值</t>
        </is>
      </c>
      <c r="D103" s="96" t="inlineStr">
        <is>
          <t>单次材料</t>
        </is>
      </c>
      <c r="E103" s="201" t="inlineStr">
        <is>
          <t>满值材料</t>
        </is>
      </c>
      <c r="F103" s="388" t="inlineStr">
        <is>
          <t>效果说明</t>
        </is>
      </c>
      <c r="G103" s="3" t="n"/>
      <c r="H103" s="3" t="n"/>
      <c r="I103" s="3" t="n"/>
      <c r="J103" s="3" t="n"/>
      <c r="K103" s="3" t="n"/>
      <c r="L103" s="3" t="n"/>
      <c r="M103" s="3" t="n"/>
      <c r="N103" s="3" t="n"/>
      <c r="O103" s="3" t="n"/>
    </row>
    <row r="104" ht="24" customHeight="1">
      <c r="A104" s="744" t="inlineStr">
        <is>
          <t>凛然正气
武魂组A1
普通乐斗</t>
        </is>
      </c>
      <c r="B104" s="759" t="inlineStr">
        <is>
          <t>0</t>
        </is>
      </c>
      <c r="C104" s="1288" t="inlineStr">
        <is>
          <t>5</t>
        </is>
      </c>
      <c r="D104" s="1288" t="inlineStr">
        <is>
          <t>2</t>
        </is>
      </c>
      <c r="E104" s="726">
        <f>C104*D104</f>
        <v/>
      </c>
      <c r="F104" s="1289" t="inlineStr">
        <is>
          <t>等级 0 ：阴暗的城堡中不时飞出一群蝙蝠对企鹅造成随机伤害（300+等级*5）。</t>
        </is>
      </c>
      <c r="G104" s="123" t="n"/>
      <c r="H104" s="123" t="n"/>
      <c r="I104" s="123" t="n"/>
      <c r="J104" s="123" t="n"/>
      <c r="K104" s="123" t="n"/>
      <c r="L104" s="123" t="n"/>
      <c r="M104" s="123" t="n"/>
      <c r="N104" s="123" t="n"/>
      <c r="O104" s="124" t="n"/>
    </row>
    <row r="105" ht="24" customHeight="1">
      <c r="A105" s="414" t="n"/>
      <c r="B105" s="292" t="inlineStr">
        <is>
          <t>0.1</t>
        </is>
      </c>
      <c r="C105" s="807" t="inlineStr">
        <is>
          <t>8</t>
        </is>
      </c>
      <c r="D105" s="807" t="inlineStr">
        <is>
          <t>2</t>
        </is>
      </c>
      <c r="E105" s="720">
        <f>C105*D105</f>
        <v/>
      </c>
      <c r="F105" s="1183" t="inlineStr">
        <is>
          <t>等级 1 ：阴暗的城堡中不时飞出一群蝙蝠对企鹅造成随机伤害，凛然正气减免其 24 %的伤害。</t>
        </is>
      </c>
      <c r="G105" s="129" t="n"/>
      <c r="H105" s="129" t="n"/>
      <c r="I105" s="129" t="n"/>
      <c r="J105" s="129" t="n"/>
      <c r="K105" s="129" t="n"/>
      <c r="L105" s="129" t="n"/>
      <c r="M105" s="129" t="n"/>
      <c r="N105" s="129" t="n"/>
      <c r="O105" s="130" t="n"/>
    </row>
    <row r="106" ht="24" customHeight="1">
      <c r="A106" s="414" t="n"/>
      <c r="B106" s="292" t="inlineStr">
        <is>
          <t>0.2</t>
        </is>
      </c>
      <c r="C106" s="807" t="inlineStr">
        <is>
          <t>10</t>
        </is>
      </c>
      <c r="D106" s="807" t="inlineStr">
        <is>
          <t>3</t>
        </is>
      </c>
      <c r="E106" s="720">
        <f>C106*D106</f>
        <v/>
      </c>
      <c r="F106" s="1183" t="inlineStr">
        <is>
          <t>等级 2 ：阴暗的城堡中不时飞出一群蝙蝠对企鹅造成随机伤害，凛然正气减免其 29 %的伤害。</t>
        </is>
      </c>
      <c r="G106" s="129" t="n"/>
      <c r="H106" s="129" t="n"/>
      <c r="I106" s="129" t="n"/>
      <c r="J106" s="129" t="n"/>
      <c r="K106" s="129" t="n"/>
      <c r="L106" s="129" t="n"/>
      <c r="M106" s="129" t="n"/>
      <c r="N106" s="129" t="n"/>
      <c r="O106" s="130" t="n"/>
    </row>
    <row r="107" ht="24" customHeight="1">
      <c r="A107" s="414" t="n"/>
      <c r="B107" s="292" t="inlineStr">
        <is>
          <t>0.5</t>
        </is>
      </c>
      <c r="C107" s="807" t="inlineStr">
        <is>
          <t>15</t>
        </is>
      </c>
      <c r="D107" s="807" t="inlineStr">
        <is>
          <t>3</t>
        </is>
      </c>
      <c r="E107" s="720">
        <f>C107*D107</f>
        <v/>
      </c>
      <c r="F107" s="1183" t="inlineStr">
        <is>
          <t>等级 3 ：阴暗的城堡中不时飞出一群蝙蝠对企鹅造成随机伤害，凛然正气减免其 35 %的伤害。</t>
        </is>
      </c>
      <c r="G107" s="129" t="n"/>
      <c r="H107" s="129" t="n"/>
      <c r="I107" s="129" t="n"/>
      <c r="J107" s="129" t="n"/>
      <c r="K107" s="129" t="n"/>
      <c r="L107" s="129" t="n"/>
      <c r="M107" s="129" t="n"/>
      <c r="N107" s="129" t="n"/>
      <c r="O107" s="130" t="n"/>
    </row>
    <row r="108" ht="24" customHeight="1">
      <c r="A108" s="414" t="n"/>
      <c r="B108" s="292" t="inlineStr">
        <is>
          <t>1</t>
        </is>
      </c>
      <c r="C108" s="807" t="inlineStr">
        <is>
          <t>20</t>
        </is>
      </c>
      <c r="D108" s="807" t="inlineStr">
        <is>
          <t>4</t>
        </is>
      </c>
      <c r="E108" s="720">
        <f>C108*D108</f>
        <v/>
      </c>
      <c r="F108" s="1183" t="inlineStr">
        <is>
          <t>等级 4 ：阴暗的城堡中不时飞出一群蝙蝠对企鹅造成随机伤害，凛然正气减免其 41 %的伤害。</t>
        </is>
      </c>
      <c r="G108" s="129" t="n"/>
      <c r="H108" s="129" t="n"/>
      <c r="I108" s="129" t="n"/>
      <c r="J108" s="129" t="n"/>
      <c r="K108" s="129" t="n"/>
      <c r="L108" s="129" t="n"/>
      <c r="M108" s="129" t="n"/>
      <c r="N108" s="129" t="n"/>
      <c r="O108" s="130" t="n"/>
    </row>
    <row r="109" ht="24" customHeight="1">
      <c r="A109" s="414" t="n"/>
      <c r="B109" s="292" t="inlineStr">
        <is>
          <t>2</t>
        </is>
      </c>
      <c r="C109" s="807" t="inlineStr">
        <is>
          <t>25</t>
        </is>
      </c>
      <c r="D109" s="807" t="inlineStr">
        <is>
          <t>4</t>
        </is>
      </c>
      <c r="E109" s="720">
        <f>C109*D109</f>
        <v/>
      </c>
      <c r="F109" s="1183" t="inlineStr">
        <is>
          <t>等级 5 ：阴暗的城堡中不时飞出一群蝙蝠对企鹅造成随机伤害，凛然正气减免其 48 %的伤害。</t>
        </is>
      </c>
      <c r="G109" s="129" t="n"/>
      <c r="H109" s="129" t="n"/>
      <c r="I109" s="129" t="n"/>
      <c r="J109" s="129" t="n"/>
      <c r="K109" s="129" t="n"/>
      <c r="L109" s="129" t="n"/>
      <c r="M109" s="129" t="n"/>
      <c r="N109" s="129" t="n"/>
      <c r="O109" s="130" t="n"/>
    </row>
    <row r="110" ht="24" customHeight="1">
      <c r="A110" s="414" t="n"/>
      <c r="B110" s="292" t="inlineStr">
        <is>
          <t>3</t>
        </is>
      </c>
      <c r="C110" s="807" t="inlineStr">
        <is>
          <t>30</t>
        </is>
      </c>
      <c r="D110" s="807" t="inlineStr">
        <is>
          <t>5</t>
        </is>
      </c>
      <c r="E110" s="720">
        <f>C110*D110</f>
        <v/>
      </c>
      <c r="F110" s="1183" t="inlineStr">
        <is>
          <t>等级 6 ：阴暗的城堡中不时飞出一群蝙蝠对企鹅造成随机伤害，凛然正气减免其 56 %的伤害。</t>
        </is>
      </c>
      <c r="G110" s="129" t="n"/>
      <c r="H110" s="129" t="n"/>
      <c r="I110" s="129" t="n"/>
      <c r="J110" s="129" t="n"/>
      <c r="K110" s="129" t="n"/>
      <c r="L110" s="129" t="n"/>
      <c r="M110" s="129" t="n"/>
      <c r="N110" s="129" t="n"/>
      <c r="O110" s="130" t="n"/>
    </row>
    <row r="111" ht="24" customHeight="1">
      <c r="A111" s="414" t="n"/>
      <c r="B111" s="292" t="inlineStr">
        <is>
          <t>4</t>
        </is>
      </c>
      <c r="C111" s="807" t="inlineStr">
        <is>
          <t>35</t>
        </is>
      </c>
      <c r="D111" s="807" t="inlineStr">
        <is>
          <t>5</t>
        </is>
      </c>
      <c r="E111" s="720">
        <f>C111*D111</f>
        <v/>
      </c>
      <c r="F111" s="1183" t="inlineStr">
        <is>
          <t>等级 7 ：阴暗的城堡中不时飞出一群蝙蝠对企鹅造成随机伤害，凛然正气减免其 65 %的伤害。</t>
        </is>
      </c>
      <c r="G111" s="129" t="n"/>
      <c r="H111" s="129" t="n"/>
      <c r="I111" s="129" t="n"/>
      <c r="J111" s="129" t="n"/>
      <c r="K111" s="129" t="n"/>
      <c r="L111" s="129" t="n"/>
      <c r="M111" s="129" t="n"/>
      <c r="N111" s="129" t="n"/>
      <c r="O111" s="130" t="n"/>
    </row>
    <row r="112" ht="24" customHeight="1">
      <c r="A112" s="414" t="n"/>
      <c r="B112" s="292" t="inlineStr">
        <is>
          <t>5</t>
        </is>
      </c>
      <c r="C112" s="807" t="inlineStr">
        <is>
          <t>40</t>
        </is>
      </c>
      <c r="D112" s="807" t="inlineStr">
        <is>
          <t>6</t>
        </is>
      </c>
      <c r="E112" s="720">
        <f>C112*D112</f>
        <v/>
      </c>
      <c r="F112" s="1183" t="inlineStr">
        <is>
          <t>等级 8 ：阴暗的城堡中不时飞出一群蝙蝠对企鹅造成随机伤害，凛然正气减免其 75 %的伤害。</t>
        </is>
      </c>
      <c r="G112" s="129" t="n"/>
      <c r="H112" s="129" t="n"/>
      <c r="I112" s="129" t="n"/>
      <c r="J112" s="129" t="n"/>
      <c r="K112" s="129" t="n"/>
      <c r="L112" s="129" t="n"/>
      <c r="M112" s="129" t="n"/>
      <c r="N112" s="129" t="n"/>
      <c r="O112" s="130" t="n"/>
    </row>
    <row r="113" ht="24" customHeight="1">
      <c r="A113" s="414" t="n"/>
      <c r="B113" s="292" t="inlineStr">
        <is>
          <t>7</t>
        </is>
      </c>
      <c r="C113" s="807" t="inlineStr">
        <is>
          <t>50</t>
        </is>
      </c>
      <c r="D113" s="807" t="inlineStr">
        <is>
          <t>6</t>
        </is>
      </c>
      <c r="E113" s="720">
        <f>C113*D113</f>
        <v/>
      </c>
      <c r="F113" s="1183" t="inlineStr">
        <is>
          <t>等级 9 ：阴暗的城堡中不时飞出一群蝙蝠对企鹅造成随机伤害，凛然正气减免其 86 %的伤害。</t>
        </is>
      </c>
      <c r="G113" s="129" t="n"/>
      <c r="H113" s="129" t="n"/>
      <c r="I113" s="129" t="n"/>
      <c r="J113" s="129" t="n"/>
      <c r="K113" s="129" t="n"/>
      <c r="L113" s="129" t="n"/>
      <c r="M113" s="129" t="n"/>
      <c r="N113" s="129" t="n"/>
      <c r="O113" s="130" t="n"/>
    </row>
    <row r="114" ht="24" customHeight="1">
      <c r="A114" s="749" t="n"/>
      <c r="B114" s="1290" t="inlineStr">
        <is>
          <t>10</t>
        </is>
      </c>
      <c r="C114" s="1170" t="inlineStr">
        <is>
          <t>x</t>
        </is>
      </c>
      <c r="D114" s="1170" t="inlineStr">
        <is>
          <t>x</t>
        </is>
      </c>
      <c r="E114" s="1171" t="inlineStr">
        <is>
          <t>x</t>
        </is>
      </c>
      <c r="F114" s="1291" t="inlineStr">
        <is>
          <t>等级10：阴暗的城堡中不时飞出一群蝙蝠对企鹅造成随机伤害，凛然正气减免其100%的伤害。</t>
        </is>
      </c>
      <c r="G114" s="194" t="n"/>
      <c r="H114" s="194" t="n"/>
      <c r="I114" s="194" t="n"/>
      <c r="J114" s="194" t="n"/>
      <c r="K114" s="194" t="n"/>
      <c r="L114" s="194" t="n"/>
      <c r="M114" s="194" t="n"/>
      <c r="N114" s="194" t="n"/>
      <c r="O114" s="410" t="n"/>
    </row>
    <row r="115" ht="24" customHeight="1">
      <c r="A115" s="765" t="inlineStr"/>
      <c r="B115" s="3" t="n"/>
      <c r="C115" s="3" t="n"/>
      <c r="D115" s="3" t="n"/>
      <c r="E115" s="3" t="n"/>
      <c r="F115" s="3" t="n"/>
      <c r="G115" s="3" t="n"/>
      <c r="H115" s="3" t="n"/>
      <c r="I115" s="3" t="n"/>
      <c r="J115" s="3" t="n"/>
      <c r="K115" s="3" t="n"/>
      <c r="L115" s="3" t="n"/>
      <c r="M115" s="3" t="n"/>
      <c r="N115" s="3" t="n"/>
      <c r="O115" s="3" t="n"/>
    </row>
    <row r="116" ht="24" customHeight="1">
      <c r="A116" s="118" t="inlineStr">
        <is>
          <t>侠侣桃园</t>
        </is>
      </c>
      <c r="B116" s="96" t="inlineStr">
        <is>
          <t>战斗力</t>
        </is>
      </c>
      <c r="C116" s="96" t="inlineStr">
        <is>
          <t>进度值</t>
        </is>
      </c>
      <c r="D116" s="96" t="inlineStr">
        <is>
          <t>单次材料</t>
        </is>
      </c>
      <c r="E116" s="201" t="inlineStr">
        <is>
          <t>满值材料</t>
        </is>
      </c>
      <c r="F116" s="388" t="inlineStr">
        <is>
          <t>效果说明</t>
        </is>
      </c>
      <c r="G116" s="3" t="n"/>
      <c r="H116" s="3" t="n"/>
      <c r="I116" s="3" t="n"/>
      <c r="J116" s="3" t="n"/>
      <c r="K116" s="3" t="n"/>
      <c r="L116" s="3" t="n"/>
      <c r="M116" s="3" t="n"/>
      <c r="N116" s="3" t="n"/>
      <c r="O116" s="3" t="n"/>
    </row>
    <row r="117" ht="24" customHeight="1">
      <c r="A117" s="744" t="inlineStr">
        <is>
          <t>红袖添香
武魂组A2
侠侣争霸</t>
        </is>
      </c>
      <c r="B117" s="759" t="inlineStr">
        <is>
          <t>0</t>
        </is>
      </c>
      <c r="C117" s="1288" t="inlineStr">
        <is>
          <t>10</t>
        </is>
      </c>
      <c r="D117" s="1288" t="inlineStr">
        <is>
          <t>2</t>
        </is>
      </c>
      <c r="E117" s="726">
        <f>C117*D117</f>
        <v/>
      </c>
      <c r="F117" s="1289" t="inlineStr">
        <is>
          <t>等级 0 ：x</t>
        </is>
      </c>
      <c r="G117" s="123" t="n"/>
      <c r="H117" s="123" t="n"/>
      <c r="I117" s="123" t="n"/>
      <c r="J117" s="123" t="n"/>
      <c r="K117" s="123" t="n"/>
      <c r="L117" s="123" t="n"/>
      <c r="M117" s="123" t="n"/>
      <c r="N117" s="123" t="n"/>
      <c r="O117" s="124" t="n"/>
    </row>
    <row r="118" ht="24" customHeight="1">
      <c r="A118" s="414" t="n"/>
      <c r="B118" s="292" t="inlineStr">
        <is>
          <t>0.2</t>
        </is>
      </c>
      <c r="C118" s="807" t="inlineStr">
        <is>
          <t>15</t>
        </is>
      </c>
      <c r="D118" s="807" t="inlineStr">
        <is>
          <t>2</t>
        </is>
      </c>
      <c r="E118" s="720" t="inlineStr">
        <is>
          <t>30</t>
        </is>
      </c>
      <c r="F118" s="1183" t="inlineStr">
        <is>
          <t>等级 1 ：飞舞的桃花给自己恢复300+夫妻双方本技能等级之和*35点的生命值。</t>
        </is>
      </c>
      <c r="G118" s="129" t="n"/>
      <c r="H118" s="129" t="n"/>
      <c r="I118" s="129" t="n"/>
      <c r="J118" s="129" t="n"/>
      <c r="K118" s="129" t="n"/>
      <c r="L118" s="129" t="n"/>
      <c r="M118" s="129" t="n"/>
      <c r="N118" s="129" t="n"/>
      <c r="O118" s="130" t="n"/>
    </row>
    <row r="119" ht="24" customHeight="1">
      <c r="A119" s="414" t="n"/>
      <c r="B119" s="292" t="inlineStr">
        <is>
          <t>0.5</t>
        </is>
      </c>
      <c r="C119" s="807" t="inlineStr">
        <is>
          <t>20</t>
        </is>
      </c>
      <c r="D119" s="807" t="inlineStr">
        <is>
          <t>3</t>
        </is>
      </c>
      <c r="E119" s="720">
        <f>C119*D119</f>
        <v/>
      </c>
      <c r="F119" s="1183" t="inlineStr">
        <is>
          <t>等级 2 ：飞舞的桃花给自己恢复300+夫妻双方本技能等级之和*35点的生命值。</t>
        </is>
      </c>
      <c r="G119" s="129" t="n"/>
      <c r="H119" s="129" t="n"/>
      <c r="I119" s="129" t="n"/>
      <c r="J119" s="129" t="n"/>
      <c r="K119" s="129" t="n"/>
      <c r="L119" s="129" t="n"/>
      <c r="M119" s="129" t="n"/>
      <c r="N119" s="129" t="n"/>
      <c r="O119" s="130" t="n"/>
    </row>
    <row r="120" ht="24" customHeight="1">
      <c r="A120" s="414" t="n"/>
      <c r="B120" s="292" t="inlineStr">
        <is>
          <t>1</t>
        </is>
      </c>
      <c r="C120" s="807" t="inlineStr">
        <is>
          <t>30</t>
        </is>
      </c>
      <c r="D120" s="807" t="inlineStr">
        <is>
          <t>3</t>
        </is>
      </c>
      <c r="E120" s="720">
        <f>C120*D120</f>
        <v/>
      </c>
      <c r="F120" s="1183" t="inlineStr">
        <is>
          <t>等级 3 ：飞舞的桃花给自己恢复300+夫妻双方本技能等级之和*35点的生命值。</t>
        </is>
      </c>
      <c r="G120" s="129" t="n"/>
      <c r="H120" s="129" t="n"/>
      <c r="I120" s="129" t="n"/>
      <c r="J120" s="129" t="n"/>
      <c r="K120" s="129" t="n"/>
      <c r="L120" s="129" t="n"/>
      <c r="M120" s="129" t="n"/>
      <c r="N120" s="129" t="n"/>
      <c r="O120" s="130" t="n"/>
    </row>
    <row r="121" ht="24" customHeight="1">
      <c r="A121" s="414" t="n"/>
      <c r="B121" s="292" t="inlineStr">
        <is>
          <t>2</t>
        </is>
      </c>
      <c r="C121" s="807" t="inlineStr">
        <is>
          <t>40</t>
        </is>
      </c>
      <c r="D121" s="807" t="inlineStr">
        <is>
          <t>4</t>
        </is>
      </c>
      <c r="E121" s="720">
        <f>C121*D121</f>
        <v/>
      </c>
      <c r="F121" s="1183" t="inlineStr">
        <is>
          <t>等级 4 ：飞舞的桃花给自己恢复300+夫妻双方本技能等级之和*40点的生命值。</t>
        </is>
      </c>
      <c r="G121" s="129" t="n"/>
      <c r="H121" s="129" t="n"/>
      <c r="I121" s="129" t="n"/>
      <c r="J121" s="129" t="n"/>
      <c r="K121" s="129" t="n"/>
      <c r="L121" s="129" t="n"/>
      <c r="M121" s="129" t="n"/>
      <c r="N121" s="129" t="n"/>
      <c r="O121" s="130" t="n"/>
    </row>
    <row r="122" ht="24" customHeight="1">
      <c r="A122" s="414" t="n"/>
      <c r="B122" s="292" t="inlineStr">
        <is>
          <t>4</t>
        </is>
      </c>
      <c r="C122" s="807" t="inlineStr">
        <is>
          <t>50</t>
        </is>
      </c>
      <c r="D122" s="807" t="inlineStr">
        <is>
          <t>4</t>
        </is>
      </c>
      <c r="E122" s="720">
        <f>C122*D122</f>
        <v/>
      </c>
      <c r="F122" s="1183" t="inlineStr">
        <is>
          <t>等级 5 ：飞舞的桃花给自己恢复300+夫妻双方本技能等级之和*40点的生命值。</t>
        </is>
      </c>
      <c r="G122" s="129" t="n"/>
      <c r="H122" s="129" t="n"/>
      <c r="I122" s="129" t="n"/>
      <c r="J122" s="129" t="n"/>
      <c r="K122" s="129" t="n"/>
      <c r="L122" s="129" t="n"/>
      <c r="M122" s="129" t="n"/>
      <c r="N122" s="129" t="n"/>
      <c r="O122" s="130" t="n"/>
    </row>
    <row r="123" ht="24" customHeight="1">
      <c r="A123" s="414" t="n"/>
      <c r="B123" s="292" t="inlineStr">
        <is>
          <t>6</t>
        </is>
      </c>
      <c r="C123" s="807" t="inlineStr">
        <is>
          <t>60</t>
        </is>
      </c>
      <c r="D123" s="807" t="inlineStr">
        <is>
          <t>5</t>
        </is>
      </c>
      <c r="E123" s="720">
        <f>C123*D123</f>
        <v/>
      </c>
      <c r="F123" s="1183" t="inlineStr">
        <is>
          <t>等级 6 ：飞舞的桃花给自己恢复300+夫妻双方本技能等级之和*40点的生命值。</t>
        </is>
      </c>
      <c r="G123" s="129" t="n"/>
      <c r="H123" s="129" t="n"/>
      <c r="I123" s="129" t="n"/>
      <c r="J123" s="129" t="n"/>
      <c r="K123" s="129" t="n"/>
      <c r="L123" s="129" t="n"/>
      <c r="M123" s="129" t="n"/>
      <c r="N123" s="129" t="n"/>
      <c r="O123" s="130" t="n"/>
    </row>
    <row r="124" ht="24" customHeight="1">
      <c r="A124" s="414" t="n"/>
      <c r="B124" s="292" t="inlineStr">
        <is>
          <t>8</t>
        </is>
      </c>
      <c r="C124" s="807" t="inlineStr">
        <is>
          <t>70</t>
        </is>
      </c>
      <c r="D124" s="807" t="inlineStr">
        <is>
          <t>5</t>
        </is>
      </c>
      <c r="E124" s="720">
        <f>C124*D124</f>
        <v/>
      </c>
      <c r="F124" s="1183" t="inlineStr">
        <is>
          <t>等级 7 ：飞舞的桃花给自己恢复300+夫妻双方本技能等级之和*45点的生命值。</t>
        </is>
      </c>
      <c r="G124" s="129" t="n"/>
      <c r="H124" s="129" t="n"/>
      <c r="I124" s="129" t="n"/>
      <c r="J124" s="129" t="n"/>
      <c r="K124" s="129" t="n"/>
      <c r="L124" s="129" t="n"/>
      <c r="M124" s="129" t="n"/>
      <c r="N124" s="129" t="n"/>
      <c r="O124" s="130" t="n"/>
    </row>
    <row r="125" ht="24" customHeight="1">
      <c r="A125" s="414" t="n"/>
      <c r="B125" s="292" t="inlineStr">
        <is>
          <t>10</t>
        </is>
      </c>
      <c r="C125" s="807" t="inlineStr">
        <is>
          <t>80</t>
        </is>
      </c>
      <c r="D125" s="807" t="inlineStr">
        <is>
          <t>8</t>
        </is>
      </c>
      <c r="E125" s="720">
        <f>C125*D125</f>
        <v/>
      </c>
      <c r="F125" s="1183" t="inlineStr">
        <is>
          <t>等级 8 ：飞舞的桃花给自己恢复300+夫妻双方本技能等级之和*45点的生命值。</t>
        </is>
      </c>
      <c r="G125" s="129" t="n"/>
      <c r="H125" s="129" t="n"/>
      <c r="I125" s="129" t="n"/>
      <c r="J125" s="129" t="n"/>
      <c r="K125" s="129" t="n"/>
      <c r="L125" s="129" t="n"/>
      <c r="M125" s="129" t="n"/>
      <c r="N125" s="129" t="n"/>
      <c r="O125" s="130" t="n"/>
    </row>
    <row r="126" ht="24" customHeight="1">
      <c r="A126" s="414" t="n"/>
      <c r="B126" s="292" t="inlineStr">
        <is>
          <t>14</t>
        </is>
      </c>
      <c r="C126" s="807" t="inlineStr">
        <is>
          <t>100</t>
        </is>
      </c>
      <c r="D126" s="807" t="inlineStr">
        <is>
          <t>8</t>
        </is>
      </c>
      <c r="E126" s="720">
        <f>C126*D126</f>
        <v/>
      </c>
      <c r="F126" s="1183" t="inlineStr">
        <is>
          <t>等级 9 ：飞舞的桃花给自己恢复300+夫妻双方本技能等级之和*45点的生命值。</t>
        </is>
      </c>
      <c r="G126" s="129" t="n"/>
      <c r="H126" s="129" t="n"/>
      <c r="I126" s="129" t="n"/>
      <c r="J126" s="129" t="n"/>
      <c r="K126" s="129" t="n"/>
      <c r="L126" s="129" t="n"/>
      <c r="M126" s="129" t="n"/>
      <c r="N126" s="129" t="n"/>
      <c r="O126" s="130" t="n"/>
    </row>
    <row r="127" ht="24" customHeight="1">
      <c r="A127" s="749" t="n"/>
      <c r="B127" s="1290" t="inlineStr">
        <is>
          <t>20</t>
        </is>
      </c>
      <c r="C127" s="1170" t="inlineStr">
        <is>
          <t>x</t>
        </is>
      </c>
      <c r="D127" s="1170" t="inlineStr">
        <is>
          <t>x</t>
        </is>
      </c>
      <c r="E127" s="1171" t="inlineStr">
        <is>
          <t>x</t>
        </is>
      </c>
      <c r="F127" s="1291" t="inlineStr">
        <is>
          <t>等级10：飞舞的桃花给自己恢复300+夫妻双方本技能等级之和*50点的生命值。</t>
        </is>
      </c>
      <c r="G127" s="194" t="n"/>
      <c r="H127" s="194" t="n"/>
      <c r="I127" s="194" t="n"/>
      <c r="J127" s="194" t="n"/>
      <c r="K127" s="194" t="n"/>
      <c r="L127" s="194" t="n"/>
      <c r="M127" s="194" t="n"/>
      <c r="N127" s="194" t="n"/>
      <c r="O127" s="410" t="n"/>
    </row>
    <row r="128" ht="24" customHeight="1">
      <c r="A128" s="765" t="inlineStr"/>
      <c r="B128" s="3" t="n"/>
      <c r="C128" s="3" t="n"/>
      <c r="D128" s="3" t="n"/>
      <c r="E128" s="3" t="n"/>
      <c r="F128" s="3" t="n"/>
      <c r="G128" s="3" t="n"/>
      <c r="H128" s="3" t="n"/>
      <c r="I128" s="3" t="n"/>
      <c r="J128" s="3" t="n"/>
      <c r="K128" s="3" t="n"/>
      <c r="L128" s="3" t="n"/>
      <c r="M128" s="3" t="n"/>
      <c r="N128" s="3" t="n"/>
      <c r="O128" s="3" t="n"/>
    </row>
    <row r="129" ht="24" customHeight="1">
      <c r="A129" s="118" t="inlineStr">
        <is>
          <t>大佛</t>
        </is>
      </c>
      <c r="B129" s="96" t="inlineStr">
        <is>
          <t>战斗力</t>
        </is>
      </c>
      <c r="C129" s="96" t="inlineStr">
        <is>
          <t>进度值</t>
        </is>
      </c>
      <c r="D129" s="96" t="inlineStr">
        <is>
          <t>单次材料</t>
        </is>
      </c>
      <c r="E129" s="201" t="inlineStr">
        <is>
          <t>满值材料</t>
        </is>
      </c>
      <c r="F129" s="388" t="inlineStr">
        <is>
          <t>效果说明</t>
        </is>
      </c>
      <c r="G129" s="3" t="n"/>
      <c r="H129" s="3" t="n"/>
      <c r="I129" s="3" t="n"/>
      <c r="J129" s="3" t="n"/>
      <c r="K129" s="3" t="n"/>
      <c r="L129" s="3" t="n"/>
      <c r="M129" s="3" t="n"/>
      <c r="N129" s="3" t="n"/>
      <c r="O129" s="3" t="n"/>
    </row>
    <row r="130" ht="24" customHeight="1">
      <c r="A130" s="744" t="inlineStr">
        <is>
          <t>余音绕梁
武魂组A3
门派邀请</t>
        </is>
      </c>
      <c r="B130" s="759" t="inlineStr">
        <is>
          <t>0</t>
        </is>
      </c>
      <c r="C130" s="1288" t="inlineStr">
        <is>
          <t>10</t>
        </is>
      </c>
      <c r="D130" s="1288" t="inlineStr">
        <is>
          <t>2</t>
        </is>
      </c>
      <c r="E130" s="726">
        <f>C130*D130</f>
        <v/>
      </c>
      <c r="F130" s="1289" t="inlineStr">
        <is>
          <t>等级 0 ：x</t>
        </is>
      </c>
      <c r="G130" s="123" t="n"/>
      <c r="H130" s="123" t="n"/>
      <c r="I130" s="123" t="n"/>
      <c r="J130" s="123" t="n"/>
      <c r="K130" s="123" t="n"/>
      <c r="L130" s="123" t="n"/>
      <c r="M130" s="123" t="n"/>
      <c r="N130" s="123" t="n"/>
      <c r="O130" s="124" t="n"/>
    </row>
    <row r="131" ht="24" customHeight="1">
      <c r="A131" s="414" t="n"/>
      <c r="B131" s="292" t="inlineStr">
        <is>
          <t>0.2</t>
        </is>
      </c>
      <c r="C131" s="807" t="inlineStr">
        <is>
          <t>15</t>
        </is>
      </c>
      <c r="D131" s="807" t="inlineStr">
        <is>
          <t>2</t>
        </is>
      </c>
      <c r="E131" s="720">
        <f>C131*D131</f>
        <v/>
      </c>
      <c r="F131" s="1183" t="inlineStr">
        <is>
          <t>等级 1 ：增加门派武器伤害和减伤16%，增加门派技能伤害和减伤16%，持续整场战斗。</t>
        </is>
      </c>
      <c r="G131" s="129" t="n"/>
      <c r="H131" s="129" t="n"/>
      <c r="I131" s="129" t="n"/>
      <c r="J131" s="129" t="n"/>
      <c r="K131" s="129" t="n"/>
      <c r="L131" s="129" t="n"/>
      <c r="M131" s="129" t="n"/>
      <c r="N131" s="129" t="n"/>
      <c r="O131" s="130" t="n"/>
    </row>
    <row r="132" ht="24" customHeight="1">
      <c r="A132" s="414" t="n"/>
      <c r="B132" s="292" t="inlineStr">
        <is>
          <t>0.5</t>
        </is>
      </c>
      <c r="C132" s="807" t="inlineStr">
        <is>
          <t>20</t>
        </is>
      </c>
      <c r="D132" s="807" t="inlineStr">
        <is>
          <t>3</t>
        </is>
      </c>
      <c r="E132" s="720">
        <f>C132*D132</f>
        <v/>
      </c>
      <c r="F132" s="1183" t="inlineStr">
        <is>
          <t>等级 2 ：增加门派武器伤害和减伤18%，增加门派技能伤害和减伤18%，持续整场战斗。</t>
        </is>
      </c>
      <c r="G132" s="129" t="n"/>
      <c r="H132" s="129" t="n"/>
      <c r="I132" s="129" t="n"/>
      <c r="J132" s="129" t="n"/>
      <c r="K132" s="129" t="n"/>
      <c r="L132" s="129" t="n"/>
      <c r="M132" s="129" t="n"/>
      <c r="N132" s="129" t="n"/>
      <c r="O132" s="130" t="n"/>
    </row>
    <row r="133" ht="24" customHeight="1">
      <c r="A133" s="414" t="n"/>
      <c r="B133" s="292" t="inlineStr">
        <is>
          <t>1</t>
        </is>
      </c>
      <c r="C133" s="807" t="inlineStr">
        <is>
          <t>30</t>
        </is>
      </c>
      <c r="D133" s="807" t="inlineStr">
        <is>
          <t>3</t>
        </is>
      </c>
      <c r="E133" s="720">
        <f>C133*D133</f>
        <v/>
      </c>
      <c r="F133" s="1183" t="inlineStr">
        <is>
          <t>等级 3 ：增加门派武器伤害和减伤20%，增加门派技能伤害和减伤20%，持续整场战斗。</t>
        </is>
      </c>
      <c r="G133" s="129" t="n"/>
      <c r="H133" s="129" t="n"/>
      <c r="I133" s="129" t="n"/>
      <c r="J133" s="129" t="n"/>
      <c r="K133" s="129" t="n"/>
      <c r="L133" s="129" t="n"/>
      <c r="M133" s="129" t="n"/>
      <c r="N133" s="129" t="n"/>
      <c r="O133" s="130" t="n"/>
    </row>
    <row r="134" ht="24" customHeight="1">
      <c r="A134" s="414" t="n"/>
      <c r="B134" s="292" t="inlineStr">
        <is>
          <t>2</t>
        </is>
      </c>
      <c r="C134" s="807" t="inlineStr">
        <is>
          <t>40</t>
        </is>
      </c>
      <c r="D134" s="807" t="inlineStr">
        <is>
          <t>4</t>
        </is>
      </c>
      <c r="E134" s="720">
        <f>C134*D134</f>
        <v/>
      </c>
      <c r="F134" s="1183" t="inlineStr">
        <is>
          <t>等级 4 ：增加门派武器伤害和减伤22%，增加门派技能伤害和减伤22%，持续整场战斗。</t>
        </is>
      </c>
      <c r="G134" s="129" t="n"/>
      <c r="H134" s="129" t="n"/>
      <c r="I134" s="129" t="n"/>
      <c r="J134" s="129" t="n"/>
      <c r="K134" s="129" t="n"/>
      <c r="L134" s="129" t="n"/>
      <c r="M134" s="129" t="n"/>
      <c r="N134" s="129" t="n"/>
      <c r="O134" s="130" t="n"/>
    </row>
    <row r="135" ht="24" customHeight="1">
      <c r="A135" s="414" t="n"/>
      <c r="B135" s="292" t="inlineStr">
        <is>
          <t>4</t>
        </is>
      </c>
      <c r="C135" s="807" t="inlineStr">
        <is>
          <t>50</t>
        </is>
      </c>
      <c r="D135" s="807" t="inlineStr">
        <is>
          <t>4</t>
        </is>
      </c>
      <c r="E135" s="720">
        <f>C135*D135</f>
        <v/>
      </c>
      <c r="F135" s="1183" t="inlineStr">
        <is>
          <t>等级 5 ：增加门派武器伤害和减伤25%，增加门派技能伤害和减伤25%，持续整场战斗。</t>
        </is>
      </c>
      <c r="G135" s="129" t="n"/>
      <c r="H135" s="129" t="n"/>
      <c r="I135" s="129" t="n"/>
      <c r="J135" s="129" t="n"/>
      <c r="K135" s="129" t="n"/>
      <c r="L135" s="129" t="n"/>
      <c r="M135" s="129" t="n"/>
      <c r="N135" s="129" t="n"/>
      <c r="O135" s="130" t="n"/>
    </row>
    <row r="136" ht="24" customHeight="1">
      <c r="A136" s="414" t="n"/>
      <c r="B136" s="292" t="inlineStr">
        <is>
          <t>6</t>
        </is>
      </c>
      <c r="C136" s="807" t="inlineStr">
        <is>
          <t>60</t>
        </is>
      </c>
      <c r="D136" s="807" t="inlineStr">
        <is>
          <t>5</t>
        </is>
      </c>
      <c r="E136" s="720">
        <f>C136*D136</f>
        <v/>
      </c>
      <c r="F136" s="1183" t="inlineStr">
        <is>
          <t>等级 6 ：增加门派武器伤害和减伤27%，增加门派技能伤害和减伤27%，持续整场战斗。</t>
        </is>
      </c>
      <c r="G136" s="129" t="n"/>
      <c r="H136" s="129" t="n"/>
      <c r="I136" s="129" t="n"/>
      <c r="J136" s="129" t="n"/>
      <c r="K136" s="129" t="n"/>
      <c r="L136" s="129" t="n"/>
      <c r="M136" s="129" t="n"/>
      <c r="N136" s="129" t="n"/>
      <c r="O136" s="130" t="n"/>
    </row>
    <row r="137" ht="24" customHeight="1">
      <c r="A137" s="414" t="n"/>
      <c r="B137" s="292" t="inlineStr">
        <is>
          <t>8</t>
        </is>
      </c>
      <c r="C137" s="807" t="inlineStr">
        <is>
          <t>70</t>
        </is>
      </c>
      <c r="D137" s="807" t="inlineStr">
        <is>
          <t>5</t>
        </is>
      </c>
      <c r="E137" s="720">
        <f>C137*D137</f>
        <v/>
      </c>
      <c r="F137" s="1183" t="inlineStr">
        <is>
          <t>等级 7 ：增加门派武器伤害和减伤30%，增加门派技能伤害和减伤30%，持续整场战斗。</t>
        </is>
      </c>
      <c r="G137" s="129" t="n"/>
      <c r="H137" s="129" t="n"/>
      <c r="I137" s="129" t="n"/>
      <c r="J137" s="129" t="n"/>
      <c r="K137" s="129" t="n"/>
      <c r="L137" s="129" t="n"/>
      <c r="M137" s="129" t="n"/>
      <c r="N137" s="129" t="n"/>
      <c r="O137" s="130" t="n"/>
    </row>
    <row r="138" ht="24" customHeight="1">
      <c r="A138" s="414" t="n"/>
      <c r="B138" s="292" t="inlineStr">
        <is>
          <t>10</t>
        </is>
      </c>
      <c r="C138" s="807" t="inlineStr">
        <is>
          <t>80</t>
        </is>
      </c>
      <c r="D138" s="807" t="inlineStr">
        <is>
          <t>8</t>
        </is>
      </c>
      <c r="E138" s="720">
        <f>C138*D138</f>
        <v/>
      </c>
      <c r="F138" s="1183" t="inlineStr">
        <is>
          <t>等级 8 ：增加门派武器伤害和减伤33%，增加门派技能伤害和减伤33%，持续整场战斗。</t>
        </is>
      </c>
      <c r="G138" s="129" t="n"/>
      <c r="H138" s="129" t="n"/>
      <c r="I138" s="129" t="n"/>
      <c r="J138" s="129" t="n"/>
      <c r="K138" s="129" t="n"/>
      <c r="L138" s="129" t="n"/>
      <c r="M138" s="129" t="n"/>
      <c r="N138" s="129" t="n"/>
      <c r="O138" s="130" t="n"/>
    </row>
    <row r="139" ht="24" customHeight="1">
      <c r="A139" s="414" t="n"/>
      <c r="B139" s="292" t="inlineStr">
        <is>
          <t>14</t>
        </is>
      </c>
      <c r="C139" s="807" t="inlineStr">
        <is>
          <t>100</t>
        </is>
      </c>
      <c r="D139" s="807" t="inlineStr">
        <is>
          <t>8</t>
        </is>
      </c>
      <c r="E139" s="720">
        <f>C139*D139</f>
        <v/>
      </c>
      <c r="F139" s="1183" t="inlineStr">
        <is>
          <t>等级 9 ：增加门派武器伤害和减伤36%，增加门派技能伤害和减伤36%，持续整场战斗。</t>
        </is>
      </c>
      <c r="G139" s="129" t="n"/>
      <c r="H139" s="129" t="n"/>
      <c r="I139" s="129" t="n"/>
      <c r="J139" s="129" t="n"/>
      <c r="K139" s="129" t="n"/>
      <c r="L139" s="129" t="n"/>
      <c r="M139" s="129" t="n"/>
      <c r="N139" s="129" t="n"/>
      <c r="O139" s="130" t="n"/>
    </row>
    <row r="140" ht="24" customHeight="1">
      <c r="A140" s="749" t="n"/>
      <c r="B140" s="1290" t="inlineStr">
        <is>
          <t>20</t>
        </is>
      </c>
      <c r="C140" s="1170" t="inlineStr">
        <is>
          <t>x</t>
        </is>
      </c>
      <c r="D140" s="1170" t="inlineStr">
        <is>
          <t>x</t>
        </is>
      </c>
      <c r="E140" s="1171" t="inlineStr">
        <is>
          <t>x</t>
        </is>
      </c>
      <c r="F140" s="1291" t="inlineStr">
        <is>
          <t>等级10：增加门派武器伤害和减伤40%，增加门派技能伤害和减伤40%，持续整场战斗。</t>
        </is>
      </c>
      <c r="G140" s="194" t="n"/>
      <c r="H140" s="194" t="n"/>
      <c r="I140" s="194" t="n"/>
      <c r="J140" s="194" t="n"/>
      <c r="K140" s="194" t="n"/>
      <c r="L140" s="194" t="n"/>
      <c r="M140" s="194" t="n"/>
      <c r="N140" s="194" t="n"/>
      <c r="O140" s="410" t="n"/>
    </row>
    <row r="141" ht="24" customHeight="1">
      <c r="A141" s="765" t="inlineStr"/>
      <c r="B141" s="3" t="n"/>
      <c r="C141" s="3" t="n"/>
      <c r="D141" s="3" t="n"/>
      <c r="E141" s="3" t="n"/>
      <c r="F141" s="3" t="n"/>
      <c r="G141" s="3" t="n"/>
      <c r="H141" s="3" t="n"/>
      <c r="I141" s="3" t="n"/>
      <c r="J141" s="3" t="n"/>
      <c r="K141" s="3" t="n"/>
      <c r="L141" s="3" t="n"/>
      <c r="M141" s="3" t="n"/>
      <c r="N141" s="3" t="n"/>
      <c r="O141" s="3" t="n"/>
    </row>
    <row r="142" ht="24" customHeight="1">
      <c r="A142" s="118" t="inlineStr">
        <is>
          <t>武林大会</t>
        </is>
      </c>
      <c r="B142" s="96" t="inlineStr">
        <is>
          <t>战斗力</t>
        </is>
      </c>
      <c r="C142" s="96" t="inlineStr">
        <is>
          <t>进度值</t>
        </is>
      </c>
      <c r="D142" s="96" t="inlineStr">
        <is>
          <t>单次材料</t>
        </is>
      </c>
      <c r="E142" s="201" t="inlineStr">
        <is>
          <t>满值材料</t>
        </is>
      </c>
      <c r="F142" s="388" t="inlineStr">
        <is>
          <t>效果说明</t>
        </is>
      </c>
      <c r="G142" s="3" t="n"/>
      <c r="H142" s="3" t="n"/>
      <c r="I142" s="3" t="n"/>
      <c r="J142" s="3" t="n"/>
      <c r="K142" s="3" t="n"/>
      <c r="L142" s="3" t="n"/>
      <c r="M142" s="3" t="n"/>
      <c r="N142" s="3" t="n"/>
      <c r="O142" s="3" t="n"/>
    </row>
    <row r="143" ht="24" customHeight="1">
      <c r="A143" s="744" t="inlineStr">
        <is>
          <t>武者之心
武魂组A4
武林大会</t>
        </is>
      </c>
      <c r="B143" s="759" t="inlineStr">
        <is>
          <t>0</t>
        </is>
      </c>
      <c r="C143" s="1288" t="inlineStr">
        <is>
          <t>10</t>
        </is>
      </c>
      <c r="D143" s="1288" t="inlineStr">
        <is>
          <t>5</t>
        </is>
      </c>
      <c r="E143" s="726">
        <f>C143*D143</f>
        <v/>
      </c>
      <c r="F143" s="1289" t="inlineStr">
        <is>
          <t>等级 0 ：x</t>
        </is>
      </c>
      <c r="G143" s="123" t="n"/>
      <c r="H143" s="123" t="n"/>
      <c r="I143" s="123" t="n"/>
      <c r="J143" s="123" t="n"/>
      <c r="K143" s="123" t="n"/>
      <c r="L143" s="123" t="n"/>
      <c r="M143" s="123" t="n"/>
      <c r="N143" s="123" t="n"/>
      <c r="O143" s="124" t="n"/>
    </row>
    <row r="144" ht="24" customHeight="1">
      <c r="A144" s="414" t="n"/>
      <c r="B144" s="292" t="inlineStr">
        <is>
          <t>0.5</t>
        </is>
      </c>
      <c r="C144" s="807" t="inlineStr">
        <is>
          <t>15</t>
        </is>
      </c>
      <c r="D144" s="807" t="inlineStr">
        <is>
          <t>5</t>
        </is>
      </c>
      <c r="E144" s="720">
        <f>C144*D144</f>
        <v/>
      </c>
      <c r="F144" s="1183" t="inlineStr">
        <is>
          <t>等级 1 ：有 60 %概率清除自己当前忽略回合的负面状态效果，增加 9 %韧性持续三回合。</t>
        </is>
      </c>
      <c r="G144" s="129" t="n"/>
      <c r="H144" s="129" t="n"/>
      <c r="I144" s="129" t="n"/>
      <c r="J144" s="129" t="n"/>
      <c r="K144" s="129" t="n"/>
      <c r="L144" s="129" t="n"/>
      <c r="M144" s="129" t="n"/>
      <c r="N144" s="129" t="n"/>
      <c r="O144" s="130" t="n"/>
    </row>
    <row r="145" ht="24" customHeight="1">
      <c r="A145" s="414" t="n"/>
      <c r="B145" s="292" t="inlineStr">
        <is>
          <t>1</t>
        </is>
      </c>
      <c r="C145" s="807" t="inlineStr">
        <is>
          <t>20</t>
        </is>
      </c>
      <c r="D145" s="807" t="inlineStr">
        <is>
          <t>6</t>
        </is>
      </c>
      <c r="E145" s="720">
        <f>C145*D145</f>
        <v/>
      </c>
      <c r="F145" s="1183" t="inlineStr">
        <is>
          <t>等级 2 ：有 60 %概率清除自己当前忽略回合的负面状态效果，增加10%韧性持续三回合。</t>
        </is>
      </c>
      <c r="G145" s="129" t="n"/>
      <c r="H145" s="129" t="n"/>
      <c r="I145" s="129" t="n"/>
      <c r="J145" s="129" t="n"/>
      <c r="K145" s="129" t="n"/>
      <c r="L145" s="129" t="n"/>
      <c r="M145" s="129" t="n"/>
      <c r="N145" s="129" t="n"/>
      <c r="O145" s="130" t="n"/>
    </row>
    <row r="146" ht="24" customHeight="1">
      <c r="A146" s="414" t="n"/>
      <c r="B146" s="292" t="inlineStr">
        <is>
          <t>2</t>
        </is>
      </c>
      <c r="C146" s="807" t="inlineStr">
        <is>
          <t>30</t>
        </is>
      </c>
      <c r="D146" s="807" t="inlineStr">
        <is>
          <t>6</t>
        </is>
      </c>
      <c r="E146" s="720">
        <f>C146*D146</f>
        <v/>
      </c>
      <c r="F146" s="1183" t="inlineStr">
        <is>
          <t>等级 3 ：有 60 %概率清除自己当前忽略回合的负面状态效果，增加12%韧性持续三回合。</t>
        </is>
      </c>
      <c r="G146" s="129" t="n"/>
      <c r="H146" s="129" t="n"/>
      <c r="I146" s="129" t="n"/>
      <c r="J146" s="129" t="n"/>
      <c r="K146" s="129" t="n"/>
      <c r="L146" s="129" t="n"/>
      <c r="M146" s="129" t="n"/>
      <c r="N146" s="129" t="n"/>
      <c r="O146" s="130" t="n"/>
    </row>
    <row r="147" ht="24" customHeight="1">
      <c r="A147" s="414" t="n"/>
      <c r="B147" s="292" t="inlineStr">
        <is>
          <t>4</t>
        </is>
      </c>
      <c r="C147" s="807" t="inlineStr">
        <is>
          <t>40</t>
        </is>
      </c>
      <c r="D147" s="807" t="inlineStr">
        <is>
          <t>8</t>
        </is>
      </c>
      <c r="E147" s="720">
        <f>C147*D147</f>
        <v/>
      </c>
      <c r="F147" s="1183" t="inlineStr">
        <is>
          <t>等级 4 ：有 70 %概率清除自己当前忽略回合的负面状态效果，增加14%韧性持续三回合。</t>
        </is>
      </c>
      <c r="G147" s="129" t="n"/>
      <c r="H147" s="129" t="n"/>
      <c r="I147" s="129" t="n"/>
      <c r="J147" s="129" t="n"/>
      <c r="K147" s="129" t="n"/>
      <c r="L147" s="129" t="n"/>
      <c r="M147" s="129" t="n"/>
      <c r="N147" s="129" t="n"/>
      <c r="O147" s="130" t="n"/>
    </row>
    <row r="148" ht="24" customHeight="1">
      <c r="A148" s="414" t="n"/>
      <c r="B148" s="292" t="inlineStr">
        <is>
          <t>8</t>
        </is>
      </c>
      <c r="C148" s="807" t="inlineStr">
        <is>
          <t>50</t>
        </is>
      </c>
      <c r="D148" s="807" t="inlineStr">
        <is>
          <t>8</t>
        </is>
      </c>
      <c r="E148" s="720">
        <f>C148*D148</f>
        <v/>
      </c>
      <c r="F148" s="1183" t="inlineStr">
        <is>
          <t>等级 5 ：有 70 %概率清除自己当前忽略回合的负面状态效果，增加16%韧性持续三回合。</t>
        </is>
      </c>
      <c r="G148" s="129" t="n"/>
      <c r="H148" s="129" t="n"/>
      <c r="I148" s="129" t="n"/>
      <c r="J148" s="129" t="n"/>
      <c r="K148" s="129" t="n"/>
      <c r="L148" s="129" t="n"/>
      <c r="M148" s="129" t="n"/>
      <c r="N148" s="129" t="n"/>
      <c r="O148" s="130" t="n"/>
    </row>
    <row r="149" ht="24" customHeight="1">
      <c r="A149" s="414" t="n"/>
      <c r="B149" s="292" t="inlineStr">
        <is>
          <t>12</t>
        </is>
      </c>
      <c r="C149" s="807" t="inlineStr">
        <is>
          <t>60</t>
        </is>
      </c>
      <c r="D149" s="807" t="inlineStr">
        <is>
          <t>10</t>
        </is>
      </c>
      <c r="E149" s="720">
        <f>C149*D149</f>
        <v/>
      </c>
      <c r="F149" s="1183" t="inlineStr">
        <is>
          <t>等级 6 ：有 80 %概率清除自己当前忽略回合的负面状态效果，增加19%韧性持续三回合。</t>
        </is>
      </c>
      <c r="G149" s="129" t="n"/>
      <c r="H149" s="129" t="n"/>
      <c r="I149" s="129" t="n"/>
      <c r="J149" s="129" t="n"/>
      <c r="K149" s="129" t="n"/>
      <c r="L149" s="129" t="n"/>
      <c r="M149" s="129" t="n"/>
      <c r="N149" s="129" t="n"/>
      <c r="O149" s="130" t="n"/>
    </row>
    <row r="150" ht="24" customHeight="1">
      <c r="A150" s="414" t="n"/>
      <c r="B150" s="292" t="inlineStr">
        <is>
          <t>16</t>
        </is>
      </c>
      <c r="C150" s="807" t="inlineStr">
        <is>
          <t>70</t>
        </is>
      </c>
      <c r="D150" s="807" t="inlineStr">
        <is>
          <t>10</t>
        </is>
      </c>
      <c r="E150" s="720">
        <f>C150*D150</f>
        <v/>
      </c>
      <c r="F150" s="1183" t="inlineStr">
        <is>
          <t>等级 7 ：有 80 %概率清除自己当前忽略回合的负面状态效果，增加21%韧性持续三回合。</t>
        </is>
      </c>
      <c r="G150" s="129" t="n"/>
      <c r="H150" s="129" t="n"/>
      <c r="I150" s="129" t="n"/>
      <c r="J150" s="129" t="n"/>
      <c r="K150" s="129" t="n"/>
      <c r="L150" s="129" t="n"/>
      <c r="M150" s="129" t="n"/>
      <c r="N150" s="129" t="n"/>
      <c r="O150" s="130" t="n"/>
    </row>
    <row r="151" ht="24" customHeight="1">
      <c r="A151" s="414" t="n"/>
      <c r="B151" s="292" t="inlineStr">
        <is>
          <t>20</t>
        </is>
      </c>
      <c r="C151" s="807" t="inlineStr">
        <is>
          <t>80</t>
        </is>
      </c>
      <c r="D151" s="807" t="inlineStr">
        <is>
          <t>15</t>
        </is>
      </c>
      <c r="E151" s="720">
        <f>C151*D151</f>
        <v/>
      </c>
      <c r="F151" s="1183" t="inlineStr">
        <is>
          <t>等级 8 ：有 90 %概率清除自己当前忽略回合的负面状态效果，增加24%韧性持续三回合。</t>
        </is>
      </c>
      <c r="G151" s="129" t="n"/>
      <c r="H151" s="129" t="n"/>
      <c r="I151" s="129" t="n"/>
      <c r="J151" s="129" t="n"/>
      <c r="K151" s="129" t="n"/>
      <c r="L151" s="129" t="n"/>
      <c r="M151" s="129" t="n"/>
      <c r="N151" s="129" t="n"/>
      <c r="O151" s="130" t="n"/>
    </row>
    <row r="152" ht="24" customHeight="1">
      <c r="A152" s="414" t="n"/>
      <c r="B152" s="292" t="inlineStr">
        <is>
          <t>28</t>
        </is>
      </c>
      <c r="C152" s="807" t="inlineStr">
        <is>
          <t>100</t>
        </is>
      </c>
      <c r="D152" s="807" t="inlineStr">
        <is>
          <t>15</t>
        </is>
      </c>
      <c r="E152" s="720">
        <f>C152*D152</f>
        <v/>
      </c>
      <c r="F152" s="1183" t="inlineStr">
        <is>
          <t>等级 9 ：有 90 %概率清除自己当前忽略回合的负面状态效果，增加27%韧性持续三回合。</t>
        </is>
      </c>
      <c r="G152" s="129" t="n"/>
      <c r="H152" s="129" t="n"/>
      <c r="I152" s="129" t="n"/>
      <c r="J152" s="129" t="n"/>
      <c r="K152" s="129" t="n"/>
      <c r="L152" s="129" t="n"/>
      <c r="M152" s="129" t="n"/>
      <c r="N152" s="129" t="n"/>
      <c r="O152" s="130" t="n"/>
    </row>
    <row r="153" ht="24" customHeight="1">
      <c r="A153" s="749" t="n"/>
      <c r="B153" s="1290" t="inlineStr">
        <is>
          <t>40</t>
        </is>
      </c>
      <c r="C153" s="1170" t="inlineStr">
        <is>
          <t>x</t>
        </is>
      </c>
      <c r="D153" s="1170" t="inlineStr">
        <is>
          <t>x</t>
        </is>
      </c>
      <c r="E153" s="1292" t="inlineStr">
        <is>
          <t>x</t>
        </is>
      </c>
      <c r="F153" s="1291" t="inlineStr">
        <is>
          <t>等级10：有100%概率清除自己当前忽略回合的负面状态效果，增加30%韧性持续三回合。</t>
        </is>
      </c>
      <c r="G153" s="194" t="n"/>
      <c r="H153" s="194" t="n"/>
      <c r="I153" s="194" t="n"/>
      <c r="J153" s="194" t="n"/>
      <c r="K153" s="194" t="n"/>
      <c r="L153" s="194" t="n"/>
      <c r="M153" s="194" t="n"/>
      <c r="N153" s="194" t="n"/>
      <c r="O153" s="410" t="n"/>
    </row>
    <row r="154" ht="24" customHeight="1">
      <c r="A154" s="765" t="inlineStr"/>
      <c r="B154" s="3" t="n"/>
      <c r="C154" s="3" t="n"/>
      <c r="D154" s="3" t="n"/>
      <c r="E154" s="3" t="n"/>
      <c r="F154" s="3" t="n"/>
      <c r="G154" s="3" t="n"/>
      <c r="H154" s="3" t="n"/>
      <c r="I154" s="3" t="n"/>
      <c r="J154" s="3" t="n"/>
      <c r="K154" s="3" t="n"/>
      <c r="L154" s="3" t="n"/>
      <c r="M154" s="3" t="n"/>
      <c r="N154" s="3" t="n"/>
      <c r="O154" s="3" t="n"/>
    </row>
    <row r="155" ht="24" customHeight="1">
      <c r="A155" s="118" t="inlineStr">
        <is>
          <t>花瓣桥</t>
        </is>
      </c>
      <c r="B155" s="96" t="inlineStr">
        <is>
          <t>战斗力</t>
        </is>
      </c>
      <c r="C155" s="96" t="inlineStr">
        <is>
          <t>进度值</t>
        </is>
      </c>
      <c r="D155" s="96" t="inlineStr">
        <is>
          <t>单次材料</t>
        </is>
      </c>
      <c r="E155" s="201" t="inlineStr">
        <is>
          <t>满值材料</t>
        </is>
      </c>
      <c r="F155" s="388" t="inlineStr">
        <is>
          <t>效果说明</t>
        </is>
      </c>
      <c r="G155" s="3" t="n"/>
      <c r="H155" s="3" t="n"/>
      <c r="I155" s="3" t="n"/>
      <c r="J155" s="3" t="n"/>
      <c r="K155" s="3" t="n"/>
      <c r="L155" s="3" t="n"/>
      <c r="M155" s="3" t="n"/>
      <c r="N155" s="3" t="n"/>
      <c r="O155" s="3" t="n"/>
    </row>
    <row r="156" ht="24" customHeight="1">
      <c r="A156" s="744" t="inlineStr">
        <is>
          <t>许愿灯
武魂组B1
普通乐斗</t>
        </is>
      </c>
      <c r="B156" s="759" t="inlineStr">
        <is>
          <t>0</t>
        </is>
      </c>
      <c r="C156" s="1288" t="inlineStr">
        <is>
          <t>5</t>
        </is>
      </c>
      <c r="D156" s="1288" t="inlineStr">
        <is>
          <t>2</t>
        </is>
      </c>
      <c r="E156" s="726">
        <f>C156*D156</f>
        <v/>
      </c>
      <c r="F156" s="1289" t="inlineStr">
        <is>
          <t>等级 0 ：x</t>
        </is>
      </c>
      <c r="G156" s="123" t="n"/>
      <c r="H156" s="123" t="n"/>
      <c r="I156" s="123" t="n"/>
      <c r="J156" s="123" t="n"/>
      <c r="K156" s="123" t="n"/>
      <c r="L156" s="123" t="n"/>
      <c r="M156" s="123" t="n"/>
      <c r="N156" s="123" t="n"/>
      <c r="O156" s="124" t="n"/>
    </row>
    <row r="157" ht="24" customHeight="1">
      <c r="A157" s="414" t="n"/>
      <c r="B157" s="292" t="inlineStr">
        <is>
          <t>0.1</t>
        </is>
      </c>
      <c r="C157" s="807" t="inlineStr">
        <is>
          <t>8</t>
        </is>
      </c>
      <c r="D157" s="807" t="inlineStr">
        <is>
          <t>2</t>
        </is>
      </c>
      <c r="E157" s="720">
        <f>C157*D157</f>
        <v/>
      </c>
      <c r="F157" s="1183" t="inlineStr">
        <is>
          <t>等级 1 ：成功放飞许愿灯后给自己增加闪避率或者命中率 6 %，持续三回合。</t>
        </is>
      </c>
      <c r="G157" s="129" t="n"/>
      <c r="H157" s="129" t="n"/>
      <c r="I157" s="129" t="n"/>
      <c r="J157" s="129" t="n"/>
      <c r="K157" s="129" t="n"/>
      <c r="L157" s="129" t="n"/>
      <c r="M157" s="129" t="n"/>
      <c r="N157" s="129" t="n"/>
      <c r="O157" s="130" t="n"/>
    </row>
    <row r="158" ht="24" customHeight="1">
      <c r="A158" s="414" t="n"/>
      <c r="B158" s="292" t="inlineStr">
        <is>
          <t>0.2</t>
        </is>
      </c>
      <c r="C158" s="807" t="inlineStr">
        <is>
          <t>10</t>
        </is>
      </c>
      <c r="D158" s="807" t="inlineStr">
        <is>
          <t>3</t>
        </is>
      </c>
      <c r="E158" s="720">
        <f>C158*D158</f>
        <v/>
      </c>
      <c r="F158" s="1183" t="inlineStr">
        <is>
          <t>等级 2 ：成功放飞许愿灯后给自己增加闪避率或者命中率 8 %，持续三回合。</t>
        </is>
      </c>
      <c r="G158" s="129" t="n"/>
      <c r="H158" s="129" t="n"/>
      <c r="I158" s="129" t="n"/>
      <c r="J158" s="129" t="n"/>
      <c r="K158" s="129" t="n"/>
      <c r="L158" s="129" t="n"/>
      <c r="M158" s="129" t="n"/>
      <c r="N158" s="129" t="n"/>
      <c r="O158" s="130" t="n"/>
    </row>
    <row r="159" ht="24" customHeight="1">
      <c r="A159" s="414" t="n"/>
      <c r="B159" s="292" t="inlineStr">
        <is>
          <t>0.5</t>
        </is>
      </c>
      <c r="C159" s="807" t="inlineStr">
        <is>
          <t>15</t>
        </is>
      </c>
      <c r="D159" s="807" t="inlineStr">
        <is>
          <t>3</t>
        </is>
      </c>
      <c r="E159" s="720">
        <f>C159*D159</f>
        <v/>
      </c>
      <c r="F159" s="1183" t="inlineStr">
        <is>
          <t>等级 3 ：成功放飞许愿灯后给自己增加闪避率或者命中率10%，持续三回合。</t>
        </is>
      </c>
      <c r="G159" s="129" t="n"/>
      <c r="H159" s="129" t="n"/>
      <c r="I159" s="129" t="n"/>
      <c r="J159" s="129" t="n"/>
      <c r="K159" s="129" t="n"/>
      <c r="L159" s="129" t="n"/>
      <c r="M159" s="129" t="n"/>
      <c r="N159" s="129" t="n"/>
      <c r="O159" s="130" t="n"/>
    </row>
    <row r="160" ht="24" customHeight="1">
      <c r="A160" s="414" t="n"/>
      <c r="B160" s="292" t="inlineStr">
        <is>
          <t>1</t>
        </is>
      </c>
      <c r="C160" s="807" t="inlineStr">
        <is>
          <t>20</t>
        </is>
      </c>
      <c r="D160" s="807" t="inlineStr">
        <is>
          <t>4</t>
        </is>
      </c>
      <c r="E160" s="720">
        <f>C160*D160</f>
        <v/>
      </c>
      <c r="F160" s="1183" t="inlineStr">
        <is>
          <t>等级 4 ：成功放飞许愿灯后给自己增加闪避率或者命中率12%，持续三回合。</t>
        </is>
      </c>
      <c r="G160" s="129" t="n"/>
      <c r="H160" s="129" t="n"/>
      <c r="I160" s="129" t="n"/>
      <c r="J160" s="129" t="n"/>
      <c r="K160" s="129" t="n"/>
      <c r="L160" s="129" t="n"/>
      <c r="M160" s="129" t="n"/>
      <c r="N160" s="129" t="n"/>
      <c r="O160" s="130" t="n"/>
    </row>
    <row r="161" ht="24" customHeight="1">
      <c r="A161" s="414" t="n"/>
      <c r="B161" s="292" t="inlineStr">
        <is>
          <t>2</t>
        </is>
      </c>
      <c r="C161" s="807" t="inlineStr">
        <is>
          <t>25</t>
        </is>
      </c>
      <c r="D161" s="807" t="inlineStr">
        <is>
          <t>4</t>
        </is>
      </c>
      <c r="E161" s="720">
        <f>C161*D161</f>
        <v/>
      </c>
      <c r="F161" s="1183" t="inlineStr">
        <is>
          <t>等级 5 ：成功放飞许愿灯后给自己增加闪避率或者命中率15%，持续三回合。</t>
        </is>
      </c>
      <c r="G161" s="129" t="n"/>
      <c r="H161" s="129" t="n"/>
      <c r="I161" s="129" t="n"/>
      <c r="J161" s="129" t="n"/>
      <c r="K161" s="129" t="n"/>
      <c r="L161" s="129" t="n"/>
      <c r="M161" s="129" t="n"/>
      <c r="N161" s="129" t="n"/>
      <c r="O161" s="130" t="n"/>
    </row>
    <row r="162" ht="24" customHeight="1">
      <c r="A162" s="414" t="n"/>
      <c r="B162" s="292" t="inlineStr">
        <is>
          <t>3</t>
        </is>
      </c>
      <c r="C162" s="807" t="inlineStr">
        <is>
          <t>30</t>
        </is>
      </c>
      <c r="D162" s="807" t="inlineStr">
        <is>
          <t>5</t>
        </is>
      </c>
      <c r="E162" s="720">
        <f>C162*D162</f>
        <v/>
      </c>
      <c r="F162" s="1183" t="inlineStr">
        <is>
          <t>等级 6 ：成功放飞许愿灯后给自己增加闪避率或者命中率17%，持续三回合。</t>
        </is>
      </c>
      <c r="G162" s="129" t="n"/>
      <c r="H162" s="129" t="n"/>
      <c r="I162" s="129" t="n"/>
      <c r="J162" s="129" t="n"/>
      <c r="K162" s="129" t="n"/>
      <c r="L162" s="129" t="n"/>
      <c r="M162" s="129" t="n"/>
      <c r="N162" s="129" t="n"/>
      <c r="O162" s="130" t="n"/>
    </row>
    <row r="163" ht="24" customHeight="1">
      <c r="A163" s="414" t="n"/>
      <c r="B163" s="292" t="inlineStr">
        <is>
          <t>4</t>
        </is>
      </c>
      <c r="C163" s="807" t="inlineStr">
        <is>
          <t>35</t>
        </is>
      </c>
      <c r="D163" s="807" t="inlineStr">
        <is>
          <t>5</t>
        </is>
      </c>
      <c r="E163" s="720">
        <f>C163*D163</f>
        <v/>
      </c>
      <c r="F163" s="1183" t="inlineStr">
        <is>
          <t>等级 7 ：成功放飞许愿灯后给自己增加闪避率或者命中率20%，持续三回合。</t>
        </is>
      </c>
      <c r="G163" s="129" t="n"/>
      <c r="H163" s="129" t="n"/>
      <c r="I163" s="129" t="n"/>
      <c r="J163" s="129" t="n"/>
      <c r="K163" s="129" t="n"/>
      <c r="L163" s="129" t="n"/>
      <c r="M163" s="129" t="n"/>
      <c r="N163" s="129" t="n"/>
      <c r="O163" s="130" t="n"/>
    </row>
    <row r="164" ht="24" customHeight="1">
      <c r="A164" s="414" t="n"/>
      <c r="B164" s="292" t="inlineStr">
        <is>
          <t>5</t>
        </is>
      </c>
      <c r="C164" s="807" t="inlineStr">
        <is>
          <t>40</t>
        </is>
      </c>
      <c r="D164" s="807" t="inlineStr">
        <is>
          <t>6</t>
        </is>
      </c>
      <c r="E164" s="720">
        <f>C164*D164</f>
        <v/>
      </c>
      <c r="F164" s="1183" t="inlineStr">
        <is>
          <t>等级 8 ：成功放飞许愿灯后给自己增加闪避率或者命中率23%，持续三回合。</t>
        </is>
      </c>
      <c r="G164" s="129" t="n"/>
      <c r="H164" s="129" t="n"/>
      <c r="I164" s="129" t="n"/>
      <c r="J164" s="129" t="n"/>
      <c r="K164" s="129" t="n"/>
      <c r="L164" s="129" t="n"/>
      <c r="M164" s="129" t="n"/>
      <c r="N164" s="129" t="n"/>
      <c r="O164" s="130" t="n"/>
    </row>
    <row r="165" ht="24" customHeight="1">
      <c r="A165" s="414" t="n"/>
      <c r="B165" s="292" t="inlineStr">
        <is>
          <t>7</t>
        </is>
      </c>
      <c r="C165" s="807" t="inlineStr">
        <is>
          <t>50</t>
        </is>
      </c>
      <c r="D165" s="807" t="inlineStr">
        <is>
          <t>6</t>
        </is>
      </c>
      <c r="E165" s="720">
        <f>C165*D165</f>
        <v/>
      </c>
      <c r="F165" s="1183" t="inlineStr">
        <is>
          <t>等级 9 ：成功放飞许愿灯后给自己增加闪避率或者命中率26%，持续三回合。</t>
        </is>
      </c>
      <c r="G165" s="129" t="n"/>
      <c r="H165" s="129" t="n"/>
      <c r="I165" s="129" t="n"/>
      <c r="J165" s="129" t="n"/>
      <c r="K165" s="129" t="n"/>
      <c r="L165" s="129" t="n"/>
      <c r="M165" s="129" t="n"/>
      <c r="N165" s="129" t="n"/>
      <c r="O165" s="130" t="n"/>
    </row>
    <row r="166" ht="24" customHeight="1">
      <c r="A166" s="749" t="n"/>
      <c r="B166" s="1290" t="inlineStr">
        <is>
          <t>10</t>
        </is>
      </c>
      <c r="C166" s="1170" t="inlineStr">
        <is>
          <t>x</t>
        </is>
      </c>
      <c r="D166" s="1170" t="inlineStr">
        <is>
          <t>x</t>
        </is>
      </c>
      <c r="E166" s="1171" t="inlineStr">
        <is>
          <t>x</t>
        </is>
      </c>
      <c r="F166" s="1291" t="inlineStr">
        <is>
          <t>等级10：成功放飞许愿灯后给自己增加闪避率或者命中率30%，持续三回合。</t>
        </is>
      </c>
      <c r="G166" s="194" t="n"/>
      <c r="H166" s="194" t="n"/>
      <c r="I166" s="194" t="n"/>
      <c r="J166" s="194" t="n"/>
      <c r="K166" s="194" t="n"/>
      <c r="L166" s="194" t="n"/>
      <c r="M166" s="194" t="n"/>
      <c r="N166" s="194" t="n"/>
      <c r="O166" s="410" t="n"/>
    </row>
    <row r="167" ht="24" customHeight="1">
      <c r="A167" s="765" t="inlineStr"/>
      <c r="B167" s="3" t="n"/>
      <c r="C167" s="3" t="n"/>
      <c r="D167" s="3" t="n"/>
      <c r="E167" s="3" t="n"/>
      <c r="F167" s="3" t="n"/>
      <c r="G167" s="3" t="n"/>
      <c r="H167" s="3" t="n"/>
      <c r="I167" s="3" t="n"/>
      <c r="J167" s="3" t="n"/>
      <c r="K167" s="3" t="n"/>
      <c r="L167" s="3" t="n"/>
      <c r="M167" s="3" t="n"/>
      <c r="N167" s="3" t="n"/>
      <c r="O167" s="3" t="n"/>
    </row>
    <row r="168" ht="24" customHeight="1">
      <c r="A168" s="118" t="inlineStr">
        <is>
          <t>天宫</t>
        </is>
      </c>
      <c r="B168" s="96" t="inlineStr">
        <is>
          <t>战斗力</t>
        </is>
      </c>
      <c r="C168" s="96" t="inlineStr">
        <is>
          <t>进度值</t>
        </is>
      </c>
      <c r="D168" s="96" t="inlineStr">
        <is>
          <t>单次材料</t>
        </is>
      </c>
      <c r="E168" s="201" t="inlineStr">
        <is>
          <t>满值材料</t>
        </is>
      </c>
      <c r="F168" s="388" t="inlineStr">
        <is>
          <t>效果说明</t>
        </is>
      </c>
      <c r="G168" s="3" t="n"/>
      <c r="H168" s="3" t="n"/>
      <c r="I168" s="3" t="n"/>
      <c r="J168" s="3" t="n"/>
      <c r="K168" s="3" t="n"/>
      <c r="L168" s="3" t="n"/>
      <c r="M168" s="3" t="n"/>
      <c r="N168" s="3" t="n"/>
      <c r="O168" s="3" t="n"/>
    </row>
    <row r="169" ht="24" customHeight="1">
      <c r="A169" s="744" t="inlineStr">
        <is>
          <t>腾云驾雾
武魂组B2
粮草掠夺</t>
        </is>
      </c>
      <c r="B169" s="759" t="inlineStr">
        <is>
          <t>0</t>
        </is>
      </c>
      <c r="C169" s="1288" t="inlineStr">
        <is>
          <t>10</t>
        </is>
      </c>
      <c r="D169" s="1288" t="inlineStr">
        <is>
          <t>2</t>
        </is>
      </c>
      <c r="E169" s="726">
        <f>C169*D169</f>
        <v/>
      </c>
      <c r="F169" s="1289" t="inlineStr">
        <is>
          <t>等级 0 ：x</t>
        </is>
      </c>
      <c r="G169" s="123" t="n"/>
      <c r="H169" s="123" t="n"/>
      <c r="I169" s="123" t="n"/>
      <c r="J169" s="123" t="n"/>
      <c r="K169" s="123" t="n"/>
      <c r="L169" s="123" t="n"/>
      <c r="M169" s="123" t="n"/>
      <c r="N169" s="123" t="n"/>
      <c r="O169" s="124" t="n"/>
    </row>
    <row r="170" ht="24" customHeight="1">
      <c r="A170" s="414" t="n"/>
      <c r="B170" s="292" t="inlineStr">
        <is>
          <t>0.2</t>
        </is>
      </c>
      <c r="C170" s="807" t="inlineStr">
        <is>
          <t>15</t>
        </is>
      </c>
      <c r="D170" s="807" t="inlineStr">
        <is>
          <t>2</t>
        </is>
      </c>
      <c r="E170" s="720" t="inlineStr">
        <is>
          <t>30</t>
        </is>
      </c>
      <c r="F170" s="1183" t="inlineStr">
        <is>
          <t>等级 1 ：道生一，一生二。增加自己五行攻防属性0.8倍，持续整场战斗。</t>
        </is>
      </c>
      <c r="G170" s="129" t="n"/>
      <c r="H170" s="129" t="n"/>
      <c r="I170" s="129" t="n"/>
      <c r="J170" s="129" t="n"/>
      <c r="K170" s="129" t="n"/>
      <c r="L170" s="129" t="n"/>
      <c r="M170" s="129" t="n"/>
      <c r="N170" s="129" t="n"/>
      <c r="O170" s="130" t="n"/>
    </row>
    <row r="171" ht="24" customHeight="1">
      <c r="A171" s="414" t="n"/>
      <c r="B171" s="292" t="inlineStr">
        <is>
          <t>0.5</t>
        </is>
      </c>
      <c r="C171" s="807" t="inlineStr">
        <is>
          <t>20</t>
        </is>
      </c>
      <c r="D171" s="807" t="inlineStr">
        <is>
          <t>3</t>
        </is>
      </c>
      <c r="E171" s="720">
        <f>C171*D171</f>
        <v/>
      </c>
      <c r="F171" s="1183" t="inlineStr">
        <is>
          <t>等级 2 ：道生一，一生二。增加自己五行攻防属性1.0倍，持续整场战斗。</t>
        </is>
      </c>
      <c r="G171" s="129" t="n"/>
      <c r="H171" s="129" t="n"/>
      <c r="I171" s="129" t="n"/>
      <c r="J171" s="129" t="n"/>
      <c r="K171" s="129" t="n"/>
      <c r="L171" s="129" t="n"/>
      <c r="M171" s="129" t="n"/>
      <c r="N171" s="129" t="n"/>
      <c r="O171" s="130" t="n"/>
    </row>
    <row r="172" ht="24" customHeight="1">
      <c r="A172" s="414" t="n"/>
      <c r="B172" s="292" t="inlineStr">
        <is>
          <t>1</t>
        </is>
      </c>
      <c r="C172" s="807" t="inlineStr">
        <is>
          <t>30</t>
        </is>
      </c>
      <c r="D172" s="807" t="inlineStr">
        <is>
          <t>3</t>
        </is>
      </c>
      <c r="E172" s="720">
        <f>C172*D172</f>
        <v/>
      </c>
      <c r="F172" s="1183" t="inlineStr">
        <is>
          <t>等级 3 ：道生一，一生二。增加自己五行攻防属性1.5倍，持续整场战斗。</t>
        </is>
      </c>
      <c r="G172" s="129" t="n"/>
      <c r="H172" s="129" t="n"/>
      <c r="I172" s="129" t="n"/>
      <c r="J172" s="129" t="n"/>
      <c r="K172" s="129" t="n"/>
      <c r="L172" s="129" t="n"/>
      <c r="M172" s="129" t="n"/>
      <c r="N172" s="129" t="n"/>
      <c r="O172" s="130" t="n"/>
    </row>
    <row r="173" ht="24" customHeight="1">
      <c r="A173" s="414" t="n"/>
      <c r="B173" s="292" t="inlineStr">
        <is>
          <t>2</t>
        </is>
      </c>
      <c r="C173" s="807" t="inlineStr">
        <is>
          <t>40</t>
        </is>
      </c>
      <c r="D173" s="807" t="inlineStr">
        <is>
          <t>4</t>
        </is>
      </c>
      <c r="E173" s="720">
        <f>C173*D173</f>
        <v/>
      </c>
      <c r="F173" s="1183" t="inlineStr">
        <is>
          <t>等级 4 ：道生一，一生二。增加自己五行攻防属性2.0倍，持续整场战斗。</t>
        </is>
      </c>
      <c r="G173" s="129" t="n"/>
      <c r="H173" s="129" t="n"/>
      <c r="I173" s="129" t="n"/>
      <c r="J173" s="129" t="n"/>
      <c r="K173" s="129" t="n"/>
      <c r="L173" s="129" t="n"/>
      <c r="M173" s="129" t="n"/>
      <c r="N173" s="129" t="n"/>
      <c r="O173" s="130" t="n"/>
    </row>
    <row r="174" ht="24" customHeight="1">
      <c r="A174" s="414" t="n"/>
      <c r="B174" s="292" t="inlineStr">
        <is>
          <t>4</t>
        </is>
      </c>
      <c r="C174" s="807" t="inlineStr">
        <is>
          <t>50</t>
        </is>
      </c>
      <c r="D174" s="807" t="inlineStr">
        <is>
          <t>4</t>
        </is>
      </c>
      <c r="E174" s="720">
        <f>C174*D174</f>
        <v/>
      </c>
      <c r="F174" s="1183" t="inlineStr">
        <is>
          <t>等级 5 ：道生一，一生二。增加自己五行攻防属性2.5倍，持续整场战斗。</t>
        </is>
      </c>
      <c r="G174" s="129" t="n"/>
      <c r="H174" s="129" t="n"/>
      <c r="I174" s="129" t="n"/>
      <c r="J174" s="129" t="n"/>
      <c r="K174" s="129" t="n"/>
      <c r="L174" s="129" t="n"/>
      <c r="M174" s="129" t="n"/>
      <c r="N174" s="129" t="n"/>
      <c r="O174" s="130" t="n"/>
    </row>
    <row r="175" ht="24" customHeight="1">
      <c r="A175" s="414" t="n"/>
      <c r="B175" s="292" t="inlineStr">
        <is>
          <t>6</t>
        </is>
      </c>
      <c r="C175" s="807" t="inlineStr">
        <is>
          <t>60</t>
        </is>
      </c>
      <c r="D175" s="807" t="inlineStr">
        <is>
          <t>5</t>
        </is>
      </c>
      <c r="E175" s="720">
        <f>C175*D175</f>
        <v/>
      </c>
      <c r="F175" s="1183" t="inlineStr">
        <is>
          <t>等级 6 ：道生一，一生二。增加自己五行攻防属性3.0倍，持续整场战斗。</t>
        </is>
      </c>
      <c r="G175" s="129" t="n"/>
      <c r="H175" s="129" t="n"/>
      <c r="I175" s="129" t="n"/>
      <c r="J175" s="129" t="n"/>
      <c r="K175" s="129" t="n"/>
      <c r="L175" s="129" t="n"/>
      <c r="M175" s="129" t="n"/>
      <c r="N175" s="129" t="n"/>
      <c r="O175" s="130" t="n"/>
    </row>
    <row r="176" ht="24" customHeight="1">
      <c r="A176" s="414" t="n"/>
      <c r="B176" s="292" t="inlineStr">
        <is>
          <t>8</t>
        </is>
      </c>
      <c r="C176" s="807" t="inlineStr">
        <is>
          <t>70</t>
        </is>
      </c>
      <c r="D176" s="807" t="inlineStr">
        <is>
          <t>5</t>
        </is>
      </c>
      <c r="E176" s="720">
        <f>C176*D176</f>
        <v/>
      </c>
      <c r="F176" s="1183" t="inlineStr">
        <is>
          <t>等级 7 ：道生一，一生二。增加自己五行攻防属性3.5倍，持续整场战斗。</t>
        </is>
      </c>
      <c r="G176" s="129" t="n"/>
      <c r="H176" s="129" t="n"/>
      <c r="I176" s="129" t="n"/>
      <c r="J176" s="129" t="n"/>
      <c r="K176" s="129" t="n"/>
      <c r="L176" s="129" t="n"/>
      <c r="M176" s="129" t="n"/>
      <c r="N176" s="129" t="n"/>
      <c r="O176" s="130" t="n"/>
    </row>
    <row r="177" ht="24" customHeight="1">
      <c r="A177" s="414" t="n"/>
      <c r="B177" s="292" t="inlineStr">
        <is>
          <t>10</t>
        </is>
      </c>
      <c r="C177" s="807" t="inlineStr">
        <is>
          <t>80</t>
        </is>
      </c>
      <c r="D177" s="807" t="inlineStr">
        <is>
          <t>8</t>
        </is>
      </c>
      <c r="E177" s="720">
        <f>C177*D177</f>
        <v/>
      </c>
      <c r="F177" s="1183" t="inlineStr">
        <is>
          <t>等级 8 ：道生一，一生二。增加自己五行攻防属性4.0倍，持续整场战斗。</t>
        </is>
      </c>
      <c r="G177" s="129" t="n"/>
      <c r="H177" s="129" t="n"/>
      <c r="I177" s="129" t="n"/>
      <c r="J177" s="129" t="n"/>
      <c r="K177" s="129" t="n"/>
      <c r="L177" s="129" t="n"/>
      <c r="M177" s="129" t="n"/>
      <c r="N177" s="129" t="n"/>
      <c r="O177" s="130" t="n"/>
    </row>
    <row r="178" ht="24" customHeight="1">
      <c r="A178" s="414" t="n"/>
      <c r="B178" s="292" t="inlineStr">
        <is>
          <t>14</t>
        </is>
      </c>
      <c r="C178" s="807" t="inlineStr">
        <is>
          <t>100</t>
        </is>
      </c>
      <c r="D178" s="807" t="inlineStr">
        <is>
          <t>8</t>
        </is>
      </c>
      <c r="E178" s="720">
        <f>C178*D178</f>
        <v/>
      </c>
      <c r="F178" s="1183" t="inlineStr">
        <is>
          <t>等级 9 ：道生一，一生二。增加自己五行攻防属性4.5倍，持续整场战斗。</t>
        </is>
      </c>
      <c r="G178" s="129" t="n"/>
      <c r="H178" s="129" t="n"/>
      <c r="I178" s="129" t="n"/>
      <c r="J178" s="129" t="n"/>
      <c r="K178" s="129" t="n"/>
      <c r="L178" s="129" t="n"/>
      <c r="M178" s="129" t="n"/>
      <c r="N178" s="129" t="n"/>
      <c r="O178" s="130" t="n"/>
    </row>
    <row r="179" ht="24" customHeight="1">
      <c r="A179" s="749" t="n"/>
      <c r="B179" s="1290" t="inlineStr">
        <is>
          <t>20</t>
        </is>
      </c>
      <c r="C179" s="1170" t="inlineStr">
        <is>
          <t>x</t>
        </is>
      </c>
      <c r="D179" s="1170" t="inlineStr">
        <is>
          <t>x</t>
        </is>
      </c>
      <c r="E179" s="1171" t="inlineStr">
        <is>
          <t>x</t>
        </is>
      </c>
      <c r="F179" s="1291" t="inlineStr">
        <is>
          <t>等级10：道生一，一生二。增加自己五行攻防属性5.0倍，持续整场战斗。</t>
        </is>
      </c>
      <c r="G179" s="194" t="n"/>
      <c r="H179" s="194" t="n"/>
      <c r="I179" s="194" t="n"/>
      <c r="J179" s="194" t="n"/>
      <c r="K179" s="194" t="n"/>
      <c r="L179" s="194" t="n"/>
      <c r="M179" s="194" t="n"/>
      <c r="N179" s="194" t="n"/>
      <c r="O179" s="410" t="n"/>
    </row>
    <row r="180" ht="24" customHeight="1">
      <c r="A180" s="765" t="inlineStr"/>
      <c r="B180" s="3" t="n"/>
      <c r="C180" s="3" t="n"/>
      <c r="D180" s="3" t="n"/>
      <c r="E180" s="3" t="n"/>
      <c r="F180" s="3" t="n"/>
      <c r="G180" s="3" t="n"/>
      <c r="H180" s="3" t="n"/>
      <c r="I180" s="3" t="n"/>
      <c r="J180" s="3" t="n"/>
      <c r="K180" s="3" t="n"/>
      <c r="L180" s="3" t="n"/>
      <c r="M180" s="3" t="n"/>
      <c r="N180" s="3" t="n"/>
      <c r="O180" s="3" t="n"/>
    </row>
    <row r="181" ht="24" customHeight="1">
      <c r="A181" s="118" t="inlineStr">
        <is>
          <t>龙门石窟</t>
        </is>
      </c>
      <c r="B181" s="96" t="inlineStr">
        <is>
          <t>战斗力</t>
        </is>
      </c>
      <c r="C181" s="96" t="inlineStr">
        <is>
          <t>进度值</t>
        </is>
      </c>
      <c r="D181" s="96" t="inlineStr">
        <is>
          <t>单次材料</t>
        </is>
      </c>
      <c r="E181" s="201" t="inlineStr">
        <is>
          <t>满值材料</t>
        </is>
      </c>
      <c r="F181" s="388" t="inlineStr">
        <is>
          <t>效果说明</t>
        </is>
      </c>
      <c r="G181" s="3" t="n"/>
      <c r="H181" s="3" t="n"/>
      <c r="I181" s="3" t="n"/>
      <c r="J181" s="3" t="n"/>
      <c r="K181" s="3" t="n"/>
      <c r="L181" s="3" t="n"/>
      <c r="M181" s="3" t="n"/>
      <c r="N181" s="3" t="n"/>
      <c r="O181" s="3" t="n"/>
    </row>
    <row r="182" ht="24" customHeight="1">
      <c r="A182" s="744" t="inlineStr">
        <is>
          <t>霞光顿悟
武魂组B3
帮派踢馆</t>
        </is>
      </c>
      <c r="B182" s="759" t="inlineStr">
        <is>
          <t>0</t>
        </is>
      </c>
      <c r="C182" s="1288" t="inlineStr">
        <is>
          <t>10</t>
        </is>
      </c>
      <c r="D182" s="1288" t="inlineStr">
        <is>
          <t>2</t>
        </is>
      </c>
      <c r="E182" s="726">
        <f>C182*D182</f>
        <v/>
      </c>
      <c r="F182" s="1289" t="inlineStr">
        <is>
          <t>等级 0 ：x</t>
        </is>
      </c>
      <c r="G182" s="123" t="n"/>
      <c r="H182" s="123" t="n"/>
      <c r="I182" s="123" t="n"/>
      <c r="J182" s="123" t="n"/>
      <c r="K182" s="123" t="n"/>
      <c r="L182" s="123" t="n"/>
      <c r="M182" s="123" t="n"/>
      <c r="N182" s="123" t="n"/>
      <c r="O182" s="124" t="n"/>
    </row>
    <row r="183" ht="24" customHeight="1">
      <c r="A183" s="414" t="n"/>
      <c r="B183" s="292" t="inlineStr">
        <is>
          <t>0.2</t>
        </is>
      </c>
      <c r="C183" s="807" t="inlineStr">
        <is>
          <t>15</t>
        </is>
      </c>
      <c r="D183" s="807" t="inlineStr">
        <is>
          <t>2</t>
        </is>
      </c>
      <c r="E183" s="720" t="inlineStr">
        <is>
          <t>30</t>
        </is>
      </c>
      <c r="F183" s="1183" t="inlineStr">
        <is>
          <t>等级 1 ：增加自己当前力量、敏捷和速度值 5 %，持续三回合。</t>
        </is>
      </c>
      <c r="G183" s="129" t="n"/>
      <c r="H183" s="129" t="n"/>
      <c r="I183" s="129" t="n"/>
      <c r="J183" s="129" t="n"/>
      <c r="K183" s="129" t="n"/>
      <c r="L183" s="129" t="n"/>
      <c r="M183" s="129" t="n"/>
      <c r="N183" s="129" t="n"/>
      <c r="O183" s="130" t="n"/>
    </row>
    <row r="184" ht="24" customHeight="1">
      <c r="A184" s="414" t="n"/>
      <c r="B184" s="292" t="inlineStr">
        <is>
          <t>0.5</t>
        </is>
      </c>
      <c r="C184" s="807" t="inlineStr">
        <is>
          <t>20</t>
        </is>
      </c>
      <c r="D184" s="807" t="inlineStr">
        <is>
          <t>3</t>
        </is>
      </c>
      <c r="E184" s="720">
        <f>C184*D184</f>
        <v/>
      </c>
      <c r="F184" s="1183" t="inlineStr">
        <is>
          <t>等级 2 ：增加自己当前力量、敏捷和速度值 6 %，持续三回合。</t>
        </is>
      </c>
      <c r="G184" s="129" t="n"/>
      <c r="H184" s="129" t="n"/>
      <c r="I184" s="129" t="n"/>
      <c r="J184" s="129" t="n"/>
      <c r="K184" s="129" t="n"/>
      <c r="L184" s="129" t="n"/>
      <c r="M184" s="129" t="n"/>
      <c r="N184" s="129" t="n"/>
      <c r="O184" s="130" t="n"/>
    </row>
    <row r="185" ht="24" customHeight="1">
      <c r="A185" s="414" t="n"/>
      <c r="B185" s="292" t="inlineStr">
        <is>
          <t>1</t>
        </is>
      </c>
      <c r="C185" s="807" t="inlineStr">
        <is>
          <t>30</t>
        </is>
      </c>
      <c r="D185" s="807" t="inlineStr">
        <is>
          <t>3</t>
        </is>
      </c>
      <c r="E185" s="720">
        <f>C185*D185</f>
        <v/>
      </c>
      <c r="F185" s="1183" t="inlineStr">
        <is>
          <t>等级 3 ：增加自己当前力量、敏捷和速度值 7 %，持续三回合。</t>
        </is>
      </c>
      <c r="G185" s="129" t="n"/>
      <c r="H185" s="129" t="n"/>
      <c r="I185" s="129" t="n"/>
      <c r="J185" s="129" t="n"/>
      <c r="K185" s="129" t="n"/>
      <c r="L185" s="129" t="n"/>
      <c r="M185" s="129" t="n"/>
      <c r="N185" s="129" t="n"/>
      <c r="O185" s="130" t="n"/>
    </row>
    <row r="186" ht="24" customHeight="1">
      <c r="A186" s="414" t="n"/>
      <c r="B186" s="292" t="inlineStr">
        <is>
          <t>2</t>
        </is>
      </c>
      <c r="C186" s="807" t="inlineStr">
        <is>
          <t>40</t>
        </is>
      </c>
      <c r="D186" s="807" t="inlineStr">
        <is>
          <t>4</t>
        </is>
      </c>
      <c r="E186" s="720">
        <f>C186*D186</f>
        <v/>
      </c>
      <c r="F186" s="1183" t="inlineStr">
        <is>
          <t>等级 4 ：增加自己当前力量、敏捷和速度值 8 %，持续三回合。</t>
        </is>
      </c>
      <c r="G186" s="129" t="n"/>
      <c r="H186" s="129" t="n"/>
      <c r="I186" s="129" t="n"/>
      <c r="J186" s="129" t="n"/>
      <c r="K186" s="129" t="n"/>
      <c r="L186" s="129" t="n"/>
      <c r="M186" s="129" t="n"/>
      <c r="N186" s="129" t="n"/>
      <c r="O186" s="130" t="n"/>
    </row>
    <row r="187" ht="24" customHeight="1">
      <c r="A187" s="414" t="n"/>
      <c r="B187" s="292" t="inlineStr">
        <is>
          <t>4</t>
        </is>
      </c>
      <c r="C187" s="807" t="inlineStr">
        <is>
          <t>50</t>
        </is>
      </c>
      <c r="D187" s="807" t="inlineStr">
        <is>
          <t>4</t>
        </is>
      </c>
      <c r="E187" s="720">
        <f>C187*D187</f>
        <v/>
      </c>
      <c r="F187" s="1183" t="inlineStr">
        <is>
          <t>等级 5 ：增加自己当前力量、敏捷和速度值 9 %，持续三回合。</t>
        </is>
      </c>
      <c r="G187" s="129" t="n"/>
      <c r="H187" s="129" t="n"/>
      <c r="I187" s="129" t="n"/>
      <c r="J187" s="129" t="n"/>
      <c r="K187" s="129" t="n"/>
      <c r="L187" s="129" t="n"/>
      <c r="M187" s="129" t="n"/>
      <c r="N187" s="129" t="n"/>
      <c r="O187" s="130" t="n"/>
    </row>
    <row r="188" ht="24" customHeight="1">
      <c r="A188" s="414" t="n"/>
      <c r="B188" s="292" t="inlineStr">
        <is>
          <t>6</t>
        </is>
      </c>
      <c r="C188" s="807" t="inlineStr">
        <is>
          <t>60</t>
        </is>
      </c>
      <c r="D188" s="807" t="inlineStr">
        <is>
          <t>5</t>
        </is>
      </c>
      <c r="E188" s="720">
        <f>C188*D188</f>
        <v/>
      </c>
      <c r="F188" s="1183" t="inlineStr">
        <is>
          <t>等级 6 ：增加自己当前力量、敏捷和速度值10%，持续三回合。</t>
        </is>
      </c>
      <c r="G188" s="129" t="n"/>
      <c r="H188" s="129" t="n"/>
      <c r="I188" s="129" t="n"/>
      <c r="J188" s="129" t="n"/>
      <c r="K188" s="129" t="n"/>
      <c r="L188" s="129" t="n"/>
      <c r="M188" s="129" t="n"/>
      <c r="N188" s="129" t="n"/>
      <c r="O188" s="130" t="n"/>
    </row>
    <row r="189" ht="24" customHeight="1">
      <c r="A189" s="414" t="n"/>
      <c r="B189" s="292" t="inlineStr">
        <is>
          <t>8</t>
        </is>
      </c>
      <c r="C189" s="807" t="inlineStr">
        <is>
          <t>70</t>
        </is>
      </c>
      <c r="D189" s="807" t="inlineStr">
        <is>
          <t>5</t>
        </is>
      </c>
      <c r="E189" s="720">
        <f>C189*D189</f>
        <v/>
      </c>
      <c r="F189" s="1183" t="inlineStr">
        <is>
          <t>等级 7 ：增加自己当前力量、敏捷和速度值11%，持续三回合。</t>
        </is>
      </c>
      <c r="G189" s="129" t="n"/>
      <c r="H189" s="129" t="n"/>
      <c r="I189" s="129" t="n"/>
      <c r="J189" s="129" t="n"/>
      <c r="K189" s="129" t="n"/>
      <c r="L189" s="129" t="n"/>
      <c r="M189" s="129" t="n"/>
      <c r="N189" s="129" t="n"/>
      <c r="O189" s="130" t="n"/>
    </row>
    <row r="190" ht="24" customHeight="1">
      <c r="A190" s="414" t="n"/>
      <c r="B190" s="292" t="inlineStr">
        <is>
          <t>10</t>
        </is>
      </c>
      <c r="C190" s="807" t="inlineStr">
        <is>
          <t>80</t>
        </is>
      </c>
      <c r="D190" s="807" t="inlineStr">
        <is>
          <t>8</t>
        </is>
      </c>
      <c r="E190" s="720">
        <f>C190*D190</f>
        <v/>
      </c>
      <c r="F190" s="1183" t="inlineStr">
        <is>
          <t>等级 8 ：增加自己当前力量、敏捷和速度值12%，持续三回合。</t>
        </is>
      </c>
      <c r="G190" s="129" t="n"/>
      <c r="H190" s="129" t="n"/>
      <c r="I190" s="129" t="n"/>
      <c r="J190" s="129" t="n"/>
      <c r="K190" s="129" t="n"/>
      <c r="L190" s="129" t="n"/>
      <c r="M190" s="129" t="n"/>
      <c r="N190" s="129" t="n"/>
      <c r="O190" s="130" t="n"/>
    </row>
    <row r="191" ht="24" customHeight="1">
      <c r="A191" s="414" t="n"/>
      <c r="B191" s="292" t="inlineStr">
        <is>
          <t>14</t>
        </is>
      </c>
      <c r="C191" s="807" t="inlineStr">
        <is>
          <t>100</t>
        </is>
      </c>
      <c r="D191" s="807" t="inlineStr">
        <is>
          <t>8</t>
        </is>
      </c>
      <c r="E191" s="720">
        <f>C191*D191</f>
        <v/>
      </c>
      <c r="F191" s="1183" t="inlineStr">
        <is>
          <t>等级 9 ：增加自己当前力量、敏捷和速度值13%，持续三回合。</t>
        </is>
      </c>
      <c r="G191" s="129" t="n"/>
      <c r="H191" s="129" t="n"/>
      <c r="I191" s="129" t="n"/>
      <c r="J191" s="129" t="n"/>
      <c r="K191" s="129" t="n"/>
      <c r="L191" s="129" t="n"/>
      <c r="M191" s="129" t="n"/>
      <c r="N191" s="129" t="n"/>
      <c r="O191" s="130" t="n"/>
    </row>
    <row r="192" ht="24" customHeight="1">
      <c r="A192" s="749" t="n"/>
      <c r="B192" s="1290" t="inlineStr">
        <is>
          <t>20</t>
        </is>
      </c>
      <c r="C192" s="1170" t="inlineStr">
        <is>
          <t>x</t>
        </is>
      </c>
      <c r="D192" s="1170" t="inlineStr">
        <is>
          <t>x</t>
        </is>
      </c>
      <c r="E192" s="1171" t="inlineStr">
        <is>
          <t>x</t>
        </is>
      </c>
      <c r="F192" s="1291" t="inlineStr">
        <is>
          <t>等级10：增加自己当前力量、敏捷和速度值15%，持续三回合。</t>
        </is>
      </c>
      <c r="G192" s="194" t="n"/>
      <c r="H192" s="194" t="n"/>
      <c r="I192" s="194" t="n"/>
      <c r="J192" s="194" t="n"/>
      <c r="K192" s="194" t="n"/>
      <c r="L192" s="194" t="n"/>
      <c r="M192" s="194" t="n"/>
      <c r="N192" s="194" t="n"/>
      <c r="O192" s="410" t="n"/>
    </row>
    <row r="193" ht="24" customHeight="1">
      <c r="A193" s="765" t="inlineStr"/>
      <c r="B193" s="3" t="n"/>
      <c r="C193" s="3" t="n"/>
      <c r="D193" s="3" t="n"/>
      <c r="E193" s="3" t="n"/>
      <c r="F193" s="3" t="n"/>
      <c r="G193" s="3" t="n"/>
      <c r="H193" s="3" t="n"/>
      <c r="I193" s="3" t="n"/>
      <c r="J193" s="3" t="n"/>
      <c r="K193" s="3" t="n"/>
      <c r="L193" s="3" t="n"/>
      <c r="M193" s="3" t="n"/>
      <c r="N193" s="3" t="n"/>
      <c r="O193" s="3" t="n"/>
    </row>
    <row r="194" ht="24" customHeight="1">
      <c r="A194" s="118" t="inlineStr">
        <is>
          <t>那达慕</t>
        </is>
      </c>
      <c r="B194" s="96" t="inlineStr">
        <is>
          <t>战斗力</t>
        </is>
      </c>
      <c r="C194" s="96" t="inlineStr">
        <is>
          <t>进度值</t>
        </is>
      </c>
      <c r="D194" s="96" t="inlineStr">
        <is>
          <t>单次材料</t>
        </is>
      </c>
      <c r="E194" s="201" t="inlineStr">
        <is>
          <t>满值材料</t>
        </is>
      </c>
      <c r="F194" s="388" t="inlineStr">
        <is>
          <t>效果说明</t>
        </is>
      </c>
      <c r="G194" s="3" t="n"/>
      <c r="H194" s="3" t="n"/>
      <c r="I194" s="3" t="n"/>
      <c r="J194" s="3" t="n"/>
      <c r="K194" s="3" t="n"/>
      <c r="L194" s="3" t="n"/>
      <c r="M194" s="3" t="n"/>
      <c r="N194" s="3" t="n"/>
      <c r="O194" s="3" t="n"/>
    </row>
    <row r="195" ht="24" customHeight="1">
      <c r="A195" s="744" t="inlineStr">
        <is>
          <t>勇冠三军
武魂组B4
武林大会</t>
        </is>
      </c>
      <c r="B195" s="759" t="inlineStr">
        <is>
          <t>0</t>
        </is>
      </c>
      <c r="C195" s="1288" t="inlineStr">
        <is>
          <t>10</t>
        </is>
      </c>
      <c r="D195" s="1288" t="inlineStr">
        <is>
          <t>5</t>
        </is>
      </c>
      <c r="E195" s="726">
        <f>C195*D195</f>
        <v/>
      </c>
      <c r="F195" s="1289" t="inlineStr">
        <is>
          <t>等级 0 ：x</t>
        </is>
      </c>
      <c r="G195" s="123" t="n"/>
      <c r="H195" s="123" t="n"/>
      <c r="I195" s="123" t="n"/>
      <c r="J195" s="123" t="n"/>
      <c r="K195" s="123" t="n"/>
      <c r="L195" s="123" t="n"/>
      <c r="M195" s="123" t="n"/>
      <c r="N195" s="123" t="n"/>
      <c r="O195" s="124" t="n"/>
    </row>
    <row r="196" ht="24" customHeight="1">
      <c r="A196" s="414" t="n"/>
      <c r="B196" s="292" t="inlineStr">
        <is>
          <t>0.5</t>
        </is>
      </c>
      <c r="C196" s="807" t="inlineStr">
        <is>
          <t>15</t>
        </is>
      </c>
      <c r="D196" s="807" t="inlineStr">
        <is>
          <t>5</t>
        </is>
      </c>
      <c r="E196" s="720">
        <f>C196*D196</f>
        <v/>
      </c>
      <c r="F196" s="1183" t="inlineStr">
        <is>
          <t>等级 1 ：勇者无敌，增加自身武器伤害和命中率 9 %，持续三回合。</t>
        </is>
      </c>
      <c r="G196" s="129" t="n"/>
      <c r="H196" s="129" t="n"/>
      <c r="I196" s="129" t="n"/>
      <c r="J196" s="129" t="n"/>
      <c r="K196" s="129" t="n"/>
      <c r="L196" s="129" t="n"/>
      <c r="M196" s="129" t="n"/>
      <c r="N196" s="129" t="n"/>
      <c r="O196" s="130" t="n"/>
    </row>
    <row r="197" ht="24" customHeight="1">
      <c r="A197" s="414" t="n"/>
      <c r="B197" s="292" t="inlineStr">
        <is>
          <t>1</t>
        </is>
      </c>
      <c r="C197" s="807" t="inlineStr">
        <is>
          <t>20</t>
        </is>
      </c>
      <c r="D197" s="807" t="inlineStr">
        <is>
          <t>6</t>
        </is>
      </c>
      <c r="E197" s="720">
        <f>C197*D197</f>
        <v/>
      </c>
      <c r="F197" s="1183" t="inlineStr">
        <is>
          <t>等级 2 ：勇者无敌，增加自身武器伤害和命中率10%，持续三回合。</t>
        </is>
      </c>
      <c r="G197" s="129" t="n"/>
      <c r="H197" s="129" t="n"/>
      <c r="I197" s="129" t="n"/>
      <c r="J197" s="129" t="n"/>
      <c r="K197" s="129" t="n"/>
      <c r="L197" s="129" t="n"/>
      <c r="M197" s="129" t="n"/>
      <c r="N197" s="129" t="n"/>
      <c r="O197" s="130" t="n"/>
    </row>
    <row r="198" ht="24" customHeight="1">
      <c r="A198" s="414" t="n"/>
      <c r="B198" s="292" t="inlineStr">
        <is>
          <t>2</t>
        </is>
      </c>
      <c r="C198" s="807" t="inlineStr">
        <is>
          <t>30</t>
        </is>
      </c>
      <c r="D198" s="807" t="inlineStr">
        <is>
          <t>6</t>
        </is>
      </c>
      <c r="E198" s="720">
        <f>C198*D198</f>
        <v/>
      </c>
      <c r="F198" s="1183" t="inlineStr">
        <is>
          <t>等级 3 ：勇者无敌，增加自身武器伤害和命中率12%，持续三回合。</t>
        </is>
      </c>
      <c r="G198" s="129" t="n"/>
      <c r="H198" s="129" t="n"/>
      <c r="I198" s="129" t="n"/>
      <c r="J198" s="129" t="n"/>
      <c r="K198" s="129" t="n"/>
      <c r="L198" s="129" t="n"/>
      <c r="M198" s="129" t="n"/>
      <c r="N198" s="129" t="n"/>
      <c r="O198" s="130" t="n"/>
    </row>
    <row r="199" ht="24" customHeight="1">
      <c r="A199" s="414" t="n"/>
      <c r="B199" s="292" t="inlineStr">
        <is>
          <t>4</t>
        </is>
      </c>
      <c r="C199" s="807" t="inlineStr">
        <is>
          <t>40</t>
        </is>
      </c>
      <c r="D199" s="807" t="inlineStr">
        <is>
          <t>8</t>
        </is>
      </c>
      <c r="E199" s="720">
        <f>C199*D199</f>
        <v/>
      </c>
      <c r="F199" s="1183" t="inlineStr">
        <is>
          <t>等级 4 ：勇者无敌，增加自身武器伤害和命中率14%，持续三回合。</t>
        </is>
      </c>
      <c r="G199" s="129" t="n"/>
      <c r="H199" s="129" t="n"/>
      <c r="I199" s="129" t="n"/>
      <c r="J199" s="129" t="n"/>
      <c r="K199" s="129" t="n"/>
      <c r="L199" s="129" t="n"/>
      <c r="M199" s="129" t="n"/>
      <c r="N199" s="129" t="n"/>
      <c r="O199" s="130" t="n"/>
    </row>
    <row r="200" ht="24" customHeight="1">
      <c r="A200" s="414" t="n"/>
      <c r="B200" s="292" t="inlineStr">
        <is>
          <t>8</t>
        </is>
      </c>
      <c r="C200" s="807" t="inlineStr">
        <is>
          <t>50</t>
        </is>
      </c>
      <c r="D200" s="807" t="inlineStr">
        <is>
          <t>8</t>
        </is>
      </c>
      <c r="E200" s="720">
        <f>C200*D200</f>
        <v/>
      </c>
      <c r="F200" s="1183" t="inlineStr">
        <is>
          <t>等级 5 ：勇者无敌，增加自身武器伤害和命中率16%，持续三回合。</t>
        </is>
      </c>
      <c r="G200" s="129" t="n"/>
      <c r="H200" s="129" t="n"/>
      <c r="I200" s="129" t="n"/>
      <c r="J200" s="129" t="n"/>
      <c r="K200" s="129" t="n"/>
      <c r="L200" s="129" t="n"/>
      <c r="M200" s="129" t="n"/>
      <c r="N200" s="129" t="n"/>
      <c r="O200" s="130" t="n"/>
    </row>
    <row r="201" ht="24" customHeight="1">
      <c r="A201" s="414" t="n"/>
      <c r="B201" s="292" t="inlineStr">
        <is>
          <t>12</t>
        </is>
      </c>
      <c r="C201" s="807" t="inlineStr">
        <is>
          <t>60</t>
        </is>
      </c>
      <c r="D201" s="807" t="inlineStr">
        <is>
          <t>10</t>
        </is>
      </c>
      <c r="E201" s="720">
        <f>C201*D201</f>
        <v/>
      </c>
      <c r="F201" s="1183" t="inlineStr">
        <is>
          <t>等级 6 ：勇者无敌，增加自身武器伤害和命中率19%，持续三回合。</t>
        </is>
      </c>
      <c r="G201" s="129" t="n"/>
      <c r="H201" s="129" t="n"/>
      <c r="I201" s="129" t="n"/>
      <c r="J201" s="129" t="n"/>
      <c r="K201" s="129" t="n"/>
      <c r="L201" s="129" t="n"/>
      <c r="M201" s="129" t="n"/>
      <c r="N201" s="129" t="n"/>
      <c r="O201" s="130" t="n"/>
    </row>
    <row r="202" ht="24" customHeight="1">
      <c r="A202" s="414" t="n"/>
      <c r="B202" s="292" t="inlineStr">
        <is>
          <t>16</t>
        </is>
      </c>
      <c r="C202" s="807" t="inlineStr">
        <is>
          <t>70</t>
        </is>
      </c>
      <c r="D202" s="807" t="inlineStr">
        <is>
          <t>10</t>
        </is>
      </c>
      <c r="E202" s="720">
        <f>C202*D202</f>
        <v/>
      </c>
      <c r="F202" s="1183" t="inlineStr">
        <is>
          <t>等级 7 ：勇者无敌，增加自身武器伤害和命中率21%，持续三回合。</t>
        </is>
      </c>
      <c r="G202" s="129" t="n"/>
      <c r="H202" s="129" t="n"/>
      <c r="I202" s="129" t="n"/>
      <c r="J202" s="129" t="n"/>
      <c r="K202" s="129" t="n"/>
      <c r="L202" s="129" t="n"/>
      <c r="M202" s="129" t="n"/>
      <c r="N202" s="129" t="n"/>
      <c r="O202" s="130" t="n"/>
    </row>
    <row r="203" ht="24" customHeight="1">
      <c r="A203" s="414" t="n"/>
      <c r="B203" s="292" t="inlineStr">
        <is>
          <t>20</t>
        </is>
      </c>
      <c r="C203" s="807" t="inlineStr">
        <is>
          <t>80</t>
        </is>
      </c>
      <c r="D203" s="807" t="inlineStr">
        <is>
          <t>15</t>
        </is>
      </c>
      <c r="E203" s="720">
        <f>C203*D203</f>
        <v/>
      </c>
      <c r="F203" s="1183" t="inlineStr">
        <is>
          <t>等级 8 ：勇者无敌，增加自身武器伤害和命中率24%，持续三回合。</t>
        </is>
      </c>
      <c r="G203" s="129" t="n"/>
      <c r="H203" s="129" t="n"/>
      <c r="I203" s="129" t="n"/>
      <c r="J203" s="129" t="n"/>
      <c r="K203" s="129" t="n"/>
      <c r="L203" s="129" t="n"/>
      <c r="M203" s="129" t="n"/>
      <c r="N203" s="129" t="n"/>
      <c r="O203" s="130" t="n"/>
    </row>
    <row r="204" ht="24" customHeight="1">
      <c r="A204" s="414" t="n"/>
      <c r="B204" s="292" t="inlineStr">
        <is>
          <t>28</t>
        </is>
      </c>
      <c r="C204" s="807" t="inlineStr">
        <is>
          <t>100</t>
        </is>
      </c>
      <c r="D204" s="807" t="inlineStr">
        <is>
          <t>15</t>
        </is>
      </c>
      <c r="E204" s="720">
        <f>C204*D204</f>
        <v/>
      </c>
      <c r="F204" s="1183" t="inlineStr">
        <is>
          <t>等级 9 ：勇者无敌，增加自身武器伤害和命中率27%，持续三回合。</t>
        </is>
      </c>
      <c r="G204" s="129" t="n"/>
      <c r="H204" s="129" t="n"/>
      <c r="I204" s="129" t="n"/>
      <c r="J204" s="129" t="n"/>
      <c r="K204" s="129" t="n"/>
      <c r="L204" s="129" t="n"/>
      <c r="M204" s="129" t="n"/>
      <c r="N204" s="129" t="n"/>
      <c r="O204" s="130" t="n"/>
    </row>
    <row r="205" ht="24" customHeight="1">
      <c r="A205" s="749" t="n"/>
      <c r="B205" s="1290" t="inlineStr">
        <is>
          <t>40</t>
        </is>
      </c>
      <c r="C205" s="1170" t="inlineStr">
        <is>
          <t>x</t>
        </is>
      </c>
      <c r="D205" s="1170" t="inlineStr">
        <is>
          <t>x</t>
        </is>
      </c>
      <c r="E205" s="1171" t="inlineStr">
        <is>
          <t>x</t>
        </is>
      </c>
      <c r="F205" s="1291" t="inlineStr">
        <is>
          <t>等级10：勇者无敌，增加自身武器伤害和命中率30%，持续三回合。</t>
        </is>
      </c>
      <c r="G205" s="194" t="n"/>
      <c r="H205" s="194" t="n"/>
      <c r="I205" s="194" t="n"/>
      <c r="J205" s="194" t="n"/>
      <c r="K205" s="194" t="n"/>
      <c r="L205" s="194" t="n"/>
      <c r="M205" s="194" t="n"/>
      <c r="N205" s="194" t="n"/>
      <c r="O205" s="410" t="n"/>
    </row>
    <row r="206" ht="24" customHeight="1">
      <c r="A206" s="765" t="inlineStr"/>
      <c r="B206" s="3" t="n"/>
      <c r="C206" s="3" t="n"/>
      <c r="D206" s="3" t="n"/>
      <c r="E206" s="3" t="n"/>
      <c r="F206" s="3" t="n"/>
      <c r="G206" s="3" t="n"/>
      <c r="H206" s="3" t="n"/>
      <c r="I206" s="3" t="n"/>
      <c r="J206" s="3" t="n"/>
      <c r="K206" s="3" t="n"/>
      <c r="L206" s="3" t="n"/>
      <c r="M206" s="3" t="n"/>
      <c r="N206" s="3" t="n"/>
      <c r="O206" s="3" t="n"/>
    </row>
    <row r="207" ht="24" customHeight="1">
      <c r="A207" s="118" t="inlineStr">
        <is>
          <t>雪地</t>
        </is>
      </c>
      <c r="B207" s="96" t="inlineStr">
        <is>
          <t>战斗力</t>
        </is>
      </c>
      <c r="C207" s="96" t="inlineStr">
        <is>
          <t>进度值</t>
        </is>
      </c>
      <c r="D207" s="96" t="inlineStr">
        <is>
          <t>单次材料</t>
        </is>
      </c>
      <c r="E207" s="201" t="inlineStr">
        <is>
          <t>满值材料</t>
        </is>
      </c>
      <c r="F207" s="388" t="inlineStr">
        <is>
          <t>效果说明</t>
        </is>
      </c>
      <c r="G207" s="3" t="n"/>
      <c r="H207" s="3" t="n"/>
      <c r="I207" s="3" t="n"/>
      <c r="J207" s="3" t="n"/>
      <c r="K207" s="3" t="n"/>
      <c r="L207" s="3" t="n"/>
      <c r="M207" s="3" t="n"/>
      <c r="N207" s="3" t="n"/>
      <c r="O207" s="3" t="n"/>
    </row>
    <row r="208" ht="24" customHeight="1">
      <c r="A208" s="744" t="inlineStr">
        <is>
          <t>雪人
战魂组A1
普通乐斗</t>
        </is>
      </c>
      <c r="B208" s="759" t="inlineStr">
        <is>
          <t>0</t>
        </is>
      </c>
      <c r="C208" s="1288" t="inlineStr">
        <is>
          <t>5</t>
        </is>
      </c>
      <c r="D208" s="1288" t="inlineStr">
        <is>
          <t>2</t>
        </is>
      </c>
      <c r="E208" s="726">
        <f>C208*D208</f>
        <v/>
      </c>
      <c r="F208" s="1289" t="inlineStr">
        <is>
          <t>等级 0 ：茫茫大雪降低自己20%的速度，有80%的概率被眩晕一回合。</t>
        </is>
      </c>
      <c r="G208" s="123" t="n"/>
      <c r="H208" s="123" t="n"/>
      <c r="I208" s="123" t="n"/>
      <c r="J208" s="123" t="n"/>
      <c r="K208" s="123" t="n"/>
      <c r="L208" s="123" t="n"/>
      <c r="M208" s="123" t="n"/>
      <c r="N208" s="123" t="n"/>
      <c r="O208" s="124" t="n"/>
    </row>
    <row r="209" ht="24" customHeight="1">
      <c r="A209" s="414" t="n"/>
      <c r="B209" s="292" t="inlineStr">
        <is>
          <t>0.1</t>
        </is>
      </c>
      <c r="C209" s="807" t="inlineStr">
        <is>
          <t>8</t>
        </is>
      </c>
      <c r="D209" s="807" t="inlineStr">
        <is>
          <t>2</t>
        </is>
      </c>
      <c r="E209" s="720">
        <f>C209*D209</f>
        <v/>
      </c>
      <c r="F209" s="1183" t="inlineStr">
        <is>
          <t>等级 1 ：茫茫大雪降低自己20%的速度，有50%的概率被眩晕一回合。</t>
        </is>
      </c>
      <c r="G209" s="129" t="n"/>
      <c r="H209" s="129" t="n"/>
      <c r="I209" s="129" t="n"/>
      <c r="J209" s="129" t="n"/>
      <c r="K209" s="129" t="n"/>
      <c r="L209" s="129" t="n"/>
      <c r="M209" s="129" t="n"/>
      <c r="N209" s="129" t="n"/>
      <c r="O209" s="130" t="n"/>
    </row>
    <row r="210" ht="24" customHeight="1">
      <c r="A210" s="414" t="n"/>
      <c r="B210" s="292" t="inlineStr">
        <is>
          <t>0.2</t>
        </is>
      </c>
      <c r="C210" s="807" t="inlineStr">
        <is>
          <t>10</t>
        </is>
      </c>
      <c r="D210" s="807" t="inlineStr">
        <is>
          <t>3</t>
        </is>
      </c>
      <c r="E210" s="720">
        <f>C210*D210</f>
        <v/>
      </c>
      <c r="F210" s="1183" t="inlineStr">
        <is>
          <t>等级 2 ：茫茫大雪降低自己18%的速度，有45%的概率被眩晕一回合。</t>
        </is>
      </c>
      <c r="G210" s="129" t="n"/>
      <c r="H210" s="129" t="n"/>
      <c r="I210" s="129" t="n"/>
      <c r="J210" s="129" t="n"/>
      <c r="K210" s="129" t="n"/>
      <c r="L210" s="129" t="n"/>
      <c r="M210" s="129" t="n"/>
      <c r="N210" s="129" t="n"/>
      <c r="O210" s="130" t="n"/>
    </row>
    <row r="211" ht="24" customHeight="1">
      <c r="A211" s="414" t="n"/>
      <c r="B211" s="292" t="inlineStr">
        <is>
          <t>0.5</t>
        </is>
      </c>
      <c r="C211" s="807" t="inlineStr">
        <is>
          <t>15</t>
        </is>
      </c>
      <c r="D211" s="807" t="inlineStr">
        <is>
          <t>3</t>
        </is>
      </c>
      <c r="E211" s="720">
        <f>C211*D211</f>
        <v/>
      </c>
      <c r="F211" s="1183" t="inlineStr">
        <is>
          <t>等级 3 ：茫茫大雪降低自己16%的速度，有40%的概率被眩晕一回合。</t>
        </is>
      </c>
      <c r="G211" s="129" t="n"/>
      <c r="H211" s="129" t="n"/>
      <c r="I211" s="129" t="n"/>
      <c r="J211" s="129" t="n"/>
      <c r="K211" s="129" t="n"/>
      <c r="L211" s="129" t="n"/>
      <c r="M211" s="129" t="n"/>
      <c r="N211" s="129" t="n"/>
      <c r="O211" s="130" t="n"/>
    </row>
    <row r="212" ht="24" customHeight="1">
      <c r="A212" s="414" t="n"/>
      <c r="B212" s="292" t="inlineStr">
        <is>
          <t>1</t>
        </is>
      </c>
      <c r="C212" s="807" t="inlineStr">
        <is>
          <t>20</t>
        </is>
      </c>
      <c r="D212" s="807" t="inlineStr">
        <is>
          <t>4</t>
        </is>
      </c>
      <c r="E212" s="720">
        <f>C212*D212</f>
        <v/>
      </c>
      <c r="F212" s="1183" t="inlineStr">
        <is>
          <t>等级 4 ：茫茫大雪降低自己14%的速度，有35%的概率被眩晕一回合。</t>
        </is>
      </c>
      <c r="G212" s="129" t="n"/>
      <c r="H212" s="129" t="n"/>
      <c r="I212" s="129" t="n"/>
      <c r="J212" s="129" t="n"/>
      <c r="K212" s="129" t="n"/>
      <c r="L212" s="129" t="n"/>
      <c r="M212" s="129" t="n"/>
      <c r="N212" s="129" t="n"/>
      <c r="O212" s="130" t="n"/>
    </row>
    <row r="213" ht="24" customHeight="1">
      <c r="A213" s="414" t="n"/>
      <c r="B213" s="292" t="inlineStr">
        <is>
          <t>2</t>
        </is>
      </c>
      <c r="C213" s="807" t="inlineStr">
        <is>
          <t>25</t>
        </is>
      </c>
      <c r="D213" s="807" t="inlineStr">
        <is>
          <t>4</t>
        </is>
      </c>
      <c r="E213" s="720">
        <f>C213*D213</f>
        <v/>
      </c>
      <c r="F213" s="1183" t="inlineStr">
        <is>
          <t>等级 5 ：茫茫大雪降低自己12%的速度，有30%的概率被眩晕一回合。</t>
        </is>
      </c>
      <c r="G213" s="129" t="n"/>
      <c r="H213" s="129" t="n"/>
      <c r="I213" s="129" t="n"/>
      <c r="J213" s="129" t="n"/>
      <c r="K213" s="129" t="n"/>
      <c r="L213" s="129" t="n"/>
      <c r="M213" s="129" t="n"/>
      <c r="N213" s="129" t="n"/>
      <c r="O213" s="130" t="n"/>
    </row>
    <row r="214" ht="24" customHeight="1">
      <c r="A214" s="414" t="n"/>
      <c r="B214" s="292" t="inlineStr">
        <is>
          <t>3</t>
        </is>
      </c>
      <c r="C214" s="807" t="inlineStr">
        <is>
          <t>30</t>
        </is>
      </c>
      <c r="D214" s="807" t="inlineStr">
        <is>
          <t>5</t>
        </is>
      </c>
      <c r="E214" s="720">
        <f>C214*D214</f>
        <v/>
      </c>
      <c r="F214" s="1183" t="inlineStr">
        <is>
          <t>等级 6 ：茫茫大雪降低自己10%的速度，有25%的概率被眩晕一回合。</t>
        </is>
      </c>
      <c r="G214" s="129" t="n"/>
      <c r="H214" s="129" t="n"/>
      <c r="I214" s="129" t="n"/>
      <c r="J214" s="129" t="n"/>
      <c r="K214" s="129" t="n"/>
      <c r="L214" s="129" t="n"/>
      <c r="M214" s="129" t="n"/>
      <c r="N214" s="129" t="n"/>
      <c r="O214" s="130" t="n"/>
    </row>
    <row r="215" ht="24" customHeight="1">
      <c r="A215" s="414" t="n"/>
      <c r="B215" s="292" t="inlineStr">
        <is>
          <t>4</t>
        </is>
      </c>
      <c r="C215" s="807" t="inlineStr">
        <is>
          <t>35</t>
        </is>
      </c>
      <c r="D215" s="807" t="inlineStr">
        <is>
          <t>5</t>
        </is>
      </c>
      <c r="E215" s="720">
        <f>C215*D215</f>
        <v/>
      </c>
      <c r="F215" s="1183" t="inlineStr">
        <is>
          <t>等级 7 ：茫茫大雪降低自己 8 %的速度，有20%的概率被眩晕一回合。</t>
        </is>
      </c>
      <c r="G215" s="129" t="n"/>
      <c r="H215" s="129" t="n"/>
      <c r="I215" s="129" t="n"/>
      <c r="J215" s="129" t="n"/>
      <c r="K215" s="129" t="n"/>
      <c r="L215" s="129" t="n"/>
      <c r="M215" s="129" t="n"/>
      <c r="N215" s="129" t="n"/>
      <c r="O215" s="130" t="n"/>
    </row>
    <row r="216" ht="24" customHeight="1">
      <c r="A216" s="414" t="n"/>
      <c r="B216" s="292" t="inlineStr">
        <is>
          <t>5</t>
        </is>
      </c>
      <c r="C216" s="807" t="inlineStr">
        <is>
          <t>40</t>
        </is>
      </c>
      <c r="D216" s="807" t="inlineStr">
        <is>
          <t>6</t>
        </is>
      </c>
      <c r="E216" s="720">
        <f>C216*D216</f>
        <v/>
      </c>
      <c r="F216" s="1183" t="inlineStr">
        <is>
          <t>等级 8 ：茫茫大雪降低自己 6 %的速度，有15%的概率被眩晕一回合。</t>
        </is>
      </c>
      <c r="G216" s="129" t="n"/>
      <c r="H216" s="129" t="n"/>
      <c r="I216" s="129" t="n"/>
      <c r="J216" s="129" t="n"/>
      <c r="K216" s="129" t="n"/>
      <c r="L216" s="129" t="n"/>
      <c r="M216" s="129" t="n"/>
      <c r="N216" s="129" t="n"/>
      <c r="O216" s="130" t="n"/>
    </row>
    <row r="217" ht="24" customHeight="1">
      <c r="A217" s="414" t="n"/>
      <c r="B217" s="292" t="inlineStr">
        <is>
          <t>7</t>
        </is>
      </c>
      <c r="C217" s="807" t="inlineStr">
        <is>
          <t>50</t>
        </is>
      </c>
      <c r="D217" s="807" t="inlineStr">
        <is>
          <t>6</t>
        </is>
      </c>
      <c r="E217" s="720">
        <f>C217*D217</f>
        <v/>
      </c>
      <c r="F217" s="1183" t="inlineStr">
        <is>
          <t>等级 9 ：茫茫大雪降低自己 4 %的速度，有10%的概率被眩晕一回合。</t>
        </is>
      </c>
      <c r="G217" s="129" t="n"/>
      <c r="H217" s="129" t="n"/>
      <c r="I217" s="129" t="n"/>
      <c r="J217" s="129" t="n"/>
      <c r="K217" s="129" t="n"/>
      <c r="L217" s="129" t="n"/>
      <c r="M217" s="129" t="n"/>
      <c r="N217" s="129" t="n"/>
      <c r="O217" s="130" t="n"/>
    </row>
    <row r="218" ht="24" customHeight="1">
      <c r="A218" s="749" t="n"/>
      <c r="B218" s="1290" t="inlineStr">
        <is>
          <t>10</t>
        </is>
      </c>
      <c r="C218" s="1170" t="inlineStr">
        <is>
          <t>x</t>
        </is>
      </c>
      <c r="D218" s="1170" t="inlineStr">
        <is>
          <t>x</t>
        </is>
      </c>
      <c r="E218" s="1171" t="inlineStr">
        <is>
          <t>x</t>
        </is>
      </c>
      <c r="F218" s="1291" t="inlineStr">
        <is>
          <t>等级10：茫茫大雪降低自己 0 %的速度，有 5 %的概率被眩晕一回合。</t>
        </is>
      </c>
      <c r="G218" s="194" t="n"/>
      <c r="H218" s="194" t="n"/>
      <c r="I218" s="194" t="n"/>
      <c r="J218" s="194" t="n"/>
      <c r="K218" s="194" t="n"/>
      <c r="L218" s="194" t="n"/>
      <c r="M218" s="194" t="n"/>
      <c r="N218" s="194" t="n"/>
      <c r="O218" s="410" t="n"/>
    </row>
    <row r="219" ht="24" customHeight="1">
      <c r="A219" s="765" t="inlineStr"/>
      <c r="B219" s="3" t="n"/>
      <c r="C219" s="3" t="n"/>
      <c r="D219" s="3" t="n"/>
      <c r="E219" s="3" t="n"/>
      <c r="F219" s="3" t="n"/>
      <c r="G219" s="3" t="n"/>
      <c r="H219" s="3" t="n"/>
      <c r="I219" s="3" t="n"/>
      <c r="J219" s="3" t="n"/>
      <c r="K219" s="3" t="n"/>
      <c r="L219" s="3" t="n"/>
      <c r="M219" s="3" t="n"/>
      <c r="N219" s="3" t="n"/>
      <c r="O219" s="3" t="n"/>
    </row>
    <row r="220" ht="24" customHeight="1">
      <c r="A220" s="118" t="inlineStr">
        <is>
          <t>结拜竹林</t>
        </is>
      </c>
      <c r="B220" s="96" t="inlineStr">
        <is>
          <t>战斗力</t>
        </is>
      </c>
      <c r="C220" s="96" t="inlineStr">
        <is>
          <t>进度值</t>
        </is>
      </c>
      <c r="D220" s="96" t="inlineStr">
        <is>
          <t>单次材料</t>
        </is>
      </c>
      <c r="E220" s="201" t="inlineStr">
        <is>
          <t>满值材料</t>
        </is>
      </c>
      <c r="F220" s="388" t="inlineStr">
        <is>
          <t>效果说明</t>
        </is>
      </c>
      <c r="G220" s="3" t="n"/>
      <c r="H220" s="3" t="n"/>
      <c r="I220" s="3" t="n"/>
      <c r="J220" s="3" t="n"/>
      <c r="K220" s="3" t="n"/>
      <c r="L220" s="3" t="n"/>
      <c r="M220" s="3" t="n"/>
      <c r="N220" s="3" t="n"/>
      <c r="O220" s="3" t="n"/>
    </row>
    <row r="221" ht="24" customHeight="1">
      <c r="A221" s="744" t="inlineStr">
        <is>
          <t>落叶萧萧
战魂组A2
结拜争霸</t>
        </is>
      </c>
      <c r="B221" s="759" t="inlineStr">
        <is>
          <t>0</t>
        </is>
      </c>
      <c r="C221" s="1288" t="inlineStr">
        <is>
          <t>10</t>
        </is>
      </c>
      <c r="D221" s="1288" t="inlineStr">
        <is>
          <t>2</t>
        </is>
      </c>
      <c r="E221" s="726">
        <f>C221*D221</f>
        <v/>
      </c>
      <c r="F221" s="1289" t="inlineStr">
        <is>
          <t>等级 0 ：x</t>
        </is>
      </c>
      <c r="G221" s="123" t="n"/>
      <c r="H221" s="123" t="n"/>
      <c r="I221" s="123" t="n"/>
      <c r="J221" s="123" t="n"/>
      <c r="K221" s="123" t="n"/>
      <c r="L221" s="123" t="n"/>
      <c r="M221" s="123" t="n"/>
      <c r="N221" s="123" t="n"/>
      <c r="O221" s="124" t="n"/>
    </row>
    <row r="222" ht="24" customHeight="1">
      <c r="A222" s="414" t="n"/>
      <c r="B222" s="292" t="inlineStr">
        <is>
          <t>0.2</t>
        </is>
      </c>
      <c r="C222" s="807" t="inlineStr">
        <is>
          <t>15</t>
        </is>
      </c>
      <c r="D222" s="807" t="inlineStr">
        <is>
          <t>2</t>
        </is>
      </c>
      <c r="E222" s="720" t="inlineStr">
        <is>
          <t>30</t>
        </is>
      </c>
      <c r="F222" s="1183" t="inlineStr">
        <is>
          <t>等级 1 ：有 60 %概率给自己恢复两把已经丢掉的武器，增加 9 %的速度，持续三回合。</t>
        </is>
      </c>
      <c r="G222" s="129" t="n"/>
      <c r="H222" s="129" t="n"/>
      <c r="I222" s="129" t="n"/>
      <c r="J222" s="129" t="n"/>
      <c r="K222" s="129" t="n"/>
      <c r="L222" s="129" t="n"/>
      <c r="M222" s="129" t="n"/>
      <c r="N222" s="129" t="n"/>
      <c r="O222" s="130" t="n"/>
    </row>
    <row r="223" ht="24" customHeight="1">
      <c r="A223" s="414" t="n"/>
      <c r="B223" s="292" t="inlineStr">
        <is>
          <t>0.5</t>
        </is>
      </c>
      <c r="C223" s="807" t="inlineStr">
        <is>
          <t>20</t>
        </is>
      </c>
      <c r="D223" s="807" t="inlineStr">
        <is>
          <t>3</t>
        </is>
      </c>
      <c r="E223" s="720">
        <f>C223*D223</f>
        <v/>
      </c>
      <c r="F223" s="1183" t="inlineStr">
        <is>
          <t>等级 2 ：有 60 %概率给自己恢复两把已经丢掉的武器，增加10%的速度，持续三回合。</t>
        </is>
      </c>
      <c r="G223" s="129" t="n"/>
      <c r="H223" s="129" t="n"/>
      <c r="I223" s="129" t="n"/>
      <c r="J223" s="129" t="n"/>
      <c r="K223" s="129" t="n"/>
      <c r="L223" s="129" t="n"/>
      <c r="M223" s="129" t="n"/>
      <c r="N223" s="129" t="n"/>
      <c r="O223" s="130" t="n"/>
    </row>
    <row r="224" ht="24" customHeight="1">
      <c r="A224" s="414" t="n"/>
      <c r="B224" s="292" t="inlineStr">
        <is>
          <t>1</t>
        </is>
      </c>
      <c r="C224" s="807" t="inlineStr">
        <is>
          <t>30</t>
        </is>
      </c>
      <c r="D224" s="807" t="inlineStr">
        <is>
          <t>3</t>
        </is>
      </c>
      <c r="E224" s="720">
        <f>C224*D224</f>
        <v/>
      </c>
      <c r="F224" s="1183" t="inlineStr">
        <is>
          <t>等级 3 ：有 60 %概率给自己恢复两把已经丢掉的武器，增加12%的速度，持续三回合。</t>
        </is>
      </c>
      <c r="G224" s="129" t="n"/>
      <c r="H224" s="129" t="n"/>
      <c r="I224" s="129" t="n"/>
      <c r="J224" s="129" t="n"/>
      <c r="K224" s="129" t="n"/>
      <c r="L224" s="129" t="n"/>
      <c r="M224" s="129" t="n"/>
      <c r="N224" s="129" t="n"/>
      <c r="O224" s="130" t="n"/>
    </row>
    <row r="225" ht="24" customHeight="1">
      <c r="A225" s="414" t="n"/>
      <c r="B225" s="292" t="inlineStr">
        <is>
          <t>2</t>
        </is>
      </c>
      <c r="C225" s="807" t="inlineStr">
        <is>
          <t>40</t>
        </is>
      </c>
      <c r="D225" s="807" t="inlineStr">
        <is>
          <t>4</t>
        </is>
      </c>
      <c r="E225" s="720">
        <f>C225*D225</f>
        <v/>
      </c>
      <c r="F225" s="1183" t="inlineStr">
        <is>
          <t>等级 4 ：有 70 %概率给自己恢复两把已经丢掉的武器，增加14%的速度，持续三回合。</t>
        </is>
      </c>
      <c r="G225" s="129" t="n"/>
      <c r="H225" s="129" t="n"/>
      <c r="I225" s="129" t="n"/>
      <c r="J225" s="129" t="n"/>
      <c r="K225" s="129" t="n"/>
      <c r="L225" s="129" t="n"/>
      <c r="M225" s="129" t="n"/>
      <c r="N225" s="129" t="n"/>
      <c r="O225" s="130" t="n"/>
    </row>
    <row r="226" ht="24" customHeight="1">
      <c r="A226" s="414" t="n"/>
      <c r="B226" s="292" t="inlineStr">
        <is>
          <t>4</t>
        </is>
      </c>
      <c r="C226" s="807" t="inlineStr">
        <is>
          <t>50</t>
        </is>
      </c>
      <c r="D226" s="807" t="inlineStr">
        <is>
          <t>4</t>
        </is>
      </c>
      <c r="E226" s="720">
        <f>C226*D226</f>
        <v/>
      </c>
      <c r="F226" s="1183" t="inlineStr">
        <is>
          <t>等级 5 ：有 70 %概率给自己恢复两把已经丢掉的武器，增加16%的速度，持续三回合。</t>
        </is>
      </c>
      <c r="G226" s="129" t="n"/>
      <c r="H226" s="129" t="n"/>
      <c r="I226" s="129" t="n"/>
      <c r="J226" s="129" t="n"/>
      <c r="K226" s="129" t="n"/>
      <c r="L226" s="129" t="n"/>
      <c r="M226" s="129" t="n"/>
      <c r="N226" s="129" t="n"/>
      <c r="O226" s="130" t="n"/>
    </row>
    <row r="227" ht="24" customHeight="1">
      <c r="A227" s="414" t="n"/>
      <c r="B227" s="292" t="inlineStr">
        <is>
          <t>6</t>
        </is>
      </c>
      <c r="C227" s="807" t="inlineStr">
        <is>
          <t>60</t>
        </is>
      </c>
      <c r="D227" s="807" t="inlineStr">
        <is>
          <t>5</t>
        </is>
      </c>
      <c r="E227" s="720">
        <f>C227*D227</f>
        <v/>
      </c>
      <c r="F227" s="1183" t="inlineStr">
        <is>
          <t>等级 6 ：有 80 %概率给自己恢复两把已经丢掉的武器，增加19%的速度，持续三回合。</t>
        </is>
      </c>
      <c r="G227" s="129" t="n"/>
      <c r="H227" s="129" t="n"/>
      <c r="I227" s="129" t="n"/>
      <c r="J227" s="129" t="n"/>
      <c r="K227" s="129" t="n"/>
      <c r="L227" s="129" t="n"/>
      <c r="M227" s="129" t="n"/>
      <c r="N227" s="129" t="n"/>
      <c r="O227" s="130" t="n"/>
    </row>
    <row r="228" ht="24" customHeight="1">
      <c r="A228" s="414" t="n"/>
      <c r="B228" s="292" t="inlineStr">
        <is>
          <t>8</t>
        </is>
      </c>
      <c r="C228" s="807" t="inlineStr">
        <is>
          <t>70</t>
        </is>
      </c>
      <c r="D228" s="807" t="inlineStr">
        <is>
          <t>5</t>
        </is>
      </c>
      <c r="E228" s="720">
        <f>C228*D228</f>
        <v/>
      </c>
      <c r="F228" s="1183" t="inlineStr">
        <is>
          <t>等级 7 ：有 80 %概率给自己恢复两把已经丢掉的武器，增加21%的速度，持续三回合。</t>
        </is>
      </c>
      <c r="G228" s="129" t="n"/>
      <c r="H228" s="129" t="n"/>
      <c r="I228" s="129" t="n"/>
      <c r="J228" s="129" t="n"/>
      <c r="K228" s="129" t="n"/>
      <c r="L228" s="129" t="n"/>
      <c r="M228" s="129" t="n"/>
      <c r="N228" s="129" t="n"/>
      <c r="O228" s="130" t="n"/>
    </row>
    <row r="229" ht="24" customHeight="1">
      <c r="A229" s="414" t="n"/>
      <c r="B229" s="292" t="inlineStr">
        <is>
          <t>10</t>
        </is>
      </c>
      <c r="C229" s="807" t="inlineStr">
        <is>
          <t>80</t>
        </is>
      </c>
      <c r="D229" s="807" t="inlineStr">
        <is>
          <t>8</t>
        </is>
      </c>
      <c r="E229" s="720">
        <f>C229*D229</f>
        <v/>
      </c>
      <c r="F229" s="1183" t="inlineStr">
        <is>
          <t>等级 8 ：有 90 %概率给自己恢复两把已经丢掉的武器，增加24%的速度，持续三回合。</t>
        </is>
      </c>
      <c r="G229" s="129" t="n"/>
      <c r="H229" s="129" t="n"/>
      <c r="I229" s="129" t="n"/>
      <c r="J229" s="129" t="n"/>
      <c r="K229" s="129" t="n"/>
      <c r="L229" s="129" t="n"/>
      <c r="M229" s="129" t="n"/>
      <c r="N229" s="129" t="n"/>
      <c r="O229" s="130" t="n"/>
    </row>
    <row r="230" ht="24" customHeight="1">
      <c r="A230" s="414" t="n"/>
      <c r="B230" s="292" t="inlineStr">
        <is>
          <t>14</t>
        </is>
      </c>
      <c r="C230" s="807" t="inlineStr">
        <is>
          <t>100</t>
        </is>
      </c>
      <c r="D230" s="807" t="inlineStr">
        <is>
          <t>8</t>
        </is>
      </c>
      <c r="E230" s="720">
        <f>C230*D230</f>
        <v/>
      </c>
      <c r="F230" s="1183" t="inlineStr">
        <is>
          <t>等级 9 ：有 90 %概率给自己恢复两把已经丢掉的武器，增加27%的速度，持续三回合。</t>
        </is>
      </c>
      <c r="G230" s="129" t="n"/>
      <c r="H230" s="129" t="n"/>
      <c r="I230" s="129" t="n"/>
      <c r="J230" s="129" t="n"/>
      <c r="K230" s="129" t="n"/>
      <c r="L230" s="129" t="n"/>
      <c r="M230" s="129" t="n"/>
      <c r="N230" s="129" t="n"/>
      <c r="O230" s="130" t="n"/>
    </row>
    <row r="231" ht="24" customHeight="1">
      <c r="A231" s="749" t="n"/>
      <c r="B231" s="1290" t="inlineStr">
        <is>
          <t>20</t>
        </is>
      </c>
      <c r="C231" s="1170" t="inlineStr">
        <is>
          <t>x</t>
        </is>
      </c>
      <c r="D231" s="1170" t="inlineStr">
        <is>
          <t>x</t>
        </is>
      </c>
      <c r="E231" s="1171" t="inlineStr">
        <is>
          <t>x</t>
        </is>
      </c>
      <c r="F231" s="1291" t="inlineStr">
        <is>
          <t>等级10：有100%概率给自己恢复两把已经丢掉的武器，增加30%的速度，持续三回合。</t>
        </is>
      </c>
      <c r="G231" s="194" t="n"/>
      <c r="H231" s="194" t="n"/>
      <c r="I231" s="194" t="n"/>
      <c r="J231" s="194" t="n"/>
      <c r="K231" s="194" t="n"/>
      <c r="L231" s="194" t="n"/>
      <c r="M231" s="194" t="n"/>
      <c r="N231" s="194" t="n"/>
      <c r="O231" s="410" t="n"/>
    </row>
    <row r="232" ht="24" customHeight="1">
      <c r="A232" s="765" t="inlineStr"/>
      <c r="B232" s="3" t="n"/>
      <c r="C232" s="3" t="n"/>
      <c r="D232" s="3" t="n"/>
      <c r="E232" s="3" t="n"/>
      <c r="F232" s="3" t="n"/>
      <c r="G232" s="3" t="n"/>
      <c r="H232" s="3" t="n"/>
      <c r="I232" s="3" t="n"/>
      <c r="J232" s="3" t="n"/>
      <c r="K232" s="3" t="n"/>
      <c r="L232" s="3" t="n"/>
      <c r="M232" s="3" t="n"/>
      <c r="N232" s="3" t="n"/>
      <c r="O232" s="3" t="n"/>
    </row>
    <row r="233" ht="24" customHeight="1">
      <c r="A233" s="118" t="inlineStr">
        <is>
          <t>罗马战场</t>
        </is>
      </c>
      <c r="B233" s="96" t="inlineStr">
        <is>
          <t>战斗力</t>
        </is>
      </c>
      <c r="C233" s="96" t="inlineStr">
        <is>
          <t>进度值</t>
        </is>
      </c>
      <c r="D233" s="96" t="inlineStr">
        <is>
          <t>单次材料</t>
        </is>
      </c>
      <c r="E233" s="201" t="inlineStr">
        <is>
          <t>满值材料</t>
        </is>
      </c>
      <c r="F233" s="388" t="inlineStr">
        <is>
          <t>效果说明</t>
        </is>
      </c>
      <c r="G233" s="3" t="n"/>
      <c r="H233" s="3" t="n"/>
      <c r="I233" s="3" t="n"/>
      <c r="J233" s="3" t="n"/>
      <c r="K233" s="3" t="n"/>
      <c r="L233" s="3" t="n"/>
      <c r="M233" s="3" t="n"/>
      <c r="N233" s="3" t="n"/>
      <c r="O233" s="3" t="n"/>
    </row>
    <row r="234" ht="24" customHeight="1">
      <c r="A234" s="744" t="inlineStr">
        <is>
          <t>角斗士
战魂组A3
竞技场</t>
        </is>
      </c>
      <c r="B234" s="759" t="inlineStr">
        <is>
          <t>0</t>
        </is>
      </c>
      <c r="C234" s="1288" t="inlineStr">
        <is>
          <t>10</t>
        </is>
      </c>
      <c r="D234" s="1288" t="inlineStr">
        <is>
          <t>2</t>
        </is>
      </c>
      <c r="E234" s="726">
        <f>C234*D234</f>
        <v/>
      </c>
      <c r="F234" s="1289" t="inlineStr">
        <is>
          <t>等级 0 ：x</t>
        </is>
      </c>
      <c r="G234" s="123" t="n"/>
      <c r="H234" s="123" t="n"/>
      <c r="I234" s="123" t="n"/>
      <c r="J234" s="123" t="n"/>
      <c r="K234" s="123" t="n"/>
      <c r="L234" s="123" t="n"/>
      <c r="M234" s="123" t="n"/>
      <c r="N234" s="123" t="n"/>
      <c r="O234" s="124" t="n"/>
    </row>
    <row r="235" ht="24" customHeight="1">
      <c r="A235" s="414" t="n"/>
      <c r="B235" s="292" t="inlineStr">
        <is>
          <t>0.2</t>
        </is>
      </c>
      <c r="C235" s="807" t="inlineStr">
        <is>
          <t>15</t>
        </is>
      </c>
      <c r="D235" s="807" t="inlineStr">
        <is>
          <t>2</t>
        </is>
      </c>
      <c r="E235" s="720">
        <f>C235*D235</f>
        <v/>
      </c>
      <c r="F235" s="1183" t="inlineStr">
        <is>
          <t>等级 1 ：牺牲自己20%固定减伤，额外增加其1.5倍的固定伤害，持续三回合。</t>
        </is>
      </c>
      <c r="G235" s="129" t="n"/>
      <c r="H235" s="129" t="n"/>
      <c r="I235" s="129" t="n"/>
      <c r="J235" s="129" t="n"/>
      <c r="K235" s="129" t="n"/>
      <c r="L235" s="129" t="n"/>
      <c r="M235" s="129" t="n"/>
      <c r="N235" s="129" t="n"/>
      <c r="O235" s="130" t="n"/>
    </row>
    <row r="236" ht="24" customHeight="1">
      <c r="A236" s="414" t="n"/>
      <c r="B236" s="292" t="inlineStr">
        <is>
          <t>0.5</t>
        </is>
      </c>
      <c r="C236" s="807" t="inlineStr">
        <is>
          <t>20</t>
        </is>
      </c>
      <c r="D236" s="807" t="inlineStr">
        <is>
          <t>3</t>
        </is>
      </c>
      <c r="E236" s="720">
        <f>C236*D236</f>
        <v/>
      </c>
      <c r="F236" s="1183" t="inlineStr">
        <is>
          <t>等级 2 ：牺牲自己20%固定减伤，额外增加其1.8倍的固定伤害，持续三回合。</t>
        </is>
      </c>
      <c r="G236" s="129" t="n"/>
      <c r="H236" s="129" t="n"/>
      <c r="I236" s="129" t="n"/>
      <c r="J236" s="129" t="n"/>
      <c r="K236" s="129" t="n"/>
      <c r="L236" s="129" t="n"/>
      <c r="M236" s="129" t="n"/>
      <c r="N236" s="129" t="n"/>
      <c r="O236" s="130" t="n"/>
    </row>
    <row r="237" ht="24" customHeight="1">
      <c r="A237" s="414" t="n"/>
      <c r="B237" s="292" t="inlineStr">
        <is>
          <t>1</t>
        </is>
      </c>
      <c r="C237" s="807" t="inlineStr">
        <is>
          <t>30</t>
        </is>
      </c>
      <c r="D237" s="807" t="inlineStr">
        <is>
          <t>3</t>
        </is>
      </c>
      <c r="E237" s="720">
        <f>C237*D237</f>
        <v/>
      </c>
      <c r="F237" s="1183" t="inlineStr">
        <is>
          <t>等级 3 ：牺牲自己20%固定减伤，额外增加其2.0倍的固定伤害，持续三回合。</t>
        </is>
      </c>
      <c r="G237" s="129" t="n"/>
      <c r="H237" s="129" t="n"/>
      <c r="I237" s="129" t="n"/>
      <c r="J237" s="129" t="n"/>
      <c r="K237" s="129" t="n"/>
      <c r="L237" s="129" t="n"/>
      <c r="M237" s="129" t="n"/>
      <c r="N237" s="129" t="n"/>
      <c r="O237" s="130" t="n"/>
    </row>
    <row r="238" ht="24" customHeight="1">
      <c r="A238" s="414" t="n"/>
      <c r="B238" s="292" t="inlineStr">
        <is>
          <t>2</t>
        </is>
      </c>
      <c r="C238" s="807" t="inlineStr">
        <is>
          <t>40</t>
        </is>
      </c>
      <c r="D238" s="807" t="inlineStr">
        <is>
          <t>4</t>
        </is>
      </c>
      <c r="E238" s="720">
        <f>C238*D238</f>
        <v/>
      </c>
      <c r="F238" s="1183" t="inlineStr">
        <is>
          <t>等级 4 ：牺牲自己25%固定减伤，额外增加其2.0倍的固定伤害，持续三回合。</t>
        </is>
      </c>
      <c r="G238" s="129" t="n"/>
      <c r="H238" s="129" t="n"/>
      <c r="I238" s="129" t="n"/>
      <c r="J238" s="129" t="n"/>
      <c r="K238" s="129" t="n"/>
      <c r="L238" s="129" t="n"/>
      <c r="M238" s="129" t="n"/>
      <c r="N238" s="129" t="n"/>
      <c r="O238" s="130" t="n"/>
    </row>
    <row r="239" ht="24" customHeight="1">
      <c r="A239" s="414" t="n"/>
      <c r="B239" s="292" t="inlineStr">
        <is>
          <t>4</t>
        </is>
      </c>
      <c r="C239" s="807" t="inlineStr">
        <is>
          <t>50</t>
        </is>
      </c>
      <c r="D239" s="807" t="inlineStr">
        <is>
          <t>4</t>
        </is>
      </c>
      <c r="E239" s="720">
        <f>C239*D239</f>
        <v/>
      </c>
      <c r="F239" s="1183" t="inlineStr">
        <is>
          <t>等级 5 ：牺牲自己25%固定减伤，额外增加其2.2倍的固定伤害，持续三回合。</t>
        </is>
      </c>
      <c r="G239" s="129" t="n"/>
      <c r="H239" s="129" t="n"/>
      <c r="I239" s="129" t="n"/>
      <c r="J239" s="129" t="n"/>
      <c r="K239" s="129" t="n"/>
      <c r="L239" s="129" t="n"/>
      <c r="M239" s="129" t="n"/>
      <c r="N239" s="129" t="n"/>
      <c r="O239" s="130" t="n"/>
    </row>
    <row r="240" ht="24" customHeight="1">
      <c r="A240" s="414" t="n"/>
      <c r="B240" s="292" t="inlineStr">
        <is>
          <t>6</t>
        </is>
      </c>
      <c r="C240" s="807" t="inlineStr">
        <is>
          <t>60</t>
        </is>
      </c>
      <c r="D240" s="807" t="inlineStr">
        <is>
          <t>5</t>
        </is>
      </c>
      <c r="E240" s="720">
        <f>C240*D240</f>
        <v/>
      </c>
      <c r="F240" s="1183" t="inlineStr">
        <is>
          <t>等级 6 ：牺牲自己25%固定减伤，额外增加其2.5倍的固定伤害，持续三回合。</t>
        </is>
      </c>
      <c r="G240" s="129" t="n"/>
      <c r="H240" s="129" t="n"/>
      <c r="I240" s="129" t="n"/>
      <c r="J240" s="129" t="n"/>
      <c r="K240" s="129" t="n"/>
      <c r="L240" s="129" t="n"/>
      <c r="M240" s="129" t="n"/>
      <c r="N240" s="129" t="n"/>
      <c r="O240" s="130" t="n"/>
    </row>
    <row r="241" ht="24" customHeight="1">
      <c r="A241" s="414" t="n"/>
      <c r="B241" s="292" t="inlineStr">
        <is>
          <t>8</t>
        </is>
      </c>
      <c r="C241" s="807" t="inlineStr">
        <is>
          <t>70</t>
        </is>
      </c>
      <c r="D241" s="807" t="inlineStr">
        <is>
          <t>5</t>
        </is>
      </c>
      <c r="E241" s="720">
        <f>C241*D241</f>
        <v/>
      </c>
      <c r="F241" s="1183" t="inlineStr">
        <is>
          <t>等级 7 ：牺牲自己30%固定减伤，额外增加其2.5倍的固定伤害，持续三回合。</t>
        </is>
      </c>
      <c r="G241" s="129" t="n"/>
      <c r="H241" s="129" t="n"/>
      <c r="I241" s="129" t="n"/>
      <c r="J241" s="129" t="n"/>
      <c r="K241" s="129" t="n"/>
      <c r="L241" s="129" t="n"/>
      <c r="M241" s="129" t="n"/>
      <c r="N241" s="129" t="n"/>
      <c r="O241" s="130" t="n"/>
    </row>
    <row r="242" ht="24" customHeight="1">
      <c r="A242" s="414" t="n"/>
      <c r="B242" s="292" t="inlineStr">
        <is>
          <t>10</t>
        </is>
      </c>
      <c r="C242" s="807" t="inlineStr">
        <is>
          <t>80</t>
        </is>
      </c>
      <c r="D242" s="807" t="inlineStr">
        <is>
          <t>8</t>
        </is>
      </c>
      <c r="E242" s="720">
        <f>C242*D242</f>
        <v/>
      </c>
      <c r="F242" s="1183" t="inlineStr">
        <is>
          <t>等级 8 ：牺牲自己30%固定减伤，额外增加其2.6倍的固定伤害，持续三回合。</t>
        </is>
      </c>
      <c r="G242" s="129" t="n"/>
      <c r="H242" s="129" t="n"/>
      <c r="I242" s="129" t="n"/>
      <c r="J242" s="129" t="n"/>
      <c r="K242" s="129" t="n"/>
      <c r="L242" s="129" t="n"/>
      <c r="M242" s="129" t="n"/>
      <c r="N242" s="129" t="n"/>
      <c r="O242" s="130" t="n"/>
    </row>
    <row r="243" ht="24" customHeight="1">
      <c r="A243" s="414" t="n"/>
      <c r="B243" s="292" t="inlineStr">
        <is>
          <t>14</t>
        </is>
      </c>
      <c r="C243" s="807" t="inlineStr">
        <is>
          <t>100</t>
        </is>
      </c>
      <c r="D243" s="807" t="inlineStr">
        <is>
          <t>8</t>
        </is>
      </c>
      <c r="E243" s="720">
        <f>C243*D243</f>
        <v/>
      </c>
      <c r="F243" s="1183" t="inlineStr">
        <is>
          <t>等级 9 ：牺牲自己30%固定减伤，额外增加其2.8倍的固定伤害，持续三回合。</t>
        </is>
      </c>
      <c r="G243" s="129" t="n"/>
      <c r="H243" s="129" t="n"/>
      <c r="I243" s="129" t="n"/>
      <c r="J243" s="129" t="n"/>
      <c r="K243" s="129" t="n"/>
      <c r="L243" s="129" t="n"/>
      <c r="M243" s="129" t="n"/>
      <c r="N243" s="129" t="n"/>
      <c r="O243" s="130" t="n"/>
    </row>
    <row r="244" ht="24" customHeight="1">
      <c r="A244" s="749" t="n"/>
      <c r="B244" s="1290" t="inlineStr">
        <is>
          <t>20</t>
        </is>
      </c>
      <c r="C244" s="1170" t="inlineStr">
        <is>
          <t>x</t>
        </is>
      </c>
      <c r="D244" s="1170" t="inlineStr">
        <is>
          <t>x</t>
        </is>
      </c>
      <c r="E244" s="1171" t="inlineStr">
        <is>
          <t>x</t>
        </is>
      </c>
      <c r="F244" s="1291" t="inlineStr">
        <is>
          <t>等级10：牺牲自己30%固定减伤，额外增加其3.0倍的固定伤害，持续三回合。</t>
        </is>
      </c>
      <c r="G244" s="194" t="n"/>
      <c r="H244" s="194" t="n"/>
      <c r="I244" s="194" t="n"/>
      <c r="J244" s="194" t="n"/>
      <c r="K244" s="194" t="n"/>
      <c r="L244" s="194" t="n"/>
      <c r="M244" s="194" t="n"/>
      <c r="N244" s="194" t="n"/>
      <c r="O244" s="410" t="n"/>
    </row>
    <row r="245" ht="24" customHeight="1">
      <c r="A245" s="765" t="inlineStr"/>
      <c r="B245" s="3" t="n"/>
      <c r="C245" s="3" t="n"/>
      <c r="D245" s="3" t="n"/>
      <c r="E245" s="3" t="n"/>
      <c r="F245" s="3" t="n"/>
      <c r="G245" s="3" t="n"/>
      <c r="H245" s="3" t="n"/>
      <c r="I245" s="3" t="n"/>
      <c r="J245" s="3" t="n"/>
      <c r="K245" s="3" t="n"/>
      <c r="L245" s="3" t="n"/>
      <c r="M245" s="3" t="n"/>
      <c r="N245" s="3" t="n"/>
      <c r="O245" s="3" t="n"/>
    </row>
    <row r="246" ht="24" customHeight="1">
      <c r="A246" s="118" t="inlineStr">
        <is>
          <t>五岳独尊</t>
        </is>
      </c>
      <c r="B246" s="96" t="inlineStr">
        <is>
          <t>战斗力</t>
        </is>
      </c>
      <c r="C246" s="96" t="inlineStr">
        <is>
          <t>进度值</t>
        </is>
      </c>
      <c r="D246" s="96" t="inlineStr">
        <is>
          <t>单次材料</t>
        </is>
      </c>
      <c r="E246" s="201" t="inlineStr">
        <is>
          <t>满值材料</t>
        </is>
      </c>
      <c r="F246" s="388" t="inlineStr">
        <is>
          <t>效果说明</t>
        </is>
      </c>
      <c r="G246" s="3" t="n"/>
      <c r="H246" s="3" t="n"/>
      <c r="I246" s="3" t="n"/>
      <c r="J246" s="3" t="n"/>
      <c r="K246" s="3" t="n"/>
      <c r="L246" s="3" t="n"/>
      <c r="M246" s="3" t="n"/>
      <c r="N246" s="3" t="n"/>
      <c r="O246" s="3" t="n"/>
    </row>
    <row r="247" ht="24" customHeight="1">
      <c r="A247" s="744" t="inlineStr">
        <is>
          <t>不动如山
战魂组A4
武林大会</t>
        </is>
      </c>
      <c r="B247" s="759" t="inlineStr">
        <is>
          <t>0</t>
        </is>
      </c>
      <c r="C247" s="1288" t="inlineStr">
        <is>
          <t>10</t>
        </is>
      </c>
      <c r="D247" s="1288" t="inlineStr">
        <is>
          <t>5</t>
        </is>
      </c>
      <c r="E247" s="726">
        <f>C247*D247</f>
        <v/>
      </c>
      <c r="F247" s="1289" t="inlineStr">
        <is>
          <t>等级 0 ：x</t>
        </is>
      </c>
      <c r="G247" s="123" t="n"/>
      <c r="H247" s="123" t="n"/>
      <c r="I247" s="123" t="n"/>
      <c r="J247" s="123" t="n"/>
      <c r="K247" s="123" t="n"/>
      <c r="L247" s="123" t="n"/>
      <c r="M247" s="123" t="n"/>
      <c r="N247" s="123" t="n"/>
      <c r="O247" s="124" t="n"/>
    </row>
    <row r="248" ht="24" customHeight="1">
      <c r="A248" s="414" t="n"/>
      <c r="B248" s="292" t="inlineStr">
        <is>
          <t>0.5</t>
        </is>
      </c>
      <c r="C248" s="807" t="inlineStr">
        <is>
          <t>15</t>
        </is>
      </c>
      <c r="D248" s="807" t="inlineStr">
        <is>
          <t>5</t>
        </is>
      </c>
      <c r="E248" s="720">
        <f>C248*D248</f>
        <v/>
      </c>
      <c r="F248" s="1183" t="inlineStr">
        <is>
          <t>等级 1 ：增加自身抗技能穿透 5 %，抗武器暴击伤害22%持续三回合。</t>
        </is>
      </c>
      <c r="G248" s="129" t="n"/>
      <c r="H248" s="129" t="n"/>
      <c r="I248" s="129" t="n"/>
      <c r="J248" s="129" t="n"/>
      <c r="K248" s="129" t="n"/>
      <c r="L248" s="129" t="n"/>
      <c r="M248" s="129" t="n"/>
      <c r="N248" s="129" t="n"/>
      <c r="O248" s="130" t="n"/>
    </row>
    <row r="249" ht="24" customHeight="1">
      <c r="A249" s="414" t="n"/>
      <c r="B249" s="292" t="inlineStr">
        <is>
          <t>1</t>
        </is>
      </c>
      <c r="C249" s="807" t="inlineStr">
        <is>
          <t>20</t>
        </is>
      </c>
      <c r="D249" s="807" t="inlineStr">
        <is>
          <t>6</t>
        </is>
      </c>
      <c r="E249" s="720">
        <f>C249*D249</f>
        <v/>
      </c>
      <c r="F249" s="1183" t="inlineStr">
        <is>
          <t>等级 2 ：增加自身抗技能穿透 5 %，抗武器暴击伤害23%持续三回合。</t>
        </is>
      </c>
      <c r="G249" s="129" t="n"/>
      <c r="H249" s="129" t="n"/>
      <c r="I249" s="129" t="n"/>
      <c r="J249" s="129" t="n"/>
      <c r="K249" s="129" t="n"/>
      <c r="L249" s="129" t="n"/>
      <c r="M249" s="129" t="n"/>
      <c r="N249" s="129" t="n"/>
      <c r="O249" s="130" t="n"/>
    </row>
    <row r="250" ht="24" customHeight="1">
      <c r="A250" s="414" t="n"/>
      <c r="B250" s="292" t="inlineStr">
        <is>
          <t>2</t>
        </is>
      </c>
      <c r="C250" s="807" t="inlineStr">
        <is>
          <t>30</t>
        </is>
      </c>
      <c r="D250" s="807" t="inlineStr">
        <is>
          <t>6</t>
        </is>
      </c>
      <c r="E250" s="720">
        <f>C250*D250</f>
        <v/>
      </c>
      <c r="F250" s="1183" t="inlineStr">
        <is>
          <t>等级 3 ：增加自身抗技能穿透 5 %，抗武器暴击伤害25%持续三回合。</t>
        </is>
      </c>
      <c r="G250" s="129" t="n"/>
      <c r="H250" s="129" t="n"/>
      <c r="I250" s="129" t="n"/>
      <c r="J250" s="129" t="n"/>
      <c r="K250" s="129" t="n"/>
      <c r="L250" s="129" t="n"/>
      <c r="M250" s="129" t="n"/>
      <c r="N250" s="129" t="n"/>
      <c r="O250" s="130" t="n"/>
    </row>
    <row r="251" ht="24" customHeight="1">
      <c r="A251" s="414" t="n"/>
      <c r="B251" s="292" t="inlineStr">
        <is>
          <t>4</t>
        </is>
      </c>
      <c r="C251" s="807" t="inlineStr">
        <is>
          <t>40</t>
        </is>
      </c>
      <c r="D251" s="807" t="inlineStr">
        <is>
          <t>8</t>
        </is>
      </c>
      <c r="E251" s="720">
        <f>C251*D251</f>
        <v/>
      </c>
      <c r="F251" s="1183" t="inlineStr">
        <is>
          <t>等级 4 ：增加自身抗技能穿透10%，抗武器暴击伤害27%持续三回合。</t>
        </is>
      </c>
      <c r="G251" s="129" t="n"/>
      <c r="H251" s="129" t="n"/>
      <c r="I251" s="129" t="n"/>
      <c r="J251" s="129" t="n"/>
      <c r="K251" s="129" t="n"/>
      <c r="L251" s="129" t="n"/>
      <c r="M251" s="129" t="n"/>
      <c r="N251" s="129" t="n"/>
      <c r="O251" s="130" t="n"/>
    </row>
    <row r="252" ht="24" customHeight="1">
      <c r="A252" s="414" t="n"/>
      <c r="B252" s="292" t="inlineStr">
        <is>
          <t>8</t>
        </is>
      </c>
      <c r="C252" s="807" t="inlineStr">
        <is>
          <t>50</t>
        </is>
      </c>
      <c r="D252" s="807" t="inlineStr">
        <is>
          <t>8</t>
        </is>
      </c>
      <c r="E252" s="720">
        <f>C252*D252</f>
        <v/>
      </c>
      <c r="F252" s="1183" t="inlineStr">
        <is>
          <t>等级 5 ：增加自身抗技能穿透10%，抗武器暴击伤害30%持续三回合。</t>
        </is>
      </c>
      <c r="G252" s="129" t="n"/>
      <c r="H252" s="129" t="n"/>
      <c r="I252" s="129" t="n"/>
      <c r="J252" s="129" t="n"/>
      <c r="K252" s="129" t="n"/>
      <c r="L252" s="129" t="n"/>
      <c r="M252" s="129" t="n"/>
      <c r="N252" s="129" t="n"/>
      <c r="O252" s="130" t="n"/>
    </row>
    <row r="253" ht="24" customHeight="1">
      <c r="A253" s="414" t="n"/>
      <c r="B253" s="292" t="inlineStr">
        <is>
          <t>12</t>
        </is>
      </c>
      <c r="C253" s="807" t="inlineStr">
        <is>
          <t>60</t>
        </is>
      </c>
      <c r="D253" s="807" t="inlineStr">
        <is>
          <t>10</t>
        </is>
      </c>
      <c r="E253" s="720">
        <f>C253*D253</f>
        <v/>
      </c>
      <c r="F253" s="1183" t="inlineStr">
        <is>
          <t>等级 6 ：增加自身抗技能穿透10%，抗武器暴击伤害33%持续三回合。</t>
        </is>
      </c>
      <c r="G253" s="129" t="n"/>
      <c r="H253" s="129" t="n"/>
      <c r="I253" s="129" t="n"/>
      <c r="J253" s="129" t="n"/>
      <c r="K253" s="129" t="n"/>
      <c r="L253" s="129" t="n"/>
      <c r="M253" s="129" t="n"/>
      <c r="N253" s="129" t="n"/>
      <c r="O253" s="130" t="n"/>
    </row>
    <row r="254" ht="24" customHeight="1">
      <c r="A254" s="414" t="n"/>
      <c r="B254" s="292" t="inlineStr">
        <is>
          <t>16</t>
        </is>
      </c>
      <c r="C254" s="807" t="inlineStr">
        <is>
          <t>70</t>
        </is>
      </c>
      <c r="D254" s="807" t="inlineStr">
        <is>
          <t>10</t>
        </is>
      </c>
      <c r="E254" s="720">
        <f>C254*D254</f>
        <v/>
      </c>
      <c r="F254" s="1183" t="inlineStr">
        <is>
          <t>等级 7 ：增加自身抗技能穿透15%，抗武器暴击伤害37%持续三回合。</t>
        </is>
      </c>
      <c r="G254" s="129" t="n"/>
      <c r="H254" s="129" t="n"/>
      <c r="I254" s="129" t="n"/>
      <c r="J254" s="129" t="n"/>
      <c r="K254" s="129" t="n"/>
      <c r="L254" s="129" t="n"/>
      <c r="M254" s="129" t="n"/>
      <c r="N254" s="129" t="n"/>
      <c r="O254" s="130" t="n"/>
    </row>
    <row r="255" ht="24" customHeight="1">
      <c r="A255" s="414" t="n"/>
      <c r="B255" s="292" t="inlineStr">
        <is>
          <t>20</t>
        </is>
      </c>
      <c r="C255" s="807" t="inlineStr">
        <is>
          <t>80</t>
        </is>
      </c>
      <c r="D255" s="807" t="inlineStr">
        <is>
          <t>15</t>
        </is>
      </c>
      <c r="E255" s="720">
        <f>C255*D255</f>
        <v/>
      </c>
      <c r="F255" s="1183" t="inlineStr">
        <is>
          <t>等级 8 ：增加自身抗技能穿透15%，抗武器暴击伤害41%持续三回合。</t>
        </is>
      </c>
      <c r="G255" s="129" t="n"/>
      <c r="H255" s="129" t="n"/>
      <c r="I255" s="129" t="n"/>
      <c r="J255" s="129" t="n"/>
      <c r="K255" s="129" t="n"/>
      <c r="L255" s="129" t="n"/>
      <c r="M255" s="129" t="n"/>
      <c r="N255" s="129" t="n"/>
      <c r="O255" s="130" t="n"/>
    </row>
    <row r="256" ht="24" customHeight="1">
      <c r="A256" s="414" t="n"/>
      <c r="B256" s="292" t="inlineStr">
        <is>
          <t>28</t>
        </is>
      </c>
      <c r="C256" s="807" t="inlineStr">
        <is>
          <t>100</t>
        </is>
      </c>
      <c r="D256" s="807" t="inlineStr">
        <is>
          <t>15</t>
        </is>
      </c>
      <c r="E256" s="720">
        <f>C256*D256</f>
        <v/>
      </c>
      <c r="F256" s="1183" t="inlineStr">
        <is>
          <t>等级 9 ：增加自身抗技能穿透15%，抗武器暴击伤害45%持续三回合。</t>
        </is>
      </c>
      <c r="G256" s="129" t="n"/>
      <c r="H256" s="129" t="n"/>
      <c r="I256" s="129" t="n"/>
      <c r="J256" s="129" t="n"/>
      <c r="K256" s="129" t="n"/>
      <c r="L256" s="129" t="n"/>
      <c r="M256" s="129" t="n"/>
      <c r="N256" s="129" t="n"/>
      <c r="O256" s="130" t="n"/>
    </row>
    <row r="257" ht="24" customHeight="1">
      <c r="A257" s="749" t="n"/>
      <c r="B257" s="1290" t="inlineStr">
        <is>
          <t>40</t>
        </is>
      </c>
      <c r="C257" s="1170" t="inlineStr">
        <is>
          <t>x</t>
        </is>
      </c>
      <c r="D257" s="1170" t="inlineStr">
        <is>
          <t>x</t>
        </is>
      </c>
      <c r="E257" s="1171" t="inlineStr">
        <is>
          <t>x</t>
        </is>
      </c>
      <c r="F257" s="1291" t="inlineStr">
        <is>
          <t>等级10：增加自身抗技能穿透20%，抗武器暴击伤害50%持续三回合。</t>
        </is>
      </c>
      <c r="G257" s="194" t="n"/>
      <c r="H257" s="194" t="n"/>
      <c r="I257" s="194" t="n"/>
      <c r="J257" s="194" t="n"/>
      <c r="K257" s="194" t="n"/>
      <c r="L257" s="194" t="n"/>
      <c r="M257" s="194" t="n"/>
      <c r="N257" s="194" t="n"/>
      <c r="O257" s="410" t="n"/>
    </row>
    <row r="258" ht="24" customHeight="1">
      <c r="A258" s="765" t="inlineStr"/>
      <c r="B258" s="3" t="n"/>
      <c r="C258" s="3" t="n"/>
      <c r="D258" s="3" t="n"/>
      <c r="E258" s="3" t="n"/>
      <c r="F258" s="3" t="n"/>
      <c r="G258" s="3" t="n"/>
      <c r="H258" s="3" t="n"/>
      <c r="I258" s="3" t="n"/>
      <c r="J258" s="3" t="n"/>
      <c r="K258" s="3" t="n"/>
      <c r="L258" s="3" t="n"/>
      <c r="M258" s="3" t="n"/>
      <c r="N258" s="3" t="n"/>
      <c r="O258" s="3" t="n"/>
    </row>
    <row r="259" ht="24" customHeight="1">
      <c r="A259" s="118" t="inlineStr">
        <is>
          <t>夏日海滩</t>
        </is>
      </c>
      <c r="B259" s="96" t="inlineStr">
        <is>
          <t>战斗力</t>
        </is>
      </c>
      <c r="C259" s="96" t="inlineStr">
        <is>
          <t>进度值</t>
        </is>
      </c>
      <c r="D259" s="96" t="inlineStr">
        <is>
          <t>单次材料</t>
        </is>
      </c>
      <c r="E259" s="201" t="inlineStr">
        <is>
          <t>满值材料</t>
        </is>
      </c>
      <c r="F259" s="388" t="inlineStr">
        <is>
          <t>效果说明</t>
        </is>
      </c>
      <c r="G259" s="3" t="n"/>
      <c r="H259" s="3" t="n"/>
      <c r="I259" s="3" t="n"/>
      <c r="J259" s="3" t="n"/>
      <c r="K259" s="3" t="n"/>
      <c r="L259" s="3" t="n"/>
      <c r="M259" s="3" t="n"/>
      <c r="N259" s="3" t="n"/>
      <c r="O259" s="3" t="n"/>
    </row>
    <row r="260" ht="24" customHeight="1">
      <c r="A260" s="744" t="inlineStr">
        <is>
          <t>夏日酷饮
战魂组B1
普通乐斗</t>
        </is>
      </c>
      <c r="B260" s="759" t="inlineStr">
        <is>
          <t>0</t>
        </is>
      </c>
      <c r="C260" s="1288" t="inlineStr">
        <is>
          <t>5</t>
        </is>
      </c>
      <c r="D260" s="1288" t="inlineStr">
        <is>
          <t>2</t>
        </is>
      </c>
      <c r="E260" s="726">
        <f>C260*D260</f>
        <v/>
      </c>
      <c r="F260" s="1289" t="inlineStr">
        <is>
          <t>等级 0 ：x</t>
        </is>
      </c>
      <c r="G260" s="123" t="n"/>
      <c r="H260" s="123" t="n"/>
      <c r="I260" s="123" t="n"/>
      <c r="J260" s="123" t="n"/>
      <c r="K260" s="123" t="n"/>
      <c r="L260" s="123" t="n"/>
      <c r="M260" s="123" t="n"/>
      <c r="N260" s="123" t="n"/>
      <c r="O260" s="124" t="n"/>
    </row>
    <row r="261" ht="24" customHeight="1">
      <c r="A261" s="414" t="n"/>
      <c r="B261" s="292" t="inlineStr">
        <is>
          <t>0.1</t>
        </is>
      </c>
      <c r="C261" s="807" t="inlineStr">
        <is>
          <t>8</t>
        </is>
      </c>
      <c r="D261" s="807" t="inlineStr">
        <is>
          <t>2</t>
        </is>
      </c>
      <c r="E261" s="720">
        <f>C261*D261</f>
        <v/>
      </c>
      <c r="F261" s="1183" t="inlineStr">
        <is>
          <t>等级 1 ：夏日冰爽的饮料将恢复自身 5 %+100的生命值。</t>
        </is>
      </c>
      <c r="G261" s="129" t="n"/>
      <c r="H261" s="129" t="n"/>
      <c r="I261" s="129" t="n"/>
      <c r="J261" s="129" t="n"/>
      <c r="K261" s="129" t="n"/>
      <c r="L261" s="129" t="n"/>
      <c r="M261" s="129" t="n"/>
      <c r="N261" s="129" t="n"/>
      <c r="O261" s="130" t="n"/>
    </row>
    <row r="262" ht="24" customHeight="1">
      <c r="A262" s="414" t="n"/>
      <c r="B262" s="292" t="inlineStr">
        <is>
          <t>0.2</t>
        </is>
      </c>
      <c r="C262" s="807" t="inlineStr">
        <is>
          <t>10</t>
        </is>
      </c>
      <c r="D262" s="807" t="inlineStr">
        <is>
          <t>3</t>
        </is>
      </c>
      <c r="E262" s="720">
        <f>C262*D262</f>
        <v/>
      </c>
      <c r="F262" s="1183" t="inlineStr">
        <is>
          <t>等级 2 ：夏日冰爽的饮料将恢复自身 5 %+125的生命值。</t>
        </is>
      </c>
      <c r="G262" s="129" t="n"/>
      <c r="H262" s="129" t="n"/>
      <c r="I262" s="129" t="n"/>
      <c r="J262" s="129" t="n"/>
      <c r="K262" s="129" t="n"/>
      <c r="L262" s="129" t="n"/>
      <c r="M262" s="129" t="n"/>
      <c r="N262" s="129" t="n"/>
      <c r="O262" s="130" t="n"/>
    </row>
    <row r="263" ht="24" customHeight="1">
      <c r="A263" s="414" t="n"/>
      <c r="B263" s="292" t="inlineStr">
        <is>
          <t>0.5</t>
        </is>
      </c>
      <c r="C263" s="807" t="inlineStr">
        <is>
          <t>15</t>
        </is>
      </c>
      <c r="D263" s="807" t="inlineStr">
        <is>
          <t>3</t>
        </is>
      </c>
      <c r="E263" s="720">
        <f>C263*D263</f>
        <v/>
      </c>
      <c r="F263" s="1183" t="inlineStr">
        <is>
          <t>等级 3 ：夏日冰爽的饮料将恢复自身 6 %+150的生命值。</t>
        </is>
      </c>
      <c r="G263" s="129" t="n"/>
      <c r="H263" s="129" t="n"/>
      <c r="I263" s="129" t="n"/>
      <c r="J263" s="129" t="n"/>
      <c r="K263" s="129" t="n"/>
      <c r="L263" s="129" t="n"/>
      <c r="M263" s="129" t="n"/>
      <c r="N263" s="129" t="n"/>
      <c r="O263" s="130" t="n"/>
    </row>
    <row r="264" ht="24" customHeight="1">
      <c r="A264" s="414" t="n"/>
      <c r="B264" s="292" t="inlineStr">
        <is>
          <t>1</t>
        </is>
      </c>
      <c r="C264" s="807" t="inlineStr">
        <is>
          <t>20</t>
        </is>
      </c>
      <c r="D264" s="807" t="inlineStr">
        <is>
          <t>4</t>
        </is>
      </c>
      <c r="E264" s="720">
        <f>C264*D264</f>
        <v/>
      </c>
      <c r="F264" s="1183" t="inlineStr">
        <is>
          <t>等级 4 ：夏日冰爽的饮料将恢复自身 6 %+175的生命值。</t>
        </is>
      </c>
      <c r="G264" s="129" t="n"/>
      <c r="H264" s="129" t="n"/>
      <c r="I264" s="129" t="n"/>
      <c r="J264" s="129" t="n"/>
      <c r="K264" s="129" t="n"/>
      <c r="L264" s="129" t="n"/>
      <c r="M264" s="129" t="n"/>
      <c r="N264" s="129" t="n"/>
      <c r="O264" s="130" t="n"/>
    </row>
    <row r="265" ht="24" customHeight="1">
      <c r="A265" s="414" t="n"/>
      <c r="B265" s="292" t="inlineStr">
        <is>
          <t>2</t>
        </is>
      </c>
      <c r="C265" s="807" t="inlineStr">
        <is>
          <t>25</t>
        </is>
      </c>
      <c r="D265" s="807" t="inlineStr">
        <is>
          <t>4</t>
        </is>
      </c>
      <c r="E265" s="720">
        <f>C265*D265</f>
        <v/>
      </c>
      <c r="F265" s="1183" t="inlineStr">
        <is>
          <t>等级 5 ：夏日冰爽的饮料将恢复自身 7 %+200的生命值。</t>
        </is>
      </c>
      <c r="G265" s="129" t="n"/>
      <c r="H265" s="129" t="n"/>
      <c r="I265" s="129" t="n"/>
      <c r="J265" s="129" t="n"/>
      <c r="K265" s="129" t="n"/>
      <c r="L265" s="129" t="n"/>
      <c r="M265" s="129" t="n"/>
      <c r="N265" s="129" t="n"/>
      <c r="O265" s="130" t="n"/>
    </row>
    <row r="266" ht="24" customHeight="1">
      <c r="A266" s="414" t="n"/>
      <c r="B266" s="292" t="inlineStr">
        <is>
          <t>3</t>
        </is>
      </c>
      <c r="C266" s="807" t="inlineStr">
        <is>
          <t>30</t>
        </is>
      </c>
      <c r="D266" s="807" t="inlineStr">
        <is>
          <t>5</t>
        </is>
      </c>
      <c r="E266" s="720">
        <f>C266*D266</f>
        <v/>
      </c>
      <c r="F266" s="1183" t="inlineStr">
        <is>
          <t>等级 6 ：夏日冰爽的饮料将恢复自身 7 %+225的生命值。</t>
        </is>
      </c>
      <c r="G266" s="129" t="n"/>
      <c r="H266" s="129" t="n"/>
      <c r="I266" s="129" t="n"/>
      <c r="J266" s="129" t="n"/>
      <c r="K266" s="129" t="n"/>
      <c r="L266" s="129" t="n"/>
      <c r="M266" s="129" t="n"/>
      <c r="N266" s="129" t="n"/>
      <c r="O266" s="130" t="n"/>
    </row>
    <row r="267" ht="24" customHeight="1">
      <c r="A267" s="414" t="n"/>
      <c r="B267" s="292" t="inlineStr">
        <is>
          <t>4</t>
        </is>
      </c>
      <c r="C267" s="807" t="inlineStr">
        <is>
          <t>35</t>
        </is>
      </c>
      <c r="D267" s="807" t="inlineStr">
        <is>
          <t>5</t>
        </is>
      </c>
      <c r="E267" s="720">
        <f>C267*D267</f>
        <v/>
      </c>
      <c r="F267" s="1183" t="inlineStr">
        <is>
          <t>等级 7 ：夏日冰爽的饮料将恢复自身 8 %+250的生命值。</t>
        </is>
      </c>
      <c r="G267" s="129" t="n"/>
      <c r="H267" s="129" t="n"/>
      <c r="I267" s="129" t="n"/>
      <c r="J267" s="129" t="n"/>
      <c r="K267" s="129" t="n"/>
      <c r="L267" s="129" t="n"/>
      <c r="M267" s="129" t="n"/>
      <c r="N267" s="129" t="n"/>
      <c r="O267" s="130" t="n"/>
    </row>
    <row r="268" ht="24" customHeight="1">
      <c r="A268" s="414" t="n"/>
      <c r="B268" s="292" t="inlineStr">
        <is>
          <t>5</t>
        </is>
      </c>
      <c r="C268" s="807" t="inlineStr">
        <is>
          <t>40</t>
        </is>
      </c>
      <c r="D268" s="807" t="inlineStr">
        <is>
          <t>6</t>
        </is>
      </c>
      <c r="E268" s="720">
        <f>C268*D268</f>
        <v/>
      </c>
      <c r="F268" s="1183" t="inlineStr">
        <is>
          <t>等级 8 ：夏日冰爽的饮料将恢复自身 8 %+275的生命值。</t>
        </is>
      </c>
      <c r="G268" s="129" t="n"/>
      <c r="H268" s="129" t="n"/>
      <c r="I268" s="129" t="n"/>
      <c r="J268" s="129" t="n"/>
      <c r="K268" s="129" t="n"/>
      <c r="L268" s="129" t="n"/>
      <c r="M268" s="129" t="n"/>
      <c r="N268" s="129" t="n"/>
      <c r="O268" s="130" t="n"/>
    </row>
    <row r="269" ht="24" customHeight="1">
      <c r="A269" s="414" t="n"/>
      <c r="B269" s="292" t="inlineStr">
        <is>
          <t>7</t>
        </is>
      </c>
      <c r="C269" s="807" t="inlineStr">
        <is>
          <t>50</t>
        </is>
      </c>
      <c r="D269" s="807" t="inlineStr">
        <is>
          <t>6</t>
        </is>
      </c>
      <c r="E269" s="720">
        <f>C269*D269</f>
        <v/>
      </c>
      <c r="F269" s="1183" t="inlineStr">
        <is>
          <t>等级 9 ：夏日冰爽的饮料将恢复自身 9 %+300的生命值。</t>
        </is>
      </c>
      <c r="G269" s="129" t="n"/>
      <c r="H269" s="129" t="n"/>
      <c r="I269" s="129" t="n"/>
      <c r="J269" s="129" t="n"/>
      <c r="K269" s="129" t="n"/>
      <c r="L269" s="129" t="n"/>
      <c r="M269" s="129" t="n"/>
      <c r="N269" s="129" t="n"/>
      <c r="O269" s="130" t="n"/>
    </row>
    <row r="270" ht="24" customHeight="1">
      <c r="A270" s="749" t="n"/>
      <c r="B270" s="1290" t="inlineStr">
        <is>
          <t>10</t>
        </is>
      </c>
      <c r="C270" s="1170" t="inlineStr">
        <is>
          <t>x</t>
        </is>
      </c>
      <c r="D270" s="1170" t="inlineStr">
        <is>
          <t>x</t>
        </is>
      </c>
      <c r="E270" s="1171" t="inlineStr">
        <is>
          <t>x</t>
        </is>
      </c>
      <c r="F270" s="1291" t="inlineStr">
        <is>
          <t>等级10：夏日冰爽的饮料将恢复自身10%+325的生命值。</t>
        </is>
      </c>
      <c r="G270" s="194" t="n"/>
      <c r="H270" s="194" t="n"/>
      <c r="I270" s="194" t="n"/>
      <c r="J270" s="194" t="n"/>
      <c r="K270" s="194" t="n"/>
      <c r="L270" s="194" t="n"/>
      <c r="M270" s="194" t="n"/>
      <c r="N270" s="194" t="n"/>
      <c r="O270" s="410" t="n"/>
    </row>
    <row r="271" ht="24" customHeight="1">
      <c r="A271" s="765" t="inlineStr"/>
      <c r="B271" s="3" t="n"/>
      <c r="C271" s="3" t="n"/>
      <c r="D271" s="3" t="n"/>
      <c r="E271" s="3" t="n"/>
      <c r="F271" s="3" t="n"/>
      <c r="G271" s="3" t="n"/>
      <c r="H271" s="3" t="n"/>
      <c r="I271" s="3" t="n"/>
      <c r="J271" s="3" t="n"/>
      <c r="K271" s="3" t="n"/>
      <c r="L271" s="3" t="n"/>
      <c r="M271" s="3" t="n"/>
      <c r="N271" s="3" t="n"/>
      <c r="O271" s="3" t="n"/>
    </row>
    <row r="272" ht="24" customHeight="1">
      <c r="A272" s="118" t="inlineStr">
        <is>
          <t>海底龙宫</t>
        </is>
      </c>
      <c r="B272" s="96" t="inlineStr">
        <is>
          <t>战斗力</t>
        </is>
      </c>
      <c r="C272" s="96" t="inlineStr">
        <is>
          <t>进度值</t>
        </is>
      </c>
      <c r="D272" s="96" t="inlineStr">
        <is>
          <t>单次材料</t>
        </is>
      </c>
      <c r="E272" s="201" t="inlineStr">
        <is>
          <t>满值材料</t>
        </is>
      </c>
      <c r="F272" s="388" t="inlineStr">
        <is>
          <t>效果说明</t>
        </is>
      </c>
      <c r="G272" s="3" t="n"/>
      <c r="H272" s="3" t="n"/>
      <c r="I272" s="3" t="n"/>
      <c r="J272" s="3" t="n"/>
      <c r="K272" s="3" t="n"/>
      <c r="L272" s="3" t="n"/>
      <c r="M272" s="3" t="n"/>
      <c r="N272" s="3" t="n"/>
      <c r="O272" s="3" t="n"/>
    </row>
    <row r="273" ht="24" customHeight="1">
      <c r="A273" s="744" t="inlineStr">
        <is>
          <t>二龙戏珠
战魂组B2
普通乐斗</t>
        </is>
      </c>
      <c r="B273" s="759" t="inlineStr">
        <is>
          <t>0</t>
        </is>
      </c>
      <c r="C273" s="1288" t="inlineStr">
        <is>
          <t>10</t>
        </is>
      </c>
      <c r="D273" s="1288" t="inlineStr">
        <is>
          <t>2</t>
        </is>
      </c>
      <c r="E273" s="726">
        <f>C273*D273</f>
        <v/>
      </c>
      <c r="F273" s="1289" t="inlineStr">
        <is>
          <t>等级 0 ：x</t>
        </is>
      </c>
      <c r="G273" s="123" t="n"/>
      <c r="H273" s="123" t="n"/>
      <c r="I273" s="123" t="n"/>
      <c r="J273" s="123" t="n"/>
      <c r="K273" s="123" t="n"/>
      <c r="L273" s="123" t="n"/>
      <c r="M273" s="123" t="n"/>
      <c r="N273" s="123" t="n"/>
      <c r="O273" s="124" t="n"/>
    </row>
    <row r="274" ht="24" customHeight="1">
      <c r="A274" s="414" t="n"/>
      <c r="B274" s="292" t="inlineStr">
        <is>
          <t>0.2</t>
        </is>
      </c>
      <c r="C274" s="807" t="inlineStr">
        <is>
          <t>15</t>
        </is>
      </c>
      <c r="D274" s="807" t="inlineStr">
        <is>
          <t>2</t>
        </is>
      </c>
      <c r="E274" s="720" t="inlineStr">
        <is>
          <t>30</t>
        </is>
      </c>
      <c r="F274" s="1183" t="inlineStr">
        <is>
          <t>等级 1 ：海底不断升腾气泡，增加玩家当前敏捷值 3 %的闪避率，持续三回合。</t>
        </is>
      </c>
      <c r="G274" s="129" t="n"/>
      <c r="H274" s="129" t="n"/>
      <c r="I274" s="129" t="n"/>
      <c r="J274" s="129" t="n"/>
      <c r="K274" s="129" t="n"/>
      <c r="L274" s="129" t="n"/>
      <c r="M274" s="129" t="n"/>
      <c r="N274" s="129" t="n"/>
      <c r="O274" s="130" t="n"/>
    </row>
    <row r="275" ht="24" customHeight="1">
      <c r="A275" s="414" t="n"/>
      <c r="B275" s="292" t="inlineStr">
        <is>
          <t>0.5</t>
        </is>
      </c>
      <c r="C275" s="807" t="inlineStr">
        <is>
          <t>20</t>
        </is>
      </c>
      <c r="D275" s="807" t="inlineStr">
        <is>
          <t>3</t>
        </is>
      </c>
      <c r="E275" s="720">
        <f>C275*D275</f>
        <v/>
      </c>
      <c r="F275" s="1183" t="inlineStr">
        <is>
          <t>等级 2 ：海底不断升腾气泡，增加玩家当前敏捷值 4 %的闪避率，持续三回合。</t>
        </is>
      </c>
      <c r="G275" s="129" t="n"/>
      <c r="H275" s="129" t="n"/>
      <c r="I275" s="129" t="n"/>
      <c r="J275" s="129" t="n"/>
      <c r="K275" s="129" t="n"/>
      <c r="L275" s="129" t="n"/>
      <c r="M275" s="129" t="n"/>
      <c r="N275" s="129" t="n"/>
      <c r="O275" s="130" t="n"/>
    </row>
    <row r="276" ht="24" customHeight="1">
      <c r="A276" s="414" t="n"/>
      <c r="B276" s="292" t="inlineStr">
        <is>
          <t>1</t>
        </is>
      </c>
      <c r="C276" s="807" t="inlineStr">
        <is>
          <t>30</t>
        </is>
      </c>
      <c r="D276" s="807" t="inlineStr">
        <is>
          <t>3</t>
        </is>
      </c>
      <c r="E276" s="720">
        <f>C276*D276</f>
        <v/>
      </c>
      <c r="F276" s="1183" t="inlineStr">
        <is>
          <t>等级 3 ：海底不断升腾气泡，增加玩家当前敏捷值 5 %的闪避率，持续三回合。</t>
        </is>
      </c>
      <c r="G276" s="129" t="n"/>
      <c r="H276" s="129" t="n"/>
      <c r="I276" s="129" t="n"/>
      <c r="J276" s="129" t="n"/>
      <c r="K276" s="129" t="n"/>
      <c r="L276" s="129" t="n"/>
      <c r="M276" s="129" t="n"/>
      <c r="N276" s="129" t="n"/>
      <c r="O276" s="130" t="n"/>
    </row>
    <row r="277" ht="24" customHeight="1">
      <c r="A277" s="414" t="n"/>
      <c r="B277" s="292" t="inlineStr">
        <is>
          <t>2</t>
        </is>
      </c>
      <c r="C277" s="807" t="inlineStr">
        <is>
          <t>40</t>
        </is>
      </c>
      <c r="D277" s="807" t="inlineStr">
        <is>
          <t>4</t>
        </is>
      </c>
      <c r="E277" s="720">
        <f>C277*D277</f>
        <v/>
      </c>
      <c r="F277" s="1183" t="inlineStr">
        <is>
          <t>等级 4 ：海底不断升腾气泡，增加玩家当前敏捷值 6 %的闪避率，持续三回合。</t>
        </is>
      </c>
      <c r="G277" s="129" t="n"/>
      <c r="H277" s="129" t="n"/>
      <c r="I277" s="129" t="n"/>
      <c r="J277" s="129" t="n"/>
      <c r="K277" s="129" t="n"/>
      <c r="L277" s="129" t="n"/>
      <c r="M277" s="129" t="n"/>
      <c r="N277" s="129" t="n"/>
      <c r="O277" s="130" t="n"/>
    </row>
    <row r="278" ht="24" customHeight="1">
      <c r="A278" s="414" t="n"/>
      <c r="B278" s="292" t="inlineStr">
        <is>
          <t>4</t>
        </is>
      </c>
      <c r="C278" s="807" t="inlineStr">
        <is>
          <t>50</t>
        </is>
      </c>
      <c r="D278" s="807" t="inlineStr">
        <is>
          <t>4</t>
        </is>
      </c>
      <c r="E278" s="720">
        <f>C278*D278</f>
        <v/>
      </c>
      <c r="F278" s="1183" t="inlineStr">
        <is>
          <t>等级 5 ：海底不断升腾气泡，增加玩家当前敏捷值 7 %的闪避率，持续三回合。</t>
        </is>
      </c>
      <c r="G278" s="129" t="n"/>
      <c r="H278" s="129" t="n"/>
      <c r="I278" s="129" t="n"/>
      <c r="J278" s="129" t="n"/>
      <c r="K278" s="129" t="n"/>
      <c r="L278" s="129" t="n"/>
      <c r="M278" s="129" t="n"/>
      <c r="N278" s="129" t="n"/>
      <c r="O278" s="130" t="n"/>
    </row>
    <row r="279" ht="24" customHeight="1">
      <c r="A279" s="414" t="n"/>
      <c r="B279" s="292" t="inlineStr">
        <is>
          <t>6</t>
        </is>
      </c>
      <c r="C279" s="807" t="inlineStr">
        <is>
          <t>60</t>
        </is>
      </c>
      <c r="D279" s="807" t="inlineStr">
        <is>
          <t>5</t>
        </is>
      </c>
      <c r="E279" s="720">
        <f>C279*D279</f>
        <v/>
      </c>
      <c r="F279" s="1183" t="inlineStr">
        <is>
          <t>等级 6 ：海底不断升腾气泡，增加玩家当前敏捷值 8 %的闪避率，持续三回合。</t>
        </is>
      </c>
      <c r="G279" s="129" t="n"/>
      <c r="H279" s="129" t="n"/>
      <c r="I279" s="129" t="n"/>
      <c r="J279" s="129" t="n"/>
      <c r="K279" s="129" t="n"/>
      <c r="L279" s="129" t="n"/>
      <c r="M279" s="129" t="n"/>
      <c r="N279" s="129" t="n"/>
      <c r="O279" s="130" t="n"/>
    </row>
    <row r="280" ht="24" customHeight="1">
      <c r="A280" s="414" t="n"/>
      <c r="B280" s="292" t="inlineStr">
        <is>
          <t>8</t>
        </is>
      </c>
      <c r="C280" s="807" t="inlineStr">
        <is>
          <t>70</t>
        </is>
      </c>
      <c r="D280" s="807" t="inlineStr">
        <is>
          <t>5</t>
        </is>
      </c>
      <c r="E280" s="720">
        <f>C280*D280</f>
        <v/>
      </c>
      <c r="F280" s="1183" t="inlineStr">
        <is>
          <t>等级 7 ：海底不断升腾气泡，增加玩家当前敏捷值 9 %的闪避率，持续三回合。</t>
        </is>
      </c>
      <c r="G280" s="129" t="n"/>
      <c r="H280" s="129" t="n"/>
      <c r="I280" s="129" t="n"/>
      <c r="J280" s="129" t="n"/>
      <c r="K280" s="129" t="n"/>
      <c r="L280" s="129" t="n"/>
      <c r="M280" s="129" t="n"/>
      <c r="N280" s="129" t="n"/>
      <c r="O280" s="130" t="n"/>
    </row>
    <row r="281" ht="24" customHeight="1">
      <c r="A281" s="414" t="n"/>
      <c r="B281" s="292" t="inlineStr">
        <is>
          <t>10</t>
        </is>
      </c>
      <c r="C281" s="807" t="inlineStr">
        <is>
          <t>80</t>
        </is>
      </c>
      <c r="D281" s="807" t="inlineStr">
        <is>
          <t>8</t>
        </is>
      </c>
      <c r="E281" s="720">
        <f>C281*D281</f>
        <v/>
      </c>
      <c r="F281" s="1183" t="inlineStr">
        <is>
          <t>等级 8 ：海底不断升腾气泡，增加玩家当前敏捷值10%的闪避率，持续三回合。</t>
        </is>
      </c>
      <c r="G281" s="129" t="n"/>
      <c r="H281" s="129" t="n"/>
      <c r="I281" s="129" t="n"/>
      <c r="J281" s="129" t="n"/>
      <c r="K281" s="129" t="n"/>
      <c r="L281" s="129" t="n"/>
      <c r="M281" s="129" t="n"/>
      <c r="N281" s="129" t="n"/>
      <c r="O281" s="130" t="n"/>
    </row>
    <row r="282" ht="24" customHeight="1">
      <c r="A282" s="414" t="n"/>
      <c r="B282" s="292" t="inlineStr">
        <is>
          <t>14</t>
        </is>
      </c>
      <c r="C282" s="807" t="inlineStr">
        <is>
          <t>100</t>
        </is>
      </c>
      <c r="D282" s="807" t="inlineStr">
        <is>
          <t>8</t>
        </is>
      </c>
      <c r="E282" s="720">
        <f>C282*D282</f>
        <v/>
      </c>
      <c r="F282" s="1183" t="inlineStr">
        <is>
          <t>等级 9 ：海底不断升腾气泡，增加玩家当前敏捷值11%的闪避率，持续三回合。</t>
        </is>
      </c>
      <c r="G282" s="129" t="n"/>
      <c r="H282" s="129" t="n"/>
      <c r="I282" s="129" t="n"/>
      <c r="J282" s="129" t="n"/>
      <c r="K282" s="129" t="n"/>
      <c r="L282" s="129" t="n"/>
      <c r="M282" s="129" t="n"/>
      <c r="N282" s="129" t="n"/>
      <c r="O282" s="130" t="n"/>
    </row>
    <row r="283" ht="24" customHeight="1">
      <c r="A283" s="749" t="n"/>
      <c r="B283" s="1290" t="inlineStr">
        <is>
          <t>20</t>
        </is>
      </c>
      <c r="C283" s="1170" t="inlineStr">
        <is>
          <t>x</t>
        </is>
      </c>
      <c r="D283" s="1170" t="inlineStr">
        <is>
          <t>x</t>
        </is>
      </c>
      <c r="E283" s="1171" t="inlineStr">
        <is>
          <t>x</t>
        </is>
      </c>
      <c r="F283" s="1291" t="inlineStr">
        <is>
          <t>等级10：海底不断升腾气泡，增加玩家当前敏捷值12%的闪避率，持续三回合。</t>
        </is>
      </c>
      <c r="G283" s="194" t="n"/>
      <c r="H283" s="194" t="n"/>
      <c r="I283" s="194" t="n"/>
      <c r="J283" s="194" t="n"/>
      <c r="K283" s="194" t="n"/>
      <c r="L283" s="194" t="n"/>
      <c r="M283" s="194" t="n"/>
      <c r="N283" s="194" t="n"/>
      <c r="O283" s="410" t="n"/>
    </row>
    <row r="284" ht="24" customHeight="1">
      <c r="A284" s="765" t="inlineStr"/>
      <c r="B284" s="3" t="n"/>
      <c r="C284" s="3" t="n"/>
      <c r="D284" s="3" t="n"/>
      <c r="E284" s="3" t="n"/>
      <c r="F284" s="3" t="n"/>
      <c r="G284" s="3" t="n"/>
      <c r="H284" s="3" t="n"/>
      <c r="I284" s="3" t="n"/>
      <c r="J284" s="3" t="n"/>
      <c r="K284" s="3" t="n"/>
      <c r="L284" s="3" t="n"/>
      <c r="M284" s="3" t="n"/>
      <c r="N284" s="3" t="n"/>
      <c r="O284" s="3" t="n"/>
    </row>
    <row r="285" ht="24" customHeight="1">
      <c r="A285" s="118" t="inlineStr">
        <is>
          <t>华山论剑</t>
        </is>
      </c>
      <c r="B285" s="96" t="inlineStr">
        <is>
          <t>战斗力</t>
        </is>
      </c>
      <c r="C285" s="96" t="inlineStr">
        <is>
          <t>进度值</t>
        </is>
      </c>
      <c r="D285" s="96" t="inlineStr">
        <is>
          <t>单次材料</t>
        </is>
      </c>
      <c r="E285" s="201" t="inlineStr">
        <is>
          <t>满值材料</t>
        </is>
      </c>
      <c r="F285" s="388" t="inlineStr">
        <is>
          <t>效果说明</t>
        </is>
      </c>
      <c r="G285" s="3" t="n"/>
      <c r="H285" s="3" t="n"/>
      <c r="I285" s="3" t="n"/>
      <c r="J285" s="3" t="n"/>
      <c r="K285" s="3" t="n"/>
      <c r="L285" s="3" t="n"/>
      <c r="M285" s="3" t="n"/>
      <c r="N285" s="3" t="n"/>
      <c r="O285" s="3" t="n"/>
    </row>
    <row r="286" ht="24" customHeight="1">
      <c r="A286" s="744" t="inlineStr">
        <is>
          <t>剑来
战魂组B3
武林大会</t>
        </is>
      </c>
      <c r="B286" s="759" t="inlineStr">
        <is>
          <t>0</t>
        </is>
      </c>
      <c r="C286" s="1288" t="inlineStr">
        <is>
          <t>10</t>
        </is>
      </c>
      <c r="D286" s="1288" t="inlineStr">
        <is>
          <t>5</t>
        </is>
      </c>
      <c r="E286" s="726">
        <f>C286*D286</f>
        <v/>
      </c>
      <c r="F286" s="1289" t="inlineStr">
        <is>
          <t>等级 0 ：x</t>
        </is>
      </c>
      <c r="G286" s="123" t="n"/>
      <c r="H286" s="123" t="n"/>
      <c r="I286" s="123" t="n"/>
      <c r="J286" s="123" t="n"/>
      <c r="K286" s="123" t="n"/>
      <c r="L286" s="123" t="n"/>
      <c r="M286" s="123" t="n"/>
      <c r="N286" s="123" t="n"/>
      <c r="O286" s="124" t="n"/>
    </row>
    <row r="287" ht="24" customHeight="1">
      <c r="A287" s="414" t="n"/>
      <c r="B287" s="292" t="inlineStr">
        <is>
          <t>0.5</t>
        </is>
      </c>
      <c r="C287" s="807" t="inlineStr">
        <is>
          <t>15</t>
        </is>
      </c>
      <c r="D287" s="807" t="inlineStr">
        <is>
          <t>5</t>
        </is>
      </c>
      <c r="E287" s="720">
        <f>C287*D287</f>
        <v/>
      </c>
      <c r="F287" s="1183" t="inlineStr">
        <is>
          <t>等级 1 ：我有一剑，可开天辟地。增加武器暴击率 9 %和暴击伤害16%持续两回合。</t>
        </is>
      </c>
      <c r="G287" s="129" t="n"/>
      <c r="H287" s="129" t="n"/>
      <c r="I287" s="129" t="n"/>
      <c r="J287" s="129" t="n"/>
      <c r="K287" s="129" t="n"/>
      <c r="L287" s="129" t="n"/>
      <c r="M287" s="129" t="n"/>
      <c r="N287" s="129" t="n"/>
      <c r="O287" s="130" t="n"/>
    </row>
    <row r="288" ht="24" customHeight="1">
      <c r="A288" s="414" t="n"/>
      <c r="B288" s="292" t="inlineStr">
        <is>
          <t>1</t>
        </is>
      </c>
      <c r="C288" s="807" t="inlineStr">
        <is>
          <t>20</t>
        </is>
      </c>
      <c r="D288" s="807" t="inlineStr">
        <is>
          <t>6</t>
        </is>
      </c>
      <c r="E288" s="720">
        <f>C288*D288</f>
        <v/>
      </c>
      <c r="F288" s="1183" t="inlineStr">
        <is>
          <t>等级 2 ：我有一剑，可开天辟地。增加武器暴击率10%和暴击伤害18%持续两回合。</t>
        </is>
      </c>
      <c r="G288" s="129" t="n"/>
      <c r="H288" s="129" t="n"/>
      <c r="I288" s="129" t="n"/>
      <c r="J288" s="129" t="n"/>
      <c r="K288" s="129" t="n"/>
      <c r="L288" s="129" t="n"/>
      <c r="M288" s="129" t="n"/>
      <c r="N288" s="129" t="n"/>
      <c r="O288" s="130" t="n"/>
    </row>
    <row r="289" ht="24" customHeight="1">
      <c r="A289" s="414" t="n"/>
      <c r="B289" s="292" t="inlineStr">
        <is>
          <t>2</t>
        </is>
      </c>
      <c r="C289" s="807" t="inlineStr">
        <is>
          <t>30</t>
        </is>
      </c>
      <c r="D289" s="807" t="inlineStr">
        <is>
          <t>6</t>
        </is>
      </c>
      <c r="E289" s="720">
        <f>C289*D289</f>
        <v/>
      </c>
      <c r="F289" s="1183" t="inlineStr">
        <is>
          <t>等级 3 ：我有一剑，可开天辟地。增加武器暴击率12%和暴击伤害20%持续两回合。</t>
        </is>
      </c>
      <c r="G289" s="129" t="n"/>
      <c r="H289" s="129" t="n"/>
      <c r="I289" s="129" t="n"/>
      <c r="J289" s="129" t="n"/>
      <c r="K289" s="129" t="n"/>
      <c r="L289" s="129" t="n"/>
      <c r="M289" s="129" t="n"/>
      <c r="N289" s="129" t="n"/>
      <c r="O289" s="130" t="n"/>
    </row>
    <row r="290" ht="24" customHeight="1">
      <c r="A290" s="414" t="n"/>
      <c r="B290" s="292" t="inlineStr">
        <is>
          <t>4</t>
        </is>
      </c>
      <c r="C290" s="807" t="inlineStr">
        <is>
          <t>40</t>
        </is>
      </c>
      <c r="D290" s="807" t="inlineStr">
        <is>
          <t>8</t>
        </is>
      </c>
      <c r="E290" s="720">
        <f>C290*D290</f>
        <v/>
      </c>
      <c r="F290" s="1183" t="inlineStr">
        <is>
          <t>等级 4 ：我有一剑，可开天辟地。增加武器暴击率14%和暴击伤害22%持续两回合。</t>
        </is>
      </c>
      <c r="G290" s="129" t="n"/>
      <c r="H290" s="129" t="n"/>
      <c r="I290" s="129" t="n"/>
      <c r="J290" s="129" t="n"/>
      <c r="K290" s="129" t="n"/>
      <c r="L290" s="129" t="n"/>
      <c r="M290" s="129" t="n"/>
      <c r="N290" s="129" t="n"/>
      <c r="O290" s="130" t="n"/>
    </row>
    <row r="291" ht="24" customHeight="1">
      <c r="A291" s="414" t="n"/>
      <c r="B291" s="292" t="inlineStr">
        <is>
          <t>8</t>
        </is>
      </c>
      <c r="C291" s="807" t="inlineStr">
        <is>
          <t>50</t>
        </is>
      </c>
      <c r="D291" s="807" t="inlineStr">
        <is>
          <t>8</t>
        </is>
      </c>
      <c r="E291" s="720">
        <f>C291*D291</f>
        <v/>
      </c>
      <c r="F291" s="1183" t="inlineStr">
        <is>
          <t>等级 5 ：我有一剑，可开天辟地。增加武器暴击率16%和暴击伤害25%持续两回合。</t>
        </is>
      </c>
      <c r="G291" s="129" t="n"/>
      <c r="H291" s="129" t="n"/>
      <c r="I291" s="129" t="n"/>
      <c r="J291" s="129" t="n"/>
      <c r="K291" s="129" t="n"/>
      <c r="L291" s="129" t="n"/>
      <c r="M291" s="129" t="n"/>
      <c r="N291" s="129" t="n"/>
      <c r="O291" s="130" t="n"/>
    </row>
    <row r="292" ht="24" customHeight="1">
      <c r="A292" s="414" t="n"/>
      <c r="B292" s="292" t="inlineStr">
        <is>
          <t>12</t>
        </is>
      </c>
      <c r="C292" s="807" t="inlineStr">
        <is>
          <t>60</t>
        </is>
      </c>
      <c r="D292" s="807" t="inlineStr">
        <is>
          <t>10</t>
        </is>
      </c>
      <c r="E292" s="720">
        <f>C292*D292</f>
        <v/>
      </c>
      <c r="F292" s="1183" t="inlineStr">
        <is>
          <t>等级 6 ：我有一剑，可开天辟地。增加武器暴击率19%和暴击伤害27%持续两回合。</t>
        </is>
      </c>
      <c r="G292" s="129" t="n"/>
      <c r="H292" s="129" t="n"/>
      <c r="I292" s="129" t="n"/>
      <c r="J292" s="129" t="n"/>
      <c r="K292" s="129" t="n"/>
      <c r="L292" s="129" t="n"/>
      <c r="M292" s="129" t="n"/>
      <c r="N292" s="129" t="n"/>
      <c r="O292" s="130" t="n"/>
    </row>
    <row r="293" ht="24" customHeight="1">
      <c r="A293" s="414" t="n"/>
      <c r="B293" s="292" t="inlineStr">
        <is>
          <t>16</t>
        </is>
      </c>
      <c r="C293" s="807" t="inlineStr">
        <is>
          <t>70</t>
        </is>
      </c>
      <c r="D293" s="807" t="inlineStr">
        <is>
          <t>10</t>
        </is>
      </c>
      <c r="E293" s="720">
        <f>C293*D293</f>
        <v/>
      </c>
      <c r="F293" s="1183" t="inlineStr">
        <is>
          <t>等级 7 ：我有一剑，可开天辟地。增加武器暴击率21%和暴击伤害30%持续两回合。</t>
        </is>
      </c>
      <c r="G293" s="129" t="n"/>
      <c r="H293" s="129" t="n"/>
      <c r="I293" s="129" t="n"/>
      <c r="J293" s="129" t="n"/>
      <c r="K293" s="129" t="n"/>
      <c r="L293" s="129" t="n"/>
      <c r="M293" s="129" t="n"/>
      <c r="N293" s="129" t="n"/>
      <c r="O293" s="130" t="n"/>
    </row>
    <row r="294" ht="24" customHeight="1">
      <c r="A294" s="414" t="n"/>
      <c r="B294" s="292" t="inlineStr">
        <is>
          <t>20</t>
        </is>
      </c>
      <c r="C294" s="807" t="inlineStr">
        <is>
          <t>80</t>
        </is>
      </c>
      <c r="D294" s="807" t="inlineStr">
        <is>
          <t>15</t>
        </is>
      </c>
      <c r="E294" s="720">
        <f>C294*D294</f>
        <v/>
      </c>
      <c r="F294" s="1183" t="inlineStr">
        <is>
          <t>等级 8 ：我有一剑，可开天辟地。增加武器暴击率24%和暴击伤害33%持续两回合。</t>
        </is>
      </c>
      <c r="G294" s="129" t="n"/>
      <c r="H294" s="129" t="n"/>
      <c r="I294" s="129" t="n"/>
      <c r="J294" s="129" t="n"/>
      <c r="K294" s="129" t="n"/>
      <c r="L294" s="129" t="n"/>
      <c r="M294" s="129" t="n"/>
      <c r="N294" s="129" t="n"/>
      <c r="O294" s="130" t="n"/>
    </row>
    <row r="295" ht="24" customHeight="1">
      <c r="A295" s="414" t="n"/>
      <c r="B295" s="292" t="inlineStr">
        <is>
          <t>28</t>
        </is>
      </c>
      <c r="C295" s="807" t="inlineStr">
        <is>
          <t>100</t>
        </is>
      </c>
      <c r="D295" s="807" t="inlineStr">
        <is>
          <t>15</t>
        </is>
      </c>
      <c r="E295" s="720">
        <f>C295*D295</f>
        <v/>
      </c>
      <c r="F295" s="1183" t="inlineStr">
        <is>
          <t>等级 9 ：我有一剑，可开天辟地。增加武器暴击率27%和暴击伤害36%持续两回合。</t>
        </is>
      </c>
      <c r="G295" s="129" t="n"/>
      <c r="H295" s="129" t="n"/>
      <c r="I295" s="129" t="n"/>
      <c r="J295" s="129" t="n"/>
      <c r="K295" s="129" t="n"/>
      <c r="L295" s="129" t="n"/>
      <c r="M295" s="129" t="n"/>
      <c r="N295" s="129" t="n"/>
      <c r="O295" s="130" t="n"/>
    </row>
    <row r="296" ht="24" customHeight="1">
      <c r="A296" s="749" t="n"/>
      <c r="B296" s="1290" t="inlineStr">
        <is>
          <t>40</t>
        </is>
      </c>
      <c r="C296" s="1170" t="inlineStr">
        <is>
          <t>x</t>
        </is>
      </c>
      <c r="D296" s="1170" t="inlineStr">
        <is>
          <t>x</t>
        </is>
      </c>
      <c r="E296" s="1171" t="inlineStr">
        <is>
          <t>x</t>
        </is>
      </c>
      <c r="F296" s="1291" t="inlineStr">
        <is>
          <t>等级10：我有一剑，可开天辟地。增加武器暴击率30%和暴击伤害40%持续两回合。</t>
        </is>
      </c>
      <c r="G296" s="194" t="n"/>
      <c r="H296" s="194" t="n"/>
      <c r="I296" s="194" t="n"/>
      <c r="J296" s="194" t="n"/>
      <c r="K296" s="194" t="n"/>
      <c r="L296" s="194" t="n"/>
      <c r="M296" s="194" t="n"/>
      <c r="N296" s="194" t="n"/>
      <c r="O296" s="410" t="n"/>
    </row>
    <row r="297" ht="24" customHeight="1">
      <c r="A297" s="765" t="inlineStr"/>
      <c r="B297" s="3" t="n"/>
      <c r="C297" s="3" t="n"/>
      <c r="D297" s="3" t="n"/>
      <c r="E297" s="3" t="n"/>
      <c r="F297" s="3" t="n"/>
      <c r="G297" s="3" t="n"/>
      <c r="H297" s="3" t="n"/>
      <c r="I297" s="3" t="n"/>
      <c r="J297" s="3" t="n"/>
      <c r="K297" s="3" t="n"/>
      <c r="L297" s="3" t="n"/>
      <c r="M297" s="3" t="n"/>
      <c r="N297" s="3" t="n"/>
      <c r="O297" s="3" t="n"/>
    </row>
    <row r="298" ht="24" customHeight="1">
      <c r="A298" s="118" t="inlineStr">
        <is>
          <t>龙门客栈</t>
        </is>
      </c>
      <c r="B298" s="96" t="inlineStr">
        <is>
          <t>战斗力</t>
        </is>
      </c>
      <c r="C298" s="96" t="inlineStr">
        <is>
          <t>进度值</t>
        </is>
      </c>
      <c r="D298" s="96" t="inlineStr">
        <is>
          <t>单次材料</t>
        </is>
      </c>
      <c r="E298" s="201" t="inlineStr">
        <is>
          <t>满值材料</t>
        </is>
      </c>
      <c r="F298" s="388" t="inlineStr">
        <is>
          <t>效果说明</t>
        </is>
      </c>
      <c r="G298" s="3" t="n"/>
      <c r="H298" s="3" t="n"/>
      <c r="I298" s="3" t="n"/>
      <c r="J298" s="3" t="n"/>
      <c r="K298" s="3" t="n"/>
      <c r="L298" s="3" t="n"/>
      <c r="M298" s="3" t="n"/>
      <c r="N298" s="3" t="n"/>
      <c r="O298" s="3" t="n"/>
    </row>
    <row r="299" ht="24" customHeight="1">
      <c r="A299" s="744" t="inlineStr">
        <is>
          <t>大漠豪情
战魂组B4
武林大会</t>
        </is>
      </c>
      <c r="B299" s="759" t="inlineStr">
        <is>
          <t>0</t>
        </is>
      </c>
      <c r="C299" s="1288" t="inlineStr">
        <is>
          <t>10</t>
        </is>
      </c>
      <c r="D299" s="1288" t="inlineStr">
        <is>
          <t>5</t>
        </is>
      </c>
      <c r="E299" s="726">
        <f>C299*D299</f>
        <v/>
      </c>
      <c r="F299" s="1289" t="inlineStr">
        <is>
          <t>等级 0 ：x</t>
        </is>
      </c>
      <c r="G299" s="123" t="n"/>
      <c r="H299" s="123" t="n"/>
      <c r="I299" s="123" t="n"/>
      <c r="J299" s="123" t="n"/>
      <c r="K299" s="123" t="n"/>
      <c r="L299" s="123" t="n"/>
      <c r="M299" s="123" t="n"/>
      <c r="N299" s="123" t="n"/>
      <c r="O299" s="124" t="n"/>
    </row>
    <row r="300" ht="24" customHeight="1">
      <c r="A300" s="414" t="n"/>
      <c r="B300" s="292" t="inlineStr">
        <is>
          <t>0.5</t>
        </is>
      </c>
      <c r="C300" s="807" t="inlineStr">
        <is>
          <t>15</t>
        </is>
      </c>
      <c r="D300" s="807" t="inlineStr">
        <is>
          <t>5</t>
        </is>
      </c>
      <c r="E300" s="720">
        <f>C300*D300</f>
        <v/>
      </c>
      <c r="F300" s="1183" t="inlineStr">
        <is>
          <t>等级 1 ：增加自身技能抗穿透 9 %持续两回合，同时无视对手下一次技能攻击时的忽略回合效果。</t>
        </is>
      </c>
      <c r="G300" s="129" t="n"/>
      <c r="H300" s="129" t="n"/>
      <c r="I300" s="129" t="n"/>
      <c r="J300" s="129" t="n"/>
      <c r="K300" s="129" t="n"/>
      <c r="L300" s="129" t="n"/>
      <c r="M300" s="129" t="n"/>
      <c r="N300" s="129" t="n"/>
      <c r="O300" s="130" t="n"/>
    </row>
    <row r="301" ht="24" customHeight="1">
      <c r="A301" s="414" t="n"/>
      <c r="B301" s="292" t="inlineStr">
        <is>
          <t>1</t>
        </is>
      </c>
      <c r="C301" s="807" t="inlineStr">
        <is>
          <t>20</t>
        </is>
      </c>
      <c r="D301" s="807" t="inlineStr">
        <is>
          <t>6</t>
        </is>
      </c>
      <c r="E301" s="720">
        <f>C301*D301</f>
        <v/>
      </c>
      <c r="F301" s="1183" t="inlineStr">
        <is>
          <t>等级 2 ：增加自身技能抗穿透10%持续两回合，同时无视对手下一次技能攻击时的忽略回合效果。</t>
        </is>
      </c>
      <c r="G301" s="129" t="n"/>
      <c r="H301" s="129" t="n"/>
      <c r="I301" s="129" t="n"/>
      <c r="J301" s="129" t="n"/>
      <c r="K301" s="129" t="n"/>
      <c r="L301" s="129" t="n"/>
      <c r="M301" s="129" t="n"/>
      <c r="N301" s="129" t="n"/>
      <c r="O301" s="130" t="n"/>
    </row>
    <row r="302" ht="24" customHeight="1">
      <c r="A302" s="414" t="n"/>
      <c r="B302" s="292" t="inlineStr">
        <is>
          <t>2</t>
        </is>
      </c>
      <c r="C302" s="807" t="inlineStr">
        <is>
          <t>30</t>
        </is>
      </c>
      <c r="D302" s="807" t="inlineStr">
        <is>
          <t>6</t>
        </is>
      </c>
      <c r="E302" s="720">
        <f>C302*D302</f>
        <v/>
      </c>
      <c r="F302" s="1183" t="inlineStr">
        <is>
          <t>等级 3 ：增加自身技能抗穿透12%持续两回合，同时无视对手下一次技能攻击时的忽略回合效果。</t>
        </is>
      </c>
      <c r="G302" s="129" t="n"/>
      <c r="H302" s="129" t="n"/>
      <c r="I302" s="129" t="n"/>
      <c r="J302" s="129" t="n"/>
      <c r="K302" s="129" t="n"/>
      <c r="L302" s="129" t="n"/>
      <c r="M302" s="129" t="n"/>
      <c r="N302" s="129" t="n"/>
      <c r="O302" s="130" t="n"/>
    </row>
    <row r="303" ht="24" customHeight="1">
      <c r="A303" s="414" t="n"/>
      <c r="B303" s="292" t="inlineStr">
        <is>
          <t>4</t>
        </is>
      </c>
      <c r="C303" s="807" t="inlineStr">
        <is>
          <t>40</t>
        </is>
      </c>
      <c r="D303" s="807" t="inlineStr">
        <is>
          <t>8</t>
        </is>
      </c>
      <c r="E303" s="720">
        <f>C303*D303</f>
        <v/>
      </c>
      <c r="F303" s="1183" t="inlineStr">
        <is>
          <t>等级 4 ：增加自身技能抗穿透14%持续两回合，同时无视对手下一次技能攻击时的忽略回合效果。</t>
        </is>
      </c>
      <c r="G303" s="129" t="n"/>
      <c r="H303" s="129" t="n"/>
      <c r="I303" s="129" t="n"/>
      <c r="J303" s="129" t="n"/>
      <c r="K303" s="129" t="n"/>
      <c r="L303" s="129" t="n"/>
      <c r="M303" s="129" t="n"/>
      <c r="N303" s="129" t="n"/>
      <c r="O303" s="130" t="n"/>
    </row>
    <row r="304" ht="24" customHeight="1">
      <c r="A304" s="414" t="n"/>
      <c r="B304" s="292" t="inlineStr">
        <is>
          <t>8</t>
        </is>
      </c>
      <c r="C304" s="807" t="inlineStr">
        <is>
          <t>50</t>
        </is>
      </c>
      <c r="D304" s="807" t="inlineStr">
        <is>
          <t>8</t>
        </is>
      </c>
      <c r="E304" s="720">
        <f>C304*D304</f>
        <v/>
      </c>
      <c r="F304" s="1183" t="inlineStr">
        <is>
          <t>等级 5 ：增加自身技能抗穿透16%持续两回合，同时无视对手下一次技能攻击时的忽略回合效果。</t>
        </is>
      </c>
      <c r="G304" s="129" t="n"/>
      <c r="H304" s="129" t="n"/>
      <c r="I304" s="129" t="n"/>
      <c r="J304" s="129" t="n"/>
      <c r="K304" s="129" t="n"/>
      <c r="L304" s="129" t="n"/>
      <c r="M304" s="129" t="n"/>
      <c r="N304" s="129" t="n"/>
      <c r="O304" s="130" t="n"/>
    </row>
    <row r="305" ht="24" customHeight="1">
      <c r="A305" s="414" t="n"/>
      <c r="B305" s="292" t="inlineStr">
        <is>
          <t>12</t>
        </is>
      </c>
      <c r="C305" s="807" t="inlineStr">
        <is>
          <t>60</t>
        </is>
      </c>
      <c r="D305" s="807" t="inlineStr">
        <is>
          <t>10</t>
        </is>
      </c>
      <c r="E305" s="720">
        <f>C305*D305</f>
        <v/>
      </c>
      <c r="F305" s="1183" t="inlineStr">
        <is>
          <t>等级 6 ：增加自身技能抗穿透19%持续两回合，同时无视对手下一次技能攻击时的忽略回合效果。</t>
        </is>
      </c>
      <c r="G305" s="129" t="n"/>
      <c r="H305" s="129" t="n"/>
      <c r="I305" s="129" t="n"/>
      <c r="J305" s="129" t="n"/>
      <c r="K305" s="129" t="n"/>
      <c r="L305" s="129" t="n"/>
      <c r="M305" s="129" t="n"/>
      <c r="N305" s="129" t="n"/>
      <c r="O305" s="130" t="n"/>
    </row>
    <row r="306" ht="24" customHeight="1">
      <c r="A306" s="414" t="n"/>
      <c r="B306" s="292" t="inlineStr">
        <is>
          <t>16</t>
        </is>
      </c>
      <c r="C306" s="807" t="inlineStr">
        <is>
          <t>70</t>
        </is>
      </c>
      <c r="D306" s="807" t="inlineStr">
        <is>
          <t>10</t>
        </is>
      </c>
      <c r="E306" s="720">
        <f>C306*D306</f>
        <v/>
      </c>
      <c r="F306" s="1183" t="inlineStr">
        <is>
          <t>等级 7 ：增加自身技能抗穿透21%持续两回合，同时无视对手下一次技能攻击时的忽略回合效果。</t>
        </is>
      </c>
      <c r="G306" s="129" t="n"/>
      <c r="H306" s="129" t="n"/>
      <c r="I306" s="129" t="n"/>
      <c r="J306" s="129" t="n"/>
      <c r="K306" s="129" t="n"/>
      <c r="L306" s="129" t="n"/>
      <c r="M306" s="129" t="n"/>
      <c r="N306" s="129" t="n"/>
      <c r="O306" s="130" t="n"/>
    </row>
    <row r="307" ht="24" customHeight="1">
      <c r="A307" s="414" t="n"/>
      <c r="B307" s="292" t="inlineStr">
        <is>
          <t>20</t>
        </is>
      </c>
      <c r="C307" s="807" t="inlineStr">
        <is>
          <t>80</t>
        </is>
      </c>
      <c r="D307" s="807" t="inlineStr">
        <is>
          <t>15</t>
        </is>
      </c>
      <c r="E307" s="720">
        <f>C307*D307</f>
        <v/>
      </c>
      <c r="F307" s="1183" t="inlineStr">
        <is>
          <t>等级 8 ：增加自身技能抗穿透24%持续两回合，同时无视对手下一次技能攻击时的忽略回合效果。</t>
        </is>
      </c>
      <c r="G307" s="129" t="n"/>
      <c r="H307" s="129" t="n"/>
      <c r="I307" s="129" t="n"/>
      <c r="J307" s="129" t="n"/>
      <c r="K307" s="129" t="n"/>
      <c r="L307" s="129" t="n"/>
      <c r="M307" s="129" t="n"/>
      <c r="N307" s="129" t="n"/>
      <c r="O307" s="130" t="n"/>
    </row>
    <row r="308" ht="24" customHeight="1">
      <c r="A308" s="414" t="n"/>
      <c r="B308" s="292" t="inlineStr">
        <is>
          <t>28</t>
        </is>
      </c>
      <c r="C308" s="807" t="inlineStr">
        <is>
          <t>100</t>
        </is>
      </c>
      <c r="D308" s="807" t="inlineStr">
        <is>
          <t>15</t>
        </is>
      </c>
      <c r="E308" s="720">
        <f>C308*D308</f>
        <v/>
      </c>
      <c r="F308" s="1183" t="inlineStr">
        <is>
          <t>等级 9 ：增加自身技能抗穿透27%持续两回合，同时无视对手下一次技能攻击时的忽略回合效果。</t>
        </is>
      </c>
      <c r="G308" s="129" t="n"/>
      <c r="H308" s="129" t="n"/>
      <c r="I308" s="129" t="n"/>
      <c r="J308" s="129" t="n"/>
      <c r="K308" s="129" t="n"/>
      <c r="L308" s="129" t="n"/>
      <c r="M308" s="129" t="n"/>
      <c r="N308" s="129" t="n"/>
      <c r="O308" s="130" t="n"/>
    </row>
    <row r="309" ht="24" customHeight="1">
      <c r="A309" s="749" t="n"/>
      <c r="B309" s="1290" t="inlineStr">
        <is>
          <t>40</t>
        </is>
      </c>
      <c r="C309" s="1170" t="inlineStr">
        <is>
          <t>x</t>
        </is>
      </c>
      <c r="D309" s="1170" t="inlineStr">
        <is>
          <t>x</t>
        </is>
      </c>
      <c r="E309" s="1171" t="inlineStr">
        <is>
          <t>x</t>
        </is>
      </c>
      <c r="F309" s="1291" t="inlineStr">
        <is>
          <t>等级10：增加自身技能抗穿透30%持续两回合，同时无视对手下一次技能攻击时的忽略回合效果。</t>
        </is>
      </c>
      <c r="G309" s="194" t="n"/>
      <c r="H309" s="194" t="n"/>
      <c r="I309" s="194" t="n"/>
      <c r="J309" s="194" t="n"/>
      <c r="K309" s="194" t="n"/>
      <c r="L309" s="194" t="n"/>
      <c r="M309" s="194" t="n"/>
      <c r="N309" s="194" t="n"/>
      <c r="O309" s="410" t="n"/>
    </row>
    <row r="310" ht="24" customHeight="1">
      <c r="A310" s="765" t="inlineStr"/>
      <c r="B310" s="3" t="n"/>
      <c r="C310" s="3" t="n"/>
      <c r="D310" s="3" t="n"/>
      <c r="E310" s="3" t="n"/>
      <c r="F310" s="3" t="n"/>
      <c r="G310" s="3" t="n"/>
      <c r="H310" s="3" t="n"/>
      <c r="I310" s="3" t="n"/>
      <c r="J310" s="3" t="n"/>
      <c r="K310" s="3" t="n"/>
      <c r="L310" s="3" t="n"/>
      <c r="M310" s="3" t="n"/>
      <c r="N310" s="3" t="n"/>
      <c r="O310" s="3" t="n"/>
    </row>
    <row r="311" ht="24" customHeight="1">
      <c r="A311" s="118" t="inlineStr">
        <is>
          <t>舌尖的乐斗</t>
        </is>
      </c>
      <c r="B311" s="96" t="inlineStr">
        <is>
          <t>战斗力</t>
        </is>
      </c>
      <c r="C311" s="96" t="inlineStr">
        <is>
          <t>进度值</t>
        </is>
      </c>
      <c r="D311" s="96" t="inlineStr">
        <is>
          <t>单次材料</t>
        </is>
      </c>
      <c r="E311" s="201" t="inlineStr">
        <is>
          <t>满值材料</t>
        </is>
      </c>
      <c r="F311" s="388" t="inlineStr">
        <is>
          <t>效果说明</t>
        </is>
      </c>
      <c r="G311" s="3" t="n"/>
      <c r="H311" s="3" t="n"/>
      <c r="I311" s="3" t="n"/>
      <c r="J311" s="3" t="n"/>
      <c r="K311" s="3" t="n"/>
      <c r="L311" s="3" t="n"/>
      <c r="M311" s="3" t="n"/>
      <c r="N311" s="3" t="n"/>
      <c r="O311" s="3" t="n"/>
    </row>
    <row r="312" ht="24" customHeight="1">
      <c r="A312" s="744" t="inlineStr">
        <is>
          <t xml:space="preserve">
包子救援
斗魂组A1
普通乐斗</t>
        </is>
      </c>
      <c r="B312" s="657" t="inlineStr">
        <is>
          <t>0</t>
        </is>
      </c>
      <c r="C312" s="340" t="inlineStr">
        <is>
          <t>5</t>
        </is>
      </c>
      <c r="D312" s="340" t="inlineStr">
        <is>
          <t>2</t>
        </is>
      </c>
      <c r="E312" s="746">
        <f>C312*D312</f>
        <v/>
      </c>
      <c r="F312" s="1289" t="inlineStr">
        <is>
          <t>等级 0 ：x</t>
        </is>
      </c>
      <c r="G312" s="123" t="n"/>
      <c r="H312" s="123" t="n"/>
      <c r="I312" s="123" t="n"/>
      <c r="J312" s="123" t="n"/>
      <c r="K312" s="123" t="n"/>
      <c r="L312" s="123" t="n"/>
      <c r="M312" s="123" t="n"/>
      <c r="N312" s="123" t="n"/>
      <c r="O312" s="124" t="n"/>
    </row>
    <row r="313" ht="24" customHeight="1">
      <c r="A313" s="414" t="n"/>
      <c r="B313" s="239" t="inlineStr">
        <is>
          <t>0.1</t>
        </is>
      </c>
      <c r="C313" s="83" t="inlineStr">
        <is>
          <t>8</t>
        </is>
      </c>
      <c r="D313" s="83" t="inlineStr">
        <is>
          <t>2</t>
        </is>
      </c>
      <c r="E313" s="222">
        <f>C313*D313</f>
        <v/>
      </c>
      <c r="F313" s="1183" t="inlineStr">
        <is>
          <t>等级 1 ：恢复自己 5 %的生命值，额外增加10点怒气。</t>
        </is>
      </c>
      <c r="G313" s="129" t="n"/>
      <c r="H313" s="129" t="n"/>
      <c r="I313" s="129" t="n"/>
      <c r="J313" s="129" t="n"/>
      <c r="K313" s="129" t="n"/>
      <c r="L313" s="129" t="n"/>
      <c r="M313" s="129" t="n"/>
      <c r="N313" s="129" t="n"/>
      <c r="O313" s="130" t="n"/>
    </row>
    <row r="314" ht="24" customHeight="1">
      <c r="A314" s="414" t="n"/>
      <c r="B314" s="239" t="inlineStr">
        <is>
          <t>0.2</t>
        </is>
      </c>
      <c r="C314" s="83" t="inlineStr">
        <is>
          <t>10</t>
        </is>
      </c>
      <c r="D314" s="83" t="inlineStr">
        <is>
          <t>3</t>
        </is>
      </c>
      <c r="E314" s="222">
        <f>C314*D314</f>
        <v/>
      </c>
      <c r="F314" s="1183" t="inlineStr">
        <is>
          <t>等级 2 ：恢复自己 5 %的生命值，额外增加10点怒气。</t>
        </is>
      </c>
      <c r="G314" s="129" t="n"/>
      <c r="H314" s="129" t="n"/>
      <c r="I314" s="129" t="n"/>
      <c r="J314" s="129" t="n"/>
      <c r="K314" s="129" t="n"/>
      <c r="L314" s="129" t="n"/>
      <c r="M314" s="129" t="n"/>
      <c r="N314" s="129" t="n"/>
      <c r="O314" s="130" t="n"/>
    </row>
    <row r="315" ht="24" customHeight="1">
      <c r="A315" s="414" t="n"/>
      <c r="B315" s="239" t="inlineStr">
        <is>
          <t>0.5</t>
        </is>
      </c>
      <c r="C315" s="83" t="inlineStr">
        <is>
          <t>15</t>
        </is>
      </c>
      <c r="D315" s="83" t="inlineStr">
        <is>
          <t>3</t>
        </is>
      </c>
      <c r="E315" s="222">
        <f>C315*D315</f>
        <v/>
      </c>
      <c r="F315" s="1183" t="inlineStr">
        <is>
          <t>等级 3 ：恢复自己 6 %的生命值，额外增加20点怒气。</t>
        </is>
      </c>
      <c r="G315" s="129" t="n"/>
      <c r="H315" s="129" t="n"/>
      <c r="I315" s="129" t="n"/>
      <c r="J315" s="129" t="n"/>
      <c r="K315" s="129" t="n"/>
      <c r="L315" s="129" t="n"/>
      <c r="M315" s="129" t="n"/>
      <c r="N315" s="129" t="n"/>
      <c r="O315" s="130" t="n"/>
    </row>
    <row r="316" ht="24" customHeight="1">
      <c r="A316" s="414" t="n"/>
      <c r="B316" s="239" t="inlineStr">
        <is>
          <t>1</t>
        </is>
      </c>
      <c r="C316" s="83" t="inlineStr">
        <is>
          <t>20</t>
        </is>
      </c>
      <c r="D316" s="83" t="inlineStr">
        <is>
          <t>4</t>
        </is>
      </c>
      <c r="E316" s="222">
        <f>C316*D316</f>
        <v/>
      </c>
      <c r="F316" s="1183" t="inlineStr">
        <is>
          <t>等级 4 ：恢复自己 6 %的生命值，额外增加20点怒气。</t>
        </is>
      </c>
      <c r="G316" s="129" t="n"/>
      <c r="H316" s="129" t="n"/>
      <c r="I316" s="129" t="n"/>
      <c r="J316" s="129" t="n"/>
      <c r="K316" s="129" t="n"/>
      <c r="L316" s="129" t="n"/>
      <c r="M316" s="129" t="n"/>
      <c r="N316" s="129" t="n"/>
      <c r="O316" s="130" t="n"/>
    </row>
    <row r="317" ht="24" customHeight="1">
      <c r="A317" s="414" t="n"/>
      <c r="B317" s="239" t="inlineStr">
        <is>
          <t>2</t>
        </is>
      </c>
      <c r="C317" s="83" t="inlineStr">
        <is>
          <t>25</t>
        </is>
      </c>
      <c r="D317" s="83" t="inlineStr">
        <is>
          <t>4</t>
        </is>
      </c>
      <c r="E317" s="222">
        <f>C317*D317</f>
        <v/>
      </c>
      <c r="F317" s="1183" t="inlineStr">
        <is>
          <t>等级 5 ：恢复自己 7 %的生命值，额外增加30点怒气。</t>
        </is>
      </c>
      <c r="G317" s="129" t="n"/>
      <c r="H317" s="129" t="n"/>
      <c r="I317" s="129" t="n"/>
      <c r="J317" s="129" t="n"/>
      <c r="K317" s="129" t="n"/>
      <c r="L317" s="129" t="n"/>
      <c r="M317" s="129" t="n"/>
      <c r="N317" s="129" t="n"/>
      <c r="O317" s="130" t="n"/>
    </row>
    <row r="318" ht="24" customHeight="1">
      <c r="A318" s="414" t="n"/>
      <c r="B318" s="239" t="inlineStr">
        <is>
          <t>3</t>
        </is>
      </c>
      <c r="C318" s="83" t="inlineStr">
        <is>
          <t>30</t>
        </is>
      </c>
      <c r="D318" s="83" t="inlineStr">
        <is>
          <t>5</t>
        </is>
      </c>
      <c r="E318" s="222">
        <f>C318*D318</f>
        <v/>
      </c>
      <c r="F318" s="1183" t="inlineStr">
        <is>
          <t>等级 6 ：恢复自己 7 %的生命值，额外增加35点怒气。</t>
        </is>
      </c>
      <c r="G318" s="129" t="n"/>
      <c r="H318" s="129" t="n"/>
      <c r="I318" s="129" t="n"/>
      <c r="J318" s="129" t="n"/>
      <c r="K318" s="129" t="n"/>
      <c r="L318" s="129" t="n"/>
      <c r="M318" s="129" t="n"/>
      <c r="N318" s="129" t="n"/>
      <c r="O318" s="130" t="n"/>
    </row>
    <row r="319" ht="24" customHeight="1">
      <c r="A319" s="414" t="n"/>
      <c r="B319" s="239" t="inlineStr">
        <is>
          <t>4</t>
        </is>
      </c>
      <c r="C319" s="83" t="inlineStr">
        <is>
          <t>35</t>
        </is>
      </c>
      <c r="D319" s="83" t="inlineStr">
        <is>
          <t>5</t>
        </is>
      </c>
      <c r="E319" s="222">
        <f>C319*D319</f>
        <v/>
      </c>
      <c r="F319" s="1183" t="inlineStr">
        <is>
          <t>等级 7 ：恢复自己 8 %的生命值，额外增加40点怒气。</t>
        </is>
      </c>
      <c r="G319" s="129" t="n"/>
      <c r="H319" s="129" t="n"/>
      <c r="I319" s="129" t="n"/>
      <c r="J319" s="129" t="n"/>
      <c r="K319" s="129" t="n"/>
      <c r="L319" s="129" t="n"/>
      <c r="M319" s="129" t="n"/>
      <c r="N319" s="129" t="n"/>
      <c r="O319" s="130" t="n"/>
    </row>
    <row r="320" ht="24" customHeight="1">
      <c r="A320" s="414" t="n"/>
      <c r="B320" s="239" t="inlineStr">
        <is>
          <t>5</t>
        </is>
      </c>
      <c r="C320" s="83" t="inlineStr">
        <is>
          <t>40</t>
        </is>
      </c>
      <c r="D320" s="83" t="inlineStr">
        <is>
          <t>6</t>
        </is>
      </c>
      <c r="E320" s="222">
        <f>C320*D320</f>
        <v/>
      </c>
      <c r="F320" s="1183" t="inlineStr">
        <is>
          <t>等级 8 ：恢复自己 8 %的生命值，额外增加40点怒气。</t>
        </is>
      </c>
      <c r="G320" s="129" t="n"/>
      <c r="H320" s="129" t="n"/>
      <c r="I320" s="129" t="n"/>
      <c r="J320" s="129" t="n"/>
      <c r="K320" s="129" t="n"/>
      <c r="L320" s="129" t="n"/>
      <c r="M320" s="129" t="n"/>
      <c r="N320" s="129" t="n"/>
      <c r="O320" s="130" t="n"/>
    </row>
    <row r="321" ht="24" customHeight="1">
      <c r="A321" s="414" t="n"/>
      <c r="B321" s="292" t="inlineStr">
        <is>
          <t>7</t>
        </is>
      </c>
      <c r="C321" s="807" t="inlineStr">
        <is>
          <t>50</t>
        </is>
      </c>
      <c r="D321" s="807" t="inlineStr">
        <is>
          <t>6</t>
        </is>
      </c>
      <c r="E321" s="222">
        <f>C321*D321</f>
        <v/>
      </c>
      <c r="F321" s="1183" t="inlineStr">
        <is>
          <t>等级 9 ：恢复自己 9 %的生命值，额外增加50点怒气。</t>
        </is>
      </c>
      <c r="G321" s="129" t="n"/>
      <c r="H321" s="129" t="n"/>
      <c r="I321" s="129" t="n"/>
      <c r="J321" s="129" t="n"/>
      <c r="K321" s="129" t="n"/>
      <c r="L321" s="129" t="n"/>
      <c r="M321" s="129" t="n"/>
      <c r="N321" s="129" t="n"/>
      <c r="O321" s="130" t="n"/>
    </row>
    <row r="322" ht="24" customHeight="1">
      <c r="A322" s="749" t="n"/>
      <c r="B322" s="1290" t="inlineStr">
        <is>
          <t>10</t>
        </is>
      </c>
      <c r="C322" s="1170" t="inlineStr">
        <is>
          <t>x</t>
        </is>
      </c>
      <c r="D322" s="1170" t="inlineStr">
        <is>
          <t>x</t>
        </is>
      </c>
      <c r="E322" s="1171" t="inlineStr">
        <is>
          <t>x</t>
        </is>
      </c>
      <c r="F322" s="1291" t="inlineStr">
        <is>
          <t>等级10：恢复自己10%的生命值，额外增加50点怒气。</t>
        </is>
      </c>
      <c r="G322" s="194" t="n"/>
      <c r="H322" s="194" t="n"/>
      <c r="I322" s="194" t="n"/>
      <c r="J322" s="194" t="n"/>
      <c r="K322" s="194" t="n"/>
      <c r="L322" s="194" t="n"/>
      <c r="M322" s="194" t="n"/>
      <c r="N322" s="194" t="n"/>
      <c r="O322" s="410" t="n"/>
    </row>
    <row r="323" ht="24" customHeight="1">
      <c r="A323" s="765" t="inlineStr"/>
      <c r="B323" s="3" t="n"/>
      <c r="C323" s="3" t="n"/>
      <c r="D323" s="3" t="n"/>
      <c r="E323" s="3" t="n"/>
      <c r="F323" s="3" t="n"/>
      <c r="G323" s="3" t="n"/>
      <c r="H323" s="3" t="n"/>
      <c r="I323" s="3" t="n"/>
      <c r="J323" s="3" t="n"/>
      <c r="K323" s="3" t="n"/>
      <c r="L323" s="3" t="n"/>
      <c r="M323" s="3" t="n"/>
      <c r="N323" s="3" t="n"/>
      <c r="O323" s="3" t="n"/>
    </row>
    <row r="324" ht="24" customHeight="1">
      <c r="A324" s="118" t="inlineStr">
        <is>
          <t>玉龙雪山</t>
        </is>
      </c>
      <c r="B324" s="96" t="inlineStr">
        <is>
          <t>战斗力</t>
        </is>
      </c>
      <c r="C324" s="96" t="inlineStr">
        <is>
          <t>进度值</t>
        </is>
      </c>
      <c r="D324" s="96" t="inlineStr">
        <is>
          <t>单次材料</t>
        </is>
      </c>
      <c r="E324" s="201" t="inlineStr">
        <is>
          <t>满值材料</t>
        </is>
      </c>
      <c r="F324" s="388" t="inlineStr">
        <is>
          <t>效果说明</t>
        </is>
      </c>
      <c r="G324" s="3" t="n"/>
      <c r="H324" s="3" t="n"/>
      <c r="I324" s="3" t="n"/>
      <c r="J324" s="3" t="n"/>
      <c r="K324" s="3" t="n"/>
      <c r="L324" s="3" t="n"/>
      <c r="M324" s="3" t="n"/>
      <c r="N324" s="3" t="n"/>
      <c r="O324" s="3" t="n"/>
    </row>
    <row r="325" ht="24" customHeight="1">
      <c r="A325" s="744" t="inlineStr">
        <is>
          <t>极寒之触
斗魂组A2
群雄逐鹿</t>
        </is>
      </c>
      <c r="B325" s="759" t="inlineStr">
        <is>
          <t>0</t>
        </is>
      </c>
      <c r="C325" s="1288" t="inlineStr">
        <is>
          <t>10</t>
        </is>
      </c>
      <c r="D325" s="1288" t="inlineStr">
        <is>
          <t>2</t>
        </is>
      </c>
      <c r="E325" s="726">
        <f>C325*D325</f>
        <v/>
      </c>
      <c r="F325" s="1289" t="inlineStr">
        <is>
          <t>等级 0 ：有80%概率被冻成冰棍，且被眩晕两回合，降低主动治疗效果50%持续整场战斗。</t>
        </is>
      </c>
      <c r="G325" s="123" t="n"/>
      <c r="H325" s="123" t="n"/>
      <c r="I325" s="123" t="n"/>
      <c r="J325" s="123" t="n"/>
      <c r="K325" s="123" t="n"/>
      <c r="L325" s="123" t="n"/>
      <c r="M325" s="123" t="n"/>
      <c r="N325" s="123" t="n"/>
      <c r="O325" s="124" t="n"/>
    </row>
    <row r="326" ht="24" customHeight="1">
      <c r="A326" s="414" t="n"/>
      <c r="B326" s="292" t="inlineStr">
        <is>
          <t>0.2</t>
        </is>
      </c>
      <c r="C326" s="807" t="inlineStr">
        <is>
          <t>15</t>
        </is>
      </c>
      <c r="D326" s="807" t="inlineStr">
        <is>
          <t>2</t>
        </is>
      </c>
      <c r="E326" s="720" t="inlineStr">
        <is>
          <t>30</t>
        </is>
      </c>
      <c r="F326" s="1183" t="inlineStr">
        <is>
          <t>等级 1 ：有50%概率被冻成冰棍，且被眩晕两回合，降低主动治疗效果50%持续整场战斗。</t>
        </is>
      </c>
      <c r="G326" s="129" t="n"/>
      <c r="H326" s="129" t="n"/>
      <c r="I326" s="129" t="n"/>
      <c r="J326" s="129" t="n"/>
      <c r="K326" s="129" t="n"/>
      <c r="L326" s="129" t="n"/>
      <c r="M326" s="129" t="n"/>
      <c r="N326" s="129" t="n"/>
      <c r="O326" s="130" t="n"/>
    </row>
    <row r="327" ht="24" customHeight="1">
      <c r="A327" s="414" t="n"/>
      <c r="B327" s="292" t="inlineStr">
        <is>
          <t>0.5</t>
        </is>
      </c>
      <c r="C327" s="807" t="inlineStr">
        <is>
          <t>20</t>
        </is>
      </c>
      <c r="D327" s="807" t="inlineStr">
        <is>
          <t>3</t>
        </is>
      </c>
      <c r="E327" s="720">
        <f>C327*D327</f>
        <v/>
      </c>
      <c r="F327" s="1183" t="inlineStr">
        <is>
          <t>等级 2 ：有45%概率被冻成冰棍，且被眩晕两回合，降低主动治疗效果45%持续整场战斗。</t>
        </is>
      </c>
      <c r="G327" s="129" t="n"/>
      <c r="H327" s="129" t="n"/>
      <c r="I327" s="129" t="n"/>
      <c r="J327" s="129" t="n"/>
      <c r="K327" s="129" t="n"/>
      <c r="L327" s="129" t="n"/>
      <c r="M327" s="129" t="n"/>
      <c r="N327" s="129" t="n"/>
      <c r="O327" s="130" t="n"/>
    </row>
    <row r="328" ht="24" customHeight="1">
      <c r="A328" s="414" t="n"/>
      <c r="B328" s="292" t="inlineStr">
        <is>
          <t>1</t>
        </is>
      </c>
      <c r="C328" s="807" t="inlineStr">
        <is>
          <t>30</t>
        </is>
      </c>
      <c r="D328" s="807" t="inlineStr">
        <is>
          <t>3</t>
        </is>
      </c>
      <c r="E328" s="720">
        <f>C328*D328</f>
        <v/>
      </c>
      <c r="F328" s="1183" t="inlineStr">
        <is>
          <t>等级 3 ：有40%概率被冻成冰棍，且被眩晕两回合，降低主动治疗效果41%持续整场战斗。</t>
        </is>
      </c>
      <c r="G328" s="129" t="n"/>
      <c r="H328" s="129" t="n"/>
      <c r="I328" s="129" t="n"/>
      <c r="J328" s="129" t="n"/>
      <c r="K328" s="129" t="n"/>
      <c r="L328" s="129" t="n"/>
      <c r="M328" s="129" t="n"/>
      <c r="N328" s="129" t="n"/>
      <c r="O328" s="130" t="n"/>
    </row>
    <row r="329" ht="24" customHeight="1">
      <c r="A329" s="414" t="n"/>
      <c r="B329" s="292" t="inlineStr">
        <is>
          <t>2</t>
        </is>
      </c>
      <c r="C329" s="807" t="inlineStr">
        <is>
          <t>40</t>
        </is>
      </c>
      <c r="D329" s="807" t="inlineStr">
        <is>
          <t>4</t>
        </is>
      </c>
      <c r="E329" s="720">
        <f>C329*D329</f>
        <v/>
      </c>
      <c r="F329" s="1183" t="inlineStr">
        <is>
          <t>等级 4 ：有35%概率被冻成冰棍，且被眩晕两回合，降低主动治疗效果37%持续整场战斗。</t>
        </is>
      </c>
      <c r="G329" s="129" t="n"/>
      <c r="H329" s="129" t="n"/>
      <c r="I329" s="129" t="n"/>
      <c r="J329" s="129" t="n"/>
      <c r="K329" s="129" t="n"/>
      <c r="L329" s="129" t="n"/>
      <c r="M329" s="129" t="n"/>
      <c r="N329" s="129" t="n"/>
      <c r="O329" s="130" t="n"/>
    </row>
    <row r="330" ht="24" customHeight="1">
      <c r="A330" s="414" t="n"/>
      <c r="B330" s="292" t="inlineStr">
        <is>
          <t>4</t>
        </is>
      </c>
      <c r="C330" s="807" t="inlineStr">
        <is>
          <t>50</t>
        </is>
      </c>
      <c r="D330" s="807" t="inlineStr">
        <is>
          <t>4</t>
        </is>
      </c>
      <c r="E330" s="720">
        <f>C330*D330</f>
        <v/>
      </c>
      <c r="F330" s="1183" t="inlineStr">
        <is>
          <t>等级 5 ：有30%概率被冻成冰棍，且被眩晕两回合，降低主动治疗效果33%持续整场战斗。</t>
        </is>
      </c>
      <c r="G330" s="129" t="n"/>
      <c r="H330" s="129" t="n"/>
      <c r="I330" s="129" t="n"/>
      <c r="J330" s="129" t="n"/>
      <c r="K330" s="129" t="n"/>
      <c r="L330" s="129" t="n"/>
      <c r="M330" s="129" t="n"/>
      <c r="N330" s="129" t="n"/>
      <c r="O330" s="130" t="n"/>
    </row>
    <row r="331" ht="24" customHeight="1">
      <c r="A331" s="414" t="n"/>
      <c r="B331" s="292" t="inlineStr">
        <is>
          <t>6</t>
        </is>
      </c>
      <c r="C331" s="807" t="inlineStr">
        <is>
          <t>60</t>
        </is>
      </c>
      <c r="D331" s="807" t="inlineStr">
        <is>
          <t>5</t>
        </is>
      </c>
      <c r="E331" s="720">
        <f>C331*D331</f>
        <v/>
      </c>
      <c r="F331" s="1183" t="inlineStr">
        <is>
          <t>等级 6 ：有25%概率被冻成冰棍，且被眩晕两回合，降低主动治疗效果30%持续整场战斗。</t>
        </is>
      </c>
      <c r="G331" s="129" t="n"/>
      <c r="H331" s="129" t="n"/>
      <c r="I331" s="129" t="n"/>
      <c r="J331" s="129" t="n"/>
      <c r="K331" s="129" t="n"/>
      <c r="L331" s="129" t="n"/>
      <c r="M331" s="129" t="n"/>
      <c r="N331" s="129" t="n"/>
      <c r="O331" s="130" t="n"/>
    </row>
    <row r="332" ht="24" customHeight="1">
      <c r="A332" s="414" t="n"/>
      <c r="B332" s="292" t="inlineStr">
        <is>
          <t>8</t>
        </is>
      </c>
      <c r="C332" s="807" t="inlineStr">
        <is>
          <t>70</t>
        </is>
      </c>
      <c r="D332" s="807" t="inlineStr">
        <is>
          <t>5</t>
        </is>
      </c>
      <c r="E332" s="720">
        <f>C332*D332</f>
        <v/>
      </c>
      <c r="F332" s="1183" t="inlineStr">
        <is>
          <t>等级 7 ：有20%概率被冻成冰棍，且被眩晕两回合，降低主动治疗效果27%持续整场战斗。</t>
        </is>
      </c>
      <c r="G332" s="129" t="n"/>
      <c r="H332" s="129" t="n"/>
      <c r="I332" s="129" t="n"/>
      <c r="J332" s="129" t="n"/>
      <c r="K332" s="129" t="n"/>
      <c r="L332" s="129" t="n"/>
      <c r="M332" s="129" t="n"/>
      <c r="N332" s="129" t="n"/>
      <c r="O332" s="130" t="n"/>
    </row>
    <row r="333" ht="24" customHeight="1">
      <c r="A333" s="414" t="n"/>
      <c r="B333" s="292" t="inlineStr">
        <is>
          <t>10</t>
        </is>
      </c>
      <c r="C333" s="807" t="inlineStr">
        <is>
          <t>80</t>
        </is>
      </c>
      <c r="D333" s="807" t="inlineStr">
        <is>
          <t>8</t>
        </is>
      </c>
      <c r="E333" s="720">
        <f>C333*D333</f>
        <v/>
      </c>
      <c r="F333" s="1183" t="inlineStr">
        <is>
          <t>等级 8 ：有15%概率被冻成冰棍，且被眩晕两回合，降低主动治疗效果25%持续整场战斗。</t>
        </is>
      </c>
      <c r="G333" s="129" t="n"/>
      <c r="H333" s="129" t="n"/>
      <c r="I333" s="129" t="n"/>
      <c r="J333" s="129" t="n"/>
      <c r="K333" s="129" t="n"/>
      <c r="L333" s="129" t="n"/>
      <c r="M333" s="129" t="n"/>
      <c r="N333" s="129" t="n"/>
      <c r="O333" s="130" t="n"/>
    </row>
    <row r="334" ht="24" customHeight="1">
      <c r="A334" s="414" t="n"/>
      <c r="B334" s="292" t="inlineStr">
        <is>
          <t>14</t>
        </is>
      </c>
      <c r="C334" s="807" t="inlineStr">
        <is>
          <t>100</t>
        </is>
      </c>
      <c r="D334" s="807" t="inlineStr">
        <is>
          <t>8</t>
        </is>
      </c>
      <c r="E334" s="720">
        <f>C334*D334</f>
        <v/>
      </c>
      <c r="F334" s="1183" t="inlineStr">
        <is>
          <t>等级 9 ：有10%概率被冻成冰棍，且被眩晕两回合，降低主动治疗效果23%持续整场战斗。</t>
        </is>
      </c>
      <c r="G334" s="129" t="n"/>
      <c r="H334" s="129" t="n"/>
      <c r="I334" s="129" t="n"/>
      <c r="J334" s="129" t="n"/>
      <c r="K334" s="129" t="n"/>
      <c r="L334" s="129" t="n"/>
      <c r="M334" s="129" t="n"/>
      <c r="N334" s="129" t="n"/>
      <c r="O334" s="130" t="n"/>
    </row>
    <row r="335" ht="24" customHeight="1">
      <c r="A335" s="749" t="n"/>
      <c r="B335" s="1290" t="inlineStr">
        <is>
          <t>20</t>
        </is>
      </c>
      <c r="C335" s="1170" t="inlineStr">
        <is>
          <t>x</t>
        </is>
      </c>
      <c r="D335" s="1170" t="inlineStr">
        <is>
          <t>x</t>
        </is>
      </c>
      <c r="E335" s="1171" t="inlineStr">
        <is>
          <t>x</t>
        </is>
      </c>
      <c r="F335" s="1291" t="inlineStr">
        <is>
          <t>等级10：有 5 %概率被冻成冰棍，且被眩晕两回合，降低主动治疗效果22%持续整场战斗。</t>
        </is>
      </c>
      <c r="G335" s="194" t="n"/>
      <c r="H335" s="194" t="n"/>
      <c r="I335" s="194" t="n"/>
      <c r="J335" s="194" t="n"/>
      <c r="K335" s="194" t="n"/>
      <c r="L335" s="194" t="n"/>
      <c r="M335" s="194" t="n"/>
      <c r="N335" s="194" t="n"/>
      <c r="O335" s="410" t="n"/>
    </row>
    <row r="336" ht="24" customHeight="1">
      <c r="A336" s="765" t="inlineStr"/>
      <c r="B336" s="3" t="n"/>
      <c r="C336" s="3" t="n"/>
      <c r="D336" s="3" t="n"/>
      <c r="E336" s="3" t="n"/>
      <c r="F336" s="3" t="n"/>
      <c r="G336" s="3" t="n"/>
      <c r="H336" s="3" t="n"/>
      <c r="I336" s="3" t="n"/>
      <c r="J336" s="3" t="n"/>
      <c r="K336" s="3" t="n"/>
      <c r="L336" s="3" t="n"/>
      <c r="M336" s="3" t="n"/>
      <c r="N336" s="3" t="n"/>
      <c r="O336" s="3" t="n"/>
    </row>
    <row r="337" ht="24" customHeight="1">
      <c r="A337" s="118" t="inlineStr">
        <is>
          <t>巅峰之战</t>
        </is>
      </c>
      <c r="B337" s="96" t="inlineStr">
        <is>
          <t>战斗力</t>
        </is>
      </c>
      <c r="C337" s="96" t="inlineStr">
        <is>
          <t>进度值</t>
        </is>
      </c>
      <c r="D337" s="96" t="inlineStr">
        <is>
          <t>单次材料</t>
        </is>
      </c>
      <c r="E337" s="201" t="inlineStr">
        <is>
          <t>满值材料</t>
        </is>
      </c>
      <c r="F337" s="388" t="inlineStr">
        <is>
          <t>效果说明</t>
        </is>
      </c>
      <c r="G337" s="3" t="n"/>
      <c r="H337" s="3" t="n"/>
      <c r="I337" s="3" t="n"/>
      <c r="J337" s="3" t="n"/>
      <c r="K337" s="3" t="n"/>
      <c r="L337" s="3" t="n"/>
      <c r="M337" s="3" t="n"/>
      <c r="N337" s="3" t="n"/>
      <c r="O337" s="3" t="n"/>
    </row>
    <row r="338" ht="24" customHeight="1">
      <c r="A338" s="744" t="inlineStr">
        <is>
          <t>巅峰一击
斗魂组A3
巅峰之战</t>
        </is>
      </c>
      <c r="B338" s="759" t="inlineStr">
        <is>
          <t>0</t>
        </is>
      </c>
      <c r="C338" s="1288" t="inlineStr">
        <is>
          <t>10</t>
        </is>
      </c>
      <c r="D338" s="1288" t="inlineStr">
        <is>
          <t>2</t>
        </is>
      </c>
      <c r="E338" s="726">
        <f>C338*D338</f>
        <v/>
      </c>
      <c r="F338" s="1289" t="inlineStr">
        <is>
          <t>等级 0 ：x</t>
        </is>
      </c>
      <c r="G338" s="123" t="n"/>
      <c r="H338" s="123" t="n"/>
      <c r="I338" s="123" t="n"/>
      <c r="J338" s="123" t="n"/>
      <c r="K338" s="123" t="n"/>
      <c r="L338" s="123" t="n"/>
      <c r="M338" s="123" t="n"/>
      <c r="N338" s="123" t="n"/>
      <c r="O338" s="124" t="n"/>
    </row>
    <row r="339" ht="24" customHeight="1">
      <c r="A339" s="414" t="n"/>
      <c r="B339" s="292" t="inlineStr">
        <is>
          <t>0.2</t>
        </is>
      </c>
      <c r="C339" s="807" t="inlineStr">
        <is>
          <t>15</t>
        </is>
      </c>
      <c r="D339" s="807" t="inlineStr">
        <is>
          <t>2</t>
        </is>
      </c>
      <c r="E339" s="720">
        <f>C339*D339</f>
        <v/>
      </c>
      <c r="F339" s="1183" t="inlineStr">
        <is>
          <t>等级 1 ：巅峰战场领取的招式之一，下次攻击时无视对手 6 %抗穿透。</t>
        </is>
      </c>
      <c r="G339" s="129" t="n"/>
      <c r="H339" s="129" t="n"/>
      <c r="I339" s="129" t="n"/>
      <c r="J339" s="129" t="n"/>
      <c r="K339" s="129" t="n"/>
      <c r="L339" s="129" t="n"/>
      <c r="M339" s="129" t="n"/>
      <c r="N339" s="129" t="n"/>
      <c r="O339" s="130" t="n"/>
    </row>
    <row r="340" ht="24" customHeight="1">
      <c r="A340" s="414" t="n"/>
      <c r="B340" s="292" t="inlineStr">
        <is>
          <t>0.5</t>
        </is>
      </c>
      <c r="C340" s="807" t="inlineStr">
        <is>
          <t>20</t>
        </is>
      </c>
      <c r="D340" s="807" t="inlineStr">
        <is>
          <t>3</t>
        </is>
      </c>
      <c r="E340" s="720">
        <f>C340*D340</f>
        <v/>
      </c>
      <c r="F340" s="1183" t="inlineStr">
        <is>
          <t>等级 2 ：巅峰战场领取的招式之一，下次攻击时无视对手 8 %抗穿透。</t>
        </is>
      </c>
      <c r="G340" s="129" t="n"/>
      <c r="H340" s="129" t="n"/>
      <c r="I340" s="129" t="n"/>
      <c r="J340" s="129" t="n"/>
      <c r="K340" s="129" t="n"/>
      <c r="L340" s="129" t="n"/>
      <c r="M340" s="129" t="n"/>
      <c r="N340" s="129" t="n"/>
      <c r="O340" s="130" t="n"/>
    </row>
    <row r="341" ht="24" customHeight="1">
      <c r="A341" s="414" t="n"/>
      <c r="B341" s="292" t="inlineStr">
        <is>
          <t>1</t>
        </is>
      </c>
      <c r="C341" s="807" t="inlineStr">
        <is>
          <t>30</t>
        </is>
      </c>
      <c r="D341" s="807" t="inlineStr">
        <is>
          <t>3</t>
        </is>
      </c>
      <c r="E341" s="720">
        <f>C341*D341</f>
        <v/>
      </c>
      <c r="F341" s="1183" t="inlineStr">
        <is>
          <t>等级 3 ：巅峰战场领取的招式之一，下次攻击时无视对手10%抗穿透。</t>
        </is>
      </c>
      <c r="G341" s="129" t="n"/>
      <c r="H341" s="129" t="n"/>
      <c r="I341" s="129" t="n"/>
      <c r="J341" s="129" t="n"/>
      <c r="K341" s="129" t="n"/>
      <c r="L341" s="129" t="n"/>
      <c r="M341" s="129" t="n"/>
      <c r="N341" s="129" t="n"/>
      <c r="O341" s="130" t="n"/>
    </row>
    <row r="342" ht="24" customHeight="1">
      <c r="A342" s="414" t="n"/>
      <c r="B342" s="292" t="inlineStr">
        <is>
          <t>2</t>
        </is>
      </c>
      <c r="C342" s="807" t="inlineStr">
        <is>
          <t>40</t>
        </is>
      </c>
      <c r="D342" s="807" t="inlineStr">
        <is>
          <t>4</t>
        </is>
      </c>
      <c r="E342" s="720">
        <f>C342*D342</f>
        <v/>
      </c>
      <c r="F342" s="1183" t="inlineStr">
        <is>
          <t>等级 4 ：巅峰战场领取的招式之一，下次攻击时无视对手12%抗穿透。</t>
        </is>
      </c>
      <c r="G342" s="129" t="n"/>
      <c r="H342" s="129" t="n"/>
      <c r="I342" s="129" t="n"/>
      <c r="J342" s="129" t="n"/>
      <c r="K342" s="129" t="n"/>
      <c r="L342" s="129" t="n"/>
      <c r="M342" s="129" t="n"/>
      <c r="N342" s="129" t="n"/>
      <c r="O342" s="130" t="n"/>
    </row>
    <row r="343" ht="24" customHeight="1">
      <c r="A343" s="414" t="n"/>
      <c r="B343" s="292" t="inlineStr">
        <is>
          <t>4</t>
        </is>
      </c>
      <c r="C343" s="807" t="inlineStr">
        <is>
          <t>50</t>
        </is>
      </c>
      <c r="D343" s="807" t="inlineStr">
        <is>
          <t>4</t>
        </is>
      </c>
      <c r="E343" s="720">
        <f>C343*D343</f>
        <v/>
      </c>
      <c r="F343" s="1183" t="inlineStr">
        <is>
          <t>等级 5 ：巅峰战场领取的招式之一，下次攻击时无视对手15%抗穿透。</t>
        </is>
      </c>
      <c r="G343" s="129" t="n"/>
      <c r="H343" s="129" t="n"/>
      <c r="I343" s="129" t="n"/>
      <c r="J343" s="129" t="n"/>
      <c r="K343" s="129" t="n"/>
      <c r="L343" s="129" t="n"/>
      <c r="M343" s="129" t="n"/>
      <c r="N343" s="129" t="n"/>
      <c r="O343" s="130" t="n"/>
    </row>
    <row r="344" ht="24" customHeight="1">
      <c r="A344" s="414" t="n"/>
      <c r="B344" s="292" t="inlineStr">
        <is>
          <t>6</t>
        </is>
      </c>
      <c r="C344" s="807" t="inlineStr">
        <is>
          <t>60</t>
        </is>
      </c>
      <c r="D344" s="807" t="inlineStr">
        <is>
          <t>5</t>
        </is>
      </c>
      <c r="E344" s="720">
        <f>C344*D344</f>
        <v/>
      </c>
      <c r="F344" s="1183" t="inlineStr">
        <is>
          <t>等级 6 ：巅峰战场领取的招式之一，下次攻击时无视对手17%抗穿透。</t>
        </is>
      </c>
      <c r="G344" s="129" t="n"/>
      <c r="H344" s="129" t="n"/>
      <c r="I344" s="129" t="n"/>
      <c r="J344" s="129" t="n"/>
      <c r="K344" s="129" t="n"/>
      <c r="L344" s="129" t="n"/>
      <c r="M344" s="129" t="n"/>
      <c r="N344" s="129" t="n"/>
      <c r="O344" s="130" t="n"/>
    </row>
    <row r="345" ht="24" customHeight="1">
      <c r="A345" s="414" t="n"/>
      <c r="B345" s="292" t="inlineStr">
        <is>
          <t>8</t>
        </is>
      </c>
      <c r="C345" s="807" t="inlineStr">
        <is>
          <t>70</t>
        </is>
      </c>
      <c r="D345" s="807" t="inlineStr">
        <is>
          <t>5</t>
        </is>
      </c>
      <c r="E345" s="720">
        <f>C345*D345</f>
        <v/>
      </c>
      <c r="F345" s="1183" t="inlineStr">
        <is>
          <t>等级 7 ：巅峰战场领取的招式之一，下次攻击时无视对手20%抗穿透。</t>
        </is>
      </c>
      <c r="G345" s="129" t="n"/>
      <c r="H345" s="129" t="n"/>
      <c r="I345" s="129" t="n"/>
      <c r="J345" s="129" t="n"/>
      <c r="K345" s="129" t="n"/>
      <c r="L345" s="129" t="n"/>
      <c r="M345" s="129" t="n"/>
      <c r="N345" s="129" t="n"/>
      <c r="O345" s="130" t="n"/>
    </row>
    <row r="346" ht="24" customHeight="1">
      <c r="A346" s="414" t="n"/>
      <c r="B346" s="292" t="inlineStr">
        <is>
          <t>10</t>
        </is>
      </c>
      <c r="C346" s="807" t="inlineStr">
        <is>
          <t>80</t>
        </is>
      </c>
      <c r="D346" s="807" t="inlineStr">
        <is>
          <t>8</t>
        </is>
      </c>
      <c r="E346" s="720">
        <f>C346*D346</f>
        <v/>
      </c>
      <c r="F346" s="1183" t="inlineStr">
        <is>
          <t>等级 8 ：巅峰战场领取的招式之一，下次攻击时无视对手23%抗穿透。</t>
        </is>
      </c>
      <c r="G346" s="129" t="n"/>
      <c r="H346" s="129" t="n"/>
      <c r="I346" s="129" t="n"/>
      <c r="J346" s="129" t="n"/>
      <c r="K346" s="129" t="n"/>
      <c r="L346" s="129" t="n"/>
      <c r="M346" s="129" t="n"/>
      <c r="N346" s="129" t="n"/>
      <c r="O346" s="130" t="n"/>
    </row>
    <row r="347" ht="24" customHeight="1">
      <c r="A347" s="414" t="n"/>
      <c r="B347" s="292" t="inlineStr">
        <is>
          <t>14</t>
        </is>
      </c>
      <c r="C347" s="807" t="inlineStr">
        <is>
          <t>100</t>
        </is>
      </c>
      <c r="D347" s="807" t="inlineStr">
        <is>
          <t>8</t>
        </is>
      </c>
      <c r="E347" s="720">
        <f>C347*D347</f>
        <v/>
      </c>
      <c r="F347" s="1183" t="inlineStr">
        <is>
          <t>等级 9 ：巅峰战场领取的招式之一，下次攻击时无视对手26%抗穿透。</t>
        </is>
      </c>
      <c r="G347" s="129" t="n"/>
      <c r="H347" s="129" t="n"/>
      <c r="I347" s="129" t="n"/>
      <c r="J347" s="129" t="n"/>
      <c r="K347" s="129" t="n"/>
      <c r="L347" s="129" t="n"/>
      <c r="M347" s="129" t="n"/>
      <c r="N347" s="129" t="n"/>
      <c r="O347" s="130" t="n"/>
    </row>
    <row r="348" ht="24" customHeight="1">
      <c r="A348" s="749" t="n"/>
      <c r="B348" s="1290" t="inlineStr">
        <is>
          <t>20</t>
        </is>
      </c>
      <c r="C348" s="1170" t="inlineStr">
        <is>
          <t>x</t>
        </is>
      </c>
      <c r="D348" s="1170" t="inlineStr">
        <is>
          <t>x</t>
        </is>
      </c>
      <c r="E348" s="1171" t="inlineStr">
        <is>
          <t>x</t>
        </is>
      </c>
      <c r="F348" s="1293" t="inlineStr">
        <is>
          <t>等级10：巅峰战场领取的招式之一，下次攻击时无视对手30%抗穿透。</t>
        </is>
      </c>
      <c r="G348" s="135" t="n"/>
      <c r="H348" s="135" t="n"/>
      <c r="I348" s="135" t="n"/>
      <c r="J348" s="135" t="n"/>
      <c r="K348" s="135" t="n"/>
      <c r="L348" s="135" t="n"/>
      <c r="M348" s="135" t="n"/>
      <c r="N348" s="135" t="n"/>
      <c r="O348" s="136" t="n"/>
    </row>
    <row r="349" ht="24" customHeight="1">
      <c r="A349" s="765" t="inlineStr"/>
      <c r="B349" s="3" t="n"/>
      <c r="C349" s="3" t="n"/>
      <c r="D349" s="3" t="n"/>
      <c r="E349" s="3" t="n"/>
      <c r="F349" s="3" t="n"/>
      <c r="G349" s="3" t="n"/>
      <c r="H349" s="3" t="n"/>
      <c r="I349" s="3" t="n"/>
      <c r="J349" s="3" t="n"/>
      <c r="K349" s="3" t="n"/>
      <c r="L349" s="3" t="n"/>
      <c r="M349" s="3" t="n"/>
      <c r="N349" s="3" t="n"/>
      <c r="O349" s="3" t="n"/>
    </row>
    <row r="350" ht="24" customHeight="1">
      <c r="A350" s="118" t="inlineStr">
        <is>
          <t>聚义厅</t>
        </is>
      </c>
      <c r="B350" s="96" t="inlineStr">
        <is>
          <t>战斗力</t>
        </is>
      </c>
      <c r="C350" s="96" t="inlineStr">
        <is>
          <t>进度值</t>
        </is>
      </c>
      <c r="D350" s="96" t="inlineStr">
        <is>
          <t>单次材料</t>
        </is>
      </c>
      <c r="E350" s="201" t="inlineStr">
        <is>
          <t>满值材料</t>
        </is>
      </c>
      <c r="F350" s="388" t="inlineStr">
        <is>
          <t>效果说明</t>
        </is>
      </c>
      <c r="G350" s="3" t="n"/>
      <c r="H350" s="3" t="n"/>
      <c r="I350" s="3" t="n"/>
      <c r="J350" s="3" t="n"/>
      <c r="K350" s="3" t="n"/>
      <c r="L350" s="3" t="n"/>
      <c r="M350" s="3" t="n"/>
      <c r="N350" s="3" t="n"/>
      <c r="O350" s="3" t="n"/>
    </row>
    <row r="351" ht="24" customHeight="1">
      <c r="A351" s="744" t="inlineStr">
        <is>
          <t>义薄云天
斗魂组A4
帮派战争</t>
        </is>
      </c>
      <c r="B351" s="759" t="inlineStr">
        <is>
          <t>0</t>
        </is>
      </c>
      <c r="C351" s="1288" t="inlineStr">
        <is>
          <t>10</t>
        </is>
      </c>
      <c r="D351" s="1288" t="inlineStr">
        <is>
          <t>5</t>
        </is>
      </c>
      <c r="E351" s="726">
        <f>C351*D351</f>
        <v/>
      </c>
      <c r="F351" s="1294" t="inlineStr">
        <is>
          <t>等级 0 ：x</t>
        </is>
      </c>
      <c r="G351" s="158" t="n"/>
      <c r="H351" s="158" t="n"/>
      <c r="I351" s="158" t="n"/>
      <c r="J351" s="158" t="n"/>
      <c r="K351" s="158" t="n"/>
      <c r="L351" s="158" t="n"/>
      <c r="M351" s="158" t="n"/>
      <c r="N351" s="158" t="n"/>
      <c r="O351" s="320" t="n"/>
    </row>
    <row r="352" ht="24" customHeight="1">
      <c r="A352" s="414" t="n"/>
      <c r="B352" s="292" t="inlineStr">
        <is>
          <t>0.5</t>
        </is>
      </c>
      <c r="C352" s="807" t="inlineStr">
        <is>
          <t>15</t>
        </is>
      </c>
      <c r="D352" s="807" t="inlineStr">
        <is>
          <t>5</t>
        </is>
      </c>
      <c r="E352" s="720">
        <f>C352*D352</f>
        <v/>
      </c>
      <c r="F352" s="1183" t="inlineStr">
        <is>
          <t>等级 1 ：增加自身(帮战出战人数)*0.8点武器伤害，持续三回合。</t>
        </is>
      </c>
      <c r="G352" s="129" t="n"/>
      <c r="H352" s="129" t="n"/>
      <c r="I352" s="129" t="n"/>
      <c r="J352" s="129" t="n"/>
      <c r="K352" s="129" t="n"/>
      <c r="L352" s="129" t="n"/>
      <c r="M352" s="129" t="n"/>
      <c r="N352" s="129" t="n"/>
      <c r="O352" s="130" t="n"/>
    </row>
    <row r="353" ht="24" customHeight="1">
      <c r="A353" s="414" t="n"/>
      <c r="B353" s="292" t="inlineStr">
        <is>
          <t>1</t>
        </is>
      </c>
      <c r="C353" s="807" t="inlineStr">
        <is>
          <t>20</t>
        </is>
      </c>
      <c r="D353" s="807" t="inlineStr">
        <is>
          <t>6</t>
        </is>
      </c>
      <c r="E353" s="720">
        <f>C353*D353</f>
        <v/>
      </c>
      <c r="F353" s="1183" t="inlineStr">
        <is>
          <t>等级 2 ：增加自身(帮战出战人数)*1.0点武器伤害，持续三回合。</t>
        </is>
      </c>
      <c r="G353" s="129" t="n"/>
      <c r="H353" s="129" t="n"/>
      <c r="I353" s="129" t="n"/>
      <c r="J353" s="129" t="n"/>
      <c r="K353" s="129" t="n"/>
      <c r="L353" s="129" t="n"/>
      <c r="M353" s="129" t="n"/>
      <c r="N353" s="129" t="n"/>
      <c r="O353" s="130" t="n"/>
    </row>
    <row r="354" ht="24" customHeight="1">
      <c r="A354" s="414" t="n"/>
      <c r="B354" s="292" t="inlineStr">
        <is>
          <t>2</t>
        </is>
      </c>
      <c r="C354" s="807" t="inlineStr">
        <is>
          <t>30</t>
        </is>
      </c>
      <c r="D354" s="807" t="inlineStr">
        <is>
          <t>6</t>
        </is>
      </c>
      <c r="E354" s="720">
        <f>C354*D354</f>
        <v/>
      </c>
      <c r="F354" s="1183" t="inlineStr">
        <is>
          <t>等级 3 ：增加自身(帮战出战人数)*1.5点武器伤害，持续三回合。</t>
        </is>
      </c>
      <c r="G354" s="129" t="n"/>
      <c r="H354" s="129" t="n"/>
      <c r="I354" s="129" t="n"/>
      <c r="J354" s="129" t="n"/>
      <c r="K354" s="129" t="n"/>
      <c r="L354" s="129" t="n"/>
      <c r="M354" s="129" t="n"/>
      <c r="N354" s="129" t="n"/>
      <c r="O354" s="130" t="n"/>
    </row>
    <row r="355" ht="24" customHeight="1">
      <c r="A355" s="414" t="n"/>
      <c r="B355" s="292" t="inlineStr">
        <is>
          <t>4</t>
        </is>
      </c>
      <c r="C355" s="807" t="inlineStr">
        <is>
          <t>40</t>
        </is>
      </c>
      <c r="D355" s="807" t="inlineStr">
        <is>
          <t>8</t>
        </is>
      </c>
      <c r="E355" s="720">
        <f>C355*D355</f>
        <v/>
      </c>
      <c r="F355" s="1183" t="inlineStr">
        <is>
          <t>等级 4 ：增加自身(帮战出战人数)*2.0点武器伤害，持续三回合。</t>
        </is>
      </c>
      <c r="G355" s="129" t="n"/>
      <c r="H355" s="129" t="n"/>
      <c r="I355" s="129" t="n"/>
      <c r="J355" s="129" t="n"/>
      <c r="K355" s="129" t="n"/>
      <c r="L355" s="129" t="n"/>
      <c r="M355" s="129" t="n"/>
      <c r="N355" s="129" t="n"/>
      <c r="O355" s="130" t="n"/>
    </row>
    <row r="356" ht="24" customHeight="1">
      <c r="A356" s="414" t="n"/>
      <c r="B356" s="292" t="inlineStr">
        <is>
          <t>8</t>
        </is>
      </c>
      <c r="C356" s="807" t="inlineStr">
        <is>
          <t>50</t>
        </is>
      </c>
      <c r="D356" s="807" t="inlineStr">
        <is>
          <t>8</t>
        </is>
      </c>
      <c r="E356" s="720">
        <f>C356*D356</f>
        <v/>
      </c>
      <c r="F356" s="1183" t="inlineStr">
        <is>
          <t>等级 5 ：增加自身(帮战出战人数)*2.5点武器伤害，持续三回合。</t>
        </is>
      </c>
      <c r="G356" s="129" t="n"/>
      <c r="H356" s="129" t="n"/>
      <c r="I356" s="129" t="n"/>
      <c r="J356" s="129" t="n"/>
      <c r="K356" s="129" t="n"/>
      <c r="L356" s="129" t="n"/>
      <c r="M356" s="129" t="n"/>
      <c r="N356" s="129" t="n"/>
      <c r="O356" s="130" t="n"/>
    </row>
    <row r="357" ht="24" customHeight="1">
      <c r="A357" s="414" t="n"/>
      <c r="B357" s="292" t="inlineStr">
        <is>
          <t>12</t>
        </is>
      </c>
      <c r="C357" s="807" t="inlineStr">
        <is>
          <t>60</t>
        </is>
      </c>
      <c r="D357" s="807" t="inlineStr">
        <is>
          <t>10</t>
        </is>
      </c>
      <c r="E357" s="720">
        <f>C357*D357</f>
        <v/>
      </c>
      <c r="F357" s="1183" t="inlineStr">
        <is>
          <t>等级 6 ：增加自身(帮战出战人数)*3.0点武器伤害，持续三回合。</t>
        </is>
      </c>
      <c r="G357" s="129" t="n"/>
      <c r="H357" s="129" t="n"/>
      <c r="I357" s="129" t="n"/>
      <c r="J357" s="129" t="n"/>
      <c r="K357" s="129" t="n"/>
      <c r="L357" s="129" t="n"/>
      <c r="M357" s="129" t="n"/>
      <c r="N357" s="129" t="n"/>
      <c r="O357" s="130" t="n"/>
    </row>
    <row r="358" ht="24" customHeight="1">
      <c r="A358" s="414" t="n"/>
      <c r="B358" s="292" t="inlineStr">
        <is>
          <t>16</t>
        </is>
      </c>
      <c r="C358" s="807" t="inlineStr">
        <is>
          <t>70</t>
        </is>
      </c>
      <c r="D358" s="807" t="inlineStr">
        <is>
          <t>10</t>
        </is>
      </c>
      <c r="E358" s="720">
        <f>C358*D358</f>
        <v/>
      </c>
      <c r="F358" s="1183" t="inlineStr">
        <is>
          <t>等级 7 ：增加自身(帮战出战人数)*3.5点武器伤害，持续三回合。</t>
        </is>
      </c>
      <c r="G358" s="129" t="n"/>
      <c r="H358" s="129" t="n"/>
      <c r="I358" s="129" t="n"/>
      <c r="J358" s="129" t="n"/>
      <c r="K358" s="129" t="n"/>
      <c r="L358" s="129" t="n"/>
      <c r="M358" s="129" t="n"/>
      <c r="N358" s="129" t="n"/>
      <c r="O358" s="130" t="n"/>
    </row>
    <row r="359" ht="24" customHeight="1">
      <c r="A359" s="414" t="n"/>
      <c r="B359" s="292" t="inlineStr">
        <is>
          <t>20</t>
        </is>
      </c>
      <c r="C359" s="807" t="inlineStr">
        <is>
          <t>80</t>
        </is>
      </c>
      <c r="D359" s="807" t="inlineStr">
        <is>
          <t>15</t>
        </is>
      </c>
      <c r="E359" s="720">
        <f>C359*D359</f>
        <v/>
      </c>
      <c r="F359" s="1183" t="inlineStr">
        <is>
          <t>等级 8 ：增加自身(帮战出战人数)*4.0点武器伤害，持续三回合。</t>
        </is>
      </c>
      <c r="G359" s="129" t="n"/>
      <c r="H359" s="129" t="n"/>
      <c r="I359" s="129" t="n"/>
      <c r="J359" s="129" t="n"/>
      <c r="K359" s="129" t="n"/>
      <c r="L359" s="129" t="n"/>
      <c r="M359" s="129" t="n"/>
      <c r="N359" s="129" t="n"/>
      <c r="O359" s="130" t="n"/>
    </row>
    <row r="360" ht="24" customHeight="1">
      <c r="A360" s="414" t="n"/>
      <c r="B360" s="292" t="inlineStr">
        <is>
          <t>28</t>
        </is>
      </c>
      <c r="C360" s="807" t="inlineStr">
        <is>
          <t>100</t>
        </is>
      </c>
      <c r="D360" s="807" t="inlineStr">
        <is>
          <t>15</t>
        </is>
      </c>
      <c r="E360" s="720">
        <f>C360*D360</f>
        <v/>
      </c>
      <c r="F360" s="1183" t="inlineStr">
        <is>
          <t>等级 9 ：增加自身(帮战出战人数)*4.5点武器伤害，持续三回合。</t>
        </is>
      </c>
      <c r="G360" s="129" t="n"/>
      <c r="H360" s="129" t="n"/>
      <c r="I360" s="129" t="n"/>
      <c r="J360" s="129" t="n"/>
      <c r="K360" s="129" t="n"/>
      <c r="L360" s="129" t="n"/>
      <c r="M360" s="129" t="n"/>
      <c r="N360" s="129" t="n"/>
      <c r="O360" s="130" t="n"/>
    </row>
    <row r="361" ht="24" customHeight="1">
      <c r="A361" s="749" t="n"/>
      <c r="B361" s="1111" t="inlineStr">
        <is>
          <t>40</t>
        </is>
      </c>
      <c r="C361" s="1156" t="inlineStr">
        <is>
          <t>x</t>
        </is>
      </c>
      <c r="D361" s="1156" t="inlineStr">
        <is>
          <t>x</t>
        </is>
      </c>
      <c r="E361" s="1157" t="inlineStr">
        <is>
          <t>x</t>
        </is>
      </c>
      <c r="F361" s="1293" t="inlineStr">
        <is>
          <t>等级10：增加自身(帮战出战人数)*5.0点武器伤害，持续三回合。</t>
        </is>
      </c>
      <c r="G361" s="135" t="n"/>
      <c r="H361" s="135" t="n"/>
      <c r="I361" s="135" t="n"/>
      <c r="J361" s="135" t="n"/>
      <c r="K361" s="135" t="n"/>
      <c r="L361" s="135" t="n"/>
      <c r="M361" s="135" t="n"/>
      <c r="N361" s="135" t="n"/>
      <c r="O361" s="136" t="n"/>
    </row>
  </sheetData>
  <mergeCells count="385">
    <mergeCell ref="A221:A231"/>
    <mergeCell ref="F308:O308"/>
    <mergeCell ref="F273:O273"/>
    <mergeCell ref="F239:O239"/>
    <mergeCell ref="H4:O4"/>
    <mergeCell ref="F166:O166"/>
    <mergeCell ref="F337:O337"/>
    <mergeCell ref="J54:O54"/>
    <mergeCell ref="J41:O41"/>
    <mergeCell ref="F257:O257"/>
    <mergeCell ref="F191:O191"/>
    <mergeCell ref="J56:O56"/>
    <mergeCell ref="B1:C1"/>
    <mergeCell ref="F178:O178"/>
    <mergeCell ref="J43:O43"/>
    <mergeCell ref="H1:N1"/>
    <mergeCell ref="A38:O38"/>
    <mergeCell ref="F255:O255"/>
    <mergeCell ref="F192:O192"/>
    <mergeCell ref="F113:O113"/>
    <mergeCell ref="J67:O67"/>
    <mergeCell ref="F194:O194"/>
    <mergeCell ref="A349:O349"/>
    <mergeCell ref="J59:O59"/>
    <mergeCell ref="F181:O181"/>
    <mergeCell ref="J9:O9"/>
    <mergeCell ref="J69:O69"/>
    <mergeCell ref="F333:O333"/>
    <mergeCell ref="F116:O116"/>
    <mergeCell ref="A141:O141"/>
    <mergeCell ref="F103:O103"/>
    <mergeCell ref="A206:O206"/>
    <mergeCell ref="F174:O174"/>
    <mergeCell ref="F205:O205"/>
    <mergeCell ref="F168:O168"/>
    <mergeCell ref="F339:O339"/>
    <mergeCell ref="F118:O118"/>
    <mergeCell ref="J18:O18"/>
    <mergeCell ref="J64:O64"/>
    <mergeCell ref="F169:O169"/>
    <mergeCell ref="J82:O82"/>
    <mergeCell ref="J57:O57"/>
    <mergeCell ref="F263:O263"/>
    <mergeCell ref="J93:O93"/>
    <mergeCell ref="F355:O355"/>
    <mergeCell ref="F129:O129"/>
    <mergeCell ref="F200:O200"/>
    <mergeCell ref="F121:O121"/>
    <mergeCell ref="F357:O357"/>
    <mergeCell ref="F131:O131"/>
    <mergeCell ref="F294:O294"/>
    <mergeCell ref="F350:O350"/>
    <mergeCell ref="J11:O11"/>
    <mergeCell ref="F195:O195"/>
    <mergeCell ref="A154:O154"/>
    <mergeCell ref="F260:O260"/>
    <mergeCell ref="F358:O358"/>
    <mergeCell ref="F352:O352"/>
    <mergeCell ref="J75:O75"/>
    <mergeCell ref="F197:O197"/>
    <mergeCell ref="F289:O289"/>
    <mergeCell ref="J12:O12"/>
    <mergeCell ref="F320:O320"/>
    <mergeCell ref="F142:O142"/>
    <mergeCell ref="F213:O213"/>
    <mergeCell ref="A232:O232"/>
    <mergeCell ref="F188:O188"/>
    <mergeCell ref="F126:O126"/>
    <mergeCell ref="J88:O88"/>
    <mergeCell ref="F144:O144"/>
    <mergeCell ref="F215:O215"/>
    <mergeCell ref="F190:O190"/>
    <mergeCell ref="A271:O271"/>
    <mergeCell ref="J65:O65"/>
    <mergeCell ref="F210:O210"/>
    <mergeCell ref="J25:O25"/>
    <mergeCell ref="F266:O266"/>
    <mergeCell ref="F137:O137"/>
    <mergeCell ref="F124:O124"/>
    <mergeCell ref="F360:O360"/>
    <mergeCell ref="F201:O201"/>
    <mergeCell ref="F139:O139"/>
    <mergeCell ref="F138:O138"/>
    <mergeCell ref="A260:A270"/>
    <mergeCell ref="J14:O14"/>
    <mergeCell ref="F203:O203"/>
    <mergeCell ref="A284:O284"/>
    <mergeCell ref="F361:O361"/>
    <mergeCell ref="J13:O13"/>
    <mergeCell ref="J84:O84"/>
    <mergeCell ref="J78:O78"/>
    <mergeCell ref="F150:O150"/>
    <mergeCell ref="J15:O15"/>
    <mergeCell ref="J80:O80"/>
    <mergeCell ref="J79:O79"/>
    <mergeCell ref="F152:O152"/>
    <mergeCell ref="F279:O279"/>
    <mergeCell ref="F216:O216"/>
    <mergeCell ref="F343:O343"/>
    <mergeCell ref="F281:O281"/>
    <mergeCell ref="J91:O91"/>
    <mergeCell ref="F280:O280"/>
    <mergeCell ref="F218:O218"/>
    <mergeCell ref="A323:O323"/>
    <mergeCell ref="J33:O33"/>
    <mergeCell ref="F285:O285"/>
    <mergeCell ref="F305:O305"/>
    <mergeCell ref="F307:O307"/>
    <mergeCell ref="F163:O163"/>
    <mergeCell ref="J28:O28"/>
    <mergeCell ref="F165:O165"/>
    <mergeCell ref="J30:O30"/>
    <mergeCell ref="F140:O140"/>
    <mergeCell ref="F311:O311"/>
    <mergeCell ref="F211:O211"/>
    <mergeCell ref="F229:O229"/>
    <mergeCell ref="J86:O86"/>
    <mergeCell ref="F300:O300"/>
    <mergeCell ref="F158:O158"/>
    <mergeCell ref="F329:O329"/>
    <mergeCell ref="F316:O316"/>
    <mergeCell ref="F301:O301"/>
    <mergeCell ref="F295:O295"/>
    <mergeCell ref="F160:O160"/>
    <mergeCell ref="F282:O282"/>
    <mergeCell ref="F331:O331"/>
    <mergeCell ref="F159:O159"/>
    <mergeCell ref="F330:O330"/>
    <mergeCell ref="F268:O268"/>
    <mergeCell ref="F153:O153"/>
    <mergeCell ref="F324:O324"/>
    <mergeCell ref="F224:O224"/>
    <mergeCell ref="J34:O34"/>
    <mergeCell ref="J99:O99"/>
    <mergeCell ref="F184:O184"/>
    <mergeCell ref="J49:O49"/>
    <mergeCell ref="J36:O36"/>
    <mergeCell ref="J101:O101"/>
    <mergeCell ref="A351:A361"/>
    <mergeCell ref="J100:O100"/>
    <mergeCell ref="J94:O94"/>
    <mergeCell ref="F148:O148"/>
    <mergeCell ref="F123:O123"/>
    <mergeCell ref="F179:O179"/>
    <mergeCell ref="F250:O250"/>
    <mergeCell ref="J31:O31"/>
    <mergeCell ref="F237:O237"/>
    <mergeCell ref="F212:O212"/>
    <mergeCell ref="F187:O187"/>
    <mergeCell ref="A336:O336"/>
    <mergeCell ref="F304:O304"/>
    <mergeCell ref="F108:O108"/>
    <mergeCell ref="A115:O115"/>
    <mergeCell ref="J62:O62"/>
    <mergeCell ref="F143:O143"/>
    <mergeCell ref="F276:O276"/>
    <mergeCell ref="F214:O214"/>
    <mergeCell ref="A102:O102"/>
    <mergeCell ref="A234:A244"/>
    <mergeCell ref="F306:O306"/>
    <mergeCell ref="A245:O245"/>
    <mergeCell ref="A310:O310"/>
    <mergeCell ref="F326:O326"/>
    <mergeCell ref="F303:O303"/>
    <mergeCell ref="F134:O134"/>
    <mergeCell ref="J24:O24"/>
    <mergeCell ref="A128:O128"/>
    <mergeCell ref="F161:O161"/>
    <mergeCell ref="F332:O332"/>
    <mergeCell ref="J26:O26"/>
    <mergeCell ref="F225:O225"/>
    <mergeCell ref="F175:O175"/>
    <mergeCell ref="F162:O162"/>
    <mergeCell ref="F227:O227"/>
    <mergeCell ref="J50:O50"/>
    <mergeCell ref="H2:O2"/>
    <mergeCell ref="J52:O52"/>
    <mergeCell ref="J39:O39"/>
    <mergeCell ref="F251:O251"/>
    <mergeCell ref="F189:O189"/>
    <mergeCell ref="F322:O322"/>
    <mergeCell ref="J81:O81"/>
    <mergeCell ref="H3:O3"/>
    <mergeCell ref="F238:O238"/>
    <mergeCell ref="J37:O37"/>
    <mergeCell ref="F253:O253"/>
    <mergeCell ref="F109:O109"/>
    <mergeCell ref="F351:O351"/>
    <mergeCell ref="F240:O240"/>
    <mergeCell ref="H5:O5"/>
    <mergeCell ref="F345:O345"/>
    <mergeCell ref="F264:O264"/>
    <mergeCell ref="F317:O317"/>
    <mergeCell ref="F111:O111"/>
    <mergeCell ref="F346:O346"/>
    <mergeCell ref="J7:O7"/>
    <mergeCell ref="J63:O63"/>
    <mergeCell ref="F233:O233"/>
    <mergeCell ref="F208:O208"/>
    <mergeCell ref="A2:A5"/>
    <mergeCell ref="F177:O177"/>
    <mergeCell ref="A258:O258"/>
    <mergeCell ref="F164:O164"/>
    <mergeCell ref="F335:O335"/>
    <mergeCell ref="F235:O235"/>
    <mergeCell ref="F114:O114"/>
    <mergeCell ref="F228:O228"/>
    <mergeCell ref="J60:O60"/>
    <mergeCell ref="F243:O243"/>
    <mergeCell ref="J53:O53"/>
    <mergeCell ref="F259:O259"/>
    <mergeCell ref="F130:O130"/>
    <mergeCell ref="J55:O55"/>
    <mergeCell ref="F261:O261"/>
    <mergeCell ref="F117:O117"/>
    <mergeCell ref="F353:O353"/>
    <mergeCell ref="F132:O132"/>
    <mergeCell ref="F254:O254"/>
    <mergeCell ref="F119:O119"/>
    <mergeCell ref="F290:O290"/>
    <mergeCell ref="F196:O196"/>
    <mergeCell ref="F256:O256"/>
    <mergeCell ref="F112:O112"/>
    <mergeCell ref="F183:O183"/>
    <mergeCell ref="F354:O354"/>
    <mergeCell ref="F348:O348"/>
    <mergeCell ref="J71:O71"/>
    <mergeCell ref="F127:O127"/>
    <mergeCell ref="J58:O58"/>
    <mergeCell ref="J8:O8"/>
    <mergeCell ref="J73:O73"/>
    <mergeCell ref="F145:O145"/>
    <mergeCell ref="J10:O10"/>
    <mergeCell ref="F272:O272"/>
    <mergeCell ref="A182:A192"/>
    <mergeCell ref="F247:O247"/>
    <mergeCell ref="F185:O185"/>
    <mergeCell ref="A169:A179"/>
    <mergeCell ref="A70:O70"/>
    <mergeCell ref="J77:O77"/>
    <mergeCell ref="F209:O209"/>
    <mergeCell ref="J68:O68"/>
    <mergeCell ref="F274:O274"/>
    <mergeCell ref="F249:O249"/>
    <mergeCell ref="D1:E1"/>
    <mergeCell ref="F347:O347"/>
    <mergeCell ref="F338:O338"/>
    <mergeCell ref="F186:O186"/>
    <mergeCell ref="A104:A114"/>
    <mergeCell ref="F313:O313"/>
    <mergeCell ref="F107:O107"/>
    <mergeCell ref="F278:O278"/>
    <mergeCell ref="F269:O269"/>
    <mergeCell ref="F171:O171"/>
    <mergeCell ref="A195:A205"/>
    <mergeCell ref="J46:O46"/>
    <mergeCell ref="J21:O21"/>
    <mergeCell ref="F344:O344"/>
    <mergeCell ref="A299:A309"/>
    <mergeCell ref="J48:O48"/>
    <mergeCell ref="J23:O23"/>
    <mergeCell ref="A130:A140"/>
    <mergeCell ref="F133:O133"/>
    <mergeCell ref="A117:A127"/>
    <mergeCell ref="F204:O204"/>
    <mergeCell ref="F198:O198"/>
    <mergeCell ref="F356:O356"/>
    <mergeCell ref="F135:O135"/>
    <mergeCell ref="F262:O262"/>
    <mergeCell ref="F122:O122"/>
    <mergeCell ref="F1:G1"/>
    <mergeCell ref="F199:O199"/>
    <mergeCell ref="A193:O193"/>
    <mergeCell ref="J74:O74"/>
    <mergeCell ref="F293:O293"/>
    <mergeCell ref="A208:A218"/>
    <mergeCell ref="J16:O16"/>
    <mergeCell ref="F359:O359"/>
    <mergeCell ref="F275:O275"/>
    <mergeCell ref="A247:A257"/>
    <mergeCell ref="A312:A322"/>
    <mergeCell ref="F146:O146"/>
    <mergeCell ref="F217:O217"/>
    <mergeCell ref="F277:O277"/>
    <mergeCell ref="F252:O252"/>
    <mergeCell ref="J92:O92"/>
    <mergeCell ref="F319:O319"/>
    <mergeCell ref="J29:O29"/>
    <mergeCell ref="F110:O110"/>
    <mergeCell ref="A6:O6"/>
    <mergeCell ref="J87:O87"/>
    <mergeCell ref="A325:A335"/>
    <mergeCell ref="J98:O98"/>
    <mergeCell ref="F230:O230"/>
    <mergeCell ref="J89:O89"/>
    <mergeCell ref="F270:O270"/>
    <mergeCell ref="F288:O288"/>
    <mergeCell ref="F136:O136"/>
    <mergeCell ref="F207:O207"/>
    <mergeCell ref="F299:O299"/>
    <mergeCell ref="A219:O219"/>
    <mergeCell ref="F265:O265"/>
    <mergeCell ref="F314:O314"/>
    <mergeCell ref="F202:O202"/>
    <mergeCell ref="J42:O42"/>
    <mergeCell ref="J17:O17"/>
    <mergeCell ref="F283:O283"/>
    <mergeCell ref="J44:O44"/>
    <mergeCell ref="F298:O298"/>
    <mergeCell ref="F325:O325"/>
    <mergeCell ref="A338:A348"/>
    <mergeCell ref="J19:O19"/>
    <mergeCell ref="F291:O291"/>
    <mergeCell ref="F156:O156"/>
    <mergeCell ref="F327:O327"/>
    <mergeCell ref="F155:O155"/>
    <mergeCell ref="F149:O149"/>
    <mergeCell ref="F220:O220"/>
    <mergeCell ref="J95:O95"/>
    <mergeCell ref="F151:O151"/>
    <mergeCell ref="F222:O222"/>
    <mergeCell ref="J32:O32"/>
    <mergeCell ref="F182:O182"/>
    <mergeCell ref="J47:O47"/>
    <mergeCell ref="J96:O96"/>
    <mergeCell ref="J90:O90"/>
    <mergeCell ref="F296:O296"/>
    <mergeCell ref="F246:O246"/>
    <mergeCell ref="J76:O76"/>
    <mergeCell ref="A143:A153"/>
    <mergeCell ref="A167:O167"/>
    <mergeCell ref="F248:O248"/>
    <mergeCell ref="F104:O104"/>
    <mergeCell ref="F340:O340"/>
    <mergeCell ref="F321:O321"/>
    <mergeCell ref="F315:O315"/>
    <mergeCell ref="F302:O302"/>
    <mergeCell ref="F106:O106"/>
    <mergeCell ref="J27:O27"/>
    <mergeCell ref="J83:O83"/>
    <mergeCell ref="J45:O45"/>
    <mergeCell ref="J20:O20"/>
    <mergeCell ref="F226:O226"/>
    <mergeCell ref="J85:O85"/>
    <mergeCell ref="F241:O241"/>
    <mergeCell ref="F157:O157"/>
    <mergeCell ref="F328:O328"/>
    <mergeCell ref="J22:O22"/>
    <mergeCell ref="F234:O234"/>
    <mergeCell ref="F172:O172"/>
    <mergeCell ref="A156:A166"/>
    <mergeCell ref="F221:O221"/>
    <mergeCell ref="F292:O292"/>
    <mergeCell ref="A180:O180"/>
    <mergeCell ref="F286:O286"/>
    <mergeCell ref="J51:O51"/>
    <mergeCell ref="F236:O236"/>
    <mergeCell ref="F223:O223"/>
    <mergeCell ref="F173:O173"/>
    <mergeCell ref="F287:O287"/>
    <mergeCell ref="J40:O40"/>
    <mergeCell ref="F125:O125"/>
    <mergeCell ref="F318:O318"/>
    <mergeCell ref="F312:O312"/>
    <mergeCell ref="F105:O105"/>
    <mergeCell ref="F176:O176"/>
    <mergeCell ref="F170:O170"/>
    <mergeCell ref="A286:A296"/>
    <mergeCell ref="J35:O35"/>
    <mergeCell ref="F341:O341"/>
    <mergeCell ref="A273:A283"/>
    <mergeCell ref="F120:O120"/>
    <mergeCell ref="A297:O297"/>
    <mergeCell ref="J66:O66"/>
    <mergeCell ref="F147:O147"/>
    <mergeCell ref="F309:O309"/>
    <mergeCell ref="J61:O61"/>
    <mergeCell ref="F267:O267"/>
    <mergeCell ref="J97:O97"/>
    <mergeCell ref="F242:O242"/>
    <mergeCell ref="J72:O72"/>
    <mergeCell ref="F334:O334"/>
    <mergeCell ref="F244:O244"/>
    <mergeCell ref="F342:O342"/>
    <mergeCell ref="F231:O231"/>
  </mergeCells>
  <hyperlinks>
    <hyperlink xmlns:r="http://schemas.openxmlformats.org/officeDocument/2006/relationships" ref="A1" r:id="rId1"/>
    <hyperlink xmlns:r="http://schemas.openxmlformats.org/officeDocument/2006/relationships" ref="B1" r:id="rId2"/>
    <hyperlink xmlns:r="http://schemas.openxmlformats.org/officeDocument/2006/relationships" ref="D1" r:id="rId3"/>
    <hyperlink xmlns:r="http://schemas.openxmlformats.org/officeDocument/2006/relationships" ref="F1" r:id="rId4"/>
    <hyperlink xmlns:r="http://schemas.openxmlformats.org/officeDocument/2006/relationships" ref="B2" r:id="rId5"/>
    <hyperlink xmlns:r="http://schemas.openxmlformats.org/officeDocument/2006/relationships" ref="C2" r:id="rId6"/>
    <hyperlink xmlns:r="http://schemas.openxmlformats.org/officeDocument/2006/relationships" ref="D2" r:id="rId7"/>
    <hyperlink xmlns:r="http://schemas.openxmlformats.org/officeDocument/2006/relationships" ref="E2" r:id="rId8"/>
    <hyperlink xmlns:r="http://schemas.openxmlformats.org/officeDocument/2006/relationships" ref="F2" r:id="rId9"/>
    <hyperlink xmlns:r="http://schemas.openxmlformats.org/officeDocument/2006/relationships" ref="B3" r:id="rId10"/>
    <hyperlink xmlns:r="http://schemas.openxmlformats.org/officeDocument/2006/relationships" ref="C3" r:id="rId11"/>
    <hyperlink xmlns:r="http://schemas.openxmlformats.org/officeDocument/2006/relationships" ref="D3" r:id="rId12"/>
    <hyperlink xmlns:r="http://schemas.openxmlformats.org/officeDocument/2006/relationships" ref="E3" r:id="rId13"/>
    <hyperlink xmlns:r="http://schemas.openxmlformats.org/officeDocument/2006/relationships" ref="F3" r:id="rId14"/>
    <hyperlink xmlns:r="http://schemas.openxmlformats.org/officeDocument/2006/relationships" ref="B4" r:id="rId15"/>
    <hyperlink xmlns:r="http://schemas.openxmlformats.org/officeDocument/2006/relationships" ref="C4" r:id="rId16"/>
    <hyperlink xmlns:r="http://schemas.openxmlformats.org/officeDocument/2006/relationships" ref="D4" r:id="rId17"/>
    <hyperlink xmlns:r="http://schemas.openxmlformats.org/officeDocument/2006/relationships" ref="E4" r:id="rId18"/>
    <hyperlink xmlns:r="http://schemas.openxmlformats.org/officeDocument/2006/relationships" ref="F4" r:id="rId19"/>
    <hyperlink xmlns:r="http://schemas.openxmlformats.org/officeDocument/2006/relationships" ref="B5" r:id="rId20"/>
    <hyperlink xmlns:r="http://schemas.openxmlformats.org/officeDocument/2006/relationships" ref="C5" r:id="rId21"/>
    <hyperlink xmlns:r="http://schemas.openxmlformats.org/officeDocument/2006/relationships" ref="D5" r:id="rId22"/>
    <hyperlink xmlns:r="http://schemas.openxmlformats.org/officeDocument/2006/relationships" ref="E5" r:id="rId23"/>
    <hyperlink xmlns:r="http://schemas.openxmlformats.org/officeDocument/2006/relationships" ref="F5" r:id="rId2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7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 width="10.71428571428571" customWidth="1" min="15" max="15"/>
    <col width="10.71428571428571" customWidth="1" min="16" max="16"/>
    <col width="10.71428571428571" customWidth="1" min="17" max="17"/>
  </cols>
  <sheetData>
    <row r="1" ht="24" customHeight="1">
      <c r="A1" s="625" t="inlineStr">
        <is>
          <t>上古神魔</t>
        </is>
      </c>
      <c r="B1" s="626" t="inlineStr">
        <is>
          <t>灵兽等级</t>
        </is>
      </c>
      <c r="C1" s="203" t="n"/>
      <c r="D1" s="626" t="inlineStr">
        <is>
          <t>宝物等级</t>
        </is>
      </c>
      <c r="E1" s="203" t="n"/>
      <c r="F1" s="626" t="inlineStr">
        <is>
          <t>阵法技能</t>
        </is>
      </c>
      <c r="G1" s="203" t="n"/>
      <c r="H1" s="227" t="inlineStr">
        <is>
          <t>祝福详情：灵兽等级祝福模式三阶起清，活动期间永久有效。</t>
        </is>
      </c>
      <c r="I1" s="56" t="n"/>
      <c r="J1" s="56" t="n"/>
      <c r="K1" s="56" t="n"/>
      <c r="L1" s="56" t="n"/>
      <c r="M1" s="56" t="n"/>
      <c r="N1" s="203" t="n"/>
      <c r="O1" s="1071">
        <f>首页索引!$M$1</f>
        <v/>
      </c>
      <c r="P1" s="386">
        <f>@IF(O1="中秋祝福",6,IF(O1="周年祝福",5,IF(O1="春节祝福",5,4)))</f>
        <v/>
      </c>
      <c r="Q1" s="204" t="inlineStr">
        <is>
          <t>助威积分</t>
        </is>
      </c>
    </row>
    <row r="2" ht="24" customHeight="1">
      <c r="A2" s="1295" t="inlineStr">
        <is>
          <t>神魔残卷
灵兽碎片
突破石</t>
        </is>
      </c>
      <c r="B2" s="1075" t="inlineStr">
        <is>
          <t>每日积分</t>
        </is>
      </c>
      <c r="C2" s="1296" t="inlineStr">
        <is>
          <t>270</t>
        </is>
      </c>
      <c r="D2" s="1088" t="inlineStr">
        <is>
          <t>区16积分</t>
        </is>
      </c>
      <c r="E2" s="1296" t="inlineStr">
        <is>
          <t>400</t>
        </is>
      </c>
      <c r="F2" s="1088" t="inlineStr">
        <is>
          <t>总殿积分</t>
        </is>
      </c>
      <c r="G2" s="1296" t="inlineStr">
        <is>
          <t>600</t>
        </is>
      </c>
      <c r="H2" s="1278" t="inlineStr">
        <is>
          <t>常规祝福：灵兽五阶5级前（含）失败4点祝福值。神魔残卷、突破石120斗豆。</t>
        </is>
      </c>
      <c r="I2" s="1279" t="n"/>
      <c r="J2" s="1279" t="n"/>
      <c r="K2" s="1279" t="n"/>
      <c r="L2" s="1279" t="n"/>
      <c r="M2" s="1279" t="n"/>
      <c r="N2" s="1279" t="n"/>
      <c r="O2" s="1280" t="n"/>
      <c r="P2" s="73" t="inlineStr">
        <is>
          <t>区冠+总殿</t>
        </is>
      </c>
      <c r="Q2" s="769">
        <f>140+50</f>
        <v/>
      </c>
    </row>
    <row r="3" ht="24" customHeight="1">
      <c r="A3" s="11" t="n"/>
      <c r="B3" s="1049" t="inlineStr">
        <is>
          <t>助威积分</t>
        </is>
      </c>
      <c r="C3" s="1297" t="inlineStr">
        <is>
          <t>280</t>
        </is>
      </c>
      <c r="D3" s="1089" t="inlineStr">
        <is>
          <t>区 8 积分</t>
        </is>
      </c>
      <c r="E3" s="1297" t="inlineStr">
        <is>
          <t>450</t>
        </is>
      </c>
      <c r="F3" s="1089" t="inlineStr">
        <is>
          <t>总季积分</t>
        </is>
      </c>
      <c r="G3" s="1297" t="inlineStr">
        <is>
          <t>660</t>
        </is>
      </c>
      <c r="H3" s="1281" t="inlineStr">
        <is>
          <t>春节祝福：灵兽五阶5级前（含）失败5点祝福值。神魔残卷、突破石100斗豆。</t>
        </is>
      </c>
      <c r="I3" s="1282" t="n"/>
      <c r="J3" s="1282" t="n"/>
      <c r="K3" s="1282" t="n"/>
      <c r="L3" s="1282" t="n"/>
      <c r="M3" s="1282" t="n"/>
      <c r="N3" s="1282" t="n"/>
      <c r="O3" s="1283" t="n"/>
      <c r="P3" s="132" t="inlineStr">
        <is>
          <t>区冠+总季</t>
        </is>
      </c>
      <c r="Q3" s="84">
        <f>140+70</f>
        <v/>
      </c>
    </row>
    <row r="4" ht="24" customHeight="1">
      <c r="A4" s="11" t="n"/>
      <c r="B4" s="1049" t="inlineStr">
        <is>
          <t>排名积分</t>
        </is>
      </c>
      <c r="C4" s="1297">
        <f>G5</f>
        <v/>
      </c>
      <c r="D4" s="1089" t="inlineStr">
        <is>
          <t>区 4 积分</t>
        </is>
      </c>
      <c r="E4" s="1297" t="inlineStr">
        <is>
          <t>500</t>
        </is>
      </c>
      <c r="F4" s="1089" t="inlineStr">
        <is>
          <t>总亚积分</t>
        </is>
      </c>
      <c r="G4" s="1297" t="inlineStr">
        <is>
          <t>740</t>
        </is>
      </c>
      <c r="H4" s="1281" t="inlineStr">
        <is>
          <t>周年祝福：灵兽五阶5级前（含）失败5点祝福值。神魔残卷、突破石100斗豆。</t>
        </is>
      </c>
      <c r="I4" s="1282" t="n"/>
      <c r="J4" s="1282" t="n"/>
      <c r="K4" s="1282" t="n"/>
      <c r="L4" s="1282" t="n"/>
      <c r="M4" s="1282" t="n"/>
      <c r="N4" s="1282" t="n"/>
      <c r="O4" s="1283" t="n"/>
      <c r="P4" s="132" t="inlineStr">
        <is>
          <t>区冠+总亚</t>
        </is>
      </c>
      <c r="Q4" s="84">
        <f>140+100</f>
        <v/>
      </c>
    </row>
    <row r="5" ht="24" customHeight="1">
      <c r="A5" s="11" t="n"/>
      <c r="B5" s="1143" t="inlineStr">
        <is>
          <t>年总积分</t>
        </is>
      </c>
      <c r="C5" s="1298">
        <f>(5*C2+C3+C4)*52</f>
        <v/>
      </c>
      <c r="D5" s="1107" t="inlineStr">
        <is>
          <t>区亚积分</t>
        </is>
      </c>
      <c r="E5" s="1298" t="inlineStr">
        <is>
          <t>550</t>
        </is>
      </c>
      <c r="F5" s="1107" t="inlineStr">
        <is>
          <t>总冠积分</t>
        </is>
      </c>
      <c r="G5" s="1298" t="inlineStr">
        <is>
          <t>840</t>
        </is>
      </c>
      <c r="H5" s="1284" t="inlineStr">
        <is>
          <t>中秋祝福：灵兽五阶5级前（含）失败6点祝福值。神魔残卷、突破石200斗豆。</t>
        </is>
      </c>
      <c r="I5" s="1285" t="n"/>
      <c r="J5" s="1285" t="n"/>
      <c r="K5" s="1285" t="n"/>
      <c r="L5" s="1285" t="n"/>
      <c r="M5" s="1285" t="n"/>
      <c r="N5" s="1285" t="n"/>
      <c r="O5" s="1286" t="n"/>
      <c r="P5" s="138" t="inlineStr">
        <is>
          <t>区冠+总冠</t>
        </is>
      </c>
      <c r="Q5" s="224">
        <f>140+140</f>
        <v/>
      </c>
    </row>
    <row r="6" ht="24" customHeight="1">
      <c r="A6" s="1144" t="inlineStr">
        <is>
          <t>4种神魔灵兽/宝物对应4种类型武器，数值一致因此合并展示。宝物还有更多高品质搭配低等级的效果，表内只提供20种常见状态及临界等级的属性。</t>
        </is>
      </c>
    </row>
    <row r="7" ht="24" customHeight="1">
      <c r="A7" s="205" t="inlineStr">
        <is>
          <t>灵兽等级</t>
        </is>
      </c>
      <c r="B7" s="96" t="inlineStr">
        <is>
          <t>战斗力</t>
        </is>
      </c>
      <c r="C7" s="670" t="inlineStr">
        <is>
          <t>祝福值</t>
        </is>
      </c>
      <c r="D7" s="96" t="inlineStr">
        <is>
          <t>单次材料</t>
        </is>
      </c>
      <c r="E7" s="96" t="inlineStr">
        <is>
          <t>满值材料</t>
        </is>
      </c>
      <c r="F7" s="202" t="inlineStr">
        <is>
          <t>武器附减</t>
        </is>
      </c>
      <c r="G7" s="227" t="inlineStr">
        <is>
          <t>武器命中</t>
        </is>
      </c>
      <c r="H7" s="227" t="inlineStr">
        <is>
          <t>武器闪避</t>
        </is>
      </c>
      <c r="I7" s="227" t="inlineStr">
        <is>
          <t>武器暴击</t>
        </is>
      </c>
      <c r="J7" s="227" t="inlineStr">
        <is>
          <t>武器抗暴</t>
        </is>
      </c>
      <c r="K7" s="227" t="inlineStr">
        <is>
          <t>武器抗穿</t>
        </is>
      </c>
      <c r="L7" s="204" t="inlineStr">
        <is>
          <t>武器增伤</t>
        </is>
      </c>
      <c r="M7" s="388" t="inlineStr">
        <is>
          <t>效果说明</t>
        </is>
      </c>
      <c r="N7" s="3" t="n"/>
      <c r="O7" s="3" t="n"/>
    </row>
    <row r="8" ht="24" customHeight="1">
      <c r="A8" s="1082" t="inlineStr">
        <is>
          <t>零阶1级</t>
        </is>
      </c>
      <c r="B8" s="234" t="inlineStr">
        <is>
          <t>1</t>
        </is>
      </c>
      <c r="C8" s="340" t="inlineStr">
        <is>
          <t>20</t>
        </is>
      </c>
      <c r="D8" s="340" t="inlineStr">
        <is>
          <t>1</t>
        </is>
      </c>
      <c r="E8" s="207">
        <f>ROUNDUP(C8/$P$1+1,0)*D8</f>
        <v/>
      </c>
      <c r="F8" s="683" t="inlineStr">
        <is>
          <t>1</t>
        </is>
      </c>
      <c r="G8" s="666" t="inlineStr">
        <is>
          <t>x</t>
        </is>
      </c>
      <c r="H8" s="666" t="inlineStr">
        <is>
          <t>x</t>
        </is>
      </c>
      <c r="I8" s="666" t="inlineStr">
        <is>
          <t>x</t>
        </is>
      </c>
      <c r="J8" s="666" t="inlineStr">
        <is>
          <t>x</t>
        </is>
      </c>
      <c r="K8" s="666" t="inlineStr">
        <is>
          <t>x</t>
        </is>
      </c>
      <c r="L8" s="690" t="inlineStr">
        <is>
          <t>x</t>
        </is>
      </c>
      <c r="M8" s="1299" t="inlineStr">
        <is>
          <t>x</t>
        </is>
      </c>
      <c r="N8" s="3" t="n"/>
      <c r="O8" s="3" t="n"/>
      <c r="P8" s="657" t="inlineStr">
        <is>
          <t>区16强</t>
        </is>
      </c>
      <c r="Q8" s="207" t="inlineStr">
        <is>
          <t>60</t>
        </is>
      </c>
    </row>
    <row r="9" ht="24" customHeight="1">
      <c r="A9" s="741" t="inlineStr">
        <is>
          <t>零阶2级</t>
        </is>
      </c>
      <c r="B9" s="82" t="inlineStr">
        <is>
          <t>1.5</t>
        </is>
      </c>
      <c r="C9" s="83" t="inlineStr">
        <is>
          <t>80</t>
        </is>
      </c>
      <c r="D9" s="83" t="inlineStr">
        <is>
          <t>1</t>
        </is>
      </c>
      <c r="E9" s="84">
        <f>ROUNDUP(C9/$P$1+1,0)*D9</f>
        <v/>
      </c>
      <c r="F9" s="239" t="inlineStr">
        <is>
          <t>2</t>
        </is>
      </c>
      <c r="G9" s="83" t="inlineStr">
        <is>
          <t>0.6%</t>
        </is>
      </c>
      <c r="H9" s="87" t="inlineStr">
        <is>
          <t>x</t>
        </is>
      </c>
      <c r="I9" s="87" t="inlineStr">
        <is>
          <t>x</t>
        </is>
      </c>
      <c r="J9" s="87" t="inlineStr">
        <is>
          <t>x</t>
        </is>
      </c>
      <c r="K9" s="87" t="inlineStr">
        <is>
          <t>x</t>
        </is>
      </c>
      <c r="L9" s="708" t="inlineStr">
        <is>
          <t>x</t>
        </is>
      </c>
      <c r="M9" s="11" t="n"/>
      <c r="P9" s="239" t="inlineStr">
        <is>
          <t>区 8 强</t>
        </is>
      </c>
      <c r="Q9" s="84" t="inlineStr">
        <is>
          <t>80</t>
        </is>
      </c>
    </row>
    <row r="10" ht="24" customHeight="1">
      <c r="A10" s="741" t="inlineStr">
        <is>
          <t>零阶3级</t>
        </is>
      </c>
      <c r="B10" s="82" t="inlineStr">
        <is>
          <t>2</t>
        </is>
      </c>
      <c r="C10" s="83" t="inlineStr">
        <is>
          <t>100</t>
        </is>
      </c>
      <c r="D10" s="83" t="inlineStr">
        <is>
          <t>2</t>
        </is>
      </c>
      <c r="E10" s="84">
        <f>ROUNDUP(C10/$P$1+1,0)*D10</f>
        <v/>
      </c>
      <c r="F10" s="239" t="inlineStr">
        <is>
          <t>3</t>
        </is>
      </c>
      <c r="G10" s="83" t="inlineStr">
        <is>
          <t>0.9%</t>
        </is>
      </c>
      <c r="H10" s="87" t="inlineStr">
        <is>
          <t>x</t>
        </is>
      </c>
      <c r="I10" s="87" t="inlineStr">
        <is>
          <t>x</t>
        </is>
      </c>
      <c r="J10" s="87" t="inlineStr">
        <is>
          <t>x</t>
        </is>
      </c>
      <c r="K10" s="87" t="inlineStr">
        <is>
          <t>x</t>
        </is>
      </c>
      <c r="L10" s="708" t="inlineStr">
        <is>
          <t>x</t>
        </is>
      </c>
      <c r="M10" s="11" t="n"/>
      <c r="P10" s="239" t="inlineStr">
        <is>
          <t>区 4 强</t>
        </is>
      </c>
      <c r="Q10" s="84" t="inlineStr">
        <is>
          <t>100</t>
        </is>
      </c>
    </row>
    <row r="11" ht="24" customHeight="1">
      <c r="A11" s="741" t="inlineStr">
        <is>
          <t>零阶4级</t>
        </is>
      </c>
      <c r="B11" s="82" t="inlineStr">
        <is>
          <t>3</t>
        </is>
      </c>
      <c r="C11" s="83" t="inlineStr">
        <is>
          <t>150</t>
        </is>
      </c>
      <c r="D11" s="83" t="inlineStr">
        <is>
          <t>2</t>
        </is>
      </c>
      <c r="E11" s="84">
        <f>ROUNDUP(C11/$P$1+1,0)*D11</f>
        <v/>
      </c>
      <c r="F11" s="239" t="inlineStr">
        <is>
          <t>4</t>
        </is>
      </c>
      <c r="G11" s="83" t="inlineStr">
        <is>
          <t>1.2%</t>
        </is>
      </c>
      <c r="H11" s="87" t="inlineStr">
        <is>
          <t>x</t>
        </is>
      </c>
      <c r="I11" s="87" t="inlineStr">
        <is>
          <t>x</t>
        </is>
      </c>
      <c r="J11" s="87" t="inlineStr">
        <is>
          <t>x</t>
        </is>
      </c>
      <c r="K11" s="87" t="inlineStr">
        <is>
          <t>x</t>
        </is>
      </c>
      <c r="L11" s="708" t="inlineStr">
        <is>
          <t>x</t>
        </is>
      </c>
      <c r="M11" s="11" t="n"/>
      <c r="P11" s="239" t="inlineStr">
        <is>
          <t>区亚军</t>
        </is>
      </c>
      <c r="Q11" s="84" t="inlineStr">
        <is>
          <t>120</t>
        </is>
      </c>
    </row>
    <row r="12" ht="24" customHeight="1">
      <c r="A12" s="742" t="inlineStr">
        <is>
          <t>零阶5级</t>
        </is>
      </c>
      <c r="B12" s="89" t="inlineStr">
        <is>
          <t>4</t>
        </is>
      </c>
      <c r="C12" s="90" t="inlineStr">
        <is>
          <t>300</t>
        </is>
      </c>
      <c r="D12" s="90" t="inlineStr">
        <is>
          <t>5</t>
        </is>
      </c>
      <c r="E12" s="224">
        <f>ROUNDUP(C12/$P$1+1,0)*D12</f>
        <v/>
      </c>
      <c r="F12" s="268" t="inlineStr">
        <is>
          <t>5</t>
        </is>
      </c>
      <c r="G12" s="90" t="inlineStr">
        <is>
          <t>1.5%</t>
        </is>
      </c>
      <c r="H12" s="91" t="inlineStr">
        <is>
          <t>x</t>
        </is>
      </c>
      <c r="I12" s="91" t="inlineStr">
        <is>
          <t>x</t>
        </is>
      </c>
      <c r="J12" s="91" t="inlineStr">
        <is>
          <t>x</t>
        </is>
      </c>
      <c r="K12" s="91" t="inlineStr">
        <is>
          <t>x</t>
        </is>
      </c>
      <c r="L12" s="692" t="inlineStr">
        <is>
          <t>x</t>
        </is>
      </c>
      <c r="M12" s="11" t="n"/>
      <c r="P12" s="138" t="inlineStr">
        <is>
          <t>区冠军</t>
        </is>
      </c>
      <c r="Q12" s="224" t="inlineStr">
        <is>
          <t>140</t>
        </is>
      </c>
    </row>
    <row r="13" ht="24" customHeight="1">
      <c r="A13" s="740" t="inlineStr">
        <is>
          <t>一阶1级</t>
        </is>
      </c>
      <c r="B13" s="234" t="inlineStr">
        <is>
          <t>5</t>
        </is>
      </c>
      <c r="C13" s="340" t="inlineStr">
        <is>
          <t>200</t>
        </is>
      </c>
      <c r="D13" s="340" t="inlineStr">
        <is>
          <t>3</t>
        </is>
      </c>
      <c r="E13" s="207">
        <f>ROUNDUP(C13/$P$1+1,0)*D13</f>
        <v/>
      </c>
      <c r="F13" s="340" t="inlineStr">
        <is>
          <t>6</t>
        </is>
      </c>
      <c r="G13" s="340" t="inlineStr">
        <is>
          <t>2%</t>
        </is>
      </c>
      <c r="H13" s="340" t="inlineStr">
        <is>
          <t>2%</t>
        </is>
      </c>
      <c r="I13" s="253" t="inlineStr">
        <is>
          <t>x</t>
        </is>
      </c>
      <c r="J13" s="253" t="inlineStr">
        <is>
          <t>x</t>
        </is>
      </c>
      <c r="K13" s="253" t="inlineStr">
        <is>
          <t>x</t>
        </is>
      </c>
      <c r="L13" s="662" t="inlineStr">
        <is>
          <t>x</t>
        </is>
      </c>
      <c r="M13" s="830" t="inlineStr">
        <is>
          <t>绿色品质
古阵宝物上限3级
武器暴伤/武器暴减15%</t>
        </is>
      </c>
    </row>
    <row r="14" ht="24" customHeight="1">
      <c r="A14" s="741" t="inlineStr">
        <is>
          <t>一阶2级</t>
        </is>
      </c>
      <c r="B14" s="82" t="inlineStr">
        <is>
          <t>6</t>
        </is>
      </c>
      <c r="C14" s="83" t="inlineStr">
        <is>
          <t>220</t>
        </is>
      </c>
      <c r="D14" s="83" t="inlineStr">
        <is>
          <t>3</t>
        </is>
      </c>
      <c r="E14" s="84">
        <f>ROUNDUP(C14/$P$1+1,0)*D14</f>
        <v/>
      </c>
      <c r="F14" s="83" t="inlineStr">
        <is>
          <t>7</t>
        </is>
      </c>
      <c r="G14" s="83" t="inlineStr">
        <is>
          <t>2.4%</t>
        </is>
      </c>
      <c r="H14" s="83" t="inlineStr">
        <is>
          <t>2.4%</t>
        </is>
      </c>
      <c r="I14" s="87" t="inlineStr">
        <is>
          <t>x</t>
        </is>
      </c>
      <c r="J14" s="87" t="inlineStr">
        <is>
          <t>x</t>
        </is>
      </c>
      <c r="K14" s="87" t="inlineStr">
        <is>
          <t>x</t>
        </is>
      </c>
      <c r="L14" s="88" t="inlineStr">
        <is>
          <t>x</t>
        </is>
      </c>
      <c r="M14" s="11" t="n"/>
    </row>
    <row r="15" ht="24" customHeight="1">
      <c r="A15" s="741" t="inlineStr">
        <is>
          <t>一阶3级</t>
        </is>
      </c>
      <c r="B15" s="82" t="inlineStr">
        <is>
          <t>7</t>
        </is>
      </c>
      <c r="C15" s="83" t="inlineStr">
        <is>
          <t>240</t>
        </is>
      </c>
      <c r="D15" s="83" t="inlineStr">
        <is>
          <t>4</t>
        </is>
      </c>
      <c r="E15" s="84">
        <f>ROUNDUP(C15/$P$1+1,0)*D15</f>
        <v/>
      </c>
      <c r="F15" s="83" t="inlineStr">
        <is>
          <t>9</t>
        </is>
      </c>
      <c r="G15" s="83" t="inlineStr">
        <is>
          <t>2.9%</t>
        </is>
      </c>
      <c r="H15" s="83" t="inlineStr">
        <is>
          <t>2.9%</t>
        </is>
      </c>
      <c r="I15" s="87" t="inlineStr">
        <is>
          <t>x</t>
        </is>
      </c>
      <c r="J15" s="87" t="inlineStr">
        <is>
          <t>x</t>
        </is>
      </c>
      <c r="K15" s="87" t="inlineStr">
        <is>
          <t>x</t>
        </is>
      </c>
      <c r="L15" s="88" t="inlineStr">
        <is>
          <t>x</t>
        </is>
      </c>
      <c r="M15" s="11" t="n"/>
    </row>
    <row r="16" ht="24" customHeight="1">
      <c r="A16" s="741" t="inlineStr">
        <is>
          <t>一阶4级</t>
        </is>
      </c>
      <c r="B16" s="82" t="inlineStr">
        <is>
          <t>8</t>
        </is>
      </c>
      <c r="C16" s="83" t="inlineStr">
        <is>
          <t>260</t>
        </is>
      </c>
      <c r="D16" s="83" t="inlineStr">
        <is>
          <t>4</t>
        </is>
      </c>
      <c r="E16" s="84">
        <f>ROUNDUP(C16/$P$1+1,0)*D16</f>
        <v/>
      </c>
      <c r="F16" s="83" t="inlineStr">
        <is>
          <t>11</t>
        </is>
      </c>
      <c r="G16" s="83" t="inlineStr">
        <is>
          <t>3.3%</t>
        </is>
      </c>
      <c r="H16" s="83" t="inlineStr">
        <is>
          <t>3.3%</t>
        </is>
      </c>
      <c r="I16" s="87" t="inlineStr">
        <is>
          <t>x</t>
        </is>
      </c>
      <c r="J16" s="87" t="inlineStr">
        <is>
          <t>x</t>
        </is>
      </c>
      <c r="K16" s="87" t="inlineStr">
        <is>
          <t>x</t>
        </is>
      </c>
      <c r="L16" s="88" t="inlineStr">
        <is>
          <t>x</t>
        </is>
      </c>
      <c r="M16" s="11" t="n"/>
    </row>
    <row r="17" ht="24" customHeight="1">
      <c r="A17" s="742" t="inlineStr">
        <is>
          <t>一阶5级</t>
        </is>
      </c>
      <c r="B17" s="89" t="inlineStr">
        <is>
          <t>9</t>
        </is>
      </c>
      <c r="C17" s="90" t="inlineStr">
        <is>
          <t>280</t>
        </is>
      </c>
      <c r="D17" s="90" t="inlineStr">
        <is>
          <t>8</t>
        </is>
      </c>
      <c r="E17" s="224">
        <f>ROUNDUP(C17/$P$1+1,0)*D17</f>
        <v/>
      </c>
      <c r="F17" s="90" t="inlineStr">
        <is>
          <t>13</t>
        </is>
      </c>
      <c r="G17" s="90" t="inlineStr">
        <is>
          <t>3.8%</t>
        </is>
      </c>
      <c r="H17" s="90" t="inlineStr">
        <is>
          <t>3.8%</t>
        </is>
      </c>
      <c r="I17" s="91" t="inlineStr">
        <is>
          <t>x</t>
        </is>
      </c>
      <c r="J17" s="91" t="inlineStr">
        <is>
          <t>x</t>
        </is>
      </c>
      <c r="K17" s="91" t="inlineStr">
        <is>
          <t>x</t>
        </is>
      </c>
      <c r="L17" s="92" t="inlineStr">
        <is>
          <t>x</t>
        </is>
      </c>
      <c r="M17" s="11" t="n"/>
    </row>
    <row r="18" ht="24" customHeight="1">
      <c r="A18" s="740" t="inlineStr">
        <is>
          <t>二阶1级</t>
        </is>
      </c>
      <c r="B18" s="234" t="inlineStr">
        <is>
          <t>10</t>
        </is>
      </c>
      <c r="C18" s="340" t="inlineStr">
        <is>
          <t>200</t>
        </is>
      </c>
      <c r="D18" s="340" t="inlineStr">
        <is>
          <t>6</t>
        </is>
      </c>
      <c r="E18" s="207">
        <f>ROUNDUP(C18/$P$1+1,0)*D18</f>
        <v/>
      </c>
      <c r="F18" s="340" t="inlineStr">
        <is>
          <t>15</t>
        </is>
      </c>
      <c r="G18" s="340" t="inlineStr">
        <is>
          <t>4.4%</t>
        </is>
      </c>
      <c r="H18" s="340" t="inlineStr">
        <is>
          <t>4.4%</t>
        </is>
      </c>
      <c r="I18" s="340" t="inlineStr">
        <is>
          <t>4.4%</t>
        </is>
      </c>
      <c r="J18" s="253" t="inlineStr">
        <is>
          <t>x</t>
        </is>
      </c>
      <c r="K18" s="253" t="inlineStr">
        <is>
          <t>x</t>
        </is>
      </c>
      <c r="L18" s="662" t="inlineStr">
        <is>
          <t>x</t>
        </is>
      </c>
      <c r="M18" s="81" t="inlineStr">
        <is>
          <t>蓝色品质
古阵宝物上限6级
武器伤害2%</t>
        </is>
      </c>
      <c r="N18" s="3" t="n"/>
      <c r="O18" s="3" t="n"/>
    </row>
    <row r="19" ht="24" customHeight="1">
      <c r="A19" s="741" t="inlineStr">
        <is>
          <t>二阶2级</t>
        </is>
      </c>
      <c r="B19" s="82" t="inlineStr">
        <is>
          <t>11</t>
        </is>
      </c>
      <c r="C19" s="83" t="inlineStr">
        <is>
          <t>220</t>
        </is>
      </c>
      <c r="D19" s="83" t="inlineStr">
        <is>
          <t>6</t>
        </is>
      </c>
      <c r="E19" s="84">
        <f>ROUNDUP(C19/$P$1+1,0)*D19</f>
        <v/>
      </c>
      <c r="F19" s="83" t="inlineStr">
        <is>
          <t>17</t>
        </is>
      </c>
      <c r="G19" s="83" t="inlineStr">
        <is>
          <t>5%</t>
        </is>
      </c>
      <c r="H19" s="83" t="inlineStr">
        <is>
          <t>5%</t>
        </is>
      </c>
      <c r="I19" s="83" t="inlineStr">
        <is>
          <t>5%</t>
        </is>
      </c>
      <c r="J19" s="87" t="inlineStr">
        <is>
          <t>x</t>
        </is>
      </c>
      <c r="K19" s="87" t="inlineStr">
        <is>
          <t>x</t>
        </is>
      </c>
      <c r="L19" s="88" t="inlineStr">
        <is>
          <t>x</t>
        </is>
      </c>
      <c r="M19" s="11" t="n"/>
    </row>
    <row r="20" ht="24" customHeight="1">
      <c r="A20" s="741" t="inlineStr">
        <is>
          <t>二阶3级</t>
        </is>
      </c>
      <c r="B20" s="82" t="inlineStr">
        <is>
          <t>13</t>
        </is>
      </c>
      <c r="C20" s="83" t="inlineStr">
        <is>
          <t>240</t>
        </is>
      </c>
      <c r="D20" s="83" t="inlineStr">
        <is>
          <t>7</t>
        </is>
      </c>
      <c r="E20" s="84">
        <f>ROUNDUP(C20/$P$1+1,0)*D20</f>
        <v/>
      </c>
      <c r="F20" s="83" t="inlineStr">
        <is>
          <t>19</t>
        </is>
      </c>
      <c r="G20" s="83" t="inlineStr">
        <is>
          <t>5.6%</t>
        </is>
      </c>
      <c r="H20" s="83" t="inlineStr">
        <is>
          <t>5.6%</t>
        </is>
      </c>
      <c r="I20" s="83" t="inlineStr">
        <is>
          <t>5.6%</t>
        </is>
      </c>
      <c r="J20" s="87" t="inlineStr">
        <is>
          <t>x</t>
        </is>
      </c>
      <c r="K20" s="87" t="inlineStr">
        <is>
          <t>x</t>
        </is>
      </c>
      <c r="L20" s="88" t="inlineStr">
        <is>
          <t>x</t>
        </is>
      </c>
      <c r="M20" s="11" t="n"/>
    </row>
    <row r="21" ht="24" customHeight="1">
      <c r="A21" s="741" t="inlineStr">
        <is>
          <t>二阶4级</t>
        </is>
      </c>
      <c r="B21" s="82" t="inlineStr">
        <is>
          <t>15</t>
        </is>
      </c>
      <c r="C21" s="83" t="inlineStr">
        <is>
          <t>260</t>
        </is>
      </c>
      <c r="D21" s="83" t="inlineStr">
        <is>
          <t>7</t>
        </is>
      </c>
      <c r="E21" s="84">
        <f>ROUNDUP(C21/$P$1+1,0)*D21</f>
        <v/>
      </c>
      <c r="F21" s="83" t="inlineStr">
        <is>
          <t>21</t>
        </is>
      </c>
      <c r="G21" s="83" t="inlineStr">
        <is>
          <t>6.2%</t>
        </is>
      </c>
      <c r="H21" s="83" t="inlineStr">
        <is>
          <t>6.2%</t>
        </is>
      </c>
      <c r="I21" s="83" t="inlineStr">
        <is>
          <t>6.2%</t>
        </is>
      </c>
      <c r="J21" s="87" t="inlineStr">
        <is>
          <t>x</t>
        </is>
      </c>
      <c r="K21" s="87" t="inlineStr">
        <is>
          <t>x</t>
        </is>
      </c>
      <c r="L21" s="88" t="inlineStr">
        <is>
          <t>x</t>
        </is>
      </c>
      <c r="M21" s="11" t="n"/>
    </row>
    <row r="22" ht="24" customHeight="1">
      <c r="A22" s="742" t="inlineStr">
        <is>
          <t>二阶5级</t>
        </is>
      </c>
      <c r="B22" s="89" t="inlineStr">
        <is>
          <t>17.5</t>
        </is>
      </c>
      <c r="C22" s="90" t="inlineStr">
        <is>
          <t>280</t>
        </is>
      </c>
      <c r="D22" s="90" t="inlineStr">
        <is>
          <t>12</t>
        </is>
      </c>
      <c r="E22" s="224">
        <f>ROUNDUP(C22/$P$1+1,0)*D22</f>
        <v/>
      </c>
      <c r="F22" s="90" t="inlineStr">
        <is>
          <t>23</t>
        </is>
      </c>
      <c r="G22" s="90" t="inlineStr">
        <is>
          <t>6.8%</t>
        </is>
      </c>
      <c r="H22" s="90" t="inlineStr">
        <is>
          <t>6.8%</t>
        </is>
      </c>
      <c r="I22" s="90" t="inlineStr">
        <is>
          <t>6.8%</t>
        </is>
      </c>
      <c r="J22" s="91" t="inlineStr">
        <is>
          <t>x</t>
        </is>
      </c>
      <c r="K22" s="91" t="inlineStr">
        <is>
          <t>x</t>
        </is>
      </c>
      <c r="L22" s="92" t="inlineStr">
        <is>
          <t>x</t>
        </is>
      </c>
      <c r="M22" s="11" t="n"/>
    </row>
    <row r="23" ht="24" customHeight="1">
      <c r="A23" s="740" t="inlineStr">
        <is>
          <t>三阶1级</t>
        </is>
      </c>
      <c r="B23" s="234" t="inlineStr">
        <is>
          <t>20</t>
        </is>
      </c>
      <c r="C23" s="340" t="inlineStr">
        <is>
          <t>260</t>
        </is>
      </c>
      <c r="D23" s="340" t="inlineStr">
        <is>
          <t>8</t>
        </is>
      </c>
      <c r="E23" s="207">
        <f>ROUNDUP(C23/$P$1+1,0)*D23</f>
        <v/>
      </c>
      <c r="F23" s="340" t="inlineStr">
        <is>
          <t>26</t>
        </is>
      </c>
      <c r="G23" s="340" t="inlineStr">
        <is>
          <t>7.7%</t>
        </is>
      </c>
      <c r="H23" s="340" t="inlineStr">
        <is>
          <t>7.7%</t>
        </is>
      </c>
      <c r="I23" s="340" t="inlineStr">
        <is>
          <t>7.7%</t>
        </is>
      </c>
      <c r="J23" s="340" t="inlineStr">
        <is>
          <t>7.7%</t>
        </is>
      </c>
      <c r="K23" s="253" t="inlineStr">
        <is>
          <t>x</t>
        </is>
      </c>
      <c r="L23" s="662" t="inlineStr">
        <is>
          <t>x</t>
        </is>
      </c>
      <c r="M23" s="81" t="inlineStr">
        <is>
          <t>紫色品质
古阵宝物上限9级
固定伤害/固定减伤20</t>
        </is>
      </c>
      <c r="N23" s="3" t="n"/>
      <c r="O23" s="3" t="n"/>
    </row>
    <row r="24" ht="24" customHeight="1">
      <c r="A24" s="741" t="inlineStr">
        <is>
          <t>三阶2级</t>
        </is>
      </c>
      <c r="B24" s="82" t="inlineStr">
        <is>
          <t>23</t>
        </is>
      </c>
      <c r="C24" s="83" t="inlineStr">
        <is>
          <t>280</t>
        </is>
      </c>
      <c r="D24" s="83" t="inlineStr">
        <is>
          <t>8</t>
        </is>
      </c>
      <c r="E24" s="84">
        <f>ROUNDUP(C24/$P$1+1,0)*D24</f>
        <v/>
      </c>
      <c r="F24" s="83" t="inlineStr">
        <is>
          <t>29</t>
        </is>
      </c>
      <c r="G24" s="83" t="inlineStr">
        <is>
          <t>8.6%</t>
        </is>
      </c>
      <c r="H24" s="83" t="inlineStr">
        <is>
          <t>8.6%</t>
        </is>
      </c>
      <c r="I24" s="83" t="inlineStr">
        <is>
          <t>8.6%</t>
        </is>
      </c>
      <c r="J24" s="83" t="inlineStr">
        <is>
          <t>8.6%</t>
        </is>
      </c>
      <c r="K24" s="87" t="inlineStr">
        <is>
          <t>x</t>
        </is>
      </c>
      <c r="L24" s="88" t="inlineStr">
        <is>
          <t>x</t>
        </is>
      </c>
      <c r="M24" s="11" t="n"/>
    </row>
    <row r="25" ht="24" customHeight="1">
      <c r="A25" s="741" t="inlineStr">
        <is>
          <t>三阶3级</t>
        </is>
      </c>
      <c r="B25" s="82" t="inlineStr">
        <is>
          <t>29</t>
        </is>
      </c>
      <c r="C25" s="83" t="inlineStr">
        <is>
          <t>300</t>
        </is>
      </c>
      <c r="D25" s="83" t="inlineStr">
        <is>
          <t>9</t>
        </is>
      </c>
      <c r="E25" s="84">
        <f>ROUNDUP(C25/$P$1+1,0)*D25</f>
        <v/>
      </c>
      <c r="F25" s="83" t="inlineStr">
        <is>
          <t>32</t>
        </is>
      </c>
      <c r="G25" s="83" t="inlineStr">
        <is>
          <t>9.5%</t>
        </is>
      </c>
      <c r="H25" s="83" t="inlineStr">
        <is>
          <t>9.5%</t>
        </is>
      </c>
      <c r="I25" s="83" t="inlineStr">
        <is>
          <t>9.5%</t>
        </is>
      </c>
      <c r="J25" s="83" t="inlineStr">
        <is>
          <t>9.5%</t>
        </is>
      </c>
      <c r="K25" s="87" t="inlineStr">
        <is>
          <t>x</t>
        </is>
      </c>
      <c r="L25" s="88" t="inlineStr">
        <is>
          <t>x</t>
        </is>
      </c>
      <c r="M25" s="11" t="n"/>
    </row>
    <row r="26" ht="24" customHeight="1">
      <c r="A26" s="741" t="inlineStr">
        <is>
          <t>三阶4级</t>
        </is>
      </c>
      <c r="B26" s="82" t="inlineStr">
        <is>
          <t>33</t>
        </is>
      </c>
      <c r="C26" s="83" t="inlineStr">
        <is>
          <t>320</t>
        </is>
      </c>
      <c r="D26" s="83" t="inlineStr">
        <is>
          <t>9</t>
        </is>
      </c>
      <c r="E26" s="84">
        <f>ROUNDUP(C26/$P$1+1,0)*D26</f>
        <v/>
      </c>
      <c r="F26" s="83" t="inlineStr">
        <is>
          <t>35</t>
        </is>
      </c>
      <c r="G26" s="83" t="inlineStr">
        <is>
          <t>10.4%</t>
        </is>
      </c>
      <c r="H26" s="83" t="inlineStr">
        <is>
          <t>10.4%</t>
        </is>
      </c>
      <c r="I26" s="83" t="inlineStr">
        <is>
          <t>10.4%</t>
        </is>
      </c>
      <c r="J26" s="83" t="inlineStr">
        <is>
          <t>10.4%</t>
        </is>
      </c>
      <c r="K26" s="87" t="inlineStr">
        <is>
          <t>x</t>
        </is>
      </c>
      <c r="L26" s="88" t="inlineStr">
        <is>
          <t>x</t>
        </is>
      </c>
      <c r="M26" s="11" t="n"/>
    </row>
    <row r="27" ht="24" customHeight="1">
      <c r="A27" s="742" t="inlineStr">
        <is>
          <t>三阶5级</t>
        </is>
      </c>
      <c r="B27" s="89" t="inlineStr">
        <is>
          <t>37</t>
        </is>
      </c>
      <c r="C27" s="90" t="inlineStr">
        <is>
          <t>360</t>
        </is>
      </c>
      <c r="D27" s="90" t="inlineStr">
        <is>
          <t>15</t>
        </is>
      </c>
      <c r="E27" s="224">
        <f>ROUNDUP(C27/$P$1+1,0)*D27</f>
        <v/>
      </c>
      <c r="F27" s="90" t="inlineStr">
        <is>
          <t>38</t>
        </is>
      </c>
      <c r="G27" s="90" t="inlineStr">
        <is>
          <t>11.3%</t>
        </is>
      </c>
      <c r="H27" s="90" t="inlineStr">
        <is>
          <t>11.3%</t>
        </is>
      </c>
      <c r="I27" s="90" t="inlineStr">
        <is>
          <t>11.3%</t>
        </is>
      </c>
      <c r="J27" s="90" t="inlineStr">
        <is>
          <t>11.3%</t>
        </is>
      </c>
      <c r="K27" s="91" t="inlineStr">
        <is>
          <t>x</t>
        </is>
      </c>
      <c r="L27" s="92" t="inlineStr">
        <is>
          <t>x</t>
        </is>
      </c>
      <c r="M27" s="11" t="n"/>
    </row>
    <row r="28" ht="24" customHeight="1">
      <c r="A28" s="740" t="inlineStr">
        <is>
          <t>四阶1级</t>
        </is>
      </c>
      <c r="B28" s="234" t="inlineStr">
        <is>
          <t>42</t>
        </is>
      </c>
      <c r="C28" s="340" t="inlineStr">
        <is>
          <t>300</t>
        </is>
      </c>
      <c r="D28" s="340" t="inlineStr">
        <is>
          <t>10</t>
        </is>
      </c>
      <c r="E28" s="207">
        <f>ROUNDUP(C28/$P$1+1,0)*D28</f>
        <v/>
      </c>
      <c r="F28" s="340" t="inlineStr">
        <is>
          <t>42</t>
        </is>
      </c>
      <c r="G28" s="340" t="inlineStr">
        <is>
          <t>12.6%</t>
        </is>
      </c>
      <c r="H28" s="340" t="inlineStr">
        <is>
          <t>12.6%</t>
        </is>
      </c>
      <c r="I28" s="340" t="inlineStr">
        <is>
          <t>12.6%</t>
        </is>
      </c>
      <c r="J28" s="340" t="inlineStr">
        <is>
          <t>12.6%</t>
        </is>
      </c>
      <c r="K28" s="340" t="inlineStr">
        <is>
          <t>2%</t>
        </is>
      </c>
      <c r="L28" s="662" t="inlineStr">
        <is>
          <t>x</t>
        </is>
      </c>
      <c r="M28" s="81" t="inlineStr">
        <is>
          <t>橙色品质
古阵宝物上限12级
武器韧性5%</t>
        </is>
      </c>
      <c r="N28" s="3" t="n"/>
      <c r="O28" s="3" t="n"/>
    </row>
    <row r="29" ht="24" customHeight="1">
      <c r="A29" s="741" t="inlineStr">
        <is>
          <t>四阶2级</t>
        </is>
      </c>
      <c r="B29" s="82" t="inlineStr">
        <is>
          <t>47</t>
        </is>
      </c>
      <c r="C29" s="83" t="inlineStr">
        <is>
          <t>350</t>
        </is>
      </c>
      <c r="D29" s="83" t="inlineStr">
        <is>
          <t>10</t>
        </is>
      </c>
      <c r="E29" s="84">
        <f>ROUNDUP(C29/$P$1+1,0)*D29</f>
        <v/>
      </c>
      <c r="F29" s="83" t="inlineStr">
        <is>
          <t>46</t>
        </is>
      </c>
      <c r="G29" s="83" t="inlineStr">
        <is>
          <t>14%</t>
        </is>
      </c>
      <c r="H29" s="83" t="inlineStr">
        <is>
          <t>14%</t>
        </is>
      </c>
      <c r="I29" s="83" t="inlineStr">
        <is>
          <t>14%</t>
        </is>
      </c>
      <c r="J29" s="83" t="inlineStr">
        <is>
          <t>14%</t>
        </is>
      </c>
      <c r="K29" s="83" t="inlineStr">
        <is>
          <t>3%</t>
        </is>
      </c>
      <c r="L29" s="88" t="inlineStr">
        <is>
          <t>x</t>
        </is>
      </c>
      <c r="M29" s="11" t="n"/>
    </row>
    <row r="30" ht="24" customHeight="1">
      <c r="A30" s="741" t="inlineStr">
        <is>
          <t>四阶3级</t>
        </is>
      </c>
      <c r="B30" s="82" t="inlineStr">
        <is>
          <t>53</t>
        </is>
      </c>
      <c r="C30" s="83" t="inlineStr">
        <is>
          <t>380</t>
        </is>
      </c>
      <c r="D30" s="83" t="inlineStr">
        <is>
          <t>11</t>
        </is>
      </c>
      <c r="E30" s="84">
        <f>ROUNDUP(C30/$P$1+1,0)*D30</f>
        <v/>
      </c>
      <c r="F30" s="83" t="inlineStr">
        <is>
          <t>50</t>
        </is>
      </c>
      <c r="G30" s="83" t="inlineStr">
        <is>
          <t>15.3%</t>
        </is>
      </c>
      <c r="H30" s="83" t="inlineStr">
        <is>
          <t>15.3%</t>
        </is>
      </c>
      <c r="I30" s="83" t="inlineStr">
        <is>
          <t>15.3%</t>
        </is>
      </c>
      <c r="J30" s="83" t="inlineStr">
        <is>
          <t>15.3%</t>
        </is>
      </c>
      <c r="K30" s="83" t="inlineStr">
        <is>
          <t>4%</t>
        </is>
      </c>
      <c r="L30" s="88" t="inlineStr">
        <is>
          <t>x</t>
        </is>
      </c>
      <c r="M30" s="11" t="n"/>
    </row>
    <row r="31" ht="24" customHeight="1">
      <c r="A31" s="741" t="inlineStr">
        <is>
          <t>四阶4级</t>
        </is>
      </c>
      <c r="B31" s="82" t="inlineStr">
        <is>
          <t>66.5</t>
        </is>
      </c>
      <c r="C31" s="83" t="inlineStr">
        <is>
          <t>400</t>
        </is>
      </c>
      <c r="D31" s="83" t="inlineStr">
        <is>
          <t>11</t>
        </is>
      </c>
      <c r="E31" s="84">
        <f>ROUNDUP(C31/$P$1+1,0)*D31</f>
        <v/>
      </c>
      <c r="F31" s="83" t="inlineStr">
        <is>
          <t>54</t>
        </is>
      </c>
      <c r="G31" s="83" t="inlineStr">
        <is>
          <t>16.7%</t>
        </is>
      </c>
      <c r="H31" s="83" t="inlineStr">
        <is>
          <t>16.7%</t>
        </is>
      </c>
      <c r="I31" s="83" t="inlineStr">
        <is>
          <t>16.7%</t>
        </is>
      </c>
      <c r="J31" s="83" t="inlineStr">
        <is>
          <t>16.7%</t>
        </is>
      </c>
      <c r="K31" s="83" t="inlineStr">
        <is>
          <t>5%</t>
        </is>
      </c>
      <c r="L31" s="88" t="inlineStr">
        <is>
          <t>x</t>
        </is>
      </c>
      <c r="M31" s="11" t="n"/>
    </row>
    <row r="32" ht="24" customHeight="1">
      <c r="A32" s="742" t="inlineStr">
        <is>
          <t>四阶5级</t>
        </is>
      </c>
      <c r="B32" s="89" t="inlineStr">
        <is>
          <t>76</t>
        </is>
      </c>
      <c r="C32" s="90" t="inlineStr">
        <is>
          <t>450</t>
        </is>
      </c>
      <c r="D32" s="90" t="inlineStr">
        <is>
          <t>20</t>
        </is>
      </c>
      <c r="E32" s="224">
        <f>ROUNDUP(C32/$P$1+1,0)*D32</f>
        <v/>
      </c>
      <c r="F32" s="90" t="inlineStr">
        <is>
          <t>60</t>
        </is>
      </c>
      <c r="G32" s="90" t="inlineStr">
        <is>
          <t>18%</t>
        </is>
      </c>
      <c r="H32" s="90" t="inlineStr">
        <is>
          <t>18%</t>
        </is>
      </c>
      <c r="I32" s="90" t="inlineStr">
        <is>
          <t>18%</t>
        </is>
      </c>
      <c r="J32" s="90" t="inlineStr">
        <is>
          <t>18%</t>
        </is>
      </c>
      <c r="K32" s="90" t="inlineStr">
        <is>
          <t>6%</t>
        </is>
      </c>
      <c r="L32" s="92" t="inlineStr">
        <is>
          <t>x</t>
        </is>
      </c>
      <c r="M32" s="11" t="n"/>
    </row>
    <row r="33" ht="24" customHeight="1">
      <c r="A33" s="740" t="inlineStr">
        <is>
          <t>五阶1级</t>
        </is>
      </c>
      <c r="B33" s="234" t="inlineStr">
        <is>
          <t>85</t>
        </is>
      </c>
      <c r="C33" s="340" t="inlineStr">
        <is>
          <t>500</t>
        </is>
      </c>
      <c r="D33" s="340" t="inlineStr">
        <is>
          <t>12</t>
        </is>
      </c>
      <c r="E33" s="207">
        <f>ROUNDUP(C33/$P$1+1,0)*D33</f>
        <v/>
      </c>
      <c r="F33" s="340" t="inlineStr">
        <is>
          <t>68</t>
        </is>
      </c>
      <c r="G33" s="340" t="inlineStr">
        <is>
          <t>20.4%</t>
        </is>
      </c>
      <c r="H33" s="340" t="inlineStr">
        <is>
          <t>20.4%</t>
        </is>
      </c>
      <c r="I33" s="340" t="inlineStr">
        <is>
          <t>20.4%</t>
        </is>
      </c>
      <c r="J33" s="340" t="inlineStr">
        <is>
          <t>20.4%</t>
        </is>
      </c>
      <c r="K33" s="340" t="inlineStr">
        <is>
          <t>7%</t>
        </is>
      </c>
      <c r="L33" s="207" t="inlineStr">
        <is>
          <t>1%</t>
        </is>
      </c>
      <c r="M33" s="81" t="inlineStr">
        <is>
          <t>红色品质
古阵宝物上限15级
生命值100点</t>
        </is>
      </c>
      <c r="N33" s="3" t="n"/>
      <c r="O33" s="3" t="n"/>
    </row>
    <row r="34" ht="24" customHeight="1">
      <c r="A34" s="741" t="inlineStr">
        <is>
          <t>五阶2级</t>
        </is>
      </c>
      <c r="B34" s="82" t="inlineStr">
        <is>
          <t>96</t>
        </is>
      </c>
      <c r="C34" s="83" t="inlineStr">
        <is>
          <t>500</t>
        </is>
      </c>
      <c r="D34" s="83" t="inlineStr">
        <is>
          <t>13</t>
        </is>
      </c>
      <c r="E34" s="84">
        <f>ROUNDUP(C34/$P$1+1,0)*D34</f>
        <v/>
      </c>
      <c r="F34" s="83" t="inlineStr">
        <is>
          <t>76</t>
        </is>
      </c>
      <c r="G34" s="83" t="inlineStr">
        <is>
          <t>22.8%</t>
        </is>
      </c>
      <c r="H34" s="83" t="inlineStr">
        <is>
          <t>22.8%</t>
        </is>
      </c>
      <c r="I34" s="83" t="inlineStr">
        <is>
          <t>22.8%</t>
        </is>
      </c>
      <c r="J34" s="83" t="inlineStr">
        <is>
          <t>22.8%</t>
        </is>
      </c>
      <c r="K34" s="83" t="inlineStr">
        <is>
          <t>9%</t>
        </is>
      </c>
      <c r="L34" s="84" t="inlineStr">
        <is>
          <t>2%</t>
        </is>
      </c>
      <c r="M34" s="11" t="n"/>
    </row>
    <row r="35" ht="24" customHeight="1">
      <c r="A35" s="741" t="inlineStr">
        <is>
          <t>五阶3级</t>
        </is>
      </c>
      <c r="B35" s="82" t="inlineStr">
        <is>
          <t>105</t>
        </is>
      </c>
      <c r="C35" s="83" t="inlineStr">
        <is>
          <t>500</t>
        </is>
      </c>
      <c r="D35" s="83" t="inlineStr">
        <is>
          <t>14</t>
        </is>
      </c>
      <c r="E35" s="84">
        <f>ROUNDUP(C35/$P$1+1,0)*D35</f>
        <v/>
      </c>
      <c r="F35" s="83" t="inlineStr">
        <is>
          <t>84</t>
        </is>
      </c>
      <c r="G35" s="83" t="inlineStr">
        <is>
          <t>25.2%</t>
        </is>
      </c>
      <c r="H35" s="83" t="inlineStr">
        <is>
          <t>25.2%</t>
        </is>
      </c>
      <c r="I35" s="83" t="inlineStr">
        <is>
          <t>25.2%</t>
        </is>
      </c>
      <c r="J35" s="83" t="inlineStr">
        <is>
          <t>25.2%</t>
        </is>
      </c>
      <c r="K35" s="83" t="inlineStr">
        <is>
          <t>11%</t>
        </is>
      </c>
      <c r="L35" s="84" t="inlineStr">
        <is>
          <t>3%</t>
        </is>
      </c>
      <c r="M35" s="11" t="n"/>
    </row>
    <row r="36" ht="24" customHeight="1">
      <c r="A36" s="741" t="inlineStr">
        <is>
          <t>五阶4级</t>
        </is>
      </c>
      <c r="B36" s="82" t="inlineStr">
        <is>
          <t>120</t>
        </is>
      </c>
      <c r="C36" s="83" t="inlineStr">
        <is>
          <t>500</t>
        </is>
      </c>
      <c r="D36" s="83" t="inlineStr">
        <is>
          <t>15</t>
        </is>
      </c>
      <c r="E36" s="84">
        <f>ROUNDUP(C36/$P$1+1,0)*D36</f>
        <v/>
      </c>
      <c r="F36" s="83" t="inlineStr">
        <is>
          <t>92</t>
        </is>
      </c>
      <c r="G36" s="83" t="inlineStr">
        <is>
          <t>27.6%</t>
        </is>
      </c>
      <c r="H36" s="83" t="inlineStr">
        <is>
          <t>27.6%</t>
        </is>
      </c>
      <c r="I36" s="83" t="inlineStr">
        <is>
          <t>27.6%</t>
        </is>
      </c>
      <c r="J36" s="83" t="inlineStr">
        <is>
          <t>27.6%</t>
        </is>
      </c>
      <c r="K36" s="83" t="inlineStr">
        <is>
          <t>13%</t>
        </is>
      </c>
      <c r="L36" s="84" t="inlineStr">
        <is>
          <t>4%</t>
        </is>
      </c>
      <c r="M36" s="11" t="n"/>
    </row>
    <row r="37" ht="24" customHeight="1">
      <c r="A37" s="742" t="inlineStr">
        <is>
          <t>五阶5级</t>
        </is>
      </c>
      <c r="B37" s="810" t="inlineStr">
        <is>
          <t>130</t>
        </is>
      </c>
      <c r="C37" s="343" t="inlineStr">
        <is>
          <t>500</t>
        </is>
      </c>
      <c r="D37" s="343" t="inlineStr">
        <is>
          <t>15</t>
        </is>
      </c>
      <c r="E37" s="344">
        <f>ROUNDUP(C37/$P$1+1,0)*D37</f>
        <v/>
      </c>
      <c r="F37" s="90" t="inlineStr">
        <is>
          <t>100</t>
        </is>
      </c>
      <c r="G37" s="90" t="inlineStr">
        <is>
          <t>30%</t>
        </is>
      </c>
      <c r="H37" s="90" t="inlineStr">
        <is>
          <t>30%</t>
        </is>
      </c>
      <c r="I37" s="90" t="inlineStr">
        <is>
          <t>30%</t>
        </is>
      </c>
      <c r="J37" s="90" t="inlineStr">
        <is>
          <t>30%</t>
        </is>
      </c>
      <c r="K37" s="90" t="inlineStr">
        <is>
          <t>15%</t>
        </is>
      </c>
      <c r="L37" s="224" t="inlineStr">
        <is>
          <t>5%</t>
        </is>
      </c>
      <c r="M37" s="11" t="n"/>
    </row>
    <row r="38" ht="24" customHeight="1">
      <c r="A38" s="740" t="inlineStr">
        <is>
          <t>六阶1级</t>
        </is>
      </c>
      <c r="B38" s="234" t="inlineStr">
        <is>
          <t>140</t>
        </is>
      </c>
      <c r="C38" s="657" t="inlineStr">
        <is>
          <t>300</t>
        </is>
      </c>
      <c r="D38" s="340" t="inlineStr">
        <is>
          <t>15</t>
        </is>
      </c>
      <c r="E38" s="207">
        <f>ROUNDUP((C38/2+1),0)*D38</f>
        <v/>
      </c>
      <c r="F38" s="657" t="inlineStr">
        <is>
          <t>110</t>
        </is>
      </c>
      <c r="G38" s="340" t="inlineStr">
        <is>
          <t>30%</t>
        </is>
      </c>
      <c r="H38" s="340" t="inlineStr">
        <is>
          <t>30%</t>
        </is>
      </c>
      <c r="I38" s="340" t="inlineStr">
        <is>
          <t>30%</t>
        </is>
      </c>
      <c r="J38" s="340" t="inlineStr">
        <is>
          <t>30%</t>
        </is>
      </c>
      <c r="K38" s="340" t="inlineStr">
        <is>
          <t>16%</t>
        </is>
      </c>
      <c r="L38" s="207" t="inlineStr">
        <is>
          <t>6%</t>
        </is>
      </c>
      <c r="M38" s="81" t="inlineStr">
        <is>
          <t>金色品质
古阵宝物上限20级
武器减伤2%</t>
        </is>
      </c>
      <c r="N38" s="3" t="n"/>
      <c r="O38" s="3" t="n"/>
    </row>
    <row r="39" ht="24" customHeight="1">
      <c r="A39" s="741" t="inlineStr">
        <is>
          <t>六阶2级</t>
        </is>
      </c>
      <c r="B39" s="82" t="inlineStr">
        <is>
          <t>150</t>
        </is>
      </c>
      <c r="C39" s="239" t="inlineStr">
        <is>
          <t>300</t>
        </is>
      </c>
      <c r="D39" s="83" t="inlineStr">
        <is>
          <t>15</t>
        </is>
      </c>
      <c r="E39" s="84">
        <f>ROUNDUP((C39/2+1),0)*D39</f>
        <v/>
      </c>
      <c r="F39" s="239" t="inlineStr">
        <is>
          <t>120</t>
        </is>
      </c>
      <c r="G39" s="83" t="inlineStr">
        <is>
          <t>30%</t>
        </is>
      </c>
      <c r="H39" s="83" t="inlineStr">
        <is>
          <t>30%</t>
        </is>
      </c>
      <c r="I39" s="83" t="inlineStr">
        <is>
          <t>30%</t>
        </is>
      </c>
      <c r="J39" s="83" t="inlineStr">
        <is>
          <t>30%</t>
        </is>
      </c>
      <c r="K39" s="83" t="inlineStr">
        <is>
          <t>17%</t>
        </is>
      </c>
      <c r="L39" s="84" t="inlineStr">
        <is>
          <t>7%</t>
        </is>
      </c>
      <c r="M39" s="11" t="n"/>
    </row>
    <row r="40" ht="24" customHeight="1">
      <c r="A40" s="741" t="inlineStr">
        <is>
          <t>六阶3级</t>
        </is>
      </c>
      <c r="B40" s="82" t="inlineStr">
        <is>
          <t>160</t>
        </is>
      </c>
      <c r="C40" s="239" t="inlineStr">
        <is>
          <t>300</t>
        </is>
      </c>
      <c r="D40" s="83" t="inlineStr">
        <is>
          <t>15</t>
        </is>
      </c>
      <c r="E40" s="84">
        <f>ROUNDUP((C40/2+1),0)*D40</f>
        <v/>
      </c>
      <c r="F40" s="239" t="inlineStr">
        <is>
          <t>130</t>
        </is>
      </c>
      <c r="G40" s="83" t="inlineStr">
        <is>
          <t>30%</t>
        </is>
      </c>
      <c r="H40" s="83" t="inlineStr">
        <is>
          <t>30%</t>
        </is>
      </c>
      <c r="I40" s="83" t="inlineStr">
        <is>
          <t>30%</t>
        </is>
      </c>
      <c r="J40" s="83" t="inlineStr">
        <is>
          <t>30%</t>
        </is>
      </c>
      <c r="K40" s="83" t="inlineStr">
        <is>
          <t>18%</t>
        </is>
      </c>
      <c r="L40" s="84" t="inlineStr">
        <is>
          <t>8%</t>
        </is>
      </c>
      <c r="M40" s="11" t="n"/>
    </row>
    <row r="41" ht="24" customHeight="1">
      <c r="A41" s="741" t="inlineStr">
        <is>
          <t>六阶4级</t>
        </is>
      </c>
      <c r="B41" s="82" t="inlineStr">
        <is>
          <t>170</t>
        </is>
      </c>
      <c r="C41" s="239" t="inlineStr">
        <is>
          <t>300</t>
        </is>
      </c>
      <c r="D41" s="83" t="inlineStr">
        <is>
          <t>15</t>
        </is>
      </c>
      <c r="E41" s="84">
        <f>ROUNDUP((C41/2+1),0)*D41</f>
        <v/>
      </c>
      <c r="F41" s="239" t="inlineStr">
        <is>
          <t>140</t>
        </is>
      </c>
      <c r="G41" s="83" t="inlineStr">
        <is>
          <t>30%</t>
        </is>
      </c>
      <c r="H41" s="83" t="inlineStr">
        <is>
          <t>30%</t>
        </is>
      </c>
      <c r="I41" s="83" t="inlineStr">
        <is>
          <t>30%</t>
        </is>
      </c>
      <c r="J41" s="83" t="inlineStr">
        <is>
          <t>30%</t>
        </is>
      </c>
      <c r="K41" s="83" t="inlineStr">
        <is>
          <t>19%</t>
        </is>
      </c>
      <c r="L41" s="84" t="inlineStr">
        <is>
          <t>9%</t>
        </is>
      </c>
      <c r="M41" s="11" t="n"/>
    </row>
    <row r="42" ht="24" customHeight="1">
      <c r="A42" s="742" t="inlineStr">
        <is>
          <t>六阶5级</t>
        </is>
      </c>
      <c r="B42" s="89" t="inlineStr">
        <is>
          <t>180</t>
        </is>
      </c>
      <c r="C42" s="669" t="inlineStr">
        <is>
          <t>x</t>
        </is>
      </c>
      <c r="D42" s="91" t="inlineStr">
        <is>
          <t>x</t>
        </is>
      </c>
      <c r="E42" s="92" t="inlineStr">
        <is>
          <t>x</t>
        </is>
      </c>
      <c r="F42" s="268" t="inlineStr">
        <is>
          <t>150</t>
        </is>
      </c>
      <c r="G42" s="90" t="inlineStr">
        <is>
          <t>30%</t>
        </is>
      </c>
      <c r="H42" s="90" t="inlineStr">
        <is>
          <t>30%</t>
        </is>
      </c>
      <c r="I42" s="90" t="inlineStr">
        <is>
          <t>30%</t>
        </is>
      </c>
      <c r="J42" s="90" t="inlineStr">
        <is>
          <t>30%</t>
        </is>
      </c>
      <c r="K42" s="90" t="inlineStr">
        <is>
          <t>20%</t>
        </is>
      </c>
      <c r="L42" s="224" t="inlineStr">
        <is>
          <t>10%</t>
        </is>
      </c>
      <c r="M42" s="11" t="n"/>
    </row>
    <row r="43" ht="24" customHeight="1">
      <c r="A43" s="1300" t="inlineStr"/>
      <c r="B43" s="56" t="n"/>
      <c r="C43" s="56" t="n"/>
      <c r="D43" s="56" t="n"/>
      <c r="E43" s="56" t="n"/>
      <c r="F43" s="56" t="n"/>
      <c r="G43" s="56" t="n"/>
      <c r="H43" s="56" t="n"/>
      <c r="I43" s="56" t="n"/>
      <c r="J43" s="56" t="n"/>
      <c r="K43" s="56" t="n"/>
      <c r="L43" s="56" t="n"/>
      <c r="M43" s="56" t="n"/>
      <c r="N43" s="56" t="n"/>
      <c r="O43" s="56" t="n"/>
    </row>
    <row r="44" ht="24" customHeight="1">
      <c r="A44" s="96" t="inlineStr">
        <is>
          <t>宝物等级</t>
        </is>
      </c>
      <c r="B44" s="96" t="inlineStr">
        <is>
          <t>战斗力</t>
        </is>
      </c>
      <c r="C44" s="96" t="inlineStr">
        <is>
          <t>灵兽碎片</t>
        </is>
      </c>
      <c r="D44" s="96" t="inlineStr">
        <is>
          <t>突破石</t>
        </is>
      </c>
      <c r="E44" s="118" t="inlineStr">
        <is>
          <t>效果说明：受到对应类型武器攻击时触发</t>
        </is>
      </c>
      <c r="F44" s="3" t="n"/>
      <c r="G44" s="3" t="n"/>
      <c r="H44" s="3" t="n"/>
      <c r="I44" s="3" t="n"/>
      <c r="J44" s="3" t="n"/>
      <c r="K44" s="3" t="n"/>
      <c r="L44" s="3" t="n"/>
      <c r="M44" s="3" t="n"/>
      <c r="N44" s="3" t="n"/>
      <c r="O44" s="4" t="n"/>
    </row>
    <row r="45" ht="24" customHeight="1">
      <c r="A45" s="304" t="inlineStr">
        <is>
          <t>绿色  1级</t>
        </is>
      </c>
      <c r="B45" s="657" t="inlineStr">
        <is>
          <t>0.5</t>
        </is>
      </c>
      <c r="C45" s="340" t="inlineStr">
        <is>
          <t>0</t>
        </is>
      </c>
      <c r="D45" s="746" t="inlineStr">
        <is>
          <t>10</t>
        </is>
      </c>
      <c r="E45" s="61" t="inlineStr">
        <is>
          <t xml:space="preserve"> 15 %概率格挡40%伤害，触发1次。</t>
        </is>
      </c>
      <c r="F45" s="123" t="n"/>
      <c r="G45" s="123" t="n"/>
      <c r="H45" s="123" t="n"/>
      <c r="I45" s="123" t="n"/>
      <c r="J45" s="123" t="n"/>
      <c r="K45" s="123" t="n"/>
      <c r="L45" s="123" t="n"/>
      <c r="M45" s="123" t="n"/>
      <c r="N45" s="123" t="n"/>
      <c r="O45" s="124" t="n"/>
    </row>
    <row r="46" ht="24" customHeight="1">
      <c r="A46" s="266" t="inlineStr">
        <is>
          <t>绿色  2级</t>
        </is>
      </c>
      <c r="B46" s="239" t="inlineStr">
        <is>
          <t>1</t>
        </is>
      </c>
      <c r="C46" s="83" t="inlineStr">
        <is>
          <t>0</t>
        </is>
      </c>
      <c r="D46" s="222" t="inlineStr">
        <is>
          <t>20</t>
        </is>
      </c>
      <c r="E46" s="85" t="inlineStr">
        <is>
          <t xml:space="preserve"> 17 %概率格挡42%伤害，触发1次。</t>
        </is>
      </c>
      <c r="F46" s="129" t="n"/>
      <c r="G46" s="129" t="n"/>
      <c r="H46" s="129" t="n"/>
      <c r="I46" s="129" t="n"/>
      <c r="J46" s="129" t="n"/>
      <c r="K46" s="129" t="n"/>
      <c r="L46" s="129" t="n"/>
      <c r="M46" s="129" t="n"/>
      <c r="N46" s="129" t="n"/>
      <c r="O46" s="130" t="n"/>
    </row>
    <row r="47" ht="24" customHeight="1">
      <c r="A47" s="307" t="inlineStr">
        <is>
          <t>绿色  3级</t>
        </is>
      </c>
      <c r="B47" s="268" t="inlineStr">
        <is>
          <t>1.5</t>
        </is>
      </c>
      <c r="C47" s="90" t="inlineStr">
        <is>
          <t>15</t>
        </is>
      </c>
      <c r="D47" s="882" t="inlineStr">
        <is>
          <t>30</t>
        </is>
      </c>
      <c r="E47" s="256" t="inlineStr">
        <is>
          <t xml:space="preserve"> 19 %概率格挡44%伤害，触发1次。（蓝色3级变触发2次）</t>
        </is>
      </c>
      <c r="F47" s="135" t="n"/>
      <c r="G47" s="135" t="n"/>
      <c r="H47" s="135" t="n"/>
      <c r="I47" s="135" t="n"/>
      <c r="J47" s="135" t="n"/>
      <c r="K47" s="135" t="n"/>
      <c r="L47" s="135" t="n"/>
      <c r="M47" s="135" t="n"/>
      <c r="N47" s="135" t="n"/>
      <c r="O47" s="136" t="n"/>
    </row>
    <row r="48" ht="24" customHeight="1">
      <c r="A48" s="304" t="inlineStr">
        <is>
          <t>蓝色  4级</t>
        </is>
      </c>
      <c r="B48" s="657" t="inlineStr">
        <is>
          <t>2</t>
        </is>
      </c>
      <c r="C48" s="340" t="inlineStr">
        <is>
          <t>40</t>
        </is>
      </c>
      <c r="D48" s="746" t="inlineStr">
        <is>
          <t>40</t>
        </is>
      </c>
      <c r="E48" s="319" t="inlineStr">
        <is>
          <t xml:space="preserve"> 22 %概率格挡46%伤害，触发2次。</t>
        </is>
      </c>
      <c r="F48" s="158" t="n"/>
      <c r="G48" s="158" t="n"/>
      <c r="H48" s="158" t="n"/>
      <c r="I48" s="158" t="n"/>
      <c r="J48" s="158" t="n"/>
      <c r="K48" s="158" t="n"/>
      <c r="L48" s="158" t="n"/>
      <c r="M48" s="158" t="n"/>
      <c r="N48" s="158" t="n"/>
      <c r="O48" s="320" t="n"/>
    </row>
    <row r="49" ht="24" customHeight="1">
      <c r="A49" s="266" t="inlineStr">
        <is>
          <t>蓝色  5级</t>
        </is>
      </c>
      <c r="B49" s="239" t="inlineStr">
        <is>
          <t>2.5</t>
        </is>
      </c>
      <c r="C49" s="83" t="inlineStr">
        <is>
          <t>65</t>
        </is>
      </c>
      <c r="D49" s="222" t="inlineStr">
        <is>
          <t>50</t>
        </is>
      </c>
      <c r="E49" s="85" t="inlineStr">
        <is>
          <t xml:space="preserve"> 25 %概率格挡49%伤害，触发2次。</t>
        </is>
      </c>
      <c r="F49" s="129" t="n"/>
      <c r="G49" s="129" t="n"/>
      <c r="H49" s="129" t="n"/>
      <c r="I49" s="129" t="n"/>
      <c r="J49" s="129" t="n"/>
      <c r="K49" s="129" t="n"/>
      <c r="L49" s="129" t="n"/>
      <c r="M49" s="129" t="n"/>
      <c r="N49" s="129" t="n"/>
      <c r="O49" s="130" t="n"/>
    </row>
    <row r="50" ht="24" customHeight="1">
      <c r="A50" s="307" t="inlineStr">
        <is>
          <t>蓝色  6级</t>
        </is>
      </c>
      <c r="B50" s="268" t="inlineStr">
        <is>
          <t>3</t>
        </is>
      </c>
      <c r="C50" s="90" t="inlineStr">
        <is>
          <t>100</t>
        </is>
      </c>
      <c r="D50" s="882" t="inlineStr">
        <is>
          <t>60</t>
        </is>
      </c>
      <c r="E50" s="64" t="inlineStr">
        <is>
          <t xml:space="preserve"> 29 %概率格挡52%伤害，触发2次。（紫色6级多出降低28%吸血比例）</t>
        </is>
      </c>
      <c r="F50" s="194" t="n"/>
      <c r="G50" s="194" t="n"/>
      <c r="H50" s="194" t="n"/>
      <c r="I50" s="194" t="n"/>
      <c r="J50" s="194" t="n"/>
      <c r="K50" s="194" t="n"/>
      <c r="L50" s="194" t="n"/>
      <c r="M50" s="194" t="n"/>
      <c r="N50" s="194" t="n"/>
      <c r="O50" s="410" t="n"/>
    </row>
    <row r="51" ht="24" customHeight="1">
      <c r="A51" s="304" t="inlineStr">
        <is>
          <t>紫色  7级</t>
        </is>
      </c>
      <c r="B51" s="657" t="inlineStr">
        <is>
          <t>4</t>
        </is>
      </c>
      <c r="C51" s="340" t="inlineStr">
        <is>
          <t>150</t>
        </is>
      </c>
      <c r="D51" s="746" t="inlineStr">
        <is>
          <t>70</t>
        </is>
      </c>
      <c r="E51" s="61" t="inlineStr">
        <is>
          <t xml:space="preserve"> 33 %概率格挡55%伤害，触发2次。降低30%吸血比例。</t>
        </is>
      </c>
      <c r="F51" s="123" t="n"/>
      <c r="G51" s="123" t="n"/>
      <c r="H51" s="123" t="n"/>
      <c r="I51" s="123" t="n"/>
      <c r="J51" s="123" t="n"/>
      <c r="K51" s="123" t="n"/>
      <c r="L51" s="123" t="n"/>
      <c r="M51" s="123" t="n"/>
      <c r="N51" s="123" t="n"/>
      <c r="O51" s="124" t="n"/>
    </row>
    <row r="52" ht="24" customHeight="1">
      <c r="A52" s="266" t="inlineStr">
        <is>
          <t>紫色  8级</t>
        </is>
      </c>
      <c r="B52" s="239" t="inlineStr">
        <is>
          <t>6.5</t>
        </is>
      </c>
      <c r="C52" s="83" t="inlineStr">
        <is>
          <t>200</t>
        </is>
      </c>
      <c r="D52" s="222" t="inlineStr">
        <is>
          <t>80</t>
        </is>
      </c>
      <c r="E52" s="85" t="inlineStr">
        <is>
          <t xml:space="preserve"> 38 %概率格挡58%伤害，触发2次。降低32%吸血比例。</t>
        </is>
      </c>
      <c r="F52" s="129" t="n"/>
      <c r="G52" s="129" t="n"/>
      <c r="H52" s="129" t="n"/>
      <c r="I52" s="129" t="n"/>
      <c r="J52" s="129" t="n"/>
      <c r="K52" s="129" t="n"/>
      <c r="L52" s="129" t="n"/>
      <c r="M52" s="129" t="n"/>
      <c r="N52" s="129" t="n"/>
      <c r="O52" s="130" t="n"/>
    </row>
    <row r="53" ht="24" customHeight="1">
      <c r="A53" s="307" t="inlineStr">
        <is>
          <t>紫色  9级</t>
        </is>
      </c>
      <c r="B53" s="268" t="inlineStr">
        <is>
          <t>9</t>
        </is>
      </c>
      <c r="C53" s="90" t="inlineStr">
        <is>
          <t>275</t>
        </is>
      </c>
      <c r="D53" s="882" t="inlineStr">
        <is>
          <t>90</t>
        </is>
      </c>
      <c r="E53" s="256" t="inlineStr">
        <is>
          <t xml:space="preserve"> 44 %概率格挡61%伤害，触发2次。降低34%吸血比例。（橙色9级多出降低34%暴击伤害）</t>
        </is>
      </c>
      <c r="F53" s="135" t="n"/>
      <c r="G53" s="135" t="n"/>
      <c r="H53" s="135" t="n"/>
      <c r="I53" s="135" t="n"/>
      <c r="J53" s="135" t="n"/>
      <c r="K53" s="135" t="n"/>
      <c r="L53" s="135" t="n"/>
      <c r="M53" s="135" t="n"/>
      <c r="N53" s="135" t="n"/>
      <c r="O53" s="136" t="n"/>
    </row>
    <row r="54" ht="24" customHeight="1">
      <c r="A54" s="304" t="inlineStr">
        <is>
          <t>橙色10级</t>
        </is>
      </c>
      <c r="B54" s="657" t="inlineStr">
        <is>
          <t>12.5</t>
        </is>
      </c>
      <c r="C54" s="340" t="inlineStr">
        <is>
          <t>375</t>
        </is>
      </c>
      <c r="D54" s="746" t="inlineStr">
        <is>
          <t>100</t>
        </is>
      </c>
      <c r="E54" s="319" t="inlineStr">
        <is>
          <t xml:space="preserve"> 51 %概率格挡64%伤害，触发2次。降低36%吸血比例/暴击伤害。</t>
        </is>
      </c>
      <c r="F54" s="158" t="n"/>
      <c r="G54" s="158" t="n"/>
      <c r="H54" s="158" t="n"/>
      <c r="I54" s="158" t="n"/>
      <c r="J54" s="158" t="n"/>
      <c r="K54" s="158" t="n"/>
      <c r="L54" s="158" t="n"/>
      <c r="M54" s="158" t="n"/>
      <c r="N54" s="158" t="n"/>
      <c r="O54" s="320" t="n"/>
    </row>
    <row r="55" ht="24" customHeight="1">
      <c r="A55" s="266" t="inlineStr">
        <is>
          <t>橙色11级</t>
        </is>
      </c>
      <c r="B55" s="239" t="inlineStr">
        <is>
          <t>17</t>
        </is>
      </c>
      <c r="C55" s="83" t="inlineStr">
        <is>
          <t>500</t>
        </is>
      </c>
      <c r="D55" s="222" t="inlineStr">
        <is>
          <t>110</t>
        </is>
      </c>
      <c r="E55" s="85" t="inlineStr">
        <is>
          <t xml:space="preserve"> 59 %概率格挡67%伤害，触发2次。降低38%吸血比例/暴击伤害。</t>
        </is>
      </c>
      <c r="F55" s="129" t="n"/>
      <c r="G55" s="129" t="n"/>
      <c r="H55" s="129" t="n"/>
      <c r="I55" s="129" t="n"/>
      <c r="J55" s="129" t="n"/>
      <c r="K55" s="129" t="n"/>
      <c r="L55" s="129" t="n"/>
      <c r="M55" s="129" t="n"/>
      <c r="N55" s="129" t="n"/>
      <c r="O55" s="130" t="n"/>
    </row>
    <row r="56" ht="24" customHeight="1">
      <c r="A56" s="307" t="inlineStr">
        <is>
          <t>橙色12级</t>
        </is>
      </c>
      <c r="B56" s="268" t="inlineStr">
        <is>
          <t>23</t>
        </is>
      </c>
      <c r="C56" s="90" t="inlineStr">
        <is>
          <t>625</t>
        </is>
      </c>
      <c r="D56" s="882" t="inlineStr">
        <is>
          <t>120</t>
        </is>
      </c>
      <c r="E56" s="64" t="inlineStr">
        <is>
          <t xml:space="preserve"> 68 %概率格挡70%伤害，触发2次。降低41%吸血比例/暴击伤害。（红色12级多出22%概率清除忽略回合效果，但仍为触发2次）</t>
        </is>
      </c>
      <c r="F56" s="194" t="n"/>
      <c r="G56" s="194" t="n"/>
      <c r="H56" s="194" t="n"/>
      <c r="I56" s="194" t="n"/>
      <c r="J56" s="194" t="n"/>
      <c r="K56" s="194" t="n"/>
      <c r="L56" s="194" t="n"/>
      <c r="M56" s="194" t="n"/>
      <c r="N56" s="194" t="n"/>
      <c r="O56" s="410" t="n"/>
    </row>
    <row r="57" ht="24" customHeight="1">
      <c r="A57" s="304" t="inlineStr">
        <is>
          <t>红色13级</t>
        </is>
      </c>
      <c r="B57" s="657" t="inlineStr">
        <is>
          <t>30</t>
        </is>
      </c>
      <c r="C57" s="340" t="inlineStr">
        <is>
          <t>800</t>
        </is>
      </c>
      <c r="D57" s="746" t="inlineStr">
        <is>
          <t>130</t>
        </is>
      </c>
      <c r="E57" s="61" t="inlineStr">
        <is>
          <t xml:space="preserve"> 78 %概率格挡73%伤害，触发3次。降低44%吸血比例/暴击伤害。24%概率清除忽略回合效果。 </t>
        </is>
      </c>
      <c r="F57" s="123" t="n"/>
      <c r="G57" s="123" t="n"/>
      <c r="H57" s="123" t="n"/>
      <c r="I57" s="123" t="n"/>
      <c r="J57" s="123" t="n"/>
      <c r="K57" s="123" t="n"/>
      <c r="L57" s="123" t="n"/>
      <c r="M57" s="123" t="n"/>
      <c r="N57" s="123" t="n"/>
      <c r="O57" s="124" t="n"/>
    </row>
    <row r="58" ht="24" customHeight="1">
      <c r="A58" s="266" t="inlineStr">
        <is>
          <t>红色14级</t>
        </is>
      </c>
      <c r="B58" s="239" t="inlineStr">
        <is>
          <t>40</t>
        </is>
      </c>
      <c r="C58" s="83" t="inlineStr">
        <is>
          <t>1000</t>
        </is>
      </c>
      <c r="D58" s="222" t="inlineStr">
        <is>
          <t>150</t>
        </is>
      </c>
      <c r="E58" s="85" t="inlineStr">
        <is>
          <t xml:space="preserve"> 89 %概率格挡76%伤害，触发3次。降低47%吸血比例/暴击伤害。27%概率清除忽略回合效果。</t>
        </is>
      </c>
      <c r="F58" s="129" t="n"/>
      <c r="G58" s="129" t="n"/>
      <c r="H58" s="129" t="n"/>
      <c r="I58" s="129" t="n"/>
      <c r="J58" s="129" t="n"/>
      <c r="K58" s="129" t="n"/>
      <c r="L58" s="129" t="n"/>
      <c r="M58" s="129" t="n"/>
      <c r="N58" s="129" t="n"/>
      <c r="O58" s="130" t="n"/>
    </row>
    <row r="59" ht="24" customHeight="1">
      <c r="A59" s="307" t="inlineStr">
        <is>
          <t>红色15级</t>
        </is>
      </c>
      <c r="B59" s="660" t="inlineStr">
        <is>
          <t>50</t>
        </is>
      </c>
      <c r="C59" s="343" t="inlineStr">
        <is>
          <t>1200</t>
        </is>
      </c>
      <c r="D59" s="687" t="inlineStr">
        <is>
          <t>150</t>
        </is>
      </c>
      <c r="E59" s="64" t="inlineStr">
        <is>
          <t>100%概率格挡80%伤害，触发3次。降低50%吸血比例/暴击伤害。30%概率清除忽略回合效果。（金色15级多出18%概率清除空手）</t>
        </is>
      </c>
      <c r="F59" s="194" t="n"/>
      <c r="G59" s="194" t="n"/>
      <c r="H59" s="194" t="n"/>
      <c r="I59" s="194" t="n"/>
      <c r="J59" s="194" t="n"/>
      <c r="K59" s="194" t="n"/>
      <c r="L59" s="194" t="n"/>
      <c r="M59" s="194" t="n"/>
      <c r="N59" s="194" t="n"/>
      <c r="O59" s="410" t="n"/>
    </row>
    <row r="60" ht="24" customHeight="1">
      <c r="A60" s="304" t="inlineStr">
        <is>
          <t>金色16级</t>
        </is>
      </c>
      <c r="B60" s="759" t="inlineStr">
        <is>
          <t>60</t>
        </is>
      </c>
      <c r="C60" s="340" t="inlineStr">
        <is>
          <t>1250</t>
        </is>
      </c>
      <c r="D60" s="746" t="inlineStr">
        <is>
          <t>150</t>
        </is>
      </c>
      <c r="E60" s="61" t="inlineStr">
        <is>
          <t>100%概率格挡81%伤害，触发3次。降低50%吸血比例/暴击伤害。30%概率清除忽略回合效果。20%概率清除只能空手/技能攻击效果。</t>
        </is>
      </c>
      <c r="F60" s="123" t="n"/>
      <c r="G60" s="123" t="n"/>
      <c r="H60" s="123" t="n"/>
      <c r="I60" s="123" t="n"/>
      <c r="J60" s="123" t="n"/>
      <c r="K60" s="123" t="n"/>
      <c r="L60" s="123" t="n"/>
      <c r="M60" s="123" t="n"/>
      <c r="N60" s="123" t="n"/>
      <c r="O60" s="124" t="n"/>
    </row>
    <row r="61" ht="24" customHeight="1">
      <c r="A61" s="266" t="inlineStr">
        <is>
          <t>金色17级</t>
        </is>
      </c>
      <c r="B61" s="292" t="inlineStr">
        <is>
          <t>72.5</t>
        </is>
      </c>
      <c r="C61" s="807" t="inlineStr">
        <is>
          <t>1375</t>
        </is>
      </c>
      <c r="D61" s="720" t="inlineStr">
        <is>
          <t>150</t>
        </is>
      </c>
      <c r="E61" s="208" t="inlineStr">
        <is>
          <t>100%概率格挡82%伤害，触发3次。降低50%吸血比例/暴击伤害。30%概率清除忽略回合效果。22%概率清除只能空手/技能攻击效果。</t>
        </is>
      </c>
      <c r="F61" s="129" t="n"/>
      <c r="G61" s="129" t="n"/>
      <c r="H61" s="129" t="n"/>
      <c r="I61" s="129" t="n"/>
      <c r="J61" s="129" t="n"/>
      <c r="K61" s="129" t="n"/>
      <c r="L61" s="129" t="n"/>
      <c r="M61" s="129" t="n"/>
      <c r="N61" s="129" t="n"/>
      <c r="O61" s="130" t="n"/>
    </row>
    <row r="62" ht="24" customHeight="1">
      <c r="A62" s="266" t="inlineStr">
        <is>
          <t>金色18级</t>
        </is>
      </c>
      <c r="B62" s="292" t="inlineStr">
        <is>
          <t>85</t>
        </is>
      </c>
      <c r="C62" s="807" t="inlineStr">
        <is>
          <t>1445</t>
        </is>
      </c>
      <c r="D62" s="720" t="inlineStr">
        <is>
          <t>150</t>
        </is>
      </c>
      <c r="E62" s="85" t="inlineStr">
        <is>
          <t>100%概率格挡83%伤害，触发3次。降低50%吸血比例/暴击伤害。30%概率清除忽略回合效果。24%概率清除只能空手/技能攻击效果。</t>
        </is>
      </c>
      <c r="F62" s="129" t="n"/>
      <c r="G62" s="129" t="n"/>
      <c r="H62" s="129" t="n"/>
      <c r="I62" s="129" t="n"/>
      <c r="J62" s="129" t="n"/>
      <c r="K62" s="129" t="n"/>
      <c r="L62" s="129" t="n"/>
      <c r="M62" s="129" t="n"/>
      <c r="N62" s="129" t="n"/>
      <c r="O62" s="130" t="n"/>
    </row>
    <row r="63" ht="24" customHeight="1">
      <c r="A63" s="266" t="inlineStr">
        <is>
          <t>金色19级</t>
        </is>
      </c>
      <c r="B63" s="239" t="inlineStr">
        <is>
          <t>100</t>
        </is>
      </c>
      <c r="C63" s="83" t="inlineStr">
        <is>
          <t>1500</t>
        </is>
      </c>
      <c r="D63" s="222" t="inlineStr">
        <is>
          <t>150</t>
        </is>
      </c>
      <c r="E63" s="85" t="inlineStr">
        <is>
          <t>100%概率格挡84%伤害，触发3次。降低50%吸血比例/暴击伤害。30%概率清除忽略回合效果。27%概率清除只能空手/技能攻击效果。</t>
        </is>
      </c>
      <c r="F63" s="129" t="n"/>
      <c r="G63" s="129" t="n"/>
      <c r="H63" s="129" t="n"/>
      <c r="I63" s="129" t="n"/>
      <c r="J63" s="129" t="n"/>
      <c r="K63" s="129" t="n"/>
      <c r="L63" s="129" t="n"/>
      <c r="M63" s="129" t="n"/>
      <c r="N63" s="129" t="n"/>
      <c r="O63" s="130" t="n"/>
    </row>
    <row r="64" ht="24" customHeight="1">
      <c r="A64" s="307" t="inlineStr">
        <is>
          <t>金色20级</t>
        </is>
      </c>
      <c r="B64" s="660" t="inlineStr">
        <is>
          <t>120</t>
        </is>
      </c>
      <c r="C64" s="66" t="inlineStr">
        <is>
          <t>x</t>
        </is>
      </c>
      <c r="D64" s="1095" t="inlineStr">
        <is>
          <t>x</t>
        </is>
      </c>
      <c r="E64" s="256" t="inlineStr">
        <is>
          <t>100%概率格挡85%伤害，触发3次。降低50%吸血比例/暴击伤害。30%概率清除忽略回合效果。30%概率清除只能空手/技能攻击效果。</t>
        </is>
      </c>
      <c r="F64" s="135" t="n"/>
      <c r="G64" s="135" t="n"/>
      <c r="H64" s="135" t="n"/>
      <c r="I64" s="135" t="n"/>
      <c r="J64" s="135" t="n"/>
      <c r="K64" s="135" t="n"/>
      <c r="L64" s="135" t="n"/>
      <c r="M64" s="135" t="n"/>
      <c r="N64" s="135" t="n"/>
      <c r="O64" s="136" t="n"/>
    </row>
    <row r="65" ht="24" customHeight="1">
      <c r="A65" s="1300" t="inlineStr"/>
      <c r="B65" s="56" t="n"/>
      <c r="C65" s="56" t="n"/>
      <c r="D65" s="56" t="n"/>
      <c r="E65" s="56" t="n"/>
      <c r="F65" s="56" t="n"/>
      <c r="G65" s="56" t="n"/>
      <c r="H65" s="56" t="n"/>
      <c r="I65" s="56" t="n"/>
      <c r="J65" s="56" t="n"/>
      <c r="K65" s="56" t="n"/>
      <c r="L65" s="56" t="n"/>
      <c r="M65" s="56" t="n"/>
      <c r="N65" s="56" t="n"/>
      <c r="O65" s="56" t="n"/>
    </row>
    <row r="66" ht="24" customHeight="1">
      <c r="A66" s="227" t="inlineStr">
        <is>
          <t>阵法技能</t>
        </is>
      </c>
      <c r="B66" s="96" t="inlineStr">
        <is>
          <t>战斗力</t>
        </is>
      </c>
      <c r="C66" s="201" t="inlineStr">
        <is>
          <t>激活条件</t>
        </is>
      </c>
      <c r="D66" s="3" t="n"/>
      <c r="E66" s="118" t="inlineStr">
        <is>
          <t>效果说明</t>
        </is>
      </c>
      <c r="F66" s="3" t="n"/>
      <c r="G66" s="3" t="n"/>
      <c r="H66" s="3" t="n"/>
      <c r="I66" s="3" t="n"/>
      <c r="J66" s="3" t="n"/>
      <c r="K66" s="3" t="n"/>
      <c r="L66" s="3" t="n"/>
      <c r="M66" s="3" t="n"/>
      <c r="N66" s="3" t="n"/>
      <c r="O66" s="4" t="n"/>
    </row>
    <row r="67" ht="24" customHeight="1">
      <c r="A67" s="684" t="inlineStr">
        <is>
          <t>古阵之蕴</t>
        </is>
      </c>
      <c r="B67" s="234" t="inlineStr">
        <is>
          <t>1</t>
        </is>
      </c>
      <c r="C67" s="62" t="inlineStr">
        <is>
          <t>四种宝物达到绿色品质</t>
        </is>
      </c>
      <c r="D67" s="124" t="n"/>
      <c r="E67" s="234" t="inlineStr">
        <is>
          <t>技能和空手伤害加5%。</t>
        </is>
      </c>
      <c r="F67" s="123" t="n"/>
      <c r="G67" s="123" t="n"/>
      <c r="H67" s="123" t="n"/>
      <c r="I67" s="123" t="n"/>
      <c r="J67" s="123" t="n"/>
      <c r="K67" s="123" t="n"/>
      <c r="L67" s="123" t="n"/>
      <c r="M67" s="123" t="n"/>
      <c r="N67" s="123" t="n"/>
      <c r="O67" s="124" t="n"/>
    </row>
    <row r="68" ht="24" customHeight="1">
      <c r="A68" s="687" t="inlineStr">
        <is>
          <t>神魔护盾</t>
        </is>
      </c>
      <c r="B68" s="82" t="inlineStr">
        <is>
          <t>2</t>
        </is>
      </c>
      <c r="C68" s="86" t="inlineStr">
        <is>
          <t>四种宝物达到蓝色品质</t>
        </is>
      </c>
      <c r="D68" s="130" t="n"/>
      <c r="E68" s="85" t="inlineStr">
        <is>
          <t>战斗开始后轮到自己出手时，给予自己一个护盾，在持续三回合或承担20%生命值上限的伤害后消失，只能触发1次。</t>
        </is>
      </c>
      <c r="F68" s="129" t="n"/>
      <c r="G68" s="129" t="n"/>
      <c r="H68" s="129" t="n"/>
      <c r="I68" s="129" t="n"/>
      <c r="J68" s="129" t="n"/>
      <c r="K68" s="129" t="n"/>
      <c r="L68" s="129" t="n"/>
      <c r="M68" s="129" t="n"/>
      <c r="N68" s="129" t="n"/>
      <c r="O68" s="130" t="n"/>
    </row>
    <row r="69" ht="24" customHeight="1">
      <c r="A69" s="222" t="inlineStr">
        <is>
          <t>八荒之境</t>
        </is>
      </c>
      <c r="B69" s="82" t="inlineStr">
        <is>
          <t>3</t>
        </is>
      </c>
      <c r="C69" s="86" t="inlineStr">
        <is>
          <t>四种宝物达到紫色品质</t>
        </is>
      </c>
      <c r="D69" s="130" t="n"/>
      <c r="E69" s="82" t="inlineStr">
        <is>
          <t>基础生命值，力量，敏捷，速度加10%。</t>
        </is>
      </c>
      <c r="F69" s="129" t="n"/>
      <c r="G69" s="129" t="n"/>
      <c r="H69" s="129" t="n"/>
      <c r="I69" s="129" t="n"/>
      <c r="J69" s="129" t="n"/>
      <c r="K69" s="129" t="n"/>
      <c r="L69" s="129" t="n"/>
      <c r="M69" s="129" t="n"/>
      <c r="N69" s="129" t="n"/>
      <c r="O69" s="130" t="n"/>
    </row>
    <row r="70" ht="24" customHeight="1">
      <c r="A70" s="684" t="inlineStr">
        <is>
          <t>灵兽清啸</t>
        </is>
      </c>
      <c r="B70" s="82" t="inlineStr">
        <is>
          <t>5</t>
        </is>
      </c>
      <c r="C70" s="86" t="inlineStr">
        <is>
          <t>四种宝物达到橙色品质</t>
        </is>
      </c>
      <c r="D70" s="130" t="n"/>
      <c r="E70" s="319" t="inlineStr">
        <is>
          <t>当自身生命值低于50%时，有很高概率在下回合开始前恢复50%已损失的生命值并立即行动，只能触发1次。</t>
        </is>
      </c>
      <c r="F70" s="158" t="n"/>
      <c r="G70" s="158" t="n"/>
      <c r="H70" s="158" t="n"/>
      <c r="I70" s="158" t="n"/>
      <c r="J70" s="158" t="n"/>
      <c r="K70" s="158" t="n"/>
      <c r="L70" s="158" t="n"/>
      <c r="M70" s="158" t="n"/>
      <c r="N70" s="158" t="n"/>
      <c r="O70" s="320" t="n"/>
    </row>
    <row r="71" ht="24" customHeight="1">
      <c r="A71" s="882" t="inlineStr">
        <is>
          <t>上古神佑</t>
        </is>
      </c>
      <c r="B71" s="89" t="inlineStr">
        <is>
          <t>10</t>
        </is>
      </c>
      <c r="C71" s="139" t="inlineStr">
        <is>
          <t>四种宝物达到红色品质</t>
        </is>
      </c>
      <c r="D71" s="136" t="n"/>
      <c r="E71" s="256" t="inlineStr">
        <is>
          <t>对手本次攻击造成伤害超过自身生命值上限10%，100%概率免疫本次伤害，只能触发1次。获得该技能额外增加全类型武器抗韧性5%。</t>
        </is>
      </c>
      <c r="F71" s="135" t="n"/>
      <c r="G71" s="135" t="n"/>
      <c r="H71" s="135" t="n"/>
      <c r="I71" s="135" t="n"/>
      <c r="J71" s="135" t="n"/>
      <c r="K71" s="135" t="n"/>
      <c r="L71" s="135" t="n"/>
      <c r="M71" s="135" t="n"/>
      <c r="N71" s="135" t="n"/>
      <c r="O71" s="136" t="n"/>
    </row>
  </sheetData>
  <mergeCells count="53">
    <mergeCell ref="E53:O53"/>
    <mergeCell ref="E47:O47"/>
    <mergeCell ref="A65:O65"/>
    <mergeCell ref="E50:O50"/>
    <mergeCell ref="E58:O58"/>
    <mergeCell ref="C68:D68"/>
    <mergeCell ref="D1:E1"/>
    <mergeCell ref="E68:O68"/>
    <mergeCell ref="E71:O71"/>
    <mergeCell ref="F1:G1"/>
    <mergeCell ref="M7:O7"/>
    <mergeCell ref="E55:O55"/>
    <mergeCell ref="E62:O62"/>
    <mergeCell ref="H4:O4"/>
    <mergeCell ref="E67:O67"/>
    <mergeCell ref="E52:O52"/>
    <mergeCell ref="M13:O17"/>
    <mergeCell ref="E48:O48"/>
    <mergeCell ref="E64:O64"/>
    <mergeCell ref="E51:O51"/>
    <mergeCell ref="E44:O44"/>
    <mergeCell ref="E63:O63"/>
    <mergeCell ref="B1:C1"/>
    <mergeCell ref="M28:O32"/>
    <mergeCell ref="H1:N1"/>
    <mergeCell ref="E60:O60"/>
    <mergeCell ref="M8:O12"/>
    <mergeCell ref="E69:O69"/>
    <mergeCell ref="M33:O37"/>
    <mergeCell ref="A43:O43"/>
    <mergeCell ref="H2:O2"/>
    <mergeCell ref="M18:O22"/>
    <mergeCell ref="A2:A5"/>
    <mergeCell ref="E59:O59"/>
    <mergeCell ref="C71:D71"/>
    <mergeCell ref="E49:O49"/>
    <mergeCell ref="E46:O46"/>
    <mergeCell ref="C70:D70"/>
    <mergeCell ref="E45:O45"/>
    <mergeCell ref="E70:O70"/>
    <mergeCell ref="M23:O27"/>
    <mergeCell ref="M38:O42"/>
    <mergeCell ref="E61:O61"/>
    <mergeCell ref="E57:O57"/>
    <mergeCell ref="H3:O3"/>
    <mergeCell ref="C67:D67"/>
    <mergeCell ref="E54:O54"/>
    <mergeCell ref="C66:D66"/>
    <mergeCell ref="A6:O6"/>
    <mergeCell ref="E66:O66"/>
    <mergeCell ref="H5:O5"/>
    <mergeCell ref="C69:D69"/>
    <mergeCell ref="E56:O56"/>
  </mergeCells>
  <hyperlinks>
    <hyperlink xmlns:r="http://schemas.openxmlformats.org/officeDocument/2006/relationships" ref="A1" r:id="rId1"/>
    <hyperlink xmlns:r="http://schemas.openxmlformats.org/officeDocument/2006/relationships" ref="B1" r:id="rId2"/>
    <hyperlink xmlns:r="http://schemas.openxmlformats.org/officeDocument/2006/relationships" ref="D1" r:id="rId3"/>
    <hyperlink xmlns:r="http://schemas.openxmlformats.org/officeDocument/2006/relationships" ref="F1" r:id="rId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9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 width="10.71428571428571" customWidth="1" min="15" max="15"/>
    <col width="10.71428571428571" customWidth="1" min="16" max="16"/>
    <col width="10.71428571428571" customWidth="1" min="17" max="17"/>
  </cols>
  <sheetData>
    <row r="1" ht="24" customHeight="1">
      <c r="A1" s="625" t="inlineStr">
        <is>
          <t>匠心功艺</t>
        </is>
      </c>
      <c r="B1" s="24" t="inlineStr">
        <is>
          <t>名称</t>
        </is>
      </c>
      <c r="C1" s="56" t="n"/>
      <c r="D1" s="56" t="n"/>
      <c r="E1" s="56" t="n"/>
      <c r="F1" s="56" t="n"/>
      <c r="G1" s="56" t="n"/>
      <c r="H1" s="24" t="inlineStr">
        <is>
          <t>祝福详情：进度模式，永久有效。</t>
        </is>
      </c>
      <c r="I1" s="56" t="n"/>
      <c r="J1" s="56" t="n"/>
      <c r="K1" s="56" t="n"/>
      <c r="L1" s="56" t="n"/>
      <c r="M1" s="56" t="n"/>
      <c r="N1" s="56" t="n"/>
    </row>
    <row r="2" ht="24" customHeight="1">
      <c r="A2" s="1295" t="inlineStr">
        <is>
          <t>百炼钢
修炼玉
熔炉之魂</t>
        </is>
      </c>
      <c r="B2" s="1251" t="inlineStr">
        <is>
          <t>学徒匠心
铁匠学徒</t>
        </is>
      </c>
      <c r="C2" s="1301" t="inlineStr">
        <is>
          <t>初级匠心
初级铁匠</t>
        </is>
      </c>
      <c r="D2" s="1301" t="inlineStr">
        <is>
          <t>中级匠心
中级铁匠</t>
        </is>
      </c>
      <c r="E2" s="1301" t="inlineStr">
        <is>
          <t>高级匠心
高级铁匠</t>
        </is>
      </c>
      <c r="F2" s="1301" t="inlineStr">
        <is>
          <t>锻造匠心
新晋锻造师</t>
        </is>
      </c>
      <c r="G2" s="1302" t="inlineStr">
        <is>
          <t>匠艺铸剑师</t>
        </is>
      </c>
      <c r="H2" s="1303" t="inlineStr">
        <is>
          <t>基础祝福：固定2点进度值。材料200斗豆。</t>
        </is>
      </c>
      <c r="I2" s="1279" t="n"/>
      <c r="J2" s="1279" t="n"/>
      <c r="K2" s="1279" t="n"/>
      <c r="L2" s="1279" t="n"/>
      <c r="M2" s="1279" t="n"/>
      <c r="N2" s="1279" t="n"/>
      <c r="O2" s="1279" t="n"/>
    </row>
    <row r="3" ht="24" customHeight="1">
      <c r="A3" s="11" t="n"/>
      <c r="B3" s="553" t="n"/>
      <c r="C3" s="1124" t="n"/>
      <c r="D3" s="1124" t="n"/>
      <c r="E3" s="1124" t="n"/>
      <c r="F3" s="1124" t="n"/>
      <c r="G3" s="597" t="n"/>
      <c r="H3" s="1304" t="inlineStr">
        <is>
          <t>春节祝福：固定2点进度值。材料120斗豆。</t>
        </is>
      </c>
      <c r="I3" s="1282" t="n"/>
      <c r="J3" s="1282" t="n"/>
      <c r="K3" s="1282" t="n"/>
      <c r="L3" s="1282" t="n"/>
      <c r="M3" s="1282" t="n"/>
      <c r="N3" s="1282" t="n"/>
      <c r="O3" s="1282" t="n"/>
    </row>
    <row r="4" ht="24" customHeight="1">
      <c r="A4" s="11" t="n"/>
      <c r="B4" s="1305" t="inlineStr">
        <is>
          <t>资深匠心
资深锻造师</t>
        </is>
      </c>
      <c r="C4" s="1306" t="inlineStr">
        <is>
          <t>史诗匠心
史诗锻造师</t>
        </is>
      </c>
      <c r="D4" s="1306" t="inlineStr">
        <is>
          <t>传说匠心
传说锻造师</t>
        </is>
      </c>
      <c r="E4" s="1306" t="inlineStr">
        <is>
          <t>神器匠心
神器锻造师</t>
        </is>
      </c>
      <c r="F4" s="1306" t="inlineStr">
        <is>
          <t>神匠匠心
神匠锻造师</t>
        </is>
      </c>
      <c r="G4" s="1307" t="inlineStr">
        <is>
          <t>匠艺护甲匠</t>
        </is>
      </c>
      <c r="H4" s="1304" t="inlineStr">
        <is>
          <t>周年祝福：固定2点进度值。材料120斗豆。</t>
        </is>
      </c>
      <c r="I4" s="1282" t="n"/>
      <c r="J4" s="1282" t="n"/>
      <c r="K4" s="1282" t="n"/>
      <c r="L4" s="1282" t="n"/>
      <c r="M4" s="1282" t="n"/>
      <c r="N4" s="1282" t="n"/>
      <c r="O4" s="1282" t="n"/>
    </row>
    <row r="5" ht="24" customHeight="1">
      <c r="A5" s="11" t="n"/>
      <c r="B5" s="553" t="n"/>
      <c r="C5" s="1124" t="n"/>
      <c r="D5" s="1124" t="n"/>
      <c r="E5" s="1124" t="n"/>
      <c r="F5" s="1124" t="n"/>
      <c r="G5" s="597" t="n"/>
      <c r="H5" s="1258" t="inlineStr">
        <is>
          <t>中秋祝福：固定2点进度值。材料200斗豆。</t>
        </is>
      </c>
      <c r="I5" s="113" t="n"/>
      <c r="J5" s="113" t="n"/>
      <c r="K5" s="113" t="n"/>
      <c r="L5" s="113" t="n"/>
      <c r="M5" s="113" t="n"/>
      <c r="N5" s="113" t="n"/>
      <c r="O5" s="1259" t="n"/>
    </row>
    <row r="6" ht="24" customHeight="1">
      <c r="A6" s="386" t="inlineStr">
        <is>
          <t>匠心匠功</t>
        </is>
      </c>
      <c r="B6" s="386" t="inlineStr">
        <is>
          <t>等级</t>
        </is>
      </c>
      <c r="C6" s="753" t="inlineStr">
        <is>
          <t>战斗力</t>
        </is>
      </c>
      <c r="D6" s="670" t="inlineStr">
        <is>
          <t>进度值</t>
        </is>
      </c>
      <c r="E6" s="118" t="inlineStr">
        <is>
          <t>单次材料</t>
        </is>
      </c>
      <c r="F6" s="1052" t="inlineStr">
        <is>
          <t>满值百炼</t>
        </is>
      </c>
      <c r="G6" s="1052" t="inlineStr">
        <is>
          <t>满值修炼</t>
        </is>
      </c>
      <c r="H6" s="202" t="inlineStr">
        <is>
          <t>生命值</t>
        </is>
      </c>
      <c r="I6" s="227" t="inlineStr">
        <is>
          <t>武器增伤</t>
        </is>
      </c>
      <c r="J6" s="227" t="inlineStr">
        <is>
          <t>暴伤暴减</t>
        </is>
      </c>
      <c r="K6" s="227" t="inlineStr">
        <is>
          <t>命中闪避</t>
        </is>
      </c>
      <c r="L6" s="227" t="inlineStr">
        <is>
          <t>力量敏捷</t>
        </is>
      </c>
      <c r="M6" s="227" t="inlineStr">
        <is>
          <t>暴击抗暴</t>
        </is>
      </c>
      <c r="N6" s="227" t="inlineStr">
        <is>
          <t>韧性抗韧</t>
        </is>
      </c>
      <c r="O6" s="204" t="inlineStr">
        <is>
          <t>速度值</t>
        </is>
      </c>
      <c r="P6" s="227" t="inlineStr">
        <is>
          <t>单次百炼</t>
        </is>
      </c>
      <c r="Q6" s="204" t="inlineStr">
        <is>
          <t>单次修玉</t>
        </is>
      </c>
    </row>
    <row r="7" ht="24" customHeight="1">
      <c r="A7" s="830" t="inlineStr">
        <is>
          <t>学徒匠心
铁匠学徒</t>
        </is>
      </c>
      <c r="B7" s="234" t="inlineStr">
        <is>
          <t>一阶0星</t>
        </is>
      </c>
      <c r="C7" s="340" t="inlineStr">
        <is>
          <t>0.6</t>
        </is>
      </c>
      <c r="D7" s="340" t="inlineStr">
        <is>
          <t>20</t>
        </is>
      </c>
      <c r="E7" s="340">
        <f>P7&amp;"/"&amp;Q7</f>
        <v/>
      </c>
      <c r="F7" s="340">
        <f>ROUNDUP((D7/2),0)*P7</f>
        <v/>
      </c>
      <c r="G7" s="207">
        <f>ROUNDUP((D7/2),0)*Q7</f>
        <v/>
      </c>
      <c r="H7" s="683" t="inlineStr">
        <is>
          <t>3</t>
        </is>
      </c>
      <c r="I7" s="566" t="inlineStr">
        <is>
          <t>1%</t>
        </is>
      </c>
      <c r="J7" s="666" t="inlineStr">
        <is>
          <t>x</t>
        </is>
      </c>
      <c r="K7" s="690" t="inlineStr">
        <is>
          <t>x</t>
        </is>
      </c>
      <c r="L7" s="1082" t="inlineStr">
        <is>
          <t>1</t>
        </is>
      </c>
      <c r="M7" s="666" t="inlineStr">
        <is>
          <t>x</t>
        </is>
      </c>
      <c r="N7" s="665" t="inlineStr">
        <is>
          <t>x</t>
        </is>
      </c>
      <c r="O7" s="1056" t="inlineStr">
        <is>
          <t>x</t>
        </is>
      </c>
      <c r="P7" s="566" t="inlineStr">
        <is>
          <t>1</t>
        </is>
      </c>
      <c r="Q7" s="566" t="inlineStr">
        <is>
          <t>0</t>
        </is>
      </c>
    </row>
    <row r="8" ht="24" customHeight="1">
      <c r="A8" s="11" t="n"/>
      <c r="B8" s="82" t="inlineStr">
        <is>
          <t>一阶1星</t>
        </is>
      </c>
      <c r="C8" s="83" t="inlineStr">
        <is>
          <t>0.9</t>
        </is>
      </c>
      <c r="D8" s="83" t="inlineStr">
        <is>
          <t>30</t>
        </is>
      </c>
      <c r="E8" s="83">
        <f>P8&amp;"/"&amp;Q8</f>
        <v/>
      </c>
      <c r="F8" s="83">
        <f>ROUNDUP((D8/2),0)*P8</f>
        <v/>
      </c>
      <c r="G8" s="84">
        <f>ROUNDUP((D8/2),0)*Q8</f>
        <v/>
      </c>
      <c r="H8" s="239" t="inlineStr">
        <is>
          <t>6</t>
        </is>
      </c>
      <c r="I8" s="83" t="inlineStr">
        <is>
          <t>1%</t>
        </is>
      </c>
      <c r="J8" s="87" t="inlineStr">
        <is>
          <t>x</t>
        </is>
      </c>
      <c r="K8" s="708" t="inlineStr">
        <is>
          <t>x</t>
        </is>
      </c>
      <c r="L8" s="741" t="inlineStr">
        <is>
          <t>2</t>
        </is>
      </c>
      <c r="M8" s="87" t="inlineStr">
        <is>
          <t>x</t>
        </is>
      </c>
      <c r="N8" s="285" t="inlineStr">
        <is>
          <t>x</t>
        </is>
      </c>
      <c r="O8" s="88" t="inlineStr">
        <is>
          <t>x</t>
        </is>
      </c>
      <c r="P8" s="83" t="inlineStr">
        <is>
          <t>1</t>
        </is>
      </c>
      <c r="Q8" s="83" t="inlineStr">
        <is>
          <t>0</t>
        </is>
      </c>
    </row>
    <row r="9" ht="24" customHeight="1">
      <c r="A9" s="11" t="n"/>
      <c r="B9" s="82" t="inlineStr">
        <is>
          <t>一阶2星</t>
        </is>
      </c>
      <c r="C9" s="83" t="inlineStr">
        <is>
          <t>1.5</t>
        </is>
      </c>
      <c r="D9" s="83" t="inlineStr">
        <is>
          <t>30</t>
        </is>
      </c>
      <c r="E9" s="83">
        <f>P9&amp;"/"&amp;Q9</f>
        <v/>
      </c>
      <c r="F9" s="83">
        <f>ROUNDUP((D9/2),0)*P9</f>
        <v/>
      </c>
      <c r="G9" s="84">
        <f>ROUNDUP((D9/2),0)*Q9</f>
        <v/>
      </c>
      <c r="H9" s="239" t="inlineStr">
        <is>
          <t>9</t>
        </is>
      </c>
      <c r="I9" s="83" t="inlineStr">
        <is>
          <t>2%</t>
        </is>
      </c>
      <c r="J9" s="87" t="inlineStr">
        <is>
          <t>x</t>
        </is>
      </c>
      <c r="K9" s="708" t="inlineStr">
        <is>
          <t>x</t>
        </is>
      </c>
      <c r="L9" s="741" t="inlineStr">
        <is>
          <t>2</t>
        </is>
      </c>
      <c r="M9" s="87" t="inlineStr">
        <is>
          <t>x</t>
        </is>
      </c>
      <c r="N9" s="285" t="inlineStr">
        <is>
          <t>x</t>
        </is>
      </c>
      <c r="O9" s="88" t="inlineStr">
        <is>
          <t>x</t>
        </is>
      </c>
      <c r="P9" s="83" t="inlineStr">
        <is>
          <t>2</t>
        </is>
      </c>
      <c r="Q9" s="83" t="inlineStr">
        <is>
          <t>0</t>
        </is>
      </c>
    </row>
    <row r="10" ht="24" customHeight="1">
      <c r="A10" s="11" t="n"/>
      <c r="B10" s="82" t="inlineStr">
        <is>
          <t>一阶3星</t>
        </is>
      </c>
      <c r="C10" s="83" t="inlineStr">
        <is>
          <t>1.8</t>
        </is>
      </c>
      <c r="D10" s="83" t="inlineStr">
        <is>
          <t>36</t>
        </is>
      </c>
      <c r="E10" s="83">
        <f>P10&amp;"/"&amp;Q10</f>
        <v/>
      </c>
      <c r="F10" s="83">
        <f>ROUNDUP((D10/2),0)*P10</f>
        <v/>
      </c>
      <c r="G10" s="84">
        <f>ROUNDUP((D10/2),0)*Q10</f>
        <v/>
      </c>
      <c r="H10" s="239" t="inlineStr">
        <is>
          <t>12</t>
        </is>
      </c>
      <c r="I10" s="83" t="inlineStr">
        <is>
          <t>2%</t>
        </is>
      </c>
      <c r="J10" s="87" t="inlineStr">
        <is>
          <t>x</t>
        </is>
      </c>
      <c r="K10" s="708" t="inlineStr">
        <is>
          <t>x</t>
        </is>
      </c>
      <c r="L10" s="741" t="inlineStr">
        <is>
          <t>3</t>
        </is>
      </c>
      <c r="M10" s="87" t="inlineStr">
        <is>
          <t>x</t>
        </is>
      </c>
      <c r="N10" s="285" t="inlineStr">
        <is>
          <t>x</t>
        </is>
      </c>
      <c r="O10" s="88" t="inlineStr">
        <is>
          <t>x</t>
        </is>
      </c>
      <c r="P10" s="83" t="inlineStr">
        <is>
          <t>2</t>
        </is>
      </c>
      <c r="Q10" s="83" t="inlineStr">
        <is>
          <t>0</t>
        </is>
      </c>
    </row>
    <row r="11" ht="24" customHeight="1">
      <c r="A11" s="11" t="n"/>
      <c r="B11" s="82" t="inlineStr">
        <is>
          <t>一阶4星</t>
        </is>
      </c>
      <c r="C11" s="83" t="inlineStr">
        <is>
          <t>2.4</t>
        </is>
      </c>
      <c r="D11" s="83" t="inlineStr">
        <is>
          <t>40</t>
        </is>
      </c>
      <c r="E11" s="83">
        <f>P11&amp;"/"&amp;Q11</f>
        <v/>
      </c>
      <c r="F11" s="83">
        <f>ROUNDUP((D11/2),0)*P11</f>
        <v/>
      </c>
      <c r="G11" s="84">
        <f>ROUNDUP((D11/2),0)*Q11</f>
        <v/>
      </c>
      <c r="H11" s="239" t="inlineStr">
        <is>
          <t>15</t>
        </is>
      </c>
      <c r="I11" s="83" t="inlineStr">
        <is>
          <t>3%</t>
        </is>
      </c>
      <c r="J11" s="87" t="inlineStr">
        <is>
          <t>x</t>
        </is>
      </c>
      <c r="K11" s="708" t="inlineStr">
        <is>
          <t>x</t>
        </is>
      </c>
      <c r="L11" s="741" t="inlineStr">
        <is>
          <t>3</t>
        </is>
      </c>
      <c r="M11" s="87" t="inlineStr">
        <is>
          <t>x</t>
        </is>
      </c>
      <c r="N11" s="285" t="inlineStr">
        <is>
          <t>x</t>
        </is>
      </c>
      <c r="O11" s="88" t="inlineStr">
        <is>
          <t>x</t>
        </is>
      </c>
      <c r="P11" s="83" t="inlineStr">
        <is>
          <t>2</t>
        </is>
      </c>
      <c r="Q11" s="83" t="inlineStr">
        <is>
          <t>0</t>
        </is>
      </c>
    </row>
    <row r="12" ht="24" customHeight="1">
      <c r="A12" s="11" t="n"/>
      <c r="B12" s="89" t="inlineStr">
        <is>
          <t>一阶5星</t>
        </is>
      </c>
      <c r="C12" s="90" t="inlineStr">
        <is>
          <t>2.7</t>
        </is>
      </c>
      <c r="D12" s="90" t="inlineStr">
        <is>
          <t>40</t>
        </is>
      </c>
      <c r="E12" s="90">
        <f>P12&amp;"/"&amp;Q12</f>
        <v/>
      </c>
      <c r="F12" s="90">
        <f>ROUNDUP((D12/2),0)*P12</f>
        <v/>
      </c>
      <c r="G12" s="224">
        <f>ROUNDUP((D12/2),0)*Q12</f>
        <v/>
      </c>
      <c r="H12" s="268" t="inlineStr">
        <is>
          <t>18</t>
        </is>
      </c>
      <c r="I12" s="90" t="inlineStr">
        <is>
          <t>3%</t>
        </is>
      </c>
      <c r="J12" s="91" t="inlineStr">
        <is>
          <t>x</t>
        </is>
      </c>
      <c r="K12" s="692" t="inlineStr">
        <is>
          <t>x</t>
        </is>
      </c>
      <c r="L12" s="1308" t="inlineStr">
        <is>
          <t>4</t>
        </is>
      </c>
      <c r="M12" s="66" t="inlineStr">
        <is>
          <t>x</t>
        </is>
      </c>
      <c r="N12" s="679" t="inlineStr">
        <is>
          <t>x</t>
        </is>
      </c>
      <c r="O12" s="67" t="inlineStr">
        <is>
          <t>x</t>
        </is>
      </c>
      <c r="P12" s="90" t="inlineStr">
        <is>
          <t>3</t>
        </is>
      </c>
      <c r="Q12" s="90" t="inlineStr">
        <is>
          <t>0</t>
        </is>
      </c>
    </row>
    <row r="13" ht="24" customHeight="1">
      <c r="A13" s="1081" t="inlineStr">
        <is>
          <t>初级匠心
初级铁匠</t>
        </is>
      </c>
      <c r="B13" s="234" t="inlineStr">
        <is>
          <t>二阶0星</t>
        </is>
      </c>
      <c r="C13" s="340" t="inlineStr">
        <is>
          <t>6.7</t>
        </is>
      </c>
      <c r="D13" s="340" t="inlineStr">
        <is>
          <t>40</t>
        </is>
      </c>
      <c r="E13" s="340">
        <f>P13&amp;"/"&amp;Q13</f>
        <v/>
      </c>
      <c r="F13" s="340">
        <f>ROUNDUP((D13/2),0)*P13</f>
        <v/>
      </c>
      <c r="G13" s="207">
        <f>ROUNDUP((D13/2),0)*Q13</f>
        <v/>
      </c>
      <c r="H13" s="234" t="inlineStr">
        <is>
          <t>21</t>
        </is>
      </c>
      <c r="I13" s="340" t="inlineStr">
        <is>
          <t>4%</t>
        </is>
      </c>
      <c r="J13" s="340" t="inlineStr">
        <is>
          <t>3%</t>
        </is>
      </c>
      <c r="K13" s="1287" t="inlineStr">
        <is>
          <t>x</t>
        </is>
      </c>
      <c r="L13" s="740" t="inlineStr">
        <is>
          <t>4</t>
        </is>
      </c>
      <c r="M13" s="340" t="inlineStr">
        <is>
          <t>3%</t>
        </is>
      </c>
      <c r="N13" s="672" t="inlineStr">
        <is>
          <t>x</t>
        </is>
      </c>
      <c r="O13" s="662" t="inlineStr">
        <is>
          <t>x</t>
        </is>
      </c>
      <c r="P13" s="340" t="inlineStr">
        <is>
          <t>4</t>
        </is>
      </c>
      <c r="Q13" s="340" t="inlineStr">
        <is>
          <t>0</t>
        </is>
      </c>
    </row>
    <row r="14" ht="24" customHeight="1">
      <c r="A14" s="494" t="n"/>
      <c r="B14" s="82" t="inlineStr">
        <is>
          <t>二阶1星</t>
        </is>
      </c>
      <c r="C14" s="83" t="inlineStr">
        <is>
          <t>7</t>
        </is>
      </c>
      <c r="D14" s="83" t="inlineStr">
        <is>
          <t>40</t>
        </is>
      </c>
      <c r="E14" s="83">
        <f>P14&amp;"/"&amp;Q14</f>
        <v/>
      </c>
      <c r="F14" s="83">
        <f>ROUNDUP((D14/2),0)*P14</f>
        <v/>
      </c>
      <c r="G14" s="84">
        <f>ROUNDUP((D14/2),0)*Q14</f>
        <v/>
      </c>
      <c r="H14" s="82" t="inlineStr">
        <is>
          <t>24</t>
        </is>
      </c>
      <c r="I14" s="83" t="inlineStr">
        <is>
          <t>4%</t>
        </is>
      </c>
      <c r="J14" s="83" t="inlineStr">
        <is>
          <t>3%</t>
        </is>
      </c>
      <c r="K14" s="708" t="inlineStr">
        <is>
          <t>x</t>
        </is>
      </c>
      <c r="L14" s="741" t="inlineStr">
        <is>
          <t>5</t>
        </is>
      </c>
      <c r="M14" s="83" t="inlineStr">
        <is>
          <t>3%</t>
        </is>
      </c>
      <c r="N14" s="285" t="inlineStr">
        <is>
          <t>x</t>
        </is>
      </c>
      <c r="O14" s="88" t="inlineStr">
        <is>
          <t>x</t>
        </is>
      </c>
      <c r="P14" s="83" t="inlineStr">
        <is>
          <t>5</t>
        </is>
      </c>
      <c r="Q14" s="83" t="inlineStr">
        <is>
          <t>0</t>
        </is>
      </c>
    </row>
    <row r="15" ht="24" customHeight="1">
      <c r="A15" s="494" t="n"/>
      <c r="B15" s="82" t="inlineStr">
        <is>
          <t>二阶2星</t>
        </is>
      </c>
      <c r="C15" s="83" t="inlineStr">
        <is>
          <t>8.5</t>
        </is>
      </c>
      <c r="D15" s="83" t="inlineStr">
        <is>
          <t>42</t>
        </is>
      </c>
      <c r="E15" s="83">
        <f>P15&amp;"/"&amp;Q15</f>
        <v/>
      </c>
      <c r="F15" s="83">
        <f>ROUNDUP((D15/2),0)*P15</f>
        <v/>
      </c>
      <c r="G15" s="84">
        <f>ROUNDUP((D15/2),0)*Q15</f>
        <v/>
      </c>
      <c r="H15" s="82" t="inlineStr">
        <is>
          <t>27</t>
        </is>
      </c>
      <c r="I15" s="83" t="inlineStr">
        <is>
          <t>5%</t>
        </is>
      </c>
      <c r="J15" s="83" t="inlineStr">
        <is>
          <t>4%</t>
        </is>
      </c>
      <c r="K15" s="708" t="inlineStr">
        <is>
          <t>x</t>
        </is>
      </c>
      <c r="L15" s="741" t="inlineStr">
        <is>
          <t>5</t>
        </is>
      </c>
      <c r="M15" s="83" t="inlineStr">
        <is>
          <t>4%</t>
        </is>
      </c>
      <c r="N15" s="285" t="inlineStr">
        <is>
          <t>x</t>
        </is>
      </c>
      <c r="O15" s="88" t="inlineStr">
        <is>
          <t>x</t>
        </is>
      </c>
      <c r="P15" s="83" t="inlineStr">
        <is>
          <t>5</t>
        </is>
      </c>
      <c r="Q15" s="83" t="inlineStr">
        <is>
          <t>0</t>
        </is>
      </c>
    </row>
    <row r="16" ht="24" customHeight="1">
      <c r="A16" s="494" t="n"/>
      <c r="B16" s="82" t="inlineStr">
        <is>
          <t>二阶3星</t>
        </is>
      </c>
      <c r="C16" s="83" t="inlineStr">
        <is>
          <t>8.8</t>
        </is>
      </c>
      <c r="D16" s="83" t="inlineStr">
        <is>
          <t>44</t>
        </is>
      </c>
      <c r="E16" s="83">
        <f>P16&amp;"/"&amp;Q16</f>
        <v/>
      </c>
      <c r="F16" s="83">
        <f>ROUNDUP((D16/2),0)*P16</f>
        <v/>
      </c>
      <c r="G16" s="84">
        <f>ROUNDUP((D16/2),0)*Q16</f>
        <v/>
      </c>
      <c r="H16" s="82" t="inlineStr">
        <is>
          <t>30</t>
        </is>
      </c>
      <c r="I16" s="83" t="inlineStr">
        <is>
          <t>5%</t>
        </is>
      </c>
      <c r="J16" s="83" t="inlineStr">
        <is>
          <t>4%</t>
        </is>
      </c>
      <c r="K16" s="708" t="inlineStr">
        <is>
          <t>x</t>
        </is>
      </c>
      <c r="L16" s="741" t="inlineStr">
        <is>
          <t>6</t>
        </is>
      </c>
      <c r="M16" s="83" t="inlineStr">
        <is>
          <t>4%</t>
        </is>
      </c>
      <c r="N16" s="285" t="inlineStr">
        <is>
          <t>x</t>
        </is>
      </c>
      <c r="O16" s="88" t="inlineStr">
        <is>
          <t>x</t>
        </is>
      </c>
      <c r="P16" s="83" t="inlineStr">
        <is>
          <t>5</t>
        </is>
      </c>
      <c r="Q16" s="83" t="inlineStr">
        <is>
          <t>0</t>
        </is>
      </c>
    </row>
    <row r="17" ht="24" customHeight="1">
      <c r="A17" s="494" t="n"/>
      <c r="B17" s="82" t="inlineStr">
        <is>
          <t>二阶4星</t>
        </is>
      </c>
      <c r="C17" s="83" t="inlineStr">
        <is>
          <t>10.3</t>
        </is>
      </c>
      <c r="D17" s="83" t="inlineStr">
        <is>
          <t>50</t>
        </is>
      </c>
      <c r="E17" s="83">
        <f>P17&amp;"/"&amp;Q17</f>
        <v/>
      </c>
      <c r="F17" s="83">
        <f>ROUNDUP((D17/2),0)*P17</f>
        <v/>
      </c>
      <c r="G17" s="84">
        <f>ROUNDUP((D17/2),0)*Q17</f>
        <v/>
      </c>
      <c r="H17" s="82" t="inlineStr">
        <is>
          <t>33</t>
        </is>
      </c>
      <c r="I17" s="83" t="inlineStr">
        <is>
          <t>6%</t>
        </is>
      </c>
      <c r="J17" s="83" t="inlineStr">
        <is>
          <t>5%</t>
        </is>
      </c>
      <c r="K17" s="708" t="inlineStr">
        <is>
          <t>x</t>
        </is>
      </c>
      <c r="L17" s="741" t="inlineStr">
        <is>
          <t>6</t>
        </is>
      </c>
      <c r="M17" s="83" t="inlineStr">
        <is>
          <t>5%</t>
        </is>
      </c>
      <c r="N17" s="285" t="inlineStr">
        <is>
          <t>x</t>
        </is>
      </c>
      <c r="O17" s="88" t="inlineStr">
        <is>
          <t>x</t>
        </is>
      </c>
      <c r="P17" s="83" t="inlineStr">
        <is>
          <t>5</t>
        </is>
      </c>
      <c r="Q17" s="83" t="inlineStr">
        <is>
          <t>0</t>
        </is>
      </c>
    </row>
    <row r="18" ht="24" customHeight="1">
      <c r="A18" s="494" t="n"/>
      <c r="B18" s="89" t="inlineStr">
        <is>
          <t>二阶5星</t>
        </is>
      </c>
      <c r="C18" s="90" t="inlineStr">
        <is>
          <t>10.6</t>
        </is>
      </c>
      <c r="D18" s="90" t="inlineStr">
        <is>
          <t>50</t>
        </is>
      </c>
      <c r="E18" s="90">
        <f>P18&amp;"/"&amp;Q18</f>
        <v/>
      </c>
      <c r="F18" s="90">
        <f>ROUNDUP((D18/2),0)*P18</f>
        <v/>
      </c>
      <c r="G18" s="224">
        <f>ROUNDUP((D18/2),0)*Q18</f>
        <v/>
      </c>
      <c r="H18" s="89" t="inlineStr">
        <is>
          <t>36</t>
        </is>
      </c>
      <c r="I18" s="90" t="inlineStr">
        <is>
          <t>6%</t>
        </is>
      </c>
      <c r="J18" s="90" t="inlineStr">
        <is>
          <t>5%</t>
        </is>
      </c>
      <c r="K18" s="692" t="inlineStr">
        <is>
          <t>x</t>
        </is>
      </c>
      <c r="L18" s="742" t="inlineStr">
        <is>
          <t>7</t>
        </is>
      </c>
      <c r="M18" s="90" t="inlineStr">
        <is>
          <t>5%</t>
        </is>
      </c>
      <c r="N18" s="669" t="inlineStr">
        <is>
          <t>x</t>
        </is>
      </c>
      <c r="O18" s="92" t="inlineStr">
        <is>
          <t>x</t>
        </is>
      </c>
      <c r="P18" s="90" t="inlineStr">
        <is>
          <t>6</t>
        </is>
      </c>
      <c r="Q18" s="90" t="inlineStr">
        <is>
          <t>0</t>
        </is>
      </c>
    </row>
    <row r="19" ht="24" customHeight="1">
      <c r="A19" s="1081" t="inlineStr">
        <is>
          <t>中级匠心
中级铁匠</t>
        </is>
      </c>
      <c r="B19" s="234" t="inlineStr">
        <is>
          <t>三阶0星</t>
        </is>
      </c>
      <c r="C19" s="340" t="inlineStr">
        <is>
          <t>12.1</t>
        </is>
      </c>
      <c r="D19" s="340" t="inlineStr">
        <is>
          <t>50</t>
        </is>
      </c>
      <c r="E19" s="340">
        <f>P19&amp;"/"&amp;Q19</f>
        <v/>
      </c>
      <c r="F19" s="340">
        <f>ROUNDUP((D19/2),0)*P19</f>
        <v/>
      </c>
      <c r="G19" s="207">
        <f>ROUNDUP((D19/2),0)*Q19</f>
        <v/>
      </c>
      <c r="H19" s="234" t="inlineStr">
        <is>
          <t>39</t>
        </is>
      </c>
      <c r="I19" s="340" t="inlineStr">
        <is>
          <t>7%</t>
        </is>
      </c>
      <c r="J19" s="340" t="inlineStr">
        <is>
          <t>6%</t>
        </is>
      </c>
      <c r="K19" s="1287" t="inlineStr">
        <is>
          <t>x</t>
        </is>
      </c>
      <c r="L19" s="1082" t="inlineStr">
        <is>
          <t>7</t>
        </is>
      </c>
      <c r="M19" s="566" t="inlineStr">
        <is>
          <t>6%</t>
        </is>
      </c>
      <c r="N19" s="665" t="inlineStr">
        <is>
          <t>x</t>
        </is>
      </c>
      <c r="O19" s="1056" t="inlineStr">
        <is>
          <t>x</t>
        </is>
      </c>
      <c r="P19" s="340" t="inlineStr">
        <is>
          <t>7</t>
        </is>
      </c>
      <c r="Q19" s="340" t="inlineStr">
        <is>
          <t>0</t>
        </is>
      </c>
    </row>
    <row r="20" ht="24" customHeight="1">
      <c r="A20" s="494" t="n"/>
      <c r="B20" s="82" t="inlineStr">
        <is>
          <t>三阶1星</t>
        </is>
      </c>
      <c r="C20" s="83" t="inlineStr">
        <is>
          <t>12.7</t>
        </is>
      </c>
      <c r="D20" s="83" t="inlineStr">
        <is>
          <t>50</t>
        </is>
      </c>
      <c r="E20" s="83">
        <f>P20&amp;"/"&amp;Q20</f>
        <v/>
      </c>
      <c r="F20" s="83">
        <f>ROUNDUP((D20/2),0)*P20</f>
        <v/>
      </c>
      <c r="G20" s="84">
        <f>ROUNDUP((D20/2),0)*Q20</f>
        <v/>
      </c>
      <c r="H20" s="82" t="inlineStr">
        <is>
          <t>42</t>
        </is>
      </c>
      <c r="I20" s="83" t="inlineStr">
        <is>
          <t>8%</t>
        </is>
      </c>
      <c r="J20" s="83" t="inlineStr">
        <is>
          <t>6%</t>
        </is>
      </c>
      <c r="K20" s="708" t="inlineStr">
        <is>
          <t>x</t>
        </is>
      </c>
      <c r="L20" s="741" t="inlineStr">
        <is>
          <t>8</t>
        </is>
      </c>
      <c r="M20" s="83" t="inlineStr">
        <is>
          <t>6%</t>
        </is>
      </c>
      <c r="N20" s="285" t="inlineStr">
        <is>
          <t>x</t>
        </is>
      </c>
      <c r="O20" s="88" t="inlineStr">
        <is>
          <t>x</t>
        </is>
      </c>
      <c r="P20" s="83" t="inlineStr">
        <is>
          <t>8</t>
        </is>
      </c>
      <c r="Q20" s="83" t="inlineStr">
        <is>
          <t>0</t>
        </is>
      </c>
    </row>
    <row r="21" ht="24" customHeight="1">
      <c r="A21" s="494" t="n"/>
      <c r="B21" s="82" t="inlineStr">
        <is>
          <t>三阶2星</t>
        </is>
      </c>
      <c r="C21" s="83" t="inlineStr">
        <is>
          <t>14.5</t>
        </is>
      </c>
      <c r="D21" s="83" t="inlineStr">
        <is>
          <t>50</t>
        </is>
      </c>
      <c r="E21" s="83">
        <f>P21&amp;"/"&amp;Q21</f>
        <v/>
      </c>
      <c r="F21" s="83">
        <f>ROUNDUP((D21/2),0)*P21</f>
        <v/>
      </c>
      <c r="G21" s="84">
        <f>ROUNDUP((D21/2),0)*Q21</f>
        <v/>
      </c>
      <c r="H21" s="82" t="inlineStr">
        <is>
          <t>45</t>
        </is>
      </c>
      <c r="I21" s="83" t="inlineStr">
        <is>
          <t>9%</t>
        </is>
      </c>
      <c r="J21" s="83" t="inlineStr">
        <is>
          <t>7%</t>
        </is>
      </c>
      <c r="K21" s="708" t="inlineStr">
        <is>
          <t>x</t>
        </is>
      </c>
      <c r="L21" s="741" t="inlineStr">
        <is>
          <t>9</t>
        </is>
      </c>
      <c r="M21" s="83" t="inlineStr">
        <is>
          <t>7%</t>
        </is>
      </c>
      <c r="N21" s="285" t="inlineStr">
        <is>
          <t>x</t>
        </is>
      </c>
      <c r="O21" s="88" t="inlineStr">
        <is>
          <t>x</t>
        </is>
      </c>
      <c r="P21" s="83" t="inlineStr">
        <is>
          <t>9</t>
        </is>
      </c>
      <c r="Q21" s="83" t="inlineStr">
        <is>
          <t>0</t>
        </is>
      </c>
    </row>
    <row r="22" ht="24" customHeight="1">
      <c r="A22" s="494" t="n"/>
      <c r="B22" s="82" t="inlineStr">
        <is>
          <t>三阶3星</t>
        </is>
      </c>
      <c r="C22" s="83" t="inlineStr">
        <is>
          <t>15.1</t>
        </is>
      </c>
      <c r="D22" s="83" t="inlineStr">
        <is>
          <t>50</t>
        </is>
      </c>
      <c r="E22" s="83">
        <f>P22&amp;"/"&amp;Q22</f>
        <v/>
      </c>
      <c r="F22" s="83">
        <f>ROUNDUP((D22/2),0)*P22</f>
        <v/>
      </c>
      <c r="G22" s="84">
        <f>ROUNDUP((D22/2),0)*Q22</f>
        <v/>
      </c>
      <c r="H22" s="82" t="inlineStr">
        <is>
          <t>48</t>
        </is>
      </c>
      <c r="I22" s="83" t="inlineStr">
        <is>
          <t>10%</t>
        </is>
      </c>
      <c r="J22" s="83" t="inlineStr">
        <is>
          <t>7%</t>
        </is>
      </c>
      <c r="K22" s="708" t="inlineStr">
        <is>
          <t>x</t>
        </is>
      </c>
      <c r="L22" s="741" t="inlineStr">
        <is>
          <t>10</t>
        </is>
      </c>
      <c r="M22" s="83" t="inlineStr">
        <is>
          <t>7%</t>
        </is>
      </c>
      <c r="N22" s="285" t="inlineStr">
        <is>
          <t>x</t>
        </is>
      </c>
      <c r="O22" s="88" t="inlineStr">
        <is>
          <t>x</t>
        </is>
      </c>
      <c r="P22" s="83" t="inlineStr">
        <is>
          <t>10</t>
        </is>
      </c>
      <c r="Q22" s="83" t="inlineStr">
        <is>
          <t>0</t>
        </is>
      </c>
    </row>
    <row r="23" ht="24" customHeight="1">
      <c r="A23" s="494" t="n"/>
      <c r="B23" s="82" t="inlineStr">
        <is>
          <t>三阶4星</t>
        </is>
      </c>
      <c r="C23" s="83" t="inlineStr">
        <is>
          <t>16.9</t>
        </is>
      </c>
      <c r="D23" s="83" t="inlineStr">
        <is>
          <t>50</t>
        </is>
      </c>
      <c r="E23" s="83">
        <f>P23&amp;"/"&amp;Q23</f>
        <v/>
      </c>
      <c r="F23" s="83">
        <f>ROUNDUP((D23/2),0)*P23</f>
        <v/>
      </c>
      <c r="G23" s="84">
        <f>ROUNDUP((D23/2),0)*Q23</f>
        <v/>
      </c>
      <c r="H23" s="82" t="inlineStr">
        <is>
          <t>51</t>
        </is>
      </c>
      <c r="I23" s="83" t="inlineStr">
        <is>
          <t>11%</t>
        </is>
      </c>
      <c r="J23" s="83" t="inlineStr">
        <is>
          <t>8%</t>
        </is>
      </c>
      <c r="K23" s="708" t="inlineStr">
        <is>
          <t>x</t>
        </is>
      </c>
      <c r="L23" s="741" t="inlineStr">
        <is>
          <t>11</t>
        </is>
      </c>
      <c r="M23" s="83" t="inlineStr">
        <is>
          <t>8%</t>
        </is>
      </c>
      <c r="N23" s="285" t="inlineStr">
        <is>
          <t>x</t>
        </is>
      </c>
      <c r="O23" s="88" t="inlineStr">
        <is>
          <t>x</t>
        </is>
      </c>
      <c r="P23" s="83" t="inlineStr">
        <is>
          <t>11</t>
        </is>
      </c>
      <c r="Q23" s="83" t="inlineStr">
        <is>
          <t>0</t>
        </is>
      </c>
    </row>
    <row r="24" ht="24" customHeight="1">
      <c r="A24" s="494" t="n"/>
      <c r="B24" s="89" t="inlineStr">
        <is>
          <t>三阶5星</t>
        </is>
      </c>
      <c r="C24" s="90" t="inlineStr">
        <is>
          <t>17.6</t>
        </is>
      </c>
      <c r="D24" s="90" t="inlineStr">
        <is>
          <t>50</t>
        </is>
      </c>
      <c r="E24" s="90">
        <f>P24&amp;"/"&amp;Q24</f>
        <v/>
      </c>
      <c r="F24" s="90">
        <f>ROUNDUP((D24/2),0)*P24</f>
        <v/>
      </c>
      <c r="G24" s="224">
        <f>ROUNDUP((D24/2),0)*Q24</f>
        <v/>
      </c>
      <c r="H24" s="89" t="inlineStr">
        <is>
          <t>54</t>
        </is>
      </c>
      <c r="I24" s="90" t="inlineStr">
        <is>
          <t>12%</t>
        </is>
      </c>
      <c r="J24" s="90" t="inlineStr">
        <is>
          <t>8%</t>
        </is>
      </c>
      <c r="K24" s="692" t="inlineStr">
        <is>
          <t>x</t>
        </is>
      </c>
      <c r="L24" s="742" t="inlineStr">
        <is>
          <t>12</t>
        </is>
      </c>
      <c r="M24" s="90" t="inlineStr">
        <is>
          <t>8%</t>
        </is>
      </c>
      <c r="N24" s="669" t="inlineStr">
        <is>
          <t>x</t>
        </is>
      </c>
      <c r="O24" s="92" t="inlineStr">
        <is>
          <t>x</t>
        </is>
      </c>
      <c r="P24" s="90" t="inlineStr">
        <is>
          <t>12</t>
        </is>
      </c>
      <c r="Q24" s="90" t="inlineStr">
        <is>
          <t>0</t>
        </is>
      </c>
    </row>
    <row r="25" ht="24" customHeight="1">
      <c r="A25" s="1081" t="inlineStr">
        <is>
          <t>高级匠心
高级铁匠</t>
        </is>
      </c>
      <c r="B25" s="234" t="inlineStr">
        <is>
          <t>四阶0星</t>
        </is>
      </c>
      <c r="C25" s="340" t="inlineStr">
        <is>
          <t>24.2</t>
        </is>
      </c>
      <c r="D25" s="340" t="inlineStr">
        <is>
          <t>50</t>
        </is>
      </c>
      <c r="E25" s="340">
        <f>P25&amp;"/"&amp;Q25</f>
        <v/>
      </c>
      <c r="F25" s="340">
        <f>ROUNDUP((D25/2),0)*P25</f>
        <v/>
      </c>
      <c r="G25" s="207">
        <f>ROUNDUP((D25/2),0)*Q25</f>
        <v/>
      </c>
      <c r="H25" s="234" t="inlineStr">
        <is>
          <t>57</t>
        </is>
      </c>
      <c r="I25" s="340" t="inlineStr">
        <is>
          <t>13%</t>
        </is>
      </c>
      <c r="J25" s="340" t="inlineStr">
        <is>
          <t>9%</t>
        </is>
      </c>
      <c r="K25" s="746" t="inlineStr">
        <is>
          <t>9%</t>
        </is>
      </c>
      <c r="L25" s="1082" t="inlineStr">
        <is>
          <t>13</t>
        </is>
      </c>
      <c r="M25" s="566" t="inlineStr">
        <is>
          <t>9%</t>
        </is>
      </c>
      <c r="N25" s="683" t="inlineStr">
        <is>
          <t>1%</t>
        </is>
      </c>
      <c r="O25" s="1056" t="inlineStr">
        <is>
          <t>x</t>
        </is>
      </c>
      <c r="P25" s="340" t="inlineStr">
        <is>
          <t>14</t>
        </is>
      </c>
      <c r="Q25" s="340" t="inlineStr">
        <is>
          <t>0</t>
        </is>
      </c>
    </row>
    <row r="26" ht="24" customHeight="1">
      <c r="A26" s="494" t="n"/>
      <c r="B26" s="82" t="inlineStr">
        <is>
          <t>四阶1星</t>
        </is>
      </c>
      <c r="C26" s="83" t="inlineStr">
        <is>
          <t>24.8</t>
        </is>
      </c>
      <c r="D26" s="83" t="inlineStr">
        <is>
          <t>50</t>
        </is>
      </c>
      <c r="E26" s="83">
        <f>P26&amp;"/"&amp;Q26</f>
        <v/>
      </c>
      <c r="F26" s="83">
        <f>ROUNDUP((D26/2),0)*P26</f>
        <v/>
      </c>
      <c r="G26" s="84">
        <f>ROUNDUP((D26/2),0)*Q26</f>
        <v/>
      </c>
      <c r="H26" s="82" t="inlineStr">
        <is>
          <t>60</t>
        </is>
      </c>
      <c r="I26" s="83" t="inlineStr">
        <is>
          <t>14%</t>
        </is>
      </c>
      <c r="J26" s="83" t="inlineStr">
        <is>
          <t>9%</t>
        </is>
      </c>
      <c r="K26" s="222" t="inlineStr">
        <is>
          <t>9%</t>
        </is>
      </c>
      <c r="L26" s="741" t="inlineStr">
        <is>
          <t>14</t>
        </is>
      </c>
      <c r="M26" s="83" t="inlineStr">
        <is>
          <t>9%</t>
        </is>
      </c>
      <c r="N26" s="239" t="inlineStr">
        <is>
          <t>1%</t>
        </is>
      </c>
      <c r="O26" s="88" t="inlineStr">
        <is>
          <t>x</t>
        </is>
      </c>
      <c r="P26" s="83" t="inlineStr">
        <is>
          <t>16</t>
        </is>
      </c>
      <c r="Q26" s="83" t="inlineStr">
        <is>
          <t>0</t>
        </is>
      </c>
    </row>
    <row r="27" ht="24" customHeight="1">
      <c r="A27" s="494" t="n"/>
      <c r="B27" s="82" t="inlineStr">
        <is>
          <t>四阶2星</t>
        </is>
      </c>
      <c r="C27" s="83" t="inlineStr">
        <is>
          <t>26.6</t>
        </is>
      </c>
      <c r="D27" s="83" t="inlineStr">
        <is>
          <t>50</t>
        </is>
      </c>
      <c r="E27" s="83">
        <f>P27&amp;"/"&amp;Q27</f>
        <v/>
      </c>
      <c r="F27" s="83">
        <f>ROUNDUP((D27/2),0)*P27</f>
        <v/>
      </c>
      <c r="G27" s="84">
        <f>ROUNDUP((D27/2),0)*Q27</f>
        <v/>
      </c>
      <c r="H27" s="82" t="inlineStr">
        <is>
          <t>63</t>
        </is>
      </c>
      <c r="I27" s="83" t="inlineStr">
        <is>
          <t>15%</t>
        </is>
      </c>
      <c r="J27" s="83" t="inlineStr">
        <is>
          <t>10%</t>
        </is>
      </c>
      <c r="K27" s="222" t="inlineStr">
        <is>
          <t>10%</t>
        </is>
      </c>
      <c r="L27" s="741" t="inlineStr">
        <is>
          <t>15</t>
        </is>
      </c>
      <c r="M27" s="83" t="inlineStr">
        <is>
          <t>10%</t>
        </is>
      </c>
      <c r="N27" s="239" t="inlineStr">
        <is>
          <t>1%</t>
        </is>
      </c>
      <c r="O27" s="88" t="inlineStr">
        <is>
          <t>x</t>
        </is>
      </c>
      <c r="P27" s="83" t="inlineStr">
        <is>
          <t>18</t>
        </is>
      </c>
      <c r="Q27" s="83" t="inlineStr">
        <is>
          <t>0</t>
        </is>
      </c>
    </row>
    <row r="28" ht="24" customHeight="1">
      <c r="A28" s="494" t="n"/>
      <c r="B28" s="82" t="inlineStr">
        <is>
          <t>四阶3星</t>
        </is>
      </c>
      <c r="C28" s="83" t="inlineStr">
        <is>
          <t>27.2</t>
        </is>
      </c>
      <c r="D28" s="83" t="inlineStr">
        <is>
          <t>50</t>
        </is>
      </c>
      <c r="E28" s="83">
        <f>P28&amp;"/"&amp;Q28</f>
        <v/>
      </c>
      <c r="F28" s="83">
        <f>ROUNDUP((D28/2),0)*P28</f>
        <v/>
      </c>
      <c r="G28" s="84">
        <f>ROUNDUP((D28/2),0)*Q28</f>
        <v/>
      </c>
      <c r="H28" s="82" t="inlineStr">
        <is>
          <t>66</t>
        </is>
      </c>
      <c r="I28" s="83" t="inlineStr">
        <is>
          <t>16%</t>
        </is>
      </c>
      <c r="J28" s="83" t="inlineStr">
        <is>
          <t>10%</t>
        </is>
      </c>
      <c r="K28" s="222" t="inlineStr">
        <is>
          <t>10%</t>
        </is>
      </c>
      <c r="L28" s="741" t="inlineStr">
        <is>
          <t>16</t>
        </is>
      </c>
      <c r="M28" s="83" t="inlineStr">
        <is>
          <t>10%</t>
        </is>
      </c>
      <c r="N28" s="239" t="inlineStr">
        <is>
          <t>2%</t>
        </is>
      </c>
      <c r="O28" s="88" t="inlineStr">
        <is>
          <t>x</t>
        </is>
      </c>
      <c r="P28" s="83" t="inlineStr">
        <is>
          <t>20</t>
        </is>
      </c>
      <c r="Q28" s="83" t="inlineStr">
        <is>
          <t>0</t>
        </is>
      </c>
    </row>
    <row r="29" ht="24" customHeight="1">
      <c r="A29" s="494" t="n"/>
      <c r="B29" s="82" t="inlineStr">
        <is>
          <t>四阶4星</t>
        </is>
      </c>
      <c r="C29" s="83" t="inlineStr">
        <is>
          <t>29</t>
        </is>
      </c>
      <c r="D29" s="83" t="inlineStr">
        <is>
          <t>50</t>
        </is>
      </c>
      <c r="E29" s="83">
        <f>P29&amp;"/"&amp;Q29</f>
        <v/>
      </c>
      <c r="F29" s="83">
        <f>ROUNDUP((D29/2),0)*P29</f>
        <v/>
      </c>
      <c r="G29" s="84">
        <f>ROUNDUP((D29/2),0)*Q29</f>
        <v/>
      </c>
      <c r="H29" s="82" t="inlineStr">
        <is>
          <t>69</t>
        </is>
      </c>
      <c r="I29" s="83" t="inlineStr">
        <is>
          <t>17%</t>
        </is>
      </c>
      <c r="J29" s="83" t="inlineStr">
        <is>
          <t>10.5%</t>
        </is>
      </c>
      <c r="K29" s="222" t="inlineStr">
        <is>
          <t>10.5%</t>
        </is>
      </c>
      <c r="L29" s="741" t="inlineStr">
        <is>
          <t>17</t>
        </is>
      </c>
      <c r="M29" s="83" t="inlineStr">
        <is>
          <t>10.5%</t>
        </is>
      </c>
      <c r="N29" s="239" t="inlineStr">
        <is>
          <t>2%</t>
        </is>
      </c>
      <c r="O29" s="88" t="inlineStr">
        <is>
          <t>x</t>
        </is>
      </c>
      <c r="P29" s="83" t="inlineStr">
        <is>
          <t>22</t>
        </is>
      </c>
      <c r="Q29" s="83" t="inlineStr">
        <is>
          <t>0</t>
        </is>
      </c>
    </row>
    <row r="30" ht="24" customHeight="1">
      <c r="A30" s="494" t="n"/>
      <c r="B30" s="89" t="inlineStr">
        <is>
          <t>四阶5星</t>
        </is>
      </c>
      <c r="C30" s="90" t="inlineStr">
        <is>
          <t>29.6</t>
        </is>
      </c>
      <c r="D30" s="90" t="inlineStr">
        <is>
          <t>50</t>
        </is>
      </c>
      <c r="E30" s="90">
        <f>P30&amp;"/"&amp;Q30</f>
        <v/>
      </c>
      <c r="F30" s="90">
        <f>ROUNDUP((D30/2),0)*P30</f>
        <v/>
      </c>
      <c r="G30" s="224">
        <f>ROUNDUP((D30/2),0)*Q30</f>
        <v/>
      </c>
      <c r="H30" s="89" t="inlineStr">
        <is>
          <t>72</t>
        </is>
      </c>
      <c r="I30" s="90" t="inlineStr">
        <is>
          <t>18%</t>
        </is>
      </c>
      <c r="J30" s="90" t="inlineStr">
        <is>
          <t>10.9%</t>
        </is>
      </c>
      <c r="K30" s="882" t="inlineStr">
        <is>
          <t>10.9%</t>
        </is>
      </c>
      <c r="L30" s="742" t="inlineStr">
        <is>
          <t>18</t>
        </is>
      </c>
      <c r="M30" s="90" t="inlineStr">
        <is>
          <t>10.9%</t>
        </is>
      </c>
      <c r="N30" s="268" t="inlineStr">
        <is>
          <t>2%</t>
        </is>
      </c>
      <c r="O30" s="92" t="inlineStr">
        <is>
          <t>x</t>
        </is>
      </c>
      <c r="P30" s="90" t="inlineStr">
        <is>
          <t>24</t>
        </is>
      </c>
      <c r="Q30" s="90" t="inlineStr">
        <is>
          <t>0</t>
        </is>
      </c>
    </row>
    <row r="31" ht="24" customHeight="1">
      <c r="A31" s="1081" t="inlineStr">
        <is>
          <t>锻造匠心
新晋锻造师</t>
        </is>
      </c>
      <c r="B31" s="234" t="inlineStr">
        <is>
          <t>五阶0星</t>
        </is>
      </c>
      <c r="C31" s="340" t="inlineStr">
        <is>
          <t>31.4</t>
        </is>
      </c>
      <c r="D31" s="340" t="inlineStr">
        <is>
          <t>50</t>
        </is>
      </c>
      <c r="E31" s="340">
        <f>P31&amp;"/"&amp;Q31</f>
        <v/>
      </c>
      <c r="F31" s="340">
        <f>ROUNDUP((D31/2),0)*P31</f>
        <v/>
      </c>
      <c r="G31" s="207">
        <f>ROUNDUP((D31/2),0)*Q31</f>
        <v/>
      </c>
      <c r="H31" s="234" t="inlineStr">
        <is>
          <t>75</t>
        </is>
      </c>
      <c r="I31" s="340" t="inlineStr">
        <is>
          <t>19%</t>
        </is>
      </c>
      <c r="J31" s="340" t="inlineStr">
        <is>
          <t>12%</t>
        </is>
      </c>
      <c r="K31" s="746" t="inlineStr">
        <is>
          <t>12%</t>
        </is>
      </c>
      <c r="L31" s="1082" t="inlineStr">
        <is>
          <t>20</t>
        </is>
      </c>
      <c r="M31" s="566" t="inlineStr">
        <is>
          <t>12%</t>
        </is>
      </c>
      <c r="N31" s="683" t="inlineStr">
        <is>
          <t>3%</t>
        </is>
      </c>
      <c r="O31" s="1056" t="inlineStr">
        <is>
          <t>x</t>
        </is>
      </c>
      <c r="P31" s="340" t="inlineStr">
        <is>
          <t>28</t>
        </is>
      </c>
      <c r="Q31" s="340" t="inlineStr">
        <is>
          <t>0</t>
        </is>
      </c>
    </row>
    <row r="32" ht="24" customHeight="1">
      <c r="A32" s="494" t="n"/>
      <c r="B32" s="82" t="inlineStr">
        <is>
          <t>五阶1星</t>
        </is>
      </c>
      <c r="C32" s="83" t="inlineStr">
        <is>
          <t>32</t>
        </is>
      </c>
      <c r="D32" s="83" t="inlineStr">
        <is>
          <t>50</t>
        </is>
      </c>
      <c r="E32" s="83">
        <f>P32&amp;"/"&amp;Q32</f>
        <v/>
      </c>
      <c r="F32" s="83">
        <f>ROUNDUP((D32/2),0)*P32</f>
        <v/>
      </c>
      <c r="G32" s="84">
        <f>ROUNDUP((D32/2),0)*Q32</f>
        <v/>
      </c>
      <c r="H32" s="82" t="inlineStr">
        <is>
          <t>78</t>
        </is>
      </c>
      <c r="I32" s="83" t="inlineStr">
        <is>
          <t>20%</t>
        </is>
      </c>
      <c r="J32" s="83" t="inlineStr">
        <is>
          <t>12%</t>
        </is>
      </c>
      <c r="K32" s="222" t="inlineStr">
        <is>
          <t>12%</t>
        </is>
      </c>
      <c r="L32" s="741" t="inlineStr">
        <is>
          <t>22</t>
        </is>
      </c>
      <c r="M32" s="83" t="inlineStr">
        <is>
          <t>12%</t>
        </is>
      </c>
      <c r="N32" s="239" t="inlineStr">
        <is>
          <t>3%</t>
        </is>
      </c>
      <c r="O32" s="88" t="inlineStr">
        <is>
          <t>x</t>
        </is>
      </c>
      <c r="P32" s="83" t="inlineStr">
        <is>
          <t>32</t>
        </is>
      </c>
      <c r="Q32" s="83" t="inlineStr">
        <is>
          <t>0</t>
        </is>
      </c>
    </row>
    <row r="33" ht="24" customHeight="1">
      <c r="A33" s="494" t="n"/>
      <c r="B33" s="82" t="inlineStr">
        <is>
          <t>五阶2星</t>
        </is>
      </c>
      <c r="C33" s="83" t="inlineStr">
        <is>
          <t>35</t>
        </is>
      </c>
      <c r="D33" s="83" t="inlineStr">
        <is>
          <t>50</t>
        </is>
      </c>
      <c r="E33" s="83">
        <f>P33&amp;"/"&amp;Q33</f>
        <v/>
      </c>
      <c r="F33" s="83">
        <f>ROUNDUP((D33/2),0)*P33</f>
        <v/>
      </c>
      <c r="G33" s="84">
        <f>ROUNDUP((D33/2),0)*Q33</f>
        <v/>
      </c>
      <c r="H33" s="82" t="inlineStr">
        <is>
          <t>81</t>
        </is>
      </c>
      <c r="I33" s="83" t="inlineStr">
        <is>
          <t>21%</t>
        </is>
      </c>
      <c r="J33" s="83" t="inlineStr">
        <is>
          <t>14%</t>
        </is>
      </c>
      <c r="K33" s="222" t="inlineStr">
        <is>
          <t>14%</t>
        </is>
      </c>
      <c r="L33" s="741" t="inlineStr">
        <is>
          <t>24</t>
        </is>
      </c>
      <c r="M33" s="83" t="inlineStr">
        <is>
          <t>14%</t>
        </is>
      </c>
      <c r="N33" s="239" t="inlineStr">
        <is>
          <t>3%</t>
        </is>
      </c>
      <c r="O33" s="88" t="inlineStr">
        <is>
          <t>x</t>
        </is>
      </c>
      <c r="P33" s="83" t="inlineStr">
        <is>
          <t>36</t>
        </is>
      </c>
      <c r="Q33" s="83" t="inlineStr">
        <is>
          <t>0</t>
        </is>
      </c>
    </row>
    <row r="34" ht="24" customHeight="1">
      <c r="A34" s="494" t="n"/>
      <c r="B34" s="82" t="inlineStr">
        <is>
          <t>五阶3星</t>
        </is>
      </c>
      <c r="C34" s="83" t="inlineStr">
        <is>
          <t>35.6</t>
        </is>
      </c>
      <c r="D34" s="83" t="inlineStr">
        <is>
          <t>50</t>
        </is>
      </c>
      <c r="E34" s="83">
        <f>P34&amp;"/"&amp;Q34</f>
        <v/>
      </c>
      <c r="F34" s="83">
        <f>ROUNDUP((D34/2),0)*P34</f>
        <v/>
      </c>
      <c r="G34" s="84">
        <f>ROUNDUP((D34/2),0)*Q34</f>
        <v/>
      </c>
      <c r="H34" s="82" t="inlineStr">
        <is>
          <t>84</t>
        </is>
      </c>
      <c r="I34" s="83" t="inlineStr">
        <is>
          <t>22%</t>
        </is>
      </c>
      <c r="J34" s="83" t="inlineStr">
        <is>
          <t>14%</t>
        </is>
      </c>
      <c r="K34" s="222" t="inlineStr">
        <is>
          <t>14%</t>
        </is>
      </c>
      <c r="L34" s="741" t="inlineStr">
        <is>
          <t>26</t>
        </is>
      </c>
      <c r="M34" s="83" t="inlineStr">
        <is>
          <t>14%</t>
        </is>
      </c>
      <c r="N34" s="239" t="inlineStr">
        <is>
          <t>4%</t>
        </is>
      </c>
      <c r="O34" s="88" t="inlineStr">
        <is>
          <t>x</t>
        </is>
      </c>
      <c r="P34" s="83" t="inlineStr">
        <is>
          <t>40</t>
        </is>
      </c>
      <c r="Q34" s="83" t="inlineStr">
        <is>
          <t>0</t>
        </is>
      </c>
    </row>
    <row r="35" ht="24" customHeight="1">
      <c r="A35" s="494" t="n"/>
      <c r="B35" s="82" t="inlineStr">
        <is>
          <t>五阶4星</t>
        </is>
      </c>
      <c r="C35" s="83" t="inlineStr">
        <is>
          <t>38.6</t>
        </is>
      </c>
      <c r="D35" s="83" t="inlineStr">
        <is>
          <t>50</t>
        </is>
      </c>
      <c r="E35" s="83">
        <f>P35&amp;"/"&amp;Q35</f>
        <v/>
      </c>
      <c r="F35" s="83">
        <f>ROUNDUP((D35/2),0)*P35</f>
        <v/>
      </c>
      <c r="G35" s="84">
        <f>ROUNDUP((D35/2),0)*Q35</f>
        <v/>
      </c>
      <c r="H35" s="82" t="inlineStr">
        <is>
          <t>87</t>
        </is>
      </c>
      <c r="I35" s="83" t="inlineStr">
        <is>
          <t>23%</t>
        </is>
      </c>
      <c r="J35" s="83" t="inlineStr">
        <is>
          <t>16%</t>
        </is>
      </c>
      <c r="K35" s="222" t="inlineStr">
        <is>
          <t>16%</t>
        </is>
      </c>
      <c r="L35" s="741" t="inlineStr">
        <is>
          <t>28</t>
        </is>
      </c>
      <c r="M35" s="83" t="inlineStr">
        <is>
          <t>16%</t>
        </is>
      </c>
      <c r="N35" s="239" t="inlineStr">
        <is>
          <t>4%</t>
        </is>
      </c>
      <c r="O35" s="88" t="inlineStr">
        <is>
          <t>x</t>
        </is>
      </c>
      <c r="P35" s="83" t="inlineStr">
        <is>
          <t>44</t>
        </is>
      </c>
      <c r="Q35" s="83" t="inlineStr">
        <is>
          <t>0</t>
        </is>
      </c>
    </row>
    <row r="36" ht="24" customHeight="1">
      <c r="A36" s="494" t="n"/>
      <c r="B36" s="89" t="inlineStr">
        <is>
          <t>五阶5星</t>
        </is>
      </c>
      <c r="C36" s="90" t="inlineStr">
        <is>
          <t>39.2</t>
        </is>
      </c>
      <c r="D36" s="90" t="inlineStr">
        <is>
          <t>50</t>
        </is>
      </c>
      <c r="E36" s="90">
        <f>P36&amp;"/"&amp;Q36</f>
        <v/>
      </c>
      <c r="F36" s="90">
        <f>ROUNDUP((D36/2),0)*P36</f>
        <v/>
      </c>
      <c r="G36" s="224">
        <f>ROUNDUP((D36/2),0)*Q36</f>
        <v/>
      </c>
      <c r="H36" s="89" t="inlineStr">
        <is>
          <t>90</t>
        </is>
      </c>
      <c r="I36" s="90" t="inlineStr">
        <is>
          <t>24%</t>
        </is>
      </c>
      <c r="J36" s="90" t="inlineStr">
        <is>
          <t>16%</t>
        </is>
      </c>
      <c r="K36" s="882" t="inlineStr">
        <is>
          <t>16%</t>
        </is>
      </c>
      <c r="L36" s="742" t="inlineStr">
        <is>
          <t>30</t>
        </is>
      </c>
      <c r="M36" s="90" t="inlineStr">
        <is>
          <t>16%</t>
        </is>
      </c>
      <c r="N36" s="268" t="inlineStr">
        <is>
          <t>4%</t>
        </is>
      </c>
      <c r="O36" s="92" t="inlineStr">
        <is>
          <t>x</t>
        </is>
      </c>
      <c r="P36" s="90" t="inlineStr">
        <is>
          <t>48</t>
        </is>
      </c>
      <c r="Q36" s="90" t="inlineStr">
        <is>
          <t>0</t>
        </is>
      </c>
    </row>
    <row r="37" ht="24" customHeight="1">
      <c r="A37" s="1081" t="inlineStr">
        <is>
          <t>资深匠心
资深锻造师</t>
        </is>
      </c>
      <c r="B37" s="234" t="inlineStr">
        <is>
          <t>六阶0星</t>
        </is>
      </c>
      <c r="C37" s="340" t="inlineStr">
        <is>
          <t>42.5</t>
        </is>
      </c>
      <c r="D37" s="340" t="inlineStr">
        <is>
          <t>10</t>
        </is>
      </c>
      <c r="E37" s="340">
        <f>P37&amp;"/"&amp;Q37</f>
        <v/>
      </c>
      <c r="F37" s="340">
        <f>ROUNDUP((D37/2),0)*P37</f>
        <v/>
      </c>
      <c r="G37" s="207">
        <f>ROUNDUP((D37/2),0)*Q37</f>
        <v/>
      </c>
      <c r="H37" s="234" t="inlineStr">
        <is>
          <t>94</t>
        </is>
      </c>
      <c r="I37" s="340" t="inlineStr">
        <is>
          <t>25%</t>
        </is>
      </c>
      <c r="J37" s="340" t="inlineStr">
        <is>
          <t>17%</t>
        </is>
      </c>
      <c r="K37" s="746" t="inlineStr">
        <is>
          <t>17%</t>
        </is>
      </c>
      <c r="L37" s="1082" t="inlineStr">
        <is>
          <t>30</t>
        </is>
      </c>
      <c r="M37" s="566" t="inlineStr">
        <is>
          <t>17%</t>
        </is>
      </c>
      <c r="N37" s="683" t="inlineStr">
        <is>
          <t>5%</t>
        </is>
      </c>
      <c r="O37" s="769" t="inlineStr">
        <is>
          <t>1</t>
        </is>
      </c>
      <c r="P37" s="340" t="inlineStr">
        <is>
          <t>2</t>
        </is>
      </c>
      <c r="Q37" s="340" t="inlineStr">
        <is>
          <t>1</t>
        </is>
      </c>
    </row>
    <row r="38" ht="24" customHeight="1">
      <c r="A38" s="494" t="n"/>
      <c r="B38" s="82" t="inlineStr">
        <is>
          <t>六阶1星</t>
        </is>
      </c>
      <c r="C38" s="83" t="inlineStr">
        <is>
          <t>45.5</t>
        </is>
      </c>
      <c r="D38" s="83" t="inlineStr">
        <is>
          <t>12</t>
        </is>
      </c>
      <c r="E38" s="83">
        <f>P38&amp;"/"&amp;Q38</f>
        <v/>
      </c>
      <c r="F38" s="83">
        <f>ROUNDUP((D38/2),0)*P38</f>
        <v/>
      </c>
      <c r="G38" s="84">
        <f>ROUNDUP((D38/2),0)*Q38</f>
        <v/>
      </c>
      <c r="H38" s="82" t="inlineStr">
        <is>
          <t>98</t>
        </is>
      </c>
      <c r="I38" s="83" t="inlineStr">
        <is>
          <t>26%</t>
        </is>
      </c>
      <c r="J38" s="83" t="inlineStr">
        <is>
          <t>18%</t>
        </is>
      </c>
      <c r="K38" s="222" t="inlineStr">
        <is>
          <t>18%</t>
        </is>
      </c>
      <c r="L38" s="741" t="inlineStr">
        <is>
          <t>31</t>
        </is>
      </c>
      <c r="M38" s="83" t="inlineStr">
        <is>
          <t>18%</t>
        </is>
      </c>
      <c r="N38" s="239" t="inlineStr">
        <is>
          <t>5%</t>
        </is>
      </c>
      <c r="O38" s="84" t="inlineStr">
        <is>
          <t>1</t>
        </is>
      </c>
      <c r="P38" s="83" t="inlineStr">
        <is>
          <t>2</t>
        </is>
      </c>
      <c r="Q38" s="83" t="inlineStr">
        <is>
          <t>1</t>
        </is>
      </c>
    </row>
    <row r="39" ht="24" customHeight="1">
      <c r="A39" s="494" t="n"/>
      <c r="B39" s="82" t="inlineStr">
        <is>
          <t>六阶2星</t>
        </is>
      </c>
      <c r="C39" s="83" t="inlineStr">
        <is>
          <t>48.5</t>
        </is>
      </c>
      <c r="D39" s="83" t="inlineStr">
        <is>
          <t>14</t>
        </is>
      </c>
      <c r="E39" s="83">
        <f>P39&amp;"/"&amp;Q39</f>
        <v/>
      </c>
      <c r="F39" s="83">
        <f>ROUNDUP((D39/2),0)*P39</f>
        <v/>
      </c>
      <c r="G39" s="84">
        <f>ROUNDUP((D39/2),0)*Q39</f>
        <v/>
      </c>
      <c r="H39" s="82" t="inlineStr">
        <is>
          <t>102</t>
        </is>
      </c>
      <c r="I39" s="83" t="inlineStr">
        <is>
          <t>27%</t>
        </is>
      </c>
      <c r="J39" s="83" t="inlineStr">
        <is>
          <t>19%</t>
        </is>
      </c>
      <c r="K39" s="222" t="inlineStr">
        <is>
          <t>19%</t>
        </is>
      </c>
      <c r="L39" s="741" t="inlineStr">
        <is>
          <t>32</t>
        </is>
      </c>
      <c r="M39" s="83" t="inlineStr">
        <is>
          <t>19%</t>
        </is>
      </c>
      <c r="N39" s="239" t="inlineStr">
        <is>
          <t>5%</t>
        </is>
      </c>
      <c r="O39" s="84" t="inlineStr">
        <is>
          <t>2</t>
        </is>
      </c>
      <c r="P39" s="83" t="inlineStr">
        <is>
          <t>2</t>
        </is>
      </c>
      <c r="Q39" s="83" t="inlineStr">
        <is>
          <t>1</t>
        </is>
      </c>
    </row>
    <row r="40" ht="24" customHeight="1">
      <c r="A40" s="494" t="n"/>
      <c r="B40" s="82" t="inlineStr">
        <is>
          <t>六阶3星</t>
        </is>
      </c>
      <c r="C40" s="83" t="inlineStr">
        <is>
          <t>51.5</t>
        </is>
      </c>
      <c r="D40" s="83" t="inlineStr">
        <is>
          <t>16</t>
        </is>
      </c>
      <c r="E40" s="83">
        <f>P40&amp;"/"&amp;Q40</f>
        <v/>
      </c>
      <c r="F40" s="83">
        <f>ROUNDUP((D40/2),0)*P40</f>
        <v/>
      </c>
      <c r="G40" s="84">
        <f>ROUNDUP((D40/2),0)*Q40</f>
        <v/>
      </c>
      <c r="H40" s="82" t="inlineStr">
        <is>
          <t>106</t>
        </is>
      </c>
      <c r="I40" s="83" t="inlineStr">
        <is>
          <t>28%</t>
        </is>
      </c>
      <c r="J40" s="83" t="inlineStr">
        <is>
          <t>20%</t>
        </is>
      </c>
      <c r="K40" s="222" t="inlineStr">
        <is>
          <t>20%</t>
        </is>
      </c>
      <c r="L40" s="741" t="inlineStr">
        <is>
          <t>33</t>
        </is>
      </c>
      <c r="M40" s="83" t="inlineStr">
        <is>
          <t>20%</t>
        </is>
      </c>
      <c r="N40" s="239" t="inlineStr">
        <is>
          <t>6%</t>
        </is>
      </c>
      <c r="O40" s="84" t="inlineStr">
        <is>
          <t>2</t>
        </is>
      </c>
      <c r="P40" s="83" t="inlineStr">
        <is>
          <t>2</t>
        </is>
      </c>
      <c r="Q40" s="83" t="inlineStr">
        <is>
          <t>1</t>
        </is>
      </c>
    </row>
    <row r="41" ht="24" customHeight="1">
      <c r="A41" s="494" t="n"/>
      <c r="B41" s="82" t="inlineStr">
        <is>
          <t>六阶4星</t>
        </is>
      </c>
      <c r="C41" s="83" t="inlineStr">
        <is>
          <t>54.5</t>
        </is>
      </c>
      <c r="D41" s="83" t="inlineStr">
        <is>
          <t>18</t>
        </is>
      </c>
      <c r="E41" s="83">
        <f>P41&amp;"/"&amp;Q41</f>
        <v/>
      </c>
      <c r="F41" s="83">
        <f>ROUNDUP((D41/2),0)*P41</f>
        <v/>
      </c>
      <c r="G41" s="84">
        <f>ROUNDUP((D41/2),0)*Q41</f>
        <v/>
      </c>
      <c r="H41" s="82" t="inlineStr">
        <is>
          <t>110</t>
        </is>
      </c>
      <c r="I41" s="83" t="inlineStr">
        <is>
          <t>29%</t>
        </is>
      </c>
      <c r="J41" s="83" t="inlineStr">
        <is>
          <t>21%</t>
        </is>
      </c>
      <c r="K41" s="222" t="inlineStr">
        <is>
          <t>21%</t>
        </is>
      </c>
      <c r="L41" s="741" t="inlineStr">
        <is>
          <t>34</t>
        </is>
      </c>
      <c r="M41" s="83" t="inlineStr">
        <is>
          <t>21%</t>
        </is>
      </c>
      <c r="N41" s="239" t="inlineStr">
        <is>
          <t>6%</t>
        </is>
      </c>
      <c r="O41" s="84" t="inlineStr">
        <is>
          <t>3</t>
        </is>
      </c>
      <c r="P41" s="83" t="inlineStr">
        <is>
          <t>2</t>
        </is>
      </c>
      <c r="Q41" s="83" t="inlineStr">
        <is>
          <t>1</t>
        </is>
      </c>
    </row>
    <row r="42" ht="24" customHeight="1">
      <c r="A42" s="494" t="n"/>
      <c r="B42" s="89" t="inlineStr">
        <is>
          <t>六阶5星</t>
        </is>
      </c>
      <c r="C42" s="90" t="inlineStr">
        <is>
          <t>57.5</t>
        </is>
      </c>
      <c r="D42" s="90" t="inlineStr">
        <is>
          <t>20</t>
        </is>
      </c>
      <c r="E42" s="90">
        <f>P42&amp;"/"&amp;Q42</f>
        <v/>
      </c>
      <c r="F42" s="90">
        <f>ROUNDUP((D42/2),0)*P42</f>
        <v/>
      </c>
      <c r="G42" s="224">
        <f>ROUNDUP((D42/2),0)*Q42</f>
        <v/>
      </c>
      <c r="H42" s="89" t="inlineStr">
        <is>
          <t>114</t>
        </is>
      </c>
      <c r="I42" s="90" t="inlineStr">
        <is>
          <t>30%</t>
        </is>
      </c>
      <c r="J42" s="90" t="inlineStr">
        <is>
          <t>22%</t>
        </is>
      </c>
      <c r="K42" s="882" t="inlineStr">
        <is>
          <t>22%</t>
        </is>
      </c>
      <c r="L42" s="742" t="inlineStr">
        <is>
          <t>35</t>
        </is>
      </c>
      <c r="M42" s="90" t="inlineStr">
        <is>
          <t>22%</t>
        </is>
      </c>
      <c r="N42" s="268" t="inlineStr">
        <is>
          <t>6%</t>
        </is>
      </c>
      <c r="O42" s="224" t="inlineStr">
        <is>
          <t>3</t>
        </is>
      </c>
      <c r="P42" s="343" t="inlineStr">
        <is>
          <t>2</t>
        </is>
      </c>
      <c r="Q42" s="343" t="inlineStr">
        <is>
          <t>1</t>
        </is>
      </c>
    </row>
    <row r="43" ht="24" customHeight="1">
      <c r="A43" s="1081" t="inlineStr">
        <is>
          <t>史诗匠心
史诗锻造师</t>
        </is>
      </c>
      <c r="B43" s="234" t="inlineStr">
        <is>
          <t>七阶0星</t>
        </is>
      </c>
      <c r="C43" s="340" t="inlineStr">
        <is>
          <t>60.5</t>
        </is>
      </c>
      <c r="D43" s="340" t="inlineStr">
        <is>
          <t>24</t>
        </is>
      </c>
      <c r="E43" s="340">
        <f>P43&amp;"/"&amp;Q43</f>
        <v/>
      </c>
      <c r="F43" s="340">
        <f>ROUNDUP((D43/2),0)*P43</f>
        <v/>
      </c>
      <c r="G43" s="207">
        <f>ROUNDUP((D43/2),0)*Q43</f>
        <v/>
      </c>
      <c r="H43" s="234" t="inlineStr">
        <is>
          <t>118</t>
        </is>
      </c>
      <c r="I43" s="340" t="inlineStr">
        <is>
          <t>31%</t>
        </is>
      </c>
      <c r="J43" s="340" t="inlineStr">
        <is>
          <t>23%</t>
        </is>
      </c>
      <c r="K43" s="746" t="inlineStr">
        <is>
          <t>23%</t>
        </is>
      </c>
      <c r="L43" s="1082" t="inlineStr">
        <is>
          <t>36</t>
        </is>
      </c>
      <c r="M43" s="566" t="inlineStr">
        <is>
          <t>23%</t>
        </is>
      </c>
      <c r="N43" s="683" t="inlineStr">
        <is>
          <t>7%</t>
        </is>
      </c>
      <c r="O43" s="769" t="inlineStr">
        <is>
          <t>4</t>
        </is>
      </c>
      <c r="P43" s="1288" t="inlineStr">
        <is>
          <t>2</t>
        </is>
      </c>
      <c r="Q43" s="1288" t="inlineStr">
        <is>
          <t>1</t>
        </is>
      </c>
    </row>
    <row r="44" ht="24" customHeight="1">
      <c r="A44" s="494" t="n"/>
      <c r="B44" s="82" t="inlineStr">
        <is>
          <t>七阶1星</t>
        </is>
      </c>
      <c r="C44" s="83" t="inlineStr">
        <is>
          <t>63.5</t>
        </is>
      </c>
      <c r="D44" s="83" t="inlineStr">
        <is>
          <t>28</t>
        </is>
      </c>
      <c r="E44" s="83">
        <f>P44&amp;"/"&amp;Q44</f>
        <v/>
      </c>
      <c r="F44" s="83">
        <f>ROUNDUP((D44/2),0)*P44</f>
        <v/>
      </c>
      <c r="G44" s="84">
        <f>ROUNDUP((D44/2),0)*Q44</f>
        <v/>
      </c>
      <c r="H44" s="82" t="inlineStr">
        <is>
          <t>122</t>
        </is>
      </c>
      <c r="I44" s="83" t="inlineStr">
        <is>
          <t>32%</t>
        </is>
      </c>
      <c r="J44" s="83" t="inlineStr">
        <is>
          <t>24%</t>
        </is>
      </c>
      <c r="K44" s="222" t="inlineStr">
        <is>
          <t>24%</t>
        </is>
      </c>
      <c r="L44" s="741" t="inlineStr">
        <is>
          <t>37</t>
        </is>
      </c>
      <c r="M44" s="83" t="inlineStr">
        <is>
          <t>24%</t>
        </is>
      </c>
      <c r="N44" s="239" t="inlineStr">
        <is>
          <t>7%</t>
        </is>
      </c>
      <c r="O44" s="84" t="inlineStr">
        <is>
          <t>4</t>
        </is>
      </c>
      <c r="P44" s="83" t="inlineStr">
        <is>
          <t>2</t>
        </is>
      </c>
      <c r="Q44" s="83" t="inlineStr">
        <is>
          <t>1</t>
        </is>
      </c>
    </row>
    <row r="45" ht="24" customHeight="1">
      <c r="A45" s="494" t="n"/>
      <c r="B45" s="82" t="inlineStr">
        <is>
          <t>七阶2星</t>
        </is>
      </c>
      <c r="C45" s="83" t="inlineStr">
        <is>
          <t>66.5</t>
        </is>
      </c>
      <c r="D45" s="83" t="inlineStr">
        <is>
          <t>32</t>
        </is>
      </c>
      <c r="E45" s="83">
        <f>P45&amp;"/"&amp;Q45</f>
        <v/>
      </c>
      <c r="F45" s="83">
        <f>ROUNDUP((D45/2),0)*P45</f>
        <v/>
      </c>
      <c r="G45" s="84">
        <f>ROUNDUP((D45/2),0)*Q45</f>
        <v/>
      </c>
      <c r="H45" s="82" t="inlineStr">
        <is>
          <t>126</t>
        </is>
      </c>
      <c r="I45" s="83" t="inlineStr">
        <is>
          <t>33%</t>
        </is>
      </c>
      <c r="J45" s="83" t="inlineStr">
        <is>
          <t>25%</t>
        </is>
      </c>
      <c r="K45" s="222" t="inlineStr">
        <is>
          <t>25%</t>
        </is>
      </c>
      <c r="L45" s="741" t="inlineStr">
        <is>
          <t>38</t>
        </is>
      </c>
      <c r="M45" s="83" t="inlineStr">
        <is>
          <t>25%</t>
        </is>
      </c>
      <c r="N45" s="239" t="inlineStr">
        <is>
          <t>7%</t>
        </is>
      </c>
      <c r="O45" s="84" t="inlineStr">
        <is>
          <t>5</t>
        </is>
      </c>
      <c r="P45" s="83" t="inlineStr">
        <is>
          <t>2</t>
        </is>
      </c>
      <c r="Q45" s="83" t="inlineStr">
        <is>
          <t>1</t>
        </is>
      </c>
    </row>
    <row r="46" ht="24" customHeight="1">
      <c r="A46" s="494" t="n"/>
      <c r="B46" s="82" t="inlineStr">
        <is>
          <t>七阶3星</t>
        </is>
      </c>
      <c r="C46" s="83" t="inlineStr">
        <is>
          <t>69.5</t>
        </is>
      </c>
      <c r="D46" s="83" t="inlineStr">
        <is>
          <t>36</t>
        </is>
      </c>
      <c r="E46" s="83">
        <f>P46&amp;"/"&amp;Q46</f>
        <v/>
      </c>
      <c r="F46" s="83">
        <f>ROUNDUP((D46/2),0)*P46</f>
        <v/>
      </c>
      <c r="G46" s="84">
        <f>ROUNDUP((D46/2),0)*Q46</f>
        <v/>
      </c>
      <c r="H46" s="82" t="inlineStr">
        <is>
          <t>130</t>
        </is>
      </c>
      <c r="I46" s="83" t="inlineStr">
        <is>
          <t>34%</t>
        </is>
      </c>
      <c r="J46" s="83" t="inlineStr">
        <is>
          <t>26%</t>
        </is>
      </c>
      <c r="K46" s="222" t="inlineStr">
        <is>
          <t>26%</t>
        </is>
      </c>
      <c r="L46" s="741" t="inlineStr">
        <is>
          <t>39</t>
        </is>
      </c>
      <c r="M46" s="83" t="inlineStr">
        <is>
          <t>26%</t>
        </is>
      </c>
      <c r="N46" s="239" t="inlineStr">
        <is>
          <t>8%</t>
        </is>
      </c>
      <c r="O46" s="84" t="inlineStr">
        <is>
          <t>5</t>
        </is>
      </c>
      <c r="P46" s="83" t="inlineStr">
        <is>
          <t>2</t>
        </is>
      </c>
      <c r="Q46" s="83" t="inlineStr">
        <is>
          <t>1</t>
        </is>
      </c>
    </row>
    <row r="47" ht="24" customHeight="1">
      <c r="A47" s="494" t="n"/>
      <c r="B47" s="82" t="inlineStr">
        <is>
          <t>七阶4星</t>
        </is>
      </c>
      <c r="C47" s="83" t="inlineStr">
        <is>
          <t>72.5</t>
        </is>
      </c>
      <c r="D47" s="83" t="inlineStr">
        <is>
          <t>40</t>
        </is>
      </c>
      <c r="E47" s="83">
        <f>P47&amp;"/"&amp;Q47</f>
        <v/>
      </c>
      <c r="F47" s="83">
        <f>ROUNDUP((D47/2),0)*P47</f>
        <v/>
      </c>
      <c r="G47" s="84">
        <f>ROUNDUP((D47/2),0)*Q47</f>
        <v/>
      </c>
      <c r="H47" s="82" t="inlineStr">
        <is>
          <t>134</t>
        </is>
      </c>
      <c r="I47" s="83" t="inlineStr">
        <is>
          <t>35%</t>
        </is>
      </c>
      <c r="J47" s="83" t="inlineStr">
        <is>
          <t>27%</t>
        </is>
      </c>
      <c r="K47" s="222" t="inlineStr">
        <is>
          <t>27%</t>
        </is>
      </c>
      <c r="L47" s="741" t="inlineStr">
        <is>
          <t>40</t>
        </is>
      </c>
      <c r="M47" s="83" t="inlineStr">
        <is>
          <t>27%</t>
        </is>
      </c>
      <c r="N47" s="239" t="inlineStr">
        <is>
          <t>8%</t>
        </is>
      </c>
      <c r="O47" s="84" t="inlineStr">
        <is>
          <t>6</t>
        </is>
      </c>
      <c r="P47" s="83" t="inlineStr">
        <is>
          <t>2</t>
        </is>
      </c>
      <c r="Q47" s="83" t="inlineStr">
        <is>
          <t>1</t>
        </is>
      </c>
    </row>
    <row r="48" ht="24" customHeight="1">
      <c r="A48" s="494" t="n"/>
      <c r="B48" s="89" t="inlineStr">
        <is>
          <t>七阶5星</t>
        </is>
      </c>
      <c r="C48" s="90" t="inlineStr">
        <is>
          <t>75.5</t>
        </is>
      </c>
      <c r="D48" s="90" t="inlineStr">
        <is>
          <t>44</t>
        </is>
      </c>
      <c r="E48" s="90">
        <f>P48&amp;"/"&amp;Q48</f>
        <v/>
      </c>
      <c r="F48" s="90">
        <f>ROUNDUP((D48/2),0)*P48</f>
        <v/>
      </c>
      <c r="G48" s="224">
        <f>ROUNDUP((D48/2),0)*Q48</f>
        <v/>
      </c>
      <c r="H48" s="89" t="inlineStr">
        <is>
          <t>138</t>
        </is>
      </c>
      <c r="I48" s="90" t="inlineStr">
        <is>
          <t>36%</t>
        </is>
      </c>
      <c r="J48" s="90" t="inlineStr">
        <is>
          <t>28%</t>
        </is>
      </c>
      <c r="K48" s="882" t="inlineStr">
        <is>
          <t>28%</t>
        </is>
      </c>
      <c r="L48" s="742" t="inlineStr">
        <is>
          <t>41</t>
        </is>
      </c>
      <c r="M48" s="90" t="inlineStr">
        <is>
          <t>28%</t>
        </is>
      </c>
      <c r="N48" s="268" t="inlineStr">
        <is>
          <t>8%</t>
        </is>
      </c>
      <c r="O48" s="224" t="inlineStr">
        <is>
          <t>6</t>
        </is>
      </c>
      <c r="P48" s="343" t="inlineStr">
        <is>
          <t>4</t>
        </is>
      </c>
      <c r="Q48" s="343" t="inlineStr">
        <is>
          <t>2</t>
        </is>
      </c>
    </row>
    <row r="49" ht="24" customHeight="1">
      <c r="A49" s="1081" t="inlineStr">
        <is>
          <t>传说匠心
传说锻造师</t>
        </is>
      </c>
      <c r="B49" s="234" t="inlineStr">
        <is>
          <t>八阶0星</t>
        </is>
      </c>
      <c r="C49" s="340" t="inlineStr">
        <is>
          <t>78.5</t>
        </is>
      </c>
      <c r="D49" s="340" t="inlineStr">
        <is>
          <t>50</t>
        </is>
      </c>
      <c r="E49" s="340">
        <f>P49&amp;"/"&amp;Q49</f>
        <v/>
      </c>
      <c r="F49" s="340">
        <f>ROUNDUP((D49/2),0)*P49</f>
        <v/>
      </c>
      <c r="G49" s="207">
        <f>ROUNDUP((D49/2),0)*Q49</f>
        <v/>
      </c>
      <c r="H49" s="234" t="inlineStr">
        <is>
          <t>142</t>
        </is>
      </c>
      <c r="I49" s="340" t="inlineStr">
        <is>
          <t>37%</t>
        </is>
      </c>
      <c r="J49" s="340" t="inlineStr">
        <is>
          <t>29%</t>
        </is>
      </c>
      <c r="K49" s="746" t="inlineStr">
        <is>
          <t>29%</t>
        </is>
      </c>
      <c r="L49" s="1082" t="inlineStr">
        <is>
          <t>42</t>
        </is>
      </c>
      <c r="M49" s="566" t="inlineStr">
        <is>
          <t>29%</t>
        </is>
      </c>
      <c r="N49" s="683" t="inlineStr">
        <is>
          <t>9%</t>
        </is>
      </c>
      <c r="O49" s="769" t="inlineStr">
        <is>
          <t>7</t>
        </is>
      </c>
      <c r="P49" s="340" t="inlineStr">
        <is>
          <t>4</t>
        </is>
      </c>
      <c r="Q49" s="340" t="inlineStr">
        <is>
          <t>2</t>
        </is>
      </c>
    </row>
    <row r="50" ht="24" customHeight="1">
      <c r="A50" s="494" t="n"/>
      <c r="B50" s="82" t="inlineStr">
        <is>
          <t>八阶1星</t>
        </is>
      </c>
      <c r="C50" s="83" t="inlineStr">
        <is>
          <t>81.5</t>
        </is>
      </c>
      <c r="D50" s="83" t="inlineStr">
        <is>
          <t>56</t>
        </is>
      </c>
      <c r="E50" s="83">
        <f>P50&amp;"/"&amp;Q50</f>
        <v/>
      </c>
      <c r="F50" s="83">
        <f>ROUNDUP((D50/2),0)*P50</f>
        <v/>
      </c>
      <c r="G50" s="84">
        <f>ROUNDUP((D50/2),0)*Q50</f>
        <v/>
      </c>
      <c r="H50" s="82" t="inlineStr">
        <is>
          <t>146</t>
        </is>
      </c>
      <c r="I50" s="83" t="inlineStr">
        <is>
          <t>38%</t>
        </is>
      </c>
      <c r="J50" s="83" t="inlineStr">
        <is>
          <t>30%</t>
        </is>
      </c>
      <c r="K50" s="222" t="inlineStr">
        <is>
          <t>30%</t>
        </is>
      </c>
      <c r="L50" s="741" t="inlineStr">
        <is>
          <t>43</t>
        </is>
      </c>
      <c r="M50" s="83" t="inlineStr">
        <is>
          <t>30%</t>
        </is>
      </c>
      <c r="N50" s="239" t="inlineStr">
        <is>
          <t>9%</t>
        </is>
      </c>
      <c r="O50" s="84" t="inlineStr">
        <is>
          <t>8</t>
        </is>
      </c>
      <c r="P50" s="83" t="inlineStr">
        <is>
          <t>4</t>
        </is>
      </c>
      <c r="Q50" s="83" t="inlineStr">
        <is>
          <t>2</t>
        </is>
      </c>
    </row>
    <row r="51" ht="24" customHeight="1">
      <c r="A51" s="494" t="n"/>
      <c r="B51" s="82" t="inlineStr">
        <is>
          <t>八阶2星</t>
        </is>
      </c>
      <c r="C51" s="83" t="inlineStr">
        <is>
          <t>84.5</t>
        </is>
      </c>
      <c r="D51" s="83" t="inlineStr">
        <is>
          <t>62</t>
        </is>
      </c>
      <c r="E51" s="83">
        <f>P51&amp;"/"&amp;Q51</f>
        <v/>
      </c>
      <c r="F51" s="83">
        <f>ROUNDUP((D51/2),0)*P51</f>
        <v/>
      </c>
      <c r="G51" s="84">
        <f>ROUNDUP((D51/2),0)*Q51</f>
        <v/>
      </c>
      <c r="H51" s="82" t="inlineStr">
        <is>
          <t>150</t>
        </is>
      </c>
      <c r="I51" s="83" t="inlineStr">
        <is>
          <t>39%</t>
        </is>
      </c>
      <c r="J51" s="83" t="inlineStr">
        <is>
          <t>31%</t>
        </is>
      </c>
      <c r="K51" s="222" t="inlineStr">
        <is>
          <t>31%</t>
        </is>
      </c>
      <c r="L51" s="741" t="inlineStr">
        <is>
          <t>44</t>
        </is>
      </c>
      <c r="M51" s="83" t="inlineStr">
        <is>
          <t>31%</t>
        </is>
      </c>
      <c r="N51" s="239" t="inlineStr">
        <is>
          <t>9%</t>
        </is>
      </c>
      <c r="O51" s="84" t="inlineStr">
        <is>
          <t>9</t>
        </is>
      </c>
      <c r="P51" s="83" t="inlineStr">
        <is>
          <t>6</t>
        </is>
      </c>
      <c r="Q51" s="83" t="inlineStr">
        <is>
          <t>3</t>
        </is>
      </c>
    </row>
    <row r="52" ht="24" customHeight="1">
      <c r="A52" s="494" t="n"/>
      <c r="B52" s="82" t="inlineStr">
        <is>
          <t>八阶3星</t>
        </is>
      </c>
      <c r="C52" s="83" t="inlineStr">
        <is>
          <t>88</t>
        </is>
      </c>
      <c r="D52" s="83" t="inlineStr">
        <is>
          <t>68</t>
        </is>
      </c>
      <c r="E52" s="83">
        <f>P52&amp;"/"&amp;Q52</f>
        <v/>
      </c>
      <c r="F52" s="83">
        <f>ROUNDUP((D52/2),0)*P52</f>
        <v/>
      </c>
      <c r="G52" s="84">
        <f>ROUNDUP((D52/2),0)*Q52</f>
        <v/>
      </c>
      <c r="H52" s="82" t="inlineStr">
        <is>
          <t>155</t>
        </is>
      </c>
      <c r="I52" s="83" t="inlineStr">
        <is>
          <t>40%</t>
        </is>
      </c>
      <c r="J52" s="83" t="inlineStr">
        <is>
          <t>32%</t>
        </is>
      </c>
      <c r="K52" s="222" t="inlineStr">
        <is>
          <t>32%</t>
        </is>
      </c>
      <c r="L52" s="741" t="inlineStr">
        <is>
          <t>45</t>
        </is>
      </c>
      <c r="M52" s="83" t="inlineStr">
        <is>
          <t>32%</t>
        </is>
      </c>
      <c r="N52" s="239" t="inlineStr">
        <is>
          <t>10%</t>
        </is>
      </c>
      <c r="O52" s="84" t="inlineStr">
        <is>
          <t>10</t>
        </is>
      </c>
      <c r="P52" s="83" t="inlineStr">
        <is>
          <t>6</t>
        </is>
      </c>
      <c r="Q52" s="83" t="inlineStr">
        <is>
          <t>3</t>
        </is>
      </c>
    </row>
    <row r="53" ht="24" customHeight="1">
      <c r="A53" s="494" t="n"/>
      <c r="B53" s="82" t="inlineStr">
        <is>
          <t>八阶4星</t>
        </is>
      </c>
      <c r="C53" s="83" t="inlineStr">
        <is>
          <t>91.5</t>
        </is>
      </c>
      <c r="D53" s="83" t="inlineStr">
        <is>
          <t>74</t>
        </is>
      </c>
      <c r="E53" s="83">
        <f>P53&amp;"/"&amp;Q53</f>
        <v/>
      </c>
      <c r="F53" s="83">
        <f>ROUNDUP((D53/2),0)*P53</f>
        <v/>
      </c>
      <c r="G53" s="84">
        <f>ROUNDUP((D53/2),0)*Q53</f>
        <v/>
      </c>
      <c r="H53" s="82" t="inlineStr">
        <is>
          <t>160</t>
        </is>
      </c>
      <c r="I53" s="83" t="inlineStr">
        <is>
          <t>41%</t>
        </is>
      </c>
      <c r="J53" s="83" t="inlineStr">
        <is>
          <t>33%</t>
        </is>
      </c>
      <c r="K53" s="222" t="inlineStr">
        <is>
          <t>33%</t>
        </is>
      </c>
      <c r="L53" s="741" t="inlineStr">
        <is>
          <t>46</t>
        </is>
      </c>
      <c r="M53" s="83" t="inlineStr">
        <is>
          <t>33%</t>
        </is>
      </c>
      <c r="N53" s="239" t="inlineStr">
        <is>
          <t>10%</t>
        </is>
      </c>
      <c r="O53" s="84" t="inlineStr">
        <is>
          <t>11</t>
        </is>
      </c>
      <c r="P53" s="83" t="inlineStr">
        <is>
          <t>8</t>
        </is>
      </c>
      <c r="Q53" s="83" t="inlineStr">
        <is>
          <t>4</t>
        </is>
      </c>
    </row>
    <row r="54" ht="24" customHeight="1">
      <c r="A54" s="494" t="n"/>
      <c r="B54" s="89" t="inlineStr">
        <is>
          <t>八阶5星</t>
        </is>
      </c>
      <c r="C54" s="90" t="inlineStr">
        <is>
          <t>95</t>
        </is>
      </c>
      <c r="D54" s="90" t="inlineStr">
        <is>
          <t>80</t>
        </is>
      </c>
      <c r="E54" s="90">
        <f>P54&amp;"/"&amp;Q54</f>
        <v/>
      </c>
      <c r="F54" s="90">
        <f>ROUNDUP((D54/2),0)*P54</f>
        <v/>
      </c>
      <c r="G54" s="224">
        <f>ROUNDUP((D54/2),0)*Q54</f>
        <v/>
      </c>
      <c r="H54" s="89" t="inlineStr">
        <is>
          <t>165</t>
        </is>
      </c>
      <c r="I54" s="90" t="inlineStr">
        <is>
          <t>42%</t>
        </is>
      </c>
      <c r="J54" s="90" t="inlineStr">
        <is>
          <t>34%</t>
        </is>
      </c>
      <c r="K54" s="882" t="inlineStr">
        <is>
          <t>34%</t>
        </is>
      </c>
      <c r="L54" s="742" t="inlineStr">
        <is>
          <t>47</t>
        </is>
      </c>
      <c r="M54" s="90" t="inlineStr">
        <is>
          <t>34%</t>
        </is>
      </c>
      <c r="N54" s="268" t="inlineStr">
        <is>
          <t>10%</t>
        </is>
      </c>
      <c r="O54" s="224" t="inlineStr">
        <is>
          <t>12</t>
        </is>
      </c>
      <c r="P54" s="90" t="inlineStr">
        <is>
          <t>10</t>
        </is>
      </c>
      <c r="Q54" s="90" t="inlineStr">
        <is>
          <t>5</t>
        </is>
      </c>
    </row>
    <row r="55" ht="24" customHeight="1">
      <c r="A55" s="1081" t="inlineStr">
        <is>
          <t>神器匠心
神器锻造师</t>
        </is>
      </c>
      <c r="B55" s="234" t="inlineStr">
        <is>
          <t>九阶0星</t>
        </is>
      </c>
      <c r="C55" s="340" t="inlineStr">
        <is>
          <t>98.5</t>
        </is>
      </c>
      <c r="D55" s="340" t="inlineStr">
        <is>
          <t>100</t>
        </is>
      </c>
      <c r="E55" s="340">
        <f>P55&amp;"/"&amp;Q55</f>
        <v/>
      </c>
      <c r="F55" s="340">
        <f>ROUNDUP((D55/2),0)*P55</f>
        <v/>
      </c>
      <c r="G55" s="207">
        <f>ROUNDUP((D55/2),0)*Q55</f>
        <v/>
      </c>
      <c r="H55" s="234" t="inlineStr">
        <is>
          <t>170</t>
        </is>
      </c>
      <c r="I55" s="340" t="inlineStr">
        <is>
          <t>43%</t>
        </is>
      </c>
      <c r="J55" s="340" t="inlineStr">
        <is>
          <t>35%</t>
        </is>
      </c>
      <c r="K55" s="746" t="inlineStr">
        <is>
          <t>35%</t>
        </is>
      </c>
      <c r="L55" s="1082" t="inlineStr">
        <is>
          <t>48</t>
        </is>
      </c>
      <c r="M55" s="566" t="inlineStr">
        <is>
          <t>35%</t>
        </is>
      </c>
      <c r="N55" s="683" t="inlineStr">
        <is>
          <t>11%</t>
        </is>
      </c>
      <c r="O55" s="769" t="inlineStr">
        <is>
          <t>13</t>
        </is>
      </c>
      <c r="P55" s="566" t="inlineStr">
        <is>
          <t>10</t>
        </is>
      </c>
      <c r="Q55" s="566" t="inlineStr">
        <is>
          <t>5</t>
        </is>
      </c>
    </row>
    <row r="56" ht="24" customHeight="1">
      <c r="A56" s="494" t="n"/>
      <c r="B56" s="82" t="inlineStr">
        <is>
          <t>九阶1星</t>
        </is>
      </c>
      <c r="C56" s="83" t="inlineStr">
        <is>
          <t>102</t>
        </is>
      </c>
      <c r="D56" s="83" t="inlineStr">
        <is>
          <t>120</t>
        </is>
      </c>
      <c r="E56" s="83">
        <f>P56&amp;"/"&amp;Q56</f>
        <v/>
      </c>
      <c r="F56" s="83">
        <f>ROUNDUP((D56/2),0)*P56</f>
        <v/>
      </c>
      <c r="G56" s="84">
        <f>ROUNDUP((D56/2),0)*Q56</f>
        <v/>
      </c>
      <c r="H56" s="82" t="inlineStr">
        <is>
          <t>175</t>
        </is>
      </c>
      <c r="I56" s="83" t="inlineStr">
        <is>
          <t>44%</t>
        </is>
      </c>
      <c r="J56" s="83" t="inlineStr">
        <is>
          <t>36%</t>
        </is>
      </c>
      <c r="K56" s="222" t="inlineStr">
        <is>
          <t>36%</t>
        </is>
      </c>
      <c r="L56" s="741" t="inlineStr">
        <is>
          <t>49</t>
        </is>
      </c>
      <c r="M56" s="83" t="inlineStr">
        <is>
          <t>36%</t>
        </is>
      </c>
      <c r="N56" s="239" t="inlineStr">
        <is>
          <t>11%</t>
        </is>
      </c>
      <c r="O56" s="84" t="inlineStr">
        <is>
          <t>14</t>
        </is>
      </c>
      <c r="P56" s="83" t="inlineStr">
        <is>
          <t>10</t>
        </is>
      </c>
      <c r="Q56" s="83" t="inlineStr">
        <is>
          <t>5</t>
        </is>
      </c>
    </row>
    <row r="57" ht="24" customHeight="1">
      <c r="A57" s="494" t="n"/>
      <c r="B57" s="82" t="inlineStr">
        <is>
          <t>九阶2星</t>
        </is>
      </c>
      <c r="C57" s="83" t="inlineStr">
        <is>
          <t>105.5</t>
        </is>
      </c>
      <c r="D57" s="83" t="inlineStr">
        <is>
          <t>140</t>
        </is>
      </c>
      <c r="E57" s="83">
        <f>P57&amp;"/"&amp;Q57</f>
        <v/>
      </c>
      <c r="F57" s="83">
        <f>ROUNDUP((D57/2),0)*P57</f>
        <v/>
      </c>
      <c r="G57" s="84">
        <f>ROUNDUP((D57/2),0)*Q57</f>
        <v/>
      </c>
      <c r="H57" s="82" t="inlineStr">
        <is>
          <t>180</t>
        </is>
      </c>
      <c r="I57" s="83" t="inlineStr">
        <is>
          <t>45%</t>
        </is>
      </c>
      <c r="J57" s="83" t="inlineStr">
        <is>
          <t>37%</t>
        </is>
      </c>
      <c r="K57" s="222" t="inlineStr">
        <is>
          <t>37%</t>
        </is>
      </c>
      <c r="L57" s="741" t="inlineStr">
        <is>
          <t>50</t>
        </is>
      </c>
      <c r="M57" s="83" t="inlineStr">
        <is>
          <t>37%</t>
        </is>
      </c>
      <c r="N57" s="239" t="inlineStr">
        <is>
          <t>11%</t>
        </is>
      </c>
      <c r="O57" s="84" t="inlineStr">
        <is>
          <t>15</t>
        </is>
      </c>
      <c r="P57" s="83" t="inlineStr">
        <is>
          <t>10</t>
        </is>
      </c>
      <c r="Q57" s="83" t="inlineStr">
        <is>
          <t>5</t>
        </is>
      </c>
    </row>
    <row r="58" ht="24" customHeight="1">
      <c r="A58" s="494" t="n"/>
      <c r="B58" s="82" t="inlineStr">
        <is>
          <t>九阶3星</t>
        </is>
      </c>
      <c r="C58" s="83" t="inlineStr">
        <is>
          <t>109</t>
        </is>
      </c>
      <c r="D58" s="83" t="inlineStr">
        <is>
          <t>160</t>
        </is>
      </c>
      <c r="E58" s="83">
        <f>P58&amp;"/"&amp;Q58</f>
        <v/>
      </c>
      <c r="F58" s="83">
        <f>ROUNDUP((D58/2),0)*P58</f>
        <v/>
      </c>
      <c r="G58" s="84">
        <f>ROUNDUP((D58/2),0)*Q58</f>
        <v/>
      </c>
      <c r="H58" s="82" t="inlineStr">
        <is>
          <t>190</t>
        </is>
      </c>
      <c r="I58" s="83" t="inlineStr">
        <is>
          <t>46%</t>
        </is>
      </c>
      <c r="J58" s="83" t="inlineStr">
        <is>
          <t>38%</t>
        </is>
      </c>
      <c r="K58" s="222" t="inlineStr">
        <is>
          <t>38%</t>
        </is>
      </c>
      <c r="L58" s="741" t="inlineStr">
        <is>
          <t>51</t>
        </is>
      </c>
      <c r="M58" s="83" t="inlineStr">
        <is>
          <t>38%</t>
        </is>
      </c>
      <c r="N58" s="239" t="inlineStr">
        <is>
          <t>12%</t>
        </is>
      </c>
      <c r="O58" s="84" t="inlineStr">
        <is>
          <t>16</t>
        </is>
      </c>
      <c r="P58" s="83" t="inlineStr">
        <is>
          <t>10</t>
        </is>
      </c>
      <c r="Q58" s="83" t="inlineStr">
        <is>
          <t>7</t>
        </is>
      </c>
    </row>
    <row r="59" ht="24" customHeight="1">
      <c r="A59" s="494" t="n"/>
      <c r="B59" s="82" t="inlineStr">
        <is>
          <t>九阶4星</t>
        </is>
      </c>
      <c r="C59" s="83" t="inlineStr">
        <is>
          <t>112.5</t>
        </is>
      </c>
      <c r="D59" s="83" t="inlineStr">
        <is>
          <t>180</t>
        </is>
      </c>
      <c r="E59" s="83">
        <f>P59&amp;"/"&amp;Q59</f>
        <v/>
      </c>
      <c r="F59" s="83">
        <f>ROUNDUP((D59/2),0)*P59</f>
        <v/>
      </c>
      <c r="G59" s="84">
        <f>ROUNDUP((D59/2),0)*Q59</f>
        <v/>
      </c>
      <c r="H59" s="82" t="inlineStr">
        <is>
          <t>195</t>
        </is>
      </c>
      <c r="I59" s="83" t="inlineStr">
        <is>
          <t>48%</t>
        </is>
      </c>
      <c r="J59" s="83" t="inlineStr">
        <is>
          <t>39%</t>
        </is>
      </c>
      <c r="K59" s="222" t="inlineStr">
        <is>
          <t>39%</t>
        </is>
      </c>
      <c r="L59" s="741" t="inlineStr">
        <is>
          <t>52</t>
        </is>
      </c>
      <c r="M59" s="83" t="inlineStr">
        <is>
          <t>39%</t>
        </is>
      </c>
      <c r="N59" s="239" t="inlineStr">
        <is>
          <t>12%</t>
        </is>
      </c>
      <c r="O59" s="84" t="inlineStr">
        <is>
          <t>17</t>
        </is>
      </c>
      <c r="P59" s="83" t="inlineStr">
        <is>
          <t>10</t>
        </is>
      </c>
      <c r="Q59" s="83" t="inlineStr">
        <is>
          <t>8</t>
        </is>
      </c>
    </row>
    <row r="60" ht="24" customHeight="1">
      <c r="A60" s="494" t="n"/>
      <c r="B60" s="810" t="inlineStr">
        <is>
          <t>九阶5星</t>
        </is>
      </c>
      <c r="C60" s="343" t="inlineStr">
        <is>
          <t>116</t>
        </is>
      </c>
      <c r="D60" s="343" t="inlineStr">
        <is>
          <t>200</t>
        </is>
      </c>
      <c r="E60" s="343">
        <f>P60&amp;"/"&amp;Q60</f>
        <v/>
      </c>
      <c r="F60" s="343">
        <f>ROUNDUP((D60/2),0)*P60</f>
        <v/>
      </c>
      <c r="G60" s="344">
        <f>ROUNDUP((D60/2),0)*Q60</f>
        <v/>
      </c>
      <c r="H60" s="89" t="inlineStr">
        <is>
          <t>200</t>
        </is>
      </c>
      <c r="I60" s="90" t="inlineStr">
        <is>
          <t>50%</t>
        </is>
      </c>
      <c r="J60" s="90" t="inlineStr">
        <is>
          <t>40%</t>
        </is>
      </c>
      <c r="K60" s="882" t="inlineStr">
        <is>
          <t>40%</t>
        </is>
      </c>
      <c r="L60" s="1308" t="inlineStr">
        <is>
          <t>53</t>
        </is>
      </c>
      <c r="M60" s="343" t="inlineStr">
        <is>
          <t>40%</t>
        </is>
      </c>
      <c r="N60" s="660" t="inlineStr">
        <is>
          <t>12%</t>
        </is>
      </c>
      <c r="O60" s="344" t="inlineStr">
        <is>
          <t>18</t>
        </is>
      </c>
      <c r="P60" s="77" t="inlineStr">
        <is>
          <t>10</t>
        </is>
      </c>
      <c r="Q60" s="77" t="inlineStr">
        <is>
          <t>10</t>
        </is>
      </c>
    </row>
    <row r="61" ht="24" customHeight="1">
      <c r="A61" s="81" t="inlineStr">
        <is>
          <t>神匠匠心
神匠锻造师</t>
        </is>
      </c>
      <c r="B61" s="234" t="inlineStr">
        <is>
          <t>十阶0星</t>
        </is>
      </c>
      <c r="C61" s="340" t="inlineStr">
        <is>
          <t>126</t>
        </is>
      </c>
      <c r="D61" s="62" t="inlineStr">
        <is>
          <t>220</t>
        </is>
      </c>
      <c r="E61" s="340">
        <f>P61&amp;"/"&amp;Q61</f>
        <v/>
      </c>
      <c r="F61" s="340">
        <f>ROUNDUP((D61/2),0)*P61</f>
        <v/>
      </c>
      <c r="G61" s="207">
        <f>ROUNDUP((D61/2),0)*Q61</f>
        <v/>
      </c>
      <c r="H61" s="657" t="inlineStr">
        <is>
          <t>220</t>
        </is>
      </c>
      <c r="I61" s="340" t="inlineStr">
        <is>
          <t>52%</t>
        </is>
      </c>
      <c r="J61" s="340" t="inlineStr">
        <is>
          <t>42%</t>
        </is>
      </c>
      <c r="K61" s="569" t="inlineStr">
        <is>
          <t>42%</t>
        </is>
      </c>
      <c r="L61" s="740" t="inlineStr">
        <is>
          <t>54</t>
        </is>
      </c>
      <c r="M61" s="340" t="inlineStr">
        <is>
          <t>42%</t>
        </is>
      </c>
      <c r="N61" s="657" t="inlineStr">
        <is>
          <t>13%</t>
        </is>
      </c>
      <c r="O61" s="207" t="inlineStr">
        <is>
          <t>20</t>
        </is>
      </c>
      <c r="P61" s="80" t="inlineStr">
        <is>
          <t>13</t>
        </is>
      </c>
      <c r="Q61" s="1057" t="inlineStr">
        <is>
          <t>13</t>
        </is>
      </c>
    </row>
    <row r="62" ht="24" customHeight="1">
      <c r="A62" s="11" t="n"/>
      <c r="B62" s="82" t="inlineStr">
        <is>
          <t>十阶1星</t>
        </is>
      </c>
      <c r="C62" s="83" t="inlineStr">
        <is>
          <t>138</t>
        </is>
      </c>
      <c r="D62" s="86" t="inlineStr">
        <is>
          <t>240</t>
        </is>
      </c>
      <c r="E62" s="83">
        <f>P62&amp;"/"&amp;Q62</f>
        <v/>
      </c>
      <c r="F62" s="83">
        <f>ROUNDUP((D62/2),0)*P62</f>
        <v/>
      </c>
      <c r="G62" s="84">
        <f>ROUNDUP((D62/2),0)*Q62</f>
        <v/>
      </c>
      <c r="H62" s="239" t="inlineStr">
        <is>
          <t>240</t>
        </is>
      </c>
      <c r="I62" s="83" t="inlineStr">
        <is>
          <t>54%</t>
        </is>
      </c>
      <c r="J62" s="83" t="inlineStr">
        <is>
          <t>44%</t>
        </is>
      </c>
      <c r="K62" s="222" t="inlineStr">
        <is>
          <t>44%</t>
        </is>
      </c>
      <c r="L62" s="741" t="inlineStr">
        <is>
          <t>55</t>
        </is>
      </c>
      <c r="M62" s="83" t="inlineStr">
        <is>
          <t>44%</t>
        </is>
      </c>
      <c r="N62" s="132" t="inlineStr">
        <is>
          <t>14%</t>
        </is>
      </c>
      <c r="O62" s="84" t="inlineStr">
        <is>
          <t>22</t>
        </is>
      </c>
      <c r="P62" s="73" t="inlineStr">
        <is>
          <t>20</t>
        </is>
      </c>
      <c r="Q62" s="1065" t="inlineStr">
        <is>
          <t>20</t>
        </is>
      </c>
    </row>
    <row r="63" ht="24" customHeight="1">
      <c r="A63" s="11" t="n"/>
      <c r="B63" s="82" t="inlineStr">
        <is>
          <t>十阶2星</t>
        </is>
      </c>
      <c r="C63" s="83" t="inlineStr">
        <is>
          <t>150</t>
        </is>
      </c>
      <c r="D63" s="83" t="inlineStr">
        <is>
          <t>260</t>
        </is>
      </c>
      <c r="E63" s="83">
        <f>P63&amp;"/"&amp;Q63</f>
        <v/>
      </c>
      <c r="F63" s="83">
        <f>ROUNDUP((D63/2),0)*P63</f>
        <v/>
      </c>
      <c r="G63" s="84">
        <f>ROUNDUP((D63/2),0)*Q63</f>
        <v/>
      </c>
      <c r="H63" s="239" t="inlineStr">
        <is>
          <t>260</t>
        </is>
      </c>
      <c r="I63" s="83" t="inlineStr">
        <is>
          <t>56%</t>
        </is>
      </c>
      <c r="J63" s="83" t="inlineStr">
        <is>
          <t>46%</t>
        </is>
      </c>
      <c r="K63" s="222" t="inlineStr">
        <is>
          <t>46%</t>
        </is>
      </c>
      <c r="L63" s="741" t="inlineStr">
        <is>
          <t>56</t>
        </is>
      </c>
      <c r="M63" s="83" t="inlineStr">
        <is>
          <t>46%</t>
        </is>
      </c>
      <c r="N63" s="73" t="inlineStr">
        <is>
          <t>15%</t>
        </is>
      </c>
      <c r="O63" s="84" t="inlineStr">
        <is>
          <t>24</t>
        </is>
      </c>
      <c r="P63" s="83" t="inlineStr">
        <is>
          <t>25</t>
        </is>
      </c>
      <c r="Q63" s="84" t="inlineStr">
        <is>
          <t>25</t>
        </is>
      </c>
    </row>
    <row r="64" ht="24" customHeight="1">
      <c r="A64" s="11" t="n"/>
      <c r="B64" s="82" t="inlineStr">
        <is>
          <t>十阶3星</t>
        </is>
      </c>
      <c r="C64" s="83" t="inlineStr">
        <is>
          <t>162</t>
        </is>
      </c>
      <c r="D64" s="83" t="inlineStr">
        <is>
          <t>280</t>
        </is>
      </c>
      <c r="E64" s="83">
        <f>P64&amp;"/"&amp;Q64</f>
        <v/>
      </c>
      <c r="F64" s="83">
        <f>ROUNDUP((D64/2),0)*P64</f>
        <v/>
      </c>
      <c r="G64" s="84">
        <f>ROUNDUP((D64/2),0)*Q64</f>
        <v/>
      </c>
      <c r="H64" s="239" t="inlineStr">
        <is>
          <t>280</t>
        </is>
      </c>
      <c r="I64" s="83" t="inlineStr">
        <is>
          <t>58%</t>
        </is>
      </c>
      <c r="J64" s="83" t="inlineStr">
        <is>
          <t>48%</t>
        </is>
      </c>
      <c r="K64" s="222" t="inlineStr">
        <is>
          <t>48%</t>
        </is>
      </c>
      <c r="L64" s="741" t="inlineStr">
        <is>
          <t>57</t>
        </is>
      </c>
      <c r="M64" s="83" t="inlineStr">
        <is>
          <t>48%</t>
        </is>
      </c>
      <c r="N64" s="73" t="inlineStr">
        <is>
          <t>16%</t>
        </is>
      </c>
      <c r="O64" s="84" t="inlineStr">
        <is>
          <t>26</t>
        </is>
      </c>
      <c r="P64" s="83" t="inlineStr">
        <is>
          <t>35</t>
        </is>
      </c>
      <c r="Q64" s="84" t="inlineStr">
        <is>
          <t>35</t>
        </is>
      </c>
    </row>
    <row r="65" ht="24" customHeight="1">
      <c r="A65" s="11" t="n"/>
      <c r="B65" s="82" t="inlineStr">
        <is>
          <t>十阶4星</t>
        </is>
      </c>
      <c r="C65" s="83" t="inlineStr">
        <is>
          <t>174</t>
        </is>
      </c>
      <c r="D65" s="83" t="inlineStr">
        <is>
          <t>300</t>
        </is>
      </c>
      <c r="E65" s="83">
        <f>P65&amp;"/"&amp;Q65</f>
        <v/>
      </c>
      <c r="F65" s="83">
        <f>ROUNDUP((D65/2),0)*P65</f>
        <v/>
      </c>
      <c r="G65" s="84">
        <f>ROUNDUP((D65/2),0)*Q65</f>
        <v/>
      </c>
      <c r="H65" s="239" t="inlineStr">
        <is>
          <t>300</t>
        </is>
      </c>
      <c r="I65" s="83" t="inlineStr">
        <is>
          <t>60%</t>
        </is>
      </c>
      <c r="J65" s="83" t="inlineStr">
        <is>
          <t>50%</t>
        </is>
      </c>
      <c r="K65" s="222" t="inlineStr">
        <is>
          <t>50%</t>
        </is>
      </c>
      <c r="L65" s="741" t="inlineStr">
        <is>
          <t>58</t>
        </is>
      </c>
      <c r="M65" s="83" t="inlineStr">
        <is>
          <t>50%</t>
        </is>
      </c>
      <c r="N65" s="73" t="inlineStr">
        <is>
          <t>17%</t>
        </is>
      </c>
      <c r="O65" s="84" t="inlineStr">
        <is>
          <t>28</t>
        </is>
      </c>
      <c r="P65" s="83" t="inlineStr">
        <is>
          <t>40</t>
        </is>
      </c>
      <c r="Q65" s="84" t="inlineStr">
        <is>
          <t>40</t>
        </is>
      </c>
    </row>
    <row r="66" ht="24" customHeight="1">
      <c r="A66" s="11" t="n"/>
      <c r="B66" s="89" t="inlineStr">
        <is>
          <t>十阶5星</t>
        </is>
      </c>
      <c r="C66" s="90" t="inlineStr">
        <is>
          <t>200</t>
        </is>
      </c>
      <c r="D66" s="91" t="inlineStr">
        <is>
          <t>x</t>
        </is>
      </c>
      <c r="E66" s="91" t="inlineStr">
        <is>
          <t>x</t>
        </is>
      </c>
      <c r="F66" s="91" t="inlineStr">
        <is>
          <t>x</t>
        </is>
      </c>
      <c r="G66" s="92" t="inlineStr">
        <is>
          <t>x</t>
        </is>
      </c>
      <c r="H66" s="268" t="inlineStr">
        <is>
          <t>350</t>
        </is>
      </c>
      <c r="I66" s="90" t="inlineStr">
        <is>
          <t>65%</t>
        </is>
      </c>
      <c r="J66" s="90" t="inlineStr">
        <is>
          <t>55%</t>
        </is>
      </c>
      <c r="K66" s="882" t="inlineStr">
        <is>
          <t>55%</t>
        </is>
      </c>
      <c r="L66" s="742" t="inlineStr">
        <is>
          <t>60</t>
        </is>
      </c>
      <c r="M66" s="90" t="inlineStr">
        <is>
          <t>55%</t>
        </is>
      </c>
      <c r="N66" s="268" t="inlineStr">
        <is>
          <t>20%</t>
        </is>
      </c>
      <c r="O66" s="224" t="inlineStr">
        <is>
          <t>30</t>
        </is>
      </c>
      <c r="P66" s="66" t="inlineStr">
        <is>
          <t>x</t>
        </is>
      </c>
      <c r="Q66" s="67" t="inlineStr">
        <is>
          <t>x</t>
        </is>
      </c>
    </row>
    <row r="67" ht="24" customHeight="1">
      <c r="A67" s="55" t="inlineStr">
        <is>
          <t>适用范围</t>
        </is>
      </c>
      <c r="B67" s="1112" t="inlineStr">
        <is>
          <t>匠功等级不能超过匠心</t>
        </is>
      </c>
      <c r="C67" s="270" t="n"/>
      <c r="D67" s="270" t="n"/>
      <c r="E67" s="270" t="n"/>
      <c r="F67" s="270" t="n"/>
      <c r="G67" s="270" t="n"/>
      <c r="H67" s="1188" t="inlineStr">
        <is>
          <t>匠心属性，打铁翻倍</t>
        </is>
      </c>
      <c r="I67" s="270" t="n"/>
      <c r="J67" s="270" t="n"/>
      <c r="K67" s="427" t="n"/>
      <c r="L67" s="1188" t="inlineStr">
        <is>
          <t>匠功属性，打铁生效</t>
        </is>
      </c>
      <c r="M67" s="270" t="n"/>
      <c r="N67" s="270" t="n"/>
      <c r="O67" s="427" t="n"/>
      <c r="P67" s="1309" t="inlineStr"/>
    </row>
    <row r="68" ht="24" customHeight="1">
      <c r="A68" s="1310" t="inlineStr"/>
      <c r="B68" s="3" t="n"/>
      <c r="C68" s="3" t="n"/>
      <c r="D68" s="3" t="n"/>
      <c r="E68" s="3" t="n"/>
      <c r="F68" s="3" t="n"/>
      <c r="G68" s="3" t="n"/>
      <c r="H68" s="3" t="n"/>
      <c r="I68" s="3" t="n"/>
      <c r="J68" s="3" t="n"/>
      <c r="K68" s="3" t="n"/>
      <c r="L68" s="3" t="n"/>
      <c r="M68" s="3" t="n"/>
      <c r="N68" s="3" t="n"/>
      <c r="O68" s="3" t="n"/>
    </row>
    <row r="69" ht="24" customHeight="1">
      <c r="A69" s="202" t="inlineStr">
        <is>
          <t>匠艺</t>
        </is>
      </c>
      <c r="B69" s="202" t="inlineStr">
        <is>
          <t>属性</t>
        </is>
      </c>
      <c r="C69" s="202" t="inlineStr">
        <is>
          <t>战斗力</t>
        </is>
      </c>
      <c r="D69" s="205" t="inlineStr">
        <is>
          <t>进度值</t>
        </is>
      </c>
      <c r="E69" s="202" t="inlineStr">
        <is>
          <t>单次材料</t>
        </is>
      </c>
      <c r="F69" s="202" t="inlineStr">
        <is>
          <t>满值百炼</t>
        </is>
      </c>
      <c r="G69" s="24" t="inlineStr">
        <is>
          <t>满值熔炉</t>
        </is>
      </c>
      <c r="H69" s="202" t="inlineStr">
        <is>
          <t>技能附伤</t>
        </is>
      </c>
      <c r="I69" s="227" t="inlineStr">
        <is>
          <t>空手附伤</t>
        </is>
      </c>
      <c r="J69" s="227" t="inlineStr">
        <is>
          <t>固定伤害</t>
        </is>
      </c>
      <c r="K69" s="227" t="inlineStr">
        <is>
          <t>暴击率</t>
        </is>
      </c>
      <c r="L69" s="227" t="inlineStr">
        <is>
          <t>扔武增伤</t>
        </is>
      </c>
      <c r="M69" s="227" t="inlineStr">
        <is>
          <t>空手穿透</t>
        </is>
      </c>
      <c r="N69" s="227" t="inlineStr">
        <is>
          <t>技能穿透</t>
        </is>
      </c>
      <c r="O69" s="204" t="inlineStr">
        <is>
          <t>真实伤害</t>
        </is>
      </c>
      <c r="P69" s="118" t="inlineStr">
        <is>
          <t>单次百炼</t>
        </is>
      </c>
      <c r="Q69" s="118" t="inlineStr">
        <is>
          <t>单次熔炉</t>
        </is>
      </c>
    </row>
    <row r="70" ht="24" customHeight="1">
      <c r="A70" s="691" t="inlineStr">
        <is>
          <t>铸剑师
打铁翻倍
激活条件
四阶 0 星</t>
        </is>
      </c>
      <c r="B70" s="683" t="inlineStr">
        <is>
          <t>0级</t>
        </is>
      </c>
      <c r="C70" s="566" t="inlineStr">
        <is>
          <t>0.6</t>
        </is>
      </c>
      <c r="D70" s="683" t="inlineStr">
        <is>
          <t>30</t>
        </is>
      </c>
      <c r="E70" s="566">
        <f>P70&amp;"/"&amp;Q70</f>
        <v/>
      </c>
      <c r="F70" s="566">
        <f>ROUNDUP((D70/2),0)*P70</f>
        <v/>
      </c>
      <c r="G70" s="684">
        <f>ROUNDUP((D70/2),0)*Q70</f>
        <v/>
      </c>
      <c r="H70" s="558" t="inlineStr">
        <is>
          <t>2</t>
        </is>
      </c>
      <c r="I70" s="566" t="inlineStr">
        <is>
          <t>2</t>
        </is>
      </c>
      <c r="J70" s="566" t="inlineStr">
        <is>
          <t>3</t>
        </is>
      </c>
      <c r="K70" s="666" t="inlineStr">
        <is>
          <t>x</t>
        </is>
      </c>
      <c r="L70" s="666" t="inlineStr">
        <is>
          <t>x</t>
        </is>
      </c>
      <c r="M70" s="666" t="inlineStr">
        <is>
          <t>x</t>
        </is>
      </c>
      <c r="N70" s="666" t="inlineStr">
        <is>
          <t>x</t>
        </is>
      </c>
      <c r="O70" s="1056" t="inlineStr">
        <is>
          <t>x</t>
        </is>
      </c>
      <c r="P70" s="340" t="inlineStr">
        <is>
          <t>3</t>
        </is>
      </c>
      <c r="Q70" s="207" t="inlineStr">
        <is>
          <t>3</t>
        </is>
      </c>
    </row>
    <row r="71" ht="24" customHeight="1">
      <c r="A71" s="414" t="n"/>
      <c r="B71" s="239" t="inlineStr">
        <is>
          <t>1级</t>
        </is>
      </c>
      <c r="C71" s="83" t="inlineStr">
        <is>
          <t>0.9</t>
        </is>
      </c>
      <c r="D71" s="239" t="inlineStr">
        <is>
          <t>40</t>
        </is>
      </c>
      <c r="E71" s="83">
        <f>P71&amp;"/"&amp;Q71</f>
        <v/>
      </c>
      <c r="F71" s="83">
        <f>ROUNDUP((D71/2),0)*P71</f>
        <v/>
      </c>
      <c r="G71" s="222">
        <f>ROUNDUP((D71/2),0)*Q71</f>
        <v/>
      </c>
      <c r="H71" s="82" t="inlineStr">
        <is>
          <t>4</t>
        </is>
      </c>
      <c r="I71" s="83" t="inlineStr">
        <is>
          <t>4</t>
        </is>
      </c>
      <c r="J71" s="83" t="inlineStr">
        <is>
          <t>6</t>
        </is>
      </c>
      <c r="K71" s="87" t="inlineStr">
        <is>
          <t>x</t>
        </is>
      </c>
      <c r="L71" s="87" t="inlineStr">
        <is>
          <t>x</t>
        </is>
      </c>
      <c r="M71" s="87" t="inlineStr">
        <is>
          <t>x</t>
        </is>
      </c>
      <c r="N71" s="87" t="inlineStr">
        <is>
          <t>x</t>
        </is>
      </c>
      <c r="O71" s="88" t="inlineStr">
        <is>
          <t>x</t>
        </is>
      </c>
      <c r="P71" s="83" t="inlineStr">
        <is>
          <t>5</t>
        </is>
      </c>
      <c r="Q71" s="84" t="inlineStr">
        <is>
          <t>5</t>
        </is>
      </c>
    </row>
    <row r="72" ht="24" customHeight="1">
      <c r="A72" s="414" t="n"/>
      <c r="B72" s="239" t="inlineStr">
        <is>
          <t>2级</t>
        </is>
      </c>
      <c r="C72" s="83" t="inlineStr">
        <is>
          <t>1.5</t>
        </is>
      </c>
      <c r="D72" s="239" t="inlineStr">
        <is>
          <t>50</t>
        </is>
      </c>
      <c r="E72" s="83">
        <f>P72&amp;"/"&amp;Q72</f>
        <v/>
      </c>
      <c r="F72" s="83">
        <f>ROUNDUP((D72/2),0)*P72</f>
        <v/>
      </c>
      <c r="G72" s="222">
        <f>ROUNDUP((D72/2),0)*Q72</f>
        <v/>
      </c>
      <c r="H72" s="82" t="inlineStr">
        <is>
          <t>8</t>
        </is>
      </c>
      <c r="I72" s="83" t="inlineStr">
        <is>
          <t>8</t>
        </is>
      </c>
      <c r="J72" s="83" t="inlineStr">
        <is>
          <t>9</t>
        </is>
      </c>
      <c r="K72" s="87" t="inlineStr">
        <is>
          <t>x</t>
        </is>
      </c>
      <c r="L72" s="87" t="inlineStr">
        <is>
          <t>x</t>
        </is>
      </c>
      <c r="M72" s="87" t="inlineStr">
        <is>
          <t>x</t>
        </is>
      </c>
      <c r="N72" s="87" t="inlineStr">
        <is>
          <t>x</t>
        </is>
      </c>
      <c r="O72" s="88" t="inlineStr">
        <is>
          <t>x</t>
        </is>
      </c>
      <c r="P72" s="83" t="inlineStr">
        <is>
          <t>7</t>
        </is>
      </c>
      <c r="Q72" s="84" t="inlineStr">
        <is>
          <t>7</t>
        </is>
      </c>
    </row>
    <row r="73" ht="24" customHeight="1">
      <c r="A73" s="414" t="n"/>
      <c r="B73" s="239" t="inlineStr">
        <is>
          <t>3级</t>
        </is>
      </c>
      <c r="C73" s="83" t="inlineStr">
        <is>
          <t>1.8</t>
        </is>
      </c>
      <c r="D73" s="239" t="inlineStr">
        <is>
          <t>60</t>
        </is>
      </c>
      <c r="E73" s="83">
        <f>P73&amp;"/"&amp;Q73</f>
        <v/>
      </c>
      <c r="F73" s="83">
        <f>ROUNDUP((D73/2),0)*P73</f>
        <v/>
      </c>
      <c r="G73" s="222">
        <f>ROUNDUP((D73/2),0)*Q73</f>
        <v/>
      </c>
      <c r="H73" s="82" t="inlineStr">
        <is>
          <t>12</t>
        </is>
      </c>
      <c r="I73" s="83" t="inlineStr">
        <is>
          <t>12</t>
        </is>
      </c>
      <c r="J73" s="83" t="inlineStr">
        <is>
          <t>12</t>
        </is>
      </c>
      <c r="K73" s="87" t="inlineStr">
        <is>
          <t>x</t>
        </is>
      </c>
      <c r="L73" s="87" t="inlineStr">
        <is>
          <t>x</t>
        </is>
      </c>
      <c r="M73" s="87" t="inlineStr">
        <is>
          <t>x</t>
        </is>
      </c>
      <c r="N73" s="87" t="inlineStr">
        <is>
          <t>x</t>
        </is>
      </c>
      <c r="O73" s="88" t="inlineStr">
        <is>
          <t>x</t>
        </is>
      </c>
      <c r="P73" s="83" t="inlineStr">
        <is>
          <t>9</t>
        </is>
      </c>
      <c r="Q73" s="84" t="inlineStr">
        <is>
          <t>9</t>
        </is>
      </c>
    </row>
    <row r="74" ht="24" customHeight="1">
      <c r="A74" s="414" t="n"/>
      <c r="B74" s="239" t="inlineStr">
        <is>
          <t>4级</t>
        </is>
      </c>
      <c r="C74" s="83" t="inlineStr">
        <is>
          <t>2.4</t>
        </is>
      </c>
      <c r="D74" s="239" t="inlineStr">
        <is>
          <t>80</t>
        </is>
      </c>
      <c r="E74" s="83">
        <f>P74&amp;"/"&amp;Q74</f>
        <v/>
      </c>
      <c r="F74" s="83">
        <f>ROUNDUP((D74/2),0)*P74</f>
        <v/>
      </c>
      <c r="G74" s="222">
        <f>ROUNDUP((D74/2),0)*Q74</f>
        <v/>
      </c>
      <c r="H74" s="85" t="inlineStr">
        <is>
          <t>16</t>
        </is>
      </c>
      <c r="I74" s="86" t="inlineStr">
        <is>
          <t>16</t>
        </is>
      </c>
      <c r="J74" s="86" t="inlineStr">
        <is>
          <t>15</t>
        </is>
      </c>
      <c r="K74" s="83" t="inlineStr">
        <is>
          <t>4%</t>
        </is>
      </c>
      <c r="L74" s="83" t="inlineStr">
        <is>
          <t>4%</t>
        </is>
      </c>
      <c r="M74" s="87" t="inlineStr">
        <is>
          <t>x</t>
        </is>
      </c>
      <c r="N74" s="87" t="inlineStr">
        <is>
          <t>x</t>
        </is>
      </c>
      <c r="O74" s="88" t="inlineStr">
        <is>
          <t>x</t>
        </is>
      </c>
      <c r="P74" s="83" t="inlineStr">
        <is>
          <t>18</t>
        </is>
      </c>
      <c r="Q74" s="84" t="inlineStr">
        <is>
          <t>18</t>
        </is>
      </c>
    </row>
    <row r="75" ht="24" customHeight="1">
      <c r="A75" s="414" t="n"/>
      <c r="B75" s="239" t="inlineStr">
        <is>
          <t>5级</t>
        </is>
      </c>
      <c r="C75" s="83" t="inlineStr">
        <is>
          <t>2.7</t>
        </is>
      </c>
      <c r="D75" s="132" t="inlineStr">
        <is>
          <t>100</t>
        </is>
      </c>
      <c r="E75" s="83">
        <f>P75&amp;"/"&amp;Q75</f>
        <v/>
      </c>
      <c r="F75" s="83">
        <f>ROUNDUP((D75/2),0)*P75</f>
        <v/>
      </c>
      <c r="G75" s="222">
        <f>ROUNDUP((D75/2),0)*Q75</f>
        <v/>
      </c>
      <c r="H75" s="85" t="inlineStr">
        <is>
          <t>22</t>
        </is>
      </c>
      <c r="I75" s="86" t="inlineStr">
        <is>
          <t>22</t>
        </is>
      </c>
      <c r="J75" s="86" t="inlineStr">
        <is>
          <t>18</t>
        </is>
      </c>
      <c r="K75" s="83" t="inlineStr">
        <is>
          <t>5%</t>
        </is>
      </c>
      <c r="L75" s="83" t="inlineStr">
        <is>
          <t>5%</t>
        </is>
      </c>
      <c r="M75" s="83" t="inlineStr">
        <is>
          <t>5%</t>
        </is>
      </c>
      <c r="N75" s="87" t="inlineStr">
        <is>
          <t>x</t>
        </is>
      </c>
      <c r="O75" s="88" t="inlineStr">
        <is>
          <t>x</t>
        </is>
      </c>
      <c r="P75" s="86" t="inlineStr">
        <is>
          <t>22</t>
        </is>
      </c>
      <c r="Q75" s="236" t="inlineStr">
        <is>
          <t>22</t>
        </is>
      </c>
    </row>
    <row r="76" ht="24" customHeight="1">
      <c r="A76" s="414" t="n"/>
      <c r="B76" s="239" t="inlineStr">
        <is>
          <t>6级</t>
        </is>
      </c>
      <c r="C76" s="83" t="inlineStr">
        <is>
          <t>6.7</t>
        </is>
      </c>
      <c r="D76" s="132" t="inlineStr">
        <is>
          <t>120</t>
        </is>
      </c>
      <c r="E76" s="83">
        <f>P76&amp;"/"&amp;Q76</f>
        <v/>
      </c>
      <c r="F76" s="83">
        <f>ROUNDUP((D76/2),0)*P76</f>
        <v/>
      </c>
      <c r="G76" s="222">
        <f>ROUNDUP((D76/2),0)*Q76</f>
        <v/>
      </c>
      <c r="H76" s="85" t="inlineStr">
        <is>
          <t>28</t>
        </is>
      </c>
      <c r="I76" s="86" t="inlineStr">
        <is>
          <t>28</t>
        </is>
      </c>
      <c r="J76" s="86" t="inlineStr">
        <is>
          <t>21</t>
        </is>
      </c>
      <c r="K76" s="86" t="inlineStr">
        <is>
          <t>6%</t>
        </is>
      </c>
      <c r="L76" s="86" t="inlineStr">
        <is>
          <t>6%</t>
        </is>
      </c>
      <c r="M76" s="86" t="inlineStr">
        <is>
          <t>6%</t>
        </is>
      </c>
      <c r="N76" s="86" t="inlineStr">
        <is>
          <t>6%</t>
        </is>
      </c>
      <c r="O76" s="236" t="inlineStr">
        <is>
          <t>6</t>
        </is>
      </c>
      <c r="P76" s="86" t="inlineStr">
        <is>
          <t>26</t>
        </is>
      </c>
      <c r="Q76" s="236" t="inlineStr">
        <is>
          <t>26</t>
        </is>
      </c>
    </row>
    <row r="77" ht="24" customHeight="1">
      <c r="A77" s="414" t="n"/>
      <c r="B77" s="239" t="inlineStr">
        <is>
          <t>7级</t>
        </is>
      </c>
      <c r="C77" s="83" t="inlineStr">
        <is>
          <t>7</t>
        </is>
      </c>
      <c r="D77" s="132" t="inlineStr">
        <is>
          <t>140</t>
        </is>
      </c>
      <c r="E77" s="83">
        <f>P77&amp;"/"&amp;Q77</f>
        <v/>
      </c>
      <c r="F77" s="83">
        <f>ROUNDUP((D77/2),0)*P77</f>
        <v/>
      </c>
      <c r="G77" s="222">
        <f>ROUNDUP((D77/2),0)*Q77</f>
        <v/>
      </c>
      <c r="H77" s="85" t="inlineStr">
        <is>
          <t>34</t>
        </is>
      </c>
      <c r="I77" s="86" t="inlineStr">
        <is>
          <t>34</t>
        </is>
      </c>
      <c r="J77" s="86" t="inlineStr">
        <is>
          <t>24</t>
        </is>
      </c>
      <c r="K77" s="83" t="inlineStr">
        <is>
          <t>7%</t>
        </is>
      </c>
      <c r="L77" s="83" t="inlineStr">
        <is>
          <t>7%</t>
        </is>
      </c>
      <c r="M77" s="83" t="inlineStr">
        <is>
          <t>7%</t>
        </is>
      </c>
      <c r="N77" s="83" t="inlineStr">
        <is>
          <t>7%</t>
        </is>
      </c>
      <c r="O77" s="84" t="inlineStr">
        <is>
          <t>7</t>
        </is>
      </c>
      <c r="P77" s="86" t="inlineStr">
        <is>
          <t>30</t>
        </is>
      </c>
      <c r="Q77" s="236" t="inlineStr">
        <is>
          <t>30</t>
        </is>
      </c>
    </row>
    <row r="78" ht="24" customHeight="1">
      <c r="A78" s="414" t="n"/>
      <c r="B78" s="239" t="inlineStr">
        <is>
          <t>8级</t>
        </is>
      </c>
      <c r="C78" s="83" t="inlineStr">
        <is>
          <t>8.5</t>
        </is>
      </c>
      <c r="D78" s="132" t="inlineStr">
        <is>
          <t>160</t>
        </is>
      </c>
      <c r="E78" s="83">
        <f>P78&amp;"/"&amp;Q78</f>
        <v/>
      </c>
      <c r="F78" s="83">
        <f>ROUNDUP((D78/2),0)*P78</f>
        <v/>
      </c>
      <c r="G78" s="222">
        <f>ROUNDUP((D78/2),0)*Q78</f>
        <v/>
      </c>
      <c r="H78" s="85" t="inlineStr">
        <is>
          <t>40</t>
        </is>
      </c>
      <c r="I78" s="86" t="inlineStr">
        <is>
          <t>40</t>
        </is>
      </c>
      <c r="J78" s="86" t="inlineStr">
        <is>
          <t>27</t>
        </is>
      </c>
      <c r="K78" s="86" t="inlineStr">
        <is>
          <t>8%</t>
        </is>
      </c>
      <c r="L78" s="86" t="inlineStr">
        <is>
          <t>8%</t>
        </is>
      </c>
      <c r="M78" s="86" t="inlineStr">
        <is>
          <t>8%</t>
        </is>
      </c>
      <c r="N78" s="86" t="inlineStr">
        <is>
          <t>8%</t>
        </is>
      </c>
      <c r="O78" s="236" t="inlineStr">
        <is>
          <t>8</t>
        </is>
      </c>
      <c r="P78" s="86" t="inlineStr">
        <is>
          <t>34</t>
        </is>
      </c>
      <c r="Q78" s="236" t="inlineStr">
        <is>
          <t>34</t>
        </is>
      </c>
    </row>
    <row r="79" ht="24" customHeight="1">
      <c r="A79" s="414" t="n"/>
      <c r="B79" s="239" t="inlineStr">
        <is>
          <t>9级</t>
        </is>
      </c>
      <c r="C79" s="83" t="inlineStr">
        <is>
          <t>8.8</t>
        </is>
      </c>
      <c r="D79" s="132" t="inlineStr">
        <is>
          <t>180</t>
        </is>
      </c>
      <c r="E79" s="83">
        <f>P79&amp;"/"&amp;Q79</f>
        <v/>
      </c>
      <c r="F79" s="83">
        <f>ROUNDUP((D79/2),0)*P79</f>
        <v/>
      </c>
      <c r="G79" s="222">
        <f>ROUNDUP((D79/2),0)*Q79</f>
        <v/>
      </c>
      <c r="H79" s="85" t="inlineStr">
        <is>
          <t>50</t>
        </is>
      </c>
      <c r="I79" s="86" t="inlineStr">
        <is>
          <t>50</t>
        </is>
      </c>
      <c r="J79" s="86" t="inlineStr">
        <is>
          <t>30</t>
        </is>
      </c>
      <c r="K79" s="86" t="inlineStr">
        <is>
          <t>10%</t>
        </is>
      </c>
      <c r="L79" s="86" t="inlineStr">
        <is>
          <t>10%</t>
        </is>
      </c>
      <c r="M79" s="86" t="inlineStr">
        <is>
          <t>10%</t>
        </is>
      </c>
      <c r="N79" s="86" t="inlineStr">
        <is>
          <t>10%</t>
        </is>
      </c>
      <c r="O79" s="236" t="inlineStr">
        <is>
          <t>9</t>
        </is>
      </c>
      <c r="P79" s="86" t="inlineStr">
        <is>
          <t>38</t>
        </is>
      </c>
      <c r="Q79" s="236" t="inlineStr">
        <is>
          <t>38</t>
        </is>
      </c>
    </row>
    <row r="80" ht="24" customHeight="1">
      <c r="A80" s="414" t="n"/>
      <c r="B80" s="268" t="inlineStr">
        <is>
          <t>10级</t>
        </is>
      </c>
      <c r="C80" s="90" t="inlineStr">
        <is>
          <t>10.3</t>
        </is>
      </c>
      <c r="D80" s="669" t="inlineStr">
        <is>
          <t>x</t>
        </is>
      </c>
      <c r="E80" s="91" t="inlineStr">
        <is>
          <t>x</t>
        </is>
      </c>
      <c r="F80" s="91" t="inlineStr">
        <is>
          <t>x</t>
        </is>
      </c>
      <c r="G80" s="692" t="inlineStr">
        <is>
          <t>x</t>
        </is>
      </c>
      <c r="H80" s="89" t="inlineStr">
        <is>
          <t>65</t>
        </is>
      </c>
      <c r="I80" s="90" t="inlineStr">
        <is>
          <t>65</t>
        </is>
      </c>
      <c r="J80" s="90" t="inlineStr">
        <is>
          <t>40</t>
        </is>
      </c>
      <c r="K80" s="90" t="inlineStr">
        <is>
          <t>12%</t>
        </is>
      </c>
      <c r="L80" s="90" t="inlineStr">
        <is>
          <t>12%</t>
        </is>
      </c>
      <c r="M80" s="90" t="inlineStr">
        <is>
          <t>12%</t>
        </is>
      </c>
      <c r="N80" s="90" t="inlineStr">
        <is>
          <t>12%</t>
        </is>
      </c>
      <c r="O80" s="224" t="inlineStr">
        <is>
          <t>10</t>
        </is>
      </c>
      <c r="P80" s="91" t="inlineStr">
        <is>
          <t>x</t>
        </is>
      </c>
      <c r="Q80" s="92" t="inlineStr">
        <is>
          <t>x</t>
        </is>
      </c>
    </row>
    <row r="81" ht="24" customHeight="1">
      <c r="A81" s="765" t="inlineStr"/>
      <c r="B81" s="3" t="n"/>
      <c r="C81" s="3" t="n"/>
      <c r="D81" s="3" t="n"/>
      <c r="E81" s="3" t="n"/>
      <c r="F81" s="3" t="n"/>
      <c r="G81" s="3" t="n"/>
      <c r="H81" s="3" t="n"/>
      <c r="I81" s="3" t="n"/>
      <c r="J81" s="3" t="n"/>
      <c r="K81" s="3" t="n"/>
      <c r="L81" s="3" t="n"/>
      <c r="M81" s="3" t="n"/>
      <c r="N81" s="3" t="n"/>
      <c r="O81" s="3" t="n"/>
    </row>
    <row r="82" ht="24" customHeight="1">
      <c r="A82" s="202" t="inlineStr">
        <is>
          <t>匠艺</t>
        </is>
      </c>
      <c r="B82" s="202" t="inlineStr">
        <is>
          <t>属性</t>
        </is>
      </c>
      <c r="C82" s="202" t="inlineStr">
        <is>
          <t>战斗力</t>
        </is>
      </c>
      <c r="D82" s="205" t="inlineStr">
        <is>
          <t>进度值</t>
        </is>
      </c>
      <c r="E82" s="202" t="inlineStr">
        <is>
          <t>单次材料</t>
        </is>
      </c>
      <c r="F82" s="202" t="inlineStr">
        <is>
          <t>满值百炼</t>
        </is>
      </c>
      <c r="G82" s="24" t="inlineStr">
        <is>
          <t>满值熔炉</t>
        </is>
      </c>
      <c r="H82" s="202" t="inlineStr">
        <is>
          <t>技能附减</t>
        </is>
      </c>
      <c r="I82" s="202" t="inlineStr">
        <is>
          <t>空手附减</t>
        </is>
      </c>
      <c r="J82" s="202" t="inlineStr">
        <is>
          <t>固定减伤</t>
        </is>
      </c>
      <c r="K82" s="202" t="inlineStr">
        <is>
          <t>抗暴率</t>
        </is>
      </c>
      <c r="L82" s="202" t="inlineStr">
        <is>
          <t>武器减伤</t>
        </is>
      </c>
      <c r="M82" s="202" t="inlineStr">
        <is>
          <t>空手抗穿</t>
        </is>
      </c>
      <c r="N82" s="202" t="inlineStr">
        <is>
          <t>技能抗穿</t>
        </is>
      </c>
      <c r="O82" s="386" t="inlineStr">
        <is>
          <t>真实伤害</t>
        </is>
      </c>
      <c r="P82" s="118" t="inlineStr">
        <is>
          <t>单次百炼</t>
        </is>
      </c>
      <c r="Q82" s="118" t="inlineStr">
        <is>
          <t>单次熔炉</t>
        </is>
      </c>
    </row>
    <row r="83" ht="24" customHeight="1">
      <c r="A83" s="757" t="inlineStr">
        <is>
          <t>护甲匠
打铁翻倍
激活条件
五阶 0 星</t>
        </is>
      </c>
      <c r="B83" s="683" t="inlineStr">
        <is>
          <t>0级</t>
        </is>
      </c>
      <c r="C83" s="566" t="inlineStr">
        <is>
          <t>0.6</t>
        </is>
      </c>
      <c r="D83" s="683" t="inlineStr">
        <is>
          <t>30</t>
        </is>
      </c>
      <c r="E83" s="566">
        <f>P83&amp;"/"&amp;Q83</f>
        <v/>
      </c>
      <c r="F83" s="566">
        <f>ROUNDUP((D83/2),0)*P83</f>
        <v/>
      </c>
      <c r="G83" s="684">
        <f>ROUNDUP((D83/2),0)*Q83</f>
        <v/>
      </c>
      <c r="H83" s="558" t="inlineStr">
        <is>
          <t>2</t>
        </is>
      </c>
      <c r="I83" s="566" t="inlineStr">
        <is>
          <t>2</t>
        </is>
      </c>
      <c r="J83" s="566" t="inlineStr">
        <is>
          <t>3</t>
        </is>
      </c>
      <c r="K83" s="666" t="inlineStr">
        <is>
          <t>x</t>
        </is>
      </c>
      <c r="L83" s="666" t="inlineStr">
        <is>
          <t>x</t>
        </is>
      </c>
      <c r="M83" s="666" t="inlineStr">
        <is>
          <t>x</t>
        </is>
      </c>
      <c r="N83" s="666" t="inlineStr">
        <is>
          <t>x</t>
        </is>
      </c>
      <c r="O83" s="1056" t="inlineStr">
        <is>
          <t>x</t>
        </is>
      </c>
      <c r="P83" s="340" t="inlineStr">
        <is>
          <t>3</t>
        </is>
      </c>
      <c r="Q83" s="207" t="inlineStr">
        <is>
          <t>3</t>
        </is>
      </c>
    </row>
    <row r="84" ht="24" customHeight="1">
      <c r="A84" s="414" t="n"/>
      <c r="B84" s="239" t="inlineStr">
        <is>
          <t>1级</t>
        </is>
      </c>
      <c r="C84" s="83" t="inlineStr">
        <is>
          <t>0.9</t>
        </is>
      </c>
      <c r="D84" s="239" t="inlineStr">
        <is>
          <t>40</t>
        </is>
      </c>
      <c r="E84" s="83">
        <f>P84&amp;"/"&amp;Q84</f>
        <v/>
      </c>
      <c r="F84" s="83">
        <f>ROUNDUP((D84/2),0)*P84</f>
        <v/>
      </c>
      <c r="G84" s="222">
        <f>ROUNDUP((D84/2),0)*Q84</f>
        <v/>
      </c>
      <c r="H84" s="82" t="inlineStr">
        <is>
          <t>4</t>
        </is>
      </c>
      <c r="I84" s="83" t="inlineStr">
        <is>
          <t>4</t>
        </is>
      </c>
      <c r="J84" s="83" t="inlineStr">
        <is>
          <t>6</t>
        </is>
      </c>
      <c r="K84" s="87" t="inlineStr">
        <is>
          <t>x</t>
        </is>
      </c>
      <c r="L84" s="87" t="inlineStr">
        <is>
          <t>x</t>
        </is>
      </c>
      <c r="M84" s="87" t="inlineStr">
        <is>
          <t>x</t>
        </is>
      </c>
      <c r="N84" s="87" t="inlineStr">
        <is>
          <t>x</t>
        </is>
      </c>
      <c r="O84" s="88" t="inlineStr">
        <is>
          <t>x</t>
        </is>
      </c>
      <c r="P84" s="83" t="inlineStr">
        <is>
          <t>5</t>
        </is>
      </c>
      <c r="Q84" s="84" t="inlineStr">
        <is>
          <t>5</t>
        </is>
      </c>
    </row>
    <row r="85" ht="24" customHeight="1">
      <c r="A85" s="414" t="n"/>
      <c r="B85" s="239" t="inlineStr">
        <is>
          <t>2级</t>
        </is>
      </c>
      <c r="C85" s="83" t="inlineStr">
        <is>
          <t>1.5</t>
        </is>
      </c>
      <c r="D85" s="239" t="inlineStr">
        <is>
          <t>50</t>
        </is>
      </c>
      <c r="E85" s="83">
        <f>P85&amp;"/"&amp;Q85</f>
        <v/>
      </c>
      <c r="F85" s="83">
        <f>ROUNDUP((D85/2),0)*P85</f>
        <v/>
      </c>
      <c r="G85" s="222">
        <f>ROUNDUP((D85/2),0)*Q85</f>
        <v/>
      </c>
      <c r="H85" s="82" t="inlineStr">
        <is>
          <t>8</t>
        </is>
      </c>
      <c r="I85" s="83" t="inlineStr">
        <is>
          <t>8</t>
        </is>
      </c>
      <c r="J85" s="83" t="inlineStr">
        <is>
          <t>9</t>
        </is>
      </c>
      <c r="K85" s="87" t="inlineStr">
        <is>
          <t>x</t>
        </is>
      </c>
      <c r="L85" s="87" t="inlineStr">
        <is>
          <t>x</t>
        </is>
      </c>
      <c r="M85" s="87" t="inlineStr">
        <is>
          <t>x</t>
        </is>
      </c>
      <c r="N85" s="87" t="inlineStr">
        <is>
          <t>x</t>
        </is>
      </c>
      <c r="O85" s="88" t="inlineStr">
        <is>
          <t>x</t>
        </is>
      </c>
      <c r="P85" s="83" t="inlineStr">
        <is>
          <t>7</t>
        </is>
      </c>
      <c r="Q85" s="84" t="inlineStr">
        <is>
          <t>7</t>
        </is>
      </c>
    </row>
    <row r="86" ht="24" customHeight="1">
      <c r="A86" s="414" t="n"/>
      <c r="B86" s="239" t="inlineStr">
        <is>
          <t>3级</t>
        </is>
      </c>
      <c r="C86" s="83" t="inlineStr">
        <is>
          <t>1.8</t>
        </is>
      </c>
      <c r="D86" s="239" t="inlineStr">
        <is>
          <t>60</t>
        </is>
      </c>
      <c r="E86" s="83">
        <f>P86&amp;"/"&amp;Q86</f>
        <v/>
      </c>
      <c r="F86" s="83">
        <f>ROUNDUP((D86/2),0)*P86</f>
        <v/>
      </c>
      <c r="G86" s="222">
        <f>ROUNDUP((D86/2),0)*Q86</f>
        <v/>
      </c>
      <c r="H86" s="82" t="inlineStr">
        <is>
          <t>12</t>
        </is>
      </c>
      <c r="I86" s="83" t="inlineStr">
        <is>
          <t>12</t>
        </is>
      </c>
      <c r="J86" s="83" t="inlineStr">
        <is>
          <t>12</t>
        </is>
      </c>
      <c r="K86" s="87" t="inlineStr">
        <is>
          <t>x</t>
        </is>
      </c>
      <c r="L86" s="87" t="inlineStr">
        <is>
          <t>x</t>
        </is>
      </c>
      <c r="M86" s="87" t="inlineStr">
        <is>
          <t>x</t>
        </is>
      </c>
      <c r="N86" s="87" t="inlineStr">
        <is>
          <t>x</t>
        </is>
      </c>
      <c r="O86" s="88" t="inlineStr">
        <is>
          <t>x</t>
        </is>
      </c>
      <c r="P86" s="83" t="inlineStr">
        <is>
          <t>9</t>
        </is>
      </c>
      <c r="Q86" s="84" t="inlineStr">
        <is>
          <t>9</t>
        </is>
      </c>
    </row>
    <row r="87" ht="24" customHeight="1">
      <c r="A87" s="414" t="n"/>
      <c r="B87" s="239" t="inlineStr">
        <is>
          <t>4级</t>
        </is>
      </c>
      <c r="C87" s="83" t="inlineStr">
        <is>
          <t>2.4</t>
        </is>
      </c>
      <c r="D87" s="239" t="inlineStr">
        <is>
          <t>80</t>
        </is>
      </c>
      <c r="E87" s="83">
        <f>P87&amp;"/"&amp;Q87</f>
        <v/>
      </c>
      <c r="F87" s="83">
        <f>ROUNDUP((D87/2),0)*P87</f>
        <v/>
      </c>
      <c r="G87" s="222">
        <f>ROUNDUP((D87/2),0)*Q87</f>
        <v/>
      </c>
      <c r="H87" s="85" t="inlineStr">
        <is>
          <t>16</t>
        </is>
      </c>
      <c r="I87" s="86" t="inlineStr">
        <is>
          <t>16</t>
        </is>
      </c>
      <c r="J87" s="86" t="inlineStr">
        <is>
          <t>15</t>
        </is>
      </c>
      <c r="K87" s="83" t="inlineStr">
        <is>
          <t>4%</t>
        </is>
      </c>
      <c r="L87" s="83" t="inlineStr">
        <is>
          <t>4%</t>
        </is>
      </c>
      <c r="M87" s="87" t="inlineStr">
        <is>
          <t>x</t>
        </is>
      </c>
      <c r="N87" s="87" t="inlineStr">
        <is>
          <t>x</t>
        </is>
      </c>
      <c r="O87" s="88" t="inlineStr">
        <is>
          <t>x</t>
        </is>
      </c>
      <c r="P87" s="83" t="inlineStr">
        <is>
          <t>18</t>
        </is>
      </c>
      <c r="Q87" s="84" t="inlineStr">
        <is>
          <t>18</t>
        </is>
      </c>
    </row>
    <row r="88" ht="24" customHeight="1">
      <c r="A88" s="414" t="n"/>
      <c r="B88" s="239" t="inlineStr">
        <is>
          <t>5级</t>
        </is>
      </c>
      <c r="C88" s="83" t="inlineStr">
        <is>
          <t>2.7</t>
        </is>
      </c>
      <c r="D88" s="132" t="inlineStr">
        <is>
          <t>100</t>
        </is>
      </c>
      <c r="E88" s="83">
        <f>P88&amp;"/"&amp;Q88</f>
        <v/>
      </c>
      <c r="F88" s="83">
        <f>ROUNDUP((D88/2),0)*P88</f>
        <v/>
      </c>
      <c r="G88" s="222">
        <f>ROUNDUP((D88/2),0)*Q88</f>
        <v/>
      </c>
      <c r="H88" s="85" t="inlineStr">
        <is>
          <t>22</t>
        </is>
      </c>
      <c r="I88" s="86" t="inlineStr">
        <is>
          <t>22</t>
        </is>
      </c>
      <c r="J88" s="86" t="inlineStr">
        <is>
          <t>18</t>
        </is>
      </c>
      <c r="K88" s="83" t="inlineStr">
        <is>
          <t>5%</t>
        </is>
      </c>
      <c r="L88" s="83" t="inlineStr">
        <is>
          <t>5%</t>
        </is>
      </c>
      <c r="M88" s="83" t="inlineStr">
        <is>
          <t>5%</t>
        </is>
      </c>
      <c r="N88" s="87" t="inlineStr">
        <is>
          <t>x</t>
        </is>
      </c>
      <c r="O88" s="88" t="inlineStr">
        <is>
          <t>x</t>
        </is>
      </c>
      <c r="P88" s="86" t="inlineStr">
        <is>
          <t>22</t>
        </is>
      </c>
      <c r="Q88" s="236" t="inlineStr">
        <is>
          <t>22</t>
        </is>
      </c>
    </row>
    <row r="89" ht="24" customHeight="1">
      <c r="A89" s="414" t="n"/>
      <c r="B89" s="239" t="inlineStr">
        <is>
          <t>6级</t>
        </is>
      </c>
      <c r="C89" s="83" t="inlineStr">
        <is>
          <t>6.7</t>
        </is>
      </c>
      <c r="D89" s="132" t="inlineStr">
        <is>
          <t>120</t>
        </is>
      </c>
      <c r="E89" s="83">
        <f>P89&amp;"/"&amp;Q89</f>
        <v/>
      </c>
      <c r="F89" s="83">
        <f>ROUNDUP((D89/2),0)*P89</f>
        <v/>
      </c>
      <c r="G89" s="222">
        <f>ROUNDUP((D89/2),0)*Q89</f>
        <v/>
      </c>
      <c r="H89" s="85" t="inlineStr">
        <is>
          <t>28</t>
        </is>
      </c>
      <c r="I89" s="86" t="inlineStr">
        <is>
          <t>28</t>
        </is>
      </c>
      <c r="J89" s="86" t="inlineStr">
        <is>
          <t>21</t>
        </is>
      </c>
      <c r="K89" s="83" t="inlineStr">
        <is>
          <t>6%</t>
        </is>
      </c>
      <c r="L89" s="83" t="inlineStr">
        <is>
          <t>6%</t>
        </is>
      </c>
      <c r="M89" s="83" t="inlineStr">
        <is>
          <t>6%</t>
        </is>
      </c>
      <c r="N89" s="83" t="inlineStr">
        <is>
          <t>6%</t>
        </is>
      </c>
      <c r="O89" s="84" t="inlineStr">
        <is>
          <t>6</t>
        </is>
      </c>
      <c r="P89" s="86" t="inlineStr">
        <is>
          <t>26</t>
        </is>
      </c>
      <c r="Q89" s="236" t="inlineStr">
        <is>
          <t>26</t>
        </is>
      </c>
    </row>
    <row r="90" ht="24" customHeight="1">
      <c r="A90" s="414" t="n"/>
      <c r="B90" s="239" t="inlineStr">
        <is>
          <t>7级</t>
        </is>
      </c>
      <c r="C90" s="83" t="inlineStr">
        <is>
          <t>7</t>
        </is>
      </c>
      <c r="D90" s="132" t="inlineStr">
        <is>
          <t>140</t>
        </is>
      </c>
      <c r="E90" s="83">
        <f>P90&amp;"/"&amp;Q90</f>
        <v/>
      </c>
      <c r="F90" s="83">
        <f>ROUNDUP((D90/2),0)*P90</f>
        <v/>
      </c>
      <c r="G90" s="222">
        <f>ROUNDUP((D90/2),0)*Q90</f>
        <v/>
      </c>
      <c r="H90" s="85" t="inlineStr">
        <is>
          <t>34</t>
        </is>
      </c>
      <c r="I90" s="86" t="inlineStr">
        <is>
          <t>34</t>
        </is>
      </c>
      <c r="J90" s="86" t="inlineStr">
        <is>
          <t>24</t>
        </is>
      </c>
      <c r="K90" s="83" t="inlineStr">
        <is>
          <t>7%</t>
        </is>
      </c>
      <c r="L90" s="83" t="inlineStr">
        <is>
          <t>7%</t>
        </is>
      </c>
      <c r="M90" s="83" t="inlineStr">
        <is>
          <t>7%</t>
        </is>
      </c>
      <c r="N90" s="83" t="inlineStr">
        <is>
          <t>7%</t>
        </is>
      </c>
      <c r="O90" s="84" t="inlineStr">
        <is>
          <t>7</t>
        </is>
      </c>
      <c r="P90" s="86" t="inlineStr">
        <is>
          <t>30</t>
        </is>
      </c>
      <c r="Q90" s="236" t="inlineStr">
        <is>
          <t>30</t>
        </is>
      </c>
    </row>
    <row r="91" ht="24" customHeight="1">
      <c r="A91" s="414" t="n"/>
      <c r="B91" s="239" t="inlineStr">
        <is>
          <t>8级</t>
        </is>
      </c>
      <c r="C91" s="83" t="inlineStr">
        <is>
          <t>8.5</t>
        </is>
      </c>
      <c r="D91" s="132" t="inlineStr">
        <is>
          <t>160</t>
        </is>
      </c>
      <c r="E91" s="83">
        <f>P91&amp;"/"&amp;Q91</f>
        <v/>
      </c>
      <c r="F91" s="83">
        <f>ROUNDUP((D91/2),0)*P91</f>
        <v/>
      </c>
      <c r="G91" s="222">
        <f>ROUNDUP((D91/2),0)*Q91</f>
        <v/>
      </c>
      <c r="H91" s="85" t="inlineStr">
        <is>
          <t>40</t>
        </is>
      </c>
      <c r="I91" s="86" t="inlineStr">
        <is>
          <t>40</t>
        </is>
      </c>
      <c r="J91" s="86" t="inlineStr">
        <is>
          <t>27</t>
        </is>
      </c>
      <c r="K91" s="86" t="inlineStr">
        <is>
          <t>8%</t>
        </is>
      </c>
      <c r="L91" s="86" t="inlineStr">
        <is>
          <t>8%</t>
        </is>
      </c>
      <c r="M91" s="86" t="inlineStr">
        <is>
          <t>8%</t>
        </is>
      </c>
      <c r="N91" s="86" t="inlineStr">
        <is>
          <t>8%</t>
        </is>
      </c>
      <c r="O91" s="84" t="inlineStr">
        <is>
          <t>8</t>
        </is>
      </c>
      <c r="P91" s="86" t="inlineStr">
        <is>
          <t>34</t>
        </is>
      </c>
      <c r="Q91" s="236" t="inlineStr">
        <is>
          <t>34</t>
        </is>
      </c>
    </row>
    <row r="92" ht="24" customHeight="1">
      <c r="A92" s="414" t="n"/>
      <c r="B92" s="239" t="inlineStr">
        <is>
          <t>9级</t>
        </is>
      </c>
      <c r="C92" s="83" t="inlineStr">
        <is>
          <t>8.8</t>
        </is>
      </c>
      <c r="D92" s="132" t="inlineStr">
        <is>
          <t>180</t>
        </is>
      </c>
      <c r="E92" s="83">
        <f>P92&amp;"/"&amp;Q92</f>
        <v/>
      </c>
      <c r="F92" s="83">
        <f>ROUNDUP((D92/2),0)*P92</f>
        <v/>
      </c>
      <c r="G92" s="222">
        <f>ROUNDUP((D92/2),0)*Q92</f>
        <v/>
      </c>
      <c r="H92" s="85" t="inlineStr">
        <is>
          <t>50</t>
        </is>
      </c>
      <c r="I92" s="86" t="inlineStr">
        <is>
          <t>50</t>
        </is>
      </c>
      <c r="J92" s="86" t="inlineStr">
        <is>
          <t>30</t>
        </is>
      </c>
      <c r="K92" s="86" t="inlineStr">
        <is>
          <t>10%</t>
        </is>
      </c>
      <c r="L92" s="86" t="inlineStr">
        <is>
          <t>10%</t>
        </is>
      </c>
      <c r="M92" s="86" t="inlineStr">
        <is>
          <t>10%</t>
        </is>
      </c>
      <c r="N92" s="86" t="inlineStr">
        <is>
          <t>10%</t>
        </is>
      </c>
      <c r="O92" s="84" t="inlineStr">
        <is>
          <t>9</t>
        </is>
      </c>
      <c r="P92" s="86" t="inlineStr">
        <is>
          <t>38</t>
        </is>
      </c>
      <c r="Q92" s="236" t="inlineStr">
        <is>
          <t>38</t>
        </is>
      </c>
    </row>
    <row r="93" ht="24" customHeight="1">
      <c r="A93" s="749" t="n"/>
      <c r="B93" s="268" t="inlineStr">
        <is>
          <t>10级</t>
        </is>
      </c>
      <c r="C93" s="90" t="inlineStr">
        <is>
          <t>10.3</t>
        </is>
      </c>
      <c r="D93" s="669" t="inlineStr">
        <is>
          <t>x</t>
        </is>
      </c>
      <c r="E93" s="91" t="inlineStr">
        <is>
          <t>x</t>
        </is>
      </c>
      <c r="F93" s="91" t="inlineStr">
        <is>
          <t>x</t>
        </is>
      </c>
      <c r="G93" s="692" t="inlineStr">
        <is>
          <t>x</t>
        </is>
      </c>
      <c r="H93" s="89" t="inlineStr">
        <is>
          <t>65</t>
        </is>
      </c>
      <c r="I93" s="90" t="inlineStr">
        <is>
          <t>65</t>
        </is>
      </c>
      <c r="J93" s="90" t="inlineStr">
        <is>
          <t>40</t>
        </is>
      </c>
      <c r="K93" s="90" t="inlineStr">
        <is>
          <t>12%</t>
        </is>
      </c>
      <c r="L93" s="90" t="inlineStr">
        <is>
          <t>12%</t>
        </is>
      </c>
      <c r="M93" s="90" t="inlineStr">
        <is>
          <t>12%</t>
        </is>
      </c>
      <c r="N93" s="90" t="inlineStr">
        <is>
          <t>12%</t>
        </is>
      </c>
      <c r="O93" s="224" t="inlineStr">
        <is>
          <t>10</t>
        </is>
      </c>
      <c r="P93" s="91" t="inlineStr">
        <is>
          <t>x</t>
        </is>
      </c>
      <c r="Q93" s="92" t="inlineStr">
        <is>
          <t>x</t>
        </is>
      </c>
    </row>
  </sheetData>
  <mergeCells count="37">
    <mergeCell ref="A31:A36"/>
    <mergeCell ref="A70:A80"/>
    <mergeCell ref="C4:C5"/>
    <mergeCell ref="B67:G67"/>
    <mergeCell ref="E4:E5"/>
    <mergeCell ref="B1:G1"/>
    <mergeCell ref="B2:B3"/>
    <mergeCell ref="H4:O4"/>
    <mergeCell ref="D2:D3"/>
    <mergeCell ref="A49:A54"/>
    <mergeCell ref="F2:F3"/>
    <mergeCell ref="A61:A66"/>
    <mergeCell ref="D4:D5"/>
    <mergeCell ref="A7:A12"/>
    <mergeCell ref="A25:A30"/>
    <mergeCell ref="H67:K67"/>
    <mergeCell ref="C2:C3"/>
    <mergeCell ref="P67:Q67"/>
    <mergeCell ref="E2:E3"/>
    <mergeCell ref="L67:O67"/>
    <mergeCell ref="H1:N1"/>
    <mergeCell ref="A37:A42"/>
    <mergeCell ref="A81:O81"/>
    <mergeCell ref="H2:O2"/>
    <mergeCell ref="G4:G5"/>
    <mergeCell ref="A2:A5"/>
    <mergeCell ref="A55:A60"/>
    <mergeCell ref="A68:O68"/>
    <mergeCell ref="B4:B5"/>
    <mergeCell ref="H3:O3"/>
    <mergeCell ref="A13:A18"/>
    <mergeCell ref="A83:A93"/>
    <mergeCell ref="F4:F5"/>
    <mergeCell ref="A43:A48"/>
    <mergeCell ref="A19:A24"/>
    <mergeCell ref="G2:G3"/>
    <mergeCell ref="H5:O5"/>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 xmlns:r="http://schemas.openxmlformats.org/officeDocument/2006/relationships" ref="F2" r:id="rId6"/>
    <hyperlink xmlns:r="http://schemas.openxmlformats.org/officeDocument/2006/relationships" ref="G2" r:id="rId7"/>
    <hyperlink xmlns:r="http://schemas.openxmlformats.org/officeDocument/2006/relationships" ref="B4" r:id="rId8"/>
    <hyperlink xmlns:r="http://schemas.openxmlformats.org/officeDocument/2006/relationships" ref="C4" r:id="rId9"/>
    <hyperlink xmlns:r="http://schemas.openxmlformats.org/officeDocument/2006/relationships" ref="D4" r:id="rId10"/>
    <hyperlink xmlns:r="http://schemas.openxmlformats.org/officeDocument/2006/relationships" ref="E4" r:id="rId11"/>
    <hyperlink xmlns:r="http://schemas.openxmlformats.org/officeDocument/2006/relationships" ref="F4" r:id="rId12"/>
    <hyperlink xmlns:r="http://schemas.openxmlformats.org/officeDocument/2006/relationships" ref="G4" r:id="rId1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12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 width="10.71428571428571" customWidth="1" min="15" max="15"/>
    <col width="10.71428571428571" customWidth="1" min="16" max="16"/>
  </cols>
  <sheetData>
    <row r="1" ht="24" customHeight="1">
      <c r="A1" s="625" t="inlineStr">
        <is>
          <t>灵枢精魄</t>
        </is>
      </c>
      <c r="B1" s="626" t="inlineStr">
        <is>
          <t>天魂属性</t>
        </is>
      </c>
      <c r="C1" s="203" t="n"/>
      <c r="D1" s="626" t="inlineStr">
        <is>
          <t>地魂属性</t>
        </is>
      </c>
      <c r="E1" s="203" t="n"/>
      <c r="F1" s="626" t="inlineStr">
        <is>
          <t>命魂属性</t>
        </is>
      </c>
      <c r="G1" s="203" t="n"/>
      <c r="H1" s="227" t="inlineStr">
        <is>
          <t>祝福详情：三魂等级进度模式，永久有效。七魄等级祝福模式6级起清，暂无活动。</t>
        </is>
      </c>
      <c r="I1" s="56" t="n"/>
      <c r="J1" s="56" t="n"/>
      <c r="K1" s="56" t="n"/>
      <c r="L1" s="56" t="n"/>
      <c r="M1" s="56" t="n"/>
      <c r="N1" s="203" t="n"/>
      <c r="P1" s="947" t="inlineStr">
        <is>
          <t>2</t>
        </is>
      </c>
    </row>
    <row r="2" ht="24" customHeight="1">
      <c r="A2" s="1295" t="inlineStr">
        <is>
          <t>御魂丹
七魄之书</t>
        </is>
      </c>
      <c r="B2" s="1074" t="inlineStr">
        <is>
          <t>气魄属性</t>
        </is>
      </c>
      <c r="C2" s="631" t="inlineStr">
        <is>
          <t>力魄属性</t>
        </is>
      </c>
      <c r="D2" s="631" t="inlineStr">
        <is>
          <t>精魄属性</t>
        </is>
      </c>
      <c r="E2" s="631" t="inlineStr">
        <is>
          <t>英魄属性</t>
        </is>
      </c>
      <c r="F2" s="631" t="inlineStr">
        <is>
          <t>中枢属性</t>
        </is>
      </c>
      <c r="G2" s="931" t="inlineStr">
        <is>
          <t>天冲属性</t>
        </is>
      </c>
      <c r="H2" s="1178" t="inlineStr">
        <is>
          <t>基础祝福：三魂等级固定2点进度值。御魂丹100斗豆。七魄等级失败2点祝福值。深渊秘宝1.8鹅币。</t>
        </is>
      </c>
      <c r="I2" s="158" t="n"/>
      <c r="J2" s="158" t="n"/>
      <c r="K2" s="158" t="n"/>
      <c r="L2" s="158" t="n"/>
      <c r="M2" s="158" t="n"/>
      <c r="N2" s="158" t="n"/>
      <c r="O2" s="320" t="n"/>
    </row>
    <row r="3" ht="24" customHeight="1">
      <c r="A3" s="11" t="n"/>
      <c r="B3" s="553" t="n"/>
      <c r="C3" s="1124" t="n"/>
      <c r="D3" s="1124" t="n"/>
      <c r="E3" s="1124" t="n"/>
      <c r="F3" s="1124" t="n"/>
      <c r="G3" s="597" t="n"/>
      <c r="H3" s="1089" t="inlineStr">
        <is>
          <t>春节祝福：三魂等级固定2点进度值。御魂丹100斗豆。七魄等级失败2点祝福值。深渊秘宝1.6鹅币。</t>
        </is>
      </c>
      <c r="I3" s="129" t="n"/>
      <c r="J3" s="129" t="n"/>
      <c r="K3" s="129" t="n"/>
      <c r="L3" s="129" t="n"/>
      <c r="M3" s="129" t="n"/>
      <c r="N3" s="129" t="n"/>
      <c r="O3" s="130" t="n"/>
    </row>
    <row r="4" ht="24" customHeight="1">
      <c r="A4" s="11" t="n"/>
      <c r="B4" s="854" t="inlineStr">
        <is>
          <t>许愿帮铺</t>
        </is>
      </c>
      <c r="C4" s="639" t="inlineStr">
        <is>
          <t>深渊秘境</t>
        </is>
      </c>
      <c r="D4" s="644" t="inlineStr">
        <is>
          <t>x</t>
        </is>
      </c>
      <c r="E4" s="644" t="inlineStr">
        <is>
          <t>x</t>
        </is>
      </c>
      <c r="F4" s="644" t="inlineStr">
        <is>
          <t>x</t>
        </is>
      </c>
      <c r="G4" s="856" t="inlineStr">
        <is>
          <t>灵慧属性</t>
        </is>
      </c>
      <c r="H4" s="1089" t="inlineStr">
        <is>
          <t>周年祝福：三魂等级固定2点进度值。御魂丹100斗豆。七魄等级失败2点祝福值。深渊秘宝1.5鹅币。</t>
        </is>
      </c>
      <c r="I4" s="129" t="n"/>
      <c r="J4" s="129" t="n"/>
      <c r="K4" s="129" t="n"/>
      <c r="L4" s="129" t="n"/>
      <c r="M4" s="129" t="n"/>
      <c r="N4" s="129" t="n"/>
      <c r="O4" s="130" t="n"/>
    </row>
    <row r="5" ht="24" customHeight="1">
      <c r="A5" s="11" t="n"/>
      <c r="B5" s="553" t="n"/>
      <c r="C5" s="1124" t="n"/>
      <c r="D5" s="1124" t="n"/>
      <c r="E5" s="1124" t="n"/>
      <c r="F5" s="1124" t="n"/>
      <c r="G5" s="597" t="n"/>
      <c r="H5" s="1107" t="inlineStr">
        <is>
          <t>中秋祝福：三魂等级固定2点进度值。御魂丹100斗豆。七魄等级失败2点祝福值。深渊秘宝1.6鹅币。</t>
        </is>
      </c>
      <c r="I5" s="135" t="n"/>
      <c r="J5" s="135" t="n"/>
      <c r="K5" s="135" t="n"/>
      <c r="L5" s="135" t="n"/>
      <c r="M5" s="135" t="n"/>
      <c r="N5" s="135" t="n"/>
      <c r="O5" s="136" t="n"/>
    </row>
    <row r="6" ht="24" customHeight="1">
      <c r="A6" s="202" t="inlineStr">
        <is>
          <t>三魂等级</t>
        </is>
      </c>
      <c r="B6" s="1053" t="inlineStr">
        <is>
          <t>战斗力</t>
        </is>
      </c>
      <c r="C6" s="1053" t="inlineStr">
        <is>
          <t>进度值</t>
        </is>
      </c>
      <c r="D6" s="1053" t="inlineStr">
        <is>
          <t>单次材料</t>
        </is>
      </c>
      <c r="E6" s="1054" t="inlineStr">
        <is>
          <t>满值材料</t>
        </is>
      </c>
      <c r="F6" s="1053" t="inlineStr">
        <is>
          <t>技空命闪</t>
        </is>
      </c>
      <c r="G6" s="1053" t="inlineStr">
        <is>
          <t>技韧抗韧</t>
        </is>
      </c>
      <c r="H6" s="1053" t="inlineStr">
        <is>
          <t>速度值</t>
        </is>
      </c>
      <c r="I6" s="1053" t="inlineStr">
        <is>
          <t>武器命闪</t>
        </is>
      </c>
      <c r="J6" s="1053" t="inlineStr">
        <is>
          <t>武韧抗韧</t>
        </is>
      </c>
      <c r="K6" s="1053" t="inlineStr">
        <is>
          <t>力量值</t>
        </is>
      </c>
      <c r="L6" s="1053" t="inlineStr">
        <is>
          <t>空穿抗穿</t>
        </is>
      </c>
      <c r="M6" s="1053" t="inlineStr">
        <is>
          <t>生命值</t>
        </is>
      </c>
      <c r="N6" s="1053" t="inlineStr">
        <is>
          <t>敏捷值</t>
        </is>
      </c>
      <c r="O6" s="1054" t="inlineStr">
        <is>
          <t>真实伤害</t>
        </is>
      </c>
    </row>
    <row r="7" ht="24" customHeight="1">
      <c r="A7" s="1082" t="inlineStr">
        <is>
          <t>一阶0星</t>
        </is>
      </c>
      <c r="B7" s="668" t="inlineStr">
        <is>
          <t>0</t>
        </is>
      </c>
      <c r="C7" s="566" t="inlineStr">
        <is>
          <t>8</t>
        </is>
      </c>
      <c r="D7" s="566" t="inlineStr">
        <is>
          <t>1</t>
        </is>
      </c>
      <c r="E7" s="684">
        <f>ROUNDUP((C7/2),0)*D7</f>
        <v/>
      </c>
      <c r="F7" s="1311" t="inlineStr">
        <is>
          <t>x</t>
        </is>
      </c>
      <c r="G7" s="690" t="inlineStr">
        <is>
          <t>x</t>
        </is>
      </c>
      <c r="H7" s="1056" t="inlineStr">
        <is>
          <t>x</t>
        </is>
      </c>
      <c r="I7" s="1312" t="inlineStr">
        <is>
          <t>x</t>
        </is>
      </c>
      <c r="J7" s="690" t="inlineStr">
        <is>
          <t>x</t>
        </is>
      </c>
      <c r="K7" s="690" t="inlineStr">
        <is>
          <t>x</t>
        </is>
      </c>
      <c r="L7" s="1313" t="inlineStr">
        <is>
          <t>x</t>
        </is>
      </c>
      <c r="M7" s="666" t="inlineStr">
        <is>
          <t>x</t>
        </is>
      </c>
      <c r="N7" s="666" t="inlineStr">
        <is>
          <t>x</t>
        </is>
      </c>
      <c r="O7" s="1056" t="inlineStr">
        <is>
          <t>x</t>
        </is>
      </c>
    </row>
    <row r="8" ht="24" customHeight="1">
      <c r="A8" s="741" t="inlineStr">
        <is>
          <t>一阶1星</t>
        </is>
      </c>
      <c r="B8" s="208" t="inlineStr">
        <is>
          <t>2</t>
        </is>
      </c>
      <c r="C8" s="83" t="inlineStr">
        <is>
          <t>16</t>
        </is>
      </c>
      <c r="D8" s="83" t="inlineStr">
        <is>
          <t>1</t>
        </is>
      </c>
      <c r="E8" s="222">
        <f>ROUNDUP((C8/2),0)*D8</f>
        <v/>
      </c>
      <c r="F8" s="85" t="inlineStr">
        <is>
          <t>2%</t>
        </is>
      </c>
      <c r="G8" s="86" t="inlineStr">
        <is>
          <t>2%</t>
        </is>
      </c>
      <c r="H8" s="88" t="inlineStr">
        <is>
          <t>x</t>
        </is>
      </c>
      <c r="I8" s="132" t="inlineStr">
        <is>
          <t>2%</t>
        </is>
      </c>
      <c r="J8" s="86" t="inlineStr">
        <is>
          <t>2%</t>
        </is>
      </c>
      <c r="K8" s="708" t="inlineStr">
        <is>
          <t>x</t>
        </is>
      </c>
      <c r="L8" s="85" t="inlineStr">
        <is>
          <t>1%</t>
        </is>
      </c>
      <c r="M8" s="86" t="inlineStr">
        <is>
          <t>2</t>
        </is>
      </c>
      <c r="N8" s="87" t="inlineStr">
        <is>
          <t>x</t>
        </is>
      </c>
      <c r="O8" s="88" t="inlineStr">
        <is>
          <t>x</t>
        </is>
      </c>
    </row>
    <row r="9" ht="24" customHeight="1">
      <c r="A9" s="741" t="inlineStr">
        <is>
          <t>一阶2星</t>
        </is>
      </c>
      <c r="B9" s="208" t="inlineStr">
        <is>
          <t>4</t>
        </is>
      </c>
      <c r="C9" s="83" t="inlineStr">
        <is>
          <t>20</t>
        </is>
      </c>
      <c r="D9" s="83" t="inlineStr">
        <is>
          <t>2</t>
        </is>
      </c>
      <c r="E9" s="222">
        <f>ROUNDUP((C9/2),0)*D9</f>
        <v/>
      </c>
      <c r="F9" s="85" t="inlineStr">
        <is>
          <t>4%</t>
        </is>
      </c>
      <c r="G9" s="86" t="inlineStr">
        <is>
          <t>3%</t>
        </is>
      </c>
      <c r="H9" s="236" t="inlineStr">
        <is>
          <t>1</t>
        </is>
      </c>
      <c r="I9" s="132" t="inlineStr">
        <is>
          <t>4%</t>
        </is>
      </c>
      <c r="J9" s="86" t="inlineStr">
        <is>
          <t>3%</t>
        </is>
      </c>
      <c r="K9" s="255" t="inlineStr">
        <is>
          <t>1</t>
        </is>
      </c>
      <c r="L9" s="85" t="inlineStr">
        <is>
          <t>2%</t>
        </is>
      </c>
      <c r="M9" s="86" t="inlineStr">
        <is>
          <t>4</t>
        </is>
      </c>
      <c r="N9" s="86" t="inlineStr">
        <is>
          <t>1</t>
        </is>
      </c>
      <c r="O9" s="88" t="inlineStr">
        <is>
          <t>x</t>
        </is>
      </c>
    </row>
    <row r="10" ht="24" customHeight="1">
      <c r="A10" s="741" t="inlineStr">
        <is>
          <t>一阶3星</t>
        </is>
      </c>
      <c r="B10" s="208" t="inlineStr">
        <is>
          <t>6</t>
        </is>
      </c>
      <c r="C10" s="83" t="inlineStr">
        <is>
          <t>48</t>
        </is>
      </c>
      <c r="D10" s="83" t="inlineStr">
        <is>
          <t>2</t>
        </is>
      </c>
      <c r="E10" s="222">
        <f>ROUNDUP((C10/2),0)*D10</f>
        <v/>
      </c>
      <c r="F10" s="85" t="inlineStr">
        <is>
          <t>6%</t>
        </is>
      </c>
      <c r="G10" s="86" t="inlineStr">
        <is>
          <t>4%</t>
        </is>
      </c>
      <c r="H10" s="236" t="inlineStr">
        <is>
          <t>2</t>
        </is>
      </c>
      <c r="I10" s="132" t="inlineStr">
        <is>
          <t>6%</t>
        </is>
      </c>
      <c r="J10" s="86" t="inlineStr">
        <is>
          <t>4%</t>
        </is>
      </c>
      <c r="K10" s="255" t="inlineStr">
        <is>
          <t>2</t>
        </is>
      </c>
      <c r="L10" s="85" t="inlineStr">
        <is>
          <t>3%</t>
        </is>
      </c>
      <c r="M10" s="86" t="inlineStr">
        <is>
          <t>6</t>
        </is>
      </c>
      <c r="N10" s="86" t="inlineStr">
        <is>
          <t>2</t>
        </is>
      </c>
      <c r="O10" s="88" t="inlineStr">
        <is>
          <t>x</t>
        </is>
      </c>
    </row>
    <row r="11" ht="24" customHeight="1">
      <c r="A11" s="741" t="inlineStr">
        <is>
          <t>一阶4星</t>
        </is>
      </c>
      <c r="B11" s="208" t="inlineStr">
        <is>
          <t>8</t>
        </is>
      </c>
      <c r="C11" s="83" t="inlineStr">
        <is>
          <t>60</t>
        </is>
      </c>
      <c r="D11" s="83" t="inlineStr">
        <is>
          <t>3</t>
        </is>
      </c>
      <c r="E11" s="222">
        <f>ROUNDUP((C11/2),0)*D11</f>
        <v/>
      </c>
      <c r="F11" s="85" t="inlineStr">
        <is>
          <t>8%</t>
        </is>
      </c>
      <c r="G11" s="86" t="inlineStr">
        <is>
          <t>5%</t>
        </is>
      </c>
      <c r="H11" s="236" t="inlineStr">
        <is>
          <t>3</t>
        </is>
      </c>
      <c r="I11" s="132" t="inlineStr">
        <is>
          <t>8%</t>
        </is>
      </c>
      <c r="J11" s="86" t="inlineStr">
        <is>
          <t>5%</t>
        </is>
      </c>
      <c r="K11" s="255" t="inlineStr">
        <is>
          <t>3</t>
        </is>
      </c>
      <c r="L11" s="85" t="inlineStr">
        <is>
          <t>4%</t>
        </is>
      </c>
      <c r="M11" s="86" t="inlineStr">
        <is>
          <t>8</t>
        </is>
      </c>
      <c r="N11" s="86" t="inlineStr">
        <is>
          <t>3</t>
        </is>
      </c>
      <c r="O11" s="88" t="inlineStr">
        <is>
          <t>x</t>
        </is>
      </c>
    </row>
    <row r="12" ht="24" customHeight="1">
      <c r="A12" s="1308" t="inlineStr">
        <is>
          <t>一阶5星</t>
        </is>
      </c>
      <c r="B12" s="674" t="inlineStr">
        <is>
          <t>10</t>
        </is>
      </c>
      <c r="C12" s="343" t="inlineStr">
        <is>
          <t>100</t>
        </is>
      </c>
      <c r="D12" s="343" t="inlineStr">
        <is>
          <t>3</t>
        </is>
      </c>
      <c r="E12" s="687">
        <f>ROUNDUP((C12/2),0)*D12</f>
        <v/>
      </c>
      <c r="F12" s="64" t="inlineStr">
        <is>
          <t>10%</t>
        </is>
      </c>
      <c r="G12" s="65" t="inlineStr">
        <is>
          <t>6%</t>
        </is>
      </c>
      <c r="H12" s="78" t="inlineStr">
        <is>
          <t>4</t>
        </is>
      </c>
      <c r="I12" s="77" t="inlineStr">
        <is>
          <t>10%</t>
        </is>
      </c>
      <c r="J12" s="65" t="inlineStr">
        <is>
          <t>6%</t>
        </is>
      </c>
      <c r="K12" s="607" t="inlineStr">
        <is>
          <t>4</t>
        </is>
      </c>
      <c r="L12" s="64" t="inlineStr">
        <is>
          <t>5%</t>
        </is>
      </c>
      <c r="M12" s="65" t="inlineStr">
        <is>
          <t>10</t>
        </is>
      </c>
      <c r="N12" s="65" t="inlineStr">
        <is>
          <t>4</t>
        </is>
      </c>
      <c r="O12" s="78" t="inlineStr">
        <is>
          <t>3</t>
        </is>
      </c>
    </row>
    <row r="13" ht="24" customHeight="1">
      <c r="A13" s="740" t="inlineStr">
        <is>
          <t>二阶0星</t>
        </is>
      </c>
      <c r="B13" s="675" t="inlineStr">
        <is>
          <t>12</t>
        </is>
      </c>
      <c r="C13" s="340" t="inlineStr">
        <is>
          <t>120</t>
        </is>
      </c>
      <c r="D13" s="340" t="inlineStr">
        <is>
          <t>3</t>
        </is>
      </c>
      <c r="E13" s="746">
        <f>ROUNDUP((C13/2),0)*D13</f>
        <v/>
      </c>
      <c r="F13" s="61" t="inlineStr">
        <is>
          <t>12%</t>
        </is>
      </c>
      <c r="G13" s="62" t="inlineStr">
        <is>
          <t>7%</t>
        </is>
      </c>
      <c r="H13" s="63" t="inlineStr">
        <is>
          <t>5</t>
        </is>
      </c>
      <c r="I13" s="80" t="inlineStr">
        <is>
          <t>12%</t>
        </is>
      </c>
      <c r="J13" s="62" t="inlineStr">
        <is>
          <t>7%</t>
        </is>
      </c>
      <c r="K13" s="569" t="inlineStr">
        <is>
          <t>5</t>
        </is>
      </c>
      <c r="L13" s="61" t="inlineStr">
        <is>
          <t>6%</t>
        </is>
      </c>
      <c r="M13" s="62" t="inlineStr">
        <is>
          <t>12</t>
        </is>
      </c>
      <c r="N13" s="62" t="inlineStr">
        <is>
          <t>5</t>
        </is>
      </c>
      <c r="O13" s="63" t="inlineStr">
        <is>
          <t>4</t>
        </is>
      </c>
    </row>
    <row r="14" ht="24" customHeight="1">
      <c r="A14" s="741" t="inlineStr">
        <is>
          <t>二阶1星</t>
        </is>
      </c>
      <c r="B14" s="208" t="inlineStr">
        <is>
          <t>14</t>
        </is>
      </c>
      <c r="C14" s="83" t="inlineStr">
        <is>
          <t>120</t>
        </is>
      </c>
      <c r="D14" s="83" t="inlineStr">
        <is>
          <t>4</t>
        </is>
      </c>
      <c r="E14" s="222">
        <f>ROUNDUP((C14/2),0)*D14</f>
        <v/>
      </c>
      <c r="F14" s="85" t="inlineStr">
        <is>
          <t>15%</t>
        </is>
      </c>
      <c r="G14" s="86" t="inlineStr">
        <is>
          <t>8%</t>
        </is>
      </c>
      <c r="H14" s="236" t="inlineStr">
        <is>
          <t>6</t>
        </is>
      </c>
      <c r="I14" s="132" t="inlineStr">
        <is>
          <t>15%</t>
        </is>
      </c>
      <c r="J14" s="86" t="inlineStr">
        <is>
          <t>8%</t>
        </is>
      </c>
      <c r="K14" s="255" t="inlineStr">
        <is>
          <t>6</t>
        </is>
      </c>
      <c r="L14" s="85" t="inlineStr">
        <is>
          <t>7%</t>
        </is>
      </c>
      <c r="M14" s="86" t="inlineStr">
        <is>
          <t>14</t>
        </is>
      </c>
      <c r="N14" s="86" t="inlineStr">
        <is>
          <t>6</t>
        </is>
      </c>
      <c r="O14" s="236" t="inlineStr">
        <is>
          <t>5</t>
        </is>
      </c>
    </row>
    <row r="15" ht="24" customHeight="1">
      <c r="A15" s="741" t="inlineStr">
        <is>
          <t>二阶2星</t>
        </is>
      </c>
      <c r="B15" s="208" t="inlineStr">
        <is>
          <t>16</t>
        </is>
      </c>
      <c r="C15" s="83" t="inlineStr">
        <is>
          <t>240</t>
        </is>
      </c>
      <c r="D15" s="83" t="inlineStr">
        <is>
          <t>4</t>
        </is>
      </c>
      <c r="E15" s="222">
        <f>ROUNDUP((C15/2),0)*D15</f>
        <v/>
      </c>
      <c r="F15" s="85" t="inlineStr">
        <is>
          <t>18%</t>
        </is>
      </c>
      <c r="G15" s="86" t="inlineStr">
        <is>
          <t>9%</t>
        </is>
      </c>
      <c r="H15" s="236" t="inlineStr">
        <is>
          <t>7</t>
        </is>
      </c>
      <c r="I15" s="132" t="inlineStr">
        <is>
          <t>18%</t>
        </is>
      </c>
      <c r="J15" s="86" t="inlineStr">
        <is>
          <t>9%</t>
        </is>
      </c>
      <c r="K15" s="255" t="inlineStr">
        <is>
          <t>7</t>
        </is>
      </c>
      <c r="L15" s="85" t="inlineStr">
        <is>
          <t>8%</t>
        </is>
      </c>
      <c r="M15" s="86" t="inlineStr">
        <is>
          <t>16</t>
        </is>
      </c>
      <c r="N15" s="86" t="inlineStr">
        <is>
          <t>7</t>
        </is>
      </c>
      <c r="O15" s="236" t="inlineStr">
        <is>
          <t>6</t>
        </is>
      </c>
    </row>
    <row r="16" ht="24" customHeight="1">
      <c r="A16" s="741" t="inlineStr">
        <is>
          <t>二阶3星</t>
        </is>
      </c>
      <c r="B16" s="208" t="inlineStr">
        <is>
          <t>18</t>
        </is>
      </c>
      <c r="C16" s="807" t="inlineStr">
        <is>
          <t>360</t>
        </is>
      </c>
      <c r="D16" s="83" t="inlineStr">
        <is>
          <t>4</t>
        </is>
      </c>
      <c r="E16" s="222">
        <f>ROUNDUP((C16/2),0)*D16</f>
        <v/>
      </c>
      <c r="F16" s="85" t="inlineStr">
        <is>
          <t>21%</t>
        </is>
      </c>
      <c r="G16" s="86" t="inlineStr">
        <is>
          <t>10%</t>
        </is>
      </c>
      <c r="H16" s="236" t="inlineStr">
        <is>
          <t>8</t>
        </is>
      </c>
      <c r="I16" s="132" t="inlineStr">
        <is>
          <t>21%</t>
        </is>
      </c>
      <c r="J16" s="86" t="inlineStr">
        <is>
          <t>10%</t>
        </is>
      </c>
      <c r="K16" s="255" t="inlineStr">
        <is>
          <t>8</t>
        </is>
      </c>
      <c r="L16" s="85" t="inlineStr">
        <is>
          <t>9%</t>
        </is>
      </c>
      <c r="M16" s="86" t="inlineStr">
        <is>
          <t>18</t>
        </is>
      </c>
      <c r="N16" s="86" t="inlineStr">
        <is>
          <t>8</t>
        </is>
      </c>
      <c r="O16" s="236" t="inlineStr">
        <is>
          <t>7</t>
        </is>
      </c>
    </row>
    <row r="17" ht="24" customHeight="1">
      <c r="A17" s="741" t="inlineStr">
        <is>
          <t>二阶4星</t>
        </is>
      </c>
      <c r="B17" s="208" t="inlineStr">
        <is>
          <t>20</t>
        </is>
      </c>
      <c r="C17" s="83" t="inlineStr">
        <is>
          <t>420</t>
        </is>
      </c>
      <c r="D17" s="83" t="inlineStr">
        <is>
          <t>5</t>
        </is>
      </c>
      <c r="E17" s="222">
        <f>ROUNDUP((C17/2),0)*D17</f>
        <v/>
      </c>
      <c r="F17" s="85" t="inlineStr">
        <is>
          <t>24%</t>
        </is>
      </c>
      <c r="G17" s="86" t="inlineStr">
        <is>
          <t>12%</t>
        </is>
      </c>
      <c r="H17" s="236" t="inlineStr">
        <is>
          <t>9</t>
        </is>
      </c>
      <c r="I17" s="132" t="inlineStr">
        <is>
          <t>24%</t>
        </is>
      </c>
      <c r="J17" s="86" t="inlineStr">
        <is>
          <t>12%</t>
        </is>
      </c>
      <c r="K17" s="255" t="inlineStr">
        <is>
          <t>9</t>
        </is>
      </c>
      <c r="L17" s="85" t="inlineStr">
        <is>
          <t>10%</t>
        </is>
      </c>
      <c r="M17" s="86" t="inlineStr">
        <is>
          <t>20</t>
        </is>
      </c>
      <c r="N17" s="86" t="inlineStr">
        <is>
          <t>9</t>
        </is>
      </c>
      <c r="O17" s="236" t="inlineStr">
        <is>
          <t>8</t>
        </is>
      </c>
    </row>
    <row r="18" ht="24" customHeight="1">
      <c r="A18" s="1308" t="inlineStr">
        <is>
          <t>二阶5星</t>
        </is>
      </c>
      <c r="B18" s="674" t="inlineStr">
        <is>
          <t>22</t>
        </is>
      </c>
      <c r="C18" s="343" t="inlineStr">
        <is>
          <t>480</t>
        </is>
      </c>
      <c r="D18" s="343" t="inlineStr">
        <is>
          <t>5</t>
        </is>
      </c>
      <c r="E18" s="687">
        <f>ROUNDUP((C18/2),0)*D18</f>
        <v/>
      </c>
      <c r="F18" s="64" t="inlineStr">
        <is>
          <t>27%</t>
        </is>
      </c>
      <c r="G18" s="65" t="inlineStr">
        <is>
          <t>14%</t>
        </is>
      </c>
      <c r="H18" s="78" t="inlineStr">
        <is>
          <t>10</t>
        </is>
      </c>
      <c r="I18" s="77" t="inlineStr">
        <is>
          <t>27%</t>
        </is>
      </c>
      <c r="J18" s="65" t="inlineStr">
        <is>
          <t>14%</t>
        </is>
      </c>
      <c r="K18" s="607" t="inlineStr">
        <is>
          <t>10</t>
        </is>
      </c>
      <c r="L18" s="64" t="inlineStr">
        <is>
          <t>12%</t>
        </is>
      </c>
      <c r="M18" s="65" t="inlineStr">
        <is>
          <t>24</t>
        </is>
      </c>
      <c r="N18" s="65" t="inlineStr">
        <is>
          <t>10</t>
        </is>
      </c>
      <c r="O18" s="78" t="inlineStr">
        <is>
          <t>9</t>
        </is>
      </c>
    </row>
    <row r="19" ht="24" customHeight="1">
      <c r="A19" s="740" t="inlineStr">
        <is>
          <t>三阶0星</t>
        </is>
      </c>
      <c r="B19" s="675" t="inlineStr">
        <is>
          <t>24</t>
        </is>
      </c>
      <c r="C19" s="340" t="inlineStr">
        <is>
          <t>500</t>
        </is>
      </c>
      <c r="D19" s="340" t="inlineStr">
        <is>
          <t>5</t>
        </is>
      </c>
      <c r="E19" s="746">
        <f>ROUNDUP((C19/2),0)*D19</f>
        <v/>
      </c>
      <c r="F19" s="61" t="inlineStr">
        <is>
          <t>30%</t>
        </is>
      </c>
      <c r="G19" s="62" t="inlineStr">
        <is>
          <t>16%</t>
        </is>
      </c>
      <c r="H19" s="63" t="inlineStr">
        <is>
          <t>12</t>
        </is>
      </c>
      <c r="I19" s="80" t="inlineStr">
        <is>
          <t>30%</t>
        </is>
      </c>
      <c r="J19" s="62" t="inlineStr">
        <is>
          <t>16%</t>
        </is>
      </c>
      <c r="K19" s="569" t="inlineStr">
        <is>
          <t>12</t>
        </is>
      </c>
      <c r="L19" s="61" t="inlineStr">
        <is>
          <t>15%</t>
        </is>
      </c>
      <c r="M19" s="62" t="inlineStr">
        <is>
          <t>30</t>
        </is>
      </c>
      <c r="N19" s="62" t="inlineStr">
        <is>
          <t>12</t>
        </is>
      </c>
      <c r="O19" s="63" t="inlineStr">
        <is>
          <t>10</t>
        </is>
      </c>
    </row>
    <row r="20" ht="24" customHeight="1">
      <c r="A20" s="741" t="inlineStr">
        <is>
          <t>三阶1星</t>
        </is>
      </c>
      <c r="B20" s="208" t="inlineStr">
        <is>
          <t>30</t>
        </is>
      </c>
      <c r="C20" s="83" t="inlineStr">
        <is>
          <t>520</t>
        </is>
      </c>
      <c r="D20" s="83" t="inlineStr">
        <is>
          <t>6</t>
        </is>
      </c>
      <c r="E20" s="222">
        <f>ROUNDUP((C20/2),0)*D20</f>
        <v/>
      </c>
      <c r="F20" s="85" t="inlineStr">
        <is>
          <t>33%</t>
        </is>
      </c>
      <c r="G20" s="86" t="inlineStr">
        <is>
          <t>18%</t>
        </is>
      </c>
      <c r="H20" s="236" t="inlineStr">
        <is>
          <t>13</t>
        </is>
      </c>
      <c r="I20" s="132" t="inlineStr">
        <is>
          <t>33%</t>
        </is>
      </c>
      <c r="J20" s="86" t="inlineStr">
        <is>
          <t>18%</t>
        </is>
      </c>
      <c r="K20" s="255" t="inlineStr">
        <is>
          <t>13</t>
        </is>
      </c>
      <c r="L20" s="85" t="inlineStr">
        <is>
          <t>17%</t>
        </is>
      </c>
      <c r="M20" s="86" t="inlineStr">
        <is>
          <t>36</t>
        </is>
      </c>
      <c r="N20" s="86" t="inlineStr">
        <is>
          <t>13</t>
        </is>
      </c>
      <c r="O20" s="236" t="inlineStr">
        <is>
          <t>12</t>
        </is>
      </c>
    </row>
    <row r="21" ht="24" customHeight="1">
      <c r="A21" s="741" t="inlineStr">
        <is>
          <t>三阶2星</t>
        </is>
      </c>
      <c r="B21" s="85" t="inlineStr">
        <is>
          <t>33</t>
        </is>
      </c>
      <c r="C21" s="83" t="inlineStr">
        <is>
          <t>520</t>
        </is>
      </c>
      <c r="D21" s="83" t="inlineStr">
        <is>
          <t>6</t>
        </is>
      </c>
      <c r="E21" s="222">
        <f>ROUNDUP((C21/2),0)*D21</f>
        <v/>
      </c>
      <c r="F21" s="85" t="inlineStr">
        <is>
          <t>36%</t>
        </is>
      </c>
      <c r="G21" s="86" t="inlineStr">
        <is>
          <t>21%</t>
        </is>
      </c>
      <c r="H21" s="236" t="inlineStr">
        <is>
          <t>15</t>
        </is>
      </c>
      <c r="I21" s="132" t="inlineStr">
        <is>
          <t>36%</t>
        </is>
      </c>
      <c r="J21" s="86" t="inlineStr">
        <is>
          <t>21%</t>
        </is>
      </c>
      <c r="K21" s="255" t="inlineStr">
        <is>
          <t>15</t>
        </is>
      </c>
      <c r="L21" s="85" t="inlineStr">
        <is>
          <t>19%</t>
        </is>
      </c>
      <c r="M21" s="132" t="inlineStr">
        <is>
          <t>42</t>
        </is>
      </c>
      <c r="N21" s="132" t="inlineStr">
        <is>
          <t>15</t>
        </is>
      </c>
      <c r="O21" s="1058" t="inlineStr">
        <is>
          <t>15</t>
        </is>
      </c>
    </row>
    <row r="22" ht="24" customHeight="1">
      <c r="A22" s="741" t="inlineStr">
        <is>
          <t>三阶3星</t>
        </is>
      </c>
      <c r="B22" s="208" t="inlineStr">
        <is>
          <t>36</t>
        </is>
      </c>
      <c r="C22" s="83" t="inlineStr">
        <is>
          <t>600</t>
        </is>
      </c>
      <c r="D22" s="83" t="inlineStr">
        <is>
          <t>6</t>
        </is>
      </c>
      <c r="E22" s="222">
        <f>ROUNDUP((C22/2),0)*D22</f>
        <v/>
      </c>
      <c r="F22" s="85" t="inlineStr">
        <is>
          <t>39%</t>
        </is>
      </c>
      <c r="G22" s="86" t="inlineStr">
        <is>
          <t>24%</t>
        </is>
      </c>
      <c r="H22" s="236" t="inlineStr">
        <is>
          <t>18</t>
        </is>
      </c>
      <c r="I22" s="132" t="inlineStr">
        <is>
          <t>39%</t>
        </is>
      </c>
      <c r="J22" s="86" t="inlineStr">
        <is>
          <t>24%</t>
        </is>
      </c>
      <c r="K22" s="255" t="inlineStr">
        <is>
          <t>18</t>
        </is>
      </c>
      <c r="L22" s="319" t="inlineStr">
        <is>
          <t>21%</t>
        </is>
      </c>
      <c r="M22" s="73" t="inlineStr">
        <is>
          <t>48</t>
        </is>
      </c>
      <c r="N22" s="73" t="inlineStr">
        <is>
          <t>18</t>
        </is>
      </c>
      <c r="O22" s="1065" t="inlineStr">
        <is>
          <t>18</t>
        </is>
      </c>
    </row>
    <row r="23" ht="24" customHeight="1">
      <c r="A23" s="741" t="inlineStr">
        <is>
          <t>三阶4星</t>
        </is>
      </c>
      <c r="B23" s="85" t="inlineStr">
        <is>
          <t>39</t>
        </is>
      </c>
      <c r="C23" s="83" t="inlineStr">
        <is>
          <t>660</t>
        </is>
      </c>
      <c r="D23" s="83" t="inlineStr">
        <is>
          <t>7</t>
        </is>
      </c>
      <c r="E23" s="222">
        <f>ROUNDUP((C23/2),0)*D23</f>
        <v/>
      </c>
      <c r="F23" s="85" t="inlineStr">
        <is>
          <t>42%</t>
        </is>
      </c>
      <c r="G23" s="86" t="inlineStr">
        <is>
          <t>27%</t>
        </is>
      </c>
      <c r="H23" s="236" t="inlineStr">
        <is>
          <t>22</t>
        </is>
      </c>
      <c r="I23" s="132" t="inlineStr">
        <is>
          <t>42%</t>
        </is>
      </c>
      <c r="J23" s="86" t="inlineStr">
        <is>
          <t>27%</t>
        </is>
      </c>
      <c r="K23" s="236" t="inlineStr">
        <is>
          <t>22</t>
        </is>
      </c>
      <c r="L23" s="319" t="inlineStr">
        <is>
          <t>23%</t>
        </is>
      </c>
      <c r="M23" s="73" t="inlineStr">
        <is>
          <t>54</t>
        </is>
      </c>
      <c r="N23" s="73" t="inlineStr">
        <is>
          <t>22</t>
        </is>
      </c>
      <c r="O23" s="1065" t="inlineStr">
        <is>
          <t>22</t>
        </is>
      </c>
    </row>
    <row r="24" ht="24" customHeight="1">
      <c r="A24" s="1308" t="inlineStr">
        <is>
          <t>三阶5星</t>
        </is>
      </c>
      <c r="B24" s="64" t="inlineStr">
        <is>
          <t>42</t>
        </is>
      </c>
      <c r="C24" s="343" t="inlineStr">
        <is>
          <t>660</t>
        </is>
      </c>
      <c r="D24" s="343" t="inlineStr">
        <is>
          <t>7</t>
        </is>
      </c>
      <c r="E24" s="687">
        <f>ROUNDUP((C24/2),0)*D24</f>
        <v/>
      </c>
      <c r="F24" s="64" t="inlineStr">
        <is>
          <t>45%</t>
        </is>
      </c>
      <c r="G24" s="65" t="inlineStr">
        <is>
          <t>30%</t>
        </is>
      </c>
      <c r="H24" s="78" t="inlineStr">
        <is>
          <t>26</t>
        </is>
      </c>
      <c r="I24" s="77" t="inlineStr">
        <is>
          <t>45%</t>
        </is>
      </c>
      <c r="J24" s="65" t="inlineStr">
        <is>
          <t>30%</t>
        </is>
      </c>
      <c r="K24" s="78" t="inlineStr">
        <is>
          <t>26</t>
        </is>
      </c>
      <c r="L24" s="1314" t="inlineStr">
        <is>
          <t>25%</t>
        </is>
      </c>
      <c r="M24" s="1060" t="inlineStr">
        <is>
          <t>60</t>
        </is>
      </c>
      <c r="N24" s="1060" t="inlineStr">
        <is>
          <t>26</t>
        </is>
      </c>
      <c r="O24" s="824" t="inlineStr">
        <is>
          <t>26</t>
        </is>
      </c>
    </row>
    <row r="25" ht="24" customHeight="1">
      <c r="A25" s="740" t="inlineStr">
        <is>
          <t>四阶0星</t>
        </is>
      </c>
      <c r="B25" s="675" t="inlineStr">
        <is>
          <t>46</t>
        </is>
      </c>
      <c r="C25" s="340" t="inlineStr">
        <is>
          <t>720</t>
        </is>
      </c>
      <c r="D25" s="340" t="inlineStr">
        <is>
          <t>8</t>
        </is>
      </c>
      <c r="E25" s="746">
        <f>ROUNDUP((C25/2),0)*D25</f>
        <v/>
      </c>
      <c r="F25" s="61" t="inlineStr">
        <is>
          <t>48%</t>
        </is>
      </c>
      <c r="G25" s="62" t="inlineStr">
        <is>
          <t>33%</t>
        </is>
      </c>
      <c r="H25" s="63" t="inlineStr">
        <is>
          <t>30</t>
        </is>
      </c>
      <c r="I25" s="80" t="inlineStr">
        <is>
          <t>48%</t>
        </is>
      </c>
      <c r="J25" s="62" t="inlineStr">
        <is>
          <t>33%</t>
        </is>
      </c>
      <c r="K25" s="63" t="inlineStr">
        <is>
          <t>30</t>
        </is>
      </c>
      <c r="L25" s="61" t="inlineStr">
        <is>
          <t>27%</t>
        </is>
      </c>
      <c r="M25" s="62" t="inlineStr">
        <is>
          <t>66</t>
        </is>
      </c>
      <c r="N25" s="62" t="inlineStr">
        <is>
          <t>30</t>
        </is>
      </c>
      <c r="O25" s="63" t="inlineStr">
        <is>
          <t>30</t>
        </is>
      </c>
    </row>
    <row r="26" ht="24" customHeight="1">
      <c r="A26" s="741" t="inlineStr">
        <is>
          <t>四阶1星</t>
        </is>
      </c>
      <c r="B26" s="208" t="inlineStr">
        <is>
          <t>50</t>
        </is>
      </c>
      <c r="C26" s="83" t="inlineStr">
        <is>
          <t>880</t>
        </is>
      </c>
      <c r="D26" s="83" t="inlineStr">
        <is>
          <t>8</t>
        </is>
      </c>
      <c r="E26" s="222">
        <f>ROUNDUP((C26/2),0)*D26</f>
        <v/>
      </c>
      <c r="F26" s="85" t="inlineStr">
        <is>
          <t>51%</t>
        </is>
      </c>
      <c r="G26" s="86" t="inlineStr">
        <is>
          <t>36%</t>
        </is>
      </c>
      <c r="H26" s="236" t="inlineStr">
        <is>
          <t>35</t>
        </is>
      </c>
      <c r="I26" s="132" t="inlineStr">
        <is>
          <t>51%</t>
        </is>
      </c>
      <c r="J26" s="86" t="inlineStr">
        <is>
          <t>36%</t>
        </is>
      </c>
      <c r="K26" s="236" t="inlineStr">
        <is>
          <t>35</t>
        </is>
      </c>
      <c r="L26" s="85" t="inlineStr">
        <is>
          <t>30%</t>
        </is>
      </c>
      <c r="M26" s="86" t="inlineStr">
        <is>
          <t>75</t>
        </is>
      </c>
      <c r="N26" s="86" t="inlineStr">
        <is>
          <t>35</t>
        </is>
      </c>
      <c r="O26" s="236" t="inlineStr">
        <is>
          <t>35</t>
        </is>
      </c>
    </row>
    <row r="27" ht="24" customHeight="1">
      <c r="A27" s="741" t="inlineStr">
        <is>
          <t>四阶2星</t>
        </is>
      </c>
      <c r="B27" s="85" t="inlineStr">
        <is>
          <t>54</t>
        </is>
      </c>
      <c r="C27" s="83" t="inlineStr">
        <is>
          <t>880</t>
        </is>
      </c>
      <c r="D27" s="83" t="inlineStr">
        <is>
          <t>9</t>
        </is>
      </c>
      <c r="E27" s="222">
        <f>ROUNDUP((C27/2),0)*D27</f>
        <v/>
      </c>
      <c r="F27" s="85" t="inlineStr">
        <is>
          <t>55%</t>
        </is>
      </c>
      <c r="G27" s="86" t="inlineStr">
        <is>
          <t>39%</t>
        </is>
      </c>
      <c r="H27" s="236" t="inlineStr">
        <is>
          <t>39</t>
        </is>
      </c>
      <c r="I27" s="132" t="inlineStr">
        <is>
          <t>55%</t>
        </is>
      </c>
      <c r="J27" s="86" t="inlineStr">
        <is>
          <t>39%</t>
        </is>
      </c>
      <c r="K27" s="236" t="inlineStr">
        <is>
          <t>39</t>
        </is>
      </c>
      <c r="L27" s="85" t="inlineStr">
        <is>
          <t>32%</t>
        </is>
      </c>
      <c r="M27" s="132" t="inlineStr">
        <is>
          <t>80</t>
        </is>
      </c>
      <c r="N27" s="132" t="inlineStr">
        <is>
          <t>39</t>
        </is>
      </c>
      <c r="O27" s="1058" t="inlineStr">
        <is>
          <t>39</t>
        </is>
      </c>
    </row>
    <row r="28" ht="24" customHeight="1">
      <c r="A28" s="741" t="inlineStr">
        <is>
          <t>四阶3星</t>
        </is>
      </c>
      <c r="B28" s="208" t="inlineStr">
        <is>
          <t>58</t>
        </is>
      </c>
      <c r="C28" s="83" t="inlineStr">
        <is>
          <t>1080</t>
        </is>
      </c>
      <c r="D28" s="83" t="inlineStr">
        <is>
          <t>9</t>
        </is>
      </c>
      <c r="E28" s="222">
        <f>ROUNDUP((C28/2),0)*D28</f>
        <v/>
      </c>
      <c r="F28" s="85" t="inlineStr">
        <is>
          <t>59%</t>
        </is>
      </c>
      <c r="G28" s="86" t="inlineStr">
        <is>
          <t>42%</t>
        </is>
      </c>
      <c r="H28" s="236" t="inlineStr">
        <is>
          <t>44</t>
        </is>
      </c>
      <c r="I28" s="132" t="inlineStr">
        <is>
          <t>59%</t>
        </is>
      </c>
      <c r="J28" s="86" t="inlineStr">
        <is>
          <t>42%</t>
        </is>
      </c>
      <c r="K28" s="236" t="inlineStr">
        <is>
          <t>44</t>
        </is>
      </c>
      <c r="L28" s="319" t="inlineStr">
        <is>
          <t>34%</t>
        </is>
      </c>
      <c r="M28" s="73" t="inlineStr">
        <is>
          <t>85</t>
        </is>
      </c>
      <c r="N28" s="73" t="inlineStr">
        <is>
          <t>44</t>
        </is>
      </c>
      <c r="O28" s="1065" t="inlineStr">
        <is>
          <t>44</t>
        </is>
      </c>
    </row>
    <row r="29" ht="24" customHeight="1">
      <c r="A29" s="741" t="inlineStr">
        <is>
          <t>四阶4星</t>
        </is>
      </c>
      <c r="B29" s="85" t="inlineStr">
        <is>
          <t>62</t>
        </is>
      </c>
      <c r="C29" s="83" t="inlineStr">
        <is>
          <t>1080</t>
        </is>
      </c>
      <c r="D29" s="83" t="inlineStr">
        <is>
          <t>10</t>
        </is>
      </c>
      <c r="E29" s="222">
        <f>ROUNDUP((C29/2),0)*D29</f>
        <v/>
      </c>
      <c r="F29" s="85" t="inlineStr">
        <is>
          <t>63%</t>
        </is>
      </c>
      <c r="G29" s="132" t="inlineStr">
        <is>
          <t>45%</t>
        </is>
      </c>
      <c r="H29" s="1058" t="inlineStr">
        <is>
          <t>48</t>
        </is>
      </c>
      <c r="I29" s="132" t="inlineStr">
        <is>
          <t>63%</t>
        </is>
      </c>
      <c r="J29" s="132" t="inlineStr">
        <is>
          <t>45%</t>
        </is>
      </c>
      <c r="K29" s="1058" t="inlineStr">
        <is>
          <t>48</t>
        </is>
      </c>
      <c r="L29" s="319" t="inlineStr">
        <is>
          <t>36%</t>
        </is>
      </c>
      <c r="M29" s="73" t="inlineStr">
        <is>
          <t>90</t>
        </is>
      </c>
      <c r="N29" s="73" t="inlineStr">
        <is>
          <t>48</t>
        </is>
      </c>
      <c r="O29" s="1065" t="inlineStr">
        <is>
          <t>48</t>
        </is>
      </c>
    </row>
    <row r="30" ht="24" customHeight="1">
      <c r="A30" s="1308" t="inlineStr">
        <is>
          <t>四阶5星</t>
        </is>
      </c>
      <c r="B30" s="64" t="inlineStr">
        <is>
          <t>66</t>
        </is>
      </c>
      <c r="C30" s="343" t="inlineStr">
        <is>
          <t>1200</t>
        </is>
      </c>
      <c r="D30" s="343" t="inlineStr">
        <is>
          <t>10</t>
        </is>
      </c>
      <c r="E30" s="687">
        <f>ROUNDUP((C30/2),0)*D30</f>
        <v/>
      </c>
      <c r="F30" s="1314" t="inlineStr">
        <is>
          <t>67%</t>
        </is>
      </c>
      <c r="G30" s="1060" t="inlineStr">
        <is>
          <t>48%</t>
        </is>
      </c>
      <c r="H30" s="824" t="inlineStr">
        <is>
          <t>53</t>
        </is>
      </c>
      <c r="I30" s="1060" t="inlineStr">
        <is>
          <t>67%</t>
        </is>
      </c>
      <c r="J30" s="1060" t="inlineStr">
        <is>
          <t>48%</t>
        </is>
      </c>
      <c r="K30" s="824" t="inlineStr">
        <is>
          <t>53</t>
        </is>
      </c>
      <c r="L30" s="1314" t="inlineStr">
        <is>
          <t>38%</t>
        </is>
      </c>
      <c r="M30" s="1060" t="inlineStr">
        <is>
          <t>95</t>
        </is>
      </c>
      <c r="N30" s="1060" t="inlineStr">
        <is>
          <t>53</t>
        </is>
      </c>
      <c r="O30" s="824" t="inlineStr">
        <is>
          <t>53</t>
        </is>
      </c>
    </row>
    <row r="31" ht="24" customHeight="1">
      <c r="A31" s="740" t="inlineStr">
        <is>
          <t>五阶0星</t>
        </is>
      </c>
      <c r="B31" s="675" t="inlineStr">
        <is>
          <t>72</t>
        </is>
      </c>
      <c r="C31" s="340" t="inlineStr">
        <is>
          <t>1200</t>
        </is>
      </c>
      <c r="D31" s="340" t="inlineStr">
        <is>
          <t>11</t>
        </is>
      </c>
      <c r="E31" s="746">
        <f>ROUNDUP((C31/2),0)*D31</f>
        <v/>
      </c>
      <c r="F31" s="61" t="inlineStr">
        <is>
          <t>71%</t>
        </is>
      </c>
      <c r="G31" s="80" t="inlineStr">
        <is>
          <t>51%</t>
        </is>
      </c>
      <c r="H31" s="1057" t="inlineStr">
        <is>
          <t>58</t>
        </is>
      </c>
      <c r="I31" s="80" t="inlineStr">
        <is>
          <t>71%</t>
        </is>
      </c>
      <c r="J31" s="80" t="inlineStr">
        <is>
          <t>51%</t>
        </is>
      </c>
      <c r="K31" s="1057" t="inlineStr">
        <is>
          <t>58</t>
        </is>
      </c>
      <c r="L31" s="61" t="inlineStr">
        <is>
          <t>40%</t>
        </is>
      </c>
      <c r="M31" s="62" t="inlineStr">
        <is>
          <t>100</t>
        </is>
      </c>
      <c r="N31" s="62" t="inlineStr">
        <is>
          <t>58</t>
        </is>
      </c>
      <c r="O31" s="63" t="inlineStr">
        <is>
          <t>58</t>
        </is>
      </c>
    </row>
    <row r="32" ht="24" customHeight="1">
      <c r="A32" s="741" t="inlineStr">
        <is>
          <t>五阶1星</t>
        </is>
      </c>
      <c r="B32" s="208" t="inlineStr">
        <is>
          <t>78</t>
        </is>
      </c>
      <c r="C32" s="83" t="inlineStr">
        <is>
          <t>1280</t>
        </is>
      </c>
      <c r="D32" s="83" t="inlineStr">
        <is>
          <t>11</t>
        </is>
      </c>
      <c r="E32" s="222">
        <f>ROUNDUP((C32/2),0)*D32</f>
        <v/>
      </c>
      <c r="F32" s="319" t="inlineStr">
        <is>
          <t>75%</t>
        </is>
      </c>
      <c r="G32" s="73" t="inlineStr">
        <is>
          <t>55%</t>
        </is>
      </c>
      <c r="H32" s="1065" t="inlineStr">
        <is>
          <t>66</t>
        </is>
      </c>
      <c r="I32" s="73" t="inlineStr">
        <is>
          <t>75%</t>
        </is>
      </c>
      <c r="J32" s="73" t="inlineStr">
        <is>
          <t>55%</t>
        </is>
      </c>
      <c r="K32" s="1065" t="inlineStr">
        <is>
          <t>66</t>
        </is>
      </c>
      <c r="L32" s="85" t="inlineStr">
        <is>
          <t>42%</t>
        </is>
      </c>
      <c r="M32" s="86" t="inlineStr">
        <is>
          <t>105</t>
        </is>
      </c>
      <c r="N32" s="86" t="inlineStr">
        <is>
          <t>66</t>
        </is>
      </c>
      <c r="O32" s="236" t="inlineStr">
        <is>
          <t>66</t>
        </is>
      </c>
    </row>
    <row r="33" ht="24" customHeight="1">
      <c r="A33" s="741" t="inlineStr">
        <is>
          <t>五阶2星</t>
        </is>
      </c>
      <c r="B33" s="85" t="inlineStr">
        <is>
          <t>84</t>
        </is>
      </c>
      <c r="C33" s="83" t="inlineStr">
        <is>
          <t>1400</t>
        </is>
      </c>
      <c r="D33" s="83" t="inlineStr">
        <is>
          <t>12</t>
        </is>
      </c>
      <c r="E33" s="222">
        <f>ROUNDUP((C33/2),0)*D33</f>
        <v/>
      </c>
      <c r="F33" s="319" t="inlineStr">
        <is>
          <t>80%</t>
        </is>
      </c>
      <c r="G33" s="73" t="inlineStr">
        <is>
          <t>59%</t>
        </is>
      </c>
      <c r="H33" s="1065" t="inlineStr">
        <is>
          <t>72</t>
        </is>
      </c>
      <c r="I33" s="73" t="inlineStr">
        <is>
          <t>80%</t>
        </is>
      </c>
      <c r="J33" s="73" t="inlineStr">
        <is>
          <t>59%</t>
        </is>
      </c>
      <c r="K33" s="1065" t="inlineStr">
        <is>
          <t>72</t>
        </is>
      </c>
      <c r="L33" s="85" t="inlineStr">
        <is>
          <t>44%</t>
        </is>
      </c>
      <c r="M33" s="132" t="inlineStr">
        <is>
          <t>111</t>
        </is>
      </c>
      <c r="N33" s="132" t="inlineStr">
        <is>
          <t>72</t>
        </is>
      </c>
      <c r="O33" s="1058" t="inlineStr">
        <is>
          <t>72</t>
        </is>
      </c>
    </row>
    <row r="34" ht="24" customHeight="1">
      <c r="A34" s="741" t="inlineStr">
        <is>
          <t>五阶3星</t>
        </is>
      </c>
      <c r="B34" s="208" t="inlineStr">
        <is>
          <t>90</t>
        </is>
      </c>
      <c r="C34" s="83" t="inlineStr">
        <is>
          <t>1560</t>
        </is>
      </c>
      <c r="D34" s="83" t="inlineStr">
        <is>
          <t>12</t>
        </is>
      </c>
      <c r="E34" s="222">
        <f>ROUNDUP((C34/2),0)*D34</f>
        <v/>
      </c>
      <c r="F34" s="319" t="inlineStr">
        <is>
          <t>86%</t>
        </is>
      </c>
      <c r="G34" s="73" t="inlineStr">
        <is>
          <t>63%</t>
        </is>
      </c>
      <c r="H34" s="1065" t="inlineStr">
        <is>
          <t>77</t>
        </is>
      </c>
      <c r="I34" s="73" t="inlineStr">
        <is>
          <t>86%</t>
        </is>
      </c>
      <c r="J34" s="73" t="inlineStr">
        <is>
          <t>63%</t>
        </is>
      </c>
      <c r="K34" s="1065" t="inlineStr">
        <is>
          <t>77</t>
        </is>
      </c>
      <c r="L34" s="319" t="inlineStr">
        <is>
          <t>46%</t>
        </is>
      </c>
      <c r="M34" s="73" t="inlineStr">
        <is>
          <t>121</t>
        </is>
      </c>
      <c r="N34" s="73" t="inlineStr">
        <is>
          <t>77</t>
        </is>
      </c>
      <c r="O34" s="1065" t="inlineStr">
        <is>
          <t>77</t>
        </is>
      </c>
    </row>
    <row r="35" ht="24" customHeight="1">
      <c r="A35" s="741" t="inlineStr">
        <is>
          <t>五阶4星</t>
        </is>
      </c>
      <c r="B35" s="85" t="inlineStr">
        <is>
          <t>96</t>
        </is>
      </c>
      <c r="C35" s="83" t="inlineStr">
        <is>
          <t>1580</t>
        </is>
      </c>
      <c r="D35" s="83" t="inlineStr">
        <is>
          <t>15</t>
        </is>
      </c>
      <c r="E35" s="222">
        <f>ROUNDUP((C35/2),0)*D35</f>
        <v/>
      </c>
      <c r="F35" s="319" t="inlineStr">
        <is>
          <t>92%</t>
        </is>
      </c>
      <c r="G35" s="73" t="inlineStr">
        <is>
          <t>67%</t>
        </is>
      </c>
      <c r="H35" s="1065" t="inlineStr">
        <is>
          <t>82</t>
        </is>
      </c>
      <c r="I35" s="73" t="inlineStr">
        <is>
          <t>92%</t>
        </is>
      </c>
      <c r="J35" s="73" t="inlineStr">
        <is>
          <t>67%</t>
        </is>
      </c>
      <c r="K35" s="1065" t="inlineStr">
        <is>
          <t>82</t>
        </is>
      </c>
      <c r="L35" s="319" t="inlineStr">
        <is>
          <t>48%</t>
        </is>
      </c>
      <c r="M35" s="73" t="inlineStr">
        <is>
          <t>136</t>
        </is>
      </c>
      <c r="N35" s="73" t="inlineStr">
        <is>
          <t>82</t>
        </is>
      </c>
      <c r="O35" s="1065" t="inlineStr">
        <is>
          <t>82</t>
        </is>
      </c>
    </row>
    <row r="36" ht="24" customHeight="1">
      <c r="A36" s="742" t="inlineStr">
        <is>
          <t>五阶5星</t>
        </is>
      </c>
      <c r="B36" s="676" t="inlineStr">
        <is>
          <t>105</t>
        </is>
      </c>
      <c r="C36" s="1156" t="inlineStr">
        <is>
          <t>x</t>
        </is>
      </c>
      <c r="D36" s="1156" t="inlineStr">
        <is>
          <t>x</t>
        </is>
      </c>
      <c r="E36" s="1157" t="inlineStr">
        <is>
          <t>x</t>
        </is>
      </c>
      <c r="F36" s="256" t="inlineStr">
        <is>
          <t>100%</t>
        </is>
      </c>
      <c r="G36" s="139" t="inlineStr">
        <is>
          <t>72%</t>
        </is>
      </c>
      <c r="H36" s="290" t="inlineStr">
        <is>
          <t>88</t>
        </is>
      </c>
      <c r="I36" s="138" t="inlineStr">
        <is>
          <t>100%</t>
        </is>
      </c>
      <c r="J36" s="139" t="inlineStr">
        <is>
          <t>72%</t>
        </is>
      </c>
      <c r="K36" s="290" t="inlineStr">
        <is>
          <t>88</t>
        </is>
      </c>
      <c r="L36" s="1314" t="inlineStr">
        <is>
          <t>51%</t>
        </is>
      </c>
      <c r="M36" s="1060" t="inlineStr">
        <is>
          <t>148</t>
        </is>
      </c>
      <c r="N36" s="1060" t="inlineStr">
        <is>
          <t>88</t>
        </is>
      </c>
      <c r="O36" s="824" t="inlineStr">
        <is>
          <t>88</t>
        </is>
      </c>
    </row>
    <row r="37" ht="24" customHeight="1">
      <c r="A37" s="1315" t="inlineStr">
        <is>
          <t>适用范围</t>
        </is>
      </c>
      <c r="B37" s="68" t="inlineStr">
        <is>
          <t>通用值 三阶激活 对应七魄</t>
        </is>
      </c>
      <c r="C37" s="56" t="n"/>
      <c r="D37" s="56" t="n"/>
      <c r="E37" s="203" t="n"/>
      <c r="F37" s="279" t="inlineStr">
        <is>
          <t>天魂属性</t>
        </is>
      </c>
      <c r="G37" s="56" t="n"/>
      <c r="H37" s="56" t="n"/>
      <c r="I37" s="279" t="inlineStr">
        <is>
          <t>地魂属性</t>
        </is>
      </c>
      <c r="J37" s="56" t="n"/>
      <c r="K37" s="56" t="n"/>
      <c r="L37" s="279" t="inlineStr">
        <is>
          <t>命魂属性</t>
        </is>
      </c>
      <c r="M37" s="56" t="n"/>
      <c r="N37" s="56" t="n"/>
      <c r="O37" s="56" t="n"/>
    </row>
    <row r="38" ht="24" customHeight="1">
      <c r="A38" s="1041" t="inlineStr"/>
      <c r="B38" s="56" t="n"/>
      <c r="C38" s="56" t="n"/>
      <c r="D38" s="56" t="n"/>
      <c r="E38" s="56" t="n"/>
      <c r="F38" s="56" t="n"/>
      <c r="G38" s="56" t="n"/>
      <c r="H38" s="56" t="n"/>
      <c r="I38" s="56" t="n"/>
      <c r="J38" s="56" t="n"/>
      <c r="K38" s="56" t="n"/>
      <c r="L38" s="56" t="n"/>
      <c r="M38" s="56" t="n"/>
      <c r="N38" s="56" t="n"/>
      <c r="O38" s="56" t="n"/>
    </row>
    <row r="39" ht="24" customHeight="1">
      <c r="A39" s="386" t="inlineStr">
        <is>
          <t>七魄等级</t>
        </is>
      </c>
      <c r="B39" s="205" t="inlineStr">
        <is>
          <t>战斗力</t>
        </is>
      </c>
      <c r="C39" s="227" t="inlineStr">
        <is>
          <t>祝福值</t>
        </is>
      </c>
      <c r="D39" s="227" t="inlineStr">
        <is>
          <t>单次材料</t>
        </is>
      </c>
      <c r="E39" s="204" t="inlineStr">
        <is>
          <t>满值材料</t>
        </is>
      </c>
      <c r="F39" s="204" t="inlineStr">
        <is>
          <t>固定伤害</t>
        </is>
      </c>
      <c r="G39" s="204" t="inlineStr">
        <is>
          <t>中型暴击</t>
        </is>
      </c>
      <c r="H39" s="204" t="inlineStr">
        <is>
          <t>中型暴伤</t>
        </is>
      </c>
      <c r="I39" s="204" t="inlineStr">
        <is>
          <t>中型增伤</t>
        </is>
      </c>
      <c r="J39" s="204" t="inlineStr">
        <is>
          <t>中型穿透</t>
        </is>
      </c>
      <c r="K39" s="204" t="inlineStr">
        <is>
          <t>固定减伤</t>
        </is>
      </c>
      <c r="L39" s="204" t="inlineStr">
        <is>
          <t>大型抗暴</t>
        </is>
      </c>
      <c r="M39" s="204" t="inlineStr">
        <is>
          <t>大型暴减</t>
        </is>
      </c>
      <c r="N39" s="204" t="inlineStr">
        <is>
          <t>大型减伤</t>
        </is>
      </c>
      <c r="O39" s="204" t="inlineStr">
        <is>
          <t>大型抗穿</t>
        </is>
      </c>
    </row>
    <row r="40" ht="24" customHeight="1">
      <c r="A40" s="890" t="inlineStr">
        <is>
          <t>0级</t>
        </is>
      </c>
      <c r="B40" s="683" t="inlineStr">
        <is>
          <t>0</t>
        </is>
      </c>
      <c r="C40" s="566" t="inlineStr">
        <is>
          <t>4</t>
        </is>
      </c>
      <c r="D40" s="566" t="inlineStr">
        <is>
          <t>1</t>
        </is>
      </c>
      <c r="E40" s="684">
        <f>ROUNDUP((C40/$P$1+1),0)*D40</f>
        <v/>
      </c>
      <c r="F40" s="240" t="inlineStr">
        <is>
          <t>x</t>
        </is>
      </c>
      <c r="G40" s="87" t="inlineStr">
        <is>
          <t>x</t>
        </is>
      </c>
      <c r="H40" s="87" t="inlineStr">
        <is>
          <t>x</t>
        </is>
      </c>
      <c r="I40" s="87" t="inlineStr">
        <is>
          <t>x</t>
        </is>
      </c>
      <c r="J40" s="88" t="inlineStr">
        <is>
          <t>x</t>
        </is>
      </c>
      <c r="K40" s="285" t="inlineStr">
        <is>
          <t>x</t>
        </is>
      </c>
      <c r="L40" s="87" t="inlineStr">
        <is>
          <t>x</t>
        </is>
      </c>
      <c r="M40" s="87" t="inlineStr">
        <is>
          <t>x</t>
        </is>
      </c>
      <c r="N40" s="87" t="inlineStr">
        <is>
          <t>x</t>
        </is>
      </c>
      <c r="O40" s="88" t="inlineStr">
        <is>
          <t>x</t>
        </is>
      </c>
    </row>
    <row r="41" ht="24" customHeight="1">
      <c r="A41" s="263" t="inlineStr">
        <is>
          <t>1级</t>
        </is>
      </c>
      <c r="B41" s="239" t="inlineStr">
        <is>
          <t>4</t>
        </is>
      </c>
      <c r="C41" s="83" t="inlineStr">
        <is>
          <t>8</t>
        </is>
      </c>
      <c r="D41" s="83" t="inlineStr">
        <is>
          <t>1</t>
        </is>
      </c>
      <c r="E41" s="222">
        <f>ROUNDUP((C41/$P$1+1),0)*D41</f>
        <v/>
      </c>
      <c r="F41" s="82" t="inlineStr">
        <is>
          <t>4</t>
        </is>
      </c>
      <c r="G41" s="83" t="inlineStr">
        <is>
          <t>1%</t>
        </is>
      </c>
      <c r="H41" s="83" t="inlineStr">
        <is>
          <t>2%</t>
        </is>
      </c>
      <c r="I41" s="87" t="inlineStr">
        <is>
          <t>x</t>
        </is>
      </c>
      <c r="J41" s="88" t="inlineStr">
        <is>
          <t>x</t>
        </is>
      </c>
      <c r="K41" s="239" t="inlineStr">
        <is>
          <t>4</t>
        </is>
      </c>
      <c r="L41" s="83" t="inlineStr">
        <is>
          <t>1%</t>
        </is>
      </c>
      <c r="M41" s="83" t="inlineStr">
        <is>
          <t>2%</t>
        </is>
      </c>
      <c r="N41" s="87" t="inlineStr">
        <is>
          <t>x</t>
        </is>
      </c>
      <c r="O41" s="88" t="inlineStr">
        <is>
          <t>x</t>
        </is>
      </c>
    </row>
    <row r="42" ht="24" customHeight="1">
      <c r="A42" s="263" t="inlineStr">
        <is>
          <t>2级</t>
        </is>
      </c>
      <c r="B42" s="239" t="inlineStr">
        <is>
          <t>8</t>
        </is>
      </c>
      <c r="C42" s="83" t="inlineStr">
        <is>
          <t>24</t>
        </is>
      </c>
      <c r="D42" s="83" t="inlineStr">
        <is>
          <t>2</t>
        </is>
      </c>
      <c r="E42" s="222">
        <f>ROUNDUP((C42/$P$1+1),0)*D42</f>
        <v/>
      </c>
      <c r="F42" s="82" t="inlineStr">
        <is>
          <t>8</t>
        </is>
      </c>
      <c r="G42" s="83" t="inlineStr">
        <is>
          <t>2%</t>
        </is>
      </c>
      <c r="H42" s="83" t="inlineStr">
        <is>
          <t>3%</t>
        </is>
      </c>
      <c r="I42" s="83" t="inlineStr">
        <is>
          <t>3%</t>
        </is>
      </c>
      <c r="J42" s="88" t="inlineStr">
        <is>
          <t>x</t>
        </is>
      </c>
      <c r="K42" s="239" t="inlineStr">
        <is>
          <t>8</t>
        </is>
      </c>
      <c r="L42" s="83" t="inlineStr">
        <is>
          <t>2%</t>
        </is>
      </c>
      <c r="M42" s="83" t="inlineStr">
        <is>
          <t>3%</t>
        </is>
      </c>
      <c r="N42" s="83" t="inlineStr">
        <is>
          <t>3%</t>
        </is>
      </c>
      <c r="O42" s="88" t="inlineStr">
        <is>
          <t>x</t>
        </is>
      </c>
    </row>
    <row r="43" ht="24" customHeight="1">
      <c r="A43" s="263" t="inlineStr">
        <is>
          <t>3级</t>
        </is>
      </c>
      <c r="B43" s="239" t="inlineStr">
        <is>
          <t>14</t>
        </is>
      </c>
      <c r="C43" s="83" t="inlineStr">
        <is>
          <t>50</t>
        </is>
      </c>
      <c r="D43" s="83" t="inlineStr">
        <is>
          <t>3</t>
        </is>
      </c>
      <c r="E43" s="222">
        <f>ROUNDUP((C43/$P$1+1),0)*D43</f>
        <v/>
      </c>
      <c r="F43" s="82" t="inlineStr">
        <is>
          <t>12</t>
        </is>
      </c>
      <c r="G43" s="83" t="inlineStr">
        <is>
          <t>3%</t>
        </is>
      </c>
      <c r="H43" s="83" t="inlineStr">
        <is>
          <t>5%</t>
        </is>
      </c>
      <c r="I43" s="83" t="inlineStr">
        <is>
          <t>5%</t>
        </is>
      </c>
      <c r="J43" s="84" t="inlineStr">
        <is>
          <t>1%</t>
        </is>
      </c>
      <c r="K43" s="239" t="inlineStr">
        <is>
          <t>12</t>
        </is>
      </c>
      <c r="L43" s="83" t="inlineStr">
        <is>
          <t>3%</t>
        </is>
      </c>
      <c r="M43" s="83" t="inlineStr">
        <is>
          <t>5%</t>
        </is>
      </c>
      <c r="N43" s="83" t="inlineStr">
        <is>
          <t>5%</t>
        </is>
      </c>
      <c r="O43" s="84" t="inlineStr">
        <is>
          <t>1%</t>
        </is>
      </c>
    </row>
    <row r="44" ht="24" customHeight="1">
      <c r="A44" s="263" t="inlineStr">
        <is>
          <t>4级</t>
        </is>
      </c>
      <c r="B44" s="239" t="inlineStr">
        <is>
          <t>20</t>
        </is>
      </c>
      <c r="C44" s="83" t="inlineStr">
        <is>
          <t>120</t>
        </is>
      </c>
      <c r="D44" s="83" t="inlineStr">
        <is>
          <t>4</t>
        </is>
      </c>
      <c r="E44" s="222">
        <f>ROUNDUP((C44/$P$1+1),0)*D44</f>
        <v/>
      </c>
      <c r="F44" s="82" t="inlineStr">
        <is>
          <t>16</t>
        </is>
      </c>
      <c r="G44" s="83" t="inlineStr">
        <is>
          <t>5%</t>
        </is>
      </c>
      <c r="H44" s="83" t="inlineStr">
        <is>
          <t>8%</t>
        </is>
      </c>
      <c r="I44" s="83" t="inlineStr">
        <is>
          <t>8%</t>
        </is>
      </c>
      <c r="J44" s="84" t="inlineStr">
        <is>
          <t>2%</t>
        </is>
      </c>
      <c r="K44" s="239" t="inlineStr">
        <is>
          <t>16</t>
        </is>
      </c>
      <c r="L44" s="83" t="inlineStr">
        <is>
          <t>5%</t>
        </is>
      </c>
      <c r="M44" s="83" t="inlineStr">
        <is>
          <t>8%</t>
        </is>
      </c>
      <c r="N44" s="83" t="inlineStr">
        <is>
          <t>8%</t>
        </is>
      </c>
      <c r="O44" s="84" t="inlineStr">
        <is>
          <t>2%</t>
        </is>
      </c>
    </row>
    <row r="45" ht="24" customHeight="1">
      <c r="A45" s="263" t="inlineStr">
        <is>
          <t>5级</t>
        </is>
      </c>
      <c r="B45" s="239" t="inlineStr">
        <is>
          <t>28</t>
        </is>
      </c>
      <c r="C45" s="83" t="inlineStr">
        <is>
          <t>240</t>
        </is>
      </c>
      <c r="D45" s="83" t="inlineStr">
        <is>
          <t>5</t>
        </is>
      </c>
      <c r="E45" s="222">
        <f>ROUNDUP((C45/$P$1+1),0)*D45</f>
        <v/>
      </c>
      <c r="F45" s="82" t="inlineStr">
        <is>
          <t>21</t>
        </is>
      </c>
      <c r="G45" s="83" t="inlineStr">
        <is>
          <t>8%</t>
        </is>
      </c>
      <c r="H45" s="83" t="inlineStr">
        <is>
          <t>12%</t>
        </is>
      </c>
      <c r="I45" s="83" t="inlineStr">
        <is>
          <t>12%</t>
        </is>
      </c>
      <c r="J45" s="84" t="inlineStr">
        <is>
          <t>3%</t>
        </is>
      </c>
      <c r="K45" s="239" t="inlineStr">
        <is>
          <t>21</t>
        </is>
      </c>
      <c r="L45" s="83" t="inlineStr">
        <is>
          <t>8%</t>
        </is>
      </c>
      <c r="M45" s="83" t="inlineStr">
        <is>
          <t>12%</t>
        </is>
      </c>
      <c r="N45" s="83" t="inlineStr">
        <is>
          <t>12%</t>
        </is>
      </c>
      <c r="O45" s="84" t="inlineStr">
        <is>
          <t>3%</t>
        </is>
      </c>
    </row>
    <row r="46" ht="24" customHeight="1">
      <c r="A46" s="263" t="inlineStr">
        <is>
          <t>6级</t>
        </is>
      </c>
      <c r="B46" s="239" t="inlineStr">
        <is>
          <t>36</t>
        </is>
      </c>
      <c r="C46" s="83" t="inlineStr">
        <is>
          <t>320</t>
        </is>
      </c>
      <c r="D46" s="83" t="inlineStr">
        <is>
          <t>6</t>
        </is>
      </c>
      <c r="E46" s="222">
        <f>ROUNDUP((C46/$P$1+1),0)*D46</f>
        <v/>
      </c>
      <c r="F46" s="82" t="inlineStr">
        <is>
          <t>26</t>
        </is>
      </c>
      <c r="G46" s="83" t="inlineStr">
        <is>
          <t>12%</t>
        </is>
      </c>
      <c r="H46" s="83" t="inlineStr">
        <is>
          <t>15%</t>
        </is>
      </c>
      <c r="I46" s="83" t="inlineStr">
        <is>
          <t>15%</t>
        </is>
      </c>
      <c r="J46" s="84" t="inlineStr">
        <is>
          <t>5%</t>
        </is>
      </c>
      <c r="K46" s="239" t="inlineStr">
        <is>
          <t>26</t>
        </is>
      </c>
      <c r="L46" s="83" t="inlineStr">
        <is>
          <t>12%</t>
        </is>
      </c>
      <c r="M46" s="83" t="inlineStr">
        <is>
          <t>15%</t>
        </is>
      </c>
      <c r="N46" s="83" t="inlineStr">
        <is>
          <t>15%</t>
        </is>
      </c>
      <c r="O46" s="84" t="inlineStr">
        <is>
          <t>5%</t>
        </is>
      </c>
    </row>
    <row r="47" ht="24" customHeight="1">
      <c r="A47" s="263" t="inlineStr">
        <is>
          <t>7级</t>
        </is>
      </c>
      <c r="B47" s="239" t="inlineStr">
        <is>
          <t>44</t>
        </is>
      </c>
      <c r="C47" s="83" t="inlineStr">
        <is>
          <t>640</t>
        </is>
      </c>
      <c r="D47" s="83" t="inlineStr">
        <is>
          <t>6</t>
        </is>
      </c>
      <c r="E47" s="222">
        <f>ROUNDUP((C47/$P$1+1),0)*D47</f>
        <v/>
      </c>
      <c r="F47" s="82" t="inlineStr">
        <is>
          <t>31</t>
        </is>
      </c>
      <c r="G47" s="83" t="inlineStr">
        <is>
          <t>15%</t>
        </is>
      </c>
      <c r="H47" s="83" t="inlineStr">
        <is>
          <t>18%</t>
        </is>
      </c>
      <c r="I47" s="83" t="inlineStr">
        <is>
          <t>18%</t>
        </is>
      </c>
      <c r="J47" s="84" t="inlineStr">
        <is>
          <t>7%</t>
        </is>
      </c>
      <c r="K47" s="239" t="inlineStr">
        <is>
          <t>31</t>
        </is>
      </c>
      <c r="L47" s="83" t="inlineStr">
        <is>
          <t>15%</t>
        </is>
      </c>
      <c r="M47" s="83" t="inlineStr">
        <is>
          <t>18%</t>
        </is>
      </c>
      <c r="N47" s="83" t="inlineStr">
        <is>
          <t>18%</t>
        </is>
      </c>
      <c r="O47" s="84" t="inlineStr">
        <is>
          <t>7%</t>
        </is>
      </c>
    </row>
    <row r="48" ht="24" customHeight="1">
      <c r="A48" s="263" t="inlineStr">
        <is>
          <t>8级</t>
        </is>
      </c>
      <c r="B48" s="239" t="inlineStr">
        <is>
          <t>52</t>
        </is>
      </c>
      <c r="C48" s="83" t="inlineStr">
        <is>
          <t>980</t>
        </is>
      </c>
      <c r="D48" s="83" t="inlineStr">
        <is>
          <t>8</t>
        </is>
      </c>
      <c r="E48" s="222">
        <f>ROUNDUP((C48/$P$1+1),0)*D48</f>
        <v/>
      </c>
      <c r="F48" s="82" t="inlineStr">
        <is>
          <t>36</t>
        </is>
      </c>
      <c r="G48" s="83" t="inlineStr">
        <is>
          <t>18%</t>
        </is>
      </c>
      <c r="H48" s="83" t="inlineStr">
        <is>
          <t>21%</t>
        </is>
      </c>
      <c r="I48" s="83" t="inlineStr">
        <is>
          <t>21%</t>
        </is>
      </c>
      <c r="J48" s="84" t="inlineStr">
        <is>
          <t>9%</t>
        </is>
      </c>
      <c r="K48" s="239" t="inlineStr">
        <is>
          <t>36</t>
        </is>
      </c>
      <c r="L48" s="83" t="inlineStr">
        <is>
          <t>18%</t>
        </is>
      </c>
      <c r="M48" s="83" t="inlineStr">
        <is>
          <t>21%</t>
        </is>
      </c>
      <c r="N48" s="83" t="inlineStr">
        <is>
          <t>21%</t>
        </is>
      </c>
      <c r="O48" s="84" t="inlineStr">
        <is>
          <t>9%</t>
        </is>
      </c>
    </row>
    <row r="49" ht="24" customHeight="1">
      <c r="A49" s="263" t="inlineStr">
        <is>
          <t>9级</t>
        </is>
      </c>
      <c r="B49" s="239" t="inlineStr">
        <is>
          <t>60</t>
        </is>
      </c>
      <c r="C49" s="83" t="inlineStr">
        <is>
          <t>1180</t>
        </is>
      </c>
      <c r="D49" s="83" t="inlineStr">
        <is>
          <t>8</t>
        </is>
      </c>
      <c r="E49" s="222">
        <f>ROUNDUP((C49/$P$1+1),0)*D49</f>
        <v/>
      </c>
      <c r="F49" s="82" t="inlineStr">
        <is>
          <t>42</t>
        </is>
      </c>
      <c r="G49" s="83" t="inlineStr">
        <is>
          <t>21%</t>
        </is>
      </c>
      <c r="H49" s="83" t="inlineStr">
        <is>
          <t>24%</t>
        </is>
      </c>
      <c r="I49" s="83" t="inlineStr">
        <is>
          <t>24%</t>
        </is>
      </c>
      <c r="J49" s="84" t="inlineStr">
        <is>
          <t>11%</t>
        </is>
      </c>
      <c r="K49" s="239" t="inlineStr">
        <is>
          <t>42</t>
        </is>
      </c>
      <c r="L49" s="83" t="inlineStr">
        <is>
          <t>21%</t>
        </is>
      </c>
      <c r="M49" s="83" t="inlineStr">
        <is>
          <t>24%</t>
        </is>
      </c>
      <c r="N49" s="83" t="inlineStr">
        <is>
          <t>24%</t>
        </is>
      </c>
      <c r="O49" s="84" t="inlineStr">
        <is>
          <t>11%</t>
        </is>
      </c>
    </row>
    <row r="50" ht="24" customHeight="1">
      <c r="A50" s="263" t="inlineStr">
        <is>
          <t>10级</t>
        </is>
      </c>
      <c r="B50" s="239" t="inlineStr">
        <is>
          <t>66</t>
        </is>
      </c>
      <c r="C50" s="83" t="inlineStr">
        <is>
          <t>1280</t>
        </is>
      </c>
      <c r="D50" s="83" t="inlineStr">
        <is>
          <t>10</t>
        </is>
      </c>
      <c r="E50" s="222">
        <f>ROUNDUP((C50/$P$1+1),0)*D50</f>
        <v/>
      </c>
      <c r="F50" s="82" t="inlineStr">
        <is>
          <t>48</t>
        </is>
      </c>
      <c r="G50" s="83" t="inlineStr">
        <is>
          <t>24%</t>
        </is>
      </c>
      <c r="H50" s="83" t="inlineStr">
        <is>
          <t>27%</t>
        </is>
      </c>
      <c r="I50" s="83" t="inlineStr">
        <is>
          <t>27%</t>
        </is>
      </c>
      <c r="J50" s="84" t="inlineStr">
        <is>
          <t>13%</t>
        </is>
      </c>
      <c r="K50" s="239" t="inlineStr">
        <is>
          <t>48</t>
        </is>
      </c>
      <c r="L50" s="83" t="inlineStr">
        <is>
          <t>24%</t>
        </is>
      </c>
      <c r="M50" s="83" t="inlineStr">
        <is>
          <t>27%</t>
        </is>
      </c>
      <c r="N50" s="83" t="inlineStr">
        <is>
          <t>27%</t>
        </is>
      </c>
      <c r="O50" s="84" t="inlineStr">
        <is>
          <t>13%</t>
        </is>
      </c>
    </row>
    <row r="51" ht="24" customHeight="1">
      <c r="A51" s="263" t="inlineStr">
        <is>
          <t>11级</t>
        </is>
      </c>
      <c r="B51" s="239" t="inlineStr">
        <is>
          <t>72</t>
        </is>
      </c>
      <c r="C51" s="83" t="inlineStr">
        <is>
          <t>1468</t>
        </is>
      </c>
      <c r="D51" s="83" t="inlineStr">
        <is>
          <t>10</t>
        </is>
      </c>
      <c r="E51" s="222">
        <f>ROUNDUP((C51/$P$1+1),0)*D51</f>
        <v/>
      </c>
      <c r="F51" s="82" t="inlineStr">
        <is>
          <t>54</t>
        </is>
      </c>
      <c r="G51" s="83" t="inlineStr">
        <is>
          <t>27%</t>
        </is>
      </c>
      <c r="H51" s="83" t="inlineStr">
        <is>
          <t>30%</t>
        </is>
      </c>
      <c r="I51" s="83" t="inlineStr">
        <is>
          <t>30%</t>
        </is>
      </c>
      <c r="J51" s="84" t="inlineStr">
        <is>
          <t>15%</t>
        </is>
      </c>
      <c r="K51" s="239" t="inlineStr">
        <is>
          <t>54</t>
        </is>
      </c>
      <c r="L51" s="83" t="inlineStr">
        <is>
          <t>27%</t>
        </is>
      </c>
      <c r="M51" s="83" t="inlineStr">
        <is>
          <t>30%</t>
        </is>
      </c>
      <c r="N51" s="83" t="inlineStr">
        <is>
          <t>30%</t>
        </is>
      </c>
      <c r="O51" s="84" t="inlineStr">
        <is>
          <t>15%</t>
        </is>
      </c>
    </row>
    <row r="52" ht="24" customHeight="1">
      <c r="A52" s="263" t="inlineStr">
        <is>
          <t>12级</t>
        </is>
      </c>
      <c r="B52" s="239" t="inlineStr">
        <is>
          <t>80</t>
        </is>
      </c>
      <c r="C52" s="83" t="inlineStr">
        <is>
          <t>1880</t>
        </is>
      </c>
      <c r="D52" s="83" t="inlineStr">
        <is>
          <t>11</t>
        </is>
      </c>
      <c r="E52" s="222">
        <f>ROUNDUP((C52/$P$1+1),0)*D52</f>
        <v/>
      </c>
      <c r="F52" s="82" t="inlineStr">
        <is>
          <t>60</t>
        </is>
      </c>
      <c r="G52" s="83" t="inlineStr">
        <is>
          <t>30%</t>
        </is>
      </c>
      <c r="H52" s="83" t="inlineStr">
        <is>
          <t>34%</t>
        </is>
      </c>
      <c r="I52" s="83" t="inlineStr">
        <is>
          <t>34%</t>
        </is>
      </c>
      <c r="J52" s="84" t="inlineStr">
        <is>
          <t>18%</t>
        </is>
      </c>
      <c r="K52" s="239" t="inlineStr">
        <is>
          <t>60</t>
        </is>
      </c>
      <c r="L52" s="83" t="inlineStr">
        <is>
          <t>30%</t>
        </is>
      </c>
      <c r="M52" s="83" t="inlineStr">
        <is>
          <t>34%</t>
        </is>
      </c>
      <c r="N52" s="83" t="inlineStr">
        <is>
          <t>34%</t>
        </is>
      </c>
      <c r="O52" s="84" t="inlineStr">
        <is>
          <t>18%</t>
        </is>
      </c>
    </row>
    <row r="53" ht="24" customHeight="1">
      <c r="A53" s="263" t="inlineStr">
        <is>
          <t>13级</t>
        </is>
      </c>
      <c r="B53" s="239" t="inlineStr">
        <is>
          <t>86</t>
        </is>
      </c>
      <c r="C53" s="83" t="inlineStr">
        <is>
          <t>1960</t>
        </is>
      </c>
      <c r="D53" s="83" t="inlineStr">
        <is>
          <t>11</t>
        </is>
      </c>
      <c r="E53" s="222">
        <f>ROUNDUP((C53/$P$1+1),0)*D53</f>
        <v/>
      </c>
      <c r="F53" s="82" t="inlineStr">
        <is>
          <t>68</t>
        </is>
      </c>
      <c r="G53" s="83" t="inlineStr">
        <is>
          <t>34%</t>
        </is>
      </c>
      <c r="H53" s="83" t="inlineStr">
        <is>
          <t>38%</t>
        </is>
      </c>
      <c r="I53" s="83" t="inlineStr">
        <is>
          <t>38%</t>
        </is>
      </c>
      <c r="J53" s="84" t="inlineStr">
        <is>
          <t>21%</t>
        </is>
      </c>
      <c r="K53" s="239" t="inlineStr">
        <is>
          <t>68</t>
        </is>
      </c>
      <c r="L53" s="83" t="inlineStr">
        <is>
          <t>34%</t>
        </is>
      </c>
      <c r="M53" s="83" t="inlineStr">
        <is>
          <t>38%</t>
        </is>
      </c>
      <c r="N53" s="83" t="inlineStr">
        <is>
          <t>38%</t>
        </is>
      </c>
      <c r="O53" s="84" t="inlineStr">
        <is>
          <t>21%</t>
        </is>
      </c>
    </row>
    <row r="54" ht="24" customHeight="1">
      <c r="A54" s="263" t="inlineStr">
        <is>
          <t>14级</t>
        </is>
      </c>
      <c r="B54" s="239" t="inlineStr">
        <is>
          <t>92</t>
        </is>
      </c>
      <c r="C54" s="83" t="inlineStr">
        <is>
          <t>2000</t>
        </is>
      </c>
      <c r="D54" s="83" t="inlineStr">
        <is>
          <t>12</t>
        </is>
      </c>
      <c r="E54" s="222">
        <f>ROUNDUP((C54/$P$1+1),0)*D54</f>
        <v/>
      </c>
      <c r="F54" s="82" t="inlineStr">
        <is>
          <t>76</t>
        </is>
      </c>
      <c r="G54" s="83" t="inlineStr">
        <is>
          <t>38%</t>
        </is>
      </c>
      <c r="H54" s="83" t="inlineStr">
        <is>
          <t>42%</t>
        </is>
      </c>
      <c r="I54" s="83" t="inlineStr">
        <is>
          <t>42%</t>
        </is>
      </c>
      <c r="J54" s="84" t="inlineStr">
        <is>
          <t>24%</t>
        </is>
      </c>
      <c r="K54" s="239" t="inlineStr">
        <is>
          <t>76</t>
        </is>
      </c>
      <c r="L54" s="83" t="inlineStr">
        <is>
          <t>38%</t>
        </is>
      </c>
      <c r="M54" s="83" t="inlineStr">
        <is>
          <t>42%</t>
        </is>
      </c>
      <c r="N54" s="83" t="inlineStr">
        <is>
          <t>42%</t>
        </is>
      </c>
      <c r="O54" s="84" t="inlineStr">
        <is>
          <t>24%</t>
        </is>
      </c>
    </row>
    <row r="55" ht="24" customHeight="1">
      <c r="A55" s="267" t="inlineStr">
        <is>
          <t>15级</t>
        </is>
      </c>
      <c r="B55" s="660" t="inlineStr">
        <is>
          <t>100</t>
        </is>
      </c>
      <c r="C55" s="1170" t="inlineStr">
        <is>
          <t>x</t>
        </is>
      </c>
      <c r="D55" s="1170" t="inlineStr">
        <is>
          <t>x</t>
        </is>
      </c>
      <c r="E55" s="1171" t="inlineStr">
        <is>
          <t>x</t>
        </is>
      </c>
      <c r="F55" s="89" t="inlineStr">
        <is>
          <t>85</t>
        </is>
      </c>
      <c r="G55" s="90" t="inlineStr">
        <is>
          <t>42%</t>
        </is>
      </c>
      <c r="H55" s="90" t="inlineStr">
        <is>
          <t>48%</t>
        </is>
      </c>
      <c r="I55" s="90" t="inlineStr">
        <is>
          <t>48%</t>
        </is>
      </c>
      <c r="J55" s="224" t="inlineStr">
        <is>
          <t>28%</t>
        </is>
      </c>
      <c r="K55" s="268" t="inlineStr">
        <is>
          <t>85</t>
        </is>
      </c>
      <c r="L55" s="90" t="inlineStr">
        <is>
          <t>42%</t>
        </is>
      </c>
      <c r="M55" s="90" t="inlineStr">
        <is>
          <t>48%</t>
        </is>
      </c>
      <c r="N55" s="90" t="inlineStr">
        <is>
          <t>48%</t>
        </is>
      </c>
      <c r="O55" s="224" t="inlineStr">
        <is>
          <t>28%</t>
        </is>
      </c>
    </row>
    <row r="56" ht="24" customHeight="1">
      <c r="A56" s="1315" t="inlineStr">
        <is>
          <t>适用范围</t>
        </is>
      </c>
      <c r="B56" s="1316" t="inlineStr">
        <is>
          <t>通用值</t>
        </is>
      </c>
      <c r="C56" s="56" t="n"/>
      <c r="D56" s="56" t="n"/>
      <c r="E56" s="56" t="n"/>
      <c r="F56" s="1317" t="inlineStr">
        <is>
          <t>气魄属性 激活条件 天魂三阶</t>
        </is>
      </c>
      <c r="G56" s="270" t="n"/>
      <c r="H56" s="270" t="n"/>
      <c r="I56" s="270" t="n"/>
      <c r="J56" s="427" t="n"/>
      <c r="K56" s="1318" t="inlineStr">
        <is>
          <t>力魄属性 激活条件 天魂三阶</t>
        </is>
      </c>
      <c r="L56" s="270" t="n"/>
      <c r="M56" s="270" t="n"/>
      <c r="N56" s="270" t="n"/>
      <c r="O56" s="427" t="n"/>
    </row>
    <row r="57" ht="24" customHeight="1">
      <c r="A57" s="1041" t="inlineStr"/>
      <c r="B57" s="56" t="n"/>
      <c r="C57" s="56" t="n"/>
      <c r="D57" s="56" t="n"/>
      <c r="E57" s="56" t="n"/>
      <c r="F57" s="56" t="n"/>
      <c r="G57" s="56" t="n"/>
      <c r="H57" s="56" t="n"/>
      <c r="I57" s="56" t="n"/>
      <c r="J57" s="56" t="n"/>
      <c r="K57" s="56" t="n"/>
      <c r="L57" s="56" t="n"/>
      <c r="M57" s="56" t="n"/>
      <c r="N57" s="56" t="n"/>
      <c r="O57" s="56" t="n"/>
    </row>
    <row r="58" ht="24" customHeight="1">
      <c r="A58" s="386" t="inlineStr">
        <is>
          <t>七魄等级</t>
        </is>
      </c>
      <c r="B58" s="205" t="inlineStr">
        <is>
          <t>战斗力</t>
        </is>
      </c>
      <c r="C58" s="227" t="inlineStr">
        <is>
          <t>祝福值</t>
        </is>
      </c>
      <c r="D58" s="227" t="inlineStr">
        <is>
          <t>单次材料</t>
        </is>
      </c>
      <c r="E58" s="204" t="inlineStr">
        <is>
          <t>满值材料</t>
        </is>
      </c>
      <c r="F58" s="204" t="inlineStr">
        <is>
          <t>x</t>
        </is>
      </c>
      <c r="G58" s="204" t="inlineStr">
        <is>
          <t>小投暴击</t>
        </is>
      </c>
      <c r="H58" s="204" t="inlineStr">
        <is>
          <t>小投暴伤</t>
        </is>
      </c>
      <c r="I58" s="204" t="inlineStr">
        <is>
          <t>小投增伤</t>
        </is>
      </c>
      <c r="J58" s="204" t="inlineStr">
        <is>
          <t>小投穿透</t>
        </is>
      </c>
      <c r="K58" s="204" t="inlineStr">
        <is>
          <t>x</t>
        </is>
      </c>
      <c r="L58" s="204" t="inlineStr">
        <is>
          <t>小投抗暴</t>
        </is>
      </c>
      <c r="M58" s="204" t="inlineStr">
        <is>
          <t>小投暴减</t>
        </is>
      </c>
      <c r="N58" s="204" t="inlineStr">
        <is>
          <t>小投减伤</t>
        </is>
      </c>
      <c r="O58" s="204" t="inlineStr">
        <is>
          <t>小投抗穿</t>
        </is>
      </c>
    </row>
    <row r="59" ht="24" customHeight="1">
      <c r="A59" s="890" t="inlineStr">
        <is>
          <t>0级</t>
        </is>
      </c>
      <c r="B59" s="683" t="inlineStr">
        <is>
          <t>0</t>
        </is>
      </c>
      <c r="C59" s="566" t="inlineStr">
        <is>
          <t>4</t>
        </is>
      </c>
      <c r="D59" s="566" t="inlineStr">
        <is>
          <t>1</t>
        </is>
      </c>
      <c r="E59" s="684">
        <f>ROUNDUP((C59/$P$1+1),0)*D59</f>
        <v/>
      </c>
      <c r="F59" s="1313" t="inlineStr">
        <is>
          <t>x</t>
        </is>
      </c>
      <c r="G59" s="666" t="inlineStr">
        <is>
          <t>x</t>
        </is>
      </c>
      <c r="H59" s="666" t="inlineStr">
        <is>
          <t>x</t>
        </is>
      </c>
      <c r="I59" s="666" t="inlineStr">
        <is>
          <t>x</t>
        </is>
      </c>
      <c r="J59" s="1056" t="inlineStr">
        <is>
          <t>x</t>
        </is>
      </c>
      <c r="K59" s="665" t="inlineStr">
        <is>
          <t>x</t>
        </is>
      </c>
      <c r="L59" s="666" t="inlineStr">
        <is>
          <t>x</t>
        </is>
      </c>
      <c r="M59" s="666" t="inlineStr">
        <is>
          <t>x</t>
        </is>
      </c>
      <c r="N59" s="666" t="inlineStr">
        <is>
          <t>x</t>
        </is>
      </c>
      <c r="O59" s="1056" t="inlineStr">
        <is>
          <t>x</t>
        </is>
      </c>
    </row>
    <row r="60" ht="24" customHeight="1">
      <c r="A60" s="263" t="inlineStr">
        <is>
          <t>1级</t>
        </is>
      </c>
      <c r="B60" s="239" t="inlineStr">
        <is>
          <t>4</t>
        </is>
      </c>
      <c r="C60" s="83" t="inlineStr">
        <is>
          <t>8</t>
        </is>
      </c>
      <c r="D60" s="83" t="inlineStr">
        <is>
          <t>1</t>
        </is>
      </c>
      <c r="E60" s="222">
        <f>ROUNDUP((C60/$P$1+1),0)*D60</f>
        <v/>
      </c>
      <c r="F60" s="240" t="inlineStr">
        <is>
          <t>x</t>
        </is>
      </c>
      <c r="G60" s="83" t="inlineStr">
        <is>
          <t>1%</t>
        </is>
      </c>
      <c r="H60" s="83" t="inlineStr">
        <is>
          <t>2%</t>
        </is>
      </c>
      <c r="I60" s="87" t="inlineStr">
        <is>
          <t>x</t>
        </is>
      </c>
      <c r="J60" s="88" t="inlineStr">
        <is>
          <t>x</t>
        </is>
      </c>
      <c r="K60" s="285" t="inlineStr">
        <is>
          <t>x</t>
        </is>
      </c>
      <c r="L60" s="83" t="inlineStr">
        <is>
          <t>1%</t>
        </is>
      </c>
      <c r="M60" s="83" t="inlineStr">
        <is>
          <t>2%</t>
        </is>
      </c>
      <c r="N60" s="87" t="inlineStr">
        <is>
          <t>x</t>
        </is>
      </c>
      <c r="O60" s="88" t="inlineStr">
        <is>
          <t>x</t>
        </is>
      </c>
    </row>
    <row r="61" ht="24" customHeight="1">
      <c r="A61" s="263" t="inlineStr">
        <is>
          <t>2级</t>
        </is>
      </c>
      <c r="B61" s="239" t="inlineStr">
        <is>
          <t>8</t>
        </is>
      </c>
      <c r="C61" s="83" t="inlineStr">
        <is>
          <t>24</t>
        </is>
      </c>
      <c r="D61" s="83" t="inlineStr">
        <is>
          <t>2</t>
        </is>
      </c>
      <c r="E61" s="222">
        <f>ROUNDUP((C61/$P$1+1),0)*D61</f>
        <v/>
      </c>
      <c r="F61" s="240" t="inlineStr">
        <is>
          <t>x</t>
        </is>
      </c>
      <c r="G61" s="83" t="inlineStr">
        <is>
          <t>2%</t>
        </is>
      </c>
      <c r="H61" s="83" t="inlineStr">
        <is>
          <t>3%</t>
        </is>
      </c>
      <c r="I61" s="83" t="inlineStr">
        <is>
          <t>3%</t>
        </is>
      </c>
      <c r="J61" s="88" t="inlineStr">
        <is>
          <t>x</t>
        </is>
      </c>
      <c r="K61" s="285" t="inlineStr">
        <is>
          <t>x</t>
        </is>
      </c>
      <c r="L61" s="83" t="inlineStr">
        <is>
          <t>2%</t>
        </is>
      </c>
      <c r="M61" s="83" t="inlineStr">
        <is>
          <t>3%</t>
        </is>
      </c>
      <c r="N61" s="83" t="inlineStr">
        <is>
          <t>3%</t>
        </is>
      </c>
      <c r="O61" s="88" t="inlineStr">
        <is>
          <t>x</t>
        </is>
      </c>
    </row>
    <row r="62" ht="24" customHeight="1">
      <c r="A62" s="263" t="inlineStr">
        <is>
          <t>3级</t>
        </is>
      </c>
      <c r="B62" s="239" t="inlineStr">
        <is>
          <t>14</t>
        </is>
      </c>
      <c r="C62" s="83" t="inlineStr">
        <is>
          <t>50</t>
        </is>
      </c>
      <c r="D62" s="83" t="inlineStr">
        <is>
          <t>3</t>
        </is>
      </c>
      <c r="E62" s="222">
        <f>ROUNDUP((C62/$P$1+1),0)*D62</f>
        <v/>
      </c>
      <c r="F62" s="240" t="inlineStr">
        <is>
          <t>x</t>
        </is>
      </c>
      <c r="G62" s="83" t="inlineStr">
        <is>
          <t>3%</t>
        </is>
      </c>
      <c r="H62" s="83" t="inlineStr">
        <is>
          <t>5%</t>
        </is>
      </c>
      <c r="I62" s="83" t="inlineStr">
        <is>
          <t>5%</t>
        </is>
      </c>
      <c r="J62" s="84" t="inlineStr">
        <is>
          <t>1%</t>
        </is>
      </c>
      <c r="K62" s="285" t="inlineStr">
        <is>
          <t>x</t>
        </is>
      </c>
      <c r="L62" s="83" t="inlineStr">
        <is>
          <t>3%</t>
        </is>
      </c>
      <c r="M62" s="83" t="inlineStr">
        <is>
          <t>5%</t>
        </is>
      </c>
      <c r="N62" s="83" t="inlineStr">
        <is>
          <t>5%</t>
        </is>
      </c>
      <c r="O62" s="84" t="inlineStr">
        <is>
          <t>1%</t>
        </is>
      </c>
    </row>
    <row r="63" ht="24" customHeight="1">
      <c r="A63" s="263" t="inlineStr">
        <is>
          <t>4级</t>
        </is>
      </c>
      <c r="B63" s="239" t="inlineStr">
        <is>
          <t>20</t>
        </is>
      </c>
      <c r="C63" s="83" t="inlineStr">
        <is>
          <t>120</t>
        </is>
      </c>
      <c r="D63" s="83" t="inlineStr">
        <is>
          <t>4</t>
        </is>
      </c>
      <c r="E63" s="222">
        <f>ROUNDUP((C63/$P$1+1),0)*D63</f>
        <v/>
      </c>
      <c r="F63" s="240" t="inlineStr">
        <is>
          <t>x</t>
        </is>
      </c>
      <c r="G63" s="83" t="inlineStr">
        <is>
          <t>5%</t>
        </is>
      </c>
      <c r="H63" s="83" t="inlineStr">
        <is>
          <t>8%</t>
        </is>
      </c>
      <c r="I63" s="83" t="inlineStr">
        <is>
          <t>8%</t>
        </is>
      </c>
      <c r="J63" s="84" t="inlineStr">
        <is>
          <t>2%</t>
        </is>
      </c>
      <c r="K63" s="285" t="inlineStr">
        <is>
          <t>x</t>
        </is>
      </c>
      <c r="L63" s="83" t="inlineStr">
        <is>
          <t>5%</t>
        </is>
      </c>
      <c r="M63" s="83" t="inlineStr">
        <is>
          <t>8%</t>
        </is>
      </c>
      <c r="N63" s="83" t="inlineStr">
        <is>
          <t>8%</t>
        </is>
      </c>
      <c r="O63" s="84" t="inlineStr">
        <is>
          <t>2%</t>
        </is>
      </c>
    </row>
    <row r="64" ht="24" customHeight="1">
      <c r="A64" s="263" t="inlineStr">
        <is>
          <t>5级</t>
        </is>
      </c>
      <c r="B64" s="239" t="inlineStr">
        <is>
          <t>28</t>
        </is>
      </c>
      <c r="C64" s="83" t="inlineStr">
        <is>
          <t>240</t>
        </is>
      </c>
      <c r="D64" s="83" t="inlineStr">
        <is>
          <t>5</t>
        </is>
      </c>
      <c r="E64" s="222">
        <f>ROUNDUP((C64/$P$1+1),0)*D64</f>
        <v/>
      </c>
      <c r="F64" s="240" t="inlineStr">
        <is>
          <t>x</t>
        </is>
      </c>
      <c r="G64" s="83" t="inlineStr">
        <is>
          <t>8%</t>
        </is>
      </c>
      <c r="H64" s="83" t="inlineStr">
        <is>
          <t>12%</t>
        </is>
      </c>
      <c r="I64" s="83" t="inlineStr">
        <is>
          <t>12%</t>
        </is>
      </c>
      <c r="J64" s="84" t="inlineStr">
        <is>
          <t>3%</t>
        </is>
      </c>
      <c r="K64" s="285" t="inlineStr">
        <is>
          <t>x</t>
        </is>
      </c>
      <c r="L64" s="83" t="inlineStr">
        <is>
          <t>8%</t>
        </is>
      </c>
      <c r="M64" s="83" t="inlineStr">
        <is>
          <t>12%</t>
        </is>
      </c>
      <c r="N64" s="83" t="inlineStr">
        <is>
          <t>12%</t>
        </is>
      </c>
      <c r="O64" s="84" t="inlineStr">
        <is>
          <t>3%</t>
        </is>
      </c>
    </row>
    <row r="65" ht="24" customHeight="1">
      <c r="A65" s="263" t="inlineStr">
        <is>
          <t>6级</t>
        </is>
      </c>
      <c r="B65" s="239" t="inlineStr">
        <is>
          <t>36</t>
        </is>
      </c>
      <c r="C65" s="83" t="inlineStr">
        <is>
          <t>320</t>
        </is>
      </c>
      <c r="D65" s="83" t="inlineStr">
        <is>
          <t>6</t>
        </is>
      </c>
      <c r="E65" s="222">
        <f>ROUNDUP((C65/$P$1+1),0)*D65</f>
        <v/>
      </c>
      <c r="F65" s="240" t="inlineStr">
        <is>
          <t>x</t>
        </is>
      </c>
      <c r="G65" s="83" t="inlineStr">
        <is>
          <t>12%</t>
        </is>
      </c>
      <c r="H65" s="83" t="inlineStr">
        <is>
          <t>15%</t>
        </is>
      </c>
      <c r="I65" s="83" t="inlineStr">
        <is>
          <t>15%</t>
        </is>
      </c>
      <c r="J65" s="84" t="inlineStr">
        <is>
          <t>5%</t>
        </is>
      </c>
      <c r="K65" s="285" t="inlineStr">
        <is>
          <t>x</t>
        </is>
      </c>
      <c r="L65" s="83" t="inlineStr">
        <is>
          <t>12%</t>
        </is>
      </c>
      <c r="M65" s="83" t="inlineStr">
        <is>
          <t>15%</t>
        </is>
      </c>
      <c r="N65" s="83" t="inlineStr">
        <is>
          <t>15%</t>
        </is>
      </c>
      <c r="O65" s="84" t="inlineStr">
        <is>
          <t>5%</t>
        </is>
      </c>
    </row>
    <row r="66" ht="24" customHeight="1">
      <c r="A66" s="263" t="inlineStr">
        <is>
          <t>7级</t>
        </is>
      </c>
      <c r="B66" s="239" t="inlineStr">
        <is>
          <t>44</t>
        </is>
      </c>
      <c r="C66" s="83" t="inlineStr">
        <is>
          <t>640</t>
        </is>
      </c>
      <c r="D66" s="83" t="inlineStr">
        <is>
          <t>6</t>
        </is>
      </c>
      <c r="E66" s="222">
        <f>ROUNDUP((C66/$P$1+1),0)*D66</f>
        <v/>
      </c>
      <c r="F66" s="240" t="inlineStr">
        <is>
          <t>x</t>
        </is>
      </c>
      <c r="G66" s="83" t="inlineStr">
        <is>
          <t>15%</t>
        </is>
      </c>
      <c r="H66" s="83" t="inlineStr">
        <is>
          <t>18%</t>
        </is>
      </c>
      <c r="I66" s="83" t="inlineStr">
        <is>
          <t>18%</t>
        </is>
      </c>
      <c r="J66" s="84" t="inlineStr">
        <is>
          <t>7%</t>
        </is>
      </c>
      <c r="K66" s="285" t="inlineStr">
        <is>
          <t>x</t>
        </is>
      </c>
      <c r="L66" s="83" t="inlineStr">
        <is>
          <t>15%</t>
        </is>
      </c>
      <c r="M66" s="83" t="inlineStr">
        <is>
          <t>18%</t>
        </is>
      </c>
      <c r="N66" s="83" t="inlineStr">
        <is>
          <t>18%</t>
        </is>
      </c>
      <c r="O66" s="84" t="inlineStr">
        <is>
          <t>7%</t>
        </is>
      </c>
    </row>
    <row r="67" ht="24" customHeight="1">
      <c r="A67" s="263" t="inlineStr">
        <is>
          <t>8级</t>
        </is>
      </c>
      <c r="B67" s="239" t="inlineStr">
        <is>
          <t>52</t>
        </is>
      </c>
      <c r="C67" s="83" t="inlineStr">
        <is>
          <t>980</t>
        </is>
      </c>
      <c r="D67" s="83" t="inlineStr">
        <is>
          <t>8</t>
        </is>
      </c>
      <c r="E67" s="222">
        <f>ROUNDUP((C67/$P$1+1),0)*D67</f>
        <v/>
      </c>
      <c r="F67" s="240" t="inlineStr">
        <is>
          <t>x</t>
        </is>
      </c>
      <c r="G67" s="83" t="inlineStr">
        <is>
          <t>18%</t>
        </is>
      </c>
      <c r="H67" s="83" t="inlineStr">
        <is>
          <t>21%</t>
        </is>
      </c>
      <c r="I67" s="83" t="inlineStr">
        <is>
          <t>21%</t>
        </is>
      </c>
      <c r="J67" s="84" t="inlineStr">
        <is>
          <t>9%</t>
        </is>
      </c>
      <c r="K67" s="285" t="inlineStr">
        <is>
          <t>x</t>
        </is>
      </c>
      <c r="L67" s="83" t="inlineStr">
        <is>
          <t>18%</t>
        </is>
      </c>
      <c r="M67" s="83" t="inlineStr">
        <is>
          <t>21%</t>
        </is>
      </c>
      <c r="N67" s="83" t="inlineStr">
        <is>
          <t>21%</t>
        </is>
      </c>
      <c r="O67" s="84" t="inlineStr">
        <is>
          <t>9%</t>
        </is>
      </c>
    </row>
    <row r="68" ht="24" customHeight="1">
      <c r="A68" s="263" t="inlineStr">
        <is>
          <t>9级</t>
        </is>
      </c>
      <c r="B68" s="239" t="inlineStr">
        <is>
          <t>60</t>
        </is>
      </c>
      <c r="C68" s="83" t="inlineStr">
        <is>
          <t>1180</t>
        </is>
      </c>
      <c r="D68" s="83" t="inlineStr">
        <is>
          <t>8</t>
        </is>
      </c>
      <c r="E68" s="222">
        <f>ROUNDUP((C68/$P$1+1),0)*D68</f>
        <v/>
      </c>
      <c r="F68" s="240" t="inlineStr">
        <is>
          <t>x</t>
        </is>
      </c>
      <c r="G68" s="83" t="inlineStr">
        <is>
          <t>21%</t>
        </is>
      </c>
      <c r="H68" s="83" t="inlineStr">
        <is>
          <t>24%</t>
        </is>
      </c>
      <c r="I68" s="83" t="inlineStr">
        <is>
          <t>24%</t>
        </is>
      </c>
      <c r="J68" s="84" t="inlineStr">
        <is>
          <t>11%</t>
        </is>
      </c>
      <c r="K68" s="285" t="inlineStr">
        <is>
          <t>x</t>
        </is>
      </c>
      <c r="L68" s="83" t="inlineStr">
        <is>
          <t>21%</t>
        </is>
      </c>
      <c r="M68" s="83" t="inlineStr">
        <is>
          <t>24%</t>
        </is>
      </c>
      <c r="N68" s="83" t="inlineStr">
        <is>
          <t>24%</t>
        </is>
      </c>
      <c r="O68" s="84" t="inlineStr">
        <is>
          <t>11%</t>
        </is>
      </c>
    </row>
    <row r="69" ht="24" customHeight="1">
      <c r="A69" s="263" t="inlineStr">
        <is>
          <t>10级</t>
        </is>
      </c>
      <c r="B69" s="239" t="inlineStr">
        <is>
          <t>66</t>
        </is>
      </c>
      <c r="C69" s="83" t="inlineStr">
        <is>
          <t>1280</t>
        </is>
      </c>
      <c r="D69" s="83" t="inlineStr">
        <is>
          <t>10</t>
        </is>
      </c>
      <c r="E69" s="222">
        <f>ROUNDUP((C69/$P$1+1),0)*D69</f>
        <v/>
      </c>
      <c r="F69" s="240" t="inlineStr">
        <is>
          <t>x</t>
        </is>
      </c>
      <c r="G69" s="83" t="inlineStr">
        <is>
          <t>24%</t>
        </is>
      </c>
      <c r="H69" s="83" t="inlineStr">
        <is>
          <t>27%</t>
        </is>
      </c>
      <c r="I69" s="83" t="inlineStr">
        <is>
          <t>27%</t>
        </is>
      </c>
      <c r="J69" s="84" t="inlineStr">
        <is>
          <t>13%</t>
        </is>
      </c>
      <c r="K69" s="285" t="inlineStr">
        <is>
          <t>x</t>
        </is>
      </c>
      <c r="L69" s="83" t="inlineStr">
        <is>
          <t>24%</t>
        </is>
      </c>
      <c r="M69" s="83" t="inlineStr">
        <is>
          <t>27%</t>
        </is>
      </c>
      <c r="N69" s="83" t="inlineStr">
        <is>
          <t>27%</t>
        </is>
      </c>
      <c r="O69" s="84" t="inlineStr">
        <is>
          <t>13%</t>
        </is>
      </c>
    </row>
    <row r="70" ht="24" customHeight="1">
      <c r="A70" s="263" t="inlineStr">
        <is>
          <t>11级</t>
        </is>
      </c>
      <c r="B70" s="239" t="inlineStr">
        <is>
          <t>72</t>
        </is>
      </c>
      <c r="C70" s="83" t="inlineStr">
        <is>
          <t>1468</t>
        </is>
      </c>
      <c r="D70" s="83" t="inlineStr">
        <is>
          <t>10</t>
        </is>
      </c>
      <c r="E70" s="222">
        <f>ROUNDUP((C70/$P$1+1),0)*D70</f>
        <v/>
      </c>
      <c r="F70" s="240" t="inlineStr">
        <is>
          <t>x</t>
        </is>
      </c>
      <c r="G70" s="83" t="inlineStr">
        <is>
          <t>27%</t>
        </is>
      </c>
      <c r="H70" s="83" t="inlineStr">
        <is>
          <t>30%</t>
        </is>
      </c>
      <c r="I70" s="83" t="inlineStr">
        <is>
          <t>30%</t>
        </is>
      </c>
      <c r="J70" s="84" t="inlineStr">
        <is>
          <t>15%</t>
        </is>
      </c>
      <c r="K70" s="285" t="inlineStr">
        <is>
          <t>x</t>
        </is>
      </c>
      <c r="L70" s="83" t="inlineStr">
        <is>
          <t>27%</t>
        </is>
      </c>
      <c r="M70" s="83" t="inlineStr">
        <is>
          <t>30%</t>
        </is>
      </c>
      <c r="N70" s="83" t="inlineStr">
        <is>
          <t>30%</t>
        </is>
      </c>
      <c r="O70" s="84" t="inlineStr">
        <is>
          <t>15%</t>
        </is>
      </c>
    </row>
    <row r="71" ht="24" customHeight="1">
      <c r="A71" s="263" t="inlineStr">
        <is>
          <t>12级</t>
        </is>
      </c>
      <c r="B71" s="239" t="inlineStr">
        <is>
          <t>80</t>
        </is>
      </c>
      <c r="C71" s="83" t="inlineStr">
        <is>
          <t>1880</t>
        </is>
      </c>
      <c r="D71" s="83" t="inlineStr">
        <is>
          <t>11</t>
        </is>
      </c>
      <c r="E71" s="222">
        <f>ROUNDUP((C71/$P$1+1),0)*D71</f>
        <v/>
      </c>
      <c r="F71" s="240" t="inlineStr">
        <is>
          <t>x</t>
        </is>
      </c>
      <c r="G71" s="83" t="inlineStr">
        <is>
          <t>30%</t>
        </is>
      </c>
      <c r="H71" s="83" t="inlineStr">
        <is>
          <t>34%</t>
        </is>
      </c>
      <c r="I71" s="83" t="inlineStr">
        <is>
          <t>34%</t>
        </is>
      </c>
      <c r="J71" s="84" t="inlineStr">
        <is>
          <t>17%</t>
        </is>
      </c>
      <c r="K71" s="285" t="inlineStr">
        <is>
          <t>x</t>
        </is>
      </c>
      <c r="L71" s="83" t="inlineStr">
        <is>
          <t>30%</t>
        </is>
      </c>
      <c r="M71" s="83" t="inlineStr">
        <is>
          <t>34%</t>
        </is>
      </c>
      <c r="N71" s="83" t="inlineStr">
        <is>
          <t>34%</t>
        </is>
      </c>
      <c r="O71" s="84" t="inlineStr">
        <is>
          <t>17%</t>
        </is>
      </c>
    </row>
    <row r="72" ht="24" customHeight="1">
      <c r="A72" s="263" t="inlineStr">
        <is>
          <t>13级</t>
        </is>
      </c>
      <c r="B72" s="239" t="inlineStr">
        <is>
          <t>86</t>
        </is>
      </c>
      <c r="C72" s="83" t="inlineStr">
        <is>
          <t>1960</t>
        </is>
      </c>
      <c r="D72" s="83" t="inlineStr">
        <is>
          <t>11</t>
        </is>
      </c>
      <c r="E72" s="222">
        <f>ROUNDUP((C72/$P$1+1),0)*D72</f>
        <v/>
      </c>
      <c r="F72" s="240" t="inlineStr">
        <is>
          <t>x</t>
        </is>
      </c>
      <c r="G72" s="83" t="inlineStr">
        <is>
          <t>34%</t>
        </is>
      </c>
      <c r="H72" s="83" t="inlineStr">
        <is>
          <t>38%</t>
        </is>
      </c>
      <c r="I72" s="83" t="inlineStr">
        <is>
          <t>38%</t>
        </is>
      </c>
      <c r="J72" s="84" t="inlineStr">
        <is>
          <t>19%</t>
        </is>
      </c>
      <c r="K72" s="285" t="inlineStr">
        <is>
          <t>x</t>
        </is>
      </c>
      <c r="L72" s="83" t="inlineStr">
        <is>
          <t>34%</t>
        </is>
      </c>
      <c r="M72" s="83" t="inlineStr">
        <is>
          <t>38%</t>
        </is>
      </c>
      <c r="N72" s="83" t="inlineStr">
        <is>
          <t>38%</t>
        </is>
      </c>
      <c r="O72" s="84" t="inlineStr">
        <is>
          <t>19%</t>
        </is>
      </c>
    </row>
    <row r="73" ht="24" customHeight="1">
      <c r="A73" s="263" t="inlineStr">
        <is>
          <t>14级</t>
        </is>
      </c>
      <c r="B73" s="239" t="inlineStr">
        <is>
          <t>92</t>
        </is>
      </c>
      <c r="C73" s="83" t="inlineStr">
        <is>
          <t>2000</t>
        </is>
      </c>
      <c r="D73" s="83" t="inlineStr">
        <is>
          <t>12</t>
        </is>
      </c>
      <c r="E73" s="222">
        <f>ROUNDUP((C73/$P$1+1),0)*D73</f>
        <v/>
      </c>
      <c r="F73" s="240" t="inlineStr">
        <is>
          <t>x</t>
        </is>
      </c>
      <c r="G73" s="83" t="inlineStr">
        <is>
          <t>38%</t>
        </is>
      </c>
      <c r="H73" s="83" t="inlineStr">
        <is>
          <t>42%</t>
        </is>
      </c>
      <c r="I73" s="83" t="inlineStr">
        <is>
          <t>42%</t>
        </is>
      </c>
      <c r="J73" s="84" t="inlineStr">
        <is>
          <t>21%</t>
        </is>
      </c>
      <c r="K73" s="285" t="inlineStr">
        <is>
          <t>x</t>
        </is>
      </c>
      <c r="L73" s="83" t="inlineStr">
        <is>
          <t>38%</t>
        </is>
      </c>
      <c r="M73" s="83" t="inlineStr">
        <is>
          <t>42%</t>
        </is>
      </c>
      <c r="N73" s="83" t="inlineStr">
        <is>
          <t>42%</t>
        </is>
      </c>
      <c r="O73" s="84" t="inlineStr">
        <is>
          <t>21%</t>
        </is>
      </c>
    </row>
    <row r="74" ht="24" customHeight="1">
      <c r="A74" s="267" t="inlineStr">
        <is>
          <t>15级</t>
        </is>
      </c>
      <c r="B74" s="660" t="inlineStr">
        <is>
          <t>100</t>
        </is>
      </c>
      <c r="C74" s="1170" t="inlineStr">
        <is>
          <t>x</t>
        </is>
      </c>
      <c r="D74" s="1170" t="inlineStr">
        <is>
          <t>x</t>
        </is>
      </c>
      <c r="E74" s="1171" t="inlineStr">
        <is>
          <t>x</t>
        </is>
      </c>
      <c r="F74" s="678" t="inlineStr">
        <is>
          <t>x</t>
        </is>
      </c>
      <c r="G74" s="343" t="inlineStr">
        <is>
          <t>42%</t>
        </is>
      </c>
      <c r="H74" s="343" t="inlineStr">
        <is>
          <t>48%</t>
        </is>
      </c>
      <c r="I74" s="343" t="inlineStr">
        <is>
          <t>48%</t>
        </is>
      </c>
      <c r="J74" s="344" t="inlineStr">
        <is>
          <t>24%</t>
        </is>
      </c>
      <c r="K74" s="679" t="inlineStr">
        <is>
          <t>x</t>
        </is>
      </c>
      <c r="L74" s="343" t="inlineStr">
        <is>
          <t>42%</t>
        </is>
      </c>
      <c r="M74" s="343" t="inlineStr">
        <is>
          <t>48%</t>
        </is>
      </c>
      <c r="N74" s="343" t="inlineStr">
        <is>
          <t>48%</t>
        </is>
      </c>
      <c r="O74" s="78" t="inlineStr">
        <is>
          <t>24%</t>
        </is>
      </c>
    </row>
    <row r="75" ht="24" customHeight="1">
      <c r="A75" s="1315" t="inlineStr">
        <is>
          <t>适用范围</t>
        </is>
      </c>
      <c r="B75" s="1316" t="inlineStr">
        <is>
          <t>通用值</t>
        </is>
      </c>
      <c r="C75" s="56" t="n"/>
      <c r="D75" s="56" t="n"/>
      <c r="E75" s="56" t="n"/>
      <c r="F75" s="1319" t="inlineStr">
        <is>
          <t>精魄属性 激活条件 地魂三阶</t>
        </is>
      </c>
      <c r="G75" s="56" t="n"/>
      <c r="H75" s="56" t="n"/>
      <c r="I75" s="56" t="n"/>
      <c r="J75" s="203" t="n"/>
      <c r="K75" s="1320" t="inlineStr">
        <is>
          <t>英魄属性 激活条件 地魂三阶</t>
        </is>
      </c>
      <c r="L75" s="56" t="n"/>
      <c r="M75" s="56" t="n"/>
      <c r="N75" s="56" t="n"/>
      <c r="O75" s="203" t="n"/>
    </row>
    <row r="76" ht="24" customHeight="1">
      <c r="A76" s="1041" t="inlineStr"/>
      <c r="B76" s="56" t="n"/>
      <c r="C76" s="56" t="n"/>
      <c r="D76" s="56" t="n"/>
      <c r="E76" s="56" t="n"/>
      <c r="F76" s="56" t="n"/>
      <c r="G76" s="56" t="n"/>
      <c r="H76" s="56" t="n"/>
      <c r="I76" s="56" t="n"/>
      <c r="J76" s="56" t="n"/>
      <c r="K76" s="56" t="n"/>
      <c r="L76" s="56" t="n"/>
      <c r="M76" s="56" t="n"/>
      <c r="N76" s="56" t="n"/>
      <c r="O76" s="56" t="n"/>
    </row>
    <row r="77" ht="24" customHeight="1">
      <c r="A77" s="386" t="inlineStr">
        <is>
          <t>七魄等级</t>
        </is>
      </c>
      <c r="B77" s="205" t="inlineStr">
        <is>
          <t>战斗力</t>
        </is>
      </c>
      <c r="C77" s="227" t="inlineStr">
        <is>
          <t>祝福值</t>
        </is>
      </c>
      <c r="D77" s="227" t="inlineStr">
        <is>
          <t>单次材料</t>
        </is>
      </c>
      <c r="E77" s="204" t="inlineStr">
        <is>
          <t>满值材料</t>
        </is>
      </c>
      <c r="F77" s="204" t="inlineStr">
        <is>
          <t>技能暴减</t>
        </is>
      </c>
      <c r="G77" s="204" t="inlineStr">
        <is>
          <t>中型抗暴</t>
        </is>
      </c>
      <c r="H77" s="204" t="inlineStr">
        <is>
          <t>中型暴减</t>
        </is>
      </c>
      <c r="I77" s="204" t="inlineStr">
        <is>
          <t>中型减伤</t>
        </is>
      </c>
      <c r="J77" s="204" t="inlineStr">
        <is>
          <t>中型抗穿</t>
        </is>
      </c>
      <c r="K77" s="204" t="inlineStr">
        <is>
          <t>技能暴伤</t>
        </is>
      </c>
      <c r="L77" s="204" t="inlineStr">
        <is>
          <t>大型暴击</t>
        </is>
      </c>
      <c r="M77" s="204" t="inlineStr">
        <is>
          <t>大型暴伤</t>
        </is>
      </c>
      <c r="N77" s="204" t="inlineStr">
        <is>
          <t>大型增伤</t>
        </is>
      </c>
      <c r="O77" s="204" t="inlineStr">
        <is>
          <t>大型穿透</t>
        </is>
      </c>
    </row>
    <row r="78" ht="24" customHeight="1">
      <c r="A78" s="890" t="inlineStr">
        <is>
          <t>0级</t>
        </is>
      </c>
      <c r="B78" s="683" t="inlineStr">
        <is>
          <t>0</t>
        </is>
      </c>
      <c r="C78" s="566" t="inlineStr">
        <is>
          <t>4</t>
        </is>
      </c>
      <c r="D78" s="566" t="inlineStr">
        <is>
          <t>1</t>
        </is>
      </c>
      <c r="E78" s="684">
        <f>ROUNDUP((C78/$P$1+1),0)*D78</f>
        <v/>
      </c>
      <c r="F78" s="1313" t="inlineStr">
        <is>
          <t>x</t>
        </is>
      </c>
      <c r="G78" s="666" t="inlineStr">
        <is>
          <t>x</t>
        </is>
      </c>
      <c r="H78" s="666" t="inlineStr">
        <is>
          <t>x</t>
        </is>
      </c>
      <c r="I78" s="666" t="inlineStr">
        <is>
          <t>x</t>
        </is>
      </c>
      <c r="J78" s="690" t="inlineStr">
        <is>
          <t>x</t>
        </is>
      </c>
      <c r="K78" s="1313" t="inlineStr">
        <is>
          <t>x</t>
        </is>
      </c>
      <c r="L78" s="666" t="inlineStr">
        <is>
          <t>x</t>
        </is>
      </c>
      <c r="M78" s="666" t="inlineStr">
        <is>
          <t>x</t>
        </is>
      </c>
      <c r="N78" s="666" t="inlineStr">
        <is>
          <t>x</t>
        </is>
      </c>
      <c r="O78" s="1056" t="inlineStr">
        <is>
          <t>x</t>
        </is>
      </c>
    </row>
    <row r="79" ht="24" customHeight="1">
      <c r="A79" s="263" t="inlineStr">
        <is>
          <t>1级</t>
        </is>
      </c>
      <c r="B79" s="239" t="inlineStr">
        <is>
          <t>4</t>
        </is>
      </c>
      <c r="C79" s="83" t="inlineStr">
        <is>
          <t>8</t>
        </is>
      </c>
      <c r="D79" s="83" t="inlineStr">
        <is>
          <t>1</t>
        </is>
      </c>
      <c r="E79" s="222">
        <f>ROUNDUP((C79/$P$1+1),0)*D79</f>
        <v/>
      </c>
      <c r="F79" s="82" t="inlineStr">
        <is>
          <t>1%</t>
        </is>
      </c>
      <c r="G79" s="83" t="inlineStr">
        <is>
          <t>1%</t>
        </is>
      </c>
      <c r="H79" s="83" t="inlineStr">
        <is>
          <t>2%</t>
        </is>
      </c>
      <c r="I79" s="87" t="inlineStr">
        <is>
          <t>x</t>
        </is>
      </c>
      <c r="J79" s="708" t="inlineStr">
        <is>
          <t>x</t>
        </is>
      </c>
      <c r="K79" s="82" t="inlineStr">
        <is>
          <t>1%</t>
        </is>
      </c>
      <c r="L79" s="83" t="inlineStr">
        <is>
          <t>1%</t>
        </is>
      </c>
      <c r="M79" s="83" t="inlineStr">
        <is>
          <t>2%</t>
        </is>
      </c>
      <c r="N79" s="87" t="inlineStr">
        <is>
          <t>x</t>
        </is>
      </c>
      <c r="O79" s="88" t="inlineStr">
        <is>
          <t>x</t>
        </is>
      </c>
    </row>
    <row r="80" ht="24" customHeight="1">
      <c r="A80" s="263" t="inlineStr">
        <is>
          <t>2级</t>
        </is>
      </c>
      <c r="B80" s="239" t="inlineStr">
        <is>
          <t>8</t>
        </is>
      </c>
      <c r="C80" s="83" t="inlineStr">
        <is>
          <t>24</t>
        </is>
      </c>
      <c r="D80" s="83" t="inlineStr">
        <is>
          <t>2</t>
        </is>
      </c>
      <c r="E80" s="222">
        <f>ROUNDUP((C80/$P$1+1),0)*D80</f>
        <v/>
      </c>
      <c r="F80" s="82" t="inlineStr">
        <is>
          <t>2%</t>
        </is>
      </c>
      <c r="G80" s="83" t="inlineStr">
        <is>
          <t>2%</t>
        </is>
      </c>
      <c r="H80" s="83" t="inlineStr">
        <is>
          <t>3%</t>
        </is>
      </c>
      <c r="I80" s="83" t="inlineStr">
        <is>
          <t>3%</t>
        </is>
      </c>
      <c r="J80" s="708" t="inlineStr">
        <is>
          <t>x</t>
        </is>
      </c>
      <c r="K80" s="82" t="inlineStr">
        <is>
          <t>2%</t>
        </is>
      </c>
      <c r="L80" s="83" t="inlineStr">
        <is>
          <t>2%</t>
        </is>
      </c>
      <c r="M80" s="83" t="inlineStr">
        <is>
          <t>3%</t>
        </is>
      </c>
      <c r="N80" s="83" t="inlineStr">
        <is>
          <t>3%</t>
        </is>
      </c>
      <c r="O80" s="88" t="inlineStr">
        <is>
          <t>x</t>
        </is>
      </c>
    </row>
    <row r="81" ht="24" customHeight="1">
      <c r="A81" s="263" t="inlineStr">
        <is>
          <t>3级</t>
        </is>
      </c>
      <c r="B81" s="239" t="inlineStr">
        <is>
          <t>14</t>
        </is>
      </c>
      <c r="C81" s="83" t="inlineStr">
        <is>
          <t>50</t>
        </is>
      </c>
      <c r="D81" s="83" t="inlineStr">
        <is>
          <t>3</t>
        </is>
      </c>
      <c r="E81" s="222">
        <f>ROUNDUP((C81/$P$1+1),0)*D81</f>
        <v/>
      </c>
      <c r="F81" s="82" t="inlineStr">
        <is>
          <t>3%</t>
        </is>
      </c>
      <c r="G81" s="83" t="inlineStr">
        <is>
          <t>3%</t>
        </is>
      </c>
      <c r="H81" s="83" t="inlineStr">
        <is>
          <t>5%</t>
        </is>
      </c>
      <c r="I81" s="83" t="inlineStr">
        <is>
          <t>5%</t>
        </is>
      </c>
      <c r="J81" s="222" t="inlineStr">
        <is>
          <t>1%</t>
        </is>
      </c>
      <c r="K81" s="82" t="inlineStr">
        <is>
          <t>3%</t>
        </is>
      </c>
      <c r="L81" s="83" t="inlineStr">
        <is>
          <t>3%</t>
        </is>
      </c>
      <c r="M81" s="83" t="inlineStr">
        <is>
          <t>5%</t>
        </is>
      </c>
      <c r="N81" s="83" t="inlineStr">
        <is>
          <t>5%</t>
        </is>
      </c>
      <c r="O81" s="84" t="inlineStr">
        <is>
          <t>1%</t>
        </is>
      </c>
    </row>
    <row r="82" ht="24" customHeight="1">
      <c r="A82" s="263" t="inlineStr">
        <is>
          <t>4级</t>
        </is>
      </c>
      <c r="B82" s="239" t="inlineStr">
        <is>
          <t>20</t>
        </is>
      </c>
      <c r="C82" s="83" t="inlineStr">
        <is>
          <t>120</t>
        </is>
      </c>
      <c r="D82" s="83" t="inlineStr">
        <is>
          <t>4</t>
        </is>
      </c>
      <c r="E82" s="222">
        <f>ROUNDUP((C82/$P$1+1),0)*D82</f>
        <v/>
      </c>
      <c r="F82" s="82" t="inlineStr">
        <is>
          <t>5%</t>
        </is>
      </c>
      <c r="G82" s="83" t="inlineStr">
        <is>
          <t>5%</t>
        </is>
      </c>
      <c r="H82" s="83" t="inlineStr">
        <is>
          <t>8%</t>
        </is>
      </c>
      <c r="I82" s="83" t="inlineStr">
        <is>
          <t>8%</t>
        </is>
      </c>
      <c r="J82" s="222" t="inlineStr">
        <is>
          <t>2%</t>
        </is>
      </c>
      <c r="K82" s="82" t="inlineStr">
        <is>
          <t>5%</t>
        </is>
      </c>
      <c r="L82" s="83" t="inlineStr">
        <is>
          <t>5%</t>
        </is>
      </c>
      <c r="M82" s="83" t="inlineStr">
        <is>
          <t>8%</t>
        </is>
      </c>
      <c r="N82" s="83" t="inlineStr">
        <is>
          <t>8%</t>
        </is>
      </c>
      <c r="O82" s="84" t="inlineStr">
        <is>
          <t>2%</t>
        </is>
      </c>
    </row>
    <row r="83" ht="24" customHeight="1">
      <c r="A83" s="263" t="inlineStr">
        <is>
          <t>5级</t>
        </is>
      </c>
      <c r="B83" s="239" t="inlineStr">
        <is>
          <t>28</t>
        </is>
      </c>
      <c r="C83" s="83" t="inlineStr">
        <is>
          <t>240</t>
        </is>
      </c>
      <c r="D83" s="83" t="inlineStr">
        <is>
          <t>5</t>
        </is>
      </c>
      <c r="E83" s="222">
        <f>ROUNDUP((C83/$P$1+1),0)*D83</f>
        <v/>
      </c>
      <c r="F83" s="82" t="inlineStr">
        <is>
          <t>8%</t>
        </is>
      </c>
      <c r="G83" s="83" t="inlineStr">
        <is>
          <t>8%</t>
        </is>
      </c>
      <c r="H83" s="83" t="inlineStr">
        <is>
          <t>12%</t>
        </is>
      </c>
      <c r="I83" s="83" t="inlineStr">
        <is>
          <t>12%</t>
        </is>
      </c>
      <c r="J83" s="222" t="inlineStr">
        <is>
          <t>3%</t>
        </is>
      </c>
      <c r="K83" s="82" t="inlineStr">
        <is>
          <t>8%</t>
        </is>
      </c>
      <c r="L83" s="83" t="inlineStr">
        <is>
          <t>8%</t>
        </is>
      </c>
      <c r="M83" s="83" t="inlineStr">
        <is>
          <t>12%</t>
        </is>
      </c>
      <c r="N83" s="83" t="inlineStr">
        <is>
          <t>12%</t>
        </is>
      </c>
      <c r="O83" s="84" t="inlineStr">
        <is>
          <t>3%</t>
        </is>
      </c>
    </row>
    <row r="84" ht="24" customHeight="1">
      <c r="A84" s="263" t="inlineStr">
        <is>
          <t>6级</t>
        </is>
      </c>
      <c r="B84" s="239" t="inlineStr">
        <is>
          <t>36</t>
        </is>
      </c>
      <c r="C84" s="83" t="inlineStr">
        <is>
          <t>320</t>
        </is>
      </c>
      <c r="D84" s="83" t="inlineStr">
        <is>
          <t>6</t>
        </is>
      </c>
      <c r="E84" s="222">
        <f>ROUNDUP((C84/$P$1+1),0)*D84</f>
        <v/>
      </c>
      <c r="F84" s="82" t="inlineStr">
        <is>
          <t>12%</t>
        </is>
      </c>
      <c r="G84" s="83" t="inlineStr">
        <is>
          <t>12%</t>
        </is>
      </c>
      <c r="H84" s="83" t="inlineStr">
        <is>
          <t>15%</t>
        </is>
      </c>
      <c r="I84" s="83" t="inlineStr">
        <is>
          <t>15%</t>
        </is>
      </c>
      <c r="J84" s="222" t="inlineStr">
        <is>
          <t>5%</t>
        </is>
      </c>
      <c r="K84" s="82" t="inlineStr">
        <is>
          <t>12%</t>
        </is>
      </c>
      <c r="L84" s="83" t="inlineStr">
        <is>
          <t>12%</t>
        </is>
      </c>
      <c r="M84" s="83" t="inlineStr">
        <is>
          <t>15%</t>
        </is>
      </c>
      <c r="N84" s="83" t="inlineStr">
        <is>
          <t>15%</t>
        </is>
      </c>
      <c r="O84" s="84" t="inlineStr">
        <is>
          <t>5%</t>
        </is>
      </c>
    </row>
    <row r="85" ht="24" customHeight="1">
      <c r="A85" s="263" t="inlineStr">
        <is>
          <t>7级</t>
        </is>
      </c>
      <c r="B85" s="239" t="inlineStr">
        <is>
          <t>44</t>
        </is>
      </c>
      <c r="C85" s="83" t="inlineStr">
        <is>
          <t>640</t>
        </is>
      </c>
      <c r="D85" s="83" t="inlineStr">
        <is>
          <t>6</t>
        </is>
      </c>
      <c r="E85" s="222">
        <f>ROUNDUP((C85/$P$1+1),0)*D85</f>
        <v/>
      </c>
      <c r="F85" s="82" t="inlineStr">
        <is>
          <t>15%</t>
        </is>
      </c>
      <c r="G85" s="83" t="inlineStr">
        <is>
          <t>15%</t>
        </is>
      </c>
      <c r="H85" s="83" t="inlineStr">
        <is>
          <t>18%</t>
        </is>
      </c>
      <c r="I85" s="83" t="inlineStr">
        <is>
          <t>18%</t>
        </is>
      </c>
      <c r="J85" s="222" t="inlineStr">
        <is>
          <t>7%</t>
        </is>
      </c>
      <c r="K85" s="82" t="inlineStr">
        <is>
          <t>15%</t>
        </is>
      </c>
      <c r="L85" s="83" t="inlineStr">
        <is>
          <t>15%</t>
        </is>
      </c>
      <c r="M85" s="83" t="inlineStr">
        <is>
          <t>18%</t>
        </is>
      </c>
      <c r="N85" s="83" t="inlineStr">
        <is>
          <t>18%</t>
        </is>
      </c>
      <c r="O85" s="84" t="inlineStr">
        <is>
          <t>7%</t>
        </is>
      </c>
    </row>
    <row r="86" ht="24" customHeight="1">
      <c r="A86" s="263" t="inlineStr">
        <is>
          <t>8级</t>
        </is>
      </c>
      <c r="B86" s="239" t="inlineStr">
        <is>
          <t>52</t>
        </is>
      </c>
      <c r="C86" s="83" t="inlineStr">
        <is>
          <t>980</t>
        </is>
      </c>
      <c r="D86" s="83" t="inlineStr">
        <is>
          <t>8</t>
        </is>
      </c>
      <c r="E86" s="222">
        <f>ROUNDUP((C86/$P$1+1),0)*D86</f>
        <v/>
      </c>
      <c r="F86" s="82" t="inlineStr">
        <is>
          <t>18%</t>
        </is>
      </c>
      <c r="G86" s="83" t="inlineStr">
        <is>
          <t>18%</t>
        </is>
      </c>
      <c r="H86" s="83" t="inlineStr">
        <is>
          <t>21%</t>
        </is>
      </c>
      <c r="I86" s="83" t="inlineStr">
        <is>
          <t>21%</t>
        </is>
      </c>
      <c r="J86" s="222" t="inlineStr">
        <is>
          <t>9%</t>
        </is>
      </c>
      <c r="K86" s="82" t="inlineStr">
        <is>
          <t>18%</t>
        </is>
      </c>
      <c r="L86" s="83" t="inlineStr">
        <is>
          <t>18%</t>
        </is>
      </c>
      <c r="M86" s="83" t="inlineStr">
        <is>
          <t>21%</t>
        </is>
      </c>
      <c r="N86" s="83" t="inlineStr">
        <is>
          <t>21%</t>
        </is>
      </c>
      <c r="O86" s="84" t="inlineStr">
        <is>
          <t>9%</t>
        </is>
      </c>
    </row>
    <row r="87" ht="24" customHeight="1">
      <c r="A87" s="263" t="inlineStr">
        <is>
          <t>9级</t>
        </is>
      </c>
      <c r="B87" s="239" t="inlineStr">
        <is>
          <t>60</t>
        </is>
      </c>
      <c r="C87" s="83" t="inlineStr">
        <is>
          <t>1180</t>
        </is>
      </c>
      <c r="D87" s="83" t="inlineStr">
        <is>
          <t>8</t>
        </is>
      </c>
      <c r="E87" s="222">
        <f>ROUNDUP((C87/$P$1+1),0)*D87</f>
        <v/>
      </c>
      <c r="F87" s="82" t="inlineStr">
        <is>
          <t>21%</t>
        </is>
      </c>
      <c r="G87" s="83" t="inlineStr">
        <is>
          <t>21%</t>
        </is>
      </c>
      <c r="H87" s="83" t="inlineStr">
        <is>
          <t>24%</t>
        </is>
      </c>
      <c r="I87" s="83" t="inlineStr">
        <is>
          <t>24%</t>
        </is>
      </c>
      <c r="J87" s="222" t="inlineStr">
        <is>
          <t>11%</t>
        </is>
      </c>
      <c r="K87" s="82" t="inlineStr">
        <is>
          <t>21%</t>
        </is>
      </c>
      <c r="L87" s="83" t="inlineStr">
        <is>
          <t>21%</t>
        </is>
      </c>
      <c r="M87" s="83" t="inlineStr">
        <is>
          <t>24%</t>
        </is>
      </c>
      <c r="N87" s="83" t="inlineStr">
        <is>
          <t>24%</t>
        </is>
      </c>
      <c r="O87" s="84" t="inlineStr">
        <is>
          <t>11%</t>
        </is>
      </c>
    </row>
    <row r="88" ht="24" customHeight="1">
      <c r="A88" s="263" t="inlineStr">
        <is>
          <t>10级</t>
        </is>
      </c>
      <c r="B88" s="239" t="inlineStr">
        <is>
          <t>66</t>
        </is>
      </c>
      <c r="C88" s="83" t="inlineStr">
        <is>
          <t>1280</t>
        </is>
      </c>
      <c r="D88" s="83" t="inlineStr">
        <is>
          <t>10</t>
        </is>
      </c>
      <c r="E88" s="222">
        <f>ROUNDUP((C88/$P$1+1),0)*D88</f>
        <v/>
      </c>
      <c r="F88" s="82" t="inlineStr">
        <is>
          <t>24%</t>
        </is>
      </c>
      <c r="G88" s="83" t="inlineStr">
        <is>
          <t>24%</t>
        </is>
      </c>
      <c r="H88" s="83" t="inlineStr">
        <is>
          <t>27%</t>
        </is>
      </c>
      <c r="I88" s="83" t="inlineStr">
        <is>
          <t>27%</t>
        </is>
      </c>
      <c r="J88" s="222" t="inlineStr">
        <is>
          <t>13%</t>
        </is>
      </c>
      <c r="K88" s="82" t="inlineStr">
        <is>
          <t>24%</t>
        </is>
      </c>
      <c r="L88" s="83" t="inlineStr">
        <is>
          <t>24%</t>
        </is>
      </c>
      <c r="M88" s="83" t="inlineStr">
        <is>
          <t>27%</t>
        </is>
      </c>
      <c r="N88" s="83" t="inlineStr">
        <is>
          <t>27%</t>
        </is>
      </c>
      <c r="O88" s="84" t="inlineStr">
        <is>
          <t>13%</t>
        </is>
      </c>
    </row>
    <row r="89" ht="24" customHeight="1">
      <c r="A89" s="263" t="inlineStr">
        <is>
          <t>11级</t>
        </is>
      </c>
      <c r="B89" s="239" t="inlineStr">
        <is>
          <t>72</t>
        </is>
      </c>
      <c r="C89" s="83" t="inlineStr">
        <is>
          <t>1468</t>
        </is>
      </c>
      <c r="D89" s="83" t="inlineStr">
        <is>
          <t>10</t>
        </is>
      </c>
      <c r="E89" s="222">
        <f>ROUNDUP((C89/$P$1+1),0)*D89</f>
        <v/>
      </c>
      <c r="F89" s="82" t="inlineStr">
        <is>
          <t>27%</t>
        </is>
      </c>
      <c r="G89" s="83" t="inlineStr">
        <is>
          <t>27%</t>
        </is>
      </c>
      <c r="H89" s="83" t="inlineStr">
        <is>
          <t>30%</t>
        </is>
      </c>
      <c r="I89" s="83" t="inlineStr">
        <is>
          <t>30%</t>
        </is>
      </c>
      <c r="J89" s="222" t="inlineStr">
        <is>
          <t>15%</t>
        </is>
      </c>
      <c r="K89" s="82" t="inlineStr">
        <is>
          <t>27%</t>
        </is>
      </c>
      <c r="L89" s="83" t="inlineStr">
        <is>
          <t>27%</t>
        </is>
      </c>
      <c r="M89" s="83" t="inlineStr">
        <is>
          <t>30%</t>
        </is>
      </c>
      <c r="N89" s="83" t="inlineStr">
        <is>
          <t>30%</t>
        </is>
      </c>
      <c r="O89" s="84" t="inlineStr">
        <is>
          <t>15%</t>
        </is>
      </c>
    </row>
    <row r="90" ht="24" customHeight="1">
      <c r="A90" s="263" t="inlineStr">
        <is>
          <t>12级</t>
        </is>
      </c>
      <c r="B90" s="239" t="inlineStr">
        <is>
          <t>80</t>
        </is>
      </c>
      <c r="C90" s="83" t="inlineStr">
        <is>
          <t>1880</t>
        </is>
      </c>
      <c r="D90" s="83" t="inlineStr">
        <is>
          <t>11</t>
        </is>
      </c>
      <c r="E90" s="222">
        <f>ROUNDUP((C90/$P$1+1),0)*D90</f>
        <v/>
      </c>
      <c r="F90" s="82" t="inlineStr">
        <is>
          <t>30%</t>
        </is>
      </c>
      <c r="G90" s="83" t="inlineStr">
        <is>
          <t>30%</t>
        </is>
      </c>
      <c r="H90" s="83" t="inlineStr">
        <is>
          <t>34%</t>
        </is>
      </c>
      <c r="I90" s="83" t="inlineStr">
        <is>
          <t>34%</t>
        </is>
      </c>
      <c r="J90" s="222" t="inlineStr">
        <is>
          <t>18%</t>
        </is>
      </c>
      <c r="K90" s="82" t="inlineStr">
        <is>
          <t>30%</t>
        </is>
      </c>
      <c r="L90" s="83" t="inlineStr">
        <is>
          <t>30%</t>
        </is>
      </c>
      <c r="M90" s="83" t="inlineStr">
        <is>
          <t>34%</t>
        </is>
      </c>
      <c r="N90" s="83" t="inlineStr">
        <is>
          <t>34%</t>
        </is>
      </c>
      <c r="O90" s="84" t="inlineStr">
        <is>
          <t>18%</t>
        </is>
      </c>
    </row>
    <row r="91" ht="24" customHeight="1">
      <c r="A91" s="263" t="inlineStr">
        <is>
          <t>13级</t>
        </is>
      </c>
      <c r="B91" s="239" t="inlineStr">
        <is>
          <t>86</t>
        </is>
      </c>
      <c r="C91" s="83" t="inlineStr">
        <is>
          <t>1960</t>
        </is>
      </c>
      <c r="D91" s="83" t="inlineStr">
        <is>
          <t>11</t>
        </is>
      </c>
      <c r="E91" s="222">
        <f>ROUNDUP((C91/$P$1+1),0)*D91</f>
        <v/>
      </c>
      <c r="F91" s="82" t="inlineStr">
        <is>
          <t>34%</t>
        </is>
      </c>
      <c r="G91" s="83" t="inlineStr">
        <is>
          <t>34%</t>
        </is>
      </c>
      <c r="H91" s="83" t="inlineStr">
        <is>
          <t>38%</t>
        </is>
      </c>
      <c r="I91" s="83" t="inlineStr">
        <is>
          <t>38%</t>
        </is>
      </c>
      <c r="J91" s="222" t="inlineStr">
        <is>
          <t>21%</t>
        </is>
      </c>
      <c r="K91" s="82" t="inlineStr">
        <is>
          <t>34%</t>
        </is>
      </c>
      <c r="L91" s="83" t="inlineStr">
        <is>
          <t>34%</t>
        </is>
      </c>
      <c r="M91" s="83" t="inlineStr">
        <is>
          <t>38%</t>
        </is>
      </c>
      <c r="N91" s="83" t="inlineStr">
        <is>
          <t>38%</t>
        </is>
      </c>
      <c r="O91" s="84" t="inlineStr">
        <is>
          <t>21%</t>
        </is>
      </c>
    </row>
    <row r="92" ht="24" customHeight="1">
      <c r="A92" s="263" t="inlineStr">
        <is>
          <t>14级</t>
        </is>
      </c>
      <c r="B92" s="239" t="inlineStr">
        <is>
          <t>92</t>
        </is>
      </c>
      <c r="C92" s="83" t="inlineStr">
        <is>
          <t>2000</t>
        </is>
      </c>
      <c r="D92" s="83" t="inlineStr">
        <is>
          <t>12</t>
        </is>
      </c>
      <c r="E92" s="222">
        <f>ROUNDUP((C92/$P$1+1),0)*D92</f>
        <v/>
      </c>
      <c r="F92" s="82" t="inlineStr">
        <is>
          <t>38%</t>
        </is>
      </c>
      <c r="G92" s="83" t="inlineStr">
        <is>
          <t>38%</t>
        </is>
      </c>
      <c r="H92" s="83" t="inlineStr">
        <is>
          <t>42%</t>
        </is>
      </c>
      <c r="I92" s="83" t="inlineStr">
        <is>
          <t>42%</t>
        </is>
      </c>
      <c r="J92" s="222" t="inlineStr">
        <is>
          <t>24%</t>
        </is>
      </c>
      <c r="K92" s="82" t="inlineStr">
        <is>
          <t>38%</t>
        </is>
      </c>
      <c r="L92" s="83" t="inlineStr">
        <is>
          <t>38%</t>
        </is>
      </c>
      <c r="M92" s="83" t="inlineStr">
        <is>
          <t>42%</t>
        </is>
      </c>
      <c r="N92" s="83" t="inlineStr">
        <is>
          <t>42%</t>
        </is>
      </c>
      <c r="O92" s="84" t="inlineStr">
        <is>
          <t>24%</t>
        </is>
      </c>
    </row>
    <row r="93" ht="24" customHeight="1">
      <c r="A93" s="267" t="inlineStr">
        <is>
          <t>15级</t>
        </is>
      </c>
      <c r="B93" s="660" t="inlineStr">
        <is>
          <t>100</t>
        </is>
      </c>
      <c r="C93" s="1170" t="inlineStr">
        <is>
          <t>x</t>
        </is>
      </c>
      <c r="D93" s="1170" t="inlineStr">
        <is>
          <t>x</t>
        </is>
      </c>
      <c r="E93" s="1171" t="inlineStr">
        <is>
          <t>x</t>
        </is>
      </c>
      <c r="F93" s="810" t="inlineStr">
        <is>
          <t>42%</t>
        </is>
      </c>
      <c r="G93" s="343" t="inlineStr">
        <is>
          <t>42%</t>
        </is>
      </c>
      <c r="H93" s="343" t="inlineStr">
        <is>
          <t>48%</t>
        </is>
      </c>
      <c r="I93" s="343" t="inlineStr">
        <is>
          <t>48%</t>
        </is>
      </c>
      <c r="J93" s="687" t="inlineStr">
        <is>
          <t>28%</t>
        </is>
      </c>
      <c r="K93" s="810" t="inlineStr">
        <is>
          <t>42%</t>
        </is>
      </c>
      <c r="L93" s="343" t="inlineStr">
        <is>
          <t>42%</t>
        </is>
      </c>
      <c r="M93" s="343" t="inlineStr">
        <is>
          <t>48%</t>
        </is>
      </c>
      <c r="N93" s="343" t="inlineStr">
        <is>
          <t>48%</t>
        </is>
      </c>
      <c r="O93" s="344" t="inlineStr">
        <is>
          <t>28%</t>
        </is>
      </c>
    </row>
    <row r="94" ht="24" customHeight="1">
      <c r="A94" s="1315" t="inlineStr">
        <is>
          <t>适用范围</t>
        </is>
      </c>
      <c r="B94" s="1316" t="inlineStr">
        <is>
          <t>通用值</t>
        </is>
      </c>
      <c r="C94" s="56" t="n"/>
      <c r="D94" s="56" t="n"/>
      <c r="E94" s="56" t="n"/>
      <c r="F94" s="1319" t="inlineStr">
        <is>
          <t>中枢属性 激活条件 命魂三阶</t>
        </is>
      </c>
      <c r="G94" s="56" t="n"/>
      <c r="H94" s="56" t="n"/>
      <c r="I94" s="56" t="n"/>
      <c r="J94" s="203" t="n"/>
      <c r="K94" s="1319" t="inlineStr">
        <is>
          <t>天冲属性 激活条件 命魂三阶</t>
        </is>
      </c>
      <c r="L94" s="56" t="n"/>
      <c r="M94" s="56" t="n"/>
      <c r="N94" s="56" t="n"/>
      <c r="O94" s="203" t="n"/>
    </row>
    <row r="95" ht="24" customHeight="1">
      <c r="A95" s="1041" t="inlineStr"/>
      <c r="B95" s="56" t="n"/>
      <c r="C95" s="56" t="n"/>
      <c r="D95" s="56" t="n"/>
      <c r="E95" s="56" t="n"/>
      <c r="F95" s="56" t="n"/>
      <c r="G95" s="56" t="n"/>
      <c r="H95" s="56" t="n"/>
      <c r="I95" s="56" t="n"/>
      <c r="J95" s="56" t="n"/>
      <c r="K95" s="56" t="n"/>
      <c r="L95" s="56" t="n"/>
      <c r="M95" s="56" t="n"/>
      <c r="N95" s="56" t="n"/>
      <c r="O95" s="56" t="n"/>
    </row>
    <row r="96" ht="24" customHeight="1">
      <c r="A96" s="386" t="inlineStr">
        <is>
          <t>七魄等级</t>
        </is>
      </c>
      <c r="B96" s="205" t="inlineStr">
        <is>
          <t>战斗力</t>
        </is>
      </c>
      <c r="C96" s="227" t="inlineStr">
        <is>
          <t>祝福值</t>
        </is>
      </c>
      <c r="D96" s="227" t="inlineStr">
        <is>
          <t>单次材料</t>
        </is>
      </c>
      <c r="E96" s="204" t="inlineStr">
        <is>
          <t>满值材料</t>
        </is>
      </c>
      <c r="F96" s="311" t="inlineStr">
        <is>
          <t>技能增伤</t>
        </is>
      </c>
      <c r="G96" s="311" t="inlineStr">
        <is>
          <t>技能减伤</t>
        </is>
      </c>
      <c r="H96" s="311" t="inlineStr">
        <is>
          <t>技能暴击</t>
        </is>
      </c>
      <c r="I96" s="311" t="inlineStr">
        <is>
          <t>技能抗暴</t>
        </is>
      </c>
      <c r="J96" s="311" t="inlineStr">
        <is>
          <t>技能穿透</t>
        </is>
      </c>
      <c r="K96" s="201" t="inlineStr">
        <is>
          <t>技能抗穿</t>
        </is>
      </c>
      <c r="L96" s="202" t="inlineStr">
        <is>
          <t>名称</t>
        </is>
      </c>
      <c r="M96" s="203" t="n"/>
      <c r="N96" s="227" t="inlineStr">
        <is>
          <t>许愿点</t>
        </is>
      </c>
      <c r="O96" s="204" t="inlineStr">
        <is>
          <t>兑换次数</t>
        </is>
      </c>
    </row>
    <row r="97" ht="24" customHeight="1">
      <c r="A97" s="890" t="inlineStr">
        <is>
          <t>0级</t>
        </is>
      </c>
      <c r="B97" s="683" t="inlineStr">
        <is>
          <t>0</t>
        </is>
      </c>
      <c r="C97" s="566" t="inlineStr">
        <is>
          <t>4</t>
        </is>
      </c>
      <c r="D97" s="566" t="inlineStr">
        <is>
          <t>1</t>
        </is>
      </c>
      <c r="E97" s="684">
        <f>ROUNDUP((C97/$P$1+1),0)*D97</f>
        <v/>
      </c>
      <c r="F97" s="252" t="inlineStr">
        <is>
          <t>x</t>
        </is>
      </c>
      <c r="G97" s="253" t="inlineStr">
        <is>
          <t>x</t>
        </is>
      </c>
      <c r="H97" s="253" t="inlineStr">
        <is>
          <t>x</t>
        </is>
      </c>
      <c r="I97" s="253" t="inlineStr">
        <is>
          <t>x</t>
        </is>
      </c>
      <c r="J97" s="253" t="inlineStr">
        <is>
          <t>x</t>
        </is>
      </c>
      <c r="K97" s="1287" t="inlineStr">
        <is>
          <t>x</t>
        </is>
      </c>
      <c r="L97" s="319" t="inlineStr">
        <is>
          <t>邪.霸皇1天</t>
        </is>
      </c>
      <c r="M97" s="320" t="n"/>
      <c r="N97" s="53" t="inlineStr">
        <is>
          <t>129</t>
        </is>
      </c>
      <c r="O97" s="156" t="inlineStr">
        <is>
          <t>1</t>
        </is>
      </c>
    </row>
    <row r="98" ht="24" customHeight="1">
      <c r="A98" s="263" t="inlineStr">
        <is>
          <t>1级</t>
        </is>
      </c>
      <c r="B98" s="239" t="inlineStr">
        <is>
          <t>4</t>
        </is>
      </c>
      <c r="C98" s="83" t="inlineStr">
        <is>
          <t>8</t>
        </is>
      </c>
      <c r="D98" s="83" t="inlineStr">
        <is>
          <t>1</t>
        </is>
      </c>
      <c r="E98" s="222">
        <f>ROUNDUP((C98/$P$1+1),0)*D98</f>
        <v/>
      </c>
      <c r="F98" s="82" t="inlineStr">
        <is>
          <t>1%</t>
        </is>
      </c>
      <c r="G98" s="83" t="inlineStr">
        <is>
          <t>1%</t>
        </is>
      </c>
      <c r="H98" s="83" t="inlineStr">
        <is>
          <t>1%</t>
        </is>
      </c>
      <c r="I98" s="83" t="inlineStr">
        <is>
          <t>1%</t>
        </is>
      </c>
      <c r="J98" s="87" t="inlineStr">
        <is>
          <t>x</t>
        </is>
      </c>
      <c r="K98" s="708" t="inlineStr">
        <is>
          <t>x</t>
        </is>
      </c>
      <c r="L98" s="85" t="inlineStr">
        <is>
          <t>魔.命运枪1天</t>
        </is>
      </c>
      <c r="M98" s="130" t="n"/>
      <c r="N98" s="35" t="inlineStr">
        <is>
          <t>119</t>
        </is>
      </c>
      <c r="O98" s="36" t="inlineStr">
        <is>
          <t>1</t>
        </is>
      </c>
    </row>
    <row r="99" ht="24" customHeight="1">
      <c r="A99" s="263" t="inlineStr">
        <is>
          <t>2级</t>
        </is>
      </c>
      <c r="B99" s="239" t="inlineStr">
        <is>
          <t>8</t>
        </is>
      </c>
      <c r="C99" s="83" t="inlineStr">
        <is>
          <t>24</t>
        </is>
      </c>
      <c r="D99" s="83" t="inlineStr">
        <is>
          <t>2</t>
        </is>
      </c>
      <c r="E99" s="222">
        <f>ROUNDUP((C99/$P$1+1),0)*D99</f>
        <v/>
      </c>
      <c r="F99" s="82" t="inlineStr">
        <is>
          <t>2%</t>
        </is>
      </c>
      <c r="G99" s="83" t="inlineStr">
        <is>
          <t>2%</t>
        </is>
      </c>
      <c r="H99" s="83" t="inlineStr">
        <is>
          <t>2%</t>
        </is>
      </c>
      <c r="I99" s="83" t="inlineStr">
        <is>
          <t>2%</t>
        </is>
      </c>
      <c r="J99" s="1066" t="inlineStr">
        <is>
          <t>x</t>
        </is>
      </c>
      <c r="K99" s="1321" t="inlineStr">
        <is>
          <t>x</t>
        </is>
      </c>
      <c r="L99" s="85" t="inlineStr">
        <is>
          <t>幻.月光炮1天</t>
        </is>
      </c>
      <c r="M99" s="130" t="n"/>
      <c r="N99" s="35" t="inlineStr">
        <is>
          <t>109</t>
        </is>
      </c>
      <c r="O99" s="36" t="inlineStr">
        <is>
          <t>1</t>
        </is>
      </c>
    </row>
    <row r="100" ht="24" customHeight="1">
      <c r="A100" s="263" t="inlineStr">
        <is>
          <t>3级</t>
        </is>
      </c>
      <c r="B100" s="239" t="inlineStr">
        <is>
          <t>14</t>
        </is>
      </c>
      <c r="C100" s="83" t="inlineStr">
        <is>
          <t>50</t>
        </is>
      </c>
      <c r="D100" s="83" t="inlineStr">
        <is>
          <t>3</t>
        </is>
      </c>
      <c r="E100" s="222">
        <f>ROUNDUP((C100/$P$1+1),0)*D100</f>
        <v/>
      </c>
      <c r="F100" s="82" t="inlineStr">
        <is>
          <t>3%</t>
        </is>
      </c>
      <c r="G100" s="83" t="inlineStr">
        <is>
          <t>3%</t>
        </is>
      </c>
      <c r="H100" s="83" t="inlineStr">
        <is>
          <t>3%</t>
        </is>
      </c>
      <c r="I100" s="83" t="inlineStr">
        <is>
          <t>3%</t>
        </is>
      </c>
      <c r="J100" s="807" t="inlineStr">
        <is>
          <t>1%</t>
        </is>
      </c>
      <c r="K100" s="720" t="inlineStr">
        <is>
          <t>1%</t>
        </is>
      </c>
      <c r="L100" s="85" t="inlineStr">
        <is>
          <t>灵.霸天鼠1天</t>
        </is>
      </c>
      <c r="M100" s="130" t="n"/>
      <c r="N100" s="35" t="inlineStr">
        <is>
          <t>99</t>
        </is>
      </c>
      <c r="O100" s="36" t="inlineStr">
        <is>
          <t>1</t>
        </is>
      </c>
    </row>
    <row r="101" ht="24" customHeight="1">
      <c r="A101" s="263" t="inlineStr">
        <is>
          <t>4级</t>
        </is>
      </c>
      <c r="B101" s="239" t="inlineStr">
        <is>
          <t>20</t>
        </is>
      </c>
      <c r="C101" s="83" t="inlineStr">
        <is>
          <t>120</t>
        </is>
      </c>
      <c r="D101" s="83" t="inlineStr">
        <is>
          <t>4</t>
        </is>
      </c>
      <c r="E101" s="222">
        <f>ROUNDUP((C101/$P$1+1),0)*D101</f>
        <v/>
      </c>
      <c r="F101" s="82" t="inlineStr">
        <is>
          <t>5%</t>
        </is>
      </c>
      <c r="G101" s="83" t="inlineStr">
        <is>
          <t>5%</t>
        </is>
      </c>
      <c r="H101" s="83" t="inlineStr">
        <is>
          <t>5%</t>
        </is>
      </c>
      <c r="I101" s="83" t="inlineStr">
        <is>
          <t>5%</t>
        </is>
      </c>
      <c r="J101" s="807" t="inlineStr">
        <is>
          <t>2%</t>
        </is>
      </c>
      <c r="K101" s="720" t="inlineStr">
        <is>
          <t>2%</t>
        </is>
      </c>
      <c r="L101" s="85" t="inlineStr">
        <is>
          <t>气魄之书</t>
        </is>
      </c>
      <c r="M101" s="130" t="n"/>
      <c r="N101" s="35" t="inlineStr">
        <is>
          <t>18</t>
        </is>
      </c>
      <c r="O101" s="36" t="inlineStr">
        <is>
          <t>200</t>
        </is>
      </c>
    </row>
    <row r="102" ht="24" customHeight="1">
      <c r="A102" s="263" t="inlineStr">
        <is>
          <t>5级</t>
        </is>
      </c>
      <c r="B102" s="239" t="inlineStr">
        <is>
          <t>28</t>
        </is>
      </c>
      <c r="C102" s="83" t="inlineStr">
        <is>
          <t>240</t>
        </is>
      </c>
      <c r="D102" s="83" t="inlineStr">
        <is>
          <t>5</t>
        </is>
      </c>
      <c r="E102" s="222">
        <f>ROUNDUP((C102/$P$1+1),0)*D102</f>
        <v/>
      </c>
      <c r="F102" s="82" t="inlineStr">
        <is>
          <t>8%</t>
        </is>
      </c>
      <c r="G102" s="83" t="inlineStr">
        <is>
          <t>8%</t>
        </is>
      </c>
      <c r="H102" s="83" t="inlineStr">
        <is>
          <t>8%</t>
        </is>
      </c>
      <c r="I102" s="83" t="inlineStr">
        <is>
          <t>8%</t>
        </is>
      </c>
      <c r="J102" s="83" t="inlineStr">
        <is>
          <t>3%</t>
        </is>
      </c>
      <c r="K102" s="222" t="inlineStr">
        <is>
          <t>3%</t>
        </is>
      </c>
      <c r="L102" s="85" t="inlineStr">
        <is>
          <t>力魄之书</t>
        </is>
      </c>
      <c r="M102" s="130" t="n"/>
      <c r="N102" s="35" t="inlineStr">
        <is>
          <t>18</t>
        </is>
      </c>
      <c r="O102" s="36" t="inlineStr">
        <is>
          <t>200</t>
        </is>
      </c>
    </row>
    <row r="103" ht="24" customHeight="1">
      <c r="A103" s="263" t="inlineStr">
        <is>
          <t>6级</t>
        </is>
      </c>
      <c r="B103" s="239" t="inlineStr">
        <is>
          <t>36</t>
        </is>
      </c>
      <c r="C103" s="83" t="inlineStr">
        <is>
          <t>320</t>
        </is>
      </c>
      <c r="D103" s="83" t="inlineStr">
        <is>
          <t>6</t>
        </is>
      </c>
      <c r="E103" s="222">
        <f>ROUNDUP((C103/$P$1+1),0)*D103</f>
        <v/>
      </c>
      <c r="F103" s="82" t="inlineStr">
        <is>
          <t>12%</t>
        </is>
      </c>
      <c r="G103" s="83" t="inlineStr">
        <is>
          <t>12%</t>
        </is>
      </c>
      <c r="H103" s="83" t="inlineStr">
        <is>
          <t>12%</t>
        </is>
      </c>
      <c r="I103" s="83" t="inlineStr">
        <is>
          <t>12%</t>
        </is>
      </c>
      <c r="J103" s="83" t="inlineStr">
        <is>
          <t>5%</t>
        </is>
      </c>
      <c r="K103" s="222" t="inlineStr">
        <is>
          <t>5%</t>
        </is>
      </c>
      <c r="L103" s="85" t="inlineStr">
        <is>
          <t>精魄之书</t>
        </is>
      </c>
      <c r="M103" s="130" t="n"/>
      <c r="N103" s="35" t="inlineStr">
        <is>
          <t>18</t>
        </is>
      </c>
      <c r="O103" s="36" t="inlineStr">
        <is>
          <t>200</t>
        </is>
      </c>
    </row>
    <row r="104" ht="24" customHeight="1">
      <c r="A104" s="263" t="inlineStr">
        <is>
          <t>7级</t>
        </is>
      </c>
      <c r="B104" s="239" t="inlineStr">
        <is>
          <t>44</t>
        </is>
      </c>
      <c r="C104" s="83" t="inlineStr">
        <is>
          <t>640</t>
        </is>
      </c>
      <c r="D104" s="83" t="inlineStr">
        <is>
          <t>6</t>
        </is>
      </c>
      <c r="E104" s="222">
        <f>ROUNDUP((C104/$P$1+1),0)*D104</f>
        <v/>
      </c>
      <c r="F104" s="82" t="inlineStr">
        <is>
          <t>15%</t>
        </is>
      </c>
      <c r="G104" s="83" t="inlineStr">
        <is>
          <t>15%</t>
        </is>
      </c>
      <c r="H104" s="83" t="inlineStr">
        <is>
          <t>15%</t>
        </is>
      </c>
      <c r="I104" s="83" t="inlineStr">
        <is>
          <t>15%</t>
        </is>
      </c>
      <c r="J104" s="83" t="inlineStr">
        <is>
          <t>7%</t>
        </is>
      </c>
      <c r="K104" s="222" t="inlineStr">
        <is>
          <t>7%</t>
        </is>
      </c>
      <c r="L104" s="85" t="inlineStr">
        <is>
          <t>英魄之书</t>
        </is>
      </c>
      <c r="M104" s="130" t="n"/>
      <c r="N104" s="35" t="inlineStr">
        <is>
          <t>18</t>
        </is>
      </c>
      <c r="O104" s="36" t="inlineStr">
        <is>
          <t>200</t>
        </is>
      </c>
    </row>
    <row r="105" ht="24" customHeight="1">
      <c r="A105" s="263" t="inlineStr">
        <is>
          <t>8级</t>
        </is>
      </c>
      <c r="B105" s="239" t="inlineStr">
        <is>
          <t>52</t>
        </is>
      </c>
      <c r="C105" s="83" t="inlineStr">
        <is>
          <t>980</t>
        </is>
      </c>
      <c r="D105" s="83" t="inlineStr">
        <is>
          <t>8</t>
        </is>
      </c>
      <c r="E105" s="222">
        <f>ROUNDUP((C105/$P$1+1),0)*D105</f>
        <v/>
      </c>
      <c r="F105" s="82" t="inlineStr">
        <is>
          <t>18%</t>
        </is>
      </c>
      <c r="G105" s="83" t="inlineStr">
        <is>
          <t>18%</t>
        </is>
      </c>
      <c r="H105" s="83" t="inlineStr">
        <is>
          <t>18%</t>
        </is>
      </c>
      <c r="I105" s="83" t="inlineStr">
        <is>
          <t>18%</t>
        </is>
      </c>
      <c r="J105" s="83" t="inlineStr">
        <is>
          <t>9%</t>
        </is>
      </c>
      <c r="K105" s="222" t="inlineStr">
        <is>
          <t>9%</t>
        </is>
      </c>
      <c r="L105" s="85" t="inlineStr">
        <is>
          <t>中枢之书</t>
        </is>
      </c>
      <c r="M105" s="130" t="n"/>
      <c r="N105" s="35" t="inlineStr">
        <is>
          <t>18</t>
        </is>
      </c>
      <c r="O105" s="36" t="inlineStr">
        <is>
          <t>200</t>
        </is>
      </c>
    </row>
    <row r="106" ht="24" customHeight="1">
      <c r="A106" s="263" t="inlineStr">
        <is>
          <t>9级</t>
        </is>
      </c>
      <c r="B106" s="239" t="inlineStr">
        <is>
          <t>60</t>
        </is>
      </c>
      <c r="C106" s="83" t="inlineStr">
        <is>
          <t>1180</t>
        </is>
      </c>
      <c r="D106" s="83" t="inlineStr">
        <is>
          <t>8</t>
        </is>
      </c>
      <c r="E106" s="222">
        <f>ROUNDUP((C106/$P$1+1),0)*D106</f>
        <v/>
      </c>
      <c r="F106" s="82" t="inlineStr">
        <is>
          <t>21%</t>
        </is>
      </c>
      <c r="G106" s="83" t="inlineStr">
        <is>
          <t>21%</t>
        </is>
      </c>
      <c r="H106" s="83" t="inlineStr">
        <is>
          <t>21%</t>
        </is>
      </c>
      <c r="I106" s="83" t="inlineStr">
        <is>
          <t>21%</t>
        </is>
      </c>
      <c r="J106" s="83" t="inlineStr">
        <is>
          <t>11%</t>
        </is>
      </c>
      <c r="K106" s="222" t="inlineStr">
        <is>
          <t>11%</t>
        </is>
      </c>
      <c r="L106" s="85" t="inlineStr">
        <is>
          <t>天冲之书</t>
        </is>
      </c>
      <c r="M106" s="130" t="n"/>
      <c r="N106" s="35" t="inlineStr">
        <is>
          <t>18</t>
        </is>
      </c>
      <c r="O106" s="36" t="inlineStr">
        <is>
          <t>200</t>
        </is>
      </c>
    </row>
    <row r="107" ht="24" customHeight="1">
      <c r="A107" s="263" t="inlineStr">
        <is>
          <t>10级</t>
        </is>
      </c>
      <c r="B107" s="239" t="inlineStr">
        <is>
          <t>66</t>
        </is>
      </c>
      <c r="C107" s="83" t="inlineStr">
        <is>
          <t>1280</t>
        </is>
      </c>
      <c r="D107" s="83" t="inlineStr">
        <is>
          <t>10</t>
        </is>
      </c>
      <c r="E107" s="222">
        <f>ROUNDUP((C107/$P$1+1),0)*D107</f>
        <v/>
      </c>
      <c r="F107" s="82" t="inlineStr">
        <is>
          <t>24%</t>
        </is>
      </c>
      <c r="G107" s="83" t="inlineStr">
        <is>
          <t>24%</t>
        </is>
      </c>
      <c r="H107" s="83" t="inlineStr">
        <is>
          <t>24%</t>
        </is>
      </c>
      <c r="I107" s="83" t="inlineStr">
        <is>
          <t>24%</t>
        </is>
      </c>
      <c r="J107" s="83" t="inlineStr">
        <is>
          <t>13%</t>
        </is>
      </c>
      <c r="K107" s="222" t="inlineStr">
        <is>
          <t>13%</t>
        </is>
      </c>
      <c r="L107" s="85" t="inlineStr">
        <is>
          <t>灵慧之书</t>
        </is>
      </c>
      <c r="M107" s="130" t="n"/>
      <c r="N107" s="35" t="inlineStr">
        <is>
          <t>18</t>
        </is>
      </c>
      <c r="O107" s="36" t="inlineStr">
        <is>
          <t>200</t>
        </is>
      </c>
    </row>
    <row r="108" ht="24" customHeight="1">
      <c r="A108" s="263" t="inlineStr">
        <is>
          <t>11级</t>
        </is>
      </c>
      <c r="B108" s="239" t="inlineStr">
        <is>
          <t>72</t>
        </is>
      </c>
      <c r="C108" s="83" t="inlineStr">
        <is>
          <t>1468</t>
        </is>
      </c>
      <c r="D108" s="83" t="inlineStr">
        <is>
          <t>10</t>
        </is>
      </c>
      <c r="E108" s="222">
        <f>ROUNDUP((C108/$P$1+1),0)*D108</f>
        <v/>
      </c>
      <c r="F108" s="82" t="inlineStr">
        <is>
          <t>27%</t>
        </is>
      </c>
      <c r="G108" s="83" t="inlineStr">
        <is>
          <t>27%</t>
        </is>
      </c>
      <c r="H108" s="83" t="inlineStr">
        <is>
          <t>27%</t>
        </is>
      </c>
      <c r="I108" s="83" t="inlineStr">
        <is>
          <t>27%</t>
        </is>
      </c>
      <c r="J108" s="83" t="inlineStr">
        <is>
          <t>15%</t>
        </is>
      </c>
      <c r="K108" s="222" t="inlineStr">
        <is>
          <t>15%</t>
        </is>
      </c>
      <c r="L108" s="85" t="inlineStr">
        <is>
          <t>佣兵天赋丹</t>
        </is>
      </c>
      <c r="M108" s="130" t="n"/>
      <c r="N108" s="35" t="inlineStr">
        <is>
          <t>16</t>
        </is>
      </c>
      <c r="O108" s="36" t="inlineStr">
        <is>
          <t>360</t>
        </is>
      </c>
    </row>
    <row r="109" ht="24" customHeight="1">
      <c r="A109" s="263" t="inlineStr">
        <is>
          <t>12级</t>
        </is>
      </c>
      <c r="B109" s="239" t="inlineStr">
        <is>
          <t>80</t>
        </is>
      </c>
      <c r="C109" s="83" t="inlineStr">
        <is>
          <t>1880</t>
        </is>
      </c>
      <c r="D109" s="83" t="inlineStr">
        <is>
          <t>11</t>
        </is>
      </c>
      <c r="E109" s="222">
        <f>ROUNDUP((C109/$P$1+1),0)*D109</f>
        <v/>
      </c>
      <c r="F109" s="82" t="inlineStr">
        <is>
          <t>30%</t>
        </is>
      </c>
      <c r="G109" s="83" t="inlineStr">
        <is>
          <t>30%</t>
        </is>
      </c>
      <c r="H109" s="83" t="inlineStr">
        <is>
          <t>30%</t>
        </is>
      </c>
      <c r="I109" s="83" t="inlineStr">
        <is>
          <t>30%</t>
        </is>
      </c>
      <c r="J109" s="83" t="inlineStr">
        <is>
          <t>18%</t>
        </is>
      </c>
      <c r="K109" s="222" t="inlineStr">
        <is>
          <t>18%</t>
        </is>
      </c>
      <c r="L109" s="85" t="inlineStr">
        <is>
          <t>许愿卡</t>
        </is>
      </c>
      <c r="M109" s="130" t="n"/>
      <c r="N109" s="86" t="inlineStr">
        <is>
          <t>198</t>
        </is>
      </c>
      <c r="O109" s="36" t="inlineStr">
        <is>
          <t>2</t>
        </is>
      </c>
    </row>
    <row r="110" ht="24" customHeight="1">
      <c r="A110" s="263" t="inlineStr">
        <is>
          <t>13级</t>
        </is>
      </c>
      <c r="B110" s="239" t="inlineStr">
        <is>
          <t>86</t>
        </is>
      </c>
      <c r="C110" s="83" t="inlineStr">
        <is>
          <t>1960</t>
        </is>
      </c>
      <c r="D110" s="83" t="inlineStr">
        <is>
          <t>11</t>
        </is>
      </c>
      <c r="E110" s="222">
        <f>ROUNDUP((C110/$P$1+1),0)*D110</f>
        <v/>
      </c>
      <c r="F110" s="82" t="inlineStr">
        <is>
          <t>34%</t>
        </is>
      </c>
      <c r="G110" s="83" t="inlineStr">
        <is>
          <t>34%</t>
        </is>
      </c>
      <c r="H110" s="83" t="inlineStr">
        <is>
          <t>34%</t>
        </is>
      </c>
      <c r="I110" s="83" t="inlineStr">
        <is>
          <t>34%</t>
        </is>
      </c>
      <c r="J110" s="83" t="inlineStr">
        <is>
          <t>21%</t>
        </is>
      </c>
      <c r="K110" s="222" t="inlineStr">
        <is>
          <t>21%</t>
        </is>
      </c>
      <c r="L110" s="85" t="inlineStr">
        <is>
          <t>五星许愿卡碎片</t>
        </is>
      </c>
      <c r="M110" s="130" t="n"/>
      <c r="N110" s="35" t="inlineStr">
        <is>
          <t>116</t>
        </is>
      </c>
      <c r="O110" s="36" t="inlineStr">
        <is>
          <t>8</t>
        </is>
      </c>
    </row>
    <row r="111" ht="24" customHeight="1">
      <c r="A111" s="263" t="inlineStr">
        <is>
          <t>14级</t>
        </is>
      </c>
      <c r="B111" s="239" t="inlineStr">
        <is>
          <t>92</t>
        </is>
      </c>
      <c r="C111" s="83" t="inlineStr">
        <is>
          <t>2000</t>
        </is>
      </c>
      <c r="D111" s="83" t="inlineStr">
        <is>
          <t>12</t>
        </is>
      </c>
      <c r="E111" s="222">
        <f>ROUNDUP((C111/$P$1+1),0)*D111</f>
        <v/>
      </c>
      <c r="F111" s="82" t="inlineStr">
        <is>
          <t>38%</t>
        </is>
      </c>
      <c r="G111" s="83" t="inlineStr">
        <is>
          <t>38%</t>
        </is>
      </c>
      <c r="H111" s="83" t="inlineStr">
        <is>
          <t>38%</t>
        </is>
      </c>
      <c r="I111" s="83" t="inlineStr">
        <is>
          <t>38%</t>
        </is>
      </c>
      <c r="J111" s="83" t="inlineStr">
        <is>
          <t>24%</t>
        </is>
      </c>
      <c r="K111" s="222" t="inlineStr">
        <is>
          <t>24%</t>
        </is>
      </c>
      <c r="L111" s="85" t="inlineStr">
        <is>
          <t>豆油队长碎片</t>
        </is>
      </c>
      <c r="M111" s="130" t="n"/>
      <c r="N111" s="35" t="inlineStr">
        <is>
          <t>45</t>
        </is>
      </c>
      <c r="O111" s="36" t="inlineStr">
        <is>
          <t>88</t>
        </is>
      </c>
    </row>
    <row r="112" ht="24" customHeight="1">
      <c r="A112" s="267" t="inlineStr">
        <is>
          <t>15级</t>
        </is>
      </c>
      <c r="B112" s="660" t="inlineStr">
        <is>
          <t>100</t>
        </is>
      </c>
      <c r="C112" s="1170" t="inlineStr">
        <is>
          <t>x</t>
        </is>
      </c>
      <c r="D112" s="1170" t="inlineStr">
        <is>
          <t>x</t>
        </is>
      </c>
      <c r="E112" s="1171" t="inlineStr">
        <is>
          <t>x</t>
        </is>
      </c>
      <c r="F112" s="810" t="inlineStr">
        <is>
          <t>42%</t>
        </is>
      </c>
      <c r="G112" s="343" t="inlineStr">
        <is>
          <t>42%</t>
        </is>
      </c>
      <c r="H112" s="343" t="inlineStr">
        <is>
          <t>42%</t>
        </is>
      </c>
      <c r="I112" s="343" t="inlineStr">
        <is>
          <t>42%</t>
        </is>
      </c>
      <c r="J112" s="343" t="inlineStr">
        <is>
          <t>28%</t>
        </is>
      </c>
      <c r="K112" s="687" t="inlineStr">
        <is>
          <t>28%</t>
        </is>
      </c>
      <c r="L112" s="64" t="inlineStr">
        <is>
          <t>神话制作书</t>
        </is>
      </c>
      <c r="M112" s="410" t="n"/>
      <c r="N112" s="40" t="inlineStr">
        <is>
          <t>921</t>
        </is>
      </c>
      <c r="O112" s="41" t="inlineStr">
        <is>
          <t>1</t>
        </is>
      </c>
    </row>
    <row r="113" ht="24" customHeight="1">
      <c r="A113" s="1315" t="inlineStr">
        <is>
          <t>适用范围</t>
        </is>
      </c>
      <c r="B113" s="1316" t="inlineStr">
        <is>
          <t>通用值</t>
        </is>
      </c>
      <c r="C113" s="56" t="n"/>
      <c r="D113" s="56" t="n"/>
      <c r="E113" s="56" t="n"/>
      <c r="F113" s="1319" t="inlineStr">
        <is>
          <t>灵慧属性 激活条件 命魂三阶</t>
        </is>
      </c>
      <c r="G113" s="56" t="n"/>
      <c r="H113" s="56" t="n"/>
      <c r="I113" s="56" t="n"/>
      <c r="J113" s="56" t="n"/>
      <c r="K113" s="203" t="n"/>
      <c r="L113" s="279" t="inlineStr">
        <is>
          <t>许愿帮铺</t>
        </is>
      </c>
      <c r="M113" s="56" t="n"/>
      <c r="N113" s="56" t="n"/>
      <c r="O113" s="56" t="n"/>
    </row>
    <row r="114" ht="24" customHeight="1">
      <c r="A114" s="1041" t="inlineStr"/>
      <c r="B114" s="56" t="n"/>
      <c r="C114" s="56" t="n"/>
      <c r="D114" s="56" t="n"/>
      <c r="E114" s="56" t="n"/>
      <c r="F114" s="56" t="n"/>
      <c r="G114" s="56" t="n"/>
      <c r="H114" s="56" t="n"/>
      <c r="I114" s="56" t="n"/>
      <c r="J114" s="56" t="n"/>
      <c r="K114" s="56" t="n"/>
      <c r="L114" s="56" t="n"/>
      <c r="M114" s="56" t="n"/>
      <c r="N114" s="56" t="n"/>
      <c r="O114" s="56" t="n"/>
    </row>
    <row r="115" ht="24" customHeight="1">
      <c r="A115" s="389" t="inlineStr">
        <is>
          <t>深渊秘境</t>
        </is>
      </c>
      <c r="B115" s="205" t="inlineStr">
        <is>
          <t>通关奖励</t>
        </is>
      </c>
      <c r="C115" s="56" t="n"/>
      <c r="D115" s="56" t="n"/>
      <c r="E115" s="56" t="n"/>
      <c r="F115" s="56" t="n"/>
      <c r="G115" s="56" t="n"/>
      <c r="H115" s="56" t="n"/>
      <c r="I115" s="56" t="n"/>
      <c r="J115" s="56" t="n"/>
      <c r="K115" s="56" t="n"/>
      <c r="L115" s="56" t="n"/>
      <c r="M115" s="56" t="n"/>
      <c r="N115" s="56" t="n"/>
      <c r="O115" s="203" t="n"/>
    </row>
    <row r="116" ht="24" customHeight="1">
      <c r="A116" s="304" t="inlineStr">
        <is>
          <t>崎岖斗界</t>
        </is>
      </c>
      <c r="B116" s="1065" t="inlineStr">
        <is>
          <t>通关积分  99。首通奖励：淬火结晶*16+神将李白碎片*18+问道石*8</t>
        </is>
      </c>
      <c r="C116" s="158" t="n"/>
      <c r="D116" s="158" t="n"/>
      <c r="E116" s="158" t="n"/>
      <c r="F116" s="158" t="n"/>
      <c r="G116" s="158" t="n"/>
      <c r="H116" s="158" t="n"/>
      <c r="I116" s="158" t="n"/>
      <c r="J116" s="158" t="n"/>
      <c r="K116" s="158" t="n"/>
      <c r="L116" s="158" t="n"/>
      <c r="M116" s="158" t="n"/>
      <c r="N116" s="158" t="n"/>
      <c r="O116" s="159" t="n"/>
    </row>
    <row r="117" ht="24" customHeight="1">
      <c r="A117" s="266" t="inlineStr">
        <is>
          <t>魂渡桥</t>
        </is>
      </c>
      <c r="B117" s="1058" t="inlineStr">
        <is>
          <t>通关积分121。首通奖励：熔炼乌金*12+侠士手记*18+侠士王重阳碎片*1+侠士杨过碎片*9</t>
        </is>
      </c>
      <c r="C117" s="129" t="n"/>
      <c r="D117" s="129" t="n"/>
      <c r="E117" s="129" t="n"/>
      <c r="F117" s="129" t="n"/>
      <c r="G117" s="129" t="n"/>
      <c r="H117" s="129" t="n"/>
      <c r="I117" s="129" t="n"/>
      <c r="J117" s="129" t="n"/>
      <c r="K117" s="129" t="n"/>
      <c r="L117" s="129" t="n"/>
      <c r="M117" s="129" t="n"/>
      <c r="N117" s="129" t="n"/>
      <c r="O117" s="162" t="n"/>
    </row>
    <row r="118" ht="24" customHeight="1">
      <c r="A118" s="266" t="inlineStr">
        <is>
          <t>须臾之河</t>
        </is>
      </c>
      <c r="B118" s="1058" t="inlineStr">
        <is>
          <t>通关积分149。首通奖励：黄金卷轴*10+传功符*60+淬火结晶*36+重出江湖令*1+玄铁令*3</t>
        </is>
      </c>
      <c r="C118" s="129" t="n"/>
      <c r="D118" s="129" t="n"/>
      <c r="E118" s="129" t="n"/>
      <c r="F118" s="129" t="n"/>
      <c r="G118" s="129" t="n"/>
      <c r="H118" s="129" t="n"/>
      <c r="I118" s="129" t="n"/>
      <c r="J118" s="129" t="n"/>
      <c r="K118" s="129" t="n"/>
      <c r="L118" s="129" t="n"/>
      <c r="M118" s="129" t="n"/>
      <c r="N118" s="129" t="n"/>
      <c r="O118" s="162" t="n"/>
    </row>
    <row r="119" ht="24" customHeight="1">
      <c r="A119" s="266" t="inlineStr">
        <is>
          <t>曲镜空洞</t>
        </is>
      </c>
      <c r="B119" s="1058" t="inlineStr">
        <is>
          <t>通关积分194。首通奖励：传功符*80+Ⅴ级万能碎片*5+斗灵石-空*20+问道石*20</t>
        </is>
      </c>
      <c r="C119" s="129" t="n"/>
      <c r="D119" s="129" t="n"/>
      <c r="E119" s="129" t="n"/>
      <c r="F119" s="129" t="n"/>
      <c r="G119" s="129" t="n"/>
      <c r="H119" s="129" t="n"/>
      <c r="I119" s="129" t="n"/>
      <c r="J119" s="129" t="n"/>
      <c r="K119" s="129" t="n"/>
      <c r="L119" s="129" t="n"/>
      <c r="M119" s="129" t="n"/>
      <c r="N119" s="129" t="n"/>
      <c r="O119" s="162" t="n"/>
    </row>
    <row r="120" ht="24" customHeight="1">
      <c r="A120" s="266" t="inlineStr">
        <is>
          <t>光影迷界</t>
        </is>
      </c>
      <c r="B120" s="1058" t="inlineStr">
        <is>
          <t>通关积分241。首通奖励：真黄金卷轴*16+斗灵石-空*30+锻造石*20+侠士林朝英碎片*4+化境符*32</t>
        </is>
      </c>
      <c r="C120" s="129" t="n"/>
      <c r="D120" s="129" t="n"/>
      <c r="E120" s="129" t="n"/>
      <c r="F120" s="129" t="n"/>
      <c r="G120" s="129" t="n"/>
      <c r="H120" s="129" t="n"/>
      <c r="I120" s="129" t="n"/>
      <c r="J120" s="129" t="n"/>
      <c r="K120" s="129" t="n"/>
      <c r="L120" s="129" t="n"/>
      <c r="M120" s="129" t="n"/>
      <c r="N120" s="129" t="n"/>
      <c r="O120" s="162" t="n"/>
    </row>
    <row r="121" ht="24" customHeight="1">
      <c r="A121" s="266" t="inlineStr">
        <is>
          <t>吞厄源头</t>
        </is>
      </c>
      <c r="B121" s="1058" t="inlineStr">
        <is>
          <t>通关积分281。首通奖励：神将机甲碎片*32+重出江湖令*5+修炼玉*30+熔炉之魂*40+化境符*48</t>
        </is>
      </c>
      <c r="C121" s="129" t="n"/>
      <c r="D121" s="129" t="n"/>
      <c r="E121" s="129" t="n"/>
      <c r="F121" s="129" t="n"/>
      <c r="G121" s="129" t="n"/>
      <c r="H121" s="129" t="n"/>
      <c r="I121" s="129" t="n"/>
      <c r="J121" s="129" t="n"/>
      <c r="K121" s="129" t="n"/>
      <c r="L121" s="129" t="n"/>
      <c r="M121" s="129" t="n"/>
      <c r="N121" s="129" t="n"/>
      <c r="O121" s="162" t="n"/>
    </row>
    <row r="122" ht="24" customHeight="1">
      <c r="A122" s="266" t="inlineStr">
        <is>
          <t>渊秘祭坛</t>
        </is>
      </c>
      <c r="B122" s="1058" t="inlineStr">
        <is>
          <t>通关积分301。首通奖励：神将沙漏*33+化境符*66+御魂丹-天*66+御魂丹-地*66+御魂丹-命*66+奇异的画笔*66+侠士梅超风碎片*3</t>
        </is>
      </c>
      <c r="C122" s="129" t="n"/>
      <c r="D122" s="129" t="n"/>
      <c r="E122" s="129" t="n"/>
      <c r="F122" s="129" t="n"/>
      <c r="G122" s="129" t="n"/>
      <c r="H122" s="129" t="n"/>
      <c r="I122" s="129" t="n"/>
      <c r="J122" s="129" t="n"/>
      <c r="K122" s="129" t="n"/>
      <c r="L122" s="129" t="n"/>
      <c r="M122" s="129" t="n"/>
      <c r="N122" s="129" t="n"/>
      <c r="O122" s="162" t="n"/>
    </row>
    <row r="123" ht="24" customHeight="1">
      <c r="A123" s="307" t="inlineStr">
        <is>
          <t>古帝遗迹</t>
        </is>
      </c>
      <c r="B123" s="1062" t="inlineStr">
        <is>
          <t>通关积分305。首通奖励：追魂锁链*88+神将杨玉环碎片*20+气魄之书/力魄之书/精魄之书/英魄之书/中枢之书/天冲之书/灵慧之书*88+钻石*188+侠士王处一碎片*4</t>
        </is>
      </c>
      <c r="C123" s="135" t="n"/>
      <c r="D123" s="135" t="n"/>
      <c r="E123" s="135" t="n"/>
      <c r="F123" s="135" t="n"/>
      <c r="G123" s="135" t="n"/>
      <c r="H123" s="135" t="n"/>
      <c r="I123" s="135" t="n"/>
      <c r="J123" s="135" t="n"/>
      <c r="K123" s="135" t="n"/>
      <c r="L123" s="135" t="n"/>
      <c r="M123" s="135" t="n"/>
      <c r="N123" s="135" t="n"/>
      <c r="O123" s="190" t="n"/>
    </row>
  </sheetData>
  <mergeCells count="68">
    <mergeCell ref="F113:K113"/>
    <mergeCell ref="L113:O113"/>
    <mergeCell ref="L98:M98"/>
    <mergeCell ref="D1:E1"/>
    <mergeCell ref="C4:C5"/>
    <mergeCell ref="E4:E5"/>
    <mergeCell ref="I37:K37"/>
    <mergeCell ref="L101:M101"/>
    <mergeCell ref="L103:M103"/>
    <mergeCell ref="L107:M107"/>
    <mergeCell ref="L112:M112"/>
    <mergeCell ref="B2:B3"/>
    <mergeCell ref="H4:O4"/>
    <mergeCell ref="D2:D3"/>
    <mergeCell ref="L97:M97"/>
    <mergeCell ref="F2:F3"/>
    <mergeCell ref="B115:O115"/>
    <mergeCell ref="B121:O121"/>
    <mergeCell ref="B94:E94"/>
    <mergeCell ref="B122:O122"/>
    <mergeCell ref="A57:O57"/>
    <mergeCell ref="A95:O95"/>
    <mergeCell ref="L106:M106"/>
    <mergeCell ref="B75:E75"/>
    <mergeCell ref="B113:E113"/>
    <mergeCell ref="K94:O94"/>
    <mergeCell ref="D4:D5"/>
    <mergeCell ref="A76:O76"/>
    <mergeCell ref="B117:O117"/>
    <mergeCell ref="B120:O120"/>
    <mergeCell ref="F94:J94"/>
    <mergeCell ref="C2:C3"/>
    <mergeCell ref="B1:C1"/>
    <mergeCell ref="E2:E3"/>
    <mergeCell ref="F37:H37"/>
    <mergeCell ref="H1:N1"/>
    <mergeCell ref="K75:O75"/>
    <mergeCell ref="B119:O119"/>
    <mergeCell ref="B123:O123"/>
    <mergeCell ref="L37:O37"/>
    <mergeCell ref="L102:M102"/>
    <mergeCell ref="B56:E56"/>
    <mergeCell ref="K56:O56"/>
    <mergeCell ref="A38:O38"/>
    <mergeCell ref="H2:O2"/>
    <mergeCell ref="H5:O5"/>
    <mergeCell ref="F75:J75"/>
    <mergeCell ref="L104:M104"/>
    <mergeCell ref="L110:M110"/>
    <mergeCell ref="G4:G5"/>
    <mergeCell ref="A2:A5"/>
    <mergeCell ref="L109:M109"/>
    <mergeCell ref="B116:O116"/>
    <mergeCell ref="F56:J56"/>
    <mergeCell ref="A114:O114"/>
    <mergeCell ref="L100:M100"/>
    <mergeCell ref="L96:M96"/>
    <mergeCell ref="B118:O118"/>
    <mergeCell ref="B4:B5"/>
    <mergeCell ref="H3:O3"/>
    <mergeCell ref="L105:M105"/>
    <mergeCell ref="L99:M99"/>
    <mergeCell ref="F4:F5"/>
    <mergeCell ref="L111:M111"/>
    <mergeCell ref="B37:E37"/>
    <mergeCell ref="G2:G3"/>
    <mergeCell ref="F1:G1"/>
    <mergeCell ref="L108:M108"/>
  </mergeCells>
  <hyperlinks>
    <hyperlink xmlns:r="http://schemas.openxmlformats.org/officeDocument/2006/relationships" ref="A1" r:id="rId1"/>
    <hyperlink xmlns:r="http://schemas.openxmlformats.org/officeDocument/2006/relationships" ref="B1" r:id="rId2"/>
    <hyperlink xmlns:r="http://schemas.openxmlformats.org/officeDocument/2006/relationships" ref="D1" r:id="rId3"/>
    <hyperlink xmlns:r="http://schemas.openxmlformats.org/officeDocument/2006/relationships" ref="F1" r:id="rId4"/>
    <hyperlink xmlns:r="http://schemas.openxmlformats.org/officeDocument/2006/relationships" ref="B2" r:id="rId5"/>
    <hyperlink xmlns:r="http://schemas.openxmlformats.org/officeDocument/2006/relationships" ref="C2" r:id="rId6"/>
    <hyperlink xmlns:r="http://schemas.openxmlformats.org/officeDocument/2006/relationships" ref="D2" r:id="rId7"/>
    <hyperlink xmlns:r="http://schemas.openxmlformats.org/officeDocument/2006/relationships" ref="E2" r:id="rId8"/>
    <hyperlink xmlns:r="http://schemas.openxmlformats.org/officeDocument/2006/relationships" ref="F2" r:id="rId9"/>
    <hyperlink xmlns:r="http://schemas.openxmlformats.org/officeDocument/2006/relationships" ref="G2" r:id="rId10"/>
    <hyperlink xmlns:r="http://schemas.openxmlformats.org/officeDocument/2006/relationships" ref="B4" r:id="rId11"/>
    <hyperlink xmlns:r="http://schemas.openxmlformats.org/officeDocument/2006/relationships" ref="C4" r:id="rId12"/>
    <hyperlink xmlns:r="http://schemas.openxmlformats.org/officeDocument/2006/relationships" ref="G4" r:id="rId1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6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s>
  <sheetData>
    <row r="1" ht="24" customHeight="1">
      <c r="A1" s="140" t="inlineStr">
        <is>
          <t>佣兵助阵</t>
        </is>
      </c>
      <c r="B1" s="388" t="inlineStr">
        <is>
          <t>名称</t>
        </is>
      </c>
      <c r="C1" s="3" t="n"/>
      <c r="D1" s="3" t="n"/>
      <c r="E1" s="3" t="n"/>
      <c r="F1" s="3" t="n"/>
      <c r="G1" s="3" t="n"/>
      <c r="H1" s="1322" t="inlineStr">
        <is>
          <t>祝福详情：进度模式，永久有效。</t>
        </is>
      </c>
      <c r="I1" s="3" t="n"/>
      <c r="J1" s="3" t="n"/>
      <c r="K1" s="3" t="n"/>
      <c r="L1" s="3" t="n"/>
      <c r="M1" s="1071">
        <f>首页索引!$M$1</f>
        <v/>
      </c>
      <c r="N1" s="386">
        <f>@IF($M$1="中秋祝福",50,IF($M$1="周年祝福",30,IF($M$1="春节祝福",40,30)))</f>
        <v/>
      </c>
    </row>
    <row r="2" ht="24" customHeight="1">
      <c r="A2" s="1323" t="inlineStr">
        <is>
          <t>无字天书</t>
        </is>
      </c>
      <c r="B2" s="1324" t="inlineStr">
        <is>
          <t>1、毒光剑影</t>
        </is>
      </c>
      <c r="C2" s="124" t="n"/>
      <c r="D2" s="1325" t="inlineStr">
        <is>
          <t>2、正邪两立</t>
        </is>
      </c>
      <c r="E2" s="124" t="n"/>
      <c r="F2" s="1325" t="inlineStr">
        <is>
          <t>3、纵剑天下</t>
        </is>
      </c>
      <c r="G2" s="124" t="n"/>
      <c r="H2" s="1326" t="inlineStr">
        <is>
          <t>常规祝福：固定30点经验值。无字天书  60斗豆/斗币。</t>
        </is>
      </c>
      <c r="I2" s="123" t="n"/>
      <c r="J2" s="123" t="n"/>
      <c r="K2" s="123" t="n"/>
      <c r="L2" s="123" t="n"/>
      <c r="M2" s="124" t="n"/>
    </row>
    <row r="3" ht="24" customHeight="1">
      <c r="A3" s="414" t="n"/>
      <c r="B3" s="1327" t="inlineStr">
        <is>
          <t>4、致命一击</t>
        </is>
      </c>
      <c r="C3" s="130" t="n"/>
      <c r="D3" s="935" t="inlineStr">
        <is>
          <t>5、老谋深算</t>
        </is>
      </c>
      <c r="E3" s="130" t="n"/>
      <c r="F3" s="935" t="inlineStr">
        <is>
          <t>6、智勇双全</t>
        </is>
      </c>
      <c r="G3" s="130" t="n"/>
      <c r="H3" s="1328" t="inlineStr">
        <is>
          <t>春节祝福：固定40点经验值。无字天书  50斗豆/斗币。</t>
        </is>
      </c>
      <c r="I3" s="129" t="n"/>
      <c r="J3" s="129" t="n"/>
      <c r="K3" s="129" t="n"/>
      <c r="L3" s="129" t="n"/>
      <c r="M3" s="130" t="n"/>
    </row>
    <row r="4" ht="24" customHeight="1">
      <c r="A4" s="414" t="n"/>
      <c r="B4" s="1327" t="inlineStr">
        <is>
          <t>7、以柔克刚</t>
        </is>
      </c>
      <c r="C4" s="130" t="n"/>
      <c r="D4" s="935" t="inlineStr">
        <is>
          <t>8、雕心鹰爪</t>
        </is>
      </c>
      <c r="E4" s="130" t="n"/>
      <c r="F4" s="935" t="inlineStr">
        <is>
          <t>9、根骨奇特</t>
        </is>
      </c>
      <c r="G4" s="130" t="n"/>
      <c r="H4" s="1328" t="inlineStr">
        <is>
          <t>周年祝福：固定30点经验值。无字天书  50斗豆/斗币。</t>
        </is>
      </c>
      <c r="I4" s="129" t="n"/>
      <c r="J4" s="129" t="n"/>
      <c r="K4" s="129" t="n"/>
      <c r="L4" s="129" t="n"/>
      <c r="M4" s="130" t="n"/>
    </row>
    <row r="5" ht="24" customHeight="1">
      <c r="A5" s="414" t="n"/>
      <c r="B5" s="1329" t="inlineStr">
        <is>
          <t>激活全部属性奖励佣兵暴击50.0%</t>
        </is>
      </c>
      <c r="C5" s="194" t="n"/>
      <c r="D5" s="194" t="n"/>
      <c r="E5" s="194" t="n"/>
      <c r="F5" s="194" t="n"/>
      <c r="G5" s="410" t="n"/>
      <c r="H5" s="1330" t="inlineStr">
        <is>
          <t>中秋祝福：固定50点经验值。无字天书100斗豆/斗币。</t>
        </is>
      </c>
      <c r="I5" s="194" t="n"/>
      <c r="J5" s="194" t="n"/>
      <c r="K5" s="194" t="n"/>
      <c r="L5" s="194" t="n"/>
      <c r="M5" s="410" t="n"/>
    </row>
    <row r="6" ht="24" customHeight="1">
      <c r="A6" s="386" t="inlineStr">
        <is>
          <t>名称</t>
        </is>
      </c>
      <c r="B6" s="688" t="inlineStr">
        <is>
          <t>属性</t>
        </is>
      </c>
      <c r="C6" s="227" t="inlineStr">
        <is>
          <t>1级</t>
        </is>
      </c>
      <c r="D6" s="227" t="inlineStr">
        <is>
          <t>2级</t>
        </is>
      </c>
      <c r="E6" s="227" t="inlineStr">
        <is>
          <t>3级</t>
        </is>
      </c>
      <c r="F6" s="227" t="inlineStr">
        <is>
          <t>4级</t>
        </is>
      </c>
      <c r="G6" s="227" t="inlineStr">
        <is>
          <t>5级</t>
        </is>
      </c>
      <c r="H6" s="227" t="inlineStr">
        <is>
          <t>6级</t>
        </is>
      </c>
      <c r="I6" s="227" t="inlineStr">
        <is>
          <t>7级</t>
        </is>
      </c>
      <c r="J6" s="227" t="inlineStr">
        <is>
          <t>8级</t>
        </is>
      </c>
      <c r="K6" s="227" t="inlineStr">
        <is>
          <t>9级</t>
        </is>
      </c>
      <c r="L6" s="204" t="inlineStr">
        <is>
          <t>10级</t>
        </is>
      </c>
      <c r="M6" s="386" t="inlineStr">
        <is>
          <t>激活要求</t>
        </is>
      </c>
    </row>
    <row r="7" ht="24" customHeight="1">
      <c r="A7" s="1331" t="inlineStr">
        <is>
          <t>毒光剑影
30级开放</t>
        </is>
      </c>
      <c r="B7" s="558" t="inlineStr">
        <is>
          <t>战斗力</t>
        </is>
      </c>
      <c r="C7" s="566" t="inlineStr">
        <is>
          <t>0.1</t>
        </is>
      </c>
      <c r="D7" s="566" t="inlineStr">
        <is>
          <t>0.2</t>
        </is>
      </c>
      <c r="E7" s="566" t="inlineStr">
        <is>
          <t>0.4</t>
        </is>
      </c>
      <c r="F7" s="566" t="inlineStr">
        <is>
          <t>0.6</t>
        </is>
      </c>
      <c r="G7" s="566" t="inlineStr">
        <is>
          <t>0.8</t>
        </is>
      </c>
      <c r="H7" s="566" t="inlineStr">
        <is>
          <t>1</t>
        </is>
      </c>
      <c r="I7" s="566" t="inlineStr">
        <is>
          <t>1.3</t>
        </is>
      </c>
      <c r="J7" s="566" t="inlineStr">
        <is>
          <t>1.6</t>
        </is>
      </c>
      <c r="K7" s="566" t="inlineStr">
        <is>
          <t>2</t>
        </is>
      </c>
      <c r="L7" s="684" t="inlineStr">
        <is>
          <t>2.7</t>
        </is>
      </c>
      <c r="M7" s="1332" t="inlineStr">
        <is>
          <t>令狐冲
战斗力10
丁春秋
战斗力10</t>
        </is>
      </c>
    </row>
    <row r="8" ht="24" customHeight="1">
      <c r="A8" s="45" t="n"/>
      <c r="B8" s="82" t="inlineStr">
        <is>
          <t>进度值</t>
        </is>
      </c>
      <c r="C8" s="83" t="inlineStr">
        <is>
          <t>100</t>
        </is>
      </c>
      <c r="D8" s="83" t="inlineStr">
        <is>
          <t>200</t>
        </is>
      </c>
      <c r="E8" s="83" t="inlineStr">
        <is>
          <t>400</t>
        </is>
      </c>
      <c r="F8" s="83" t="inlineStr">
        <is>
          <t>900</t>
        </is>
      </c>
      <c r="G8" s="83" t="inlineStr">
        <is>
          <t>1600</t>
        </is>
      </c>
      <c r="H8" s="83" t="inlineStr">
        <is>
          <t>2800</t>
        </is>
      </c>
      <c r="I8" s="83" t="inlineStr">
        <is>
          <t>4400</t>
        </is>
      </c>
      <c r="J8" s="83" t="inlineStr">
        <is>
          <t>6500</t>
        </is>
      </c>
      <c r="K8" s="83" t="inlineStr">
        <is>
          <t>9200</t>
        </is>
      </c>
      <c r="L8" s="708" t="inlineStr">
        <is>
          <t>总计</t>
        </is>
      </c>
      <c r="M8" s="414" t="n"/>
    </row>
    <row r="9" ht="24" customHeight="1">
      <c r="A9" s="45" t="n"/>
      <c r="B9" s="82" t="inlineStr">
        <is>
          <t>满值天书</t>
        </is>
      </c>
      <c r="C9" s="83">
        <f>ROUNDUP(C8/$N$1,0)</f>
        <v/>
      </c>
      <c r="D9" s="83">
        <f>ROUNDUP((D8+SUM($C8:C8)-SUM($C9:C9)*$N$1)/$N$1,0)</f>
        <v/>
      </c>
      <c r="E9" s="83">
        <f>ROUNDUP((E8+SUM($C8:D8)-SUM($C9:D9)*$N$1)/$N$1,0)</f>
        <v/>
      </c>
      <c r="F9" s="83">
        <f>ROUNDUP((F8+SUM($C8:E8)-SUM($C9:E9)*$N$1)/$N$1,0)</f>
        <v/>
      </c>
      <c r="G9" s="83">
        <f>ROUNDUP((G8+SUM($C8:F8)-SUM($C9:F9)*$N$1)/$N$1,0)</f>
        <v/>
      </c>
      <c r="H9" s="83">
        <f>ROUNDUP((H8+SUM($C8:G8)-SUM($C9:G9)*$N$1)/$N$1,0)</f>
        <v/>
      </c>
      <c r="I9" s="83">
        <f>ROUNDUP((I8+SUM($C8:H8)-SUM($C9:H9)*$N$1)/$N$1,0)</f>
        <v/>
      </c>
      <c r="J9" s="83">
        <f>ROUNDUP((J8+SUM($C8:I8)-SUM($C9:I9)*$N$1)/$N$1,0)</f>
        <v/>
      </c>
      <c r="K9" s="83">
        <f>ROUNDUP((K8+SUM($C8:J8)-SUM($C9:J9)*$N$1)/$N$1,0)</f>
        <v/>
      </c>
      <c r="L9" s="708">
        <f>SUM(C9:K9)</f>
        <v/>
      </c>
      <c r="M9" s="414" t="n"/>
    </row>
    <row r="10" ht="24" customHeight="1">
      <c r="A10" s="809" t="n"/>
      <c r="B10" s="89" t="inlineStr">
        <is>
          <t>生命值</t>
        </is>
      </c>
      <c r="C10" s="90" t="inlineStr">
        <is>
          <t>1</t>
        </is>
      </c>
      <c r="D10" s="90" t="inlineStr">
        <is>
          <t>2</t>
        </is>
      </c>
      <c r="E10" s="836" t="inlineStr">
        <is>
          <t>4</t>
        </is>
      </c>
      <c r="F10" s="836" t="inlineStr">
        <is>
          <t>6</t>
        </is>
      </c>
      <c r="G10" s="90" t="inlineStr">
        <is>
          <t>8</t>
        </is>
      </c>
      <c r="H10" s="90" t="inlineStr">
        <is>
          <t>11</t>
        </is>
      </c>
      <c r="I10" s="90" t="inlineStr">
        <is>
          <t>14</t>
        </is>
      </c>
      <c r="J10" s="90" t="inlineStr">
        <is>
          <t>17</t>
        </is>
      </c>
      <c r="K10" s="90" t="inlineStr">
        <is>
          <t>20</t>
        </is>
      </c>
      <c r="L10" s="882" t="inlineStr">
        <is>
          <t>25</t>
        </is>
      </c>
      <c r="M10" s="414" t="n"/>
    </row>
    <row r="11" ht="24" customHeight="1">
      <c r="A11" s="963" t="inlineStr">
        <is>
          <t>正邪两立
30级开放</t>
        </is>
      </c>
      <c r="B11" s="232" t="inlineStr">
        <is>
          <t>战斗力</t>
        </is>
      </c>
      <c r="C11" s="291" t="inlineStr">
        <is>
          <t>0.2</t>
        </is>
      </c>
      <c r="D11" s="566" t="inlineStr">
        <is>
          <t>0.4</t>
        </is>
      </c>
      <c r="E11" s="566" t="inlineStr">
        <is>
          <t>0.8</t>
        </is>
      </c>
      <c r="F11" s="566" t="inlineStr">
        <is>
          <t>1.2</t>
        </is>
      </c>
      <c r="G11" s="566" t="inlineStr">
        <is>
          <t>1.6</t>
        </is>
      </c>
      <c r="H11" s="566" t="inlineStr">
        <is>
          <t>2</t>
        </is>
      </c>
      <c r="I11" s="566" t="inlineStr">
        <is>
          <t>2.6</t>
        </is>
      </c>
      <c r="J11" s="566" t="inlineStr">
        <is>
          <t>3.2</t>
        </is>
      </c>
      <c r="K11" s="566" t="inlineStr">
        <is>
          <t>4</t>
        </is>
      </c>
      <c r="L11" s="684" t="inlineStr">
        <is>
          <t>5.4</t>
        </is>
      </c>
      <c r="M11" s="1333" t="inlineStr">
        <is>
          <t>丘处机
战斗力30
丁春秋
战斗力30</t>
        </is>
      </c>
    </row>
    <row r="12" ht="24" customHeight="1">
      <c r="A12" s="414" t="n"/>
      <c r="B12" s="237" t="inlineStr">
        <is>
          <t>进度值</t>
        </is>
      </c>
      <c r="C12" s="83" t="inlineStr">
        <is>
          <t>100</t>
        </is>
      </c>
      <c r="D12" s="83" t="inlineStr">
        <is>
          <t>300</t>
        </is>
      </c>
      <c r="E12" s="83" t="inlineStr">
        <is>
          <t>700</t>
        </is>
      </c>
      <c r="F12" s="83" t="inlineStr">
        <is>
          <t>1400</t>
        </is>
      </c>
      <c r="G12" s="83" t="inlineStr">
        <is>
          <t>2600</t>
        </is>
      </c>
      <c r="H12" s="83" t="inlineStr">
        <is>
          <t>4400</t>
        </is>
      </c>
      <c r="I12" s="83" t="inlineStr">
        <is>
          <t>7000</t>
        </is>
      </c>
      <c r="J12" s="83" t="inlineStr">
        <is>
          <t>10400</t>
        </is>
      </c>
      <c r="K12" s="83" t="inlineStr">
        <is>
          <t>14700</t>
        </is>
      </c>
      <c r="L12" s="708" t="inlineStr">
        <is>
          <t>总计</t>
        </is>
      </c>
      <c r="M12" s="414" t="n"/>
    </row>
    <row r="13" ht="24" customHeight="1">
      <c r="A13" s="414" t="n"/>
      <c r="B13" s="237" t="inlineStr">
        <is>
          <t>满值天书</t>
        </is>
      </c>
      <c r="C13" s="83">
        <f>ROUNDUP(C12/$N$1,0)</f>
        <v/>
      </c>
      <c r="D13" s="83">
        <f>ROUNDUP((D12+SUM($C12:C12)-SUM($C13:C13)*$N$1)/$N$1,0)</f>
        <v/>
      </c>
      <c r="E13" s="83">
        <f>ROUNDUP((E12+SUM($C12:D12)-SUM($C13:D13)*$N$1)/$N$1,0)</f>
        <v/>
      </c>
      <c r="F13" s="83">
        <f>ROUNDUP((F12+SUM($C12:E12)-SUM($C13:E13)*$N$1)/$N$1,0)</f>
        <v/>
      </c>
      <c r="G13" s="83">
        <f>ROUNDUP((G12+SUM($C12:F12)-SUM($C13:F13)*$N$1)/$N$1,0)</f>
        <v/>
      </c>
      <c r="H13" s="83">
        <f>ROUNDUP((H12+SUM($C12:G12)-SUM($C13:G13)*$N$1)/$N$1,0)</f>
        <v/>
      </c>
      <c r="I13" s="83">
        <f>ROUNDUP((I12+SUM($C12:H12)-SUM($C13:H13)*$N$1)/$N$1,0)</f>
        <v/>
      </c>
      <c r="J13" s="83">
        <f>ROUNDUP((J12+SUM($C12:I12)-SUM($C13:I13)*$N$1)/$N$1,0)</f>
        <v/>
      </c>
      <c r="K13" s="83">
        <f>ROUNDUP((K12+SUM($C12:J12)-SUM($C13:J13)*$N$1)/$N$1,0)</f>
        <v/>
      </c>
      <c r="L13" s="708">
        <f>SUM(C13:K13)</f>
        <v/>
      </c>
      <c r="M13" s="414" t="n"/>
    </row>
    <row r="14" ht="24" customHeight="1">
      <c r="A14" s="414" t="n"/>
      <c r="B14" s="237" t="inlineStr">
        <is>
          <t>投掷附减</t>
        </is>
      </c>
      <c r="C14" s="83" t="inlineStr">
        <is>
          <t>1</t>
        </is>
      </c>
      <c r="D14" s="83" t="inlineStr">
        <is>
          <t>2</t>
        </is>
      </c>
      <c r="E14" s="83" t="inlineStr">
        <is>
          <t>3</t>
        </is>
      </c>
      <c r="F14" s="83" t="inlineStr">
        <is>
          <t>6</t>
        </is>
      </c>
      <c r="G14" s="83" t="inlineStr">
        <is>
          <t>9</t>
        </is>
      </c>
      <c r="H14" s="83" t="inlineStr">
        <is>
          <t>12</t>
        </is>
      </c>
      <c r="I14" s="83" t="inlineStr">
        <is>
          <t>16</t>
        </is>
      </c>
      <c r="J14" s="83" t="inlineStr">
        <is>
          <t>20</t>
        </is>
      </c>
      <c r="K14" s="83" t="inlineStr">
        <is>
          <t>24</t>
        </is>
      </c>
      <c r="L14" s="222" t="inlineStr">
        <is>
          <t>30</t>
        </is>
      </c>
      <c r="M14" s="414" t="n"/>
    </row>
    <row r="15" ht="24" customHeight="1">
      <c r="A15" s="749" t="n"/>
      <c r="B15" s="275" t="inlineStr">
        <is>
          <t>投掷附伤</t>
        </is>
      </c>
      <c r="C15" s="299" t="inlineStr">
        <is>
          <t>1</t>
        </is>
      </c>
      <c r="D15" s="299" t="inlineStr">
        <is>
          <t>2</t>
        </is>
      </c>
      <c r="E15" s="299" t="inlineStr">
        <is>
          <t>3</t>
        </is>
      </c>
      <c r="F15" s="299" t="inlineStr">
        <is>
          <t>6</t>
        </is>
      </c>
      <c r="G15" s="299" t="inlineStr">
        <is>
          <t>9</t>
        </is>
      </c>
      <c r="H15" s="299" t="inlineStr">
        <is>
          <t>12</t>
        </is>
      </c>
      <c r="I15" s="299" t="inlineStr">
        <is>
          <t>16</t>
        </is>
      </c>
      <c r="J15" s="299" t="inlineStr">
        <is>
          <t>20</t>
        </is>
      </c>
      <c r="K15" s="299" t="inlineStr">
        <is>
          <t>24</t>
        </is>
      </c>
      <c r="L15" s="1334" t="inlineStr">
        <is>
          <t>30</t>
        </is>
      </c>
      <c r="M15" s="414" t="n"/>
    </row>
    <row r="16" ht="24" customHeight="1">
      <c r="A16" s="963" t="inlineStr">
        <is>
          <t>纵剑天下
35级开放</t>
        </is>
      </c>
      <c r="B16" s="339" t="inlineStr">
        <is>
          <t>战斗力</t>
        </is>
      </c>
      <c r="C16" s="340" t="inlineStr">
        <is>
          <t>0.2</t>
        </is>
      </c>
      <c r="D16" s="340" t="inlineStr">
        <is>
          <t>0.4</t>
        </is>
      </c>
      <c r="E16" s="340" t="inlineStr">
        <is>
          <t>0.8</t>
        </is>
      </c>
      <c r="F16" s="340" t="inlineStr">
        <is>
          <t>1.2</t>
        </is>
      </c>
      <c r="G16" s="340" t="inlineStr">
        <is>
          <t>1.6</t>
        </is>
      </c>
      <c r="H16" s="340" t="inlineStr">
        <is>
          <t>2</t>
        </is>
      </c>
      <c r="I16" s="340" t="inlineStr">
        <is>
          <t>2.6</t>
        </is>
      </c>
      <c r="J16" s="340" t="inlineStr">
        <is>
          <t>3.2</t>
        </is>
      </c>
      <c r="K16" s="340" t="inlineStr">
        <is>
          <t>4</t>
        </is>
      </c>
      <c r="L16" s="746" t="inlineStr">
        <is>
          <t>5.4</t>
        </is>
      </c>
      <c r="M16" s="1333" t="inlineStr">
        <is>
          <t>令狐冲
战斗力55
丘处机
战斗力55
小龙女
战斗力55</t>
        </is>
      </c>
    </row>
    <row r="17" ht="24" customHeight="1">
      <c r="A17" s="414" t="n"/>
      <c r="B17" s="237" t="inlineStr">
        <is>
          <t>进度值</t>
        </is>
      </c>
      <c r="C17" s="83" t="inlineStr">
        <is>
          <t>200</t>
        </is>
      </c>
      <c r="D17" s="83" t="inlineStr">
        <is>
          <t>400</t>
        </is>
      </c>
      <c r="E17" s="83" t="inlineStr">
        <is>
          <t>800</t>
        </is>
      </c>
      <c r="F17" s="83" t="inlineStr">
        <is>
          <t>1800</t>
        </is>
      </c>
      <c r="G17" s="83" t="inlineStr">
        <is>
          <t>3300</t>
        </is>
      </c>
      <c r="H17" s="83" t="inlineStr">
        <is>
          <t>5600</t>
        </is>
      </c>
      <c r="I17" s="83" t="inlineStr">
        <is>
          <t>8700</t>
        </is>
      </c>
      <c r="J17" s="83" t="inlineStr">
        <is>
          <t>13000</t>
        </is>
      </c>
      <c r="K17" s="83" t="inlineStr">
        <is>
          <t>18400</t>
        </is>
      </c>
      <c r="L17" s="708" t="inlineStr">
        <is>
          <t>总计</t>
        </is>
      </c>
      <c r="M17" s="414" t="n"/>
    </row>
    <row r="18" ht="24" customHeight="1">
      <c r="A18" s="414" t="n"/>
      <c r="B18" s="237" t="inlineStr">
        <is>
          <t>满值天书</t>
        </is>
      </c>
      <c r="C18" s="83">
        <f>ROUNDUP(C17/$N$1,0)</f>
        <v/>
      </c>
      <c r="D18" s="83">
        <f>ROUNDUP((D17+SUM($C17:C17)-SUM($C18:C18)*$N$1)/$N$1,0)</f>
        <v/>
      </c>
      <c r="E18" s="83">
        <f>ROUNDUP((E17+SUM($C17:D17)-SUM($C18:D18)*$N$1)/$N$1,0)</f>
        <v/>
      </c>
      <c r="F18" s="83">
        <f>ROUNDUP((F17+SUM($C17:E17)-SUM($C18:E18)*$N$1)/$N$1,0)</f>
        <v/>
      </c>
      <c r="G18" s="83">
        <f>ROUNDUP((G17+SUM($C17:F17)-SUM($C18:F18)*$N$1)/$N$1,0)</f>
        <v/>
      </c>
      <c r="H18" s="83">
        <f>ROUNDUP((H17+SUM($C17:G17)-SUM($C18:G18)*$N$1)/$N$1,0)</f>
        <v/>
      </c>
      <c r="I18" s="83">
        <f>ROUNDUP((I17+SUM($C17:H17)-SUM($C18:H18)*$N$1)/$N$1,0)</f>
        <v/>
      </c>
      <c r="J18" s="83">
        <f>ROUNDUP((J17+SUM($C17:I17)-SUM($C18:I18)*$N$1)/$N$1,0)</f>
        <v/>
      </c>
      <c r="K18" s="83">
        <f>ROUNDUP((K17+SUM($C17:J17)-SUM($C18:J18)*$N$1)/$N$1,0)</f>
        <v/>
      </c>
      <c r="L18" s="708">
        <f>SUM(C18:K18)</f>
        <v/>
      </c>
      <c r="M18" s="414" t="n"/>
    </row>
    <row r="19" ht="24" customHeight="1">
      <c r="A19" s="414" t="n"/>
      <c r="B19" s="237" t="inlineStr">
        <is>
          <t>小型附减</t>
        </is>
      </c>
      <c r="C19" s="83" t="inlineStr">
        <is>
          <t>1</t>
        </is>
      </c>
      <c r="D19" s="83" t="inlineStr">
        <is>
          <t>2</t>
        </is>
      </c>
      <c r="E19" s="83" t="inlineStr">
        <is>
          <t>3</t>
        </is>
      </c>
      <c r="F19" s="83" t="inlineStr">
        <is>
          <t>6</t>
        </is>
      </c>
      <c r="G19" s="83" t="inlineStr">
        <is>
          <t>9</t>
        </is>
      </c>
      <c r="H19" s="83" t="inlineStr">
        <is>
          <t>12</t>
        </is>
      </c>
      <c r="I19" s="83" t="inlineStr">
        <is>
          <t>16</t>
        </is>
      </c>
      <c r="J19" s="83" t="inlineStr">
        <is>
          <t>20</t>
        </is>
      </c>
      <c r="K19" s="83" t="inlineStr">
        <is>
          <t>24</t>
        </is>
      </c>
      <c r="L19" s="222" t="inlineStr">
        <is>
          <t>30</t>
        </is>
      </c>
      <c r="M19" s="414" t="n"/>
    </row>
    <row r="20" ht="24" customHeight="1">
      <c r="A20" s="414" t="n"/>
      <c r="B20" s="237" t="inlineStr">
        <is>
          <t>小型附伤</t>
        </is>
      </c>
      <c r="C20" s="83" t="inlineStr">
        <is>
          <t>1</t>
        </is>
      </c>
      <c r="D20" s="83" t="inlineStr">
        <is>
          <t>2</t>
        </is>
      </c>
      <c r="E20" s="83" t="inlineStr">
        <is>
          <t>3</t>
        </is>
      </c>
      <c r="F20" s="83" t="inlineStr">
        <is>
          <t>6</t>
        </is>
      </c>
      <c r="G20" s="83" t="inlineStr">
        <is>
          <t>9</t>
        </is>
      </c>
      <c r="H20" s="83" t="inlineStr">
        <is>
          <t>12</t>
        </is>
      </c>
      <c r="I20" s="83" t="inlineStr">
        <is>
          <t>16</t>
        </is>
      </c>
      <c r="J20" s="83" t="inlineStr">
        <is>
          <t>20</t>
        </is>
      </c>
      <c r="K20" s="83" t="inlineStr">
        <is>
          <t>24</t>
        </is>
      </c>
      <c r="L20" s="222" t="inlineStr">
        <is>
          <t>30</t>
        </is>
      </c>
      <c r="M20" s="414" t="n"/>
    </row>
    <row r="21" ht="24" customHeight="1">
      <c r="A21" s="749" t="n"/>
      <c r="B21" s="275" t="inlineStr">
        <is>
          <t>速度值</t>
        </is>
      </c>
      <c r="C21" s="299" t="inlineStr">
        <is>
          <t>1</t>
        </is>
      </c>
      <c r="D21" s="299" t="inlineStr">
        <is>
          <t>2</t>
        </is>
      </c>
      <c r="E21" s="299" t="inlineStr">
        <is>
          <t>3</t>
        </is>
      </c>
      <c r="F21" s="299" t="inlineStr">
        <is>
          <t>4</t>
        </is>
      </c>
      <c r="G21" s="299" t="inlineStr">
        <is>
          <t>5</t>
        </is>
      </c>
      <c r="H21" s="299" t="inlineStr">
        <is>
          <t>6</t>
        </is>
      </c>
      <c r="I21" s="299" t="inlineStr">
        <is>
          <t>8</t>
        </is>
      </c>
      <c r="J21" s="299" t="inlineStr">
        <is>
          <t>10</t>
        </is>
      </c>
      <c r="K21" s="299" t="inlineStr">
        <is>
          <t>12</t>
        </is>
      </c>
      <c r="L21" s="1334" t="inlineStr">
        <is>
          <t>15</t>
        </is>
      </c>
      <c r="M21" s="414" t="n"/>
    </row>
    <row r="22" ht="24" customHeight="1">
      <c r="A22" s="963" t="inlineStr">
        <is>
          <t>致命一击
35级开放</t>
        </is>
      </c>
      <c r="B22" s="339" t="inlineStr">
        <is>
          <t>战斗力</t>
        </is>
      </c>
      <c r="C22" s="340" t="inlineStr">
        <is>
          <t>0.2</t>
        </is>
      </c>
      <c r="D22" s="340" t="inlineStr">
        <is>
          <t>0.4</t>
        </is>
      </c>
      <c r="E22" s="340" t="inlineStr">
        <is>
          <t>0.8</t>
        </is>
      </c>
      <c r="F22" s="340" t="inlineStr">
        <is>
          <t>1.2</t>
        </is>
      </c>
      <c r="G22" s="340" t="inlineStr">
        <is>
          <t>1.6</t>
        </is>
      </c>
      <c r="H22" s="340" t="inlineStr">
        <is>
          <t>2</t>
        </is>
      </c>
      <c r="I22" s="340" t="inlineStr">
        <is>
          <t>2.6</t>
        </is>
      </c>
      <c r="J22" s="340" t="inlineStr">
        <is>
          <t>3.2</t>
        </is>
      </c>
      <c r="K22" s="340" t="inlineStr">
        <is>
          <t>4</t>
        </is>
      </c>
      <c r="L22" s="746" t="inlineStr">
        <is>
          <t>5.4</t>
        </is>
      </c>
      <c r="M22" s="1333" t="inlineStr">
        <is>
          <t>鹤笔翁
战斗力42
赵敏
战斗力42</t>
        </is>
      </c>
    </row>
    <row r="23" ht="24" customHeight="1">
      <c r="A23" s="414" t="n"/>
      <c r="B23" s="237" t="inlineStr">
        <is>
          <t>进度值</t>
        </is>
      </c>
      <c r="C23" s="83" t="inlineStr">
        <is>
          <t>200</t>
        </is>
      </c>
      <c r="D23" s="83" t="inlineStr">
        <is>
          <t>400</t>
        </is>
      </c>
      <c r="E23" s="83" t="inlineStr">
        <is>
          <t>800</t>
        </is>
      </c>
      <c r="F23" s="83" t="inlineStr">
        <is>
          <t>1800</t>
        </is>
      </c>
      <c r="G23" s="83" t="inlineStr">
        <is>
          <t>3300</t>
        </is>
      </c>
      <c r="H23" s="83" t="inlineStr">
        <is>
          <t>5600</t>
        </is>
      </c>
      <c r="I23" s="83" t="inlineStr">
        <is>
          <t>8700</t>
        </is>
      </c>
      <c r="J23" s="83" t="inlineStr">
        <is>
          <t>13000</t>
        </is>
      </c>
      <c r="K23" s="83" t="inlineStr">
        <is>
          <t>18400</t>
        </is>
      </c>
      <c r="L23" s="708" t="inlineStr">
        <is>
          <t>总计</t>
        </is>
      </c>
      <c r="M23" s="414" t="n"/>
    </row>
    <row r="24" ht="24" customHeight="1">
      <c r="A24" s="414" t="n"/>
      <c r="B24" s="237" t="inlineStr">
        <is>
          <t>满值天书</t>
        </is>
      </c>
      <c r="C24" s="83">
        <f>ROUNDUP(C23/$N$1,0)</f>
        <v/>
      </c>
      <c r="D24" s="83">
        <f>ROUNDUP((D23+SUM($C23:C23)-SUM($C24:C24)*$N$1)/$N$1,0)</f>
        <v/>
      </c>
      <c r="E24" s="83">
        <f>ROUNDUP((E23+SUM($C23:D23)-SUM($C24:D24)*$N$1)/$N$1,0)</f>
        <v/>
      </c>
      <c r="F24" s="83">
        <f>ROUNDUP((F23+SUM($C23:E23)-SUM($C24:E24)*$N$1)/$N$1,0)</f>
        <v/>
      </c>
      <c r="G24" s="83">
        <f>ROUNDUP((G23+SUM($C23:F23)-SUM($C24:F24)*$N$1)/$N$1,0)</f>
        <v/>
      </c>
      <c r="H24" s="83">
        <f>ROUNDUP((H23+SUM($C23:G23)-SUM($C24:G24)*$N$1)/$N$1,0)</f>
        <v/>
      </c>
      <c r="I24" s="83">
        <f>ROUNDUP((I23+SUM($C23:H23)-SUM($C24:H24)*$N$1)/$N$1,0)</f>
        <v/>
      </c>
      <c r="J24" s="83">
        <f>ROUNDUP((J23+SUM($C23:I23)-SUM($C24:I24)*$N$1)/$N$1,0)</f>
        <v/>
      </c>
      <c r="K24" s="83">
        <f>ROUNDUP((K23+SUM($C23:J23)-SUM($C24:J24)*$N$1)/$N$1,0)</f>
        <v/>
      </c>
      <c r="L24" s="708">
        <f>SUM(C24:K24)</f>
        <v/>
      </c>
      <c r="M24" s="414" t="n"/>
    </row>
    <row r="25" ht="24" customHeight="1">
      <c r="A25" s="414" t="n"/>
      <c r="B25" s="264" t="inlineStr">
        <is>
          <t>暴击伤害</t>
        </is>
      </c>
      <c r="C25" s="83" t="inlineStr">
        <is>
          <t>2%</t>
        </is>
      </c>
      <c r="D25" s="83" t="inlineStr">
        <is>
          <t>4%</t>
        </is>
      </c>
      <c r="E25" s="83" t="inlineStr">
        <is>
          <t>6%</t>
        </is>
      </c>
      <c r="F25" s="83" t="inlineStr">
        <is>
          <t>9%</t>
        </is>
      </c>
      <c r="G25" s="83" t="inlineStr">
        <is>
          <t>12%</t>
        </is>
      </c>
      <c r="H25" s="83" t="inlineStr">
        <is>
          <t>15%</t>
        </is>
      </c>
      <c r="I25" s="83" t="inlineStr">
        <is>
          <t>18%</t>
        </is>
      </c>
      <c r="J25" s="83" t="inlineStr">
        <is>
          <t>21%</t>
        </is>
      </c>
      <c r="K25" s="83" t="inlineStr">
        <is>
          <t>25%</t>
        </is>
      </c>
      <c r="L25" s="222" t="inlineStr">
        <is>
          <t>30%</t>
        </is>
      </c>
      <c r="M25" s="414" t="n"/>
    </row>
    <row r="26" ht="24" customHeight="1">
      <c r="A26" s="414" t="n"/>
      <c r="B26" s="264" t="inlineStr">
        <is>
          <t>暴击减伤</t>
        </is>
      </c>
      <c r="C26" s="83" t="inlineStr">
        <is>
          <t>2%</t>
        </is>
      </c>
      <c r="D26" s="83" t="inlineStr">
        <is>
          <t>4%</t>
        </is>
      </c>
      <c r="E26" s="83" t="inlineStr">
        <is>
          <t>6%</t>
        </is>
      </c>
      <c r="F26" s="83" t="inlineStr">
        <is>
          <t>9%</t>
        </is>
      </c>
      <c r="G26" s="83" t="inlineStr">
        <is>
          <t>12%</t>
        </is>
      </c>
      <c r="H26" s="83" t="inlineStr">
        <is>
          <t>15%</t>
        </is>
      </c>
      <c r="I26" s="83" t="inlineStr">
        <is>
          <t>18%</t>
        </is>
      </c>
      <c r="J26" s="83" t="inlineStr">
        <is>
          <t>21%</t>
        </is>
      </c>
      <c r="K26" s="83" t="inlineStr">
        <is>
          <t>25%</t>
        </is>
      </c>
      <c r="L26" s="222" t="inlineStr">
        <is>
          <t>30%</t>
        </is>
      </c>
      <c r="M26" s="414" t="n"/>
    </row>
    <row r="27" ht="24" customHeight="1">
      <c r="A27" s="749" t="n"/>
      <c r="B27" s="275" t="inlineStr">
        <is>
          <t>生命值</t>
        </is>
      </c>
      <c r="C27" s="299" t="inlineStr">
        <is>
          <t>2</t>
        </is>
      </c>
      <c r="D27" s="299" t="inlineStr">
        <is>
          <t>4</t>
        </is>
      </c>
      <c r="E27" s="299" t="inlineStr">
        <is>
          <t>8</t>
        </is>
      </c>
      <c r="F27" s="299" t="inlineStr">
        <is>
          <t>12</t>
        </is>
      </c>
      <c r="G27" s="299" t="inlineStr">
        <is>
          <t>16</t>
        </is>
      </c>
      <c r="H27" s="299" t="inlineStr">
        <is>
          <t>22</t>
        </is>
      </c>
      <c r="I27" s="299" t="inlineStr">
        <is>
          <t>28</t>
        </is>
      </c>
      <c r="J27" s="299" t="inlineStr">
        <is>
          <t>34</t>
        </is>
      </c>
      <c r="K27" s="299" t="inlineStr">
        <is>
          <t>40</t>
        </is>
      </c>
      <c r="L27" s="1334" t="inlineStr">
        <is>
          <t>50</t>
        </is>
      </c>
      <c r="M27" s="414" t="n"/>
    </row>
    <row r="28" ht="24" customHeight="1">
      <c r="A28" s="963" t="inlineStr">
        <is>
          <t>老谋深算
40级开放</t>
        </is>
      </c>
      <c r="B28" s="339" t="inlineStr">
        <is>
          <t>战斗力</t>
        </is>
      </c>
      <c r="C28" s="340" t="inlineStr">
        <is>
          <t>0.2</t>
        </is>
      </c>
      <c r="D28" s="340" t="inlineStr">
        <is>
          <t>0.4</t>
        </is>
      </c>
      <c r="E28" s="340" t="inlineStr">
        <is>
          <t>0.8</t>
        </is>
      </c>
      <c r="F28" s="340" t="inlineStr">
        <is>
          <t>1.2</t>
        </is>
      </c>
      <c r="G28" s="340" t="inlineStr">
        <is>
          <t>1.6</t>
        </is>
      </c>
      <c r="H28" s="340" t="inlineStr">
        <is>
          <t>2</t>
        </is>
      </c>
      <c r="I28" s="340" t="inlineStr">
        <is>
          <t>2.6</t>
        </is>
      </c>
      <c r="J28" s="340" t="inlineStr">
        <is>
          <t>3.2</t>
        </is>
      </c>
      <c r="K28" s="340" t="inlineStr">
        <is>
          <t>4</t>
        </is>
      </c>
      <c r="L28" s="746" t="inlineStr">
        <is>
          <t>5.4</t>
        </is>
      </c>
      <c r="M28" s="1333" t="inlineStr">
        <is>
          <t>韦小宝
战斗力65
小龙女
战斗力65
丁春秋
战斗力65</t>
        </is>
      </c>
    </row>
    <row r="29" ht="24" customHeight="1">
      <c r="A29" s="414" t="n"/>
      <c r="B29" s="237" t="inlineStr">
        <is>
          <t>进度值</t>
        </is>
      </c>
      <c r="C29" s="83" t="inlineStr">
        <is>
          <t>200</t>
        </is>
      </c>
      <c r="D29" s="83" t="inlineStr">
        <is>
          <t>400</t>
        </is>
      </c>
      <c r="E29" s="83" t="inlineStr">
        <is>
          <t>800</t>
        </is>
      </c>
      <c r="F29" s="83" t="inlineStr">
        <is>
          <t>1800</t>
        </is>
      </c>
      <c r="G29" s="83" t="inlineStr">
        <is>
          <t>3300</t>
        </is>
      </c>
      <c r="H29" s="83" t="inlineStr">
        <is>
          <t>5600</t>
        </is>
      </c>
      <c r="I29" s="83" t="inlineStr">
        <is>
          <t>8700</t>
        </is>
      </c>
      <c r="J29" s="83" t="inlineStr">
        <is>
          <t>13000</t>
        </is>
      </c>
      <c r="K29" s="83" t="inlineStr">
        <is>
          <t>18400</t>
        </is>
      </c>
      <c r="L29" s="708" t="inlineStr">
        <is>
          <t>总计</t>
        </is>
      </c>
      <c r="M29" s="414" t="n"/>
    </row>
    <row r="30" ht="24" customHeight="1">
      <c r="A30" s="414" t="n"/>
      <c r="B30" s="237" t="inlineStr">
        <is>
          <t>满值天书</t>
        </is>
      </c>
      <c r="C30" s="83">
        <f>ROUNDUP(C29/$N$1,0)</f>
        <v/>
      </c>
      <c r="D30" s="83">
        <f>ROUNDUP((D29+SUM($C29:C29)-SUM($C30:C30)*$N$1)/$N$1,0)</f>
        <v/>
      </c>
      <c r="E30" s="83">
        <f>ROUNDUP((E29+SUM($C29:D29)-SUM($C30:D30)*$N$1)/$N$1,0)</f>
        <v/>
      </c>
      <c r="F30" s="83">
        <f>ROUNDUP((F29+SUM($C29:E29)-SUM($C30:E30)*$N$1)/$N$1,0)</f>
        <v/>
      </c>
      <c r="G30" s="83">
        <f>ROUNDUP((G29+SUM($C29:F29)-SUM($C30:F30)*$N$1)/$N$1,0)</f>
        <v/>
      </c>
      <c r="H30" s="83">
        <f>ROUNDUP((H29+SUM($C29:G29)-SUM($C30:G30)*$N$1)/$N$1,0)</f>
        <v/>
      </c>
      <c r="I30" s="83">
        <f>ROUNDUP((I29+SUM($C29:H29)-SUM($C30:H30)*$N$1)/$N$1,0)</f>
        <v/>
      </c>
      <c r="J30" s="83">
        <f>ROUNDUP((J29+SUM($C29:I29)-SUM($C30:I30)*$N$1)/$N$1,0)</f>
        <v/>
      </c>
      <c r="K30" s="83">
        <f>ROUNDUP((K29+SUM($C29:J29)-SUM($C30:J30)*$N$1)/$N$1,0)</f>
        <v/>
      </c>
      <c r="L30" s="708">
        <f>SUM(C30:K30)</f>
        <v/>
      </c>
      <c r="M30" s="414" t="n"/>
    </row>
    <row r="31" ht="24" customHeight="1">
      <c r="A31" s="414" t="n"/>
      <c r="B31" s="237" t="inlineStr">
        <is>
          <t>大型附减</t>
        </is>
      </c>
      <c r="C31" s="83" t="inlineStr">
        <is>
          <t>1</t>
        </is>
      </c>
      <c r="D31" s="83" t="inlineStr">
        <is>
          <t>2</t>
        </is>
      </c>
      <c r="E31" s="83" t="inlineStr">
        <is>
          <t>3</t>
        </is>
      </c>
      <c r="F31" s="83" t="inlineStr">
        <is>
          <t>6</t>
        </is>
      </c>
      <c r="G31" s="83" t="inlineStr">
        <is>
          <t>9</t>
        </is>
      </c>
      <c r="H31" s="83" t="inlineStr">
        <is>
          <t>12</t>
        </is>
      </c>
      <c r="I31" s="83" t="inlineStr">
        <is>
          <t>16</t>
        </is>
      </c>
      <c r="J31" s="83" t="inlineStr">
        <is>
          <t>20</t>
        </is>
      </c>
      <c r="K31" s="83" t="inlineStr">
        <is>
          <t>24</t>
        </is>
      </c>
      <c r="L31" s="222" t="inlineStr">
        <is>
          <t>30</t>
        </is>
      </c>
      <c r="M31" s="414" t="n"/>
    </row>
    <row r="32" ht="24" customHeight="1">
      <c r="A32" s="414" t="n"/>
      <c r="B32" s="237" t="inlineStr">
        <is>
          <t>大型附伤</t>
        </is>
      </c>
      <c r="C32" s="83" t="inlineStr">
        <is>
          <t>1</t>
        </is>
      </c>
      <c r="D32" s="83" t="inlineStr">
        <is>
          <t>2</t>
        </is>
      </c>
      <c r="E32" s="83" t="inlineStr">
        <is>
          <t>3</t>
        </is>
      </c>
      <c r="F32" s="83" t="inlineStr">
        <is>
          <t>6</t>
        </is>
      </c>
      <c r="G32" s="83" t="inlineStr">
        <is>
          <t>9</t>
        </is>
      </c>
      <c r="H32" s="83" t="inlineStr">
        <is>
          <t>12</t>
        </is>
      </c>
      <c r="I32" s="83" t="inlineStr">
        <is>
          <t>16</t>
        </is>
      </c>
      <c r="J32" s="83" t="inlineStr">
        <is>
          <t>20</t>
        </is>
      </c>
      <c r="K32" s="83" t="inlineStr">
        <is>
          <t>24</t>
        </is>
      </c>
      <c r="L32" s="222" t="inlineStr">
        <is>
          <t>30</t>
        </is>
      </c>
      <c r="M32" s="414" t="n"/>
    </row>
    <row r="33" ht="24" customHeight="1">
      <c r="A33" s="414" t="n"/>
      <c r="B33" s="237" t="inlineStr">
        <is>
          <t>速度值</t>
        </is>
      </c>
      <c r="C33" s="83" t="inlineStr">
        <is>
          <t>1</t>
        </is>
      </c>
      <c r="D33" s="83" t="inlineStr">
        <is>
          <t>2</t>
        </is>
      </c>
      <c r="E33" s="83" t="inlineStr">
        <is>
          <t>3</t>
        </is>
      </c>
      <c r="F33" s="83" t="inlineStr">
        <is>
          <t>4</t>
        </is>
      </c>
      <c r="G33" s="83" t="inlineStr">
        <is>
          <t>5</t>
        </is>
      </c>
      <c r="H33" s="83" t="inlineStr">
        <is>
          <t>6</t>
        </is>
      </c>
      <c r="I33" s="83" t="inlineStr">
        <is>
          <t>8</t>
        </is>
      </c>
      <c r="J33" s="83" t="inlineStr">
        <is>
          <t>10</t>
        </is>
      </c>
      <c r="K33" s="83" t="inlineStr">
        <is>
          <t>12</t>
        </is>
      </c>
      <c r="L33" s="222" t="inlineStr">
        <is>
          <t>15</t>
        </is>
      </c>
      <c r="M33" s="414" t="n"/>
    </row>
    <row r="34" ht="24" customHeight="1">
      <c r="A34" s="749" t="n"/>
      <c r="B34" s="275" t="inlineStr">
        <is>
          <t>生命值</t>
        </is>
      </c>
      <c r="C34" s="299" t="inlineStr">
        <is>
          <t>2</t>
        </is>
      </c>
      <c r="D34" s="299" t="inlineStr">
        <is>
          <t>4</t>
        </is>
      </c>
      <c r="E34" s="299" t="inlineStr">
        <is>
          <t>8</t>
        </is>
      </c>
      <c r="F34" s="299" t="inlineStr">
        <is>
          <t>12</t>
        </is>
      </c>
      <c r="G34" s="299" t="inlineStr">
        <is>
          <t>16</t>
        </is>
      </c>
      <c r="H34" s="299" t="inlineStr">
        <is>
          <t>22</t>
        </is>
      </c>
      <c r="I34" s="299" t="inlineStr">
        <is>
          <t>28</t>
        </is>
      </c>
      <c r="J34" s="299" t="inlineStr">
        <is>
          <t>34</t>
        </is>
      </c>
      <c r="K34" s="299" t="inlineStr">
        <is>
          <t>40</t>
        </is>
      </c>
      <c r="L34" s="1334" t="inlineStr">
        <is>
          <t>50</t>
        </is>
      </c>
      <c r="M34" s="414" t="n"/>
    </row>
    <row r="35" ht="24" customHeight="1">
      <c r="A35" s="963" t="inlineStr">
        <is>
          <t>智勇双全
40级开放</t>
        </is>
      </c>
      <c r="B35" s="339" t="inlineStr">
        <is>
          <t>战斗力</t>
        </is>
      </c>
      <c r="C35" s="340" t="inlineStr">
        <is>
          <t>0.2</t>
        </is>
      </c>
      <c r="D35" s="340" t="inlineStr">
        <is>
          <t>0.4</t>
        </is>
      </c>
      <c r="E35" s="340" t="inlineStr">
        <is>
          <t>0.8</t>
        </is>
      </c>
      <c r="F35" s="340" t="inlineStr">
        <is>
          <t>1.2</t>
        </is>
      </c>
      <c r="G35" s="340" t="inlineStr">
        <is>
          <t>1.6</t>
        </is>
      </c>
      <c r="H35" s="340" t="inlineStr">
        <is>
          <t>2</t>
        </is>
      </c>
      <c r="I35" s="340" t="inlineStr">
        <is>
          <t>2.6</t>
        </is>
      </c>
      <c r="J35" s="340" t="inlineStr">
        <is>
          <t>3.2</t>
        </is>
      </c>
      <c r="K35" s="340" t="inlineStr">
        <is>
          <t>4</t>
        </is>
      </c>
      <c r="L35" s="207" t="inlineStr">
        <is>
          <t>5.4</t>
        </is>
      </c>
      <c r="M35" s="1333" t="inlineStr">
        <is>
          <t>丘处机
战斗力75
小龙女
战斗力75
韦小宝
战斗力75
扫地僧
战斗力75</t>
        </is>
      </c>
    </row>
    <row r="36" ht="24" customHeight="1">
      <c r="A36" s="414" t="n"/>
      <c r="B36" s="237" t="inlineStr">
        <is>
          <t>进度值</t>
        </is>
      </c>
      <c r="C36" s="83" t="inlineStr">
        <is>
          <t>200</t>
        </is>
      </c>
      <c r="D36" s="83" t="inlineStr">
        <is>
          <t>400</t>
        </is>
      </c>
      <c r="E36" s="83" t="inlineStr">
        <is>
          <t>800</t>
        </is>
      </c>
      <c r="F36" s="83" t="inlineStr">
        <is>
          <t>1800</t>
        </is>
      </c>
      <c r="G36" s="83" t="inlineStr">
        <is>
          <t>3300</t>
        </is>
      </c>
      <c r="H36" s="83" t="inlineStr">
        <is>
          <t>5600</t>
        </is>
      </c>
      <c r="I36" s="83" t="inlineStr">
        <is>
          <t>8700</t>
        </is>
      </c>
      <c r="J36" s="83" t="inlineStr">
        <is>
          <t>13000</t>
        </is>
      </c>
      <c r="K36" s="83" t="inlineStr">
        <is>
          <t>18400</t>
        </is>
      </c>
      <c r="L36" s="88" t="inlineStr">
        <is>
          <t>总计</t>
        </is>
      </c>
      <c r="M36" s="414" t="n"/>
    </row>
    <row r="37">
      <c r="A37" s="414" t="n"/>
      <c r="B37" s="239" t="inlineStr">
        <is>
          <t>满值天书</t>
        </is>
      </c>
      <c r="C37" s="83">
        <f>ROUNDUP(C36/$N$1,0)</f>
        <v/>
      </c>
      <c r="D37" s="83">
        <f>ROUNDUP((D36+SUM($C36:C36)-SUM($C37:C37)*$N$1)/$N$1,0)</f>
        <v/>
      </c>
      <c r="E37" s="83">
        <f>ROUNDUP((E36+SUM($C36:D36)-SUM($C37:D37)*$N$1)/$N$1,0)</f>
        <v/>
      </c>
      <c r="F37" s="83">
        <f>ROUNDUP((F36+SUM($C36:E36)-SUM($C37:E37)*$N$1)/$N$1,0)</f>
        <v/>
      </c>
      <c r="G37" s="83">
        <f>ROUNDUP((G36+SUM($C36:F36)-SUM($C37:F37)*$N$1)/$N$1,0)</f>
        <v/>
      </c>
      <c r="H37" s="83">
        <f>ROUNDUP((H36+SUM($C36:G36)-SUM($C37:G37)*$N$1)/$N$1,0)</f>
        <v/>
      </c>
      <c r="I37" s="83">
        <f>ROUNDUP((I36+SUM($C36:H36)-SUM($C37:H37)*$N$1)/$N$1,0)</f>
        <v/>
      </c>
      <c r="J37" s="83">
        <f>ROUNDUP((J36+SUM($C36:I36)-SUM($C37:I37)*$N$1)/$N$1,0)</f>
        <v/>
      </c>
      <c r="K37" s="83">
        <f>ROUNDUP((K36+SUM($C36:J36)-SUM($C37:J37)*$N$1)/$N$1,0)</f>
        <v/>
      </c>
      <c r="L37" s="88">
        <f>SUM(C37:K37)</f>
        <v/>
      </c>
      <c r="M37" s="414" t="n"/>
    </row>
    <row r="38">
      <c r="A38" s="414" t="n"/>
      <c r="B38" s="239" t="inlineStr">
        <is>
          <t>中型附减</t>
        </is>
      </c>
      <c r="C38" s="83" t="inlineStr">
        <is>
          <t>1</t>
        </is>
      </c>
      <c r="D38" s="83" t="inlineStr">
        <is>
          <t>2</t>
        </is>
      </c>
      <c r="E38" s="83" t="inlineStr">
        <is>
          <t>3</t>
        </is>
      </c>
      <c r="F38" s="83" t="inlineStr">
        <is>
          <t>6</t>
        </is>
      </c>
      <c r="G38" s="83" t="inlineStr">
        <is>
          <t>9</t>
        </is>
      </c>
      <c r="H38" s="83" t="inlineStr">
        <is>
          <t>12</t>
        </is>
      </c>
      <c r="I38" s="83" t="inlineStr">
        <is>
          <t>16</t>
        </is>
      </c>
      <c r="J38" s="83" t="inlineStr">
        <is>
          <t>20</t>
        </is>
      </c>
      <c r="K38" s="83" t="inlineStr">
        <is>
          <t>24</t>
        </is>
      </c>
      <c r="L38" s="84" t="inlineStr">
        <is>
          <t>30</t>
        </is>
      </c>
      <c r="M38" s="414" t="n"/>
    </row>
    <row r="39">
      <c r="A39" s="414" t="n"/>
      <c r="B39" s="239" t="inlineStr">
        <is>
          <t>中型附伤</t>
        </is>
      </c>
      <c r="C39" s="83" t="inlineStr">
        <is>
          <t>1</t>
        </is>
      </c>
      <c r="D39" s="83" t="inlineStr">
        <is>
          <t>2</t>
        </is>
      </c>
      <c r="E39" s="83" t="inlineStr">
        <is>
          <t>3</t>
        </is>
      </c>
      <c r="F39" s="83" t="inlineStr">
        <is>
          <t>6</t>
        </is>
      </c>
      <c r="G39" s="83" t="inlineStr">
        <is>
          <t>9</t>
        </is>
      </c>
      <c r="H39" s="83" t="inlineStr">
        <is>
          <t>12</t>
        </is>
      </c>
      <c r="I39" s="83" t="inlineStr">
        <is>
          <t>16</t>
        </is>
      </c>
      <c r="J39" s="83" t="inlineStr">
        <is>
          <t>20</t>
        </is>
      </c>
      <c r="K39" s="83" t="inlineStr">
        <is>
          <t>24</t>
        </is>
      </c>
      <c r="L39" s="84" t="inlineStr">
        <is>
          <t>30</t>
        </is>
      </c>
      <c r="M39" s="414" t="n"/>
    </row>
    <row r="40">
      <c r="A40" s="414" t="n"/>
      <c r="B40" s="239" t="inlineStr">
        <is>
          <t>暴击率</t>
        </is>
      </c>
      <c r="C40" s="83" t="inlineStr">
        <is>
          <t>1%</t>
        </is>
      </c>
      <c r="D40" s="83" t="inlineStr">
        <is>
          <t>2%</t>
        </is>
      </c>
      <c r="E40" s="83" t="inlineStr">
        <is>
          <t>3%</t>
        </is>
      </c>
      <c r="F40" s="83" t="inlineStr">
        <is>
          <t>4%</t>
        </is>
      </c>
      <c r="G40" s="83" t="inlineStr">
        <is>
          <t>5%</t>
        </is>
      </c>
      <c r="H40" s="83" t="inlineStr">
        <is>
          <t>6%</t>
        </is>
      </c>
      <c r="I40" s="83" t="inlineStr">
        <is>
          <t>7%</t>
        </is>
      </c>
      <c r="J40" s="83" t="inlineStr">
        <is>
          <t>8%</t>
        </is>
      </c>
      <c r="K40" s="83" t="inlineStr">
        <is>
          <t>10%</t>
        </is>
      </c>
      <c r="L40" s="84" t="inlineStr">
        <is>
          <t>12%</t>
        </is>
      </c>
      <c r="M40" s="414" t="n"/>
    </row>
    <row r="41">
      <c r="A41" s="749" t="n"/>
      <c r="B41" s="660" t="inlineStr">
        <is>
          <t>抗暴率</t>
        </is>
      </c>
      <c r="C41" s="343" t="inlineStr">
        <is>
          <t>1%</t>
        </is>
      </c>
      <c r="D41" s="343" t="inlineStr">
        <is>
          <t>2%</t>
        </is>
      </c>
      <c r="E41" s="343" t="inlineStr">
        <is>
          <t>3%</t>
        </is>
      </c>
      <c r="F41" s="343" t="inlineStr">
        <is>
          <t>4%</t>
        </is>
      </c>
      <c r="G41" s="343" t="inlineStr">
        <is>
          <t>5%</t>
        </is>
      </c>
      <c r="H41" s="343" t="inlineStr">
        <is>
          <t>6%</t>
        </is>
      </c>
      <c r="I41" s="343" t="inlineStr">
        <is>
          <t>7%</t>
        </is>
      </c>
      <c r="J41" s="343" t="inlineStr">
        <is>
          <t>8%</t>
        </is>
      </c>
      <c r="K41" s="343" t="inlineStr">
        <is>
          <t>10%</t>
        </is>
      </c>
      <c r="L41" s="344" t="inlineStr">
        <is>
          <t>12%</t>
        </is>
      </c>
      <c r="M41" s="414" t="n"/>
    </row>
    <row r="42">
      <c r="A42" s="963" t="inlineStr">
        <is>
          <t>以柔克刚
45级开放</t>
        </is>
      </c>
      <c r="B42" s="657" t="inlineStr">
        <is>
          <t>战斗力</t>
        </is>
      </c>
      <c r="C42" s="340" t="inlineStr">
        <is>
          <t>0.2</t>
        </is>
      </c>
      <c r="D42" s="340" t="inlineStr">
        <is>
          <t>0.4</t>
        </is>
      </c>
      <c r="E42" s="340" t="inlineStr">
        <is>
          <t>0.8</t>
        </is>
      </c>
      <c r="F42" s="340" t="inlineStr">
        <is>
          <t>1.2</t>
        </is>
      </c>
      <c r="G42" s="340" t="inlineStr">
        <is>
          <t>1.6</t>
        </is>
      </c>
      <c r="H42" s="340" t="inlineStr">
        <is>
          <t>2</t>
        </is>
      </c>
      <c r="I42" s="340" t="inlineStr">
        <is>
          <t>2.6</t>
        </is>
      </c>
      <c r="J42" s="340" t="inlineStr">
        <is>
          <t>3.2</t>
        </is>
      </c>
      <c r="K42" s="340" t="inlineStr">
        <is>
          <t>4</t>
        </is>
      </c>
      <c r="L42" s="207" t="inlineStr">
        <is>
          <t>5.4</t>
        </is>
      </c>
      <c r="M42" s="1333" t="inlineStr">
        <is>
          <t>令狐冲
战斗力80
韦小宝
战斗力80
扫地僧
战斗力80
鹤笔翁
战斗力80</t>
        </is>
      </c>
    </row>
    <row r="43">
      <c r="A43" s="414" t="n"/>
      <c r="B43" s="239" t="inlineStr">
        <is>
          <t>进度值</t>
        </is>
      </c>
      <c r="C43" s="83" t="inlineStr">
        <is>
          <t>200</t>
        </is>
      </c>
      <c r="D43" s="83" t="inlineStr">
        <is>
          <t>400</t>
        </is>
      </c>
      <c r="E43" s="83" t="inlineStr">
        <is>
          <t>800</t>
        </is>
      </c>
      <c r="F43" s="83" t="inlineStr">
        <is>
          <t>1800</t>
        </is>
      </c>
      <c r="G43" s="83" t="inlineStr">
        <is>
          <t>3300</t>
        </is>
      </c>
      <c r="H43" s="83" t="inlineStr">
        <is>
          <t>5600</t>
        </is>
      </c>
      <c r="I43" s="83" t="inlineStr">
        <is>
          <t>8700</t>
        </is>
      </c>
      <c r="J43" s="83" t="inlineStr">
        <is>
          <t>13000</t>
        </is>
      </c>
      <c r="K43" s="83" t="inlineStr">
        <is>
          <t>18400</t>
        </is>
      </c>
      <c r="L43" s="88" t="inlineStr">
        <is>
          <t>总计</t>
        </is>
      </c>
      <c r="M43" s="414" t="n"/>
    </row>
    <row r="44">
      <c r="A44" s="414" t="n"/>
      <c r="B44" s="239" t="inlineStr">
        <is>
          <t>满值天书</t>
        </is>
      </c>
      <c r="C44" s="83">
        <f>ROUNDUP(C43/$N$1,0)</f>
        <v/>
      </c>
      <c r="D44" s="83">
        <f>ROUNDUP((D43+SUM($C43:C43)-SUM($C44:C44)*$N$1)/$N$1,0)</f>
        <v/>
      </c>
      <c r="E44" s="83">
        <f>ROUNDUP((E43+SUM($C43:D43)-SUM($C44:D44)*$N$1)/$N$1,0)</f>
        <v/>
      </c>
      <c r="F44" s="83">
        <f>ROUNDUP((F43+SUM($C43:E43)-SUM($C44:E44)*$N$1)/$N$1,0)</f>
        <v/>
      </c>
      <c r="G44" s="83">
        <f>ROUNDUP((G43+SUM($C43:F43)-SUM($C44:F44)*$N$1)/$N$1,0)</f>
        <v/>
      </c>
      <c r="H44" s="83">
        <f>ROUNDUP((H43+SUM($C43:G43)-SUM($C44:G44)*$N$1)/$N$1,0)</f>
        <v/>
      </c>
      <c r="I44" s="83">
        <f>ROUNDUP((I43+SUM($C43:H43)-SUM($C44:H44)*$N$1)/$N$1,0)</f>
        <v/>
      </c>
      <c r="J44" s="83">
        <f>ROUNDUP((J43+SUM($C43:I43)-SUM($C44:I44)*$N$1)/$N$1,0)</f>
        <v/>
      </c>
      <c r="K44" s="83">
        <f>ROUNDUP((K43+SUM($C43:J43)-SUM($C44:J44)*$N$1)/$N$1,0)</f>
        <v/>
      </c>
      <c r="L44" s="88">
        <f>SUM(C44:K44)</f>
        <v/>
      </c>
      <c r="M44" s="414" t="n"/>
    </row>
    <row r="45">
      <c r="A45" s="414" t="n"/>
      <c r="B45" s="239" t="inlineStr">
        <is>
          <t>技能附减</t>
        </is>
      </c>
      <c r="C45" s="83" t="inlineStr">
        <is>
          <t>1</t>
        </is>
      </c>
      <c r="D45" s="83" t="inlineStr">
        <is>
          <t>2</t>
        </is>
      </c>
      <c r="E45" s="83" t="inlineStr">
        <is>
          <t>3</t>
        </is>
      </c>
      <c r="F45" s="83" t="inlineStr">
        <is>
          <t>6</t>
        </is>
      </c>
      <c r="G45" s="83" t="inlineStr">
        <is>
          <t>9</t>
        </is>
      </c>
      <c r="H45" s="83" t="inlineStr">
        <is>
          <t>12</t>
        </is>
      </c>
      <c r="I45" s="83" t="inlineStr">
        <is>
          <t>16</t>
        </is>
      </c>
      <c r="J45" s="83" t="inlineStr">
        <is>
          <t>20</t>
        </is>
      </c>
      <c r="K45" s="83" t="inlineStr">
        <is>
          <t>24</t>
        </is>
      </c>
      <c r="L45" s="84" t="inlineStr">
        <is>
          <t>30</t>
        </is>
      </c>
      <c r="M45" s="414" t="n"/>
    </row>
    <row r="46">
      <c r="A46" s="414" t="n"/>
      <c r="B46" s="239" t="inlineStr">
        <is>
          <t>技能附伤</t>
        </is>
      </c>
      <c r="C46" s="83" t="inlineStr">
        <is>
          <t>1</t>
        </is>
      </c>
      <c r="D46" s="83" t="inlineStr">
        <is>
          <t>2</t>
        </is>
      </c>
      <c r="E46" s="83" t="inlineStr">
        <is>
          <t>3</t>
        </is>
      </c>
      <c r="F46" s="83" t="inlineStr">
        <is>
          <t>6</t>
        </is>
      </c>
      <c r="G46" s="83" t="inlineStr">
        <is>
          <t>9</t>
        </is>
      </c>
      <c r="H46" s="83" t="inlineStr">
        <is>
          <t>12</t>
        </is>
      </c>
      <c r="I46" s="83" t="inlineStr">
        <is>
          <t>16</t>
        </is>
      </c>
      <c r="J46" s="83" t="inlineStr">
        <is>
          <t>20</t>
        </is>
      </c>
      <c r="K46" s="83" t="inlineStr">
        <is>
          <t>24</t>
        </is>
      </c>
      <c r="L46" s="84" t="inlineStr">
        <is>
          <t>30</t>
        </is>
      </c>
      <c r="M46" s="414" t="n"/>
    </row>
    <row r="47">
      <c r="A47" s="414" t="n"/>
      <c r="B47" s="239" t="inlineStr">
        <is>
          <t>闪避率</t>
        </is>
      </c>
      <c r="C47" s="83" t="inlineStr">
        <is>
          <t>1%</t>
        </is>
      </c>
      <c r="D47" s="83" t="inlineStr">
        <is>
          <t>2%</t>
        </is>
      </c>
      <c r="E47" s="83" t="inlineStr">
        <is>
          <t>3%</t>
        </is>
      </c>
      <c r="F47" s="83" t="inlineStr">
        <is>
          <t>4%</t>
        </is>
      </c>
      <c r="G47" s="83" t="inlineStr">
        <is>
          <t>5%</t>
        </is>
      </c>
      <c r="H47" s="83" t="inlineStr">
        <is>
          <t>6%</t>
        </is>
      </c>
      <c r="I47" s="83" t="inlineStr">
        <is>
          <t>7%</t>
        </is>
      </c>
      <c r="J47" s="83" t="inlineStr">
        <is>
          <t>8%</t>
        </is>
      </c>
      <c r="K47" s="83" t="inlineStr">
        <is>
          <t>10%</t>
        </is>
      </c>
      <c r="L47" s="84" t="inlineStr">
        <is>
          <t>12%</t>
        </is>
      </c>
      <c r="M47" s="414" t="n"/>
    </row>
    <row r="48">
      <c r="A48" s="749" t="n"/>
      <c r="B48" s="660" t="inlineStr">
        <is>
          <t>命中率</t>
        </is>
      </c>
      <c r="C48" s="343" t="inlineStr">
        <is>
          <t>1%</t>
        </is>
      </c>
      <c r="D48" s="343" t="inlineStr">
        <is>
          <t>2%</t>
        </is>
      </c>
      <c r="E48" s="343" t="inlineStr">
        <is>
          <t>3%</t>
        </is>
      </c>
      <c r="F48" s="343" t="inlineStr">
        <is>
          <t>4%</t>
        </is>
      </c>
      <c r="G48" s="343" t="inlineStr">
        <is>
          <t>5%</t>
        </is>
      </c>
      <c r="H48" s="343" t="inlineStr">
        <is>
          <t>6%</t>
        </is>
      </c>
      <c r="I48" s="343" t="inlineStr">
        <is>
          <t>7%</t>
        </is>
      </c>
      <c r="J48" s="343" t="inlineStr">
        <is>
          <t>8%</t>
        </is>
      </c>
      <c r="K48" s="343" t="inlineStr">
        <is>
          <t>10%</t>
        </is>
      </c>
      <c r="L48" s="344" t="inlineStr">
        <is>
          <t>12%</t>
        </is>
      </c>
      <c r="M48" s="414" t="n"/>
    </row>
    <row r="49">
      <c r="A49" s="963" t="inlineStr">
        <is>
          <t>雕心鹰爪
45级开放</t>
        </is>
      </c>
      <c r="B49" s="657" t="inlineStr">
        <is>
          <t>战斗力</t>
        </is>
      </c>
      <c r="C49" s="340" t="inlineStr">
        <is>
          <t>0.2</t>
        </is>
      </c>
      <c r="D49" s="340" t="inlineStr">
        <is>
          <t>0.4</t>
        </is>
      </c>
      <c r="E49" s="340" t="inlineStr">
        <is>
          <t>0.8</t>
        </is>
      </c>
      <c r="F49" s="340" t="inlineStr">
        <is>
          <t>1.2</t>
        </is>
      </c>
      <c r="G49" s="340" t="inlineStr">
        <is>
          <t>1.6</t>
        </is>
      </c>
      <c r="H49" s="340" t="inlineStr">
        <is>
          <t>2</t>
        </is>
      </c>
      <c r="I49" s="340" t="inlineStr">
        <is>
          <t>2.6</t>
        </is>
      </c>
      <c r="J49" s="340" t="inlineStr">
        <is>
          <t>3.2</t>
        </is>
      </c>
      <c r="K49" s="340" t="inlineStr">
        <is>
          <t>4</t>
        </is>
      </c>
      <c r="L49" s="207" t="inlineStr">
        <is>
          <t>5.4</t>
        </is>
      </c>
      <c r="M49" s="1333" t="inlineStr">
        <is>
          <t>鹤笔翁
战斗力80
韦一笑
战斗力80
赵敏
战斗力80</t>
        </is>
      </c>
    </row>
    <row r="50">
      <c r="A50" s="414" t="n"/>
      <c r="B50" s="239" t="inlineStr">
        <is>
          <t>进度值</t>
        </is>
      </c>
      <c r="C50" s="83" t="inlineStr">
        <is>
          <t>200</t>
        </is>
      </c>
      <c r="D50" s="83" t="inlineStr">
        <is>
          <t>400</t>
        </is>
      </c>
      <c r="E50" s="83" t="inlineStr">
        <is>
          <t>800</t>
        </is>
      </c>
      <c r="F50" s="83" t="inlineStr">
        <is>
          <t>1800</t>
        </is>
      </c>
      <c r="G50" s="83" t="inlineStr">
        <is>
          <t>3300</t>
        </is>
      </c>
      <c r="H50" s="83" t="inlineStr">
        <is>
          <t>5600</t>
        </is>
      </c>
      <c r="I50" s="83" t="inlineStr">
        <is>
          <t>8700</t>
        </is>
      </c>
      <c r="J50" s="83" t="inlineStr">
        <is>
          <t>13000</t>
        </is>
      </c>
      <c r="K50" s="83" t="inlineStr">
        <is>
          <t>18400</t>
        </is>
      </c>
      <c r="L50" s="88" t="inlineStr">
        <is>
          <t>总计</t>
        </is>
      </c>
      <c r="M50" s="414" t="n"/>
    </row>
    <row r="51">
      <c r="A51" s="414" t="n"/>
      <c r="B51" s="239" t="inlineStr">
        <is>
          <t>满值天书</t>
        </is>
      </c>
      <c r="C51" s="83">
        <f>ROUNDUP(C50/$N$1,0)</f>
        <v/>
      </c>
      <c r="D51" s="83">
        <f>ROUNDUP((D50+SUM($C50:C50)-SUM($C51:C51)*$N$1)/$N$1,0)</f>
        <v/>
      </c>
      <c r="E51" s="83">
        <f>ROUNDUP((E50+SUM($C50:D50)-SUM($C51:D51)*$N$1)/$N$1,0)</f>
        <v/>
      </c>
      <c r="F51" s="83">
        <f>ROUNDUP((F50+SUM($C50:E50)-SUM($C51:E51)*$N$1)/$N$1,0)</f>
        <v/>
      </c>
      <c r="G51" s="83">
        <f>ROUNDUP((G50+SUM($C50:F50)-SUM($C51:F51)*$N$1)/$N$1,0)</f>
        <v/>
      </c>
      <c r="H51" s="83">
        <f>ROUNDUP((H50+SUM($C50:G50)-SUM($C51:G51)*$N$1)/$N$1,0)</f>
        <v/>
      </c>
      <c r="I51" s="83">
        <f>ROUNDUP((I50+SUM($C50:H50)-SUM($C51:H51)*$N$1)/$N$1,0)</f>
        <v/>
      </c>
      <c r="J51" s="83">
        <f>ROUNDUP((J50+SUM($C50:I50)-SUM($C51:I51)*$N$1)/$N$1,0)</f>
        <v/>
      </c>
      <c r="K51" s="83">
        <f>ROUNDUP((K50+SUM($C50:J50)-SUM($C51:J51)*$N$1)/$N$1,0)</f>
        <v/>
      </c>
      <c r="L51" s="88">
        <f>SUM(C51:K51)</f>
        <v/>
      </c>
      <c r="M51" s="414" t="n"/>
    </row>
    <row r="52">
      <c r="A52" s="414" t="n"/>
      <c r="B52" s="239" t="inlineStr">
        <is>
          <t>小投穿透</t>
        </is>
      </c>
      <c r="C52" s="83" t="inlineStr">
        <is>
          <t>1%</t>
        </is>
      </c>
      <c r="D52" s="83" t="inlineStr">
        <is>
          <t>2%</t>
        </is>
      </c>
      <c r="E52" s="83" t="inlineStr">
        <is>
          <t>3%</t>
        </is>
      </c>
      <c r="F52" s="83" t="inlineStr">
        <is>
          <t>4%</t>
        </is>
      </c>
      <c r="G52" s="83" t="inlineStr">
        <is>
          <t>6%</t>
        </is>
      </c>
      <c r="H52" s="83" t="inlineStr">
        <is>
          <t>8%</t>
        </is>
      </c>
      <c r="I52" s="83" t="inlineStr">
        <is>
          <t>10%</t>
        </is>
      </c>
      <c r="J52" s="83" t="inlineStr">
        <is>
          <t>13%</t>
        </is>
      </c>
      <c r="K52" s="83" t="inlineStr">
        <is>
          <t>16%</t>
        </is>
      </c>
      <c r="L52" s="84" t="inlineStr">
        <is>
          <t>20%</t>
        </is>
      </c>
      <c r="M52" s="414" t="n"/>
    </row>
    <row r="53">
      <c r="A53" s="414" t="n"/>
      <c r="B53" s="239" t="inlineStr">
        <is>
          <t>技能穿透</t>
        </is>
      </c>
      <c r="C53" s="83" t="inlineStr">
        <is>
          <t>1%</t>
        </is>
      </c>
      <c r="D53" s="83" t="inlineStr">
        <is>
          <t>2%</t>
        </is>
      </c>
      <c r="E53" s="83" t="inlineStr">
        <is>
          <t>3%</t>
        </is>
      </c>
      <c r="F53" s="83" t="inlineStr">
        <is>
          <t>4%</t>
        </is>
      </c>
      <c r="G53" s="83" t="inlineStr">
        <is>
          <t>6%</t>
        </is>
      </c>
      <c r="H53" s="83" t="inlineStr">
        <is>
          <t>8%</t>
        </is>
      </c>
      <c r="I53" s="83" t="inlineStr">
        <is>
          <t>10%</t>
        </is>
      </c>
      <c r="J53" s="83" t="inlineStr">
        <is>
          <t>13%</t>
        </is>
      </c>
      <c r="K53" s="83" t="inlineStr">
        <is>
          <t>16%</t>
        </is>
      </c>
      <c r="L53" s="84" t="inlineStr">
        <is>
          <t>20%</t>
        </is>
      </c>
      <c r="M53" s="414" t="n"/>
    </row>
    <row r="54">
      <c r="A54" s="414" t="n"/>
      <c r="B54" s="239" t="inlineStr">
        <is>
          <t>大型穿透</t>
        </is>
      </c>
      <c r="C54" s="83" t="inlineStr">
        <is>
          <t>1%</t>
        </is>
      </c>
      <c r="D54" s="83" t="inlineStr">
        <is>
          <t>2%</t>
        </is>
      </c>
      <c r="E54" s="83" t="inlineStr">
        <is>
          <t>3%</t>
        </is>
      </c>
      <c r="F54" s="83" t="inlineStr">
        <is>
          <t>4%</t>
        </is>
      </c>
      <c r="G54" s="83" t="inlineStr">
        <is>
          <t>6%</t>
        </is>
      </c>
      <c r="H54" s="83" t="inlineStr">
        <is>
          <t>8%</t>
        </is>
      </c>
      <c r="I54" s="83" t="inlineStr">
        <is>
          <t>10%</t>
        </is>
      </c>
      <c r="J54" s="83" t="inlineStr">
        <is>
          <t>13%</t>
        </is>
      </c>
      <c r="K54" s="83" t="inlineStr">
        <is>
          <t>16%</t>
        </is>
      </c>
      <c r="L54" s="84" t="inlineStr">
        <is>
          <t>20%</t>
        </is>
      </c>
      <c r="M54" s="414" t="n"/>
    </row>
    <row r="55">
      <c r="A55" s="749" t="n"/>
      <c r="B55" s="660" t="inlineStr">
        <is>
          <t>中型穿透</t>
        </is>
      </c>
      <c r="C55" s="343" t="inlineStr">
        <is>
          <t>1%</t>
        </is>
      </c>
      <c r="D55" s="343" t="inlineStr">
        <is>
          <t>2%</t>
        </is>
      </c>
      <c r="E55" s="343" t="inlineStr">
        <is>
          <t>3%</t>
        </is>
      </c>
      <c r="F55" s="343" t="inlineStr">
        <is>
          <t>4%</t>
        </is>
      </c>
      <c r="G55" s="343" t="inlineStr">
        <is>
          <t>6%</t>
        </is>
      </c>
      <c r="H55" s="343" t="inlineStr">
        <is>
          <t>8%</t>
        </is>
      </c>
      <c r="I55" s="343" t="inlineStr">
        <is>
          <t>10%</t>
        </is>
      </c>
      <c r="J55" s="343" t="inlineStr">
        <is>
          <t>13%</t>
        </is>
      </c>
      <c r="K55" s="343" t="inlineStr">
        <is>
          <t>16%</t>
        </is>
      </c>
      <c r="L55" s="344" t="inlineStr">
        <is>
          <t>20%</t>
        </is>
      </c>
      <c r="M55" s="414" t="n"/>
    </row>
    <row r="56">
      <c r="A56" s="434" t="inlineStr">
        <is>
          <t>根骨奇特
45级开放</t>
        </is>
      </c>
      <c r="B56" s="657" t="inlineStr">
        <is>
          <t>战斗力</t>
        </is>
      </c>
      <c r="C56" s="340" t="inlineStr">
        <is>
          <t>0.2</t>
        </is>
      </c>
      <c r="D56" s="340" t="inlineStr">
        <is>
          <t>0.4</t>
        </is>
      </c>
      <c r="E56" s="340" t="inlineStr">
        <is>
          <t>0.8</t>
        </is>
      </c>
      <c r="F56" s="340" t="inlineStr">
        <is>
          <t>1.2</t>
        </is>
      </c>
      <c r="G56" s="340" t="inlineStr">
        <is>
          <t>1.6</t>
        </is>
      </c>
      <c r="H56" s="340" t="inlineStr">
        <is>
          <t>2</t>
        </is>
      </c>
      <c r="I56" s="340" t="inlineStr">
        <is>
          <t>2.6</t>
        </is>
      </c>
      <c r="J56" s="340" t="inlineStr">
        <is>
          <t>3.2</t>
        </is>
      </c>
      <c r="K56" s="340" t="inlineStr">
        <is>
          <t>4</t>
        </is>
      </c>
      <c r="L56" s="746" t="inlineStr">
        <is>
          <t>5.4</t>
        </is>
      </c>
      <c r="M56" s="1333" t="inlineStr">
        <is>
          <t>令狐冲
战斗力80
扫地僧
战斗力80
韦一笑
战斗力87
赵敏
战斗力87</t>
        </is>
      </c>
    </row>
    <row r="57">
      <c r="A57" s="414" t="n"/>
      <c r="B57" s="239" t="inlineStr">
        <is>
          <t>进度值</t>
        </is>
      </c>
      <c r="C57" s="83" t="inlineStr">
        <is>
          <t>100</t>
        </is>
      </c>
      <c r="D57" s="83" t="inlineStr">
        <is>
          <t>200</t>
        </is>
      </c>
      <c r="E57" s="83" t="inlineStr">
        <is>
          <t>400</t>
        </is>
      </c>
      <c r="F57" s="83" t="inlineStr">
        <is>
          <t>900</t>
        </is>
      </c>
      <c r="G57" s="83" t="inlineStr">
        <is>
          <t>1600</t>
        </is>
      </c>
      <c r="H57" s="83" t="inlineStr">
        <is>
          <t>2800</t>
        </is>
      </c>
      <c r="I57" s="83" t="inlineStr">
        <is>
          <t>4400</t>
        </is>
      </c>
      <c r="J57" s="83" t="inlineStr">
        <is>
          <t>6500</t>
        </is>
      </c>
      <c r="K57" s="83" t="inlineStr">
        <is>
          <t>9200</t>
        </is>
      </c>
      <c r="L57" s="708" t="inlineStr">
        <is>
          <t>总计</t>
        </is>
      </c>
      <c r="M57" s="414" t="n"/>
    </row>
    <row r="58">
      <c r="A58" s="414" t="n"/>
      <c r="B58" s="239" t="inlineStr">
        <is>
          <t>满值天书</t>
        </is>
      </c>
      <c r="C58" s="83">
        <f>ROUNDUP(C57/$N$1,0)</f>
        <v/>
      </c>
      <c r="D58" s="83">
        <f>ROUNDUP((D57+SUM($C57:C57)-SUM($C58:C58)*$N$1)/$N$1,0)</f>
        <v/>
      </c>
      <c r="E58" s="83">
        <f>ROUNDUP((E57+SUM($C57:D57)-SUM($C58:D58)*$N$1)/$N$1,0)</f>
        <v/>
      </c>
      <c r="F58" s="83">
        <f>ROUNDUP((F57+SUM($C57:E57)-SUM($C58:E58)*$N$1)/$N$1,0)</f>
        <v/>
      </c>
      <c r="G58" s="83">
        <f>ROUNDUP((G57+SUM($C57:F57)-SUM($C58:F58)*$N$1)/$N$1,0)</f>
        <v/>
      </c>
      <c r="H58" s="83">
        <f>ROUNDUP((H57+SUM($C57:G57)-SUM($C58:G58)*$N$1)/$N$1,0)</f>
        <v/>
      </c>
      <c r="I58" s="83">
        <f>ROUNDUP((I57+SUM($C57:H57)-SUM($C58:H58)*$N$1)/$N$1,0)</f>
        <v/>
      </c>
      <c r="J58" s="83">
        <f>ROUNDUP((J57+SUM($C57:I57)-SUM($C58:I58)*$N$1)/$N$1,0)</f>
        <v/>
      </c>
      <c r="K58" s="83">
        <f>ROUNDUP((K57+SUM($C57:J57)-SUM($C58:J58)*$N$1)/$N$1,0)</f>
        <v/>
      </c>
      <c r="L58" s="708">
        <f>SUM(C58:K58)</f>
        <v/>
      </c>
      <c r="M58" s="414" t="n"/>
    </row>
    <row r="59">
      <c r="A59" s="414" t="n"/>
      <c r="B59" s="239" t="inlineStr">
        <is>
          <t>空手附减</t>
        </is>
      </c>
      <c r="C59" s="83" t="inlineStr">
        <is>
          <t>1</t>
        </is>
      </c>
      <c r="D59" s="83" t="inlineStr">
        <is>
          <t>2</t>
        </is>
      </c>
      <c r="E59" s="83" t="inlineStr">
        <is>
          <t>3</t>
        </is>
      </c>
      <c r="F59" s="83" t="inlineStr">
        <is>
          <t>6</t>
        </is>
      </c>
      <c r="G59" s="83" t="inlineStr">
        <is>
          <t>9</t>
        </is>
      </c>
      <c r="H59" s="83" t="inlineStr">
        <is>
          <t>12</t>
        </is>
      </c>
      <c r="I59" s="83" t="inlineStr">
        <is>
          <t>16</t>
        </is>
      </c>
      <c r="J59" s="83" t="inlineStr">
        <is>
          <t>20</t>
        </is>
      </c>
      <c r="K59" s="83" t="inlineStr">
        <is>
          <t>24</t>
        </is>
      </c>
      <c r="L59" s="222" t="inlineStr">
        <is>
          <t>30</t>
        </is>
      </c>
      <c r="M59" s="414" t="n"/>
    </row>
    <row r="60">
      <c r="A60" s="414" t="n"/>
      <c r="B60" s="660" t="inlineStr">
        <is>
          <t>空手附伤</t>
        </is>
      </c>
      <c r="C60" s="343" t="inlineStr">
        <is>
          <t>1</t>
        </is>
      </c>
      <c r="D60" s="343" t="inlineStr">
        <is>
          <t>2</t>
        </is>
      </c>
      <c r="E60" s="343" t="inlineStr">
        <is>
          <t>3</t>
        </is>
      </c>
      <c r="F60" s="343" t="inlineStr">
        <is>
          <t>6</t>
        </is>
      </c>
      <c r="G60" s="343" t="inlineStr">
        <is>
          <t>9</t>
        </is>
      </c>
      <c r="H60" s="343" t="inlineStr">
        <is>
          <t>12</t>
        </is>
      </c>
      <c r="I60" s="343" t="inlineStr">
        <is>
          <t>16</t>
        </is>
      </c>
      <c r="J60" s="343" t="inlineStr">
        <is>
          <t>20</t>
        </is>
      </c>
      <c r="K60" s="343" t="inlineStr">
        <is>
          <t>24</t>
        </is>
      </c>
      <c r="L60" s="687" t="inlineStr">
        <is>
          <t>30</t>
        </is>
      </c>
      <c r="M60" s="414" t="n"/>
    </row>
    <row r="61">
      <c r="A61" s="414" t="n"/>
      <c r="B61" s="657" t="inlineStr">
        <is>
          <t>战斗力</t>
        </is>
      </c>
      <c r="C61" s="340" t="inlineStr">
        <is>
          <t>0.2</t>
        </is>
      </c>
      <c r="D61" s="340" t="inlineStr">
        <is>
          <t>0.4</t>
        </is>
      </c>
      <c r="E61" s="340" t="inlineStr">
        <is>
          <t>0.8</t>
        </is>
      </c>
      <c r="F61" s="340" t="inlineStr">
        <is>
          <t>1.2</t>
        </is>
      </c>
      <c r="G61" s="340" t="inlineStr">
        <is>
          <t>1.6</t>
        </is>
      </c>
      <c r="H61" s="340" t="inlineStr">
        <is>
          <t>2</t>
        </is>
      </c>
      <c r="I61" s="340" t="inlineStr">
        <is>
          <t>2.6</t>
        </is>
      </c>
      <c r="J61" s="340" t="inlineStr">
        <is>
          <t>3.2</t>
        </is>
      </c>
      <c r="K61" s="340" t="inlineStr">
        <is>
          <t>4</t>
        </is>
      </c>
      <c r="L61" s="746" t="inlineStr">
        <is>
          <t>5.4</t>
        </is>
      </c>
      <c r="M61" s="414" t="n"/>
    </row>
    <row r="62">
      <c r="A62" s="414" t="n"/>
      <c r="B62" s="239" t="inlineStr">
        <is>
          <t>进度值</t>
        </is>
      </c>
      <c r="C62" s="83" t="inlineStr">
        <is>
          <t>200</t>
        </is>
      </c>
      <c r="D62" s="83" t="inlineStr">
        <is>
          <t>400</t>
        </is>
      </c>
      <c r="E62" s="83" t="inlineStr">
        <is>
          <t>800</t>
        </is>
      </c>
      <c r="F62" s="83" t="inlineStr">
        <is>
          <t>1800</t>
        </is>
      </c>
      <c r="G62" s="83" t="inlineStr">
        <is>
          <t>3300</t>
        </is>
      </c>
      <c r="H62" s="83" t="inlineStr">
        <is>
          <t>5600</t>
        </is>
      </c>
      <c r="I62" s="83" t="inlineStr">
        <is>
          <t>8700</t>
        </is>
      </c>
      <c r="J62" s="83" t="inlineStr">
        <is>
          <t>13000</t>
        </is>
      </c>
      <c r="K62" s="83" t="inlineStr">
        <is>
          <t>18400</t>
        </is>
      </c>
      <c r="L62" s="708" t="inlineStr">
        <is>
          <t>总计</t>
        </is>
      </c>
      <c r="M62" s="414" t="n"/>
    </row>
    <row r="63">
      <c r="A63" s="414" t="n"/>
      <c r="B63" s="239" t="inlineStr">
        <is>
          <t>满值天书</t>
        </is>
      </c>
      <c r="C63" s="83">
        <f>ROUNDUP(C62/$N$1,0)</f>
        <v/>
      </c>
      <c r="D63" s="83">
        <f>ROUNDUP((D62+SUM($C62:C62)-SUM($C63:C63)*$N$1)/$N$1,0)</f>
        <v/>
      </c>
      <c r="E63" s="83">
        <f>ROUNDUP((E62+SUM($C62:D62)-SUM($C63:D63)*$N$1)/$N$1,0)</f>
        <v/>
      </c>
      <c r="F63" s="83">
        <f>ROUNDUP((F62+SUM($C62:E62)-SUM($C63:E63)*$N$1)/$N$1,0)</f>
        <v/>
      </c>
      <c r="G63" s="83">
        <f>ROUNDUP((G62+SUM($C62:F62)-SUM($C63:F63)*$N$1)/$N$1,0)</f>
        <v/>
      </c>
      <c r="H63" s="83">
        <f>ROUNDUP((H62+SUM($C62:G62)-SUM($C63:G63)*$N$1)/$N$1,0)</f>
        <v/>
      </c>
      <c r="I63" s="83">
        <f>ROUNDUP((I62+SUM($C62:H62)-SUM($C63:H63)*$N$1)/$N$1,0)</f>
        <v/>
      </c>
      <c r="J63" s="83">
        <f>ROUNDUP((J62+SUM($C62:I62)-SUM($C63:I63)*$N$1)/$N$1,0)</f>
        <v/>
      </c>
      <c r="K63" s="83">
        <f>ROUNDUP((K62+SUM($C62:J62)-SUM($C63:J63)*$N$1)/$N$1,0)</f>
        <v/>
      </c>
      <c r="L63" s="708">
        <f>SUM(C63:K63)</f>
        <v/>
      </c>
      <c r="M63" s="414" t="n"/>
    </row>
    <row r="64">
      <c r="A64" s="414" t="n"/>
      <c r="B64" s="239" t="inlineStr">
        <is>
          <t>力量值</t>
        </is>
      </c>
      <c r="C64" s="83" t="inlineStr">
        <is>
          <t>1</t>
        </is>
      </c>
      <c r="D64" s="83" t="inlineStr">
        <is>
          <t>2</t>
        </is>
      </c>
      <c r="E64" s="83" t="inlineStr">
        <is>
          <t>3</t>
        </is>
      </c>
      <c r="F64" s="83" t="inlineStr">
        <is>
          <t>4</t>
        </is>
      </c>
      <c r="G64" s="83" t="inlineStr">
        <is>
          <t>5</t>
        </is>
      </c>
      <c r="H64" s="83" t="inlineStr">
        <is>
          <t>6</t>
        </is>
      </c>
      <c r="I64" s="83" t="inlineStr">
        <is>
          <t>8</t>
        </is>
      </c>
      <c r="J64" s="83" t="inlineStr">
        <is>
          <t>10</t>
        </is>
      </c>
      <c r="K64" s="83" t="inlineStr">
        <is>
          <t>12</t>
        </is>
      </c>
      <c r="L64" s="222" t="inlineStr">
        <is>
          <t>15</t>
        </is>
      </c>
      <c r="M64" s="414" t="n"/>
    </row>
    <row r="65">
      <c r="A65" s="414" t="n"/>
      <c r="B65" s="660" t="inlineStr">
        <is>
          <t>敏捷值</t>
        </is>
      </c>
      <c r="C65" s="343" t="inlineStr">
        <is>
          <t>1</t>
        </is>
      </c>
      <c r="D65" s="343" t="inlineStr">
        <is>
          <t>2</t>
        </is>
      </c>
      <c r="E65" s="343" t="inlineStr">
        <is>
          <t>3</t>
        </is>
      </c>
      <c r="F65" s="343" t="inlineStr">
        <is>
          <t>4</t>
        </is>
      </c>
      <c r="G65" s="343" t="inlineStr">
        <is>
          <t>5</t>
        </is>
      </c>
      <c r="H65" s="343" t="inlineStr">
        <is>
          <t>6</t>
        </is>
      </c>
      <c r="I65" s="343" t="inlineStr">
        <is>
          <t>8</t>
        </is>
      </c>
      <c r="J65" s="343" t="inlineStr">
        <is>
          <t>10</t>
        </is>
      </c>
      <c r="K65" s="343" t="inlineStr">
        <is>
          <t>12</t>
        </is>
      </c>
      <c r="L65" s="687" t="inlineStr">
        <is>
          <t>15</t>
        </is>
      </c>
      <c r="M65" s="414" t="n"/>
    </row>
    <row r="66">
      <c r="A66" s="414" t="n"/>
      <c r="B66" s="657" t="inlineStr">
        <is>
          <t>战斗力</t>
        </is>
      </c>
      <c r="C66" s="340" t="inlineStr">
        <is>
          <t>0.4</t>
        </is>
      </c>
      <c r="D66" s="340" t="inlineStr">
        <is>
          <t>0.8</t>
        </is>
      </c>
      <c r="E66" s="340" t="inlineStr">
        <is>
          <t>1.6</t>
        </is>
      </c>
      <c r="F66" s="340" t="inlineStr">
        <is>
          <t>2.4</t>
        </is>
      </c>
      <c r="G66" s="340" t="inlineStr">
        <is>
          <t>3.2</t>
        </is>
      </c>
      <c r="H66" s="340" t="inlineStr">
        <is>
          <t>4</t>
        </is>
      </c>
      <c r="I66" s="340" t="inlineStr">
        <is>
          <t>5.2</t>
        </is>
      </c>
      <c r="J66" s="340" t="inlineStr">
        <is>
          <t>6.4</t>
        </is>
      </c>
      <c r="K66" s="340" t="inlineStr">
        <is>
          <t>8</t>
        </is>
      </c>
      <c r="L66" s="746" t="inlineStr">
        <is>
          <t>10.8</t>
        </is>
      </c>
      <c r="M66" s="414" t="n"/>
    </row>
    <row r="67">
      <c r="A67" s="414" t="n"/>
      <c r="B67" s="239" t="inlineStr">
        <is>
          <t>进度值</t>
        </is>
      </c>
      <c r="C67" s="807" t="inlineStr">
        <is>
          <t>400</t>
        </is>
      </c>
      <c r="D67" s="807" t="inlineStr">
        <is>
          <t>700</t>
        </is>
      </c>
      <c r="E67" s="807" t="inlineStr">
        <is>
          <t>1700</t>
        </is>
      </c>
      <c r="F67" s="83" t="inlineStr">
        <is>
          <t>3500</t>
        </is>
      </c>
      <c r="G67" s="83" t="inlineStr">
        <is>
          <t>6600</t>
        </is>
      </c>
      <c r="H67" s="83" t="inlineStr">
        <is>
          <t>11100</t>
        </is>
      </c>
      <c r="I67" s="807" t="inlineStr">
        <is>
          <t>17500</t>
        </is>
      </c>
      <c r="J67" s="807" t="inlineStr">
        <is>
          <t>25900</t>
        </is>
      </c>
      <c r="K67" s="83" t="inlineStr">
        <is>
          <t>36800</t>
        </is>
      </c>
      <c r="L67" s="708" t="inlineStr">
        <is>
          <t>总计</t>
        </is>
      </c>
      <c r="M67" s="414" t="n"/>
    </row>
    <row r="68">
      <c r="A68" s="414" t="n"/>
      <c r="B68" s="239" t="inlineStr">
        <is>
          <t>满值天书</t>
        </is>
      </c>
      <c r="C68" s="83">
        <f>ROUNDUP(C67/$N$1,0)</f>
        <v/>
      </c>
      <c r="D68" s="83">
        <f>ROUNDUP((D67+SUM($C67:C67)-SUM($C68:C68)*$N$1)/$N$1,0)</f>
        <v/>
      </c>
      <c r="E68" s="83">
        <f>ROUNDUP((E67+SUM($C67:D67)-SUM($C68:D68)*$N$1)/$N$1,0)</f>
        <v/>
      </c>
      <c r="F68" s="83">
        <f>ROUNDUP((F67+SUM($C67:E67)-SUM($C68:E68)*$N$1)/$N$1,0)</f>
        <v/>
      </c>
      <c r="G68" s="83">
        <f>ROUNDUP((G67+SUM($C67:F67)-SUM($C68:F68)*$N$1)/$N$1,0)</f>
        <v/>
      </c>
      <c r="H68" s="83">
        <f>ROUNDUP((H67+SUM($C67:G67)-SUM($C68:G68)*$N$1)/$N$1,0)</f>
        <v/>
      </c>
      <c r="I68" s="83">
        <f>ROUNDUP((I67+SUM($C67:H67)-SUM($C68:H68)*$N$1)/$N$1,0)</f>
        <v/>
      </c>
      <c r="J68" s="83">
        <f>ROUNDUP((J67+SUM($C67:I67)-SUM($C68:I68)*$N$1)/$N$1,0)</f>
        <v/>
      </c>
      <c r="K68" s="83">
        <f>ROUNDUP((K67+SUM($C67:J67)-SUM($C68:J68)*$N$1)/$N$1,0)</f>
        <v/>
      </c>
      <c r="L68" s="708">
        <f>SUM(C68:K68)</f>
        <v/>
      </c>
      <c r="M68" s="414" t="n"/>
    </row>
    <row r="69">
      <c r="A69" s="414" t="n"/>
      <c r="B69" s="268" t="inlineStr">
        <is>
          <t>生命值</t>
        </is>
      </c>
      <c r="C69" s="90" t="inlineStr">
        <is>
          <t>4</t>
        </is>
      </c>
      <c r="D69" s="90" t="inlineStr">
        <is>
          <t>8</t>
        </is>
      </c>
      <c r="E69" s="90" t="inlineStr">
        <is>
          <t>16</t>
        </is>
      </c>
      <c r="F69" s="90" t="inlineStr">
        <is>
          <t>24</t>
        </is>
      </c>
      <c r="G69" s="90" t="inlineStr">
        <is>
          <t>32</t>
        </is>
      </c>
      <c r="H69" s="90" t="inlineStr">
        <is>
          <t>44</t>
        </is>
      </c>
      <c r="I69" s="90" t="inlineStr">
        <is>
          <t>56</t>
        </is>
      </c>
      <c r="J69" s="836" t="inlineStr">
        <is>
          <t>68</t>
        </is>
      </c>
      <c r="K69" s="90" t="inlineStr">
        <is>
          <t>80</t>
        </is>
      </c>
      <c r="L69" s="882" t="inlineStr">
        <is>
          <t>100</t>
        </is>
      </c>
      <c r="M69" s="414" t="n"/>
    </row>
  </sheetData>
  <mergeCells count="35">
    <mergeCell ref="F4:G4"/>
    <mergeCell ref="B3:C3"/>
    <mergeCell ref="B1:G1"/>
    <mergeCell ref="H1:L1"/>
    <mergeCell ref="M28:M34"/>
    <mergeCell ref="H2:M2"/>
    <mergeCell ref="F3:G3"/>
    <mergeCell ref="B2:C2"/>
    <mergeCell ref="D2:E2"/>
    <mergeCell ref="A7:A10"/>
    <mergeCell ref="A42:A48"/>
    <mergeCell ref="M56:M69"/>
    <mergeCell ref="M7:M10"/>
    <mergeCell ref="A16:A21"/>
    <mergeCell ref="M16:M21"/>
    <mergeCell ref="M42:M48"/>
    <mergeCell ref="H3:M3"/>
    <mergeCell ref="A35:A41"/>
    <mergeCell ref="F2:G2"/>
    <mergeCell ref="M22:M27"/>
    <mergeCell ref="B5:G5"/>
    <mergeCell ref="H5:M5"/>
    <mergeCell ref="A28:A34"/>
    <mergeCell ref="A2:A5"/>
    <mergeCell ref="D4:E4"/>
    <mergeCell ref="A49:A55"/>
    <mergeCell ref="A11:A15"/>
    <mergeCell ref="D3:E3"/>
    <mergeCell ref="M49:M55"/>
    <mergeCell ref="A22:A27"/>
    <mergeCell ref="H4:M4"/>
    <mergeCell ref="A56:A69"/>
    <mergeCell ref="M11:M15"/>
    <mergeCell ref="B4:C4"/>
    <mergeCell ref="M35:M41"/>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D2" r:id="rId3"/>
    <hyperlink xmlns:r="http://schemas.openxmlformats.org/officeDocument/2006/relationships" ref="F2" r:id="rId4"/>
    <hyperlink xmlns:r="http://schemas.openxmlformats.org/officeDocument/2006/relationships" ref="B3" r:id="rId5"/>
    <hyperlink xmlns:r="http://schemas.openxmlformats.org/officeDocument/2006/relationships" ref="D3" r:id="rId6"/>
    <hyperlink xmlns:r="http://schemas.openxmlformats.org/officeDocument/2006/relationships" ref="F3" r:id="rId7"/>
    <hyperlink xmlns:r="http://schemas.openxmlformats.org/officeDocument/2006/relationships" ref="B4" r:id="rId8"/>
    <hyperlink xmlns:r="http://schemas.openxmlformats.org/officeDocument/2006/relationships" ref="D4" r:id="rId9"/>
    <hyperlink xmlns:r="http://schemas.openxmlformats.org/officeDocument/2006/relationships" ref="F4" r:id="rId10"/>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10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s>
  <sheetData>
    <row r="1" ht="24" customHeight="1">
      <c r="A1" s="1116" t="inlineStr">
        <is>
          <t>佣兵助阵</t>
        </is>
      </c>
      <c r="B1" s="1335" t="inlineStr">
        <is>
          <t>名称</t>
        </is>
      </c>
      <c r="C1" s="59" t="n"/>
      <c r="D1" s="59" t="n"/>
      <c r="E1" s="59" t="n"/>
      <c r="F1" s="59" t="n"/>
      <c r="G1" s="303" t="n"/>
      <c r="H1" s="1322" t="inlineStr">
        <is>
          <t>祝福详情：进度模式，永久有效。</t>
        </is>
      </c>
      <c r="I1" s="3" t="n"/>
      <c r="J1" s="3" t="n"/>
      <c r="K1" s="3" t="n"/>
      <c r="L1" s="3" t="n"/>
      <c r="M1" s="1071">
        <f>首页索引!$M$1</f>
        <v/>
      </c>
      <c r="N1" s="386">
        <f>@IF($M$1="中秋祝福",40,IF($M$1="周年祝福",30,IF($M$1="春节祝福",30,15)))</f>
        <v/>
      </c>
    </row>
    <row r="2" ht="24" customHeight="1">
      <c r="A2" s="1336" t="inlineStr">
        <is>
          <t>河图洛书</t>
        </is>
      </c>
      <c r="B2" s="1324" t="inlineStr">
        <is>
          <t>1、左旋之理</t>
        </is>
      </c>
      <c r="C2" s="124" t="n"/>
      <c r="D2" s="1325" t="inlineStr">
        <is>
          <t>2、象形之理</t>
        </is>
      </c>
      <c r="E2" s="124" t="n"/>
      <c r="F2" s="1325" t="inlineStr">
        <is>
          <t>3、五行之理</t>
        </is>
      </c>
      <c r="G2" s="124" t="n"/>
      <c r="H2" s="1337" t="inlineStr">
        <is>
          <t>常规祝福：固定15点经验值。河图洛书  60斗豆。</t>
        </is>
      </c>
      <c r="I2" s="123" t="n"/>
      <c r="J2" s="123" t="n"/>
      <c r="K2" s="123" t="n"/>
      <c r="L2" s="123" t="n"/>
      <c r="M2" s="124" t="n"/>
    </row>
    <row r="3" ht="24" customHeight="1">
      <c r="A3" s="414" t="n"/>
      <c r="B3" s="1327" t="inlineStr">
        <is>
          <t>4、阴阳之理</t>
        </is>
      </c>
      <c r="C3" s="130" t="n"/>
      <c r="D3" s="935" t="inlineStr">
        <is>
          <t>5、先天之理</t>
        </is>
      </c>
      <c r="E3" s="130" t="n"/>
      <c r="F3" s="935" t="inlineStr">
        <is>
          <t>6、九宫之理</t>
        </is>
      </c>
      <c r="G3" s="130" t="n"/>
      <c r="H3" s="1338" t="inlineStr">
        <is>
          <t>春节祝福：固定30点经验值。河图洛书  50斗豆。</t>
        </is>
      </c>
      <c r="I3" s="129" t="n"/>
      <c r="J3" s="129" t="n"/>
      <c r="K3" s="129" t="n"/>
      <c r="L3" s="129" t="n"/>
      <c r="M3" s="130" t="n"/>
    </row>
    <row r="4" ht="24" customHeight="1">
      <c r="A4" s="414" t="n"/>
      <c r="B4" s="1339" t="inlineStr">
        <is>
          <t>7、幻方之理</t>
        </is>
      </c>
      <c r="C4" s="130" t="n"/>
      <c r="D4" s="935" t="inlineStr">
        <is>
          <t>8、逆克之理</t>
        </is>
      </c>
      <c r="E4" s="130" t="n"/>
      <c r="F4" s="935" t="inlineStr">
        <is>
          <t>9、河洛之理</t>
        </is>
      </c>
      <c r="G4" s="130" t="n"/>
      <c r="H4" s="1338" t="inlineStr">
        <is>
          <t>周年祝福：固定30点经验值。河图洛书  50斗豆。</t>
        </is>
      </c>
      <c r="I4" s="129" t="n"/>
      <c r="J4" s="129" t="n"/>
      <c r="K4" s="129" t="n"/>
      <c r="L4" s="129" t="n"/>
      <c r="M4" s="130" t="n"/>
    </row>
    <row r="5" ht="24" customHeight="1">
      <c r="A5" s="800" t="n"/>
      <c r="B5" s="1329" t="inlineStr">
        <is>
          <t>激活全部属性奖励佣兵抗韧25.0%</t>
        </is>
      </c>
      <c r="C5" s="194" t="n"/>
      <c r="D5" s="194" t="n"/>
      <c r="E5" s="194" t="n"/>
      <c r="F5" s="194" t="n"/>
      <c r="G5" s="410" t="n"/>
      <c r="H5" s="1330" t="inlineStr">
        <is>
          <t>中秋祝福：固定40点经验值。河图洛书100斗豆。</t>
        </is>
      </c>
      <c r="I5" s="194" t="n"/>
      <c r="J5" s="194" t="n"/>
      <c r="K5" s="194" t="n"/>
      <c r="L5" s="194" t="n"/>
      <c r="M5" s="410" t="n"/>
    </row>
    <row r="6" ht="24" customHeight="1">
      <c r="A6" s="386" t="inlineStr">
        <is>
          <t>名称</t>
        </is>
      </c>
      <c r="B6" s="227" t="inlineStr">
        <is>
          <t>属性</t>
        </is>
      </c>
      <c r="C6" s="227" t="inlineStr">
        <is>
          <t>1级</t>
        </is>
      </c>
      <c r="D6" s="227" t="inlineStr">
        <is>
          <t>2级</t>
        </is>
      </c>
      <c r="E6" s="227" t="inlineStr">
        <is>
          <t>3级</t>
        </is>
      </c>
      <c r="F6" s="227" t="inlineStr">
        <is>
          <t>4级</t>
        </is>
      </c>
      <c r="G6" s="227" t="inlineStr">
        <is>
          <t>5级</t>
        </is>
      </c>
      <c r="H6" s="227" t="inlineStr">
        <is>
          <t>6级</t>
        </is>
      </c>
      <c r="I6" s="227" t="inlineStr">
        <is>
          <t>7级</t>
        </is>
      </c>
      <c r="J6" s="227" t="inlineStr">
        <is>
          <t>8级</t>
        </is>
      </c>
      <c r="K6" s="227" t="inlineStr">
        <is>
          <t>9级</t>
        </is>
      </c>
      <c r="L6" s="204" t="inlineStr">
        <is>
          <t>10级</t>
        </is>
      </c>
      <c r="M6" s="386" t="inlineStr">
        <is>
          <t>激活要求</t>
        </is>
      </c>
    </row>
    <row r="7" ht="24" customHeight="1">
      <c r="A7" s="963" t="inlineStr">
        <is>
          <t>左旋之理
30级开放</t>
        </is>
      </c>
      <c r="B7" s="683" t="inlineStr">
        <is>
          <t>战斗力</t>
        </is>
      </c>
      <c r="C7" s="566" t="inlineStr">
        <is>
          <t>0.2</t>
        </is>
      </c>
      <c r="D7" s="566" t="inlineStr">
        <is>
          <t>0.4</t>
        </is>
      </c>
      <c r="E7" s="566" t="inlineStr">
        <is>
          <t>0.8</t>
        </is>
      </c>
      <c r="F7" s="566" t="inlineStr">
        <is>
          <t>1.2</t>
        </is>
      </c>
      <c r="G7" s="566" t="inlineStr">
        <is>
          <t>1.6</t>
        </is>
      </c>
      <c r="H7" s="566" t="inlineStr">
        <is>
          <t>2</t>
        </is>
      </c>
      <c r="I7" s="566" t="inlineStr">
        <is>
          <t>2.6</t>
        </is>
      </c>
      <c r="J7" s="566" t="inlineStr">
        <is>
          <t>3.2</t>
        </is>
      </c>
      <c r="K7" s="566" t="inlineStr">
        <is>
          <t>4</t>
        </is>
      </c>
      <c r="L7" s="684" t="inlineStr">
        <is>
          <t>5.4</t>
        </is>
      </c>
      <c r="M7" s="1332" t="inlineStr">
        <is>
          <t>韦一笑
战斗力85
鹤笔翁
战斗力85
赵敏
战斗力85</t>
        </is>
      </c>
    </row>
    <row r="8" ht="24" customHeight="1">
      <c r="A8" s="414" t="n"/>
      <c r="B8" s="239" t="inlineStr">
        <is>
          <t>进度值</t>
        </is>
      </c>
      <c r="C8" s="83" t="inlineStr">
        <is>
          <t>100</t>
        </is>
      </c>
      <c r="D8" s="83" t="inlineStr">
        <is>
          <t>200</t>
        </is>
      </c>
      <c r="E8" s="83" t="inlineStr">
        <is>
          <t>400</t>
        </is>
      </c>
      <c r="F8" s="83" t="inlineStr">
        <is>
          <t>900</t>
        </is>
      </c>
      <c r="G8" s="83" t="inlineStr">
        <is>
          <t>1600</t>
        </is>
      </c>
      <c r="H8" s="83" t="inlineStr">
        <is>
          <t>2800</t>
        </is>
      </c>
      <c r="I8" s="83" t="inlineStr">
        <is>
          <t>4400</t>
        </is>
      </c>
      <c r="J8" s="83" t="inlineStr">
        <is>
          <t>6500</t>
        </is>
      </c>
      <c r="K8" s="83" t="inlineStr">
        <is>
          <t>9200</t>
        </is>
      </c>
      <c r="L8" s="708" t="inlineStr">
        <is>
          <t>总计</t>
        </is>
      </c>
      <c r="M8" s="414" t="n"/>
    </row>
    <row r="9" ht="24" customHeight="1">
      <c r="A9" s="414" t="n"/>
      <c r="B9" s="239" t="inlineStr">
        <is>
          <t>满值洛书</t>
        </is>
      </c>
      <c r="C9" s="83">
        <f>ROUNDUP(C8/$N$1,0)</f>
        <v/>
      </c>
      <c r="D9" s="83">
        <f>ROUNDUP((D8+SUM($C8:C8)-SUM($C9:C9)*$N$1)/$N$1,0)</f>
        <v/>
      </c>
      <c r="E9" s="83">
        <f>ROUNDUP((E8+SUM($C8:D8)-SUM($C9:D9)*$N$1)/$N$1,0)</f>
        <v/>
      </c>
      <c r="F9" s="83">
        <f>ROUNDUP((F8+SUM($C8:E8)-SUM($C9:E9)*$N$1)/$N$1,0)</f>
        <v/>
      </c>
      <c r="G9" s="83">
        <f>ROUNDUP((G8+SUM($C8:F8)-SUM($C9:F9)*$N$1)/$N$1,0)</f>
        <v/>
      </c>
      <c r="H9" s="83">
        <f>ROUNDUP((H8+SUM($C8:G8)-SUM($C9:G9)*$N$1)/$N$1,0)</f>
        <v/>
      </c>
      <c r="I9" s="83">
        <f>ROUNDUP((I8+SUM($C8:H8)-SUM($C9:H9)*$N$1)/$N$1,0)</f>
        <v/>
      </c>
      <c r="J9" s="83">
        <f>ROUNDUP((J8+SUM($C8:I8)-SUM($C9:I9)*$N$1)/$N$1,0)</f>
        <v/>
      </c>
      <c r="K9" s="83">
        <f>ROUNDUP((K8+SUM($C8:J8)-SUM($C9:J9)*$N$1)/$N$1,0)</f>
        <v/>
      </c>
      <c r="L9" s="708">
        <f>SUM(C9:K9)</f>
        <v/>
      </c>
      <c r="M9" s="414" t="n"/>
    </row>
    <row r="10" ht="24" customHeight="1">
      <c r="A10" s="414" t="n"/>
      <c r="B10" s="239" t="inlineStr">
        <is>
          <t>生命值</t>
        </is>
      </c>
      <c r="C10" s="83" t="inlineStr">
        <is>
          <t>2</t>
        </is>
      </c>
      <c r="D10" s="83" t="inlineStr">
        <is>
          <t>4</t>
        </is>
      </c>
      <c r="E10" s="83" t="inlineStr">
        <is>
          <t>8</t>
        </is>
      </c>
      <c r="F10" s="83" t="inlineStr">
        <is>
          <t>12</t>
        </is>
      </c>
      <c r="G10" s="83" t="inlineStr">
        <is>
          <t>16</t>
        </is>
      </c>
      <c r="H10" s="83" t="inlineStr">
        <is>
          <t>22</t>
        </is>
      </c>
      <c r="I10" s="83" t="inlineStr">
        <is>
          <t>28</t>
        </is>
      </c>
      <c r="J10" s="83" t="inlineStr">
        <is>
          <t>34</t>
        </is>
      </c>
      <c r="K10" s="83" t="inlineStr">
        <is>
          <t>40</t>
        </is>
      </c>
      <c r="L10" s="222" t="inlineStr">
        <is>
          <t>50</t>
        </is>
      </c>
      <c r="M10" s="414" t="n"/>
    </row>
    <row r="11" ht="24" customHeight="1">
      <c r="A11" s="414" t="n"/>
      <c r="B11" s="132" t="inlineStr">
        <is>
          <t>敏捷值</t>
        </is>
      </c>
      <c r="C11" s="83" t="inlineStr">
        <is>
          <t>1</t>
        </is>
      </c>
      <c r="D11" s="83" t="inlineStr">
        <is>
          <t>2</t>
        </is>
      </c>
      <c r="E11" s="83" t="inlineStr">
        <is>
          <t>3</t>
        </is>
      </c>
      <c r="F11" s="83" t="inlineStr">
        <is>
          <t>4</t>
        </is>
      </c>
      <c r="G11" s="83" t="inlineStr">
        <is>
          <t>5</t>
        </is>
      </c>
      <c r="H11" s="83" t="inlineStr">
        <is>
          <t>6</t>
        </is>
      </c>
      <c r="I11" s="83" t="inlineStr">
        <is>
          <t>8</t>
        </is>
      </c>
      <c r="J11" s="83" t="inlineStr">
        <is>
          <t>10</t>
        </is>
      </c>
      <c r="K11" s="83" t="inlineStr">
        <is>
          <t>12</t>
        </is>
      </c>
      <c r="L11" s="222" t="inlineStr">
        <is>
          <t>15</t>
        </is>
      </c>
      <c r="M11" s="414" t="n"/>
    </row>
    <row r="12" ht="24" customHeight="1">
      <c r="A12" s="414" t="n"/>
      <c r="B12" s="132" t="inlineStr">
        <is>
          <t>力量值</t>
        </is>
      </c>
      <c r="C12" s="83" t="inlineStr">
        <is>
          <t>1</t>
        </is>
      </c>
      <c r="D12" s="83" t="inlineStr">
        <is>
          <t>2</t>
        </is>
      </c>
      <c r="E12" s="83" t="inlineStr">
        <is>
          <t>3</t>
        </is>
      </c>
      <c r="F12" s="83" t="inlineStr">
        <is>
          <t>4</t>
        </is>
      </c>
      <c r="G12" s="83" t="inlineStr">
        <is>
          <t>5</t>
        </is>
      </c>
      <c r="H12" s="83" t="inlineStr">
        <is>
          <t>6</t>
        </is>
      </c>
      <c r="I12" s="83" t="inlineStr">
        <is>
          <t>8</t>
        </is>
      </c>
      <c r="J12" s="83" t="inlineStr">
        <is>
          <t>10</t>
        </is>
      </c>
      <c r="K12" s="83" t="inlineStr">
        <is>
          <t>12</t>
        </is>
      </c>
      <c r="L12" s="222" t="inlineStr">
        <is>
          <t>15</t>
        </is>
      </c>
      <c r="M12" s="414" t="n"/>
    </row>
    <row r="13" ht="24" customHeight="1">
      <c r="A13" s="749" t="n"/>
      <c r="B13" s="1340" t="inlineStr">
        <is>
          <t>速度值</t>
        </is>
      </c>
      <c r="C13" s="299" t="inlineStr">
        <is>
          <t>1</t>
        </is>
      </c>
      <c r="D13" s="299" t="inlineStr">
        <is>
          <t>2</t>
        </is>
      </c>
      <c r="E13" s="299" t="inlineStr">
        <is>
          <t>3</t>
        </is>
      </c>
      <c r="F13" s="299" t="inlineStr">
        <is>
          <t>4</t>
        </is>
      </c>
      <c r="G13" s="299" t="inlineStr">
        <is>
          <t>5</t>
        </is>
      </c>
      <c r="H13" s="299" t="inlineStr">
        <is>
          <t>6</t>
        </is>
      </c>
      <c r="I13" s="299" t="inlineStr">
        <is>
          <t>8</t>
        </is>
      </c>
      <c r="J13" s="299" t="inlineStr">
        <is>
          <t>10</t>
        </is>
      </c>
      <c r="K13" s="299" t="inlineStr">
        <is>
          <t>12</t>
        </is>
      </c>
      <c r="L13" s="1334" t="inlineStr">
        <is>
          <t>15</t>
        </is>
      </c>
      <c r="M13" s="414" t="n"/>
    </row>
    <row r="14" ht="24" customHeight="1">
      <c r="A14" s="963" t="inlineStr">
        <is>
          <t>象形之理
30级开放</t>
        </is>
      </c>
      <c r="B14" s="339" t="inlineStr">
        <is>
          <t>战斗力</t>
        </is>
      </c>
      <c r="C14" s="340" t="inlineStr">
        <is>
          <t>0.2</t>
        </is>
      </c>
      <c r="D14" s="340" t="inlineStr">
        <is>
          <t>0.4</t>
        </is>
      </c>
      <c r="E14" s="340" t="inlineStr">
        <is>
          <t>0.8</t>
        </is>
      </c>
      <c r="F14" s="340" t="inlineStr">
        <is>
          <t>1.2</t>
        </is>
      </c>
      <c r="G14" s="340" t="inlineStr">
        <is>
          <t>1.6</t>
        </is>
      </c>
      <c r="H14" s="340" t="inlineStr">
        <is>
          <t>2</t>
        </is>
      </c>
      <c r="I14" s="340" t="inlineStr">
        <is>
          <t>2.6</t>
        </is>
      </c>
      <c r="J14" s="340" t="inlineStr">
        <is>
          <t>3.2</t>
        </is>
      </c>
      <c r="K14" s="340" t="inlineStr">
        <is>
          <t>4</t>
        </is>
      </c>
      <c r="L14" s="746" t="inlineStr">
        <is>
          <t>5.4</t>
        </is>
      </c>
      <c r="M14" s="1333" t="inlineStr">
        <is>
          <t>韦小宝
战斗力85
扫地僧
战斗力85
韦一笑
战斗力85</t>
        </is>
      </c>
    </row>
    <row r="15" ht="24" customHeight="1">
      <c r="A15" s="414" t="n"/>
      <c r="B15" s="237" t="inlineStr">
        <is>
          <t>进度值</t>
        </is>
      </c>
      <c r="C15" s="83" t="inlineStr">
        <is>
          <t>100</t>
        </is>
      </c>
      <c r="D15" s="83" t="inlineStr">
        <is>
          <t>200</t>
        </is>
      </c>
      <c r="E15" s="83" t="inlineStr">
        <is>
          <t>400</t>
        </is>
      </c>
      <c r="F15" s="83" t="inlineStr">
        <is>
          <t>900</t>
        </is>
      </c>
      <c r="G15" s="83" t="inlineStr">
        <is>
          <t>1600</t>
        </is>
      </c>
      <c r="H15" s="83" t="inlineStr">
        <is>
          <t>2800</t>
        </is>
      </c>
      <c r="I15" s="83" t="inlineStr">
        <is>
          <t>4400</t>
        </is>
      </c>
      <c r="J15" s="83" t="inlineStr">
        <is>
          <t>6500</t>
        </is>
      </c>
      <c r="K15" s="83" t="inlineStr">
        <is>
          <t>9200</t>
        </is>
      </c>
      <c r="L15" s="708" t="inlineStr">
        <is>
          <t>总计</t>
        </is>
      </c>
      <c r="M15" s="414" t="n"/>
    </row>
    <row r="16" ht="24" customHeight="1">
      <c r="A16" s="414" t="n"/>
      <c r="B16" s="239" t="inlineStr">
        <is>
          <t>满值洛书</t>
        </is>
      </c>
      <c r="C16" s="83">
        <f>ROUNDUP(C15/$N$1,0)</f>
        <v/>
      </c>
      <c r="D16" s="83">
        <f>ROUNDUP((D15+SUM($C15:C15)-SUM($C16:C16)*$N$1)/$N$1,0)</f>
        <v/>
      </c>
      <c r="E16" s="83">
        <f>ROUNDUP((E15+SUM($C15:D15)-SUM($C16:D16)*$N$1)/$N$1,0)</f>
        <v/>
      </c>
      <c r="F16" s="83">
        <f>ROUNDUP((F15+SUM($C15:E15)-SUM($C16:E16)*$N$1)/$N$1,0)</f>
        <v/>
      </c>
      <c r="G16" s="83">
        <f>ROUNDUP((G15+SUM($C15:F15)-SUM($C16:F16)*$N$1)/$N$1,0)</f>
        <v/>
      </c>
      <c r="H16" s="83">
        <f>ROUNDUP((H15+SUM($C15:G15)-SUM($C16:G16)*$N$1)/$N$1,0)</f>
        <v/>
      </c>
      <c r="I16" s="83">
        <f>ROUNDUP((I15+SUM($C15:H15)-SUM($C16:H16)*$N$1)/$N$1,0)</f>
        <v/>
      </c>
      <c r="J16" s="83">
        <f>ROUNDUP((J15+SUM($C15:I15)-SUM($C16:I16)*$N$1)/$N$1,0)</f>
        <v/>
      </c>
      <c r="K16" s="83">
        <f>ROUNDUP((K15+SUM($C15:J15)-SUM($C16:J16)*$N$1)/$N$1,0)</f>
        <v/>
      </c>
      <c r="L16" s="708">
        <f>SUM(C16:K16)</f>
        <v/>
      </c>
      <c r="M16" s="414" t="n"/>
    </row>
    <row r="17" ht="24" customHeight="1">
      <c r="A17" s="414" t="n"/>
      <c r="B17" s="1340" t="inlineStr">
        <is>
          <t>生命值</t>
        </is>
      </c>
      <c r="C17" s="299" t="inlineStr">
        <is>
          <t>2</t>
        </is>
      </c>
      <c r="D17" s="299" t="inlineStr">
        <is>
          <t>4</t>
        </is>
      </c>
      <c r="E17" s="299" t="inlineStr">
        <is>
          <t>8</t>
        </is>
      </c>
      <c r="F17" s="299" t="inlineStr">
        <is>
          <t>12</t>
        </is>
      </c>
      <c r="G17" s="299" t="inlineStr">
        <is>
          <t>16</t>
        </is>
      </c>
      <c r="H17" s="299" t="inlineStr">
        <is>
          <t>22</t>
        </is>
      </c>
      <c r="I17" s="299" t="inlineStr">
        <is>
          <t>28</t>
        </is>
      </c>
      <c r="J17" s="299" t="inlineStr">
        <is>
          <t>34</t>
        </is>
      </c>
      <c r="K17" s="299" t="inlineStr">
        <is>
          <t>40</t>
        </is>
      </c>
      <c r="L17" s="1334" t="inlineStr">
        <is>
          <t>50</t>
        </is>
      </c>
      <c r="M17" s="414" t="n"/>
    </row>
    <row r="18" ht="24" customHeight="1">
      <c r="A18" s="414" t="n"/>
      <c r="B18" s="657" t="inlineStr">
        <is>
          <t>战斗力</t>
        </is>
      </c>
      <c r="C18" s="340" t="inlineStr">
        <is>
          <t>0.2</t>
        </is>
      </c>
      <c r="D18" s="340" t="inlineStr">
        <is>
          <t>0.4</t>
        </is>
      </c>
      <c r="E18" s="340" t="inlineStr">
        <is>
          <t>0.8</t>
        </is>
      </c>
      <c r="F18" s="340" t="inlineStr">
        <is>
          <t>1.2</t>
        </is>
      </c>
      <c r="G18" s="340" t="inlineStr">
        <is>
          <t>1.6</t>
        </is>
      </c>
      <c r="H18" s="340" t="inlineStr">
        <is>
          <t>2</t>
        </is>
      </c>
      <c r="I18" s="340" t="inlineStr">
        <is>
          <t>2.6</t>
        </is>
      </c>
      <c r="J18" s="340" t="inlineStr">
        <is>
          <t>3.2</t>
        </is>
      </c>
      <c r="K18" s="340" t="inlineStr">
        <is>
          <t>4</t>
        </is>
      </c>
      <c r="L18" s="746" t="inlineStr">
        <is>
          <t>5.4</t>
        </is>
      </c>
      <c r="M18" s="414" t="n"/>
    </row>
    <row r="19" ht="24" customHeight="1">
      <c r="A19" s="414" t="n"/>
      <c r="B19" s="239" t="inlineStr">
        <is>
          <t>进度值</t>
        </is>
      </c>
      <c r="C19" s="83" t="inlineStr">
        <is>
          <t>100</t>
        </is>
      </c>
      <c r="D19" s="83" t="inlineStr">
        <is>
          <t>300</t>
        </is>
      </c>
      <c r="E19" s="83" t="inlineStr">
        <is>
          <t>700</t>
        </is>
      </c>
      <c r="F19" s="83" t="inlineStr">
        <is>
          <t>1400</t>
        </is>
      </c>
      <c r="G19" s="83" t="inlineStr">
        <is>
          <t>2600</t>
        </is>
      </c>
      <c r="H19" s="83" t="inlineStr">
        <is>
          <t>4400</t>
        </is>
      </c>
      <c r="I19" s="83" t="inlineStr">
        <is>
          <t>7000</t>
        </is>
      </c>
      <c r="J19" s="83" t="inlineStr">
        <is>
          <t>10400</t>
        </is>
      </c>
      <c r="K19" s="83" t="inlineStr">
        <is>
          <t>14700</t>
        </is>
      </c>
      <c r="L19" s="708" t="inlineStr">
        <is>
          <t>总计</t>
        </is>
      </c>
      <c r="M19" s="414" t="n"/>
    </row>
    <row r="20" ht="24" customHeight="1">
      <c r="A20" s="414" t="n"/>
      <c r="B20" s="239" t="inlineStr">
        <is>
          <t>满值洛书</t>
        </is>
      </c>
      <c r="C20" s="83">
        <f>ROUNDUP(C19/$N$1,0)</f>
        <v/>
      </c>
      <c r="D20" s="83">
        <f>ROUNDUP((D19+SUM($C19:C19)-SUM($C20:C20)*$N$1)/$N$1,0)</f>
        <v/>
      </c>
      <c r="E20" s="83">
        <f>ROUNDUP((E19+SUM($C19:D19)-SUM($C20:D20)*$N$1)/$N$1,0)</f>
        <v/>
      </c>
      <c r="F20" s="83">
        <f>ROUNDUP((F19+SUM($C19:E19)-SUM($C20:E20)*$N$1)/$N$1,0)</f>
        <v/>
      </c>
      <c r="G20" s="83">
        <f>ROUNDUP((G19+SUM($C19:F19)-SUM($C20:F20)*$N$1)/$N$1,0)</f>
        <v/>
      </c>
      <c r="H20" s="83">
        <f>ROUNDUP((H19+SUM($C19:G19)-SUM($C20:G20)*$N$1)/$N$1,0)</f>
        <v/>
      </c>
      <c r="I20" s="83">
        <f>ROUNDUP((I19+SUM($C19:H19)-SUM($C20:H20)*$N$1)/$N$1,0)</f>
        <v/>
      </c>
      <c r="J20" s="83">
        <f>ROUNDUP((J19+SUM($C19:I19)-SUM($C20:I20)*$N$1)/$N$1,0)</f>
        <v/>
      </c>
      <c r="K20" s="83">
        <f>ROUNDUP((K19+SUM($C19:J19)-SUM($C20:J20)*$N$1)/$N$1,0)</f>
        <v/>
      </c>
      <c r="L20" s="708">
        <f>SUM(C20:K20)</f>
        <v/>
      </c>
      <c r="M20" s="414" t="n"/>
    </row>
    <row r="21" ht="24" customHeight="1">
      <c r="A21" s="414" t="n"/>
      <c r="B21" s="132" t="inlineStr">
        <is>
          <t>暴击伤害</t>
        </is>
      </c>
      <c r="C21" s="83" t="inlineStr">
        <is>
          <t>2%</t>
        </is>
      </c>
      <c r="D21" s="83" t="inlineStr">
        <is>
          <t>4%</t>
        </is>
      </c>
      <c r="E21" s="83" t="inlineStr">
        <is>
          <t>6%</t>
        </is>
      </c>
      <c r="F21" s="83" t="inlineStr">
        <is>
          <t>9%</t>
        </is>
      </c>
      <c r="G21" s="83" t="inlineStr">
        <is>
          <t>12%</t>
        </is>
      </c>
      <c r="H21" s="83" t="inlineStr">
        <is>
          <t>15%</t>
        </is>
      </c>
      <c r="I21" s="83" t="inlineStr">
        <is>
          <t>18%</t>
        </is>
      </c>
      <c r="J21" s="83" t="inlineStr">
        <is>
          <t>21%</t>
        </is>
      </c>
      <c r="K21" s="83" t="inlineStr">
        <is>
          <t>25%</t>
        </is>
      </c>
      <c r="L21" s="222" t="inlineStr">
        <is>
          <t>30%</t>
        </is>
      </c>
      <c r="M21" s="414" t="n"/>
    </row>
    <row r="22" ht="24" customHeight="1">
      <c r="A22" s="414" t="n"/>
      <c r="B22" s="239" t="inlineStr">
        <is>
          <t>大型闪避</t>
        </is>
      </c>
      <c r="C22" s="83" t="inlineStr">
        <is>
          <t>1%</t>
        </is>
      </c>
      <c r="D22" s="83" t="inlineStr">
        <is>
          <t>2%</t>
        </is>
      </c>
      <c r="E22" s="83" t="inlineStr">
        <is>
          <t>3%</t>
        </is>
      </c>
      <c r="F22" s="83" t="inlineStr">
        <is>
          <t>4%</t>
        </is>
      </c>
      <c r="G22" s="83" t="inlineStr">
        <is>
          <t>5%</t>
        </is>
      </c>
      <c r="H22" s="83" t="inlineStr">
        <is>
          <t>7%</t>
        </is>
      </c>
      <c r="I22" s="83" t="inlineStr">
        <is>
          <t>9%</t>
        </is>
      </c>
      <c r="J22" s="83" t="inlineStr">
        <is>
          <t>12%</t>
        </is>
      </c>
      <c r="K22" s="83" t="inlineStr">
        <is>
          <t>15%</t>
        </is>
      </c>
      <c r="L22" s="222" t="inlineStr">
        <is>
          <t>20%</t>
        </is>
      </c>
      <c r="M22" s="414" t="n"/>
    </row>
    <row r="23" ht="24" customHeight="1">
      <c r="A23" s="749" t="n"/>
      <c r="B23" s="1340" t="inlineStr">
        <is>
          <t>中型闪避</t>
        </is>
      </c>
      <c r="C23" s="299" t="inlineStr">
        <is>
          <t>1%</t>
        </is>
      </c>
      <c r="D23" s="299" t="inlineStr">
        <is>
          <t>2%</t>
        </is>
      </c>
      <c r="E23" s="299" t="inlineStr">
        <is>
          <t>3%</t>
        </is>
      </c>
      <c r="F23" s="299" t="inlineStr">
        <is>
          <t>4%</t>
        </is>
      </c>
      <c r="G23" s="299" t="inlineStr">
        <is>
          <t>5%</t>
        </is>
      </c>
      <c r="H23" s="299" t="inlineStr">
        <is>
          <t>7%</t>
        </is>
      </c>
      <c r="I23" s="299" t="inlineStr">
        <is>
          <t>9%</t>
        </is>
      </c>
      <c r="J23" s="299" t="inlineStr">
        <is>
          <t>12%</t>
        </is>
      </c>
      <c r="K23" s="299" t="inlineStr">
        <is>
          <t>15%</t>
        </is>
      </c>
      <c r="L23" s="1334" t="inlineStr">
        <is>
          <t>20%</t>
        </is>
      </c>
      <c r="M23" s="414" t="n"/>
    </row>
    <row r="24" ht="24" customHeight="1">
      <c r="A24" s="963" t="inlineStr">
        <is>
          <t>五行之理
35级开放</t>
        </is>
      </c>
      <c r="B24" s="657" t="inlineStr">
        <is>
          <t>战斗力</t>
        </is>
      </c>
      <c r="C24" s="340" t="inlineStr">
        <is>
          <t>0.2</t>
        </is>
      </c>
      <c r="D24" s="340" t="inlineStr">
        <is>
          <t>0.4</t>
        </is>
      </c>
      <c r="E24" s="340" t="inlineStr">
        <is>
          <t>0.8</t>
        </is>
      </c>
      <c r="F24" s="340" t="inlineStr">
        <is>
          <t>1.2</t>
        </is>
      </c>
      <c r="G24" s="340" t="inlineStr">
        <is>
          <t>1.6</t>
        </is>
      </c>
      <c r="H24" s="340" t="inlineStr">
        <is>
          <t>2</t>
        </is>
      </c>
      <c r="I24" s="340" t="inlineStr">
        <is>
          <t>2.6</t>
        </is>
      </c>
      <c r="J24" s="340" t="inlineStr">
        <is>
          <t>3.2</t>
        </is>
      </c>
      <c r="K24" s="340" t="inlineStr">
        <is>
          <t>4</t>
        </is>
      </c>
      <c r="L24" s="746" t="inlineStr">
        <is>
          <t>5.4</t>
        </is>
      </c>
      <c r="M24" s="1333" t="inlineStr">
        <is>
          <t>齐天大圣
战斗力90
丘处机
战斗力90
小龙女
战斗力90
韦小宝
战斗力90</t>
        </is>
      </c>
    </row>
    <row r="25" ht="24" customHeight="1">
      <c r="A25" s="414" t="n"/>
      <c r="B25" s="239" t="inlineStr">
        <is>
          <t>进度值</t>
        </is>
      </c>
      <c r="C25" s="83" t="inlineStr">
        <is>
          <t>100</t>
        </is>
      </c>
      <c r="D25" s="83" t="inlineStr">
        <is>
          <t>200</t>
        </is>
      </c>
      <c r="E25" s="83" t="inlineStr">
        <is>
          <t>400</t>
        </is>
      </c>
      <c r="F25" s="83" t="inlineStr">
        <is>
          <t>900</t>
        </is>
      </c>
      <c r="G25" s="83" t="inlineStr">
        <is>
          <t>1600</t>
        </is>
      </c>
      <c r="H25" s="83" t="inlineStr">
        <is>
          <t>2800</t>
        </is>
      </c>
      <c r="I25" s="83" t="inlineStr">
        <is>
          <t>4400</t>
        </is>
      </c>
      <c r="J25" s="83" t="inlineStr">
        <is>
          <t>6500</t>
        </is>
      </c>
      <c r="K25" s="83" t="inlineStr">
        <is>
          <t>9200</t>
        </is>
      </c>
      <c r="L25" s="708" t="inlineStr">
        <is>
          <t>总计</t>
        </is>
      </c>
      <c r="M25" s="414" t="n"/>
    </row>
    <row r="26" ht="24" customHeight="1">
      <c r="A26" s="414" t="n"/>
      <c r="B26" s="239" t="inlineStr">
        <is>
          <t>满值洛书</t>
        </is>
      </c>
      <c r="C26" s="83">
        <f>ROUNDUP(C25/$N$1,0)</f>
        <v/>
      </c>
      <c r="D26" s="83">
        <f>ROUNDUP((D25+SUM($C25:C25)-SUM($C26:C26)*$N$1)/$N$1,0)</f>
        <v/>
      </c>
      <c r="E26" s="83">
        <f>ROUNDUP((E25+SUM($C25:D25)-SUM($C26:D26)*$N$1)/$N$1,0)</f>
        <v/>
      </c>
      <c r="F26" s="83">
        <f>ROUNDUP((F25+SUM($C25:E25)-SUM($C26:E26)*$N$1)/$N$1,0)</f>
        <v/>
      </c>
      <c r="G26" s="83">
        <f>ROUNDUP((G25+SUM($C25:F25)-SUM($C26:F26)*$N$1)/$N$1,0)</f>
        <v/>
      </c>
      <c r="H26" s="83">
        <f>ROUNDUP((H25+SUM($C25:G25)-SUM($C26:G26)*$N$1)/$N$1,0)</f>
        <v/>
      </c>
      <c r="I26" s="83">
        <f>ROUNDUP((I25+SUM($C25:H25)-SUM($C26:H26)*$N$1)/$N$1,0)</f>
        <v/>
      </c>
      <c r="J26" s="83">
        <f>ROUNDUP((J25+SUM($C25:I25)-SUM($C26:I26)*$N$1)/$N$1,0)</f>
        <v/>
      </c>
      <c r="K26" s="83">
        <f>ROUNDUP((K25+SUM($C25:J25)-SUM($C26:J26)*$N$1)/$N$1,0)</f>
        <v/>
      </c>
      <c r="L26" s="708">
        <f>SUM(C26:K26)</f>
        <v/>
      </c>
      <c r="M26" s="414" t="n"/>
    </row>
    <row r="27" ht="24" customHeight="1">
      <c r="A27" s="414" t="n"/>
      <c r="B27" s="1340" t="inlineStr">
        <is>
          <t>生命值</t>
        </is>
      </c>
      <c r="C27" s="299" t="inlineStr">
        <is>
          <t>2</t>
        </is>
      </c>
      <c r="D27" s="299" t="inlineStr">
        <is>
          <t>4</t>
        </is>
      </c>
      <c r="E27" s="299" t="inlineStr">
        <is>
          <t>8</t>
        </is>
      </c>
      <c r="F27" s="299" t="inlineStr">
        <is>
          <t>12</t>
        </is>
      </c>
      <c r="G27" s="299" t="inlineStr">
        <is>
          <t>16</t>
        </is>
      </c>
      <c r="H27" s="299" t="inlineStr">
        <is>
          <t>22</t>
        </is>
      </c>
      <c r="I27" s="299" t="inlineStr">
        <is>
          <t>28</t>
        </is>
      </c>
      <c r="J27" s="299" t="inlineStr">
        <is>
          <t>34</t>
        </is>
      </c>
      <c r="K27" s="299" t="inlineStr">
        <is>
          <t>40</t>
        </is>
      </c>
      <c r="L27" s="1334" t="inlineStr">
        <is>
          <t>50</t>
        </is>
      </c>
      <c r="M27" s="414" t="n"/>
    </row>
    <row r="28" ht="24" customHeight="1">
      <c r="A28" s="414" t="n"/>
      <c r="B28" s="657" t="inlineStr">
        <is>
          <t>战斗力</t>
        </is>
      </c>
      <c r="C28" s="340" t="inlineStr">
        <is>
          <t>0.2</t>
        </is>
      </c>
      <c r="D28" s="340" t="inlineStr">
        <is>
          <t>0.4</t>
        </is>
      </c>
      <c r="E28" s="340" t="inlineStr">
        <is>
          <t>0.8</t>
        </is>
      </c>
      <c r="F28" s="340" t="inlineStr">
        <is>
          <t>1.2</t>
        </is>
      </c>
      <c r="G28" s="340" t="inlineStr">
        <is>
          <t>1.6</t>
        </is>
      </c>
      <c r="H28" s="340" t="inlineStr">
        <is>
          <t>2</t>
        </is>
      </c>
      <c r="I28" s="340" t="inlineStr">
        <is>
          <t>2.6</t>
        </is>
      </c>
      <c r="J28" s="340" t="inlineStr">
        <is>
          <t>3.2</t>
        </is>
      </c>
      <c r="K28" s="340" t="inlineStr">
        <is>
          <t>4</t>
        </is>
      </c>
      <c r="L28" s="746" t="inlineStr">
        <is>
          <t>5.4</t>
        </is>
      </c>
      <c r="M28" s="414" t="n"/>
    </row>
    <row r="29" ht="24" customHeight="1">
      <c r="A29" s="414" t="n"/>
      <c r="B29" s="239" t="inlineStr">
        <is>
          <t>进度值</t>
        </is>
      </c>
      <c r="C29" s="83" t="inlineStr">
        <is>
          <t>100</t>
        </is>
      </c>
      <c r="D29" s="83" t="inlineStr">
        <is>
          <t>300</t>
        </is>
      </c>
      <c r="E29" s="83" t="inlineStr">
        <is>
          <t>700</t>
        </is>
      </c>
      <c r="F29" s="83" t="inlineStr">
        <is>
          <t>1400</t>
        </is>
      </c>
      <c r="G29" s="83" t="inlineStr">
        <is>
          <t>2600</t>
        </is>
      </c>
      <c r="H29" s="83" t="inlineStr">
        <is>
          <t>4400</t>
        </is>
      </c>
      <c r="I29" s="83" t="inlineStr">
        <is>
          <t>7000</t>
        </is>
      </c>
      <c r="J29" s="83" t="inlineStr">
        <is>
          <t>10400</t>
        </is>
      </c>
      <c r="K29" s="83" t="inlineStr">
        <is>
          <t>14700</t>
        </is>
      </c>
      <c r="L29" s="708" t="inlineStr">
        <is>
          <t>总计</t>
        </is>
      </c>
      <c r="M29" s="414" t="n"/>
    </row>
    <row r="30" ht="24" customHeight="1">
      <c r="A30" s="414" t="n"/>
      <c r="B30" s="239" t="inlineStr">
        <is>
          <t>满值洛书</t>
        </is>
      </c>
      <c r="C30" s="83">
        <f>ROUNDUP(C29/$N$1,0)</f>
        <v/>
      </c>
      <c r="D30" s="83">
        <f>ROUNDUP((D29+SUM($C29:C29)-SUM($C30:C30)*$N$1)/$N$1,0)</f>
        <v/>
      </c>
      <c r="E30" s="83">
        <f>ROUNDUP((E29+SUM($C29:D29)-SUM($C30:D30)*$N$1)/$N$1,0)</f>
        <v/>
      </c>
      <c r="F30" s="83">
        <f>ROUNDUP((F29+SUM($C29:E29)-SUM($C30:E30)*$N$1)/$N$1,0)</f>
        <v/>
      </c>
      <c r="G30" s="83">
        <f>ROUNDUP((G29+SUM($C29:F29)-SUM($C30:F30)*$N$1)/$N$1,0)</f>
        <v/>
      </c>
      <c r="H30" s="83">
        <f>ROUNDUP((H29+SUM($C29:G29)-SUM($C30:G30)*$N$1)/$N$1,0)</f>
        <v/>
      </c>
      <c r="I30" s="83">
        <f>ROUNDUP((I29+SUM($C29:H29)-SUM($C30:H30)*$N$1)/$N$1,0)</f>
        <v/>
      </c>
      <c r="J30" s="83">
        <f>ROUNDUP((J29+SUM($C29:I29)-SUM($C30:I30)*$N$1)/$N$1,0)</f>
        <v/>
      </c>
      <c r="K30" s="83">
        <f>ROUNDUP((K29+SUM($C29:J29)-SUM($C30:J30)*$N$1)/$N$1,0)</f>
        <v/>
      </c>
      <c r="L30" s="708">
        <f>SUM(C30:K30)</f>
        <v/>
      </c>
      <c r="M30" s="414" t="n"/>
    </row>
    <row r="31" ht="24" customHeight="1">
      <c r="A31" s="414" t="n"/>
      <c r="B31" s="132" t="inlineStr">
        <is>
          <t>暴击减伤</t>
        </is>
      </c>
      <c r="C31" s="83" t="inlineStr">
        <is>
          <t>2%</t>
        </is>
      </c>
      <c r="D31" s="83" t="inlineStr">
        <is>
          <t>4%</t>
        </is>
      </c>
      <c r="E31" s="83" t="inlineStr">
        <is>
          <t>6%</t>
        </is>
      </c>
      <c r="F31" s="83" t="inlineStr">
        <is>
          <t>9%</t>
        </is>
      </c>
      <c r="G31" s="83" t="inlineStr">
        <is>
          <t>12%</t>
        </is>
      </c>
      <c r="H31" s="83" t="inlineStr">
        <is>
          <t>15%</t>
        </is>
      </c>
      <c r="I31" s="83" t="inlineStr">
        <is>
          <t>18%</t>
        </is>
      </c>
      <c r="J31" s="83" t="inlineStr">
        <is>
          <t>21%</t>
        </is>
      </c>
      <c r="K31" s="83" t="inlineStr">
        <is>
          <t>25%</t>
        </is>
      </c>
      <c r="L31" s="222" t="inlineStr">
        <is>
          <t>30%</t>
        </is>
      </c>
      <c r="M31" s="414" t="n"/>
    </row>
    <row r="32" ht="24" customHeight="1">
      <c r="A32" s="414" t="n"/>
      <c r="B32" s="239" t="inlineStr">
        <is>
          <t>小型闪避</t>
        </is>
      </c>
      <c r="C32" s="83" t="inlineStr">
        <is>
          <t>1%</t>
        </is>
      </c>
      <c r="D32" s="83" t="inlineStr">
        <is>
          <t>2%</t>
        </is>
      </c>
      <c r="E32" s="83" t="inlineStr">
        <is>
          <t>3%</t>
        </is>
      </c>
      <c r="F32" s="83" t="inlineStr">
        <is>
          <t>4%</t>
        </is>
      </c>
      <c r="G32" s="83" t="inlineStr">
        <is>
          <t>5%</t>
        </is>
      </c>
      <c r="H32" s="83" t="inlineStr">
        <is>
          <t>7%</t>
        </is>
      </c>
      <c r="I32" s="83" t="inlineStr">
        <is>
          <t>9%</t>
        </is>
      </c>
      <c r="J32" s="83" t="inlineStr">
        <is>
          <t>12%</t>
        </is>
      </c>
      <c r="K32" s="83" t="inlineStr">
        <is>
          <t>15%</t>
        </is>
      </c>
      <c r="L32" s="222" t="inlineStr">
        <is>
          <t>20%</t>
        </is>
      </c>
      <c r="M32" s="414" t="n"/>
    </row>
    <row r="33" ht="24" customHeight="1">
      <c r="A33" s="749" t="n"/>
      <c r="B33" s="1340" t="inlineStr">
        <is>
          <t>投掷闪避</t>
        </is>
      </c>
      <c r="C33" s="299" t="inlineStr">
        <is>
          <t>1%</t>
        </is>
      </c>
      <c r="D33" s="299" t="inlineStr">
        <is>
          <t>2%</t>
        </is>
      </c>
      <c r="E33" s="299" t="inlineStr">
        <is>
          <t>3%</t>
        </is>
      </c>
      <c r="F33" s="299" t="inlineStr">
        <is>
          <t>4%</t>
        </is>
      </c>
      <c r="G33" s="299" t="inlineStr">
        <is>
          <t>5%</t>
        </is>
      </c>
      <c r="H33" s="299" t="inlineStr">
        <is>
          <t>7%</t>
        </is>
      </c>
      <c r="I33" s="299" t="inlineStr">
        <is>
          <t>9%</t>
        </is>
      </c>
      <c r="J33" s="299" t="inlineStr">
        <is>
          <t>12%</t>
        </is>
      </c>
      <c r="K33" s="299" t="inlineStr">
        <is>
          <t>15%</t>
        </is>
      </c>
      <c r="L33" s="1334" t="inlineStr">
        <is>
          <t>20%</t>
        </is>
      </c>
      <c r="M33" s="414" t="n"/>
    </row>
    <row r="34" ht="24" customHeight="1">
      <c r="A34" s="963" t="inlineStr">
        <is>
          <t>阴阳之理
35级开放</t>
        </is>
      </c>
      <c r="B34" s="657" t="inlineStr">
        <is>
          <t>战斗力</t>
        </is>
      </c>
      <c r="C34" s="340" t="inlineStr">
        <is>
          <t>0.2</t>
        </is>
      </c>
      <c r="D34" s="340" t="inlineStr">
        <is>
          <t>0.4</t>
        </is>
      </c>
      <c r="E34" s="340" t="inlineStr">
        <is>
          <t>0.8</t>
        </is>
      </c>
      <c r="F34" s="340" t="inlineStr">
        <is>
          <t>1.2</t>
        </is>
      </c>
      <c r="G34" s="340" t="inlineStr">
        <is>
          <t>1.6</t>
        </is>
      </c>
      <c r="H34" s="340" t="inlineStr">
        <is>
          <t>2</t>
        </is>
      </c>
      <c r="I34" s="340" t="inlineStr">
        <is>
          <t>2.6</t>
        </is>
      </c>
      <c r="J34" s="340" t="inlineStr">
        <is>
          <t>3.2</t>
        </is>
      </c>
      <c r="K34" s="340" t="inlineStr">
        <is>
          <t>4</t>
        </is>
      </c>
      <c r="L34" s="746" t="inlineStr">
        <is>
          <t>5.4</t>
        </is>
      </c>
      <c r="M34" s="1333" t="inlineStr">
        <is>
          <t>诸葛孔明
战斗力90
扫地僧
战斗力90
丁春秋
战斗力90
鹤笔翁
战斗力90</t>
        </is>
      </c>
    </row>
    <row r="35" ht="24" customHeight="1">
      <c r="A35" s="414" t="n"/>
      <c r="B35" s="239" t="inlineStr">
        <is>
          <t>进度值</t>
        </is>
      </c>
      <c r="C35" s="83" t="inlineStr">
        <is>
          <t>100</t>
        </is>
      </c>
      <c r="D35" s="83" t="inlineStr">
        <is>
          <t>200</t>
        </is>
      </c>
      <c r="E35" s="83" t="inlineStr">
        <is>
          <t>400</t>
        </is>
      </c>
      <c r="F35" s="83" t="inlineStr">
        <is>
          <t>900</t>
        </is>
      </c>
      <c r="G35" s="83" t="inlineStr">
        <is>
          <t>1600</t>
        </is>
      </c>
      <c r="H35" s="83" t="inlineStr">
        <is>
          <t>2800</t>
        </is>
      </c>
      <c r="I35" s="83" t="inlineStr">
        <is>
          <t>4400</t>
        </is>
      </c>
      <c r="J35" s="83" t="inlineStr">
        <is>
          <t>6500</t>
        </is>
      </c>
      <c r="K35" s="83" t="inlineStr">
        <is>
          <t>9200</t>
        </is>
      </c>
      <c r="L35" s="708" t="inlineStr">
        <is>
          <t>总计</t>
        </is>
      </c>
      <c r="M35" s="414" t="n"/>
    </row>
    <row r="36" ht="24" customHeight="1">
      <c r="A36" s="414" t="n"/>
      <c r="B36" s="239" t="inlineStr">
        <is>
          <t>满值洛书</t>
        </is>
      </c>
      <c r="C36" s="83">
        <f>ROUNDUP(C35/$N$1,0)</f>
        <v/>
      </c>
      <c r="D36" s="83">
        <f>ROUNDUP((D35+SUM($C35:C35)-SUM($C36:C36)*$N$1)/$N$1,0)</f>
        <v/>
      </c>
      <c r="E36" s="83">
        <f>ROUNDUP((E35+SUM($C35:D35)-SUM($C36:D36)*$N$1)/$N$1,0)</f>
        <v/>
      </c>
      <c r="F36" s="83">
        <f>ROUNDUP((F35+SUM($C35:E35)-SUM($C36:E36)*$N$1)/$N$1,0)</f>
        <v/>
      </c>
      <c r="G36" s="83">
        <f>ROUNDUP((G35+SUM($C35:F35)-SUM($C36:F36)*$N$1)/$N$1,0)</f>
        <v/>
      </c>
      <c r="H36" s="83">
        <f>ROUNDUP((H35+SUM($C35:G35)-SUM($C36:G36)*$N$1)/$N$1,0)</f>
        <v/>
      </c>
      <c r="I36" s="83">
        <f>ROUNDUP((I35+SUM($C35:H35)-SUM($C36:H36)*$N$1)/$N$1,0)</f>
        <v/>
      </c>
      <c r="J36" s="83">
        <f>ROUNDUP((J35+SUM($C35:I35)-SUM($C36:I36)*$N$1)/$N$1,0)</f>
        <v/>
      </c>
      <c r="K36" s="83">
        <f>ROUNDUP((K35+SUM($C35:J35)-SUM($C36:J36)*$N$1)/$N$1,0)</f>
        <v/>
      </c>
      <c r="L36" s="708">
        <f>SUM(C36:K36)</f>
        <v/>
      </c>
      <c r="M36" s="414" t="n"/>
    </row>
    <row r="37" ht="24" customHeight="1">
      <c r="A37" s="414" t="n"/>
      <c r="B37" s="1340" t="inlineStr">
        <is>
          <t>生命值</t>
        </is>
      </c>
      <c r="C37" s="299" t="inlineStr">
        <is>
          <t>2</t>
        </is>
      </c>
      <c r="D37" s="299" t="inlineStr">
        <is>
          <t>4</t>
        </is>
      </c>
      <c r="E37" s="299" t="inlineStr">
        <is>
          <t>8</t>
        </is>
      </c>
      <c r="F37" s="299" t="inlineStr">
        <is>
          <t>12</t>
        </is>
      </c>
      <c r="G37" s="299" t="inlineStr">
        <is>
          <t>16</t>
        </is>
      </c>
      <c r="H37" s="299" t="inlineStr">
        <is>
          <t>22</t>
        </is>
      </c>
      <c r="I37" s="299" t="inlineStr">
        <is>
          <t>28</t>
        </is>
      </c>
      <c r="J37" s="299" t="inlineStr">
        <is>
          <t>34</t>
        </is>
      </c>
      <c r="K37" s="299" t="inlineStr">
        <is>
          <t>40</t>
        </is>
      </c>
      <c r="L37" s="1334" t="inlineStr">
        <is>
          <t>50</t>
        </is>
      </c>
      <c r="M37" s="414" t="n"/>
    </row>
    <row r="38" ht="24" customHeight="1">
      <c r="A38" s="414" t="n"/>
      <c r="B38" s="657" t="inlineStr">
        <is>
          <t>战斗力</t>
        </is>
      </c>
      <c r="C38" s="340" t="inlineStr">
        <is>
          <t>0.2</t>
        </is>
      </c>
      <c r="D38" s="340" t="inlineStr">
        <is>
          <t>0.4</t>
        </is>
      </c>
      <c r="E38" s="340" t="inlineStr">
        <is>
          <t>0.8</t>
        </is>
      </c>
      <c r="F38" s="340" t="inlineStr">
        <is>
          <t>1.2</t>
        </is>
      </c>
      <c r="G38" s="340" t="inlineStr">
        <is>
          <t>1.6</t>
        </is>
      </c>
      <c r="H38" s="340" t="inlineStr">
        <is>
          <t>2</t>
        </is>
      </c>
      <c r="I38" s="340" t="inlineStr">
        <is>
          <t>2.6</t>
        </is>
      </c>
      <c r="J38" s="340" t="inlineStr">
        <is>
          <t>3.2</t>
        </is>
      </c>
      <c r="K38" s="340" t="inlineStr">
        <is>
          <t>4</t>
        </is>
      </c>
      <c r="L38" s="746" t="inlineStr">
        <is>
          <t>5.4</t>
        </is>
      </c>
      <c r="M38" s="414" t="n"/>
    </row>
    <row r="39" ht="24" customHeight="1">
      <c r="A39" s="414" t="n"/>
      <c r="B39" s="239" t="inlineStr">
        <is>
          <t>进度值</t>
        </is>
      </c>
      <c r="C39" s="83" t="inlineStr">
        <is>
          <t>100</t>
        </is>
      </c>
      <c r="D39" s="83" t="inlineStr">
        <is>
          <t>300</t>
        </is>
      </c>
      <c r="E39" s="83" t="inlineStr">
        <is>
          <t>700</t>
        </is>
      </c>
      <c r="F39" s="83" t="inlineStr">
        <is>
          <t>1400</t>
        </is>
      </c>
      <c r="G39" s="83" t="inlineStr">
        <is>
          <t>2600</t>
        </is>
      </c>
      <c r="H39" s="83" t="inlineStr">
        <is>
          <t>4400</t>
        </is>
      </c>
      <c r="I39" s="83" t="inlineStr">
        <is>
          <t>7000</t>
        </is>
      </c>
      <c r="J39" s="83" t="inlineStr">
        <is>
          <t>10400</t>
        </is>
      </c>
      <c r="K39" s="83" t="inlineStr">
        <is>
          <t>14700</t>
        </is>
      </c>
      <c r="L39" s="708" t="inlineStr">
        <is>
          <t>总计</t>
        </is>
      </c>
      <c r="M39" s="414" t="n"/>
    </row>
    <row r="40" ht="24" customHeight="1">
      <c r="A40" s="414" t="n"/>
      <c r="B40" s="239" t="inlineStr">
        <is>
          <t>满值洛书</t>
        </is>
      </c>
      <c r="C40" s="83">
        <f>ROUNDUP(C39/$N$1,0)</f>
        <v/>
      </c>
      <c r="D40" s="83">
        <f>ROUNDUP((D39+SUM($C39:C39)-SUM($C40:C40)*$N$1)/$N$1,0)</f>
        <v/>
      </c>
      <c r="E40" s="83">
        <f>ROUNDUP((E39+SUM($C39:D39)-SUM($C40:D40)*$N$1)/$N$1,0)</f>
        <v/>
      </c>
      <c r="F40" s="83">
        <f>ROUNDUP((F39+SUM($C39:E39)-SUM($C40:E40)*$N$1)/$N$1,0)</f>
        <v/>
      </c>
      <c r="G40" s="83">
        <f>ROUNDUP((G39+SUM($C39:F39)-SUM($C40:F40)*$N$1)/$N$1,0)</f>
        <v/>
      </c>
      <c r="H40" s="83">
        <f>ROUNDUP((H39+SUM($C39:G39)-SUM($C40:G40)*$N$1)/$N$1,0)</f>
        <v/>
      </c>
      <c r="I40" s="83">
        <f>ROUNDUP((I39+SUM($C39:H39)-SUM($C40:H40)*$N$1)/$N$1,0)</f>
        <v/>
      </c>
      <c r="J40" s="83">
        <f>ROUNDUP((J39+SUM($C39:I39)-SUM($C40:I40)*$N$1)/$N$1,0)</f>
        <v/>
      </c>
      <c r="K40" s="83">
        <f>ROUNDUP((K39+SUM($C39:J39)-SUM($C40:J40)*$N$1)/$N$1,0)</f>
        <v/>
      </c>
      <c r="L40" s="708">
        <f>SUM(C40:K40)</f>
        <v/>
      </c>
      <c r="M40" s="414" t="n"/>
    </row>
    <row r="41" ht="24" customHeight="1">
      <c r="A41" s="414" t="n"/>
      <c r="B41" s="239" t="inlineStr">
        <is>
          <t>技能附伤</t>
        </is>
      </c>
      <c r="C41" s="83" t="inlineStr">
        <is>
          <t>1</t>
        </is>
      </c>
      <c r="D41" s="83" t="inlineStr">
        <is>
          <t>2</t>
        </is>
      </c>
      <c r="E41" s="83" t="inlineStr">
        <is>
          <t>3</t>
        </is>
      </c>
      <c r="F41" s="83" t="inlineStr">
        <is>
          <t>6</t>
        </is>
      </c>
      <c r="G41" s="83" t="inlineStr">
        <is>
          <t>9</t>
        </is>
      </c>
      <c r="H41" s="83" t="inlineStr">
        <is>
          <t>12</t>
        </is>
      </c>
      <c r="I41" s="83" t="inlineStr">
        <is>
          <t>16</t>
        </is>
      </c>
      <c r="J41" s="83" t="inlineStr">
        <is>
          <t>20</t>
        </is>
      </c>
      <c r="K41" s="83" t="inlineStr">
        <is>
          <t>24</t>
        </is>
      </c>
      <c r="L41" s="222" t="inlineStr">
        <is>
          <t>30</t>
        </is>
      </c>
      <c r="M41" s="414" t="n"/>
    </row>
    <row r="42" ht="24" customHeight="1">
      <c r="A42" s="414" t="n"/>
      <c r="B42" s="1340" t="inlineStr">
        <is>
          <t>技能附减</t>
        </is>
      </c>
      <c r="C42" s="299" t="inlineStr">
        <is>
          <t>1</t>
        </is>
      </c>
      <c r="D42" s="299" t="inlineStr">
        <is>
          <t>2</t>
        </is>
      </c>
      <c r="E42" s="299" t="inlineStr">
        <is>
          <t>3</t>
        </is>
      </c>
      <c r="F42" s="299" t="inlineStr">
        <is>
          <t>6</t>
        </is>
      </c>
      <c r="G42" s="299" t="inlineStr">
        <is>
          <t>9</t>
        </is>
      </c>
      <c r="H42" s="299" t="inlineStr">
        <is>
          <t>12</t>
        </is>
      </c>
      <c r="I42" s="299" t="inlineStr">
        <is>
          <t>16</t>
        </is>
      </c>
      <c r="J42" s="299" t="inlineStr">
        <is>
          <t>20</t>
        </is>
      </c>
      <c r="K42" s="299" t="inlineStr">
        <is>
          <t>24</t>
        </is>
      </c>
      <c r="L42" s="1334" t="inlineStr">
        <is>
          <t>30</t>
        </is>
      </c>
      <c r="M42" s="414" t="n"/>
    </row>
    <row r="43" ht="24" customHeight="1">
      <c r="A43" s="414" t="n"/>
      <c r="B43" s="657" t="inlineStr">
        <is>
          <t>战斗力</t>
        </is>
      </c>
      <c r="C43" s="340" t="inlineStr">
        <is>
          <t>0.2</t>
        </is>
      </c>
      <c r="D43" s="340" t="inlineStr">
        <is>
          <t>0.4</t>
        </is>
      </c>
      <c r="E43" s="340" t="inlineStr">
        <is>
          <t>0.8</t>
        </is>
      </c>
      <c r="F43" s="340" t="inlineStr">
        <is>
          <t>1.2</t>
        </is>
      </c>
      <c r="G43" s="340" t="inlineStr">
        <is>
          <t>1.6</t>
        </is>
      </c>
      <c r="H43" s="340" t="inlineStr">
        <is>
          <t>2</t>
        </is>
      </c>
      <c r="I43" s="340" t="inlineStr">
        <is>
          <t>2.6</t>
        </is>
      </c>
      <c r="J43" s="340" t="inlineStr">
        <is>
          <t>3.2</t>
        </is>
      </c>
      <c r="K43" s="340" t="inlineStr">
        <is>
          <t>4</t>
        </is>
      </c>
      <c r="L43" s="746" t="inlineStr">
        <is>
          <t>5.4</t>
        </is>
      </c>
      <c r="M43" s="414" t="n"/>
    </row>
    <row r="44" ht="24" customHeight="1">
      <c r="A44" s="414" t="n"/>
      <c r="B44" s="239" t="inlineStr">
        <is>
          <t>进度值</t>
        </is>
      </c>
      <c r="C44" s="83" t="inlineStr">
        <is>
          <t>200</t>
        </is>
      </c>
      <c r="D44" s="83" t="inlineStr">
        <is>
          <t>400</t>
        </is>
      </c>
      <c r="E44" s="83" t="inlineStr">
        <is>
          <t>800</t>
        </is>
      </c>
      <c r="F44" s="83" t="inlineStr">
        <is>
          <t>1800</t>
        </is>
      </c>
      <c r="G44" s="83" t="inlineStr">
        <is>
          <t>3300</t>
        </is>
      </c>
      <c r="H44" s="83" t="inlineStr">
        <is>
          <t>5600</t>
        </is>
      </c>
      <c r="I44" s="83" t="inlineStr">
        <is>
          <t>8700</t>
        </is>
      </c>
      <c r="J44" s="83" t="inlineStr">
        <is>
          <t>13000</t>
        </is>
      </c>
      <c r="K44" s="83" t="inlineStr">
        <is>
          <t>18400</t>
        </is>
      </c>
      <c r="L44" s="708" t="inlineStr">
        <is>
          <t>总计</t>
        </is>
      </c>
      <c r="M44" s="414" t="n"/>
    </row>
    <row r="45" ht="24" customHeight="1">
      <c r="A45" s="414" t="n"/>
      <c r="B45" s="239" t="inlineStr">
        <is>
          <t>满值洛书</t>
        </is>
      </c>
      <c r="C45" s="83">
        <f>ROUNDUP(C44/$N$1,0)</f>
        <v/>
      </c>
      <c r="D45" s="83">
        <f>ROUNDUP((D44+SUM($C44:C44)-SUM($C45:C45)*$N$1)/$N$1,0)</f>
        <v/>
      </c>
      <c r="E45" s="83">
        <f>ROUNDUP((E44+SUM($C44:D44)-SUM($C45:D45)*$N$1)/$N$1,0)</f>
        <v/>
      </c>
      <c r="F45" s="83">
        <f>ROUNDUP((F44+SUM($C44:E44)-SUM($C45:E45)*$N$1)/$N$1,0)</f>
        <v/>
      </c>
      <c r="G45" s="83">
        <f>ROUNDUP((G44+SUM($C44:F44)-SUM($C45:F45)*$N$1)/$N$1,0)</f>
        <v/>
      </c>
      <c r="H45" s="83">
        <f>ROUNDUP((H44+SUM($C44:G44)-SUM($C45:G45)*$N$1)/$N$1,0)</f>
        <v/>
      </c>
      <c r="I45" s="83">
        <f>ROUNDUP((I44+SUM($C44:H44)-SUM($C45:H45)*$N$1)/$N$1,0)</f>
        <v/>
      </c>
      <c r="J45" s="83">
        <f>ROUNDUP((J44+SUM($C44:I44)-SUM($C45:I45)*$N$1)/$N$1,0)</f>
        <v/>
      </c>
      <c r="K45" s="83">
        <f>ROUNDUP((K44+SUM($C44:J44)-SUM($C45:J45)*$N$1)/$N$1,0)</f>
        <v/>
      </c>
      <c r="L45" s="708">
        <f>SUM(C45:K45)</f>
        <v/>
      </c>
      <c r="M45" s="414" t="n"/>
    </row>
    <row r="46" ht="24" customHeight="1">
      <c r="A46" s="749" t="n"/>
      <c r="B46" s="1340" t="inlineStr">
        <is>
          <t>技能抗穿</t>
        </is>
      </c>
      <c r="C46" s="299" t="inlineStr">
        <is>
          <t>1%</t>
        </is>
      </c>
      <c r="D46" s="299" t="inlineStr">
        <is>
          <t>2%</t>
        </is>
      </c>
      <c r="E46" s="299" t="inlineStr">
        <is>
          <t>3%</t>
        </is>
      </c>
      <c r="F46" s="299" t="inlineStr">
        <is>
          <t>4%</t>
        </is>
      </c>
      <c r="G46" s="299" t="inlineStr">
        <is>
          <t>6%</t>
        </is>
      </c>
      <c r="H46" s="299" t="inlineStr">
        <is>
          <t>8%</t>
        </is>
      </c>
      <c r="I46" s="299" t="inlineStr">
        <is>
          <t>10%</t>
        </is>
      </c>
      <c r="J46" s="299" t="inlineStr">
        <is>
          <t>13%</t>
        </is>
      </c>
      <c r="K46" s="299" t="inlineStr">
        <is>
          <t>16%</t>
        </is>
      </c>
      <c r="L46" s="1334" t="inlineStr">
        <is>
          <t>20%</t>
        </is>
      </c>
      <c r="M46" s="414" t="n"/>
    </row>
    <row r="47" ht="24" customHeight="1">
      <c r="A47" s="963" t="inlineStr">
        <is>
          <t>先天之理
40级开放</t>
        </is>
      </c>
      <c r="B47" s="657" t="inlineStr">
        <is>
          <t>战斗力</t>
        </is>
      </c>
      <c r="C47" s="340" t="inlineStr">
        <is>
          <t>0.2</t>
        </is>
      </c>
      <c r="D47" s="340" t="inlineStr">
        <is>
          <t>0.4</t>
        </is>
      </c>
      <c r="E47" s="340" t="inlineStr">
        <is>
          <t>0.8</t>
        </is>
      </c>
      <c r="F47" s="340" t="inlineStr">
        <is>
          <t>1.2</t>
        </is>
      </c>
      <c r="G47" s="340" t="inlineStr">
        <is>
          <t>1.6</t>
        </is>
      </c>
      <c r="H47" s="340" t="inlineStr">
        <is>
          <t>2</t>
        </is>
      </c>
      <c r="I47" s="340" t="inlineStr">
        <is>
          <t>2.6</t>
        </is>
      </c>
      <c r="J47" s="340" t="inlineStr">
        <is>
          <t>3.2</t>
        </is>
      </c>
      <c r="K47" s="340" t="inlineStr">
        <is>
          <t>4</t>
        </is>
      </c>
      <c r="L47" s="207" t="inlineStr">
        <is>
          <t>5.4</t>
        </is>
      </c>
      <c r="M47" s="1333" t="inlineStr">
        <is>
          <t>韦一笑
战斗力90
赵敏
战斗力90
鹤仙人
战斗力90</t>
        </is>
      </c>
    </row>
    <row r="48" ht="24" customHeight="1">
      <c r="A48" s="414" t="n"/>
      <c r="B48" s="239" t="inlineStr">
        <is>
          <t>进度值</t>
        </is>
      </c>
      <c r="C48" s="83" t="inlineStr">
        <is>
          <t>100</t>
        </is>
      </c>
      <c r="D48" s="83" t="inlineStr">
        <is>
          <t>200</t>
        </is>
      </c>
      <c r="E48" s="83" t="inlineStr">
        <is>
          <t>400</t>
        </is>
      </c>
      <c r="F48" s="83" t="inlineStr">
        <is>
          <t>900</t>
        </is>
      </c>
      <c r="G48" s="83" t="inlineStr">
        <is>
          <t>1600</t>
        </is>
      </c>
      <c r="H48" s="83" t="inlineStr">
        <is>
          <t>2800</t>
        </is>
      </c>
      <c r="I48" s="83" t="inlineStr">
        <is>
          <t>4400</t>
        </is>
      </c>
      <c r="J48" s="83" t="inlineStr">
        <is>
          <t>6500</t>
        </is>
      </c>
      <c r="K48" s="83" t="inlineStr">
        <is>
          <t>9200</t>
        </is>
      </c>
      <c r="L48" s="88" t="inlineStr">
        <is>
          <t>总计</t>
        </is>
      </c>
      <c r="M48" s="414" t="n"/>
    </row>
    <row r="49" ht="24" customHeight="1">
      <c r="A49" s="414" t="n"/>
      <c r="B49" s="239" t="inlineStr">
        <is>
          <t>满值洛书</t>
        </is>
      </c>
      <c r="C49" s="83">
        <f>ROUNDUP(C48/$N$1,0)</f>
        <v/>
      </c>
      <c r="D49" s="83">
        <f>ROUNDUP((D48+SUM($C48:C48)-SUM($C49:C49)*$N$1)/$N$1,0)</f>
        <v/>
      </c>
      <c r="E49" s="83">
        <f>ROUNDUP((E48+SUM($C48:D48)-SUM($C49:D49)*$N$1)/$N$1,0)</f>
        <v/>
      </c>
      <c r="F49" s="83">
        <f>ROUNDUP((F48+SUM($C48:E48)-SUM($C49:E49)*$N$1)/$N$1,0)</f>
        <v/>
      </c>
      <c r="G49" s="83">
        <f>ROUNDUP((G48+SUM($C48:F48)-SUM($C49:F49)*$N$1)/$N$1,0)</f>
        <v/>
      </c>
      <c r="H49" s="83">
        <f>ROUNDUP((H48+SUM($C48:G48)-SUM($C49:G49)*$N$1)/$N$1,0)</f>
        <v/>
      </c>
      <c r="I49" s="83">
        <f>ROUNDUP((I48+SUM($C48:H48)-SUM($C49:H49)*$N$1)/$N$1,0)</f>
        <v/>
      </c>
      <c r="J49" s="83">
        <f>ROUNDUP((J48+SUM($C48:I48)-SUM($C49:I49)*$N$1)/$N$1,0)</f>
        <v/>
      </c>
      <c r="K49" s="83">
        <f>ROUNDUP((K48+SUM($C48:J48)-SUM($C49:J49)*$N$1)/$N$1,0)</f>
        <v/>
      </c>
      <c r="L49" s="88">
        <f>SUM(C49:K49)</f>
        <v/>
      </c>
      <c r="M49" s="414" t="n"/>
    </row>
    <row r="50" ht="24" customHeight="1">
      <c r="A50" s="414" t="n"/>
      <c r="B50" s="1340" t="inlineStr">
        <is>
          <t>生命值</t>
        </is>
      </c>
      <c r="C50" s="299" t="inlineStr">
        <is>
          <t>2</t>
        </is>
      </c>
      <c r="D50" s="299" t="inlineStr">
        <is>
          <t>4</t>
        </is>
      </c>
      <c r="E50" s="299" t="inlineStr">
        <is>
          <t>8</t>
        </is>
      </c>
      <c r="F50" s="299" t="inlineStr">
        <is>
          <t>12</t>
        </is>
      </c>
      <c r="G50" s="299" t="inlineStr">
        <is>
          <t>16</t>
        </is>
      </c>
      <c r="H50" s="299" t="inlineStr">
        <is>
          <t>22</t>
        </is>
      </c>
      <c r="I50" s="299" t="inlineStr">
        <is>
          <t>28</t>
        </is>
      </c>
      <c r="J50" s="299" t="inlineStr">
        <is>
          <t>34</t>
        </is>
      </c>
      <c r="K50" s="299" t="inlineStr">
        <is>
          <t>40</t>
        </is>
      </c>
      <c r="L50" s="278" t="inlineStr">
        <is>
          <t>50</t>
        </is>
      </c>
      <c r="M50" s="414" t="n"/>
    </row>
    <row r="51" ht="24" customHeight="1">
      <c r="A51" s="414" t="n"/>
      <c r="B51" s="657" t="inlineStr">
        <is>
          <t>战斗力</t>
        </is>
      </c>
      <c r="C51" s="340" t="inlineStr">
        <is>
          <t>0.2</t>
        </is>
      </c>
      <c r="D51" s="340" t="inlineStr">
        <is>
          <t>0.4</t>
        </is>
      </c>
      <c r="E51" s="340" t="inlineStr">
        <is>
          <t>0.8</t>
        </is>
      </c>
      <c r="F51" s="340" t="inlineStr">
        <is>
          <t>1.2</t>
        </is>
      </c>
      <c r="G51" s="340" t="inlineStr">
        <is>
          <t>1.6</t>
        </is>
      </c>
      <c r="H51" s="340" t="inlineStr">
        <is>
          <t>2</t>
        </is>
      </c>
      <c r="I51" s="340" t="inlineStr">
        <is>
          <t>2.6</t>
        </is>
      </c>
      <c r="J51" s="340" t="inlineStr">
        <is>
          <t>3.2</t>
        </is>
      </c>
      <c r="K51" s="340" t="inlineStr">
        <is>
          <t>4</t>
        </is>
      </c>
      <c r="L51" s="207" t="inlineStr">
        <is>
          <t>5.4</t>
        </is>
      </c>
      <c r="M51" s="414" t="n"/>
    </row>
    <row r="52" ht="24" customHeight="1">
      <c r="A52" s="414" t="n"/>
      <c r="B52" s="239" t="inlineStr">
        <is>
          <t>进度值</t>
        </is>
      </c>
      <c r="C52" s="83" t="inlineStr">
        <is>
          <t>100</t>
        </is>
      </c>
      <c r="D52" s="83" t="inlineStr">
        <is>
          <t>300</t>
        </is>
      </c>
      <c r="E52" s="83" t="inlineStr">
        <is>
          <t>700</t>
        </is>
      </c>
      <c r="F52" s="83" t="inlineStr">
        <is>
          <t>1400</t>
        </is>
      </c>
      <c r="G52" s="83" t="inlineStr">
        <is>
          <t>2600</t>
        </is>
      </c>
      <c r="H52" s="83" t="inlineStr">
        <is>
          <t>4400</t>
        </is>
      </c>
      <c r="I52" s="83" t="inlineStr">
        <is>
          <t>7000</t>
        </is>
      </c>
      <c r="J52" s="83" t="inlineStr">
        <is>
          <t>10400</t>
        </is>
      </c>
      <c r="K52" s="83" t="inlineStr">
        <is>
          <t>14700</t>
        </is>
      </c>
      <c r="L52" s="88" t="inlineStr">
        <is>
          <t>总计</t>
        </is>
      </c>
      <c r="M52" s="414" t="n"/>
    </row>
    <row r="53">
      <c r="A53" s="414" t="n"/>
      <c r="B53" s="239" t="inlineStr">
        <is>
          <t>满值洛书</t>
        </is>
      </c>
      <c r="C53" s="83">
        <f>ROUNDUP(C52/$N$1,0)</f>
        <v/>
      </c>
      <c r="D53" s="83">
        <f>ROUNDUP((D52+SUM($C52:C52)-SUM($C53:C53)*$N$1)/$N$1,0)</f>
        <v/>
      </c>
      <c r="E53" s="83">
        <f>ROUNDUP((E52+SUM($C52:D52)-SUM($C53:D53)*$N$1)/$N$1,0)</f>
        <v/>
      </c>
      <c r="F53" s="83">
        <f>ROUNDUP((F52+SUM($C52:E52)-SUM($C53:E53)*$N$1)/$N$1,0)</f>
        <v/>
      </c>
      <c r="G53" s="83">
        <f>ROUNDUP((G52+SUM($C52:F52)-SUM($C53:F53)*$N$1)/$N$1,0)</f>
        <v/>
      </c>
      <c r="H53" s="83">
        <f>ROUNDUP((H52+SUM($C52:G52)-SUM($C53:G53)*$N$1)/$N$1,0)</f>
        <v/>
      </c>
      <c r="I53" s="83">
        <f>ROUNDUP((I52+SUM($C52:H52)-SUM($C53:H53)*$N$1)/$N$1,0)</f>
        <v/>
      </c>
      <c r="J53" s="83">
        <f>ROUNDUP((J52+SUM($C52:I52)-SUM($C53:I53)*$N$1)/$N$1,0)</f>
        <v/>
      </c>
      <c r="K53" s="83">
        <f>ROUNDUP((K52+SUM($C52:J52)-SUM($C53:J53)*$N$1)/$N$1,0)</f>
        <v/>
      </c>
      <c r="L53" s="88">
        <f>SUM(C53:K53)</f>
        <v/>
      </c>
      <c r="M53" s="414" t="n"/>
    </row>
    <row r="54">
      <c r="A54" s="414" t="n"/>
      <c r="B54" s="239" t="inlineStr">
        <is>
          <t>大型附伤</t>
        </is>
      </c>
      <c r="C54" s="83" t="inlineStr">
        <is>
          <t>1</t>
        </is>
      </c>
      <c r="D54" s="83" t="inlineStr">
        <is>
          <t>2</t>
        </is>
      </c>
      <c r="E54" s="83" t="inlineStr">
        <is>
          <t>3</t>
        </is>
      </c>
      <c r="F54" s="83" t="inlineStr">
        <is>
          <t>6</t>
        </is>
      </c>
      <c r="G54" s="83" t="inlineStr">
        <is>
          <t>9</t>
        </is>
      </c>
      <c r="H54" s="83" t="inlineStr">
        <is>
          <t>12</t>
        </is>
      </c>
      <c r="I54" s="83" t="inlineStr">
        <is>
          <t>16</t>
        </is>
      </c>
      <c r="J54" s="83" t="inlineStr">
        <is>
          <t>20</t>
        </is>
      </c>
      <c r="K54" s="83" t="inlineStr">
        <is>
          <t>24</t>
        </is>
      </c>
      <c r="L54" s="84" t="inlineStr">
        <is>
          <t>30</t>
        </is>
      </c>
      <c r="M54" s="414" t="n"/>
    </row>
    <row r="55">
      <c r="A55" s="414" t="n"/>
      <c r="B55" s="660" t="inlineStr">
        <is>
          <t>大型附减</t>
        </is>
      </c>
      <c r="C55" s="343" t="inlineStr">
        <is>
          <t>1</t>
        </is>
      </c>
      <c r="D55" s="343" t="inlineStr">
        <is>
          <t>2</t>
        </is>
      </c>
      <c r="E55" s="343" t="inlineStr">
        <is>
          <t>3</t>
        </is>
      </c>
      <c r="F55" s="343" t="inlineStr">
        <is>
          <t>6</t>
        </is>
      </c>
      <c r="G55" s="343" t="inlineStr">
        <is>
          <t>9</t>
        </is>
      </c>
      <c r="H55" s="343" t="inlineStr">
        <is>
          <t>12</t>
        </is>
      </c>
      <c r="I55" s="343" t="inlineStr">
        <is>
          <t>16</t>
        </is>
      </c>
      <c r="J55" s="343" t="inlineStr">
        <is>
          <t>20</t>
        </is>
      </c>
      <c r="K55" s="343" t="inlineStr">
        <is>
          <t>24</t>
        </is>
      </c>
      <c r="L55" s="344" t="inlineStr">
        <is>
          <t>30</t>
        </is>
      </c>
      <c r="M55" s="414" t="n"/>
    </row>
    <row r="56">
      <c r="A56" s="414" t="n"/>
      <c r="B56" s="657" t="inlineStr">
        <is>
          <t>战斗力</t>
        </is>
      </c>
      <c r="C56" s="340" t="inlineStr">
        <is>
          <t>0.2</t>
        </is>
      </c>
      <c r="D56" s="340" t="inlineStr">
        <is>
          <t>0.4</t>
        </is>
      </c>
      <c r="E56" s="340" t="inlineStr">
        <is>
          <t>0.8</t>
        </is>
      </c>
      <c r="F56" s="340" t="inlineStr">
        <is>
          <t>1.2</t>
        </is>
      </c>
      <c r="G56" s="340" t="inlineStr">
        <is>
          <t>1.6</t>
        </is>
      </c>
      <c r="H56" s="340" t="inlineStr">
        <is>
          <t>2</t>
        </is>
      </c>
      <c r="I56" s="340" t="inlineStr">
        <is>
          <t>2.6</t>
        </is>
      </c>
      <c r="J56" s="340" t="inlineStr">
        <is>
          <t>3.2</t>
        </is>
      </c>
      <c r="K56" s="340" t="inlineStr">
        <is>
          <t>4</t>
        </is>
      </c>
      <c r="L56" s="207" t="inlineStr">
        <is>
          <t>5.4</t>
        </is>
      </c>
      <c r="M56" s="414" t="n"/>
    </row>
    <row r="57">
      <c r="A57" s="414" t="n"/>
      <c r="B57" s="239" t="inlineStr">
        <is>
          <t>进度值</t>
        </is>
      </c>
      <c r="C57" s="83" t="inlineStr">
        <is>
          <t>200</t>
        </is>
      </c>
      <c r="D57" s="83" t="inlineStr">
        <is>
          <t>400</t>
        </is>
      </c>
      <c r="E57" s="83" t="inlineStr">
        <is>
          <t>800</t>
        </is>
      </c>
      <c r="F57" s="83" t="inlineStr">
        <is>
          <t>1800</t>
        </is>
      </c>
      <c r="G57" s="83" t="inlineStr">
        <is>
          <t>3300</t>
        </is>
      </c>
      <c r="H57" s="83" t="inlineStr">
        <is>
          <t>5600</t>
        </is>
      </c>
      <c r="I57" s="83" t="inlineStr">
        <is>
          <t>8700</t>
        </is>
      </c>
      <c r="J57" s="83" t="inlineStr">
        <is>
          <t>13000</t>
        </is>
      </c>
      <c r="K57" s="83" t="inlineStr">
        <is>
          <t>18400</t>
        </is>
      </c>
      <c r="L57" s="88" t="inlineStr">
        <is>
          <t>总计</t>
        </is>
      </c>
      <c r="M57" s="414" t="n"/>
    </row>
    <row r="58">
      <c r="A58" s="414" t="n"/>
      <c r="B58" s="239" t="inlineStr">
        <is>
          <t>满值洛书</t>
        </is>
      </c>
      <c r="C58" s="83">
        <f>ROUNDUP(C57/$N$1,0)</f>
        <v/>
      </c>
      <c r="D58" s="83">
        <f>ROUNDUP((D57+SUM($C57:C57)-SUM($C58:C58)*$N$1)/$N$1,0)</f>
        <v/>
      </c>
      <c r="E58" s="83">
        <f>ROUNDUP((E57+SUM($C57:D57)-SUM($C58:D58)*$N$1)/$N$1,0)</f>
        <v/>
      </c>
      <c r="F58" s="83">
        <f>ROUNDUP((F57+SUM($C57:E57)-SUM($C58:E58)*$N$1)/$N$1,0)</f>
        <v/>
      </c>
      <c r="G58" s="83">
        <f>ROUNDUP((G57+SUM($C57:F57)-SUM($C58:F58)*$N$1)/$N$1,0)</f>
        <v/>
      </c>
      <c r="H58" s="83">
        <f>ROUNDUP((H57+SUM($C57:G57)-SUM($C58:G58)*$N$1)/$N$1,0)</f>
        <v/>
      </c>
      <c r="I58" s="83">
        <f>ROUNDUP((I57+SUM($C57:H57)-SUM($C58:H58)*$N$1)/$N$1,0)</f>
        <v/>
      </c>
      <c r="J58" s="83">
        <f>ROUNDUP((J57+SUM($C57:I57)-SUM($C58:I58)*$N$1)/$N$1,0)</f>
        <v/>
      </c>
      <c r="K58" s="83">
        <f>ROUNDUP((K57+SUM($C57:J57)-SUM($C58:J58)*$N$1)/$N$1,0)</f>
        <v/>
      </c>
      <c r="L58" s="88">
        <f>SUM(C58:K58)</f>
        <v/>
      </c>
      <c r="M58" s="414" t="n"/>
    </row>
    <row r="59">
      <c r="A59" s="749" t="n"/>
      <c r="B59" s="660" t="inlineStr">
        <is>
          <t>大型抗穿</t>
        </is>
      </c>
      <c r="C59" s="343" t="inlineStr">
        <is>
          <t>1%</t>
        </is>
      </c>
      <c r="D59" s="343" t="inlineStr">
        <is>
          <t>2%</t>
        </is>
      </c>
      <c r="E59" s="343" t="inlineStr">
        <is>
          <t>3%</t>
        </is>
      </c>
      <c r="F59" s="343" t="inlineStr">
        <is>
          <t>4%</t>
        </is>
      </c>
      <c r="G59" s="343" t="inlineStr">
        <is>
          <t>6%</t>
        </is>
      </c>
      <c r="H59" s="343" t="inlineStr">
        <is>
          <t>8%</t>
        </is>
      </c>
      <c r="I59" s="343" t="inlineStr">
        <is>
          <t>10%</t>
        </is>
      </c>
      <c r="J59" s="343" t="inlineStr">
        <is>
          <t>13%</t>
        </is>
      </c>
      <c r="K59" s="343" t="inlineStr">
        <is>
          <t>16%</t>
        </is>
      </c>
      <c r="L59" s="344" t="inlineStr">
        <is>
          <t>20%</t>
        </is>
      </c>
      <c r="M59" s="414" t="n"/>
    </row>
    <row r="60">
      <c r="A60" s="963" t="inlineStr">
        <is>
          <t>九宫之理
40级开放</t>
        </is>
      </c>
      <c r="B60" s="657" t="inlineStr">
        <is>
          <t>战斗力</t>
        </is>
      </c>
      <c r="C60" s="340" t="inlineStr">
        <is>
          <t>0.2</t>
        </is>
      </c>
      <c r="D60" s="340" t="inlineStr">
        <is>
          <t>0.4</t>
        </is>
      </c>
      <c r="E60" s="340" t="inlineStr">
        <is>
          <t>0.8</t>
        </is>
      </c>
      <c r="F60" s="340" t="inlineStr">
        <is>
          <t>1.2</t>
        </is>
      </c>
      <c r="G60" s="340" t="inlineStr">
        <is>
          <t>1.6</t>
        </is>
      </c>
      <c r="H60" s="340" t="inlineStr">
        <is>
          <t>2</t>
        </is>
      </c>
      <c r="I60" s="340" t="inlineStr">
        <is>
          <t>2.6</t>
        </is>
      </c>
      <c r="J60" s="340" t="inlineStr">
        <is>
          <t>3.2</t>
        </is>
      </c>
      <c r="K60" s="340" t="inlineStr">
        <is>
          <t>4</t>
        </is>
      </c>
      <c r="L60" s="207" t="inlineStr">
        <is>
          <t>5.4</t>
        </is>
      </c>
      <c r="M60" s="1333" t="inlineStr">
        <is>
          <t>乐斗忍者
战斗力95
齐天大圣
战斗力95</t>
        </is>
      </c>
    </row>
    <row r="61">
      <c r="A61" s="414" t="n"/>
      <c r="B61" s="239" t="inlineStr">
        <is>
          <t>进度值</t>
        </is>
      </c>
      <c r="C61" s="83" t="inlineStr">
        <is>
          <t>100</t>
        </is>
      </c>
      <c r="D61" s="83" t="inlineStr">
        <is>
          <t>200</t>
        </is>
      </c>
      <c r="E61" s="83" t="inlineStr">
        <is>
          <t>400</t>
        </is>
      </c>
      <c r="F61" s="83" t="inlineStr">
        <is>
          <t>900</t>
        </is>
      </c>
      <c r="G61" s="83" t="inlineStr">
        <is>
          <t>1600</t>
        </is>
      </c>
      <c r="H61" s="83" t="inlineStr">
        <is>
          <t>2800</t>
        </is>
      </c>
      <c r="I61" s="83" t="inlineStr">
        <is>
          <t>4400</t>
        </is>
      </c>
      <c r="J61" s="83" t="inlineStr">
        <is>
          <t>6500</t>
        </is>
      </c>
      <c r="K61" s="83" t="inlineStr">
        <is>
          <t>9200</t>
        </is>
      </c>
      <c r="L61" s="88" t="inlineStr">
        <is>
          <t>总计</t>
        </is>
      </c>
      <c r="M61" s="414" t="n"/>
    </row>
    <row r="62">
      <c r="A62" s="414" t="n"/>
      <c r="B62" s="239" t="inlineStr">
        <is>
          <t>满值洛书</t>
        </is>
      </c>
      <c r="C62" s="83">
        <f>ROUNDUP(C61/$N$1,0)</f>
        <v/>
      </c>
      <c r="D62" s="83">
        <f>ROUNDUP((D61+SUM($C61:C61)-SUM($C62:C62)*$N$1)/$N$1,0)</f>
        <v/>
      </c>
      <c r="E62" s="83">
        <f>ROUNDUP((E61+SUM($C61:D61)-SUM($C62:D62)*$N$1)/$N$1,0)</f>
        <v/>
      </c>
      <c r="F62" s="83">
        <f>ROUNDUP((F61+SUM($C61:E61)-SUM($C62:E62)*$N$1)/$N$1,0)</f>
        <v/>
      </c>
      <c r="G62" s="83">
        <f>ROUNDUP((G61+SUM($C61:F61)-SUM($C62:F62)*$N$1)/$N$1,0)</f>
        <v/>
      </c>
      <c r="H62" s="83">
        <f>ROUNDUP((H61+SUM($C61:G61)-SUM($C62:G62)*$N$1)/$N$1,0)</f>
        <v/>
      </c>
      <c r="I62" s="83">
        <f>ROUNDUP((I61+SUM($C61:H61)-SUM($C62:H62)*$N$1)/$N$1,0)</f>
        <v/>
      </c>
      <c r="J62" s="83">
        <f>ROUNDUP((J61+SUM($C61:I61)-SUM($C62:I62)*$N$1)/$N$1,0)</f>
        <v/>
      </c>
      <c r="K62" s="83">
        <f>ROUNDUP((K61+SUM($C61:J61)-SUM($C62:J62)*$N$1)/$N$1,0)</f>
        <v/>
      </c>
      <c r="L62" s="88">
        <f>SUM(C62:K62)</f>
        <v/>
      </c>
      <c r="M62" s="414" t="n"/>
    </row>
    <row r="63">
      <c r="A63" s="414" t="n"/>
      <c r="B63" s="660" t="inlineStr">
        <is>
          <t>生命值</t>
        </is>
      </c>
      <c r="C63" s="343" t="inlineStr">
        <is>
          <t>2</t>
        </is>
      </c>
      <c r="D63" s="343" t="inlineStr">
        <is>
          <t>4</t>
        </is>
      </c>
      <c r="E63" s="343" t="inlineStr">
        <is>
          <t>8</t>
        </is>
      </c>
      <c r="F63" s="343" t="inlineStr">
        <is>
          <t>12</t>
        </is>
      </c>
      <c r="G63" s="343" t="inlineStr">
        <is>
          <t>16</t>
        </is>
      </c>
      <c r="H63" s="343" t="inlineStr">
        <is>
          <t>22</t>
        </is>
      </c>
      <c r="I63" s="343" t="inlineStr">
        <is>
          <t>28</t>
        </is>
      </c>
      <c r="J63" s="343" t="inlineStr">
        <is>
          <t>34</t>
        </is>
      </c>
      <c r="K63" s="343" t="inlineStr">
        <is>
          <t>40</t>
        </is>
      </c>
      <c r="L63" s="344" t="inlineStr">
        <is>
          <t>50</t>
        </is>
      </c>
      <c r="M63" s="414" t="n"/>
    </row>
    <row r="64">
      <c r="A64" s="414" t="n"/>
      <c r="B64" s="657" t="inlineStr">
        <is>
          <t>战斗力</t>
        </is>
      </c>
      <c r="C64" s="340" t="inlineStr">
        <is>
          <t>0.2</t>
        </is>
      </c>
      <c r="D64" s="340" t="inlineStr">
        <is>
          <t>0.4</t>
        </is>
      </c>
      <c r="E64" s="340" t="inlineStr">
        <is>
          <t>0.8</t>
        </is>
      </c>
      <c r="F64" s="340" t="inlineStr">
        <is>
          <t>1.2</t>
        </is>
      </c>
      <c r="G64" s="340" t="inlineStr">
        <is>
          <t>1.6</t>
        </is>
      </c>
      <c r="H64" s="340" t="inlineStr">
        <is>
          <t>2</t>
        </is>
      </c>
      <c r="I64" s="340" t="inlineStr">
        <is>
          <t>2.6</t>
        </is>
      </c>
      <c r="J64" s="340" t="inlineStr">
        <is>
          <t>3.2</t>
        </is>
      </c>
      <c r="K64" s="340" t="inlineStr">
        <is>
          <t>4</t>
        </is>
      </c>
      <c r="L64" s="207" t="inlineStr">
        <is>
          <t>5.4</t>
        </is>
      </c>
      <c r="M64" s="414" t="n"/>
    </row>
    <row r="65">
      <c r="A65" s="414" t="n"/>
      <c r="B65" s="239" t="inlineStr">
        <is>
          <t>进度值</t>
        </is>
      </c>
      <c r="C65" s="83" t="inlineStr">
        <is>
          <t>100</t>
        </is>
      </c>
      <c r="D65" s="83" t="inlineStr">
        <is>
          <t>300</t>
        </is>
      </c>
      <c r="E65" s="83" t="inlineStr">
        <is>
          <t>700</t>
        </is>
      </c>
      <c r="F65" s="83" t="inlineStr">
        <is>
          <t>1400</t>
        </is>
      </c>
      <c r="G65" s="83" t="inlineStr">
        <is>
          <t>2600</t>
        </is>
      </c>
      <c r="H65" s="83" t="inlineStr">
        <is>
          <t>4400</t>
        </is>
      </c>
      <c r="I65" s="83" t="inlineStr">
        <is>
          <t>7000</t>
        </is>
      </c>
      <c r="J65" s="83" t="inlineStr">
        <is>
          <t>10400</t>
        </is>
      </c>
      <c r="K65" s="83" t="inlineStr">
        <is>
          <t>14700</t>
        </is>
      </c>
      <c r="L65" s="88" t="inlineStr">
        <is>
          <t>总计</t>
        </is>
      </c>
      <c r="M65" s="414" t="n"/>
    </row>
    <row r="66">
      <c r="A66" s="414" t="n"/>
      <c r="B66" s="239" t="inlineStr">
        <is>
          <t>满值洛书</t>
        </is>
      </c>
      <c r="C66" s="83">
        <f>ROUNDUP(C65/$N$1,0)</f>
        <v/>
      </c>
      <c r="D66" s="83">
        <f>ROUNDUP((D65+SUM($C65:C65)-SUM($C66:C66)*$N$1)/$N$1,0)</f>
        <v/>
      </c>
      <c r="E66" s="83">
        <f>ROUNDUP((E65+SUM($C65:D65)-SUM($C66:D66)*$N$1)/$N$1,0)</f>
        <v/>
      </c>
      <c r="F66" s="83">
        <f>ROUNDUP((F65+SUM($C65:E65)-SUM($C66:E66)*$N$1)/$N$1,0)</f>
        <v/>
      </c>
      <c r="G66" s="83">
        <f>ROUNDUP((G65+SUM($C65:F65)-SUM($C66:F66)*$N$1)/$N$1,0)</f>
        <v/>
      </c>
      <c r="H66" s="83">
        <f>ROUNDUP((H65+SUM($C65:G65)-SUM($C66:G66)*$N$1)/$N$1,0)</f>
        <v/>
      </c>
      <c r="I66" s="83">
        <f>ROUNDUP((I65+SUM($C65:H65)-SUM($C66:H66)*$N$1)/$N$1,0)</f>
        <v/>
      </c>
      <c r="J66" s="83">
        <f>ROUNDUP((J65+SUM($C65:I65)-SUM($C66:I66)*$N$1)/$N$1,0)</f>
        <v/>
      </c>
      <c r="K66" s="83">
        <f>ROUNDUP((K65+SUM($C65:J65)-SUM($C66:J66)*$N$1)/$N$1,0)</f>
        <v/>
      </c>
      <c r="L66" s="88">
        <f>SUM(C66:K66)</f>
        <v/>
      </c>
      <c r="M66" s="414" t="n"/>
    </row>
    <row r="67">
      <c r="A67" s="414" t="n"/>
      <c r="B67" s="239" t="inlineStr">
        <is>
          <t>中型附伤</t>
        </is>
      </c>
      <c r="C67" s="83" t="inlineStr">
        <is>
          <t>1</t>
        </is>
      </c>
      <c r="D67" s="83" t="inlineStr">
        <is>
          <t>2</t>
        </is>
      </c>
      <c r="E67" s="83" t="inlineStr">
        <is>
          <t>3</t>
        </is>
      </c>
      <c r="F67" s="83" t="inlineStr">
        <is>
          <t>6</t>
        </is>
      </c>
      <c r="G67" s="83" t="inlineStr">
        <is>
          <t>9</t>
        </is>
      </c>
      <c r="H67" s="83" t="inlineStr">
        <is>
          <t>12</t>
        </is>
      </c>
      <c r="I67" s="83" t="inlineStr">
        <is>
          <t>16</t>
        </is>
      </c>
      <c r="J67" s="83" t="inlineStr">
        <is>
          <t>20</t>
        </is>
      </c>
      <c r="K67" s="83" t="inlineStr">
        <is>
          <t>24</t>
        </is>
      </c>
      <c r="L67" s="84" t="inlineStr">
        <is>
          <t>30</t>
        </is>
      </c>
      <c r="M67" s="414" t="n"/>
    </row>
    <row r="68">
      <c r="A68" s="414" t="n"/>
      <c r="B68" s="660" t="inlineStr">
        <is>
          <t>中型附减</t>
        </is>
      </c>
      <c r="C68" s="343" t="inlineStr">
        <is>
          <t>1</t>
        </is>
      </c>
      <c r="D68" s="343" t="inlineStr">
        <is>
          <t>2</t>
        </is>
      </c>
      <c r="E68" s="343" t="inlineStr">
        <is>
          <t>3</t>
        </is>
      </c>
      <c r="F68" s="343" t="inlineStr">
        <is>
          <t>6</t>
        </is>
      </c>
      <c r="G68" s="343" t="inlineStr">
        <is>
          <t>9</t>
        </is>
      </c>
      <c r="H68" s="343" t="inlineStr">
        <is>
          <t>12</t>
        </is>
      </c>
      <c r="I68" s="343" t="inlineStr">
        <is>
          <t>16</t>
        </is>
      </c>
      <c r="J68" s="343" t="inlineStr">
        <is>
          <t>20</t>
        </is>
      </c>
      <c r="K68" s="343" t="inlineStr">
        <is>
          <t>24</t>
        </is>
      </c>
      <c r="L68" s="344" t="inlineStr">
        <is>
          <t>30</t>
        </is>
      </c>
      <c r="M68" s="414" t="n"/>
    </row>
    <row r="69">
      <c r="A69" s="414" t="n"/>
      <c r="B69" s="657" t="inlineStr">
        <is>
          <t>战斗力</t>
        </is>
      </c>
      <c r="C69" s="340" t="inlineStr">
        <is>
          <t>0.2</t>
        </is>
      </c>
      <c r="D69" s="340" t="inlineStr">
        <is>
          <t>0.4</t>
        </is>
      </c>
      <c r="E69" s="340" t="inlineStr">
        <is>
          <t>0.8</t>
        </is>
      </c>
      <c r="F69" s="340" t="inlineStr">
        <is>
          <t>1.2</t>
        </is>
      </c>
      <c r="G69" s="340" t="inlineStr">
        <is>
          <t>1.6</t>
        </is>
      </c>
      <c r="H69" s="340" t="inlineStr">
        <is>
          <t>2</t>
        </is>
      </c>
      <c r="I69" s="340" t="inlineStr">
        <is>
          <t>2.6</t>
        </is>
      </c>
      <c r="J69" s="340" t="inlineStr">
        <is>
          <t>3.2</t>
        </is>
      </c>
      <c r="K69" s="340" t="inlineStr">
        <is>
          <t>4</t>
        </is>
      </c>
      <c r="L69" s="207" t="inlineStr">
        <is>
          <t>5.4</t>
        </is>
      </c>
      <c r="M69" s="414" t="n"/>
    </row>
    <row r="70">
      <c r="A70" s="414" t="n"/>
      <c r="B70" s="239" t="inlineStr">
        <is>
          <t>进度值</t>
        </is>
      </c>
      <c r="C70" s="83" t="inlineStr">
        <is>
          <t>200</t>
        </is>
      </c>
      <c r="D70" s="83" t="inlineStr">
        <is>
          <t>400</t>
        </is>
      </c>
      <c r="E70" s="83" t="inlineStr">
        <is>
          <t>800</t>
        </is>
      </c>
      <c r="F70" s="83" t="inlineStr">
        <is>
          <t>1800</t>
        </is>
      </c>
      <c r="G70" s="83" t="inlineStr">
        <is>
          <t>3300</t>
        </is>
      </c>
      <c r="H70" s="83" t="inlineStr">
        <is>
          <t>5600</t>
        </is>
      </c>
      <c r="I70" s="83" t="inlineStr">
        <is>
          <t>8700</t>
        </is>
      </c>
      <c r="J70" s="83" t="inlineStr">
        <is>
          <t>13000</t>
        </is>
      </c>
      <c r="K70" s="83" t="inlineStr">
        <is>
          <t>18400</t>
        </is>
      </c>
      <c r="L70" s="88" t="inlineStr">
        <is>
          <t>总计</t>
        </is>
      </c>
      <c r="M70" s="414" t="n"/>
    </row>
    <row r="71">
      <c r="A71" s="414" t="n"/>
      <c r="B71" s="239" t="inlineStr">
        <is>
          <t>满值洛书</t>
        </is>
      </c>
      <c r="C71" s="83">
        <f>ROUNDUP(C70/$N$1,0)</f>
        <v/>
      </c>
      <c r="D71" s="83">
        <f>ROUNDUP((D70+SUM($C70:C70)-SUM($C71:C71)*$N$1)/$N$1,0)</f>
        <v/>
      </c>
      <c r="E71" s="83">
        <f>ROUNDUP((E70+SUM($C70:D70)-SUM($C71:D71)*$N$1)/$N$1,0)</f>
        <v/>
      </c>
      <c r="F71" s="83">
        <f>ROUNDUP((F70+SUM($C70:E70)-SUM($C71:E71)*$N$1)/$N$1,0)</f>
        <v/>
      </c>
      <c r="G71" s="83">
        <f>ROUNDUP((G70+SUM($C70:F70)-SUM($C71:F71)*$N$1)/$N$1,0)</f>
        <v/>
      </c>
      <c r="H71" s="83">
        <f>ROUNDUP((H70+SUM($C70:G70)-SUM($C71:G71)*$N$1)/$N$1,0)</f>
        <v/>
      </c>
      <c r="I71" s="83">
        <f>ROUNDUP((I70+SUM($C70:H70)-SUM($C71:H71)*$N$1)/$N$1,0)</f>
        <v/>
      </c>
      <c r="J71" s="83">
        <f>ROUNDUP((J70+SUM($C70:I70)-SUM($C71:I71)*$N$1)/$N$1,0)</f>
        <v/>
      </c>
      <c r="K71" s="83">
        <f>ROUNDUP((K70+SUM($C70:J70)-SUM($C71:J71)*$N$1)/$N$1,0)</f>
        <v/>
      </c>
      <c r="L71" s="88">
        <f>SUM(C71:K71)</f>
        <v/>
      </c>
      <c r="M71" s="414" t="n"/>
    </row>
    <row r="72">
      <c r="A72" s="749" t="n"/>
      <c r="B72" s="660" t="inlineStr">
        <is>
          <t>中型抗穿</t>
        </is>
      </c>
      <c r="C72" s="343" t="inlineStr">
        <is>
          <t>1%</t>
        </is>
      </c>
      <c r="D72" s="343" t="inlineStr">
        <is>
          <t>2%</t>
        </is>
      </c>
      <c r="E72" s="343" t="inlineStr">
        <is>
          <t>3%</t>
        </is>
      </c>
      <c r="F72" s="343" t="inlineStr">
        <is>
          <t>4%</t>
        </is>
      </c>
      <c r="G72" s="343" t="inlineStr">
        <is>
          <t>6%</t>
        </is>
      </c>
      <c r="H72" s="343" t="inlineStr">
        <is>
          <t>8%</t>
        </is>
      </c>
      <c r="I72" s="343" t="inlineStr">
        <is>
          <t>10%</t>
        </is>
      </c>
      <c r="J72" s="343" t="inlineStr">
        <is>
          <t>13%</t>
        </is>
      </c>
      <c r="K72" s="343" t="inlineStr">
        <is>
          <t>16%</t>
        </is>
      </c>
      <c r="L72" s="344" t="inlineStr">
        <is>
          <t>20%</t>
        </is>
      </c>
      <c r="M72" s="414" t="n"/>
    </row>
    <row r="73">
      <c r="A73" s="963" t="inlineStr">
        <is>
          <t>幻方之理
45级开放</t>
        </is>
      </c>
      <c r="B73" s="657" t="inlineStr">
        <is>
          <t>战斗力</t>
        </is>
      </c>
      <c r="C73" s="340" t="inlineStr">
        <is>
          <t>0.2</t>
        </is>
      </c>
      <c r="D73" s="340" t="inlineStr">
        <is>
          <t>0.4</t>
        </is>
      </c>
      <c r="E73" s="340" t="inlineStr">
        <is>
          <t>0.8</t>
        </is>
      </c>
      <c r="F73" s="340" t="inlineStr">
        <is>
          <t>1.2</t>
        </is>
      </c>
      <c r="G73" s="340" t="inlineStr">
        <is>
          <t>1.6</t>
        </is>
      </c>
      <c r="H73" s="340" t="inlineStr">
        <is>
          <t>2</t>
        </is>
      </c>
      <c r="I73" s="340" t="inlineStr">
        <is>
          <t>2.6</t>
        </is>
      </c>
      <c r="J73" s="340" t="inlineStr">
        <is>
          <t>3.2</t>
        </is>
      </c>
      <c r="K73" s="340" t="inlineStr">
        <is>
          <t>4</t>
        </is>
      </c>
      <c r="L73" s="207" t="inlineStr">
        <is>
          <t>5.4</t>
        </is>
      </c>
      <c r="M73" s="1333" t="inlineStr">
        <is>
          <t>豆油队长
战斗力95
诸葛孔明
战斗力95</t>
        </is>
      </c>
    </row>
    <row r="74">
      <c r="A74" s="414" t="n"/>
      <c r="B74" s="239" t="inlineStr">
        <is>
          <t>进度值</t>
        </is>
      </c>
      <c r="C74" s="83" t="inlineStr">
        <is>
          <t>100</t>
        </is>
      </c>
      <c r="D74" s="83" t="inlineStr">
        <is>
          <t>200</t>
        </is>
      </c>
      <c r="E74" s="83" t="inlineStr">
        <is>
          <t>400</t>
        </is>
      </c>
      <c r="F74" s="83" t="inlineStr">
        <is>
          <t>900</t>
        </is>
      </c>
      <c r="G74" s="83" t="inlineStr">
        <is>
          <t>1600</t>
        </is>
      </c>
      <c r="H74" s="83" t="inlineStr">
        <is>
          <t>2800</t>
        </is>
      </c>
      <c r="I74" s="83" t="inlineStr">
        <is>
          <t>4400</t>
        </is>
      </c>
      <c r="J74" s="83" t="inlineStr">
        <is>
          <t>6500</t>
        </is>
      </c>
      <c r="K74" s="83" t="inlineStr">
        <is>
          <t>9200</t>
        </is>
      </c>
      <c r="L74" s="88" t="inlineStr">
        <is>
          <t>总计</t>
        </is>
      </c>
      <c r="M74" s="414" t="n"/>
    </row>
    <row r="75">
      <c r="A75" s="414" t="n"/>
      <c r="B75" s="239" t="inlineStr">
        <is>
          <t>满值洛书</t>
        </is>
      </c>
      <c r="C75" s="83">
        <f>ROUNDUP(C74/$N$1,0)</f>
        <v/>
      </c>
      <c r="D75" s="83">
        <f>ROUNDUP((D74+SUM($C74:C74)-SUM($C75:C75)*$N$1)/$N$1,0)</f>
        <v/>
      </c>
      <c r="E75" s="83">
        <f>ROUNDUP((E74+SUM($C74:D74)-SUM($C75:D75)*$N$1)/$N$1,0)</f>
        <v/>
      </c>
      <c r="F75" s="83">
        <f>ROUNDUP((F74+SUM($C74:E74)-SUM($C75:E75)*$N$1)/$N$1,0)</f>
        <v/>
      </c>
      <c r="G75" s="83">
        <f>ROUNDUP((G74+SUM($C74:F74)-SUM($C75:F75)*$N$1)/$N$1,0)</f>
        <v/>
      </c>
      <c r="H75" s="83">
        <f>ROUNDUP((H74+SUM($C74:G74)-SUM($C75:G75)*$N$1)/$N$1,0)</f>
        <v/>
      </c>
      <c r="I75" s="83">
        <f>ROUNDUP((I74+SUM($C74:H74)-SUM($C75:H75)*$N$1)/$N$1,0)</f>
        <v/>
      </c>
      <c r="J75" s="83">
        <f>ROUNDUP((J74+SUM($C74:I74)-SUM($C75:I75)*$N$1)/$N$1,0)</f>
        <v/>
      </c>
      <c r="K75" s="83">
        <f>ROUNDUP((K74+SUM($C74:J74)-SUM($C75:J75)*$N$1)/$N$1,0)</f>
        <v/>
      </c>
      <c r="L75" s="88">
        <f>SUM(C75:K75)</f>
        <v/>
      </c>
      <c r="M75" s="414" t="n"/>
    </row>
    <row r="76">
      <c r="A76" s="414" t="n"/>
      <c r="B76" s="660" t="inlineStr">
        <is>
          <t>生命值</t>
        </is>
      </c>
      <c r="C76" s="343" t="inlineStr">
        <is>
          <t>2</t>
        </is>
      </c>
      <c r="D76" s="343" t="inlineStr">
        <is>
          <t>4</t>
        </is>
      </c>
      <c r="E76" s="343" t="inlineStr">
        <is>
          <t>8</t>
        </is>
      </c>
      <c r="F76" s="343" t="inlineStr">
        <is>
          <t>12</t>
        </is>
      </c>
      <c r="G76" s="343" t="inlineStr">
        <is>
          <t>16</t>
        </is>
      </c>
      <c r="H76" s="343" t="inlineStr">
        <is>
          <t>22</t>
        </is>
      </c>
      <c r="I76" s="343" t="inlineStr">
        <is>
          <t>28</t>
        </is>
      </c>
      <c r="J76" s="343" t="inlineStr">
        <is>
          <t>34</t>
        </is>
      </c>
      <c r="K76" s="343" t="inlineStr">
        <is>
          <t>40</t>
        </is>
      </c>
      <c r="L76" s="344" t="inlineStr">
        <is>
          <t>50</t>
        </is>
      </c>
      <c r="M76" s="414" t="n"/>
    </row>
    <row r="77">
      <c r="A77" s="414" t="n"/>
      <c r="B77" s="657" t="inlineStr">
        <is>
          <t>战斗力</t>
        </is>
      </c>
      <c r="C77" s="340" t="inlineStr">
        <is>
          <t>0.2</t>
        </is>
      </c>
      <c r="D77" s="340" t="inlineStr">
        <is>
          <t>0.4</t>
        </is>
      </c>
      <c r="E77" s="340" t="inlineStr">
        <is>
          <t>0.8</t>
        </is>
      </c>
      <c r="F77" s="340" t="inlineStr">
        <is>
          <t>1.2</t>
        </is>
      </c>
      <c r="G77" s="340" t="inlineStr">
        <is>
          <t>1.6</t>
        </is>
      </c>
      <c r="H77" s="340" t="inlineStr">
        <is>
          <t>2</t>
        </is>
      </c>
      <c r="I77" s="340" t="inlineStr">
        <is>
          <t>2.6</t>
        </is>
      </c>
      <c r="J77" s="340" t="inlineStr">
        <is>
          <t>3.2</t>
        </is>
      </c>
      <c r="K77" s="340" t="inlineStr">
        <is>
          <t>4</t>
        </is>
      </c>
      <c r="L77" s="207" t="inlineStr">
        <is>
          <t>5.4</t>
        </is>
      </c>
      <c r="M77" s="414" t="n"/>
    </row>
    <row r="78">
      <c r="A78" s="414" t="n"/>
      <c r="B78" s="239" t="inlineStr">
        <is>
          <t>进度值</t>
        </is>
      </c>
      <c r="C78" s="83" t="inlineStr">
        <is>
          <t>100</t>
        </is>
      </c>
      <c r="D78" s="83" t="inlineStr">
        <is>
          <t>300</t>
        </is>
      </c>
      <c r="E78" s="83" t="inlineStr">
        <is>
          <t>700</t>
        </is>
      </c>
      <c r="F78" s="83" t="inlineStr">
        <is>
          <t>1400</t>
        </is>
      </c>
      <c r="G78" s="83" t="inlineStr">
        <is>
          <t>2600</t>
        </is>
      </c>
      <c r="H78" s="83" t="inlineStr">
        <is>
          <t>4400</t>
        </is>
      </c>
      <c r="I78" s="83" t="inlineStr">
        <is>
          <t>7000</t>
        </is>
      </c>
      <c r="J78" s="83" t="inlineStr">
        <is>
          <t>10400</t>
        </is>
      </c>
      <c r="K78" s="83" t="inlineStr">
        <is>
          <t>14700</t>
        </is>
      </c>
      <c r="L78" s="88" t="inlineStr">
        <is>
          <t>总计</t>
        </is>
      </c>
      <c r="M78" s="414" t="n"/>
    </row>
    <row r="79">
      <c r="A79" s="414" t="n"/>
      <c r="B79" s="239" t="inlineStr">
        <is>
          <t>满值洛书</t>
        </is>
      </c>
      <c r="C79" s="83">
        <f>ROUNDUP(C78/$N$1,0)</f>
        <v/>
      </c>
      <c r="D79" s="83">
        <f>ROUNDUP((D78+SUM($C78:C78)-SUM($C79:C79)*$N$1)/$N$1,0)</f>
        <v/>
      </c>
      <c r="E79" s="83">
        <f>ROUNDUP((E78+SUM($C78:D78)-SUM($C79:D79)*$N$1)/$N$1,0)</f>
        <v/>
      </c>
      <c r="F79" s="83">
        <f>ROUNDUP((F78+SUM($C78:E78)-SUM($C79:E79)*$N$1)/$N$1,0)</f>
        <v/>
      </c>
      <c r="G79" s="83">
        <f>ROUNDUP((G78+SUM($C78:F78)-SUM($C79:F79)*$N$1)/$N$1,0)</f>
        <v/>
      </c>
      <c r="H79" s="83">
        <f>ROUNDUP((H78+SUM($C78:G78)-SUM($C79:G79)*$N$1)/$N$1,0)</f>
        <v/>
      </c>
      <c r="I79" s="83">
        <f>ROUNDUP((I78+SUM($C78:H78)-SUM($C79:H79)*$N$1)/$N$1,0)</f>
        <v/>
      </c>
      <c r="J79" s="83">
        <f>ROUNDUP((J78+SUM($C78:I78)-SUM($C79:I79)*$N$1)/$N$1,0)</f>
        <v/>
      </c>
      <c r="K79" s="83">
        <f>ROUNDUP((K78+SUM($C78:J78)-SUM($C79:J79)*$N$1)/$N$1,0)</f>
        <v/>
      </c>
      <c r="L79" s="88">
        <f>SUM(C79:K79)</f>
        <v/>
      </c>
      <c r="M79" s="414" t="n"/>
    </row>
    <row r="80">
      <c r="A80" s="414" t="n"/>
      <c r="B80" s="239" t="inlineStr">
        <is>
          <t>小型附伤</t>
        </is>
      </c>
      <c r="C80" s="83" t="inlineStr">
        <is>
          <t>1</t>
        </is>
      </c>
      <c r="D80" s="83" t="inlineStr">
        <is>
          <t>2</t>
        </is>
      </c>
      <c r="E80" s="83" t="inlineStr">
        <is>
          <t>3</t>
        </is>
      </c>
      <c r="F80" s="83" t="inlineStr">
        <is>
          <t>6</t>
        </is>
      </c>
      <c r="G80" s="83" t="inlineStr">
        <is>
          <t>9</t>
        </is>
      </c>
      <c r="H80" s="83" t="inlineStr">
        <is>
          <t>12</t>
        </is>
      </c>
      <c r="I80" s="83" t="inlineStr">
        <is>
          <t>16</t>
        </is>
      </c>
      <c r="J80" s="83" t="inlineStr">
        <is>
          <t>20</t>
        </is>
      </c>
      <c r="K80" s="83" t="inlineStr">
        <is>
          <t>24</t>
        </is>
      </c>
      <c r="L80" s="84" t="inlineStr">
        <is>
          <t>30</t>
        </is>
      </c>
      <c r="M80" s="414" t="n"/>
    </row>
    <row r="81">
      <c r="A81" s="414" t="n"/>
      <c r="B81" s="660" t="inlineStr">
        <is>
          <t>小型附减</t>
        </is>
      </c>
      <c r="C81" s="343" t="inlineStr">
        <is>
          <t>1</t>
        </is>
      </c>
      <c r="D81" s="343" t="inlineStr">
        <is>
          <t>2</t>
        </is>
      </c>
      <c r="E81" s="343" t="inlineStr">
        <is>
          <t>3</t>
        </is>
      </c>
      <c r="F81" s="343" t="inlineStr">
        <is>
          <t>6</t>
        </is>
      </c>
      <c r="G81" s="343" t="inlineStr">
        <is>
          <t>9</t>
        </is>
      </c>
      <c r="H81" s="343" t="inlineStr">
        <is>
          <t>12</t>
        </is>
      </c>
      <c r="I81" s="343" t="inlineStr">
        <is>
          <t>16</t>
        </is>
      </c>
      <c r="J81" s="343" t="inlineStr">
        <is>
          <t>20</t>
        </is>
      </c>
      <c r="K81" s="343" t="inlineStr">
        <is>
          <t>24</t>
        </is>
      </c>
      <c r="L81" s="344" t="inlineStr">
        <is>
          <t>30</t>
        </is>
      </c>
      <c r="M81" s="414" t="n"/>
    </row>
    <row r="82">
      <c r="A82" s="414" t="n"/>
      <c r="B82" s="657" t="inlineStr">
        <is>
          <t>战斗力</t>
        </is>
      </c>
      <c r="C82" s="340" t="inlineStr">
        <is>
          <t>0.2</t>
        </is>
      </c>
      <c r="D82" s="340" t="inlineStr">
        <is>
          <t>0.4</t>
        </is>
      </c>
      <c r="E82" s="340" t="inlineStr">
        <is>
          <t>0.8</t>
        </is>
      </c>
      <c r="F82" s="340" t="inlineStr">
        <is>
          <t>1.2</t>
        </is>
      </c>
      <c r="G82" s="340" t="inlineStr">
        <is>
          <t>1.6</t>
        </is>
      </c>
      <c r="H82" s="340" t="inlineStr">
        <is>
          <t>2</t>
        </is>
      </c>
      <c r="I82" s="340" t="inlineStr">
        <is>
          <t>2.6</t>
        </is>
      </c>
      <c r="J82" s="340" t="inlineStr">
        <is>
          <t>3.2</t>
        </is>
      </c>
      <c r="K82" s="340" t="inlineStr">
        <is>
          <t>4</t>
        </is>
      </c>
      <c r="L82" s="207" t="inlineStr">
        <is>
          <t>5.4</t>
        </is>
      </c>
      <c r="M82" s="414" t="n"/>
    </row>
    <row r="83">
      <c r="A83" s="414" t="n"/>
      <c r="B83" s="239" t="inlineStr">
        <is>
          <t>进度值</t>
        </is>
      </c>
      <c r="C83" s="83" t="inlineStr">
        <is>
          <t>200</t>
        </is>
      </c>
      <c r="D83" s="83" t="inlineStr">
        <is>
          <t>400</t>
        </is>
      </c>
      <c r="E83" s="83" t="inlineStr">
        <is>
          <t>800</t>
        </is>
      </c>
      <c r="F83" s="83" t="inlineStr">
        <is>
          <t>1800</t>
        </is>
      </c>
      <c r="G83" s="83" t="inlineStr">
        <is>
          <t>3300</t>
        </is>
      </c>
      <c r="H83" s="83" t="inlineStr">
        <is>
          <t>5600</t>
        </is>
      </c>
      <c r="I83" s="83" t="inlineStr">
        <is>
          <t>8700</t>
        </is>
      </c>
      <c r="J83" s="83" t="inlineStr">
        <is>
          <t>13000</t>
        </is>
      </c>
      <c r="K83" s="83" t="inlineStr">
        <is>
          <t>18400</t>
        </is>
      </c>
      <c r="L83" s="88" t="inlineStr">
        <is>
          <t>总计</t>
        </is>
      </c>
      <c r="M83" s="414" t="n"/>
    </row>
    <row r="84">
      <c r="A84" s="414" t="n"/>
      <c r="B84" s="239" t="inlineStr">
        <is>
          <t>满值洛书</t>
        </is>
      </c>
      <c r="C84" s="83">
        <f>ROUNDUP(C83/$N$1,0)</f>
        <v/>
      </c>
      <c r="D84" s="83">
        <f>ROUNDUP((D83+SUM($C83:C83)-SUM($C84:C84)*$N$1)/$N$1,0)</f>
        <v/>
      </c>
      <c r="E84" s="83">
        <f>ROUNDUP((E83+SUM($C83:D83)-SUM($C84:D84)*$N$1)/$N$1,0)</f>
        <v/>
      </c>
      <c r="F84" s="83">
        <f>ROUNDUP((F83+SUM($C83:E83)-SUM($C84:E84)*$N$1)/$N$1,0)</f>
        <v/>
      </c>
      <c r="G84" s="83">
        <f>ROUNDUP((G83+SUM($C83:F83)-SUM($C84:F84)*$N$1)/$N$1,0)</f>
        <v/>
      </c>
      <c r="H84" s="83">
        <f>ROUNDUP((H83+SUM($C83:G83)-SUM($C84:G84)*$N$1)/$N$1,0)</f>
        <v/>
      </c>
      <c r="I84" s="83">
        <f>ROUNDUP((I83+SUM($C83:H83)-SUM($C84:H84)*$N$1)/$N$1,0)</f>
        <v/>
      </c>
      <c r="J84" s="83">
        <f>ROUNDUP((J83+SUM($C83:I83)-SUM($C84:I84)*$N$1)/$N$1,0)</f>
        <v/>
      </c>
      <c r="K84" s="83">
        <f>ROUNDUP((K83+SUM($C83:J83)-SUM($C84:J84)*$N$1)/$N$1,0)</f>
        <v/>
      </c>
      <c r="L84" s="88">
        <f>SUM(C84:K84)</f>
        <v/>
      </c>
      <c r="M84" s="414" t="n"/>
    </row>
    <row r="85">
      <c r="A85" s="749" t="n"/>
      <c r="B85" s="660" t="inlineStr">
        <is>
          <t>小型抗穿</t>
        </is>
      </c>
      <c r="C85" s="343" t="inlineStr">
        <is>
          <t>1%</t>
        </is>
      </c>
      <c r="D85" s="343" t="inlineStr">
        <is>
          <t>2%</t>
        </is>
      </c>
      <c r="E85" s="343" t="inlineStr">
        <is>
          <t>3%</t>
        </is>
      </c>
      <c r="F85" s="343" t="inlineStr">
        <is>
          <t>4%</t>
        </is>
      </c>
      <c r="G85" s="343" t="inlineStr">
        <is>
          <t>6%</t>
        </is>
      </c>
      <c r="H85" s="343" t="inlineStr">
        <is>
          <t>8%</t>
        </is>
      </c>
      <c r="I85" s="343" t="inlineStr">
        <is>
          <t>10%</t>
        </is>
      </c>
      <c r="J85" s="343" t="inlineStr">
        <is>
          <t>13%</t>
        </is>
      </c>
      <c r="K85" s="343" t="inlineStr">
        <is>
          <t>16%</t>
        </is>
      </c>
      <c r="L85" s="344" t="inlineStr">
        <is>
          <t>20%</t>
        </is>
      </c>
      <c r="M85" s="414" t="n"/>
    </row>
    <row r="86">
      <c r="A86" s="963" t="inlineStr">
        <is>
          <t>逆克之理
45级开放</t>
        </is>
      </c>
      <c r="B86" s="657" t="inlineStr">
        <is>
          <t>战斗力</t>
        </is>
      </c>
      <c r="C86" s="340" t="inlineStr">
        <is>
          <t>0.2</t>
        </is>
      </c>
      <c r="D86" s="340" t="inlineStr">
        <is>
          <t>0.4</t>
        </is>
      </c>
      <c r="E86" s="340" t="inlineStr">
        <is>
          <t>0.8</t>
        </is>
      </c>
      <c r="F86" s="340" t="inlineStr">
        <is>
          <t>1.2</t>
        </is>
      </c>
      <c r="G86" s="340" t="inlineStr">
        <is>
          <t>1.6</t>
        </is>
      </c>
      <c r="H86" s="340" t="inlineStr">
        <is>
          <t>2</t>
        </is>
      </c>
      <c r="I86" s="340" t="inlineStr">
        <is>
          <t>2.6</t>
        </is>
      </c>
      <c r="J86" s="340" t="inlineStr">
        <is>
          <t>3.2</t>
        </is>
      </c>
      <c r="K86" s="340" t="inlineStr">
        <is>
          <t>4</t>
        </is>
      </c>
      <c r="L86" s="207" t="inlineStr">
        <is>
          <t>5.4</t>
        </is>
      </c>
      <c r="M86" s="1333" t="inlineStr">
        <is>
          <t>齐天大圣
战斗力95
突破天赋1
诸葛孔明
战斗力95
突破天赋1</t>
        </is>
      </c>
    </row>
    <row r="87">
      <c r="A87" s="414" t="n"/>
      <c r="B87" s="239" t="inlineStr">
        <is>
          <t>进度值</t>
        </is>
      </c>
      <c r="C87" s="83" t="inlineStr">
        <is>
          <t>100</t>
        </is>
      </c>
      <c r="D87" s="83" t="inlineStr">
        <is>
          <t>200</t>
        </is>
      </c>
      <c r="E87" s="83" t="inlineStr">
        <is>
          <t>400</t>
        </is>
      </c>
      <c r="F87" s="83" t="inlineStr">
        <is>
          <t>900</t>
        </is>
      </c>
      <c r="G87" s="83" t="inlineStr">
        <is>
          <t>1600</t>
        </is>
      </c>
      <c r="H87" s="83" t="inlineStr">
        <is>
          <t>2800</t>
        </is>
      </c>
      <c r="I87" s="83" t="inlineStr">
        <is>
          <t>4400</t>
        </is>
      </c>
      <c r="J87" s="83" t="inlineStr">
        <is>
          <t>6500</t>
        </is>
      </c>
      <c r="K87" s="83" t="inlineStr">
        <is>
          <t>9200</t>
        </is>
      </c>
      <c r="L87" s="88" t="inlineStr">
        <is>
          <t>总计</t>
        </is>
      </c>
      <c r="M87" s="414" t="n"/>
    </row>
    <row r="88">
      <c r="A88" s="414" t="n"/>
      <c r="B88" s="239" t="inlineStr">
        <is>
          <t>满值洛书</t>
        </is>
      </c>
      <c r="C88" s="83">
        <f>ROUNDUP(C87/$N$1,0)</f>
        <v/>
      </c>
      <c r="D88" s="83">
        <f>ROUNDUP((D87+SUM($C87:C87)-SUM($C88:C88)*$N$1)/$N$1,0)</f>
        <v/>
      </c>
      <c r="E88" s="83">
        <f>ROUNDUP((E87+SUM($C87:D87)-SUM($C88:D88)*$N$1)/$N$1,0)</f>
        <v/>
      </c>
      <c r="F88" s="83">
        <f>ROUNDUP((F87+SUM($C87:E87)-SUM($C88:E88)*$N$1)/$N$1,0)</f>
        <v/>
      </c>
      <c r="G88" s="83">
        <f>ROUNDUP((G87+SUM($C87:F87)-SUM($C88:F88)*$N$1)/$N$1,0)</f>
        <v/>
      </c>
      <c r="H88" s="83">
        <f>ROUNDUP((H87+SUM($C87:G87)-SUM($C88:G88)*$N$1)/$N$1,0)</f>
        <v/>
      </c>
      <c r="I88" s="83">
        <f>ROUNDUP((I87+SUM($C87:H87)-SUM($C88:H88)*$N$1)/$N$1,0)</f>
        <v/>
      </c>
      <c r="J88" s="83">
        <f>ROUNDUP((J87+SUM($C87:I87)-SUM($C88:I88)*$N$1)/$N$1,0)</f>
        <v/>
      </c>
      <c r="K88" s="83">
        <f>ROUNDUP((K87+SUM($C87:J87)-SUM($C88:J88)*$N$1)/$N$1,0)</f>
        <v/>
      </c>
      <c r="L88" s="88">
        <f>SUM(C88:K88)</f>
        <v/>
      </c>
      <c r="M88" s="414" t="n"/>
    </row>
    <row r="89">
      <c r="A89" s="414" t="n"/>
      <c r="B89" s="660" t="inlineStr">
        <is>
          <t>生命值</t>
        </is>
      </c>
      <c r="C89" s="343" t="inlineStr">
        <is>
          <t>2</t>
        </is>
      </c>
      <c r="D89" s="343" t="inlineStr">
        <is>
          <t>4</t>
        </is>
      </c>
      <c r="E89" s="343" t="inlineStr">
        <is>
          <t>8</t>
        </is>
      </c>
      <c r="F89" s="343" t="inlineStr">
        <is>
          <t>12</t>
        </is>
      </c>
      <c r="G89" s="343" t="inlineStr">
        <is>
          <t>16</t>
        </is>
      </c>
      <c r="H89" s="343" t="inlineStr">
        <is>
          <t>22</t>
        </is>
      </c>
      <c r="I89" s="343" t="inlineStr">
        <is>
          <t>28</t>
        </is>
      </c>
      <c r="J89" s="343" t="inlineStr">
        <is>
          <t>34</t>
        </is>
      </c>
      <c r="K89" s="343" t="inlineStr">
        <is>
          <t>40</t>
        </is>
      </c>
      <c r="L89" s="344" t="inlineStr">
        <is>
          <t>50</t>
        </is>
      </c>
      <c r="M89" s="414" t="n"/>
    </row>
    <row r="90">
      <c r="A90" s="414" t="n"/>
      <c r="B90" s="657" t="inlineStr">
        <is>
          <t>战斗力</t>
        </is>
      </c>
      <c r="C90" s="340" t="inlineStr">
        <is>
          <t>0.2</t>
        </is>
      </c>
      <c r="D90" s="340" t="inlineStr">
        <is>
          <t>0.4</t>
        </is>
      </c>
      <c r="E90" s="340" t="inlineStr">
        <is>
          <t>0.8</t>
        </is>
      </c>
      <c r="F90" s="340" t="inlineStr">
        <is>
          <t>1.2</t>
        </is>
      </c>
      <c r="G90" s="340" t="inlineStr">
        <is>
          <t>1.6</t>
        </is>
      </c>
      <c r="H90" s="340" t="inlineStr">
        <is>
          <t>2</t>
        </is>
      </c>
      <c r="I90" s="340" t="inlineStr">
        <is>
          <t>2.6</t>
        </is>
      </c>
      <c r="J90" s="340" t="inlineStr">
        <is>
          <t>3.2</t>
        </is>
      </c>
      <c r="K90" s="340" t="inlineStr">
        <is>
          <t>4</t>
        </is>
      </c>
      <c r="L90" s="207" t="inlineStr">
        <is>
          <t>5.4</t>
        </is>
      </c>
      <c r="M90" s="414" t="n"/>
    </row>
    <row r="91">
      <c r="A91" s="414" t="n"/>
      <c r="B91" s="239" t="inlineStr">
        <is>
          <t>进度值</t>
        </is>
      </c>
      <c r="C91" s="83" t="inlineStr">
        <is>
          <t>100</t>
        </is>
      </c>
      <c r="D91" s="83" t="inlineStr">
        <is>
          <t>300</t>
        </is>
      </c>
      <c r="E91" s="83" t="inlineStr">
        <is>
          <t>700</t>
        </is>
      </c>
      <c r="F91" s="83" t="inlineStr">
        <is>
          <t>1400</t>
        </is>
      </c>
      <c r="G91" s="83" t="inlineStr">
        <is>
          <t>2600</t>
        </is>
      </c>
      <c r="H91" s="83" t="inlineStr">
        <is>
          <t>4400</t>
        </is>
      </c>
      <c r="I91" s="83" t="inlineStr">
        <is>
          <t>7000</t>
        </is>
      </c>
      <c r="J91" s="83" t="inlineStr">
        <is>
          <t>10400</t>
        </is>
      </c>
      <c r="K91" s="83" t="inlineStr">
        <is>
          <t>14700</t>
        </is>
      </c>
      <c r="L91" s="88" t="inlineStr">
        <is>
          <t>总计</t>
        </is>
      </c>
      <c r="M91" s="414" t="n"/>
    </row>
    <row r="92">
      <c r="A92" s="414" t="n"/>
      <c r="B92" s="239" t="inlineStr">
        <is>
          <t>满值洛书</t>
        </is>
      </c>
      <c r="C92" s="83">
        <f>ROUNDUP(C91/$N$1,0)</f>
        <v/>
      </c>
      <c r="D92" s="83">
        <f>ROUNDUP((D91+SUM($C91:C91)-SUM($C92:C92)*$N$1)/$N$1,0)</f>
        <v/>
      </c>
      <c r="E92" s="83">
        <f>ROUNDUP((E91+SUM($C91:D91)-SUM($C92:D92)*$N$1)/$N$1,0)</f>
        <v/>
      </c>
      <c r="F92" s="83">
        <f>ROUNDUP((F91+SUM($C91:E91)-SUM($C92:E92)*$N$1)/$N$1,0)</f>
        <v/>
      </c>
      <c r="G92" s="83">
        <f>ROUNDUP((G91+SUM($C91:F91)-SUM($C92:F92)*$N$1)/$N$1,0)</f>
        <v/>
      </c>
      <c r="H92" s="83">
        <f>ROUNDUP((H91+SUM($C91:G91)-SUM($C92:G92)*$N$1)/$N$1,0)</f>
        <v/>
      </c>
      <c r="I92" s="83">
        <f>ROUNDUP((I91+SUM($C91:H91)-SUM($C92:H92)*$N$1)/$N$1,0)</f>
        <v/>
      </c>
      <c r="J92" s="83">
        <f>ROUNDUP((J91+SUM($C91:I91)-SUM($C92:I92)*$N$1)/$N$1,0)</f>
        <v/>
      </c>
      <c r="K92" s="83">
        <f>ROUNDUP((K91+SUM($C91:J91)-SUM($C92:J92)*$N$1)/$N$1,0)</f>
        <v/>
      </c>
      <c r="L92" s="88">
        <f>SUM(C92:K92)</f>
        <v/>
      </c>
      <c r="M92" s="414" t="n"/>
    </row>
    <row r="93">
      <c r="A93" s="414" t="n"/>
      <c r="B93" s="239" t="inlineStr">
        <is>
          <t>投掷附伤</t>
        </is>
      </c>
      <c r="C93" s="83" t="inlineStr">
        <is>
          <t>1</t>
        </is>
      </c>
      <c r="D93" s="83" t="inlineStr">
        <is>
          <t>2</t>
        </is>
      </c>
      <c r="E93" s="83" t="inlineStr">
        <is>
          <t>3</t>
        </is>
      </c>
      <c r="F93" s="83" t="inlineStr">
        <is>
          <t>6</t>
        </is>
      </c>
      <c r="G93" s="83" t="inlineStr">
        <is>
          <t>9</t>
        </is>
      </c>
      <c r="H93" s="83" t="inlineStr">
        <is>
          <t>12</t>
        </is>
      </c>
      <c r="I93" s="83" t="inlineStr">
        <is>
          <t>16</t>
        </is>
      </c>
      <c r="J93" s="83" t="inlineStr">
        <is>
          <t>20</t>
        </is>
      </c>
      <c r="K93" s="83" t="inlineStr">
        <is>
          <t>24</t>
        </is>
      </c>
      <c r="L93" s="84" t="inlineStr">
        <is>
          <t>30</t>
        </is>
      </c>
      <c r="M93" s="414" t="n"/>
    </row>
    <row r="94">
      <c r="A94" s="414" t="n"/>
      <c r="B94" s="660" t="inlineStr">
        <is>
          <t>投掷附减</t>
        </is>
      </c>
      <c r="C94" s="343" t="inlineStr">
        <is>
          <t>1</t>
        </is>
      </c>
      <c r="D94" s="343" t="inlineStr">
        <is>
          <t>2</t>
        </is>
      </c>
      <c r="E94" s="343" t="inlineStr">
        <is>
          <t>3</t>
        </is>
      </c>
      <c r="F94" s="343" t="inlineStr">
        <is>
          <t>6</t>
        </is>
      </c>
      <c r="G94" s="343" t="inlineStr">
        <is>
          <t>9</t>
        </is>
      </c>
      <c r="H94" s="343" t="inlineStr">
        <is>
          <t>12</t>
        </is>
      </c>
      <c r="I94" s="343" t="inlineStr">
        <is>
          <t>16</t>
        </is>
      </c>
      <c r="J94" s="343" t="inlineStr">
        <is>
          <t>20</t>
        </is>
      </c>
      <c r="K94" s="343" t="inlineStr">
        <is>
          <t>24</t>
        </is>
      </c>
      <c r="L94" s="344" t="inlineStr">
        <is>
          <t>30</t>
        </is>
      </c>
      <c r="M94" s="414" t="n"/>
    </row>
    <row r="95">
      <c r="A95" s="414" t="n"/>
      <c r="B95" s="657" t="inlineStr">
        <is>
          <t>战斗力</t>
        </is>
      </c>
      <c r="C95" s="340" t="inlineStr">
        <is>
          <t>0.2</t>
        </is>
      </c>
      <c r="D95" s="340" t="inlineStr">
        <is>
          <t>0.4</t>
        </is>
      </c>
      <c r="E95" s="340" t="inlineStr">
        <is>
          <t>0.8</t>
        </is>
      </c>
      <c r="F95" s="340" t="inlineStr">
        <is>
          <t>1.2</t>
        </is>
      </c>
      <c r="G95" s="340" t="inlineStr">
        <is>
          <t>1.6</t>
        </is>
      </c>
      <c r="H95" s="340" t="inlineStr">
        <is>
          <t>2</t>
        </is>
      </c>
      <c r="I95" s="340" t="inlineStr">
        <is>
          <t>2.6</t>
        </is>
      </c>
      <c r="J95" s="340" t="inlineStr">
        <is>
          <t>3.2</t>
        </is>
      </c>
      <c r="K95" s="340" t="inlineStr">
        <is>
          <t>4</t>
        </is>
      </c>
      <c r="L95" s="207" t="inlineStr">
        <is>
          <t>5.4</t>
        </is>
      </c>
      <c r="M95" s="414" t="n"/>
    </row>
    <row r="96">
      <c r="A96" s="414" t="n"/>
      <c r="B96" s="239" t="inlineStr">
        <is>
          <t>进度值</t>
        </is>
      </c>
      <c r="C96" s="83" t="inlineStr">
        <is>
          <t>200</t>
        </is>
      </c>
      <c r="D96" s="83" t="inlineStr">
        <is>
          <t>400</t>
        </is>
      </c>
      <c r="E96" s="83" t="inlineStr">
        <is>
          <t>800</t>
        </is>
      </c>
      <c r="F96" s="83" t="inlineStr">
        <is>
          <t>1800</t>
        </is>
      </c>
      <c r="G96" s="83" t="inlineStr">
        <is>
          <t>3300</t>
        </is>
      </c>
      <c r="H96" s="83" t="inlineStr">
        <is>
          <t>5600</t>
        </is>
      </c>
      <c r="I96" s="83" t="inlineStr">
        <is>
          <t>8700</t>
        </is>
      </c>
      <c r="J96" s="83" t="inlineStr">
        <is>
          <t>13000</t>
        </is>
      </c>
      <c r="K96" s="83" t="inlineStr">
        <is>
          <t>18400</t>
        </is>
      </c>
      <c r="L96" s="88" t="inlineStr">
        <is>
          <t>总计</t>
        </is>
      </c>
      <c r="M96" s="414" t="n"/>
    </row>
    <row r="97">
      <c r="A97" s="414" t="n"/>
      <c r="B97" s="239" t="inlineStr">
        <is>
          <t>满值洛书</t>
        </is>
      </c>
      <c r="C97" s="83">
        <f>ROUNDUP(C96/$N$1,0)</f>
        <v/>
      </c>
      <c r="D97" s="83">
        <f>ROUNDUP((D96+SUM($C96:C96)-SUM($C97:C97)*$N$1)/$N$1,0)</f>
        <v/>
      </c>
      <c r="E97" s="83">
        <f>ROUNDUP((E96+SUM($C96:D96)-SUM($C97:D97)*$N$1)/$N$1,0)</f>
        <v/>
      </c>
      <c r="F97" s="83">
        <f>ROUNDUP((F96+SUM($C96:E96)-SUM($C97:E97)*$N$1)/$N$1,0)</f>
        <v/>
      </c>
      <c r="G97" s="83">
        <f>ROUNDUP((G96+SUM($C96:F96)-SUM($C97:F97)*$N$1)/$N$1,0)</f>
        <v/>
      </c>
      <c r="H97" s="83">
        <f>ROUNDUP((H96+SUM($C96:G96)-SUM($C97:G97)*$N$1)/$N$1,0)</f>
        <v/>
      </c>
      <c r="I97" s="83">
        <f>ROUNDUP((I96+SUM($C96:H96)-SUM($C97:H97)*$N$1)/$N$1,0)</f>
        <v/>
      </c>
      <c r="J97" s="83">
        <f>ROUNDUP((J96+SUM($C96:I96)-SUM($C97:I97)*$N$1)/$N$1,0)</f>
        <v/>
      </c>
      <c r="K97" s="83">
        <f>ROUNDUP((K96+SUM($C96:J96)-SUM($C97:J97)*$N$1)/$N$1,0)</f>
        <v/>
      </c>
      <c r="L97" s="88">
        <f>SUM(C97:K97)</f>
        <v/>
      </c>
      <c r="M97" s="414" t="n"/>
    </row>
    <row r="98">
      <c r="A98" s="749" t="n"/>
      <c r="B98" s="660" t="inlineStr">
        <is>
          <t>投掷抗穿</t>
        </is>
      </c>
      <c r="C98" s="343" t="inlineStr">
        <is>
          <t>1%</t>
        </is>
      </c>
      <c r="D98" s="343" t="inlineStr">
        <is>
          <t>2%</t>
        </is>
      </c>
      <c r="E98" s="343" t="inlineStr">
        <is>
          <t>3%</t>
        </is>
      </c>
      <c r="F98" s="343" t="inlineStr">
        <is>
          <t>4%</t>
        </is>
      </c>
      <c r="G98" s="343" t="inlineStr">
        <is>
          <t>6%</t>
        </is>
      </c>
      <c r="H98" s="343" t="inlineStr">
        <is>
          <t>8%</t>
        </is>
      </c>
      <c r="I98" s="343" t="inlineStr">
        <is>
          <t>10%</t>
        </is>
      </c>
      <c r="J98" s="343" t="inlineStr">
        <is>
          <t>13%</t>
        </is>
      </c>
      <c r="K98" s="343" t="inlineStr">
        <is>
          <t>16%</t>
        </is>
      </c>
      <c r="L98" s="344" t="inlineStr">
        <is>
          <t>20%</t>
        </is>
      </c>
      <c r="M98" s="414" t="n"/>
    </row>
    <row r="99">
      <c r="A99" s="1341" t="inlineStr">
        <is>
          <t>河洛之理
45级开放</t>
        </is>
      </c>
      <c r="B99" s="234" t="inlineStr">
        <is>
          <t>战斗力</t>
        </is>
      </c>
      <c r="C99" s="340" t="inlineStr">
        <is>
          <t>0.4</t>
        </is>
      </c>
      <c r="D99" s="340" t="inlineStr">
        <is>
          <t>0.8</t>
        </is>
      </c>
      <c r="E99" s="340" t="inlineStr">
        <is>
          <t>1.6</t>
        </is>
      </c>
      <c r="F99" s="340" t="inlineStr">
        <is>
          <t>2.4</t>
        </is>
      </c>
      <c r="G99" s="340" t="inlineStr">
        <is>
          <t>3.2</t>
        </is>
      </c>
      <c r="H99" s="340" t="inlineStr">
        <is>
          <t>4</t>
        </is>
      </c>
      <c r="I99" s="340" t="inlineStr">
        <is>
          <t>5.2</t>
        </is>
      </c>
      <c r="J99" s="340" t="inlineStr">
        <is>
          <t>6.4</t>
        </is>
      </c>
      <c r="K99" s="340" t="inlineStr">
        <is>
          <t>8</t>
        </is>
      </c>
      <c r="L99" s="746" t="inlineStr">
        <is>
          <t>10.8</t>
        </is>
      </c>
      <c r="M99" s="1333" t="inlineStr">
        <is>
          <t>豆油队长
战斗力95
突破天赋1
鹤仙人
战斗力95
突破天赋1
乐斗忍者
战斗力95
突破天赋1</t>
        </is>
      </c>
    </row>
    <row r="100">
      <c r="A100" s="11" t="n"/>
      <c r="B100" s="82" t="inlineStr">
        <is>
          <t>进度值</t>
        </is>
      </c>
      <c r="C100" s="83" t="inlineStr">
        <is>
          <t>100</t>
        </is>
      </c>
      <c r="D100" s="83" t="inlineStr">
        <is>
          <t>200</t>
        </is>
      </c>
      <c r="E100" s="83" t="inlineStr">
        <is>
          <t>400</t>
        </is>
      </c>
      <c r="F100" s="83" t="inlineStr">
        <is>
          <t>900</t>
        </is>
      </c>
      <c r="G100" s="83" t="inlineStr">
        <is>
          <t>1600</t>
        </is>
      </c>
      <c r="H100" s="83" t="inlineStr">
        <is>
          <t>2800</t>
        </is>
      </c>
      <c r="I100" s="83" t="inlineStr">
        <is>
          <t>4400</t>
        </is>
      </c>
      <c r="J100" s="83" t="inlineStr">
        <is>
          <t>6500</t>
        </is>
      </c>
      <c r="K100" s="83" t="inlineStr">
        <is>
          <t>9200</t>
        </is>
      </c>
      <c r="L100" s="708" t="inlineStr">
        <is>
          <t>总计</t>
        </is>
      </c>
      <c r="M100" s="414" t="n"/>
    </row>
    <row r="101">
      <c r="A101" s="11" t="n"/>
      <c r="B101" s="82" t="inlineStr">
        <is>
          <t>满值洛书</t>
        </is>
      </c>
      <c r="C101" s="83">
        <f>ROUNDUP(C100/$N$1,0)</f>
        <v/>
      </c>
      <c r="D101" s="83">
        <f>ROUNDUP((D100+SUM($C100:C100)-SUM($C101:C101)*$N$1)/$N$1,0)</f>
        <v/>
      </c>
      <c r="E101" s="83">
        <f>ROUNDUP((E100+SUM($C100:D100)-SUM($C101:D101)*$N$1)/$N$1,0)</f>
        <v/>
      </c>
      <c r="F101" s="83">
        <f>ROUNDUP((F100+SUM($C100:E100)-SUM($C101:E101)*$N$1)/$N$1,0)</f>
        <v/>
      </c>
      <c r="G101" s="83">
        <f>ROUNDUP((G100+SUM($C100:F100)-SUM($C101:F101)*$N$1)/$N$1,0)</f>
        <v/>
      </c>
      <c r="H101" s="83">
        <f>ROUNDUP((H100+SUM($C100:G100)-SUM($C101:G101)*$N$1)/$N$1,0)</f>
        <v/>
      </c>
      <c r="I101" s="83">
        <f>ROUNDUP((I100+SUM($C100:H100)-SUM($C101:H101)*$N$1)/$N$1,0)</f>
        <v/>
      </c>
      <c r="J101" s="83">
        <f>ROUNDUP((J100+SUM($C100:I100)-SUM($C101:I101)*$N$1)/$N$1,0)</f>
        <v/>
      </c>
      <c r="K101" s="83">
        <f>ROUNDUP((K100+SUM($C100:J100)-SUM($C101:J101)*$N$1)/$N$1,0)</f>
        <v/>
      </c>
      <c r="L101" s="708">
        <f>SUM(C101:K101)</f>
        <v/>
      </c>
      <c r="M101" s="414" t="n"/>
    </row>
    <row r="102">
      <c r="A102" s="11" t="n"/>
      <c r="B102" s="810" t="inlineStr">
        <is>
          <t>生命值</t>
        </is>
      </c>
      <c r="C102" s="343" t="inlineStr">
        <is>
          <t>4</t>
        </is>
      </c>
      <c r="D102" s="343" t="inlineStr">
        <is>
          <t>8</t>
        </is>
      </c>
      <c r="E102" s="343" t="inlineStr">
        <is>
          <t>16</t>
        </is>
      </c>
      <c r="F102" s="343" t="inlineStr">
        <is>
          <t>24</t>
        </is>
      </c>
      <c r="G102" s="343" t="inlineStr">
        <is>
          <t>32</t>
        </is>
      </c>
      <c r="H102" s="343" t="inlineStr">
        <is>
          <t>44</t>
        </is>
      </c>
      <c r="I102" s="343" t="inlineStr">
        <is>
          <t>56</t>
        </is>
      </c>
      <c r="J102" s="343" t="inlineStr">
        <is>
          <t>68</t>
        </is>
      </c>
      <c r="K102" s="343" t="inlineStr">
        <is>
          <t>80</t>
        </is>
      </c>
      <c r="L102" s="687" t="inlineStr">
        <is>
          <t>100</t>
        </is>
      </c>
      <c r="M102" s="414" t="n"/>
    </row>
    <row r="103">
      <c r="A103" s="11" t="n"/>
      <c r="B103" s="234" t="inlineStr">
        <is>
          <t>战斗力</t>
        </is>
      </c>
      <c r="C103" s="340" t="inlineStr">
        <is>
          <t>0.2</t>
        </is>
      </c>
      <c r="D103" s="340" t="inlineStr">
        <is>
          <t>0.4</t>
        </is>
      </c>
      <c r="E103" s="340" t="inlineStr">
        <is>
          <t>0.8</t>
        </is>
      </c>
      <c r="F103" s="340" t="inlineStr">
        <is>
          <t>1.2</t>
        </is>
      </c>
      <c r="G103" s="340" t="inlineStr">
        <is>
          <t>1.6</t>
        </is>
      </c>
      <c r="H103" s="340" t="inlineStr">
        <is>
          <t>2</t>
        </is>
      </c>
      <c r="I103" s="340" t="inlineStr">
        <is>
          <t>2.6</t>
        </is>
      </c>
      <c r="J103" s="340" t="inlineStr">
        <is>
          <t>3.2</t>
        </is>
      </c>
      <c r="K103" s="340" t="inlineStr">
        <is>
          <t>4</t>
        </is>
      </c>
      <c r="L103" s="746" t="inlineStr">
        <is>
          <t>5.4</t>
        </is>
      </c>
      <c r="M103" s="414" t="n"/>
    </row>
    <row r="104">
      <c r="A104" s="11" t="n"/>
      <c r="B104" s="82" t="inlineStr">
        <is>
          <t>进度值</t>
        </is>
      </c>
      <c r="C104" s="83" t="inlineStr">
        <is>
          <t>100</t>
        </is>
      </c>
      <c r="D104" s="83" t="inlineStr">
        <is>
          <t>300</t>
        </is>
      </c>
      <c r="E104" s="83" t="inlineStr">
        <is>
          <t>700</t>
        </is>
      </c>
      <c r="F104" s="83" t="inlineStr">
        <is>
          <t>1400</t>
        </is>
      </c>
      <c r="G104" s="83" t="inlineStr">
        <is>
          <t>2600</t>
        </is>
      </c>
      <c r="H104" s="83" t="inlineStr">
        <is>
          <t>4400</t>
        </is>
      </c>
      <c r="I104" s="83" t="inlineStr">
        <is>
          <t>7000</t>
        </is>
      </c>
      <c r="J104" s="83" t="inlineStr">
        <is>
          <t>10400</t>
        </is>
      </c>
      <c r="K104" s="83" t="inlineStr">
        <is>
          <t>14700</t>
        </is>
      </c>
      <c r="L104" s="708" t="inlineStr">
        <is>
          <t>总计</t>
        </is>
      </c>
      <c r="M104" s="414" t="n"/>
    </row>
    <row r="105">
      <c r="A105" s="11" t="n"/>
      <c r="B105" s="82" t="inlineStr">
        <is>
          <t>满值洛书</t>
        </is>
      </c>
      <c r="C105" s="83">
        <f>ROUNDUP(C104/$N$1,0)</f>
        <v/>
      </c>
      <c r="D105" s="83">
        <f>ROUNDUP((D104+SUM($C104:C104)-SUM($C105:C105)*$N$1)/$N$1,0)</f>
        <v/>
      </c>
      <c r="E105" s="83">
        <f>ROUNDUP((E104+SUM($C104:D104)-SUM($C105:D105)*$N$1)/$N$1,0)</f>
        <v/>
      </c>
      <c r="F105" s="83">
        <f>ROUNDUP((F104+SUM($C104:E104)-SUM($C105:E105)*$N$1)/$N$1,0)</f>
        <v/>
      </c>
      <c r="G105" s="83">
        <f>ROUNDUP((G104+SUM($C104:F104)-SUM($C105:F105)*$N$1)/$N$1,0)</f>
        <v/>
      </c>
      <c r="H105" s="83">
        <f>ROUNDUP((H104+SUM($C104:G104)-SUM($C105:G105)*$N$1)/$N$1,0)</f>
        <v/>
      </c>
      <c r="I105" s="83">
        <f>ROUNDUP((I104+SUM($C104:H104)-SUM($C105:H105)*$N$1)/$N$1,0)</f>
        <v/>
      </c>
      <c r="J105" s="83">
        <f>ROUNDUP((J104+SUM($C104:I104)-SUM($C105:I105)*$N$1)/$N$1,0)</f>
        <v/>
      </c>
      <c r="K105" s="83">
        <f>ROUNDUP((K104+SUM($C104:J104)-SUM($C105:J105)*$N$1)/$N$1,0)</f>
        <v/>
      </c>
      <c r="L105" s="708">
        <f>SUM(C105:K105)</f>
        <v/>
      </c>
      <c r="M105" s="414" t="n"/>
    </row>
    <row r="106">
      <c r="A106" s="11" t="n"/>
      <c r="B106" s="82" t="inlineStr">
        <is>
          <t>大型命中</t>
        </is>
      </c>
      <c r="C106" s="83" t="inlineStr">
        <is>
          <t>1%</t>
        </is>
      </c>
      <c r="D106" s="83" t="inlineStr">
        <is>
          <t>2%</t>
        </is>
      </c>
      <c r="E106" s="83" t="inlineStr">
        <is>
          <t>3%</t>
        </is>
      </c>
      <c r="F106" s="83" t="inlineStr">
        <is>
          <t>4%</t>
        </is>
      </c>
      <c r="G106" s="83" t="inlineStr">
        <is>
          <t>5%</t>
        </is>
      </c>
      <c r="H106" s="83" t="inlineStr">
        <is>
          <t>7%</t>
        </is>
      </c>
      <c r="I106" s="83" t="inlineStr">
        <is>
          <t>9%</t>
        </is>
      </c>
      <c r="J106" s="83" t="inlineStr">
        <is>
          <t>12%</t>
        </is>
      </c>
      <c r="K106" s="83" t="inlineStr">
        <is>
          <t>15%</t>
        </is>
      </c>
      <c r="L106" s="222" t="inlineStr">
        <is>
          <t>20%</t>
        </is>
      </c>
      <c r="M106" s="414" t="n"/>
    </row>
    <row r="107">
      <c r="A107" s="11" t="n"/>
      <c r="B107" s="82" t="inlineStr">
        <is>
          <t>中型命中</t>
        </is>
      </c>
      <c r="C107" s="83" t="inlineStr">
        <is>
          <t>1%</t>
        </is>
      </c>
      <c r="D107" s="83" t="inlineStr">
        <is>
          <t>2%</t>
        </is>
      </c>
      <c r="E107" s="83" t="inlineStr">
        <is>
          <t>3%</t>
        </is>
      </c>
      <c r="F107" s="83" t="inlineStr">
        <is>
          <t>4%</t>
        </is>
      </c>
      <c r="G107" s="83" t="inlineStr">
        <is>
          <t>5%</t>
        </is>
      </c>
      <c r="H107" s="83" t="inlineStr">
        <is>
          <t>7%</t>
        </is>
      </c>
      <c r="I107" s="83" t="inlineStr">
        <is>
          <t>9%</t>
        </is>
      </c>
      <c r="J107" s="83" t="inlineStr">
        <is>
          <t>12%</t>
        </is>
      </c>
      <c r="K107" s="83" t="inlineStr">
        <is>
          <t>15%</t>
        </is>
      </c>
      <c r="L107" s="222" t="inlineStr">
        <is>
          <t>20%</t>
        </is>
      </c>
      <c r="M107" s="414" t="n"/>
    </row>
    <row r="108">
      <c r="A108" s="11" t="n"/>
      <c r="B108" s="82" t="inlineStr">
        <is>
          <t>小型命中</t>
        </is>
      </c>
      <c r="C108" s="83" t="inlineStr">
        <is>
          <t>1%</t>
        </is>
      </c>
      <c r="D108" s="83" t="inlineStr">
        <is>
          <t>2%</t>
        </is>
      </c>
      <c r="E108" s="83" t="inlineStr">
        <is>
          <t>3%</t>
        </is>
      </c>
      <c r="F108" s="83" t="inlineStr">
        <is>
          <t>4%</t>
        </is>
      </c>
      <c r="G108" s="83" t="inlineStr">
        <is>
          <t>5%</t>
        </is>
      </c>
      <c r="H108" s="83" t="inlineStr">
        <is>
          <t>7%</t>
        </is>
      </c>
      <c r="I108" s="83" t="inlineStr">
        <is>
          <t>9%</t>
        </is>
      </c>
      <c r="J108" s="83" t="inlineStr">
        <is>
          <t>12%</t>
        </is>
      </c>
      <c r="K108" s="83" t="inlineStr">
        <is>
          <t>15%</t>
        </is>
      </c>
      <c r="L108" s="222" t="inlineStr">
        <is>
          <t>20%</t>
        </is>
      </c>
      <c r="M108" s="414" t="n"/>
    </row>
    <row r="109">
      <c r="A109" s="16" t="n"/>
      <c r="B109" s="89" t="inlineStr">
        <is>
          <t>投掷命中</t>
        </is>
      </c>
      <c r="C109" s="90" t="inlineStr">
        <is>
          <t>1%</t>
        </is>
      </c>
      <c r="D109" s="90" t="inlineStr">
        <is>
          <t>2%</t>
        </is>
      </c>
      <c r="E109" s="90" t="inlineStr">
        <is>
          <t>3%</t>
        </is>
      </c>
      <c r="F109" s="90" t="inlineStr">
        <is>
          <t>4%</t>
        </is>
      </c>
      <c r="G109" s="90" t="inlineStr">
        <is>
          <t>5%</t>
        </is>
      </c>
      <c r="H109" s="90" t="inlineStr">
        <is>
          <t>7%</t>
        </is>
      </c>
      <c r="I109" s="90" t="inlineStr">
        <is>
          <t>9%</t>
        </is>
      </c>
      <c r="J109" s="90" t="inlineStr">
        <is>
          <t>12%</t>
        </is>
      </c>
      <c r="K109" s="90" t="inlineStr">
        <is>
          <t>15%</t>
        </is>
      </c>
      <c r="L109" s="882" t="inlineStr">
        <is>
          <t>20%</t>
        </is>
      </c>
      <c r="M109" s="414" t="n"/>
    </row>
  </sheetData>
  <mergeCells count="35">
    <mergeCell ref="F4:G4"/>
    <mergeCell ref="B3:C3"/>
    <mergeCell ref="B1:G1"/>
    <mergeCell ref="M14:M23"/>
    <mergeCell ref="M73:M85"/>
    <mergeCell ref="H1:L1"/>
    <mergeCell ref="A99:A109"/>
    <mergeCell ref="H2:M2"/>
    <mergeCell ref="M99:M109"/>
    <mergeCell ref="M24:M33"/>
    <mergeCell ref="F3:G3"/>
    <mergeCell ref="B2:C2"/>
    <mergeCell ref="M60:M72"/>
    <mergeCell ref="D2:E2"/>
    <mergeCell ref="A24:A33"/>
    <mergeCell ref="A86:A98"/>
    <mergeCell ref="M86:M98"/>
    <mergeCell ref="H3:M3"/>
    <mergeCell ref="F2:G2"/>
    <mergeCell ref="B5:G5"/>
    <mergeCell ref="H5:M5"/>
    <mergeCell ref="A2:A5"/>
    <mergeCell ref="A47:A59"/>
    <mergeCell ref="D4:E4"/>
    <mergeCell ref="D3:E3"/>
    <mergeCell ref="A34:A46"/>
    <mergeCell ref="M47:M59"/>
    <mergeCell ref="H4:M4"/>
    <mergeCell ref="A7:A13"/>
    <mergeCell ref="M34:M46"/>
    <mergeCell ref="A73:A85"/>
    <mergeCell ref="A14:A23"/>
    <mergeCell ref="M7:M13"/>
    <mergeCell ref="A60:A72"/>
    <mergeCell ref="B4:C4"/>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D2" r:id="rId3"/>
    <hyperlink xmlns:r="http://schemas.openxmlformats.org/officeDocument/2006/relationships" ref="F2" r:id="rId4"/>
    <hyperlink xmlns:r="http://schemas.openxmlformats.org/officeDocument/2006/relationships" ref="B3" r:id="rId5"/>
    <hyperlink xmlns:r="http://schemas.openxmlformats.org/officeDocument/2006/relationships" ref="D3" r:id="rId6"/>
    <hyperlink xmlns:r="http://schemas.openxmlformats.org/officeDocument/2006/relationships" ref="F3" r:id="rId7"/>
    <hyperlink xmlns:r="http://schemas.openxmlformats.org/officeDocument/2006/relationships" ref="B4" r:id="rId8"/>
    <hyperlink xmlns:r="http://schemas.openxmlformats.org/officeDocument/2006/relationships" ref="D4" r:id="rId9"/>
    <hyperlink xmlns:r="http://schemas.openxmlformats.org/officeDocument/2006/relationships" ref="F4" r:id="rId10"/>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10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s>
  <sheetData>
    <row r="1" ht="24" customHeight="1">
      <c r="A1" s="1116" t="inlineStr">
        <is>
          <t>佣兵助阵</t>
        </is>
      </c>
      <c r="B1" s="1104" t="inlineStr">
        <is>
          <t>名称</t>
        </is>
      </c>
      <c r="C1" s="3" t="n"/>
      <c r="D1" s="3" t="n"/>
      <c r="E1" s="3" t="n"/>
      <c r="F1" s="3" t="n"/>
      <c r="G1" s="120" t="n"/>
      <c r="H1" s="1322" t="inlineStr">
        <is>
          <t>祝福详情：进度模式，永久有效。</t>
        </is>
      </c>
      <c r="I1" s="3" t="n"/>
      <c r="J1" s="3" t="n"/>
      <c r="K1" s="3" t="n"/>
      <c r="L1" s="3" t="n"/>
      <c r="M1" s="1071">
        <f>首页索引!$M$1</f>
        <v/>
      </c>
      <c r="N1" s="386">
        <f>@IF($M$1="中秋祝福",30,IF($M$1="周年祝福",20,IF($M$1="春节祝福",25,10)))</f>
        <v/>
      </c>
    </row>
    <row r="2" ht="24" customHeight="1">
      <c r="A2" s="1323" t="inlineStr">
        <is>
          <t>易经八卦</t>
        </is>
      </c>
      <c r="B2" s="1324" t="inlineStr">
        <is>
          <t xml:space="preserve">1、乾为首   </t>
        </is>
      </c>
      <c r="C2" s="124" t="n"/>
      <c r="D2" s="1325" t="inlineStr">
        <is>
          <t xml:space="preserve">2、坤为腹   </t>
        </is>
      </c>
      <c r="E2" s="124" t="n"/>
      <c r="F2" s="1325" t="inlineStr">
        <is>
          <t xml:space="preserve">3、震为足   </t>
        </is>
      </c>
      <c r="G2" s="124" t="n"/>
      <c r="H2" s="1337" t="inlineStr">
        <is>
          <t>常规祝福：固定10点经验值。易经八卦  60斗豆/斗币。</t>
        </is>
      </c>
      <c r="I2" s="123" t="n"/>
      <c r="J2" s="123" t="n"/>
      <c r="K2" s="123" t="n"/>
      <c r="L2" s="123" t="n"/>
      <c r="M2" s="124" t="n"/>
    </row>
    <row r="3" ht="24" customHeight="1">
      <c r="A3" s="414" t="n"/>
      <c r="B3" s="1327" t="inlineStr">
        <is>
          <t xml:space="preserve">4、巽为股   </t>
        </is>
      </c>
      <c r="C3" s="130" t="n"/>
      <c r="D3" s="935" t="inlineStr">
        <is>
          <t xml:space="preserve">5、坎为耳   </t>
        </is>
      </c>
      <c r="E3" s="130" t="n"/>
      <c r="F3" s="935" t="inlineStr">
        <is>
          <t xml:space="preserve">6、离为目   </t>
        </is>
      </c>
      <c r="G3" s="130" t="n"/>
      <c r="H3" s="1338" t="inlineStr">
        <is>
          <t>春节祝福：固定25点经验值。易经八卦  50斗豆/斗币。</t>
        </is>
      </c>
      <c r="I3" s="129" t="n"/>
      <c r="J3" s="129" t="n"/>
      <c r="K3" s="129" t="n"/>
      <c r="L3" s="129" t="n"/>
      <c r="M3" s="130" t="n"/>
    </row>
    <row r="4" ht="24" customHeight="1">
      <c r="A4" s="414" t="n"/>
      <c r="B4" s="1327" t="inlineStr">
        <is>
          <t xml:space="preserve">7、艮为手   </t>
        </is>
      </c>
      <c r="C4" s="130" t="n"/>
      <c r="D4" s="935" t="inlineStr">
        <is>
          <t xml:space="preserve">8、兑为口   </t>
        </is>
      </c>
      <c r="E4" s="130" t="n"/>
      <c r="F4" s="935" t="inlineStr">
        <is>
          <t>9、大道之源</t>
        </is>
      </c>
      <c r="G4" s="130" t="n"/>
      <c r="H4" s="1338" t="inlineStr">
        <is>
          <t>周年祝福：固定20点经验值。易经八卦  50斗豆/斗币。</t>
        </is>
      </c>
      <c r="I4" s="129" t="n"/>
      <c r="J4" s="129" t="n"/>
      <c r="K4" s="129" t="n"/>
      <c r="L4" s="129" t="n"/>
      <c r="M4" s="130" t="n"/>
    </row>
    <row r="5" ht="24" customHeight="1">
      <c r="A5" s="414" t="n"/>
      <c r="B5" s="1342" t="inlineStr">
        <is>
          <t>激活全部属性奖励佣兵暴伤50.0%</t>
        </is>
      </c>
      <c r="C5" s="194" t="n"/>
      <c r="D5" s="194" t="n"/>
      <c r="E5" s="194" t="n"/>
      <c r="F5" s="194" t="n"/>
      <c r="G5" s="410" t="n"/>
      <c r="H5" s="1343" t="inlineStr">
        <is>
          <t>中秋祝福：固定30点经验值。易经八卦100斗豆/斗币。</t>
        </is>
      </c>
      <c r="I5" s="167" t="n"/>
      <c r="J5" s="167" t="n"/>
      <c r="K5" s="167" t="n"/>
      <c r="L5" s="167" t="n"/>
      <c r="M5" s="246" t="n"/>
    </row>
    <row r="6" ht="24" customHeight="1">
      <c r="A6" s="386" t="inlineStr">
        <is>
          <t>名称</t>
        </is>
      </c>
      <c r="B6" s="227" t="inlineStr">
        <is>
          <t>属性</t>
        </is>
      </c>
      <c r="C6" s="227" t="inlineStr">
        <is>
          <t>1级</t>
        </is>
      </c>
      <c r="D6" s="227" t="inlineStr">
        <is>
          <t>2级</t>
        </is>
      </c>
      <c r="E6" s="227" t="inlineStr">
        <is>
          <t>3级</t>
        </is>
      </c>
      <c r="F6" s="227" t="inlineStr">
        <is>
          <t>4级</t>
        </is>
      </c>
      <c r="G6" s="227" t="inlineStr">
        <is>
          <t>5级</t>
        </is>
      </c>
      <c r="H6" s="227" t="inlineStr">
        <is>
          <t>6级</t>
        </is>
      </c>
      <c r="I6" s="227" t="inlineStr">
        <is>
          <t>7级</t>
        </is>
      </c>
      <c r="J6" s="227" t="inlineStr">
        <is>
          <t>8级</t>
        </is>
      </c>
      <c r="K6" s="227" t="inlineStr">
        <is>
          <t>9级</t>
        </is>
      </c>
      <c r="L6" s="206" t="inlineStr">
        <is>
          <t>10级</t>
        </is>
      </c>
      <c r="M6" s="386" t="inlineStr">
        <is>
          <t>激活要求</t>
        </is>
      </c>
    </row>
    <row r="7" ht="24" customHeight="1">
      <c r="A7" s="1341" t="inlineStr">
        <is>
          <t>乾为首
30级开放</t>
        </is>
      </c>
      <c r="B7" s="558" t="inlineStr">
        <is>
          <t>战斗力</t>
        </is>
      </c>
      <c r="C7" s="566" t="inlineStr">
        <is>
          <t>0.2</t>
        </is>
      </c>
      <c r="D7" s="566" t="inlineStr">
        <is>
          <t>0.4</t>
        </is>
      </c>
      <c r="E7" s="566" t="inlineStr">
        <is>
          <t>0.8</t>
        </is>
      </c>
      <c r="F7" s="566" t="inlineStr">
        <is>
          <t>1.2</t>
        </is>
      </c>
      <c r="G7" s="566" t="inlineStr">
        <is>
          <t>1.6</t>
        </is>
      </c>
      <c r="H7" s="566" t="inlineStr">
        <is>
          <t>2</t>
        </is>
      </c>
      <c r="I7" s="566" t="inlineStr">
        <is>
          <t>2.6</t>
        </is>
      </c>
      <c r="J7" s="566" t="inlineStr">
        <is>
          <t>3.2</t>
        </is>
      </c>
      <c r="K7" s="566" t="inlineStr">
        <is>
          <t>4</t>
        </is>
      </c>
      <c r="L7" s="684" t="inlineStr">
        <is>
          <t>5.4</t>
        </is>
      </c>
      <c r="M7" s="1344" t="inlineStr">
        <is>
          <t>鹤仙人
战斗力85
齐天大圣
战斗力85</t>
        </is>
      </c>
    </row>
    <row r="8" ht="24" customHeight="1">
      <c r="A8" s="11" t="n"/>
      <c r="B8" s="82" t="inlineStr">
        <is>
          <t>进度值</t>
        </is>
      </c>
      <c r="C8" s="83" t="inlineStr">
        <is>
          <t>100</t>
        </is>
      </c>
      <c r="D8" s="83" t="inlineStr">
        <is>
          <t>200</t>
        </is>
      </c>
      <c r="E8" s="83" t="inlineStr">
        <is>
          <t>400</t>
        </is>
      </c>
      <c r="F8" s="83" t="inlineStr">
        <is>
          <t>900</t>
        </is>
      </c>
      <c r="G8" s="83" t="inlineStr">
        <is>
          <t>1600</t>
        </is>
      </c>
      <c r="H8" s="83" t="inlineStr">
        <is>
          <t>2800</t>
        </is>
      </c>
      <c r="I8" s="83" t="inlineStr">
        <is>
          <t>4400</t>
        </is>
      </c>
      <c r="J8" s="83" t="inlineStr">
        <is>
          <t>6500</t>
        </is>
      </c>
      <c r="K8" s="83" t="inlineStr">
        <is>
          <t>9200</t>
        </is>
      </c>
      <c r="L8" s="708" t="inlineStr">
        <is>
          <t>总计</t>
        </is>
      </c>
      <c r="M8" s="414" t="n"/>
    </row>
    <row r="9" ht="24" customHeight="1">
      <c r="A9" s="11" t="n"/>
      <c r="B9" s="82" t="inlineStr">
        <is>
          <t>满值八卦</t>
        </is>
      </c>
      <c r="C9" s="83">
        <f>ROUNDUP(C8/$N$1,0)</f>
        <v/>
      </c>
      <c r="D9" s="83">
        <f>ROUNDUP((D8+SUM($C8:C8)-SUM($C9:C9)*$N$1)/$N$1,0)</f>
        <v/>
      </c>
      <c r="E9" s="83">
        <f>ROUNDUP((E8+SUM($C8:D8)-SUM($C9:D9)*$N$1)/$N$1,0)</f>
        <v/>
      </c>
      <c r="F9" s="83">
        <f>ROUNDUP((F8+SUM($C8:E8)-SUM($C9:E9)*$N$1)/$N$1,0)</f>
        <v/>
      </c>
      <c r="G9" s="83">
        <f>ROUNDUP((G8+SUM($C8:F8)-SUM($C9:F9)*$N$1)/$N$1,0)</f>
        <v/>
      </c>
      <c r="H9" s="83">
        <f>ROUNDUP((H8+SUM($C8:G8)-SUM($C9:G9)*$N$1)/$N$1,0)</f>
        <v/>
      </c>
      <c r="I9" s="83">
        <f>ROUNDUP((I8+SUM($C8:H8)-SUM($C9:H9)*$N$1)/$N$1,0)</f>
        <v/>
      </c>
      <c r="J9" s="83">
        <f>ROUNDUP((J8+SUM($C8:I8)-SUM($C9:I9)*$N$1)/$N$1,0)</f>
        <v/>
      </c>
      <c r="K9" s="83">
        <f>ROUNDUP((K8+SUM($C8:J8)-SUM($C9:J9)*$N$1)/$N$1,0)</f>
        <v/>
      </c>
      <c r="L9" s="708">
        <f>SUM(C9:K9)</f>
        <v/>
      </c>
      <c r="M9" s="414" t="n"/>
    </row>
    <row r="10" ht="24" customHeight="1">
      <c r="A10" s="11" t="n"/>
      <c r="B10" s="82" t="inlineStr">
        <is>
          <t>生命值</t>
        </is>
      </c>
      <c r="C10" s="83" t="inlineStr">
        <is>
          <t>2</t>
        </is>
      </c>
      <c r="D10" s="83" t="inlineStr">
        <is>
          <t>4</t>
        </is>
      </c>
      <c r="E10" s="83" t="inlineStr">
        <is>
          <t>8</t>
        </is>
      </c>
      <c r="F10" s="83" t="inlineStr">
        <is>
          <t>12</t>
        </is>
      </c>
      <c r="G10" s="83" t="inlineStr">
        <is>
          <t>16</t>
        </is>
      </c>
      <c r="H10" s="83" t="inlineStr">
        <is>
          <t>22</t>
        </is>
      </c>
      <c r="I10" s="83" t="inlineStr">
        <is>
          <t>28</t>
        </is>
      </c>
      <c r="J10" s="83" t="inlineStr">
        <is>
          <t>34</t>
        </is>
      </c>
      <c r="K10" s="83" t="inlineStr">
        <is>
          <t>40</t>
        </is>
      </c>
      <c r="L10" s="222" t="inlineStr">
        <is>
          <t>50</t>
        </is>
      </c>
      <c r="M10" s="414" t="n"/>
    </row>
    <row r="11" ht="24" customHeight="1">
      <c r="A11" s="11" t="n"/>
      <c r="B11" s="82" t="inlineStr">
        <is>
          <t>敏捷值</t>
        </is>
      </c>
      <c r="C11" s="83" t="inlineStr">
        <is>
          <t>1</t>
        </is>
      </c>
      <c r="D11" s="83" t="inlineStr">
        <is>
          <t>2</t>
        </is>
      </c>
      <c r="E11" s="83" t="inlineStr">
        <is>
          <t>3</t>
        </is>
      </c>
      <c r="F11" s="83" t="inlineStr">
        <is>
          <t>4</t>
        </is>
      </c>
      <c r="G11" s="83" t="inlineStr">
        <is>
          <t>5</t>
        </is>
      </c>
      <c r="H11" s="83" t="inlineStr">
        <is>
          <t>6</t>
        </is>
      </c>
      <c r="I11" s="83" t="inlineStr">
        <is>
          <t>8</t>
        </is>
      </c>
      <c r="J11" s="83" t="inlineStr">
        <is>
          <t>10</t>
        </is>
      </c>
      <c r="K11" s="83" t="inlineStr">
        <is>
          <t>12</t>
        </is>
      </c>
      <c r="L11" s="222" t="inlineStr">
        <is>
          <t>15</t>
        </is>
      </c>
      <c r="M11" s="414" t="n"/>
    </row>
    <row r="12" ht="24" customHeight="1">
      <c r="A12" s="11" t="n"/>
      <c r="B12" s="82" t="inlineStr">
        <is>
          <t>力量值</t>
        </is>
      </c>
      <c r="C12" s="83" t="inlineStr">
        <is>
          <t>1</t>
        </is>
      </c>
      <c r="D12" s="83" t="inlineStr">
        <is>
          <t>2</t>
        </is>
      </c>
      <c r="E12" s="83" t="inlineStr">
        <is>
          <t>3</t>
        </is>
      </c>
      <c r="F12" s="83" t="inlineStr">
        <is>
          <t>4</t>
        </is>
      </c>
      <c r="G12" s="83" t="inlineStr">
        <is>
          <t>5</t>
        </is>
      </c>
      <c r="H12" s="83" t="inlineStr">
        <is>
          <t>6</t>
        </is>
      </c>
      <c r="I12" s="83" t="inlineStr">
        <is>
          <t>8</t>
        </is>
      </c>
      <c r="J12" s="83" t="inlineStr">
        <is>
          <t>10</t>
        </is>
      </c>
      <c r="K12" s="83" t="inlineStr">
        <is>
          <t>12</t>
        </is>
      </c>
      <c r="L12" s="222" t="inlineStr">
        <is>
          <t>15</t>
        </is>
      </c>
      <c r="M12" s="414" t="n"/>
    </row>
    <row r="13" ht="24" customHeight="1">
      <c r="A13" s="16" t="n"/>
      <c r="B13" s="810" t="inlineStr">
        <is>
          <t>速度值</t>
        </is>
      </c>
      <c r="C13" s="343" t="inlineStr">
        <is>
          <t>1</t>
        </is>
      </c>
      <c r="D13" s="343" t="inlineStr">
        <is>
          <t>2</t>
        </is>
      </c>
      <c r="E13" s="343" t="inlineStr">
        <is>
          <t>3</t>
        </is>
      </c>
      <c r="F13" s="343" t="inlineStr">
        <is>
          <t>4</t>
        </is>
      </c>
      <c r="G13" s="343" t="inlineStr">
        <is>
          <t>5</t>
        </is>
      </c>
      <c r="H13" s="343" t="inlineStr">
        <is>
          <t>6</t>
        </is>
      </c>
      <c r="I13" s="343" t="inlineStr">
        <is>
          <t>8</t>
        </is>
      </c>
      <c r="J13" s="343" t="inlineStr">
        <is>
          <t>10</t>
        </is>
      </c>
      <c r="K13" s="343" t="inlineStr">
        <is>
          <t>12</t>
        </is>
      </c>
      <c r="L13" s="687" t="inlineStr">
        <is>
          <t>15</t>
        </is>
      </c>
      <c r="M13" s="749" t="n"/>
    </row>
    <row r="14" ht="24" customHeight="1">
      <c r="A14" s="1345" t="inlineStr">
        <is>
          <t>坤为腹
30级开放</t>
        </is>
      </c>
      <c r="B14" s="234" t="inlineStr">
        <is>
          <t>战斗力</t>
        </is>
      </c>
      <c r="C14" s="340" t="inlineStr">
        <is>
          <t>0.2</t>
        </is>
      </c>
      <c r="D14" s="340" t="inlineStr">
        <is>
          <t>0.4</t>
        </is>
      </c>
      <c r="E14" s="340" t="inlineStr">
        <is>
          <t>0.8</t>
        </is>
      </c>
      <c r="F14" s="340" t="inlineStr">
        <is>
          <t>1.2</t>
        </is>
      </c>
      <c r="G14" s="340" t="inlineStr">
        <is>
          <t>1.6</t>
        </is>
      </c>
      <c r="H14" s="340" t="inlineStr">
        <is>
          <t>2</t>
        </is>
      </c>
      <c r="I14" s="340" t="inlineStr">
        <is>
          <t>2.6</t>
        </is>
      </c>
      <c r="J14" s="340" t="inlineStr">
        <is>
          <t>3.2</t>
        </is>
      </c>
      <c r="K14" s="340" t="inlineStr">
        <is>
          <t>4</t>
        </is>
      </c>
      <c r="L14" s="746" t="inlineStr">
        <is>
          <t>5.4</t>
        </is>
      </c>
      <c r="M14" s="963" t="inlineStr">
        <is>
          <t>诸葛孔明
战斗力85
乐斗忍者
战斗力85</t>
        </is>
      </c>
    </row>
    <row r="15" ht="24" customHeight="1">
      <c r="A15" s="11" t="n"/>
      <c r="B15" s="82" t="inlineStr">
        <is>
          <t>进度值</t>
        </is>
      </c>
      <c r="C15" s="83" t="inlineStr">
        <is>
          <t>100</t>
        </is>
      </c>
      <c r="D15" s="83" t="inlineStr">
        <is>
          <t>200</t>
        </is>
      </c>
      <c r="E15" s="83" t="inlineStr">
        <is>
          <t>400</t>
        </is>
      </c>
      <c r="F15" s="83" t="inlineStr">
        <is>
          <t>900</t>
        </is>
      </c>
      <c r="G15" s="83" t="inlineStr">
        <is>
          <t>1600</t>
        </is>
      </c>
      <c r="H15" s="83" t="inlineStr">
        <is>
          <t>2800</t>
        </is>
      </c>
      <c r="I15" s="83" t="inlineStr">
        <is>
          <t>4400</t>
        </is>
      </c>
      <c r="J15" s="83" t="inlineStr">
        <is>
          <t>6500</t>
        </is>
      </c>
      <c r="K15" s="83" t="inlineStr">
        <is>
          <t>9200</t>
        </is>
      </c>
      <c r="L15" s="708" t="inlineStr">
        <is>
          <t>总计</t>
        </is>
      </c>
      <c r="M15" s="414" t="n"/>
    </row>
    <row r="16" ht="24" customHeight="1">
      <c r="A16" s="11" t="n"/>
      <c r="B16" s="82" t="inlineStr">
        <is>
          <t>满值八卦</t>
        </is>
      </c>
      <c r="C16" s="83">
        <f>ROUNDUP(C15/$N$1,0)</f>
        <v/>
      </c>
      <c r="D16" s="83">
        <f>ROUNDUP((D15+SUM($C15:C15)-SUM($C16:C16)*$N$1)/$N$1,0)</f>
        <v/>
      </c>
      <c r="E16" s="83">
        <f>ROUNDUP((E15+SUM($C15:D15)-SUM($C16:D16)*$N$1)/$N$1,0)</f>
        <v/>
      </c>
      <c r="F16" s="83">
        <f>ROUNDUP((F15+SUM($C15:E15)-SUM($C16:E16)*$N$1)/$N$1,0)</f>
        <v/>
      </c>
      <c r="G16" s="83">
        <f>ROUNDUP((G15+SUM($C15:F15)-SUM($C16:F16)*$N$1)/$N$1,0)</f>
        <v/>
      </c>
      <c r="H16" s="83">
        <f>ROUNDUP((H15+SUM($C15:G15)-SUM($C16:G16)*$N$1)/$N$1,0)</f>
        <v/>
      </c>
      <c r="I16" s="83">
        <f>ROUNDUP((I15+SUM($C15:H15)-SUM($C16:H16)*$N$1)/$N$1,0)</f>
        <v/>
      </c>
      <c r="J16" s="83">
        <f>ROUNDUP((J15+SUM($C15:I15)-SUM($C16:I16)*$N$1)/$N$1,0)</f>
        <v/>
      </c>
      <c r="K16" s="83">
        <f>ROUNDUP((K15+SUM($C15:J15)-SUM($C16:J16)*$N$1)/$N$1,0)</f>
        <v/>
      </c>
      <c r="L16" s="708">
        <f>SUM(C16:K16)</f>
        <v/>
      </c>
      <c r="M16" s="414" t="n"/>
    </row>
    <row r="17" ht="24" customHeight="1">
      <c r="A17" s="11" t="n"/>
      <c r="B17" s="82" t="inlineStr">
        <is>
          <t>生命值</t>
        </is>
      </c>
      <c r="C17" s="83" t="inlineStr">
        <is>
          <t>2</t>
        </is>
      </c>
      <c r="D17" s="83" t="inlineStr">
        <is>
          <t>4</t>
        </is>
      </c>
      <c r="E17" s="83" t="inlineStr">
        <is>
          <t>8</t>
        </is>
      </c>
      <c r="F17" s="83" t="inlineStr">
        <is>
          <t>12</t>
        </is>
      </c>
      <c r="G17" s="83" t="inlineStr">
        <is>
          <t>16</t>
        </is>
      </c>
      <c r="H17" s="83" t="inlineStr">
        <is>
          <t>22</t>
        </is>
      </c>
      <c r="I17" s="83" t="inlineStr">
        <is>
          <t>28</t>
        </is>
      </c>
      <c r="J17" s="83" t="inlineStr">
        <is>
          <t>34</t>
        </is>
      </c>
      <c r="K17" s="83" t="inlineStr">
        <is>
          <t>40</t>
        </is>
      </c>
      <c r="L17" s="222" t="inlineStr">
        <is>
          <t>50</t>
        </is>
      </c>
      <c r="M17" s="414" t="n"/>
    </row>
    <row r="18" ht="24" customHeight="1">
      <c r="A18" s="11" t="n"/>
      <c r="B18" s="810" t="inlineStr">
        <is>
          <t>技能附伤</t>
        </is>
      </c>
      <c r="C18" s="343" t="inlineStr">
        <is>
          <t>1</t>
        </is>
      </c>
      <c r="D18" s="343" t="inlineStr">
        <is>
          <t>2</t>
        </is>
      </c>
      <c r="E18" s="343" t="inlineStr">
        <is>
          <t>3</t>
        </is>
      </c>
      <c r="F18" s="343" t="inlineStr">
        <is>
          <t>6</t>
        </is>
      </c>
      <c r="G18" s="343" t="inlineStr">
        <is>
          <t>9</t>
        </is>
      </c>
      <c r="H18" s="343" t="inlineStr">
        <is>
          <t>12</t>
        </is>
      </c>
      <c r="I18" s="343" t="inlineStr">
        <is>
          <t>16</t>
        </is>
      </c>
      <c r="J18" s="343" t="inlineStr">
        <is>
          <t>20</t>
        </is>
      </c>
      <c r="K18" s="343" t="inlineStr">
        <is>
          <t>24</t>
        </is>
      </c>
      <c r="L18" s="687" t="inlineStr">
        <is>
          <t>30</t>
        </is>
      </c>
      <c r="M18" s="414" t="n"/>
    </row>
    <row r="19" ht="24" customHeight="1">
      <c r="A19" s="11" t="n"/>
      <c r="B19" s="234" t="inlineStr">
        <is>
          <t>战斗力</t>
        </is>
      </c>
      <c r="C19" s="340" t="inlineStr">
        <is>
          <t>0.2</t>
        </is>
      </c>
      <c r="D19" s="340" t="inlineStr">
        <is>
          <t>0.4</t>
        </is>
      </c>
      <c r="E19" s="340" t="inlineStr">
        <is>
          <t>0.8</t>
        </is>
      </c>
      <c r="F19" s="340" t="inlineStr">
        <is>
          <t>1.2</t>
        </is>
      </c>
      <c r="G19" s="340" t="inlineStr">
        <is>
          <t>1.6</t>
        </is>
      </c>
      <c r="H19" s="340" t="inlineStr">
        <is>
          <t>2</t>
        </is>
      </c>
      <c r="I19" s="340" t="inlineStr">
        <is>
          <t>2.6</t>
        </is>
      </c>
      <c r="J19" s="340" t="inlineStr">
        <is>
          <t>3.2</t>
        </is>
      </c>
      <c r="K19" s="340" t="inlineStr">
        <is>
          <t>4</t>
        </is>
      </c>
      <c r="L19" s="746" t="inlineStr">
        <is>
          <t>5.4</t>
        </is>
      </c>
      <c r="M19" s="414" t="n"/>
    </row>
    <row r="20" ht="24" customHeight="1">
      <c r="A20" s="11" t="n"/>
      <c r="B20" s="82" t="inlineStr">
        <is>
          <t>进度值</t>
        </is>
      </c>
      <c r="C20" s="83" t="inlineStr">
        <is>
          <t>200</t>
        </is>
      </c>
      <c r="D20" s="83" t="inlineStr">
        <is>
          <t>400</t>
        </is>
      </c>
      <c r="E20" s="83" t="inlineStr">
        <is>
          <t>800</t>
        </is>
      </c>
      <c r="F20" s="83" t="inlineStr">
        <is>
          <t>1800</t>
        </is>
      </c>
      <c r="G20" s="83" t="inlineStr">
        <is>
          <t>3300</t>
        </is>
      </c>
      <c r="H20" s="83" t="inlineStr">
        <is>
          <t>5600</t>
        </is>
      </c>
      <c r="I20" s="83" t="inlineStr">
        <is>
          <t>8700</t>
        </is>
      </c>
      <c r="J20" s="83" t="inlineStr">
        <is>
          <t>13000</t>
        </is>
      </c>
      <c r="K20" s="83" t="inlineStr">
        <is>
          <t>18400</t>
        </is>
      </c>
      <c r="L20" s="708" t="inlineStr">
        <is>
          <t>总计</t>
        </is>
      </c>
      <c r="M20" s="414" t="n"/>
    </row>
    <row r="21" ht="24" customHeight="1">
      <c r="A21" s="11" t="n"/>
      <c r="B21" s="82" t="inlineStr">
        <is>
          <t>满值八卦</t>
        </is>
      </c>
      <c r="C21" s="83">
        <f>ROUNDUP(C20/$N$1,0)</f>
        <v/>
      </c>
      <c r="D21" s="83">
        <f>ROUNDUP((D20+SUM($C20:C20)-SUM($C21:C21)*$N$1)/$N$1,0)</f>
        <v/>
      </c>
      <c r="E21" s="83">
        <f>ROUNDUP((E20+SUM($C20:D20)-SUM($C21:D21)*$N$1)/$N$1,0)</f>
        <v/>
      </c>
      <c r="F21" s="83">
        <f>ROUNDUP((F20+SUM($C20:E20)-SUM($C21:E21)*$N$1)/$N$1,0)</f>
        <v/>
      </c>
      <c r="G21" s="83">
        <f>ROUNDUP((G20+SUM($C20:F20)-SUM($C21:F21)*$N$1)/$N$1,0)</f>
        <v/>
      </c>
      <c r="H21" s="83">
        <f>ROUNDUP((H20+SUM($C20:G20)-SUM($C21:G21)*$N$1)/$N$1,0)</f>
        <v/>
      </c>
      <c r="I21" s="83">
        <f>ROUNDUP((I20+SUM($C20:H20)-SUM($C21:H21)*$N$1)/$N$1,0)</f>
        <v/>
      </c>
      <c r="J21" s="83">
        <f>ROUNDUP((J20+SUM($C20:I20)-SUM($C21:I21)*$N$1)/$N$1,0)</f>
        <v/>
      </c>
      <c r="K21" s="83">
        <f>ROUNDUP((K20+SUM($C20:J20)-SUM($C21:J21)*$N$1)/$N$1,0)</f>
        <v/>
      </c>
      <c r="L21" s="708">
        <f>SUM(C21:K21)</f>
        <v/>
      </c>
      <c r="M21" s="414" t="n"/>
    </row>
    <row r="22" ht="24" customHeight="1">
      <c r="A22" s="11" t="n"/>
      <c r="B22" s="82" t="inlineStr">
        <is>
          <t>大型韧性</t>
        </is>
      </c>
      <c r="C22" s="83" t="inlineStr">
        <is>
          <t>1%</t>
        </is>
      </c>
      <c r="D22" s="83" t="inlineStr">
        <is>
          <t>2%</t>
        </is>
      </c>
      <c r="E22" s="83" t="inlineStr">
        <is>
          <t>3%</t>
        </is>
      </c>
      <c r="F22" s="83" t="inlineStr">
        <is>
          <t>4%</t>
        </is>
      </c>
      <c r="G22" s="83" t="inlineStr">
        <is>
          <t>6%</t>
        </is>
      </c>
      <c r="H22" s="83" t="inlineStr">
        <is>
          <t>8%</t>
        </is>
      </c>
      <c r="I22" s="83" t="inlineStr">
        <is>
          <t>10%</t>
        </is>
      </c>
      <c r="J22" s="83" t="inlineStr">
        <is>
          <t>13%</t>
        </is>
      </c>
      <c r="K22" s="83" t="inlineStr">
        <is>
          <t>16%</t>
        </is>
      </c>
      <c r="L22" s="222" t="inlineStr">
        <is>
          <t>20%</t>
        </is>
      </c>
      <c r="M22" s="414" t="n"/>
    </row>
    <row r="23" ht="24" customHeight="1">
      <c r="A23" s="16" t="n"/>
      <c r="B23" s="89" t="inlineStr">
        <is>
          <t>中型韧性</t>
        </is>
      </c>
      <c r="C23" s="90" t="inlineStr">
        <is>
          <t>1%</t>
        </is>
      </c>
      <c r="D23" s="90" t="inlineStr">
        <is>
          <t>2%</t>
        </is>
      </c>
      <c r="E23" s="90" t="inlineStr">
        <is>
          <t>3%</t>
        </is>
      </c>
      <c r="F23" s="90" t="inlineStr">
        <is>
          <t>4%</t>
        </is>
      </c>
      <c r="G23" s="90" t="inlineStr">
        <is>
          <t>6%</t>
        </is>
      </c>
      <c r="H23" s="90" t="inlineStr">
        <is>
          <t>8%</t>
        </is>
      </c>
      <c r="I23" s="90" t="inlineStr">
        <is>
          <t>10%</t>
        </is>
      </c>
      <c r="J23" s="90" t="inlineStr">
        <is>
          <t>13%</t>
        </is>
      </c>
      <c r="K23" s="90" t="inlineStr">
        <is>
          <t>16%</t>
        </is>
      </c>
      <c r="L23" s="882" t="inlineStr">
        <is>
          <t>20%</t>
        </is>
      </c>
      <c r="M23" s="749" t="n"/>
    </row>
    <row r="24" ht="24" customHeight="1">
      <c r="A24" s="1341" t="inlineStr">
        <is>
          <t>震为足
35级开放</t>
        </is>
      </c>
      <c r="B24" s="558" t="inlineStr">
        <is>
          <t>战斗力</t>
        </is>
      </c>
      <c r="C24" s="566" t="inlineStr">
        <is>
          <t>0.2</t>
        </is>
      </c>
      <c r="D24" s="566" t="inlineStr">
        <is>
          <t>0.4</t>
        </is>
      </c>
      <c r="E24" s="566" t="inlineStr">
        <is>
          <t>0.8</t>
        </is>
      </c>
      <c r="F24" s="566" t="inlineStr">
        <is>
          <t>1.2</t>
        </is>
      </c>
      <c r="G24" s="566" t="inlineStr">
        <is>
          <t>1.6</t>
        </is>
      </c>
      <c r="H24" s="566" t="inlineStr">
        <is>
          <t>2</t>
        </is>
      </c>
      <c r="I24" s="566" t="inlineStr">
        <is>
          <t>2.6</t>
        </is>
      </c>
      <c r="J24" s="566" t="inlineStr">
        <is>
          <t>3.2</t>
        </is>
      </c>
      <c r="K24" s="566" t="inlineStr">
        <is>
          <t>4</t>
        </is>
      </c>
      <c r="L24" s="684" t="inlineStr">
        <is>
          <t>5.4</t>
        </is>
      </c>
      <c r="M24" s="1344" t="inlineStr">
        <is>
          <t>豆油队长
战斗力90
东方不败
战斗力90</t>
        </is>
      </c>
    </row>
    <row r="25" ht="24" customHeight="1">
      <c r="A25" s="11" t="n"/>
      <c r="B25" s="82" t="inlineStr">
        <is>
          <t>进度值</t>
        </is>
      </c>
      <c r="C25" s="83" t="inlineStr">
        <is>
          <t>100</t>
        </is>
      </c>
      <c r="D25" s="83" t="inlineStr">
        <is>
          <t>200</t>
        </is>
      </c>
      <c r="E25" s="83" t="inlineStr">
        <is>
          <t>400</t>
        </is>
      </c>
      <c r="F25" s="83" t="inlineStr">
        <is>
          <t>900</t>
        </is>
      </c>
      <c r="G25" s="83" t="inlineStr">
        <is>
          <t>1600</t>
        </is>
      </c>
      <c r="H25" s="83" t="inlineStr">
        <is>
          <t>2800</t>
        </is>
      </c>
      <c r="I25" s="83" t="inlineStr">
        <is>
          <t>4400</t>
        </is>
      </c>
      <c r="J25" s="83" t="inlineStr">
        <is>
          <t>6500</t>
        </is>
      </c>
      <c r="K25" s="83" t="inlineStr">
        <is>
          <t>9200</t>
        </is>
      </c>
      <c r="L25" s="708" t="inlineStr">
        <is>
          <t>总计</t>
        </is>
      </c>
      <c r="M25" s="414" t="n"/>
    </row>
    <row r="26" ht="24" customHeight="1">
      <c r="A26" s="11" t="n"/>
      <c r="B26" s="82" t="inlineStr">
        <is>
          <t>满值八卦</t>
        </is>
      </c>
      <c r="C26" s="83">
        <f>ROUNDUP(C25/$N$1,0)</f>
        <v/>
      </c>
      <c r="D26" s="83">
        <f>ROUNDUP((D25+SUM($C25:C25)-SUM($C26:C26)*$N$1)/$N$1,0)</f>
        <v/>
      </c>
      <c r="E26" s="83">
        <f>ROUNDUP((E25+SUM($C25:D25)-SUM($C26:D26)*$N$1)/$N$1,0)</f>
        <v/>
      </c>
      <c r="F26" s="83">
        <f>ROUNDUP((F25+SUM($C25:E25)-SUM($C26:E26)*$N$1)/$N$1,0)</f>
        <v/>
      </c>
      <c r="G26" s="83">
        <f>ROUNDUP((G25+SUM($C25:F25)-SUM($C26:F26)*$N$1)/$N$1,0)</f>
        <v/>
      </c>
      <c r="H26" s="83">
        <f>ROUNDUP((H25+SUM($C25:G25)-SUM($C26:G26)*$N$1)/$N$1,0)</f>
        <v/>
      </c>
      <c r="I26" s="83">
        <f>ROUNDUP((I25+SUM($C25:H25)-SUM($C26:H26)*$N$1)/$N$1,0)</f>
        <v/>
      </c>
      <c r="J26" s="83">
        <f>ROUNDUP((J25+SUM($C25:I25)-SUM($C26:I26)*$N$1)/$N$1,0)</f>
        <v/>
      </c>
      <c r="K26" s="83">
        <f>ROUNDUP((K25+SUM($C25:J25)-SUM($C26:J26)*$N$1)/$N$1,0)</f>
        <v/>
      </c>
      <c r="L26" s="708">
        <f>SUM(C26:K26)</f>
        <v/>
      </c>
      <c r="M26" s="414" t="n"/>
    </row>
    <row r="27" ht="24" customHeight="1">
      <c r="A27" s="11" t="n"/>
      <c r="B27" s="89" t="inlineStr">
        <is>
          <t>生命值</t>
        </is>
      </c>
      <c r="C27" s="90" t="inlineStr">
        <is>
          <t>2</t>
        </is>
      </c>
      <c r="D27" s="90" t="inlineStr">
        <is>
          <t>4</t>
        </is>
      </c>
      <c r="E27" s="90" t="inlineStr">
        <is>
          <t>8</t>
        </is>
      </c>
      <c r="F27" s="90" t="inlineStr">
        <is>
          <t>12</t>
        </is>
      </c>
      <c r="G27" s="90" t="inlineStr">
        <is>
          <t>16</t>
        </is>
      </c>
      <c r="H27" s="90" t="inlineStr">
        <is>
          <t>22</t>
        </is>
      </c>
      <c r="I27" s="90" t="inlineStr">
        <is>
          <t>28</t>
        </is>
      </c>
      <c r="J27" s="90" t="inlineStr">
        <is>
          <t>34</t>
        </is>
      </c>
      <c r="K27" s="90" t="inlineStr">
        <is>
          <t>40</t>
        </is>
      </c>
      <c r="L27" s="882" t="inlineStr">
        <is>
          <t>50</t>
        </is>
      </c>
      <c r="M27" s="414" t="n"/>
    </row>
    <row r="28" ht="24" customHeight="1">
      <c r="A28" s="11" t="n"/>
      <c r="B28" s="558" t="inlineStr">
        <is>
          <t>战斗力</t>
        </is>
      </c>
      <c r="C28" s="566" t="inlineStr">
        <is>
          <t>0.2</t>
        </is>
      </c>
      <c r="D28" s="566" t="inlineStr">
        <is>
          <t>0.4</t>
        </is>
      </c>
      <c r="E28" s="566" t="inlineStr">
        <is>
          <t>0.8</t>
        </is>
      </c>
      <c r="F28" s="566" t="inlineStr">
        <is>
          <t>1.2</t>
        </is>
      </c>
      <c r="G28" s="566" t="inlineStr">
        <is>
          <t>1.6</t>
        </is>
      </c>
      <c r="H28" s="566" t="inlineStr">
        <is>
          <t>2</t>
        </is>
      </c>
      <c r="I28" s="566" t="inlineStr">
        <is>
          <t>2.6</t>
        </is>
      </c>
      <c r="J28" s="566" t="inlineStr">
        <is>
          <t>3.2</t>
        </is>
      </c>
      <c r="K28" s="566" t="inlineStr">
        <is>
          <t>4</t>
        </is>
      </c>
      <c r="L28" s="684" t="inlineStr">
        <is>
          <t>5.4</t>
        </is>
      </c>
      <c r="M28" s="414" t="n"/>
    </row>
    <row r="29" ht="24" customHeight="1">
      <c r="A29" s="11" t="n"/>
      <c r="B29" s="82" t="inlineStr">
        <is>
          <t>进度值</t>
        </is>
      </c>
      <c r="C29" s="83" t="inlineStr">
        <is>
          <t>100</t>
        </is>
      </c>
      <c r="D29" s="83" t="inlineStr">
        <is>
          <t>300</t>
        </is>
      </c>
      <c r="E29" s="83" t="inlineStr">
        <is>
          <t>700</t>
        </is>
      </c>
      <c r="F29" s="83" t="inlineStr">
        <is>
          <t>1400</t>
        </is>
      </c>
      <c r="G29" s="83" t="inlineStr">
        <is>
          <t>2600</t>
        </is>
      </c>
      <c r="H29" s="83" t="inlineStr">
        <is>
          <t>4400</t>
        </is>
      </c>
      <c r="I29" s="83" t="inlineStr">
        <is>
          <t>7000</t>
        </is>
      </c>
      <c r="J29" s="83" t="inlineStr">
        <is>
          <t>10400</t>
        </is>
      </c>
      <c r="K29" s="83" t="inlineStr">
        <is>
          <t>14700</t>
        </is>
      </c>
      <c r="L29" s="708" t="inlineStr">
        <is>
          <t>总计</t>
        </is>
      </c>
      <c r="M29" s="414" t="n"/>
    </row>
    <row r="30" ht="24" customHeight="1">
      <c r="A30" s="11" t="n"/>
      <c r="B30" s="82" t="inlineStr">
        <is>
          <t>满值八卦</t>
        </is>
      </c>
      <c r="C30" s="83">
        <f>ROUNDUP(C29/$N$1,0)</f>
        <v/>
      </c>
      <c r="D30" s="83">
        <f>ROUNDUP((D29+SUM($C29:C29)-SUM($C30:C30)*$N$1)/$N$1,0)</f>
        <v/>
      </c>
      <c r="E30" s="83">
        <f>ROUNDUP((E29+SUM($C29:D29)-SUM($C30:D30)*$N$1)/$N$1,0)</f>
        <v/>
      </c>
      <c r="F30" s="83">
        <f>ROUNDUP((F29+SUM($C29:E29)-SUM($C30:E30)*$N$1)/$N$1,0)</f>
        <v/>
      </c>
      <c r="G30" s="83">
        <f>ROUNDUP((G29+SUM($C29:F29)-SUM($C30:F30)*$N$1)/$N$1,0)</f>
        <v/>
      </c>
      <c r="H30" s="83">
        <f>ROUNDUP((H29+SUM($C29:G29)-SUM($C30:G30)*$N$1)/$N$1,0)</f>
        <v/>
      </c>
      <c r="I30" s="83">
        <f>ROUNDUP((I29+SUM($C29:H29)-SUM($C30:H30)*$N$1)/$N$1,0)</f>
        <v/>
      </c>
      <c r="J30" s="83">
        <f>ROUNDUP((J29+SUM($C29:I29)-SUM($C30:I30)*$N$1)/$N$1,0)</f>
        <v/>
      </c>
      <c r="K30" s="83">
        <f>ROUNDUP((K29+SUM($C29:J29)-SUM($C30:J30)*$N$1)/$N$1,0)</f>
        <v/>
      </c>
      <c r="L30" s="708">
        <f>SUM(C30:K30)</f>
        <v/>
      </c>
      <c r="M30" s="414" t="n"/>
    </row>
    <row r="31" ht="24" customHeight="1">
      <c r="A31" s="11" t="n"/>
      <c r="B31" s="89" t="inlineStr">
        <is>
          <t>技能附减</t>
        </is>
      </c>
      <c r="C31" s="90" t="inlineStr">
        <is>
          <t>1</t>
        </is>
      </c>
      <c r="D31" s="90" t="inlineStr">
        <is>
          <t>2</t>
        </is>
      </c>
      <c r="E31" s="90" t="inlineStr">
        <is>
          <t>3</t>
        </is>
      </c>
      <c r="F31" s="90" t="inlineStr">
        <is>
          <t>6</t>
        </is>
      </c>
      <c r="G31" s="90" t="inlineStr">
        <is>
          <t>9</t>
        </is>
      </c>
      <c r="H31" s="90" t="inlineStr">
        <is>
          <t>12</t>
        </is>
      </c>
      <c r="I31" s="90" t="inlineStr">
        <is>
          <t>16</t>
        </is>
      </c>
      <c r="J31" s="90" t="inlineStr">
        <is>
          <t>20</t>
        </is>
      </c>
      <c r="K31" s="90" t="inlineStr">
        <is>
          <t>24</t>
        </is>
      </c>
      <c r="L31" s="882" t="inlineStr">
        <is>
          <t>30</t>
        </is>
      </c>
      <c r="M31" s="414" t="n"/>
    </row>
    <row r="32" ht="24" customHeight="1">
      <c r="A32" s="11" t="n"/>
      <c r="B32" s="558" t="inlineStr">
        <is>
          <t>战斗力</t>
        </is>
      </c>
      <c r="C32" s="566" t="inlineStr">
        <is>
          <t>0.2</t>
        </is>
      </c>
      <c r="D32" s="566" t="inlineStr">
        <is>
          <t>0.4</t>
        </is>
      </c>
      <c r="E32" s="566" t="inlineStr">
        <is>
          <t>0.8</t>
        </is>
      </c>
      <c r="F32" s="566" t="inlineStr">
        <is>
          <t>1.2</t>
        </is>
      </c>
      <c r="G32" s="566" t="inlineStr">
        <is>
          <t>1.6</t>
        </is>
      </c>
      <c r="H32" s="566" t="inlineStr">
        <is>
          <t>2</t>
        </is>
      </c>
      <c r="I32" s="566" t="inlineStr">
        <is>
          <t>2.6</t>
        </is>
      </c>
      <c r="J32" s="566" t="inlineStr">
        <is>
          <t>3.2</t>
        </is>
      </c>
      <c r="K32" s="566" t="inlineStr">
        <is>
          <t>4</t>
        </is>
      </c>
      <c r="L32" s="684" t="inlineStr">
        <is>
          <t>5.4</t>
        </is>
      </c>
      <c r="M32" s="414" t="n"/>
    </row>
    <row r="33" ht="24" customHeight="1">
      <c r="A33" s="11" t="n"/>
      <c r="B33" s="82" t="inlineStr">
        <is>
          <t>进度值</t>
        </is>
      </c>
      <c r="C33" s="83" t="inlineStr">
        <is>
          <t>200</t>
        </is>
      </c>
      <c r="D33" s="83" t="inlineStr">
        <is>
          <t>400</t>
        </is>
      </c>
      <c r="E33" s="83" t="inlineStr">
        <is>
          <t>800</t>
        </is>
      </c>
      <c r="F33" s="83" t="inlineStr">
        <is>
          <t>1800</t>
        </is>
      </c>
      <c r="G33" s="83" t="inlineStr">
        <is>
          <t>3300</t>
        </is>
      </c>
      <c r="H33" s="83" t="inlineStr">
        <is>
          <t>5600</t>
        </is>
      </c>
      <c r="I33" s="83" t="inlineStr">
        <is>
          <t>8700</t>
        </is>
      </c>
      <c r="J33" s="83" t="inlineStr">
        <is>
          <t>13000</t>
        </is>
      </c>
      <c r="K33" s="83" t="inlineStr">
        <is>
          <t>18400</t>
        </is>
      </c>
      <c r="L33" s="708" t="inlineStr">
        <is>
          <t>总计</t>
        </is>
      </c>
      <c r="M33" s="414" t="n"/>
    </row>
    <row r="34" ht="24" customHeight="1">
      <c r="A34" s="11" t="n"/>
      <c r="B34" s="82" t="inlineStr">
        <is>
          <t>满值八卦</t>
        </is>
      </c>
      <c r="C34" s="83">
        <f>ROUNDUP(C33/$N$1,0)</f>
        <v/>
      </c>
      <c r="D34" s="83">
        <f>ROUNDUP((D33+SUM($C33:C33)-SUM($C34:C34)*$N$1)/$N$1,0)</f>
        <v/>
      </c>
      <c r="E34" s="83">
        <f>ROUNDUP((E33+SUM($C33:D33)-SUM($C34:D34)*$N$1)/$N$1,0)</f>
        <v/>
      </c>
      <c r="F34" s="83">
        <f>ROUNDUP((F33+SUM($C33:E33)-SUM($C34:E34)*$N$1)/$N$1,0)</f>
        <v/>
      </c>
      <c r="G34" s="83">
        <f>ROUNDUP((G33+SUM($C33:F33)-SUM($C34:F34)*$N$1)/$N$1,0)</f>
        <v/>
      </c>
      <c r="H34" s="83">
        <f>ROUNDUP((H33+SUM($C33:G33)-SUM($C34:G34)*$N$1)/$N$1,0)</f>
        <v/>
      </c>
      <c r="I34" s="83">
        <f>ROUNDUP((I33+SUM($C33:H33)-SUM($C34:H34)*$N$1)/$N$1,0)</f>
        <v/>
      </c>
      <c r="J34" s="83">
        <f>ROUNDUP((J33+SUM($C33:I33)-SUM($C34:I34)*$N$1)/$N$1,0)</f>
        <v/>
      </c>
      <c r="K34" s="83">
        <f>ROUNDUP((K33+SUM($C33:J33)-SUM($C34:J34)*$N$1)/$N$1,0)</f>
        <v/>
      </c>
      <c r="L34" s="708">
        <f>SUM(C34:K34)</f>
        <v/>
      </c>
      <c r="M34" s="414" t="n"/>
    </row>
    <row r="35" ht="24" customHeight="1">
      <c r="A35" s="11" t="n"/>
      <c r="B35" s="82" t="inlineStr">
        <is>
          <t>小型韧性</t>
        </is>
      </c>
      <c r="C35" s="83" t="inlineStr">
        <is>
          <t>1%</t>
        </is>
      </c>
      <c r="D35" s="83" t="inlineStr">
        <is>
          <t>2%</t>
        </is>
      </c>
      <c r="E35" s="83" t="inlineStr">
        <is>
          <t>3%</t>
        </is>
      </c>
      <c r="F35" s="83" t="inlineStr">
        <is>
          <t>4%</t>
        </is>
      </c>
      <c r="G35" s="83" t="inlineStr">
        <is>
          <t>6%</t>
        </is>
      </c>
      <c r="H35" s="83" t="inlineStr">
        <is>
          <t>8%</t>
        </is>
      </c>
      <c r="I35" s="83" t="inlineStr">
        <is>
          <t>10%</t>
        </is>
      </c>
      <c r="J35" s="83" t="inlineStr">
        <is>
          <t>13%</t>
        </is>
      </c>
      <c r="K35" s="83" t="inlineStr">
        <is>
          <t>16%</t>
        </is>
      </c>
      <c r="L35" s="222" t="inlineStr">
        <is>
          <t>20%</t>
        </is>
      </c>
      <c r="M35" s="414" t="n"/>
    </row>
    <row r="36" ht="24" customHeight="1">
      <c r="A36" s="16" t="n"/>
      <c r="B36" s="89" t="inlineStr">
        <is>
          <t>投掷韧性</t>
        </is>
      </c>
      <c r="C36" s="90" t="inlineStr">
        <is>
          <t>1%</t>
        </is>
      </c>
      <c r="D36" s="90" t="inlineStr">
        <is>
          <t>2%</t>
        </is>
      </c>
      <c r="E36" s="90" t="inlineStr">
        <is>
          <t>3%</t>
        </is>
      </c>
      <c r="F36" s="90" t="inlineStr">
        <is>
          <t>4%</t>
        </is>
      </c>
      <c r="G36" s="90" t="inlineStr">
        <is>
          <t>6%</t>
        </is>
      </c>
      <c r="H36" s="90" t="inlineStr">
        <is>
          <t>8%</t>
        </is>
      </c>
      <c r="I36" s="90" t="inlineStr">
        <is>
          <t>10%</t>
        </is>
      </c>
      <c r="J36" s="90" t="inlineStr">
        <is>
          <t>13%</t>
        </is>
      </c>
      <c r="K36" s="90" t="inlineStr">
        <is>
          <t>16%</t>
        </is>
      </c>
      <c r="L36" s="882" t="inlineStr">
        <is>
          <t>20%</t>
        </is>
      </c>
      <c r="M36" s="749" t="n"/>
    </row>
    <row r="37" ht="24" customHeight="1">
      <c r="A37" s="1341" t="inlineStr">
        <is>
          <t>巽为股
35级开放</t>
        </is>
      </c>
      <c r="B37" s="558" t="inlineStr">
        <is>
          <t>战斗力</t>
        </is>
      </c>
      <c r="C37" s="566" t="inlineStr">
        <is>
          <t>0.2</t>
        </is>
      </c>
      <c r="D37" s="566" t="inlineStr">
        <is>
          <t>0.4</t>
        </is>
      </c>
      <c r="E37" s="566" t="inlineStr">
        <is>
          <t>0.8</t>
        </is>
      </c>
      <c r="F37" s="566" t="inlineStr">
        <is>
          <t>1.2</t>
        </is>
      </c>
      <c r="G37" s="566" t="inlineStr">
        <is>
          <t>1.6</t>
        </is>
      </c>
      <c r="H37" s="566" t="inlineStr">
        <is>
          <t>2</t>
        </is>
      </c>
      <c r="I37" s="566" t="inlineStr">
        <is>
          <t>2.6</t>
        </is>
      </c>
      <c r="J37" s="566" t="inlineStr">
        <is>
          <t>3.2</t>
        </is>
      </c>
      <c r="K37" s="566" t="inlineStr">
        <is>
          <t>4</t>
        </is>
      </c>
      <c r="L37" s="684" t="inlineStr">
        <is>
          <t>5.4</t>
        </is>
      </c>
      <c r="M37" s="1344" t="inlineStr">
        <is>
          <t>锦鲤仙人
战斗力90
钢铁侠
战斗力90</t>
        </is>
      </c>
    </row>
    <row r="38" ht="24" customHeight="1">
      <c r="A38" s="11" t="n"/>
      <c r="B38" s="82" t="inlineStr">
        <is>
          <t>进度值</t>
        </is>
      </c>
      <c r="C38" s="83" t="inlineStr">
        <is>
          <t>100</t>
        </is>
      </c>
      <c r="D38" s="83" t="inlineStr">
        <is>
          <t>200</t>
        </is>
      </c>
      <c r="E38" s="83" t="inlineStr">
        <is>
          <t>400</t>
        </is>
      </c>
      <c r="F38" s="83" t="inlineStr">
        <is>
          <t>900</t>
        </is>
      </c>
      <c r="G38" s="83" t="inlineStr">
        <is>
          <t>1600</t>
        </is>
      </c>
      <c r="H38" s="83" t="inlineStr">
        <is>
          <t>2800</t>
        </is>
      </c>
      <c r="I38" s="83" t="inlineStr">
        <is>
          <t>4400</t>
        </is>
      </c>
      <c r="J38" s="83" t="inlineStr">
        <is>
          <t>6500</t>
        </is>
      </c>
      <c r="K38" s="83" t="inlineStr">
        <is>
          <t>9200</t>
        </is>
      </c>
      <c r="L38" s="708" t="inlineStr">
        <is>
          <t>总计</t>
        </is>
      </c>
      <c r="M38" s="414" t="n"/>
    </row>
    <row r="39" ht="24" customHeight="1">
      <c r="A39" s="11" t="n"/>
      <c r="B39" s="82" t="inlineStr">
        <is>
          <t>满值八卦</t>
        </is>
      </c>
      <c r="C39" s="83">
        <f>ROUNDUP(C38/$N$1,0)</f>
        <v/>
      </c>
      <c r="D39" s="83">
        <f>ROUNDUP((D38+SUM($C38:C38)-SUM($C39:C39)*$N$1)/$N$1,0)</f>
        <v/>
      </c>
      <c r="E39" s="83">
        <f>ROUNDUP((E38+SUM($C38:D38)-SUM($C39:D39)*$N$1)/$N$1,0)</f>
        <v/>
      </c>
      <c r="F39" s="83">
        <f>ROUNDUP((F38+SUM($C38:E38)-SUM($C39:E39)*$N$1)/$N$1,0)</f>
        <v/>
      </c>
      <c r="G39" s="83">
        <f>ROUNDUP((G38+SUM($C38:F38)-SUM($C39:F39)*$N$1)/$N$1,0)</f>
        <v/>
      </c>
      <c r="H39" s="83">
        <f>ROUNDUP((H38+SUM($C38:G38)-SUM($C39:G39)*$N$1)/$N$1,0)</f>
        <v/>
      </c>
      <c r="I39" s="83">
        <f>ROUNDUP((I38+SUM($C38:H38)-SUM($C39:H39)*$N$1)/$N$1,0)</f>
        <v/>
      </c>
      <c r="J39" s="83">
        <f>ROUNDUP((J38+SUM($C38:I38)-SUM($C39:I39)*$N$1)/$N$1,0)</f>
        <v/>
      </c>
      <c r="K39" s="83">
        <f>ROUNDUP((K38+SUM($C38:J38)-SUM($C39:J39)*$N$1)/$N$1,0)</f>
        <v/>
      </c>
      <c r="L39" s="708">
        <f>SUM(C39:K39)</f>
        <v/>
      </c>
      <c r="M39" s="414" t="n"/>
    </row>
    <row r="40" ht="24" customHeight="1">
      <c r="A40" s="11" t="n"/>
      <c r="B40" s="810" t="inlineStr">
        <is>
          <t>生命值</t>
        </is>
      </c>
      <c r="C40" s="343" t="inlineStr">
        <is>
          <t>2</t>
        </is>
      </c>
      <c r="D40" s="343" t="inlineStr">
        <is>
          <t>4</t>
        </is>
      </c>
      <c r="E40" s="343" t="inlineStr">
        <is>
          <t>8</t>
        </is>
      </c>
      <c r="F40" s="343" t="inlineStr">
        <is>
          <t>12</t>
        </is>
      </c>
      <c r="G40" s="343" t="inlineStr">
        <is>
          <t>16</t>
        </is>
      </c>
      <c r="H40" s="343" t="inlineStr">
        <is>
          <t>22</t>
        </is>
      </c>
      <c r="I40" s="343" t="inlineStr">
        <is>
          <t>28</t>
        </is>
      </c>
      <c r="J40" s="343" t="inlineStr">
        <is>
          <t>34</t>
        </is>
      </c>
      <c r="K40" s="343" t="inlineStr">
        <is>
          <t>40</t>
        </is>
      </c>
      <c r="L40" s="687" t="inlineStr">
        <is>
          <t>50</t>
        </is>
      </c>
      <c r="M40" s="414" t="n"/>
    </row>
    <row r="41" ht="24" customHeight="1">
      <c r="A41" s="11" t="n"/>
      <c r="B41" s="234" t="inlineStr">
        <is>
          <t>战斗力</t>
        </is>
      </c>
      <c r="C41" s="340" t="inlineStr">
        <is>
          <t>0.2</t>
        </is>
      </c>
      <c r="D41" s="340" t="inlineStr">
        <is>
          <t>0.4</t>
        </is>
      </c>
      <c r="E41" s="340" t="inlineStr">
        <is>
          <t>0.8</t>
        </is>
      </c>
      <c r="F41" s="340" t="inlineStr">
        <is>
          <t>1.2</t>
        </is>
      </c>
      <c r="G41" s="340" t="inlineStr">
        <is>
          <t>1.6</t>
        </is>
      </c>
      <c r="H41" s="340" t="inlineStr">
        <is>
          <t>2</t>
        </is>
      </c>
      <c r="I41" s="340" t="inlineStr">
        <is>
          <t>2.6</t>
        </is>
      </c>
      <c r="J41" s="340" t="inlineStr">
        <is>
          <t>3.2</t>
        </is>
      </c>
      <c r="K41" s="340" t="inlineStr">
        <is>
          <t>4</t>
        </is>
      </c>
      <c r="L41" s="746" t="inlineStr">
        <is>
          <t>5.4</t>
        </is>
      </c>
      <c r="M41" s="414" t="n"/>
    </row>
    <row r="42" ht="24" customHeight="1">
      <c r="A42" s="11" t="n"/>
      <c r="B42" s="82" t="inlineStr">
        <is>
          <t>进度值</t>
        </is>
      </c>
      <c r="C42" s="83" t="inlineStr">
        <is>
          <t>100</t>
        </is>
      </c>
      <c r="D42" s="83" t="inlineStr">
        <is>
          <t>300</t>
        </is>
      </c>
      <c r="E42" s="83" t="inlineStr">
        <is>
          <t>700</t>
        </is>
      </c>
      <c r="F42" s="83" t="inlineStr">
        <is>
          <t>1400</t>
        </is>
      </c>
      <c r="G42" s="83" t="inlineStr">
        <is>
          <t>2600</t>
        </is>
      </c>
      <c r="H42" s="83" t="inlineStr">
        <is>
          <t>4400</t>
        </is>
      </c>
      <c r="I42" s="83" t="inlineStr">
        <is>
          <t>7000</t>
        </is>
      </c>
      <c r="J42" s="83" t="inlineStr">
        <is>
          <t>10400</t>
        </is>
      </c>
      <c r="K42" s="83" t="inlineStr">
        <is>
          <t>14700</t>
        </is>
      </c>
      <c r="L42" s="708" t="inlineStr">
        <is>
          <t>总计</t>
        </is>
      </c>
      <c r="M42" s="414" t="n"/>
    </row>
    <row r="43" ht="24" customHeight="1">
      <c r="A43" s="11" t="n"/>
      <c r="B43" s="82" t="inlineStr">
        <is>
          <t>满值八卦</t>
        </is>
      </c>
      <c r="C43" s="83">
        <f>ROUNDUP(C42/$N$1,0)</f>
        <v/>
      </c>
      <c r="D43" s="83">
        <f>ROUNDUP((D42+SUM($C42:C42)-SUM($C43:C43)*$N$1)/$N$1,0)</f>
        <v/>
      </c>
      <c r="E43" s="83">
        <f>ROUNDUP((E42+SUM($C42:D42)-SUM($C43:D43)*$N$1)/$N$1,0)</f>
        <v/>
      </c>
      <c r="F43" s="83">
        <f>ROUNDUP((F42+SUM($C42:E42)-SUM($C43:E43)*$N$1)/$N$1,0)</f>
        <v/>
      </c>
      <c r="G43" s="83">
        <f>ROUNDUP((G42+SUM($C42:F42)-SUM($C43:F43)*$N$1)/$N$1,0)</f>
        <v/>
      </c>
      <c r="H43" s="83">
        <f>ROUNDUP((H42+SUM($C42:G42)-SUM($C43:G43)*$N$1)/$N$1,0)</f>
        <v/>
      </c>
      <c r="I43" s="83">
        <f>ROUNDUP((I42+SUM($C42:H42)-SUM($C43:H43)*$N$1)/$N$1,0)</f>
        <v/>
      </c>
      <c r="J43" s="83">
        <f>ROUNDUP((J42+SUM($C42:I42)-SUM($C43:I43)*$N$1)/$N$1,0)</f>
        <v/>
      </c>
      <c r="K43" s="83">
        <f>ROUNDUP((K42+SUM($C42:J42)-SUM($C43:J43)*$N$1)/$N$1,0)</f>
        <v/>
      </c>
      <c r="L43" s="708">
        <f>SUM(C43:K43)</f>
        <v/>
      </c>
      <c r="M43" s="414" t="n"/>
    </row>
    <row r="44" ht="24" customHeight="1">
      <c r="A44" s="11" t="n"/>
      <c r="B44" s="85" t="inlineStr">
        <is>
          <t>暴击伤害</t>
        </is>
      </c>
      <c r="C44" s="83" t="inlineStr">
        <is>
          <t>2%</t>
        </is>
      </c>
      <c r="D44" s="83" t="inlineStr">
        <is>
          <t>4%</t>
        </is>
      </c>
      <c r="E44" s="83" t="inlineStr">
        <is>
          <t>6%</t>
        </is>
      </c>
      <c r="F44" s="83" t="inlineStr">
        <is>
          <t>9%</t>
        </is>
      </c>
      <c r="G44" s="83" t="inlineStr">
        <is>
          <t>12%</t>
        </is>
      </c>
      <c r="H44" s="83" t="inlineStr">
        <is>
          <t>15%</t>
        </is>
      </c>
      <c r="I44" s="83" t="inlineStr">
        <is>
          <t>18%</t>
        </is>
      </c>
      <c r="J44" s="83" t="inlineStr">
        <is>
          <t>21%</t>
        </is>
      </c>
      <c r="K44" s="83" t="inlineStr">
        <is>
          <t>25%</t>
        </is>
      </c>
      <c r="L44" s="222" t="inlineStr">
        <is>
          <t>30%</t>
        </is>
      </c>
      <c r="M44" s="414" t="n"/>
    </row>
    <row r="45" ht="24" customHeight="1">
      <c r="A45" s="16" t="n"/>
      <c r="B45" s="256" t="inlineStr">
        <is>
          <t>暴击减伤</t>
        </is>
      </c>
      <c r="C45" s="90" t="inlineStr">
        <is>
          <t>2%</t>
        </is>
      </c>
      <c r="D45" s="90" t="inlineStr">
        <is>
          <t>4%</t>
        </is>
      </c>
      <c r="E45" s="90" t="inlineStr">
        <is>
          <t>6%</t>
        </is>
      </c>
      <c r="F45" s="90" t="inlineStr">
        <is>
          <t>9%</t>
        </is>
      </c>
      <c r="G45" s="90" t="inlineStr">
        <is>
          <t>12%</t>
        </is>
      </c>
      <c r="H45" s="90" t="inlineStr">
        <is>
          <t>15%</t>
        </is>
      </c>
      <c r="I45" s="90" t="inlineStr">
        <is>
          <t>18%</t>
        </is>
      </c>
      <c r="J45" s="90" t="inlineStr">
        <is>
          <t>21%</t>
        </is>
      </c>
      <c r="K45" s="90" t="inlineStr">
        <is>
          <t>25%</t>
        </is>
      </c>
      <c r="L45" s="882" t="inlineStr">
        <is>
          <t>30%</t>
        </is>
      </c>
      <c r="M45" s="749" t="n"/>
    </row>
    <row r="46" ht="24" customHeight="1">
      <c r="A46" s="1341" t="inlineStr">
        <is>
          <t>坎为耳
40级开放</t>
        </is>
      </c>
      <c r="B46" s="558" t="inlineStr">
        <is>
          <t>战斗力</t>
        </is>
      </c>
      <c r="C46" s="566" t="inlineStr">
        <is>
          <t>0.2</t>
        </is>
      </c>
      <c r="D46" s="566" t="inlineStr">
        <is>
          <t>0.4</t>
        </is>
      </c>
      <c r="E46" s="566" t="inlineStr">
        <is>
          <t>0.8</t>
        </is>
      </c>
      <c r="F46" s="566" t="inlineStr">
        <is>
          <t>1.2</t>
        </is>
      </c>
      <c r="G46" s="566" t="inlineStr">
        <is>
          <t>1.6</t>
        </is>
      </c>
      <c r="H46" s="566" t="inlineStr">
        <is>
          <t>2</t>
        </is>
      </c>
      <c r="I46" s="566" t="inlineStr">
        <is>
          <t>2.6</t>
        </is>
      </c>
      <c r="J46" s="566" t="inlineStr">
        <is>
          <t>3.2</t>
        </is>
      </c>
      <c r="K46" s="566" t="inlineStr">
        <is>
          <t>4</t>
        </is>
      </c>
      <c r="L46" s="684" t="inlineStr">
        <is>
          <t>5.4</t>
        </is>
      </c>
      <c r="M46" s="1344" t="inlineStr">
        <is>
          <t>鹤仙人
战斗力90
突破天赋1
诸葛孔明
战斗力90
突破天赋1
豆油队长
战斗力90
突破天赋1</t>
        </is>
      </c>
    </row>
    <row r="47" ht="24" customHeight="1">
      <c r="A47" s="11" t="n"/>
      <c r="B47" s="82" t="inlineStr">
        <is>
          <t>进度值</t>
        </is>
      </c>
      <c r="C47" s="83" t="inlineStr">
        <is>
          <t>100</t>
        </is>
      </c>
      <c r="D47" s="83" t="inlineStr">
        <is>
          <t>200</t>
        </is>
      </c>
      <c r="E47" s="83" t="inlineStr">
        <is>
          <t>400</t>
        </is>
      </c>
      <c r="F47" s="83" t="inlineStr">
        <is>
          <t>900</t>
        </is>
      </c>
      <c r="G47" s="83" t="inlineStr">
        <is>
          <t>1600</t>
        </is>
      </c>
      <c r="H47" s="83" t="inlineStr">
        <is>
          <t>2800</t>
        </is>
      </c>
      <c r="I47" s="83" t="inlineStr">
        <is>
          <t>4400</t>
        </is>
      </c>
      <c r="J47" s="83" t="inlineStr">
        <is>
          <t>6500</t>
        </is>
      </c>
      <c r="K47" s="83" t="inlineStr">
        <is>
          <t>9200</t>
        </is>
      </c>
      <c r="L47" s="708" t="inlineStr">
        <is>
          <t>总计</t>
        </is>
      </c>
      <c r="M47" s="414" t="n"/>
    </row>
    <row r="48" ht="24" customHeight="1">
      <c r="A48" s="11" t="n"/>
      <c r="B48" s="82" t="inlineStr">
        <is>
          <t>满值八卦</t>
        </is>
      </c>
      <c r="C48" s="83">
        <f>ROUNDUP(C47/$N$1,0)</f>
        <v/>
      </c>
      <c r="D48" s="83">
        <f>ROUNDUP((D47+SUM($C47:C47)-SUM($C48:C48)*$N$1)/$N$1,0)</f>
        <v/>
      </c>
      <c r="E48" s="83">
        <f>ROUNDUP((E47+SUM($C47:D47)-SUM($C48:D48)*$N$1)/$N$1,0)</f>
        <v/>
      </c>
      <c r="F48" s="83">
        <f>ROUNDUP((F47+SUM($C47:E47)-SUM($C48:E48)*$N$1)/$N$1,0)</f>
        <v/>
      </c>
      <c r="G48" s="83">
        <f>ROUNDUP((G47+SUM($C47:F47)-SUM($C48:F48)*$N$1)/$N$1,0)</f>
        <v/>
      </c>
      <c r="H48" s="83">
        <f>ROUNDUP((H47+SUM($C47:G47)-SUM($C48:G48)*$N$1)/$N$1,0)</f>
        <v/>
      </c>
      <c r="I48" s="83">
        <f>ROUNDUP((I47+SUM($C47:H47)-SUM($C48:H48)*$N$1)/$N$1,0)</f>
        <v/>
      </c>
      <c r="J48" s="83">
        <f>ROUNDUP((J47+SUM($C47:I47)-SUM($C48:I48)*$N$1)/$N$1,0)</f>
        <v/>
      </c>
      <c r="K48" s="83">
        <f>ROUNDUP((K47+SUM($C47:J47)-SUM($C48:J48)*$N$1)/$N$1,0)</f>
        <v/>
      </c>
      <c r="L48" s="708">
        <f>SUM(C48:K48)</f>
        <v/>
      </c>
      <c r="M48" s="414" t="n"/>
    </row>
    <row r="49" ht="24" customHeight="1">
      <c r="A49" s="11" t="n"/>
      <c r="B49" s="89" t="inlineStr">
        <is>
          <t>生命值</t>
        </is>
      </c>
      <c r="C49" s="90" t="inlineStr">
        <is>
          <t>2</t>
        </is>
      </c>
      <c r="D49" s="90" t="inlineStr">
        <is>
          <t>4</t>
        </is>
      </c>
      <c r="E49" s="90" t="inlineStr">
        <is>
          <t>8</t>
        </is>
      </c>
      <c r="F49" s="90" t="inlineStr">
        <is>
          <t>12</t>
        </is>
      </c>
      <c r="G49" s="90" t="inlineStr">
        <is>
          <t>16</t>
        </is>
      </c>
      <c r="H49" s="90" t="inlineStr">
        <is>
          <t>22</t>
        </is>
      </c>
      <c r="I49" s="90" t="inlineStr">
        <is>
          <t>28</t>
        </is>
      </c>
      <c r="J49" s="90" t="inlineStr">
        <is>
          <t>34</t>
        </is>
      </c>
      <c r="K49" s="90" t="inlineStr">
        <is>
          <t>40</t>
        </is>
      </c>
      <c r="L49" s="882" t="inlineStr">
        <is>
          <t>50</t>
        </is>
      </c>
      <c r="M49" s="414" t="n"/>
    </row>
    <row r="50" ht="24" customHeight="1">
      <c r="A50" s="11" t="n"/>
      <c r="B50" s="558" t="inlineStr">
        <is>
          <t>战斗力</t>
        </is>
      </c>
      <c r="C50" s="566" t="inlineStr">
        <is>
          <t>0.2</t>
        </is>
      </c>
      <c r="D50" s="566" t="inlineStr">
        <is>
          <t>0.4</t>
        </is>
      </c>
      <c r="E50" s="566" t="inlineStr">
        <is>
          <t>0.8</t>
        </is>
      </c>
      <c r="F50" s="566" t="inlineStr">
        <is>
          <t>1.2</t>
        </is>
      </c>
      <c r="G50" s="566" t="inlineStr">
        <is>
          <t>1.6</t>
        </is>
      </c>
      <c r="H50" s="566" t="inlineStr">
        <is>
          <t>2</t>
        </is>
      </c>
      <c r="I50" s="566" t="inlineStr">
        <is>
          <t>2.6</t>
        </is>
      </c>
      <c r="J50" s="566" t="inlineStr">
        <is>
          <t>3.2</t>
        </is>
      </c>
      <c r="K50" s="566" t="inlineStr">
        <is>
          <t>4</t>
        </is>
      </c>
      <c r="L50" s="684" t="inlineStr">
        <is>
          <t>5.4</t>
        </is>
      </c>
      <c r="M50" s="414" t="n"/>
    </row>
    <row r="51" ht="24" customHeight="1">
      <c r="A51" s="11" t="n"/>
      <c r="B51" s="82" t="inlineStr">
        <is>
          <t>进度值</t>
        </is>
      </c>
      <c r="C51" s="83" t="inlineStr">
        <is>
          <t>100</t>
        </is>
      </c>
      <c r="D51" s="83" t="inlineStr">
        <is>
          <t>300</t>
        </is>
      </c>
      <c r="E51" s="83" t="inlineStr">
        <is>
          <t>700</t>
        </is>
      </c>
      <c r="F51" s="83" t="inlineStr">
        <is>
          <t>1400</t>
        </is>
      </c>
      <c r="G51" s="83" t="inlineStr">
        <is>
          <t>2600</t>
        </is>
      </c>
      <c r="H51" s="83" t="inlineStr">
        <is>
          <t>4400</t>
        </is>
      </c>
      <c r="I51" s="83" t="inlineStr">
        <is>
          <t>7000</t>
        </is>
      </c>
      <c r="J51" s="83" t="inlineStr">
        <is>
          <t>10400</t>
        </is>
      </c>
      <c r="K51" s="83" t="inlineStr">
        <is>
          <t>14700</t>
        </is>
      </c>
      <c r="L51" s="708" t="inlineStr">
        <is>
          <t>总计</t>
        </is>
      </c>
      <c r="M51" s="414" t="n"/>
    </row>
    <row r="52" ht="24" customHeight="1">
      <c r="A52" s="11" t="n"/>
      <c r="B52" s="82" t="inlineStr">
        <is>
          <t>满值八卦</t>
        </is>
      </c>
      <c r="C52" s="83">
        <f>ROUNDUP(C51/$N$1,0)</f>
        <v/>
      </c>
      <c r="D52" s="83">
        <f>ROUNDUP((D51+SUM($C51:C51)-SUM($C52:C52)*$N$1)/$N$1,0)</f>
        <v/>
      </c>
      <c r="E52" s="83">
        <f>ROUNDUP((E51+SUM($C51:D51)-SUM($C52:D52)*$N$1)/$N$1,0)</f>
        <v/>
      </c>
      <c r="F52" s="83">
        <f>ROUNDUP((F51+SUM($C51:E51)-SUM($C52:E52)*$N$1)/$N$1,0)</f>
        <v/>
      </c>
      <c r="G52" s="83">
        <f>ROUNDUP((G51+SUM($C51:F51)-SUM($C52:F52)*$N$1)/$N$1,0)</f>
        <v/>
      </c>
      <c r="H52" s="83">
        <f>ROUNDUP((H51+SUM($C51:G51)-SUM($C52:G52)*$N$1)/$N$1,0)</f>
        <v/>
      </c>
      <c r="I52" s="83">
        <f>ROUNDUP((I51+SUM($C51:H51)-SUM($C52:H52)*$N$1)/$N$1,0)</f>
        <v/>
      </c>
      <c r="J52" s="83">
        <f>ROUNDUP((J51+SUM($C51:I51)-SUM($C52:I52)*$N$1)/$N$1,0)</f>
        <v/>
      </c>
      <c r="K52" s="83">
        <f>ROUNDUP((K51+SUM($C51:J51)-SUM($C52:J52)*$N$1)/$N$1,0)</f>
        <v/>
      </c>
      <c r="L52" s="708">
        <f>SUM(C52:K52)</f>
        <v/>
      </c>
      <c r="M52" s="414" t="n"/>
    </row>
    <row r="53" ht="24" customHeight="1">
      <c r="A53" s="11" t="n"/>
      <c r="B53" s="82" t="inlineStr">
        <is>
          <t>大型附伤</t>
        </is>
      </c>
      <c r="C53" s="83" t="inlineStr">
        <is>
          <t>1</t>
        </is>
      </c>
      <c r="D53" s="83" t="inlineStr">
        <is>
          <t>2</t>
        </is>
      </c>
      <c r="E53" s="83" t="inlineStr">
        <is>
          <t>3</t>
        </is>
      </c>
      <c r="F53" s="83" t="inlineStr">
        <is>
          <t>6</t>
        </is>
      </c>
      <c r="G53" s="83" t="inlineStr">
        <is>
          <t>9</t>
        </is>
      </c>
      <c r="H53" s="83" t="inlineStr">
        <is>
          <t>12</t>
        </is>
      </c>
      <c r="I53" s="83" t="inlineStr">
        <is>
          <t>16</t>
        </is>
      </c>
      <c r="J53" s="83" t="inlineStr">
        <is>
          <t>20</t>
        </is>
      </c>
      <c r="K53" s="83" t="inlineStr">
        <is>
          <t>24</t>
        </is>
      </c>
      <c r="L53" s="222" t="inlineStr">
        <is>
          <t>30</t>
        </is>
      </c>
      <c r="M53" s="414" t="n"/>
    </row>
    <row r="54" ht="24" customHeight="1">
      <c r="A54" s="11" t="n"/>
      <c r="B54" s="89" t="inlineStr">
        <is>
          <t>大型附减</t>
        </is>
      </c>
      <c r="C54" s="90" t="inlineStr">
        <is>
          <t>1</t>
        </is>
      </c>
      <c r="D54" s="90" t="inlineStr">
        <is>
          <t>2</t>
        </is>
      </c>
      <c r="E54" s="90" t="inlineStr">
        <is>
          <t>3</t>
        </is>
      </c>
      <c r="F54" s="90" t="inlineStr">
        <is>
          <t>6</t>
        </is>
      </c>
      <c r="G54" s="90" t="inlineStr">
        <is>
          <t>9</t>
        </is>
      </c>
      <c r="H54" s="90" t="inlineStr">
        <is>
          <t>12</t>
        </is>
      </c>
      <c r="I54" s="90" t="inlineStr">
        <is>
          <t>16</t>
        </is>
      </c>
      <c r="J54" s="90" t="inlineStr">
        <is>
          <t>20</t>
        </is>
      </c>
      <c r="K54" s="90" t="inlineStr">
        <is>
          <t>24</t>
        </is>
      </c>
      <c r="L54" s="882" t="inlineStr">
        <is>
          <t>30</t>
        </is>
      </c>
      <c r="M54" s="414" t="n"/>
    </row>
    <row r="55" ht="24" customHeight="1">
      <c r="A55" s="11" t="n"/>
      <c r="B55" s="558" t="inlineStr">
        <is>
          <t>战斗力</t>
        </is>
      </c>
      <c r="C55" s="566" t="inlineStr">
        <is>
          <t>0.2</t>
        </is>
      </c>
      <c r="D55" s="566" t="inlineStr">
        <is>
          <t>0.4</t>
        </is>
      </c>
      <c r="E55" s="566" t="inlineStr">
        <is>
          <t>0.8</t>
        </is>
      </c>
      <c r="F55" s="566" t="inlineStr">
        <is>
          <t>1.2</t>
        </is>
      </c>
      <c r="G55" s="566" t="inlineStr">
        <is>
          <t>1.6</t>
        </is>
      </c>
      <c r="H55" s="566" t="inlineStr">
        <is>
          <t>2</t>
        </is>
      </c>
      <c r="I55" s="566" t="inlineStr">
        <is>
          <t>2.6</t>
        </is>
      </c>
      <c r="J55" s="566" t="inlineStr">
        <is>
          <t>3.2</t>
        </is>
      </c>
      <c r="K55" s="566" t="inlineStr">
        <is>
          <t>4</t>
        </is>
      </c>
      <c r="L55" s="684" t="inlineStr">
        <is>
          <t>5.4</t>
        </is>
      </c>
      <c r="M55" s="414" t="n"/>
    </row>
    <row r="56" ht="24" customHeight="1">
      <c r="A56" s="11" t="n"/>
      <c r="B56" s="82" t="inlineStr">
        <is>
          <t>进度值</t>
        </is>
      </c>
      <c r="C56" s="83" t="inlineStr">
        <is>
          <t>200</t>
        </is>
      </c>
      <c r="D56" s="83" t="inlineStr">
        <is>
          <t>400</t>
        </is>
      </c>
      <c r="E56" s="83" t="inlineStr">
        <is>
          <t>800</t>
        </is>
      </c>
      <c r="F56" s="83" t="inlineStr">
        <is>
          <t>1800</t>
        </is>
      </c>
      <c r="G56" s="83" t="inlineStr">
        <is>
          <t>3300</t>
        </is>
      </c>
      <c r="H56" s="83" t="inlineStr">
        <is>
          <t>5600</t>
        </is>
      </c>
      <c r="I56" s="83" t="inlineStr">
        <is>
          <t>8700</t>
        </is>
      </c>
      <c r="J56" s="83" t="inlineStr">
        <is>
          <t>13000</t>
        </is>
      </c>
      <c r="K56" s="83" t="inlineStr">
        <is>
          <t>18400</t>
        </is>
      </c>
      <c r="L56" s="708" t="inlineStr">
        <is>
          <t>总计</t>
        </is>
      </c>
      <c r="M56" s="414" t="n"/>
    </row>
    <row r="57" ht="24" customHeight="1">
      <c r="A57" s="11" t="n"/>
      <c r="B57" s="82" t="inlineStr">
        <is>
          <t>满值八卦</t>
        </is>
      </c>
      <c r="C57" s="83">
        <f>ROUNDUP(C56/$N$1,0)</f>
        <v/>
      </c>
      <c r="D57" s="83">
        <f>ROUNDUP((D56+SUM($C56:C56)-SUM($C57:C57)*$N$1)/$N$1,0)</f>
        <v/>
      </c>
      <c r="E57" s="83">
        <f>ROUNDUP((E56+SUM($C56:D56)-SUM($C57:D57)*$N$1)/$N$1,0)</f>
        <v/>
      </c>
      <c r="F57" s="83">
        <f>ROUNDUP((F56+SUM($C56:E56)-SUM($C57:E57)*$N$1)/$N$1,0)</f>
        <v/>
      </c>
      <c r="G57" s="83">
        <f>ROUNDUP((G56+SUM($C56:F56)-SUM($C57:F57)*$N$1)/$N$1,0)</f>
        <v/>
      </c>
      <c r="H57" s="83">
        <f>ROUNDUP((H56+SUM($C56:G56)-SUM($C57:G57)*$N$1)/$N$1,0)</f>
        <v/>
      </c>
      <c r="I57" s="83">
        <f>ROUNDUP((I56+SUM($C56:H56)-SUM($C57:H57)*$N$1)/$N$1,0)</f>
        <v/>
      </c>
      <c r="J57" s="83">
        <f>ROUNDUP((J56+SUM($C56:I56)-SUM($C57:I57)*$N$1)/$N$1,0)</f>
        <v/>
      </c>
      <c r="K57" s="83">
        <f>ROUNDUP((K56+SUM($C56:J56)-SUM($C57:J57)*$N$1)/$N$1,0)</f>
        <v/>
      </c>
      <c r="L57" s="708">
        <f>SUM(C57:K57)</f>
        <v/>
      </c>
      <c r="M57" s="414" t="n"/>
    </row>
    <row r="58" ht="24" customHeight="1">
      <c r="A58" s="16" t="n"/>
      <c r="B58" s="89" t="inlineStr">
        <is>
          <t>大型抗韧</t>
        </is>
      </c>
      <c r="C58" s="90" t="inlineStr">
        <is>
          <t>1%</t>
        </is>
      </c>
      <c r="D58" s="90" t="inlineStr">
        <is>
          <t>2%</t>
        </is>
      </c>
      <c r="E58" s="90" t="inlineStr">
        <is>
          <t>3%</t>
        </is>
      </c>
      <c r="F58" s="90" t="inlineStr">
        <is>
          <t>4%</t>
        </is>
      </c>
      <c r="G58" s="90" t="inlineStr">
        <is>
          <t>6%</t>
        </is>
      </c>
      <c r="H58" s="90" t="inlineStr">
        <is>
          <t>8%</t>
        </is>
      </c>
      <c r="I58" s="90" t="inlineStr">
        <is>
          <t>10%</t>
        </is>
      </c>
      <c r="J58" s="90" t="inlineStr">
        <is>
          <t>13%</t>
        </is>
      </c>
      <c r="K58" s="90" t="inlineStr">
        <is>
          <t>16%</t>
        </is>
      </c>
      <c r="L58" s="882" t="inlineStr">
        <is>
          <t>20%</t>
        </is>
      </c>
      <c r="M58" s="749" t="n"/>
    </row>
    <row r="59" ht="24" customHeight="1">
      <c r="A59" s="1341" t="inlineStr">
        <is>
          <t>离为目
40级开放</t>
        </is>
      </c>
      <c r="B59" s="558" t="inlineStr">
        <is>
          <t>战斗力</t>
        </is>
      </c>
      <c r="C59" s="566" t="inlineStr">
        <is>
          <t>0.2</t>
        </is>
      </c>
      <c r="D59" s="566" t="inlineStr">
        <is>
          <t>0.4</t>
        </is>
      </c>
      <c r="E59" s="566" t="inlineStr">
        <is>
          <t>0.8</t>
        </is>
      </c>
      <c r="F59" s="566" t="inlineStr">
        <is>
          <t>1.2</t>
        </is>
      </c>
      <c r="G59" s="566" t="inlineStr">
        <is>
          <t>1.6</t>
        </is>
      </c>
      <c r="H59" s="566" t="inlineStr">
        <is>
          <t>2</t>
        </is>
      </c>
      <c r="I59" s="566" t="inlineStr">
        <is>
          <t>2.6</t>
        </is>
      </c>
      <c r="J59" s="566" t="inlineStr">
        <is>
          <t>3.2</t>
        </is>
      </c>
      <c r="K59" s="566" t="inlineStr">
        <is>
          <t>4</t>
        </is>
      </c>
      <c r="L59" s="684" t="inlineStr">
        <is>
          <t>5.4</t>
        </is>
      </c>
      <c r="M59" s="1344" t="inlineStr">
        <is>
          <t>东方不败
战斗力95
突破天赋1
乐斗忍者
战斗力95
突破天赋1</t>
        </is>
      </c>
    </row>
    <row r="60" ht="24" customHeight="1">
      <c r="A60" s="11" t="n"/>
      <c r="B60" s="82" t="inlineStr">
        <is>
          <t>进度值</t>
        </is>
      </c>
      <c r="C60" s="83" t="inlineStr">
        <is>
          <t>100</t>
        </is>
      </c>
      <c r="D60" s="83" t="inlineStr">
        <is>
          <t>200</t>
        </is>
      </c>
      <c r="E60" s="83" t="inlineStr">
        <is>
          <t>400</t>
        </is>
      </c>
      <c r="F60" s="83" t="inlineStr">
        <is>
          <t>900</t>
        </is>
      </c>
      <c r="G60" s="83" t="inlineStr">
        <is>
          <t>1600</t>
        </is>
      </c>
      <c r="H60" s="83" t="inlineStr">
        <is>
          <t>2800</t>
        </is>
      </c>
      <c r="I60" s="83" t="inlineStr">
        <is>
          <t>4400</t>
        </is>
      </c>
      <c r="J60" s="83" t="inlineStr">
        <is>
          <t>6500</t>
        </is>
      </c>
      <c r="K60" s="83" t="inlineStr">
        <is>
          <t>9200</t>
        </is>
      </c>
      <c r="L60" s="708" t="inlineStr">
        <is>
          <t>总计</t>
        </is>
      </c>
      <c r="M60" s="414" t="n"/>
    </row>
    <row r="61" ht="24" customHeight="1">
      <c r="A61" s="11" t="n"/>
      <c r="B61" s="82" t="inlineStr">
        <is>
          <t>满值八卦</t>
        </is>
      </c>
      <c r="C61" s="83">
        <f>ROUNDUP(C60/$N$1,0)</f>
        <v/>
      </c>
      <c r="D61" s="83">
        <f>ROUNDUP((D60+SUM($C60:C60)-SUM($C61:C61)*$N$1)/$N$1,0)</f>
        <v/>
      </c>
      <c r="E61" s="83">
        <f>ROUNDUP((E60+SUM($C60:D60)-SUM($C61:D61)*$N$1)/$N$1,0)</f>
        <v/>
      </c>
      <c r="F61" s="83">
        <f>ROUNDUP((F60+SUM($C60:E60)-SUM($C61:E61)*$N$1)/$N$1,0)</f>
        <v/>
      </c>
      <c r="G61" s="83">
        <f>ROUNDUP((G60+SUM($C60:F60)-SUM($C61:F61)*$N$1)/$N$1,0)</f>
        <v/>
      </c>
      <c r="H61" s="83">
        <f>ROUNDUP((H60+SUM($C60:G60)-SUM($C61:G61)*$N$1)/$N$1,0)</f>
        <v/>
      </c>
      <c r="I61" s="83">
        <f>ROUNDUP((I60+SUM($C60:H60)-SUM($C61:H61)*$N$1)/$N$1,0)</f>
        <v/>
      </c>
      <c r="J61" s="83">
        <f>ROUNDUP((J60+SUM($C60:I60)-SUM($C61:I61)*$N$1)/$N$1,0)</f>
        <v/>
      </c>
      <c r="K61" s="83">
        <f>ROUNDUP((K60+SUM($C60:J60)-SUM($C61:J61)*$N$1)/$N$1,0)</f>
        <v/>
      </c>
      <c r="L61" s="708">
        <f>SUM(C61:K61)</f>
        <v/>
      </c>
      <c r="M61" s="414" t="n"/>
    </row>
    <row r="62" ht="24" customHeight="1">
      <c r="A62" s="11" t="n"/>
      <c r="B62" s="89" t="inlineStr">
        <is>
          <t>生命值</t>
        </is>
      </c>
      <c r="C62" s="90" t="inlineStr">
        <is>
          <t>2</t>
        </is>
      </c>
      <c r="D62" s="90" t="inlineStr">
        <is>
          <t>4</t>
        </is>
      </c>
      <c r="E62" s="90" t="inlineStr">
        <is>
          <t>8</t>
        </is>
      </c>
      <c r="F62" s="90" t="inlineStr">
        <is>
          <t>12</t>
        </is>
      </c>
      <c r="G62" s="90" t="inlineStr">
        <is>
          <t>16</t>
        </is>
      </c>
      <c r="H62" s="90" t="inlineStr">
        <is>
          <t>22</t>
        </is>
      </c>
      <c r="I62" s="90" t="inlineStr">
        <is>
          <t>28</t>
        </is>
      </c>
      <c r="J62" s="90" t="inlineStr">
        <is>
          <t>34</t>
        </is>
      </c>
      <c r="K62" s="90" t="inlineStr">
        <is>
          <t>40</t>
        </is>
      </c>
      <c r="L62" s="882" t="inlineStr">
        <is>
          <t>50</t>
        </is>
      </c>
      <c r="M62" s="414" t="n"/>
    </row>
    <row r="63" ht="24" customHeight="1">
      <c r="A63" s="11" t="n"/>
      <c r="B63" s="558" t="inlineStr">
        <is>
          <t>战斗力</t>
        </is>
      </c>
      <c r="C63" s="566" t="inlineStr">
        <is>
          <t>0.2</t>
        </is>
      </c>
      <c r="D63" s="566" t="inlineStr">
        <is>
          <t>0.4</t>
        </is>
      </c>
      <c r="E63" s="566" t="inlineStr">
        <is>
          <t>0.8</t>
        </is>
      </c>
      <c r="F63" s="566" t="inlineStr">
        <is>
          <t>1.2</t>
        </is>
      </c>
      <c r="G63" s="566" t="inlineStr">
        <is>
          <t>1.6</t>
        </is>
      </c>
      <c r="H63" s="566" t="inlineStr">
        <is>
          <t>2</t>
        </is>
      </c>
      <c r="I63" s="566" t="inlineStr">
        <is>
          <t>2.6</t>
        </is>
      </c>
      <c r="J63" s="566" t="inlineStr">
        <is>
          <t>3.2</t>
        </is>
      </c>
      <c r="K63" s="566" t="inlineStr">
        <is>
          <t>4</t>
        </is>
      </c>
      <c r="L63" s="684" t="inlineStr">
        <is>
          <t>5.4</t>
        </is>
      </c>
      <c r="M63" s="414" t="n"/>
    </row>
    <row r="64" ht="24" customHeight="1">
      <c r="A64" s="11" t="n"/>
      <c r="B64" s="82" t="inlineStr">
        <is>
          <t>进度值</t>
        </is>
      </c>
      <c r="C64" s="83" t="inlineStr">
        <is>
          <t>100</t>
        </is>
      </c>
      <c r="D64" s="83" t="inlineStr">
        <is>
          <t>300</t>
        </is>
      </c>
      <c r="E64" s="83" t="inlineStr">
        <is>
          <t>700</t>
        </is>
      </c>
      <c r="F64" s="83" t="inlineStr">
        <is>
          <t>1400</t>
        </is>
      </c>
      <c r="G64" s="83" t="inlineStr">
        <is>
          <t>2600</t>
        </is>
      </c>
      <c r="H64" s="83" t="inlineStr">
        <is>
          <t>4400</t>
        </is>
      </c>
      <c r="I64" s="83" t="inlineStr">
        <is>
          <t>7000</t>
        </is>
      </c>
      <c r="J64" s="83" t="inlineStr">
        <is>
          <t>10400</t>
        </is>
      </c>
      <c r="K64" s="83" t="inlineStr">
        <is>
          <t>14700</t>
        </is>
      </c>
      <c r="L64" s="708" t="inlineStr">
        <is>
          <t>总计</t>
        </is>
      </c>
      <c r="M64" s="414" t="n"/>
    </row>
    <row r="65" ht="24" customHeight="1">
      <c r="A65" s="11" t="n"/>
      <c r="B65" s="82" t="inlineStr">
        <is>
          <t>满值八卦</t>
        </is>
      </c>
      <c r="C65" s="83">
        <f>ROUNDUP(C64/$N$1,0)</f>
        <v/>
      </c>
      <c r="D65" s="83">
        <f>ROUNDUP((D64+SUM($C64:C64)-SUM($C65:C65)*$N$1)/$N$1,0)</f>
        <v/>
      </c>
      <c r="E65" s="83">
        <f>ROUNDUP((E64+SUM($C64:D64)-SUM($C65:D65)*$N$1)/$N$1,0)</f>
        <v/>
      </c>
      <c r="F65" s="83">
        <f>ROUNDUP((F64+SUM($C64:E64)-SUM($C65:E65)*$N$1)/$N$1,0)</f>
        <v/>
      </c>
      <c r="G65" s="83">
        <f>ROUNDUP((G64+SUM($C64:F64)-SUM($C65:F65)*$N$1)/$N$1,0)</f>
        <v/>
      </c>
      <c r="H65" s="83">
        <f>ROUNDUP((H64+SUM($C64:G64)-SUM($C65:G65)*$N$1)/$N$1,0)</f>
        <v/>
      </c>
      <c r="I65" s="83">
        <f>ROUNDUP((I64+SUM($C64:H64)-SUM($C65:H65)*$N$1)/$N$1,0)</f>
        <v/>
      </c>
      <c r="J65" s="83">
        <f>ROUNDUP((J64+SUM($C64:I64)-SUM($C65:I65)*$N$1)/$N$1,0)</f>
        <v/>
      </c>
      <c r="K65" s="83">
        <f>ROUNDUP((K64+SUM($C64:J64)-SUM($C65:J65)*$N$1)/$N$1,0)</f>
        <v/>
      </c>
      <c r="L65" s="708">
        <f>SUM(C65:K65)</f>
        <v/>
      </c>
      <c r="M65" s="414" t="n"/>
    </row>
    <row r="66" ht="24" customHeight="1">
      <c r="A66" s="11" t="n"/>
      <c r="B66" s="82" t="inlineStr">
        <is>
          <t>中型附伤</t>
        </is>
      </c>
      <c r="C66" s="83" t="inlineStr">
        <is>
          <t>1</t>
        </is>
      </c>
      <c r="D66" s="83" t="inlineStr">
        <is>
          <t>2</t>
        </is>
      </c>
      <c r="E66" s="83" t="inlineStr">
        <is>
          <t>3</t>
        </is>
      </c>
      <c r="F66" s="83" t="inlineStr">
        <is>
          <t>6</t>
        </is>
      </c>
      <c r="G66" s="83" t="inlineStr">
        <is>
          <t>9</t>
        </is>
      </c>
      <c r="H66" s="83" t="inlineStr">
        <is>
          <t>12</t>
        </is>
      </c>
      <c r="I66" s="83" t="inlineStr">
        <is>
          <t>16</t>
        </is>
      </c>
      <c r="J66" s="83" t="inlineStr">
        <is>
          <t>20</t>
        </is>
      </c>
      <c r="K66" s="83" t="inlineStr">
        <is>
          <t>24</t>
        </is>
      </c>
      <c r="L66" s="222" t="inlineStr">
        <is>
          <t>30</t>
        </is>
      </c>
      <c r="M66" s="414" t="n"/>
    </row>
    <row r="67" ht="24" customHeight="1">
      <c r="A67" s="11" t="n"/>
      <c r="B67" s="89" t="inlineStr">
        <is>
          <t>中型附减</t>
        </is>
      </c>
      <c r="C67" s="90" t="inlineStr">
        <is>
          <t>1</t>
        </is>
      </c>
      <c r="D67" s="90" t="inlineStr">
        <is>
          <t>2</t>
        </is>
      </c>
      <c r="E67" s="90" t="inlineStr">
        <is>
          <t>3</t>
        </is>
      </c>
      <c r="F67" s="90" t="inlineStr">
        <is>
          <t>6</t>
        </is>
      </c>
      <c r="G67" s="90" t="inlineStr">
        <is>
          <t>9</t>
        </is>
      </c>
      <c r="H67" s="90" t="inlineStr">
        <is>
          <t>12</t>
        </is>
      </c>
      <c r="I67" s="90" t="inlineStr">
        <is>
          <t>16</t>
        </is>
      </c>
      <c r="J67" s="90" t="inlineStr">
        <is>
          <t>20</t>
        </is>
      </c>
      <c r="K67" s="90" t="inlineStr">
        <is>
          <t>24</t>
        </is>
      </c>
      <c r="L67" s="882" t="inlineStr">
        <is>
          <t>30</t>
        </is>
      </c>
      <c r="M67" s="414" t="n"/>
    </row>
    <row r="68" ht="24" customHeight="1">
      <c r="A68" s="11" t="n"/>
      <c r="B68" s="558" t="inlineStr">
        <is>
          <t>战斗力</t>
        </is>
      </c>
      <c r="C68" s="566" t="inlineStr">
        <is>
          <t>0.2</t>
        </is>
      </c>
      <c r="D68" s="566" t="inlineStr">
        <is>
          <t>0.4</t>
        </is>
      </c>
      <c r="E68" s="566" t="inlineStr">
        <is>
          <t>0.8</t>
        </is>
      </c>
      <c r="F68" s="566" t="inlineStr">
        <is>
          <t>1.2</t>
        </is>
      </c>
      <c r="G68" s="566" t="inlineStr">
        <is>
          <t>1.6</t>
        </is>
      </c>
      <c r="H68" s="566" t="inlineStr">
        <is>
          <t>2</t>
        </is>
      </c>
      <c r="I68" s="566" t="inlineStr">
        <is>
          <t>2.6</t>
        </is>
      </c>
      <c r="J68" s="566" t="inlineStr">
        <is>
          <t>3.2</t>
        </is>
      </c>
      <c r="K68" s="566" t="inlineStr">
        <is>
          <t>4</t>
        </is>
      </c>
      <c r="L68" s="684" t="inlineStr">
        <is>
          <t>5.4</t>
        </is>
      </c>
      <c r="M68" s="414" t="n"/>
    </row>
    <row r="69" ht="24" customHeight="1">
      <c r="A69" s="11" t="n"/>
      <c r="B69" s="82" t="inlineStr">
        <is>
          <t>进度值</t>
        </is>
      </c>
      <c r="C69" s="83" t="inlineStr">
        <is>
          <t>200</t>
        </is>
      </c>
      <c r="D69" s="83" t="inlineStr">
        <is>
          <t>400</t>
        </is>
      </c>
      <c r="E69" s="83" t="inlineStr">
        <is>
          <t>800</t>
        </is>
      </c>
      <c r="F69" s="83" t="inlineStr">
        <is>
          <t>1800</t>
        </is>
      </c>
      <c r="G69" s="83" t="inlineStr">
        <is>
          <t>3300</t>
        </is>
      </c>
      <c r="H69" s="83" t="inlineStr">
        <is>
          <t>5600</t>
        </is>
      </c>
      <c r="I69" s="83" t="inlineStr">
        <is>
          <t>8700</t>
        </is>
      </c>
      <c r="J69" s="83" t="inlineStr">
        <is>
          <t>13000</t>
        </is>
      </c>
      <c r="K69" s="83" t="inlineStr">
        <is>
          <t>18400</t>
        </is>
      </c>
      <c r="L69" s="708" t="inlineStr">
        <is>
          <t>总计</t>
        </is>
      </c>
      <c r="M69" s="414" t="n"/>
    </row>
    <row r="70" ht="24" customHeight="1">
      <c r="A70" s="11" t="n"/>
      <c r="B70" s="82" t="inlineStr">
        <is>
          <t>满值八卦</t>
        </is>
      </c>
      <c r="C70" s="83">
        <f>ROUNDUP(C69/$N$1,0)</f>
        <v/>
      </c>
      <c r="D70" s="83">
        <f>ROUNDUP((D69+SUM($C69:C69)-SUM($C70:C70)*$N$1)/$N$1,0)</f>
        <v/>
      </c>
      <c r="E70" s="83">
        <f>ROUNDUP((E69+SUM($C69:D69)-SUM($C70:D70)*$N$1)/$N$1,0)</f>
        <v/>
      </c>
      <c r="F70" s="83">
        <f>ROUNDUP((F69+SUM($C69:E69)-SUM($C70:E70)*$N$1)/$N$1,0)</f>
        <v/>
      </c>
      <c r="G70" s="83">
        <f>ROUNDUP((G69+SUM($C69:F69)-SUM($C70:F70)*$N$1)/$N$1,0)</f>
        <v/>
      </c>
      <c r="H70" s="83">
        <f>ROUNDUP((H69+SUM($C69:G69)-SUM($C70:G70)*$N$1)/$N$1,0)</f>
        <v/>
      </c>
      <c r="I70" s="83">
        <f>ROUNDUP((I69+SUM($C69:H69)-SUM($C70:H70)*$N$1)/$N$1,0)</f>
        <v/>
      </c>
      <c r="J70" s="83">
        <f>ROUNDUP((J69+SUM($C69:I69)-SUM($C70:I70)*$N$1)/$N$1,0)</f>
        <v/>
      </c>
      <c r="K70" s="83">
        <f>ROUNDUP((K69+SUM($C69:J69)-SUM($C70:J70)*$N$1)/$N$1,0)</f>
        <v/>
      </c>
      <c r="L70" s="708">
        <f>SUM(C70:K70)</f>
        <v/>
      </c>
      <c r="M70" s="414" t="n"/>
    </row>
    <row r="71" ht="24" customHeight="1">
      <c r="A71" s="16" t="n"/>
      <c r="B71" s="89" t="inlineStr">
        <is>
          <t>中型抗韧</t>
        </is>
      </c>
      <c r="C71" s="90" t="inlineStr">
        <is>
          <t>1%</t>
        </is>
      </c>
      <c r="D71" s="90" t="inlineStr">
        <is>
          <t>2%</t>
        </is>
      </c>
      <c r="E71" s="90" t="inlineStr">
        <is>
          <t>3%</t>
        </is>
      </c>
      <c r="F71" s="90" t="inlineStr">
        <is>
          <t>4%</t>
        </is>
      </c>
      <c r="G71" s="90" t="inlineStr">
        <is>
          <t>6%</t>
        </is>
      </c>
      <c r="H71" s="90" t="inlineStr">
        <is>
          <t>8%</t>
        </is>
      </c>
      <c r="I71" s="90" t="inlineStr">
        <is>
          <t>10%</t>
        </is>
      </c>
      <c r="J71" s="90" t="inlineStr">
        <is>
          <t>13%</t>
        </is>
      </c>
      <c r="K71" s="90" t="inlineStr">
        <is>
          <t>16%</t>
        </is>
      </c>
      <c r="L71" s="882" t="inlineStr">
        <is>
          <t>20%</t>
        </is>
      </c>
      <c r="M71" s="749" t="n"/>
    </row>
    <row r="72" ht="24" customHeight="1">
      <c r="A72" s="1341" t="inlineStr">
        <is>
          <t>艮为手
45级开放</t>
        </is>
      </c>
      <c r="B72" s="558" t="inlineStr">
        <is>
          <t>战斗力</t>
        </is>
      </c>
      <c r="C72" s="566" t="inlineStr">
        <is>
          <t>0.2</t>
        </is>
      </c>
      <c r="D72" s="566" t="inlineStr">
        <is>
          <t>0.4</t>
        </is>
      </c>
      <c r="E72" s="566" t="inlineStr">
        <is>
          <t>0.8</t>
        </is>
      </c>
      <c r="F72" s="566" t="inlineStr">
        <is>
          <t>1.2</t>
        </is>
      </c>
      <c r="G72" s="566" t="inlineStr">
        <is>
          <t>1.6</t>
        </is>
      </c>
      <c r="H72" s="566" t="inlineStr">
        <is>
          <t>2</t>
        </is>
      </c>
      <c r="I72" s="566" t="inlineStr">
        <is>
          <t>2.6</t>
        </is>
      </c>
      <c r="J72" s="566" t="inlineStr">
        <is>
          <t>3.2</t>
        </is>
      </c>
      <c r="K72" s="566" t="inlineStr">
        <is>
          <t>4</t>
        </is>
      </c>
      <c r="L72" s="684" t="inlineStr">
        <is>
          <t>5.4</t>
        </is>
      </c>
      <c r="M72" s="1344" t="inlineStr">
        <is>
          <t>豆油队长
战斗力95
突破天赋2
齐天大圣
战斗力95
突破天赋2</t>
        </is>
      </c>
    </row>
    <row r="73" ht="24" customHeight="1">
      <c r="A73" s="11" t="n"/>
      <c r="B73" s="82" t="inlineStr">
        <is>
          <t>进度值</t>
        </is>
      </c>
      <c r="C73" s="83" t="inlineStr">
        <is>
          <t>100</t>
        </is>
      </c>
      <c r="D73" s="83" t="inlineStr">
        <is>
          <t>200</t>
        </is>
      </c>
      <c r="E73" s="83" t="inlineStr">
        <is>
          <t>400</t>
        </is>
      </c>
      <c r="F73" s="83" t="inlineStr">
        <is>
          <t>900</t>
        </is>
      </c>
      <c r="G73" s="83" t="inlineStr">
        <is>
          <t>1600</t>
        </is>
      </c>
      <c r="H73" s="83" t="inlineStr">
        <is>
          <t>2800</t>
        </is>
      </c>
      <c r="I73" s="83" t="inlineStr">
        <is>
          <t>4400</t>
        </is>
      </c>
      <c r="J73" s="83" t="inlineStr">
        <is>
          <t>6500</t>
        </is>
      </c>
      <c r="K73" s="83" t="inlineStr">
        <is>
          <t>9200</t>
        </is>
      </c>
      <c r="L73" s="708" t="inlineStr">
        <is>
          <t>总计</t>
        </is>
      </c>
      <c r="M73" s="414" t="n"/>
    </row>
    <row r="74" ht="24" customHeight="1">
      <c r="A74" s="11" t="n"/>
      <c r="B74" s="82" t="inlineStr">
        <is>
          <t>满值八卦</t>
        </is>
      </c>
      <c r="C74" s="83">
        <f>ROUNDUP(C73/$N$1,0)</f>
        <v/>
      </c>
      <c r="D74" s="83">
        <f>ROUNDUP((D73+SUM($C73:C73)-SUM($C74:C74)*$N$1)/$N$1,0)</f>
        <v/>
      </c>
      <c r="E74" s="83">
        <f>ROUNDUP((E73+SUM($C73:D73)-SUM($C74:D74)*$N$1)/$N$1,0)</f>
        <v/>
      </c>
      <c r="F74" s="83">
        <f>ROUNDUP((F73+SUM($C73:E73)-SUM($C74:E74)*$N$1)/$N$1,0)</f>
        <v/>
      </c>
      <c r="G74" s="83">
        <f>ROUNDUP((G73+SUM($C73:F73)-SUM($C74:F74)*$N$1)/$N$1,0)</f>
        <v/>
      </c>
      <c r="H74" s="83">
        <f>ROUNDUP((H73+SUM($C73:G73)-SUM($C74:G74)*$N$1)/$N$1,0)</f>
        <v/>
      </c>
      <c r="I74" s="83">
        <f>ROUNDUP((I73+SUM($C73:H73)-SUM($C74:H74)*$N$1)/$N$1,0)</f>
        <v/>
      </c>
      <c r="J74" s="83">
        <f>ROUNDUP((J73+SUM($C73:I73)-SUM($C74:I74)*$N$1)/$N$1,0)</f>
        <v/>
      </c>
      <c r="K74" s="83">
        <f>ROUNDUP((K73+SUM($C73:J73)-SUM($C74:J74)*$N$1)/$N$1,0)</f>
        <v/>
      </c>
      <c r="L74" s="708">
        <f>SUM(C74:K74)</f>
        <v/>
      </c>
      <c r="M74" s="414" t="n"/>
    </row>
    <row r="75" ht="24" customHeight="1">
      <c r="A75" s="11" t="n"/>
      <c r="B75" s="89" t="inlineStr">
        <is>
          <t>生命值</t>
        </is>
      </c>
      <c r="C75" s="90" t="inlineStr">
        <is>
          <t>2</t>
        </is>
      </c>
      <c r="D75" s="90" t="inlineStr">
        <is>
          <t>4</t>
        </is>
      </c>
      <c r="E75" s="90" t="inlineStr">
        <is>
          <t>8</t>
        </is>
      </c>
      <c r="F75" s="90" t="inlineStr">
        <is>
          <t>12</t>
        </is>
      </c>
      <c r="G75" s="90" t="inlineStr">
        <is>
          <t>16</t>
        </is>
      </c>
      <c r="H75" s="90" t="inlineStr">
        <is>
          <t>22</t>
        </is>
      </c>
      <c r="I75" s="90" t="inlineStr">
        <is>
          <t>28</t>
        </is>
      </c>
      <c r="J75" s="90" t="inlineStr">
        <is>
          <t>34</t>
        </is>
      </c>
      <c r="K75" s="90" t="inlineStr">
        <is>
          <t>40</t>
        </is>
      </c>
      <c r="L75" s="882" t="inlineStr">
        <is>
          <t>50</t>
        </is>
      </c>
      <c r="M75" s="414" t="n"/>
    </row>
    <row r="76" ht="24" customHeight="1">
      <c r="A76" s="11" t="n"/>
      <c r="B76" s="558" t="inlineStr">
        <is>
          <t>战斗力</t>
        </is>
      </c>
      <c r="C76" s="566" t="inlineStr">
        <is>
          <t>0.2</t>
        </is>
      </c>
      <c r="D76" s="566" t="inlineStr">
        <is>
          <t>0.4</t>
        </is>
      </c>
      <c r="E76" s="566" t="inlineStr">
        <is>
          <t>0.8</t>
        </is>
      </c>
      <c r="F76" s="566" t="inlineStr">
        <is>
          <t>1.2</t>
        </is>
      </c>
      <c r="G76" s="566" t="inlineStr">
        <is>
          <t>1.6</t>
        </is>
      </c>
      <c r="H76" s="566" t="inlineStr">
        <is>
          <t>2</t>
        </is>
      </c>
      <c r="I76" s="566" t="inlineStr">
        <is>
          <t>2.6</t>
        </is>
      </c>
      <c r="J76" s="566" t="inlineStr">
        <is>
          <t>3.2</t>
        </is>
      </c>
      <c r="K76" s="566" t="inlineStr">
        <is>
          <t>4</t>
        </is>
      </c>
      <c r="L76" s="684" t="inlineStr">
        <is>
          <t>5.4</t>
        </is>
      </c>
      <c r="M76" s="414" t="n"/>
    </row>
    <row r="77" ht="24" customHeight="1">
      <c r="A77" s="11" t="n"/>
      <c r="B77" s="82" t="inlineStr">
        <is>
          <t>进度值</t>
        </is>
      </c>
      <c r="C77" s="83" t="inlineStr">
        <is>
          <t>100</t>
        </is>
      </c>
      <c r="D77" s="83" t="inlineStr">
        <is>
          <t>300</t>
        </is>
      </c>
      <c r="E77" s="83" t="inlineStr">
        <is>
          <t>700</t>
        </is>
      </c>
      <c r="F77" s="83" t="inlineStr">
        <is>
          <t>1400</t>
        </is>
      </c>
      <c r="G77" s="83" t="inlineStr">
        <is>
          <t>2600</t>
        </is>
      </c>
      <c r="H77" s="83" t="inlineStr">
        <is>
          <t>4400</t>
        </is>
      </c>
      <c r="I77" s="83" t="inlineStr">
        <is>
          <t>7000</t>
        </is>
      </c>
      <c r="J77" s="83" t="inlineStr">
        <is>
          <t>10400</t>
        </is>
      </c>
      <c r="K77" s="83" t="inlineStr">
        <is>
          <t>14700</t>
        </is>
      </c>
      <c r="L77" s="708" t="inlineStr">
        <is>
          <t>总计</t>
        </is>
      </c>
      <c r="M77" s="414" t="n"/>
    </row>
    <row r="78" ht="24" customHeight="1">
      <c r="A78" s="11" t="n"/>
      <c r="B78" s="82" t="inlineStr">
        <is>
          <t>满值八卦</t>
        </is>
      </c>
      <c r="C78" s="83">
        <f>ROUNDUP(C77/$N$1,0)</f>
        <v/>
      </c>
      <c r="D78" s="83">
        <f>ROUNDUP((D77+SUM($C77:C77)-SUM($C78:C78)*$N$1)/$N$1,0)</f>
        <v/>
      </c>
      <c r="E78" s="83">
        <f>ROUNDUP((E77+SUM($C77:D77)-SUM($C78:D78)*$N$1)/$N$1,0)</f>
        <v/>
      </c>
      <c r="F78" s="83">
        <f>ROUNDUP((F77+SUM($C77:E77)-SUM($C78:E78)*$N$1)/$N$1,0)</f>
        <v/>
      </c>
      <c r="G78" s="83">
        <f>ROUNDUP((G77+SUM($C77:F77)-SUM($C78:F78)*$N$1)/$N$1,0)</f>
        <v/>
      </c>
      <c r="H78" s="83">
        <f>ROUNDUP((H77+SUM($C77:G77)-SUM($C78:G78)*$N$1)/$N$1,0)</f>
        <v/>
      </c>
      <c r="I78" s="83">
        <f>ROUNDUP((I77+SUM($C77:H77)-SUM($C78:H78)*$N$1)/$N$1,0)</f>
        <v/>
      </c>
      <c r="J78" s="83">
        <f>ROUNDUP((J77+SUM($C77:I77)-SUM($C78:I78)*$N$1)/$N$1,0)</f>
        <v/>
      </c>
      <c r="K78" s="83">
        <f>ROUNDUP((K77+SUM($C77:J77)-SUM($C78:J78)*$N$1)/$N$1,0)</f>
        <v/>
      </c>
      <c r="L78" s="708">
        <f>SUM(C78:K78)</f>
        <v/>
      </c>
      <c r="M78" s="414" t="n"/>
    </row>
    <row r="79" ht="24" customHeight="1">
      <c r="A79" s="11" t="n"/>
      <c r="B79" s="82" t="inlineStr">
        <is>
          <t>小型附伤</t>
        </is>
      </c>
      <c r="C79" s="83" t="inlineStr">
        <is>
          <t>1</t>
        </is>
      </c>
      <c r="D79" s="83" t="inlineStr">
        <is>
          <t>2</t>
        </is>
      </c>
      <c r="E79" s="83" t="inlineStr">
        <is>
          <t>3</t>
        </is>
      </c>
      <c r="F79" s="83" t="inlineStr">
        <is>
          <t>6</t>
        </is>
      </c>
      <c r="G79" s="83" t="inlineStr">
        <is>
          <t>9</t>
        </is>
      </c>
      <c r="H79" s="83" t="inlineStr">
        <is>
          <t>12</t>
        </is>
      </c>
      <c r="I79" s="83" t="inlineStr">
        <is>
          <t>16</t>
        </is>
      </c>
      <c r="J79" s="83" t="inlineStr">
        <is>
          <t>20</t>
        </is>
      </c>
      <c r="K79" s="83" t="inlineStr">
        <is>
          <t>24</t>
        </is>
      </c>
      <c r="L79" s="222" t="inlineStr">
        <is>
          <t>30</t>
        </is>
      </c>
      <c r="M79" s="414" t="n"/>
    </row>
    <row r="80" ht="24" customHeight="1">
      <c r="A80" s="11" t="n"/>
      <c r="B80" s="89" t="inlineStr">
        <is>
          <t>小型附减</t>
        </is>
      </c>
      <c r="C80" s="90" t="inlineStr">
        <is>
          <t>1</t>
        </is>
      </c>
      <c r="D80" s="90" t="inlineStr">
        <is>
          <t>2</t>
        </is>
      </c>
      <c r="E80" s="90" t="inlineStr">
        <is>
          <t>3</t>
        </is>
      </c>
      <c r="F80" s="90" t="inlineStr">
        <is>
          <t>6</t>
        </is>
      </c>
      <c r="G80" s="90" t="inlineStr">
        <is>
          <t>9</t>
        </is>
      </c>
      <c r="H80" s="90" t="inlineStr">
        <is>
          <t>12</t>
        </is>
      </c>
      <c r="I80" s="90" t="inlineStr">
        <is>
          <t>16</t>
        </is>
      </c>
      <c r="J80" s="90" t="inlineStr">
        <is>
          <t>20</t>
        </is>
      </c>
      <c r="K80" s="90" t="inlineStr">
        <is>
          <t>24</t>
        </is>
      </c>
      <c r="L80" s="882" t="inlineStr">
        <is>
          <t>30</t>
        </is>
      </c>
      <c r="M80" s="414" t="n"/>
    </row>
    <row r="81" ht="24" customHeight="1">
      <c r="A81" s="11" t="n"/>
      <c r="B81" s="558" t="inlineStr">
        <is>
          <t>战斗力</t>
        </is>
      </c>
      <c r="C81" s="566" t="inlineStr">
        <is>
          <t>0.2</t>
        </is>
      </c>
      <c r="D81" s="566" t="inlineStr">
        <is>
          <t>0.4</t>
        </is>
      </c>
      <c r="E81" s="566" t="inlineStr">
        <is>
          <t>0.8</t>
        </is>
      </c>
      <c r="F81" s="566" t="inlineStr">
        <is>
          <t>1.2</t>
        </is>
      </c>
      <c r="G81" s="566" t="inlineStr">
        <is>
          <t>1.6</t>
        </is>
      </c>
      <c r="H81" s="566" t="inlineStr">
        <is>
          <t>2</t>
        </is>
      </c>
      <c r="I81" s="566" t="inlineStr">
        <is>
          <t>2.6</t>
        </is>
      </c>
      <c r="J81" s="566" t="inlineStr">
        <is>
          <t>3.2</t>
        </is>
      </c>
      <c r="K81" s="566" t="inlineStr">
        <is>
          <t>4</t>
        </is>
      </c>
      <c r="L81" s="684" t="inlineStr">
        <is>
          <t>5.4</t>
        </is>
      </c>
      <c r="M81" s="414" t="n"/>
    </row>
    <row r="82" ht="24" customHeight="1">
      <c r="A82" s="11" t="n"/>
      <c r="B82" s="82" t="inlineStr">
        <is>
          <t>进度值</t>
        </is>
      </c>
      <c r="C82" s="83" t="inlineStr">
        <is>
          <t>200</t>
        </is>
      </c>
      <c r="D82" s="83" t="inlineStr">
        <is>
          <t>400</t>
        </is>
      </c>
      <c r="E82" s="83" t="inlineStr">
        <is>
          <t>800</t>
        </is>
      </c>
      <c r="F82" s="83" t="inlineStr">
        <is>
          <t>1800</t>
        </is>
      </c>
      <c r="G82" s="83" t="inlineStr">
        <is>
          <t>3300</t>
        </is>
      </c>
      <c r="H82" s="83" t="inlineStr">
        <is>
          <t>5600</t>
        </is>
      </c>
      <c r="I82" s="83" t="inlineStr">
        <is>
          <t>8700</t>
        </is>
      </c>
      <c r="J82" s="83" t="inlineStr">
        <is>
          <t>13000</t>
        </is>
      </c>
      <c r="K82" s="83" t="inlineStr">
        <is>
          <t>18400</t>
        </is>
      </c>
      <c r="L82" s="708" t="inlineStr">
        <is>
          <t>总计</t>
        </is>
      </c>
      <c r="M82" s="414" t="n"/>
    </row>
    <row r="83" ht="24" customHeight="1">
      <c r="A83" s="11" t="n"/>
      <c r="B83" s="82" t="inlineStr">
        <is>
          <t>满值八卦</t>
        </is>
      </c>
      <c r="C83" s="83">
        <f>ROUNDUP(C82/$N$1,0)</f>
        <v/>
      </c>
      <c r="D83" s="83">
        <f>ROUNDUP((D82+SUM($C82:C82)-SUM($C83:C83)*$N$1)/$N$1,0)</f>
        <v/>
      </c>
      <c r="E83" s="83">
        <f>ROUNDUP((E82+SUM($C82:D82)-SUM($C83:D83)*$N$1)/$N$1,0)</f>
        <v/>
      </c>
      <c r="F83" s="83">
        <f>ROUNDUP((F82+SUM($C82:E82)-SUM($C83:E83)*$N$1)/$N$1,0)</f>
        <v/>
      </c>
      <c r="G83" s="83">
        <f>ROUNDUP((G82+SUM($C82:F82)-SUM($C83:F83)*$N$1)/$N$1,0)</f>
        <v/>
      </c>
      <c r="H83" s="83">
        <f>ROUNDUP((H82+SUM($C82:G82)-SUM($C83:G83)*$N$1)/$N$1,0)</f>
        <v/>
      </c>
      <c r="I83" s="83">
        <f>ROUNDUP((I82+SUM($C82:H82)-SUM($C83:H83)*$N$1)/$N$1,0)</f>
        <v/>
      </c>
      <c r="J83" s="83">
        <f>ROUNDUP((J82+SUM($C82:I82)-SUM($C83:I83)*$N$1)/$N$1,0)</f>
        <v/>
      </c>
      <c r="K83" s="83">
        <f>ROUNDUP((K82+SUM($C82:J82)-SUM($C83:J83)*$N$1)/$N$1,0)</f>
        <v/>
      </c>
      <c r="L83" s="708">
        <f>SUM(C83:K83)</f>
        <v/>
      </c>
      <c r="M83" s="414" t="n"/>
    </row>
    <row r="84" ht="24" customHeight="1">
      <c r="A84" s="16" t="n"/>
      <c r="B84" s="89" t="inlineStr">
        <is>
          <t>小型抗韧</t>
        </is>
      </c>
      <c r="C84" s="90" t="inlineStr">
        <is>
          <t>1%</t>
        </is>
      </c>
      <c r="D84" s="90" t="inlineStr">
        <is>
          <t>2%</t>
        </is>
      </c>
      <c r="E84" s="90" t="inlineStr">
        <is>
          <t>3%</t>
        </is>
      </c>
      <c r="F84" s="90" t="inlineStr">
        <is>
          <t>4%</t>
        </is>
      </c>
      <c r="G84" s="90" t="inlineStr">
        <is>
          <t>6%</t>
        </is>
      </c>
      <c r="H84" s="90" t="inlineStr">
        <is>
          <t>8%</t>
        </is>
      </c>
      <c r="I84" s="90" t="inlineStr">
        <is>
          <t>10%</t>
        </is>
      </c>
      <c r="J84" s="90" t="inlineStr">
        <is>
          <t>13%</t>
        </is>
      </c>
      <c r="K84" s="90" t="inlineStr">
        <is>
          <t>16%</t>
        </is>
      </c>
      <c r="L84" s="882" t="inlineStr">
        <is>
          <t>20%</t>
        </is>
      </c>
      <c r="M84" s="749" t="n"/>
    </row>
    <row r="85" ht="24" customHeight="1">
      <c r="A85" s="1341" t="inlineStr">
        <is>
          <t>兑为口
45级开放</t>
        </is>
      </c>
      <c r="B85" s="558" t="inlineStr">
        <is>
          <t>战斗力</t>
        </is>
      </c>
      <c r="C85" s="566" t="inlineStr">
        <is>
          <t>0.2</t>
        </is>
      </c>
      <c r="D85" s="566" t="inlineStr">
        <is>
          <t>0.4</t>
        </is>
      </c>
      <c r="E85" s="566" t="inlineStr">
        <is>
          <t>0.8</t>
        </is>
      </c>
      <c r="F85" s="566" t="inlineStr">
        <is>
          <t>1.2</t>
        </is>
      </c>
      <c r="G85" s="566" t="inlineStr">
        <is>
          <t>1.6</t>
        </is>
      </c>
      <c r="H85" s="566" t="inlineStr">
        <is>
          <t>2</t>
        </is>
      </c>
      <c r="I85" s="566" t="inlineStr">
        <is>
          <t>2.6</t>
        </is>
      </c>
      <c r="J85" s="566" t="inlineStr">
        <is>
          <t>3.2</t>
        </is>
      </c>
      <c r="K85" s="566" t="inlineStr">
        <is>
          <t>4</t>
        </is>
      </c>
      <c r="L85" s="684" t="inlineStr">
        <is>
          <t>5.4</t>
        </is>
      </c>
      <c r="M85" s="1344" t="inlineStr">
        <is>
          <t>鹤仙人
战斗力95
突破天赋2
东方不败
战斗力95
突破天赋2
诸葛孔明
战斗力95
突破天赋2</t>
        </is>
      </c>
    </row>
    <row r="86" ht="24" customHeight="1">
      <c r="A86" s="11" t="n"/>
      <c r="B86" s="82" t="inlineStr">
        <is>
          <t>进度值</t>
        </is>
      </c>
      <c r="C86" s="83" t="inlineStr">
        <is>
          <t>100</t>
        </is>
      </c>
      <c r="D86" s="83" t="inlineStr">
        <is>
          <t>200</t>
        </is>
      </c>
      <c r="E86" s="83" t="inlineStr">
        <is>
          <t>400</t>
        </is>
      </c>
      <c r="F86" s="83" t="inlineStr">
        <is>
          <t>900</t>
        </is>
      </c>
      <c r="G86" s="83" t="inlineStr">
        <is>
          <t>1600</t>
        </is>
      </c>
      <c r="H86" s="83" t="inlineStr">
        <is>
          <t>2800</t>
        </is>
      </c>
      <c r="I86" s="83" t="inlineStr">
        <is>
          <t>4400</t>
        </is>
      </c>
      <c r="J86" s="83" t="inlineStr">
        <is>
          <t>6500</t>
        </is>
      </c>
      <c r="K86" s="83" t="inlineStr">
        <is>
          <t>9200</t>
        </is>
      </c>
      <c r="L86" s="708" t="inlineStr">
        <is>
          <t>总计</t>
        </is>
      </c>
      <c r="M86" s="414" t="n"/>
    </row>
    <row r="87" ht="24" customHeight="1">
      <c r="A87" s="11" t="n"/>
      <c r="B87" s="82" t="inlineStr">
        <is>
          <t>满值八卦</t>
        </is>
      </c>
      <c r="C87" s="83">
        <f>ROUNDUP(C86/$N$1,0)</f>
        <v/>
      </c>
      <c r="D87" s="83">
        <f>ROUNDUP((D86+SUM($C86:C86)-SUM($C87:C87)*$N$1)/$N$1,0)</f>
        <v/>
      </c>
      <c r="E87" s="83">
        <f>ROUNDUP((E86+SUM($C86:D86)-SUM($C87:D87)*$N$1)/$N$1,0)</f>
        <v/>
      </c>
      <c r="F87" s="83">
        <f>ROUNDUP((F86+SUM($C86:E86)-SUM($C87:E87)*$N$1)/$N$1,0)</f>
        <v/>
      </c>
      <c r="G87" s="83">
        <f>ROUNDUP((G86+SUM($C86:F86)-SUM($C87:F87)*$N$1)/$N$1,0)</f>
        <v/>
      </c>
      <c r="H87" s="83">
        <f>ROUNDUP((H86+SUM($C86:G86)-SUM($C87:G87)*$N$1)/$N$1,0)</f>
        <v/>
      </c>
      <c r="I87" s="83">
        <f>ROUNDUP((I86+SUM($C86:H86)-SUM($C87:H87)*$N$1)/$N$1,0)</f>
        <v/>
      </c>
      <c r="J87" s="83">
        <f>ROUNDUP((J86+SUM($C86:I86)-SUM($C87:I87)*$N$1)/$N$1,0)</f>
        <v/>
      </c>
      <c r="K87" s="83">
        <f>ROUNDUP((K86+SUM($C86:J86)-SUM($C87:J87)*$N$1)/$N$1,0)</f>
        <v/>
      </c>
      <c r="L87" s="708">
        <f>SUM(C87:K87)</f>
        <v/>
      </c>
      <c r="M87" s="414" t="n"/>
    </row>
    <row r="88" ht="24" customHeight="1">
      <c r="A88" s="11" t="n"/>
      <c r="B88" s="89" t="inlineStr">
        <is>
          <t>生命值</t>
        </is>
      </c>
      <c r="C88" s="90" t="inlineStr">
        <is>
          <t>2</t>
        </is>
      </c>
      <c r="D88" s="90" t="inlineStr">
        <is>
          <t>4</t>
        </is>
      </c>
      <c r="E88" s="90" t="inlineStr">
        <is>
          <t>8</t>
        </is>
      </c>
      <c r="F88" s="90" t="inlineStr">
        <is>
          <t>12</t>
        </is>
      </c>
      <c r="G88" s="90" t="inlineStr">
        <is>
          <t>16</t>
        </is>
      </c>
      <c r="H88" s="90" t="inlineStr">
        <is>
          <t>22</t>
        </is>
      </c>
      <c r="I88" s="90" t="inlineStr">
        <is>
          <t>28</t>
        </is>
      </c>
      <c r="J88" s="90" t="inlineStr">
        <is>
          <t>34</t>
        </is>
      </c>
      <c r="K88" s="90" t="inlineStr">
        <is>
          <t>40</t>
        </is>
      </c>
      <c r="L88" s="882" t="inlineStr">
        <is>
          <t>50</t>
        </is>
      </c>
      <c r="M88" s="414" t="n"/>
    </row>
    <row r="89" ht="24" customHeight="1">
      <c r="A89" s="11" t="n"/>
      <c r="B89" s="558" t="inlineStr">
        <is>
          <t>战斗力</t>
        </is>
      </c>
      <c r="C89" s="566" t="inlineStr">
        <is>
          <t>0.2</t>
        </is>
      </c>
      <c r="D89" s="566" t="inlineStr">
        <is>
          <t>0.4</t>
        </is>
      </c>
      <c r="E89" s="566" t="inlineStr">
        <is>
          <t>0.8</t>
        </is>
      </c>
      <c r="F89" s="566" t="inlineStr">
        <is>
          <t>1.2</t>
        </is>
      </c>
      <c r="G89" s="566" t="inlineStr">
        <is>
          <t>1.6</t>
        </is>
      </c>
      <c r="H89" s="566" t="inlineStr">
        <is>
          <t>2</t>
        </is>
      </c>
      <c r="I89" s="566" t="inlineStr">
        <is>
          <t>2.6</t>
        </is>
      </c>
      <c r="J89" s="566" t="inlineStr">
        <is>
          <t>3.2</t>
        </is>
      </c>
      <c r="K89" s="566" t="inlineStr">
        <is>
          <t>4</t>
        </is>
      </c>
      <c r="L89" s="684" t="inlineStr">
        <is>
          <t>5.4</t>
        </is>
      </c>
      <c r="M89" s="414" t="n"/>
    </row>
    <row r="90" ht="24" customHeight="1">
      <c r="A90" s="11" t="n"/>
      <c r="B90" s="82" t="inlineStr">
        <is>
          <t>进度值</t>
        </is>
      </c>
      <c r="C90" s="83" t="inlineStr">
        <is>
          <t>100</t>
        </is>
      </c>
      <c r="D90" s="83" t="inlineStr">
        <is>
          <t>300</t>
        </is>
      </c>
      <c r="E90" s="83" t="inlineStr">
        <is>
          <t>700</t>
        </is>
      </c>
      <c r="F90" s="83" t="inlineStr">
        <is>
          <t>1400</t>
        </is>
      </c>
      <c r="G90" s="83" t="inlineStr">
        <is>
          <t>2600</t>
        </is>
      </c>
      <c r="H90" s="83" t="inlineStr">
        <is>
          <t>4400</t>
        </is>
      </c>
      <c r="I90" s="83" t="inlineStr">
        <is>
          <t>7000</t>
        </is>
      </c>
      <c r="J90" s="83" t="inlineStr">
        <is>
          <t>10400</t>
        </is>
      </c>
      <c r="K90" s="83" t="inlineStr">
        <is>
          <t>14700</t>
        </is>
      </c>
      <c r="L90" s="708" t="inlineStr">
        <is>
          <t>总计</t>
        </is>
      </c>
      <c r="M90" s="414" t="n"/>
    </row>
    <row r="91" ht="24" customHeight="1">
      <c r="A91" s="11" t="n"/>
      <c r="B91" s="82" t="inlineStr">
        <is>
          <t>满值八卦</t>
        </is>
      </c>
      <c r="C91" s="83">
        <f>ROUNDUP(C90/$N$1,0)</f>
        <v/>
      </c>
      <c r="D91" s="83">
        <f>ROUNDUP((D90+SUM($C90:C90)-SUM($C91:C91)*$N$1)/$N$1,0)</f>
        <v/>
      </c>
      <c r="E91" s="83">
        <f>ROUNDUP((E90+SUM($C90:D90)-SUM($C91:D91)*$N$1)/$N$1,0)</f>
        <v/>
      </c>
      <c r="F91" s="83">
        <f>ROUNDUP((F90+SUM($C90:E90)-SUM($C91:E91)*$N$1)/$N$1,0)</f>
        <v/>
      </c>
      <c r="G91" s="83">
        <f>ROUNDUP((G90+SUM($C90:F90)-SUM($C91:F91)*$N$1)/$N$1,0)</f>
        <v/>
      </c>
      <c r="H91" s="83">
        <f>ROUNDUP((H90+SUM($C90:G90)-SUM($C91:G91)*$N$1)/$N$1,0)</f>
        <v/>
      </c>
      <c r="I91" s="83">
        <f>ROUNDUP((I90+SUM($C90:H90)-SUM($C91:H91)*$N$1)/$N$1,0)</f>
        <v/>
      </c>
      <c r="J91" s="83">
        <f>ROUNDUP((J90+SUM($C90:I90)-SUM($C91:I91)*$N$1)/$N$1,0)</f>
        <v/>
      </c>
      <c r="K91" s="83">
        <f>ROUNDUP((K90+SUM($C90:J90)-SUM($C91:J91)*$N$1)/$N$1,0)</f>
        <v/>
      </c>
      <c r="L91" s="708">
        <f>SUM(C91:K91)</f>
        <v/>
      </c>
      <c r="M91" s="414" t="n"/>
    </row>
    <row r="92" ht="24" customHeight="1">
      <c r="A92" s="11" t="n"/>
      <c r="B92" s="82" t="inlineStr">
        <is>
          <t>投掷附伤</t>
        </is>
      </c>
      <c r="C92" s="83" t="inlineStr">
        <is>
          <t>1</t>
        </is>
      </c>
      <c r="D92" s="83" t="inlineStr">
        <is>
          <t>2</t>
        </is>
      </c>
      <c r="E92" s="83" t="inlineStr">
        <is>
          <t>3</t>
        </is>
      </c>
      <c r="F92" s="83" t="inlineStr">
        <is>
          <t>6</t>
        </is>
      </c>
      <c r="G92" s="83" t="inlineStr">
        <is>
          <t>9</t>
        </is>
      </c>
      <c r="H92" s="83" t="inlineStr">
        <is>
          <t>12</t>
        </is>
      </c>
      <c r="I92" s="83" t="inlineStr">
        <is>
          <t>16</t>
        </is>
      </c>
      <c r="J92" s="83" t="inlineStr">
        <is>
          <t>20</t>
        </is>
      </c>
      <c r="K92" s="83" t="inlineStr">
        <is>
          <t>24</t>
        </is>
      </c>
      <c r="L92" s="222" t="inlineStr">
        <is>
          <t>30</t>
        </is>
      </c>
      <c r="M92" s="414" t="n"/>
    </row>
    <row r="93" ht="24" customHeight="1">
      <c r="A93" s="11" t="n"/>
      <c r="B93" s="89" t="inlineStr">
        <is>
          <t>投掷附减</t>
        </is>
      </c>
      <c r="C93" s="90" t="inlineStr">
        <is>
          <t>1</t>
        </is>
      </c>
      <c r="D93" s="90" t="inlineStr">
        <is>
          <t>2</t>
        </is>
      </c>
      <c r="E93" s="90" t="inlineStr">
        <is>
          <t>3</t>
        </is>
      </c>
      <c r="F93" s="90" t="inlineStr">
        <is>
          <t>6</t>
        </is>
      </c>
      <c r="G93" s="90" t="inlineStr">
        <is>
          <t>9</t>
        </is>
      </c>
      <c r="H93" s="90" t="inlineStr">
        <is>
          <t>12</t>
        </is>
      </c>
      <c r="I93" s="90" t="inlineStr">
        <is>
          <t>16</t>
        </is>
      </c>
      <c r="J93" s="90" t="inlineStr">
        <is>
          <t>20</t>
        </is>
      </c>
      <c r="K93" s="90" t="inlineStr">
        <is>
          <t>24</t>
        </is>
      </c>
      <c r="L93" s="882" t="inlineStr">
        <is>
          <t>30</t>
        </is>
      </c>
      <c r="M93" s="414" t="n"/>
    </row>
    <row r="94" ht="24" customHeight="1">
      <c r="A94" s="11" t="n"/>
      <c r="B94" s="558" t="inlineStr">
        <is>
          <t>战斗力</t>
        </is>
      </c>
      <c r="C94" s="566" t="inlineStr">
        <is>
          <t>0.2</t>
        </is>
      </c>
      <c r="D94" s="566" t="inlineStr">
        <is>
          <t>0.4</t>
        </is>
      </c>
      <c r="E94" s="566" t="inlineStr">
        <is>
          <t>0.8</t>
        </is>
      </c>
      <c r="F94" s="566" t="inlineStr">
        <is>
          <t>1.2</t>
        </is>
      </c>
      <c r="G94" s="566" t="inlineStr">
        <is>
          <t>1.6</t>
        </is>
      </c>
      <c r="H94" s="566" t="inlineStr">
        <is>
          <t>2</t>
        </is>
      </c>
      <c r="I94" s="566" t="inlineStr">
        <is>
          <t>2.6</t>
        </is>
      </c>
      <c r="J94" s="566" t="inlineStr">
        <is>
          <t>3.2</t>
        </is>
      </c>
      <c r="K94" s="566" t="inlineStr">
        <is>
          <t>4</t>
        </is>
      </c>
      <c r="L94" s="684" t="inlineStr">
        <is>
          <t>5.4</t>
        </is>
      </c>
      <c r="M94" s="414" t="n"/>
    </row>
    <row r="95" ht="24" customHeight="1">
      <c r="A95" s="11" t="n"/>
      <c r="B95" s="82" t="inlineStr">
        <is>
          <t>进度值</t>
        </is>
      </c>
      <c r="C95" s="83" t="inlineStr">
        <is>
          <t>200</t>
        </is>
      </c>
      <c r="D95" s="83" t="inlineStr">
        <is>
          <t>400</t>
        </is>
      </c>
      <c r="E95" s="83" t="inlineStr">
        <is>
          <t>800</t>
        </is>
      </c>
      <c r="F95" s="83" t="inlineStr">
        <is>
          <t>1800</t>
        </is>
      </c>
      <c r="G95" s="83" t="inlineStr">
        <is>
          <t>3300</t>
        </is>
      </c>
      <c r="H95" s="83" t="inlineStr">
        <is>
          <t>5600</t>
        </is>
      </c>
      <c r="I95" s="83" t="inlineStr">
        <is>
          <t>8700</t>
        </is>
      </c>
      <c r="J95" s="83" t="inlineStr">
        <is>
          <t>13000</t>
        </is>
      </c>
      <c r="K95" s="83" t="inlineStr">
        <is>
          <t>18400</t>
        </is>
      </c>
      <c r="L95" s="708" t="inlineStr">
        <is>
          <t>总计</t>
        </is>
      </c>
      <c r="M95" s="414" t="n"/>
    </row>
    <row r="96" ht="24" customHeight="1">
      <c r="A96" s="11" t="n"/>
      <c r="B96" s="82" t="inlineStr">
        <is>
          <t>满值八卦</t>
        </is>
      </c>
      <c r="C96" s="83">
        <f>ROUNDUP(C95/$N$1,0)</f>
        <v/>
      </c>
      <c r="D96" s="83">
        <f>ROUNDUP((D95+SUM($C95:C95)-SUM($C96:C96)*$N$1)/$N$1,0)</f>
        <v/>
      </c>
      <c r="E96" s="83">
        <f>ROUNDUP((E95+SUM($C95:D95)-SUM($C96:D96)*$N$1)/$N$1,0)</f>
        <v/>
      </c>
      <c r="F96" s="83">
        <f>ROUNDUP((F95+SUM($C95:E95)-SUM($C96:E96)*$N$1)/$N$1,0)</f>
        <v/>
      </c>
      <c r="G96" s="83">
        <f>ROUNDUP((G95+SUM($C95:F95)-SUM($C96:F96)*$N$1)/$N$1,0)</f>
        <v/>
      </c>
      <c r="H96" s="83">
        <f>ROUNDUP((H95+SUM($C95:G95)-SUM($C96:G96)*$N$1)/$N$1,0)</f>
        <v/>
      </c>
      <c r="I96" s="83">
        <f>ROUNDUP((I95+SUM($C95:H95)-SUM($C96:H96)*$N$1)/$N$1,0)</f>
        <v/>
      </c>
      <c r="J96" s="83">
        <f>ROUNDUP((J95+SUM($C95:I95)-SUM($C96:I96)*$N$1)/$N$1,0)</f>
        <v/>
      </c>
      <c r="K96" s="83">
        <f>ROUNDUP((K95+SUM($C95:J95)-SUM($C96:J96)*$N$1)/$N$1,0)</f>
        <v/>
      </c>
      <c r="L96" s="708">
        <f>SUM(C96:K96)</f>
        <v/>
      </c>
      <c r="M96" s="414" t="n"/>
    </row>
    <row r="97" ht="24" customHeight="1">
      <c r="A97" s="16" t="n"/>
      <c r="B97" s="89" t="inlineStr">
        <is>
          <t>投掷抗韧</t>
        </is>
      </c>
      <c r="C97" s="90" t="inlineStr">
        <is>
          <t>1%</t>
        </is>
      </c>
      <c r="D97" s="90" t="inlineStr">
        <is>
          <t>2%</t>
        </is>
      </c>
      <c r="E97" s="90" t="inlineStr">
        <is>
          <t>3%</t>
        </is>
      </c>
      <c r="F97" s="90" t="inlineStr">
        <is>
          <t>4%</t>
        </is>
      </c>
      <c r="G97" s="90" t="inlineStr">
        <is>
          <t>6%</t>
        </is>
      </c>
      <c r="H97" s="90" t="inlineStr">
        <is>
          <t>8%</t>
        </is>
      </c>
      <c r="I97" s="90" t="inlineStr">
        <is>
          <t>10%</t>
        </is>
      </c>
      <c r="J97" s="90" t="inlineStr">
        <is>
          <t>13%</t>
        </is>
      </c>
      <c r="K97" s="90" t="inlineStr">
        <is>
          <t>16%</t>
        </is>
      </c>
      <c r="L97" s="882" t="inlineStr">
        <is>
          <t>20%</t>
        </is>
      </c>
      <c r="M97" s="749" t="n"/>
    </row>
    <row r="98" ht="24" customHeight="1">
      <c r="A98" s="1344" t="inlineStr">
        <is>
          <t>大道之源
45级开放</t>
        </is>
      </c>
      <c r="B98" s="683" t="inlineStr">
        <is>
          <t>战斗力</t>
        </is>
      </c>
      <c r="C98" s="566" t="inlineStr">
        <is>
          <t>0.4</t>
        </is>
      </c>
      <c r="D98" s="566" t="inlineStr">
        <is>
          <t>0.8</t>
        </is>
      </c>
      <c r="E98" s="566" t="inlineStr">
        <is>
          <t>1.6</t>
        </is>
      </c>
      <c r="F98" s="566" t="inlineStr">
        <is>
          <t>2.4</t>
        </is>
      </c>
      <c r="G98" s="566" t="inlineStr">
        <is>
          <t>3.2</t>
        </is>
      </c>
      <c r="H98" s="566" t="inlineStr">
        <is>
          <t>4</t>
        </is>
      </c>
      <c r="I98" s="566" t="inlineStr">
        <is>
          <t>5.2</t>
        </is>
      </c>
      <c r="J98" s="566" t="inlineStr">
        <is>
          <t>6.4</t>
        </is>
      </c>
      <c r="K98" s="566" t="inlineStr">
        <is>
          <t>8</t>
        </is>
      </c>
      <c r="L98" s="684" t="inlineStr">
        <is>
          <t>10.8</t>
        </is>
      </c>
      <c r="M98" s="1344" t="inlineStr">
        <is>
          <t>乐斗忍者
战斗力95
突破天赋2
锦鲤仙人
战斗力95
突破天赋2
钢铁侠
战斗力95
突破天赋2</t>
        </is>
      </c>
    </row>
    <row r="99" ht="24" customHeight="1">
      <c r="A99" s="414" t="n"/>
      <c r="B99" s="239" t="inlineStr">
        <is>
          <t>进度值</t>
        </is>
      </c>
      <c r="C99" s="83" t="inlineStr">
        <is>
          <t>100</t>
        </is>
      </c>
      <c r="D99" s="83" t="inlineStr">
        <is>
          <t>200</t>
        </is>
      </c>
      <c r="E99" s="83" t="inlineStr">
        <is>
          <t>400</t>
        </is>
      </c>
      <c r="F99" s="83" t="inlineStr">
        <is>
          <t>900</t>
        </is>
      </c>
      <c r="G99" s="83" t="inlineStr">
        <is>
          <t>1600</t>
        </is>
      </c>
      <c r="H99" s="83" t="inlineStr">
        <is>
          <t>2800</t>
        </is>
      </c>
      <c r="I99" s="83" t="inlineStr">
        <is>
          <t>4400</t>
        </is>
      </c>
      <c r="J99" s="83" t="inlineStr">
        <is>
          <t>6500</t>
        </is>
      </c>
      <c r="K99" s="83" t="inlineStr">
        <is>
          <t>9200</t>
        </is>
      </c>
      <c r="L99" s="708" t="inlineStr">
        <is>
          <t>总计</t>
        </is>
      </c>
      <c r="M99" s="414" t="n"/>
    </row>
    <row r="100" ht="24" customHeight="1">
      <c r="A100" s="414" t="n"/>
      <c r="B100" s="239" t="inlineStr">
        <is>
          <t>满值八卦</t>
        </is>
      </c>
      <c r="C100" s="83">
        <f>ROUNDUP(C99/$N$1,0)</f>
        <v/>
      </c>
      <c r="D100" s="83">
        <f>ROUNDUP((D99+SUM($C99:C99)-SUM($C100:C100)*$N$1)/$N$1,0)</f>
        <v/>
      </c>
      <c r="E100" s="83">
        <f>ROUNDUP((E99+SUM($C99:D99)-SUM($C100:D100)*$N$1)/$N$1,0)</f>
        <v/>
      </c>
      <c r="F100" s="83">
        <f>ROUNDUP((F99+SUM($C99:E99)-SUM($C100:E100)*$N$1)/$N$1,0)</f>
        <v/>
      </c>
      <c r="G100" s="83">
        <f>ROUNDUP((G99+SUM($C99:F99)-SUM($C100:F100)*$N$1)/$N$1,0)</f>
        <v/>
      </c>
      <c r="H100" s="83">
        <f>ROUNDUP((H99+SUM($C99:G99)-SUM($C100:G100)*$N$1)/$N$1,0)</f>
        <v/>
      </c>
      <c r="I100" s="83">
        <f>ROUNDUP((I99+SUM($C99:H99)-SUM($C100:H100)*$N$1)/$N$1,0)</f>
        <v/>
      </c>
      <c r="J100" s="83">
        <f>ROUNDUP((J99+SUM($C99:I99)-SUM($C100:I100)*$N$1)/$N$1,0)</f>
        <v/>
      </c>
      <c r="K100" s="83">
        <f>ROUNDUP((K99+SUM($C99:J99)-SUM($C100:J100)*$N$1)/$N$1,0)</f>
        <v/>
      </c>
      <c r="L100" s="708">
        <f>SUM(C100:K100)</f>
        <v/>
      </c>
      <c r="M100" s="414" t="n"/>
    </row>
    <row r="101" ht="24" customHeight="1">
      <c r="A101" s="414" t="n"/>
      <c r="B101" s="268" t="inlineStr">
        <is>
          <t>生命值</t>
        </is>
      </c>
      <c r="C101" s="90" t="inlineStr">
        <is>
          <t>4</t>
        </is>
      </c>
      <c r="D101" s="90" t="inlineStr">
        <is>
          <t>8</t>
        </is>
      </c>
      <c r="E101" s="90" t="inlineStr">
        <is>
          <t>16</t>
        </is>
      </c>
      <c r="F101" s="90" t="inlineStr">
        <is>
          <t>24</t>
        </is>
      </c>
      <c r="G101" s="90" t="inlineStr">
        <is>
          <t>32</t>
        </is>
      </c>
      <c r="H101" s="90" t="inlineStr">
        <is>
          <t>44</t>
        </is>
      </c>
      <c r="I101" s="90" t="inlineStr">
        <is>
          <t>56</t>
        </is>
      </c>
      <c r="J101" s="90" t="inlineStr">
        <is>
          <t>68</t>
        </is>
      </c>
      <c r="K101" s="90" t="inlineStr">
        <is>
          <t>80</t>
        </is>
      </c>
      <c r="L101" s="882" t="inlineStr">
        <is>
          <t>100</t>
        </is>
      </c>
      <c r="M101" s="414" t="n"/>
    </row>
    <row r="102" ht="24" customHeight="1">
      <c r="A102" s="414" t="n"/>
      <c r="B102" s="683" t="inlineStr">
        <is>
          <t>战斗力</t>
        </is>
      </c>
      <c r="C102" s="566" t="inlineStr">
        <is>
          <t>0.2</t>
        </is>
      </c>
      <c r="D102" s="566" t="inlineStr">
        <is>
          <t>0.4</t>
        </is>
      </c>
      <c r="E102" s="566" t="inlineStr">
        <is>
          <t>0.8</t>
        </is>
      </c>
      <c r="F102" s="566" t="inlineStr">
        <is>
          <t>1.2</t>
        </is>
      </c>
      <c r="G102" s="566" t="inlineStr">
        <is>
          <t>1.6</t>
        </is>
      </c>
      <c r="H102" s="566" t="inlineStr">
        <is>
          <t>2</t>
        </is>
      </c>
      <c r="I102" s="566" t="inlineStr">
        <is>
          <t>2.6</t>
        </is>
      </c>
      <c r="J102" s="566" t="inlineStr">
        <is>
          <t>3.2</t>
        </is>
      </c>
      <c r="K102" s="566" t="inlineStr">
        <is>
          <t>4</t>
        </is>
      </c>
      <c r="L102" s="684" t="inlineStr">
        <is>
          <t>5.4</t>
        </is>
      </c>
      <c r="M102" s="414" t="n"/>
    </row>
    <row r="103" ht="24" customHeight="1">
      <c r="A103" s="414" t="n"/>
      <c r="B103" s="239" t="inlineStr">
        <is>
          <t>进度值</t>
        </is>
      </c>
      <c r="C103" s="83" t="inlineStr">
        <is>
          <t>100</t>
        </is>
      </c>
      <c r="D103" s="83" t="inlineStr">
        <is>
          <t>300</t>
        </is>
      </c>
      <c r="E103" s="83" t="inlineStr">
        <is>
          <t>700</t>
        </is>
      </c>
      <c r="F103" s="83" t="inlineStr">
        <is>
          <t>1400</t>
        </is>
      </c>
      <c r="G103" s="83" t="inlineStr">
        <is>
          <t>2600</t>
        </is>
      </c>
      <c r="H103" s="83" t="inlineStr">
        <is>
          <t>4400</t>
        </is>
      </c>
      <c r="I103" s="83" t="inlineStr">
        <is>
          <t>7000</t>
        </is>
      </c>
      <c r="J103" s="83" t="inlineStr">
        <is>
          <t>10400</t>
        </is>
      </c>
      <c r="K103" s="83" t="inlineStr">
        <is>
          <t>14700</t>
        </is>
      </c>
      <c r="L103" s="708" t="inlineStr">
        <is>
          <t>总计</t>
        </is>
      </c>
      <c r="M103" s="414" t="n"/>
    </row>
    <row r="104" ht="24" customHeight="1">
      <c r="A104" s="414" t="n"/>
      <c r="B104" s="239" t="inlineStr">
        <is>
          <t>满值八卦</t>
        </is>
      </c>
      <c r="C104" s="83">
        <f>ROUNDUP(C103/$N$1,0)</f>
        <v/>
      </c>
      <c r="D104" s="83">
        <f>ROUNDUP((D103+SUM($C103:C103)-SUM($C104:C104)*$N$1)/$N$1,0)</f>
        <v/>
      </c>
      <c r="E104" s="83">
        <f>ROUNDUP((E103+SUM($C103:D103)-SUM($C104:D104)*$N$1)/$N$1,0)</f>
        <v/>
      </c>
      <c r="F104" s="83">
        <f>ROUNDUP((F103+SUM($C103:E103)-SUM($C104:E104)*$N$1)/$N$1,0)</f>
        <v/>
      </c>
      <c r="G104" s="83">
        <f>ROUNDUP((G103+SUM($C103:F103)-SUM($C104:F104)*$N$1)/$N$1,0)</f>
        <v/>
      </c>
      <c r="H104" s="83">
        <f>ROUNDUP((H103+SUM($C103:G103)-SUM($C104:G104)*$N$1)/$N$1,0)</f>
        <v/>
      </c>
      <c r="I104" s="83">
        <f>ROUNDUP((I103+SUM($C103:H103)-SUM($C104:H104)*$N$1)/$N$1,0)</f>
        <v/>
      </c>
      <c r="J104" s="83">
        <f>ROUNDUP((J103+SUM($C103:I103)-SUM($C104:I104)*$N$1)/$N$1,0)</f>
        <v/>
      </c>
      <c r="K104" s="83">
        <f>ROUNDUP((K103+SUM($C103:J103)-SUM($C104:J104)*$N$1)/$N$1,0)</f>
        <v/>
      </c>
      <c r="L104" s="708">
        <f>SUM(C104:K104)</f>
        <v/>
      </c>
      <c r="M104" s="414" t="n"/>
    </row>
    <row r="105" ht="24" customHeight="1">
      <c r="A105" s="414" t="n"/>
      <c r="B105" s="239" t="inlineStr">
        <is>
          <t>技能韧性</t>
        </is>
      </c>
      <c r="C105" s="83" t="inlineStr">
        <is>
          <t>1%</t>
        </is>
      </c>
      <c r="D105" s="83" t="inlineStr">
        <is>
          <t>2%</t>
        </is>
      </c>
      <c r="E105" s="83" t="inlineStr">
        <is>
          <t>3%</t>
        </is>
      </c>
      <c r="F105" s="83" t="inlineStr">
        <is>
          <t>4%</t>
        </is>
      </c>
      <c r="G105" s="83" t="inlineStr">
        <is>
          <t>6%</t>
        </is>
      </c>
      <c r="H105" s="83" t="inlineStr">
        <is>
          <t>8%</t>
        </is>
      </c>
      <c r="I105" s="83" t="inlineStr">
        <is>
          <t>10%</t>
        </is>
      </c>
      <c r="J105" s="83" t="inlineStr">
        <is>
          <t>13%</t>
        </is>
      </c>
      <c r="K105" s="83" t="inlineStr">
        <is>
          <t>16%</t>
        </is>
      </c>
      <c r="L105" s="222" t="inlineStr">
        <is>
          <t>20%</t>
        </is>
      </c>
      <c r="M105" s="414" t="n"/>
    </row>
    <row r="106" ht="24" customHeight="1">
      <c r="A106" s="749" t="n"/>
      <c r="B106" s="268" t="inlineStr">
        <is>
          <t>技能抗韧</t>
        </is>
      </c>
      <c r="C106" s="90" t="inlineStr">
        <is>
          <t>1%</t>
        </is>
      </c>
      <c r="D106" s="90" t="inlineStr">
        <is>
          <t>2%</t>
        </is>
      </c>
      <c r="E106" s="90" t="inlineStr">
        <is>
          <t>3%</t>
        </is>
      </c>
      <c r="F106" s="90" t="inlineStr">
        <is>
          <t>4%</t>
        </is>
      </c>
      <c r="G106" s="90" t="inlineStr">
        <is>
          <t>6%</t>
        </is>
      </c>
      <c r="H106" s="90" t="inlineStr">
        <is>
          <t>8%</t>
        </is>
      </c>
      <c r="I106" s="90" t="inlineStr">
        <is>
          <t>10%</t>
        </is>
      </c>
      <c r="J106" s="90" t="inlineStr">
        <is>
          <t>13%</t>
        </is>
      </c>
      <c r="K106" s="90" t="inlineStr">
        <is>
          <t>16%</t>
        </is>
      </c>
      <c r="L106" s="882" t="inlineStr">
        <is>
          <t>20%</t>
        </is>
      </c>
      <c r="M106" s="749" t="n"/>
    </row>
  </sheetData>
  <mergeCells count="35">
    <mergeCell ref="F4:G4"/>
    <mergeCell ref="B3:C3"/>
    <mergeCell ref="B1:G1"/>
    <mergeCell ref="M14:M23"/>
    <mergeCell ref="H1:L1"/>
    <mergeCell ref="A37:A45"/>
    <mergeCell ref="H2:M2"/>
    <mergeCell ref="F3:G3"/>
    <mergeCell ref="B2:C2"/>
    <mergeCell ref="D2:E2"/>
    <mergeCell ref="M37:M45"/>
    <mergeCell ref="A46:A58"/>
    <mergeCell ref="M46:M58"/>
    <mergeCell ref="A85:A97"/>
    <mergeCell ref="H3:M3"/>
    <mergeCell ref="F2:G2"/>
    <mergeCell ref="B5:G5"/>
    <mergeCell ref="H5:M5"/>
    <mergeCell ref="A2:A5"/>
    <mergeCell ref="A72:A84"/>
    <mergeCell ref="M24:M36"/>
    <mergeCell ref="D4:E4"/>
    <mergeCell ref="M85:M97"/>
    <mergeCell ref="M72:M84"/>
    <mergeCell ref="D3:E3"/>
    <mergeCell ref="A98:A106"/>
    <mergeCell ref="H4:M4"/>
    <mergeCell ref="A7:A13"/>
    <mergeCell ref="A59:A71"/>
    <mergeCell ref="A24:A36"/>
    <mergeCell ref="A14:A23"/>
    <mergeCell ref="M98:M106"/>
    <mergeCell ref="M7:M13"/>
    <mergeCell ref="M59:M71"/>
    <mergeCell ref="B4:C4"/>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D2" r:id="rId3"/>
    <hyperlink xmlns:r="http://schemas.openxmlformats.org/officeDocument/2006/relationships" ref="F2" r:id="rId4"/>
    <hyperlink xmlns:r="http://schemas.openxmlformats.org/officeDocument/2006/relationships" ref="B3" r:id="rId5"/>
    <hyperlink xmlns:r="http://schemas.openxmlformats.org/officeDocument/2006/relationships" ref="D3" r:id="rId6"/>
    <hyperlink xmlns:r="http://schemas.openxmlformats.org/officeDocument/2006/relationships" ref="F3" r:id="rId7"/>
    <hyperlink xmlns:r="http://schemas.openxmlformats.org/officeDocument/2006/relationships" ref="B4" r:id="rId8"/>
    <hyperlink xmlns:r="http://schemas.openxmlformats.org/officeDocument/2006/relationships" ref="D4" r:id="rId9"/>
    <hyperlink xmlns:r="http://schemas.openxmlformats.org/officeDocument/2006/relationships" ref="F4" r:id="rId1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10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s>
  <sheetData>
    <row r="1" ht="24" customHeight="1">
      <c r="A1" s="140" t="inlineStr">
        <is>
          <t>佣兵助阵</t>
        </is>
      </c>
      <c r="B1" s="1104" t="inlineStr">
        <is>
          <t>名称</t>
        </is>
      </c>
      <c r="C1" s="3" t="n"/>
      <c r="D1" s="3" t="n"/>
      <c r="E1" s="3" t="n"/>
      <c r="F1" s="3" t="n"/>
      <c r="G1" s="120" t="n"/>
      <c r="H1" s="1322" t="inlineStr">
        <is>
          <t>祝福详情：进度模式，永久有效。</t>
        </is>
      </c>
      <c r="I1" s="3" t="n"/>
      <c r="J1" s="3" t="n"/>
      <c r="K1" s="3" t="n"/>
      <c r="L1" s="3" t="n"/>
      <c r="M1" s="1071">
        <f>首页索引!$M$1</f>
        <v/>
      </c>
      <c r="N1" s="386">
        <f>@IF($M$1="中秋祝福",20,IF($M$1="周年祝福",15,IF($M$1="春节祝福",20,10)))</f>
        <v/>
      </c>
    </row>
    <row r="2" ht="24" customHeight="1">
      <c r="A2" s="1336" t="inlineStr">
        <is>
          <t>黄帝内经</t>
        </is>
      </c>
      <c r="B2" s="1346" t="inlineStr">
        <is>
          <t>1、忧患无言</t>
        </is>
      </c>
      <c r="C2" s="124" t="n"/>
      <c r="D2" s="1325" t="inlineStr">
        <is>
          <t>2、阴阳应象</t>
        </is>
      </c>
      <c r="E2" s="124" t="n"/>
      <c r="F2" s="1325" t="inlineStr">
        <is>
          <t>3、四时刺逆</t>
        </is>
      </c>
      <c r="G2" s="124" t="n"/>
      <c r="H2" s="1337" t="inlineStr">
        <is>
          <t>常规祝福：固定10点经验值。黄帝内经100斗豆。</t>
        </is>
      </c>
      <c r="I2" s="123" t="n"/>
      <c r="J2" s="123" t="n"/>
      <c r="K2" s="123" t="n"/>
      <c r="L2" s="123" t="n"/>
      <c r="M2" s="124" t="n"/>
    </row>
    <row r="3" ht="24" customHeight="1">
      <c r="A3" s="414" t="n"/>
      <c r="B3" s="1339" t="inlineStr">
        <is>
          <t>4、阴阳离合</t>
        </is>
      </c>
      <c r="C3" s="130" t="n"/>
      <c r="D3" s="935" t="inlineStr">
        <is>
          <t>5、刺节真邪</t>
        </is>
      </c>
      <c r="E3" s="130" t="n"/>
      <c r="F3" s="935" t="inlineStr">
        <is>
          <t>6、五音五味</t>
        </is>
      </c>
      <c r="G3" s="130" t="n"/>
      <c r="H3" s="1338" t="inlineStr">
        <is>
          <t>春节祝福：固定20点经验值。黄帝内经100斗豆。</t>
        </is>
      </c>
      <c r="I3" s="129" t="n"/>
      <c r="J3" s="129" t="n"/>
      <c r="K3" s="129" t="n"/>
      <c r="L3" s="129" t="n"/>
      <c r="M3" s="130" t="n"/>
    </row>
    <row r="4" ht="24" customHeight="1">
      <c r="A4" s="414" t="n"/>
      <c r="B4" s="1339" t="inlineStr">
        <is>
          <t>7、平人绝谷</t>
        </is>
      </c>
      <c r="C4" s="130" t="n"/>
      <c r="D4" s="935" t="inlineStr">
        <is>
          <t>8、宝命全形</t>
        </is>
      </c>
      <c r="E4" s="130" t="n"/>
      <c r="F4" s="935" t="inlineStr">
        <is>
          <t>9、玉机真藏</t>
        </is>
      </c>
      <c r="G4" s="130" t="n"/>
      <c r="H4" s="1338" t="inlineStr">
        <is>
          <t>周年祝福：固定15点经验值。黄帝内经100斗豆。</t>
        </is>
      </c>
      <c r="I4" s="129" t="n"/>
      <c r="J4" s="129" t="n"/>
      <c r="K4" s="129" t="n"/>
      <c r="L4" s="129" t="n"/>
      <c r="M4" s="130" t="n"/>
    </row>
    <row r="5" ht="24" customHeight="1">
      <c r="A5" s="800" t="n"/>
      <c r="B5" s="1342" t="inlineStr">
        <is>
          <t>激活全部属性奖励佣兵韧性30.0%</t>
        </is>
      </c>
      <c r="C5" s="194" t="n"/>
      <c r="D5" s="194" t="n"/>
      <c r="E5" s="194" t="n"/>
      <c r="F5" s="194" t="n"/>
      <c r="G5" s="410" t="n"/>
      <c r="H5" s="1343" t="inlineStr">
        <is>
          <t>中秋祝福：固定20点经验值。黄帝内经100斗豆。</t>
        </is>
      </c>
      <c r="I5" s="167" t="n"/>
      <c r="J5" s="167" t="n"/>
      <c r="K5" s="167" t="n"/>
      <c r="L5" s="167" t="n"/>
      <c r="M5" s="246" t="n"/>
    </row>
    <row r="6" ht="24" customHeight="1">
      <c r="A6" s="389" t="inlineStr">
        <is>
          <t>名称</t>
        </is>
      </c>
      <c r="B6" s="96" t="inlineStr">
        <is>
          <t>属性</t>
        </is>
      </c>
      <c r="C6" s="96" t="inlineStr">
        <is>
          <t>1级</t>
        </is>
      </c>
      <c r="D6" s="96" t="inlineStr">
        <is>
          <t>2级</t>
        </is>
      </c>
      <c r="E6" s="96" t="inlineStr">
        <is>
          <t>3级</t>
        </is>
      </c>
      <c r="F6" s="96" t="inlineStr">
        <is>
          <t>4级</t>
        </is>
      </c>
      <c r="G6" s="96" t="inlineStr">
        <is>
          <t>5级</t>
        </is>
      </c>
      <c r="H6" s="96" t="inlineStr">
        <is>
          <t>6级</t>
        </is>
      </c>
      <c r="I6" s="96" t="inlineStr">
        <is>
          <t>7级</t>
        </is>
      </c>
      <c r="J6" s="96" t="inlineStr">
        <is>
          <t>8级</t>
        </is>
      </c>
      <c r="K6" s="96" t="inlineStr">
        <is>
          <t>9级</t>
        </is>
      </c>
      <c r="L6" s="201" t="inlineStr">
        <is>
          <t>10级</t>
        </is>
      </c>
      <c r="M6" s="386" t="inlineStr">
        <is>
          <t>激活要求</t>
        </is>
      </c>
    </row>
    <row r="7" ht="24" customHeight="1">
      <c r="A7" s="81" t="inlineStr">
        <is>
          <t>忧患无言
30级开放</t>
        </is>
      </c>
      <c r="B7" s="234" t="inlineStr">
        <is>
          <t>战斗力</t>
        </is>
      </c>
      <c r="C7" s="340" t="inlineStr">
        <is>
          <t>0.2</t>
        </is>
      </c>
      <c r="D7" s="340" t="inlineStr">
        <is>
          <t>0.4</t>
        </is>
      </c>
      <c r="E7" s="340" t="inlineStr">
        <is>
          <t>0.8</t>
        </is>
      </c>
      <c r="F7" s="340" t="inlineStr">
        <is>
          <t>1.2</t>
        </is>
      </c>
      <c r="G7" s="340" t="inlineStr">
        <is>
          <t>1.6</t>
        </is>
      </c>
      <c r="H7" s="340" t="inlineStr">
        <is>
          <t>2</t>
        </is>
      </c>
      <c r="I7" s="340" t="inlineStr">
        <is>
          <t>2.6</t>
        </is>
      </c>
      <c r="J7" s="340" t="inlineStr">
        <is>
          <t>3.2</t>
        </is>
      </c>
      <c r="K7" s="340" t="inlineStr">
        <is>
          <t>4</t>
        </is>
      </c>
      <c r="L7" s="207" t="inlineStr">
        <is>
          <t>5.4</t>
        </is>
      </c>
      <c r="M7" s="1347" t="inlineStr">
        <is>
          <t>黄盖
战斗力85
周瑜
战斗力85</t>
        </is>
      </c>
    </row>
    <row r="8" ht="24" customHeight="1">
      <c r="A8" s="11" t="n"/>
      <c r="B8" s="82" t="inlineStr">
        <is>
          <t>进度值</t>
        </is>
      </c>
      <c r="C8" s="83" t="inlineStr">
        <is>
          <t>100</t>
        </is>
      </c>
      <c r="D8" s="83" t="inlineStr">
        <is>
          <t>200</t>
        </is>
      </c>
      <c r="E8" s="83" t="inlineStr">
        <is>
          <t>400</t>
        </is>
      </c>
      <c r="F8" s="83" t="inlineStr">
        <is>
          <t>900</t>
        </is>
      </c>
      <c r="G8" s="83" t="inlineStr">
        <is>
          <t>1600</t>
        </is>
      </c>
      <c r="H8" s="83" t="inlineStr">
        <is>
          <t>2800</t>
        </is>
      </c>
      <c r="I8" s="83" t="inlineStr">
        <is>
          <t>4400</t>
        </is>
      </c>
      <c r="J8" s="83" t="inlineStr">
        <is>
          <t>6500</t>
        </is>
      </c>
      <c r="K8" s="83" t="inlineStr">
        <is>
          <t>9200</t>
        </is>
      </c>
      <c r="L8" s="88" t="inlineStr">
        <is>
          <t>总计</t>
        </is>
      </c>
      <c r="M8" s="125" t="n"/>
    </row>
    <row r="9" ht="24" customHeight="1">
      <c r="A9" s="11" t="n"/>
      <c r="B9" s="82" t="inlineStr">
        <is>
          <t>满值内经</t>
        </is>
      </c>
      <c r="C9" s="83">
        <f>ROUNDUP(C8/$N$1,0)</f>
        <v/>
      </c>
      <c r="D9" s="83">
        <f>ROUNDUP((D8+SUM($C8:C8)-SUM($C9:C9)*$N$1)/$N$1,0)</f>
        <v/>
      </c>
      <c r="E9" s="83">
        <f>ROUNDUP((E8+SUM($C8:D8)-SUM($C9:D9)*$N$1)/$N$1,0)</f>
        <v/>
      </c>
      <c r="F9" s="83">
        <f>ROUNDUP((F8+SUM($C8:E8)-SUM($C9:E9)*$N$1)/$N$1,0)</f>
        <v/>
      </c>
      <c r="G9" s="83">
        <f>ROUNDUP((G8+SUM($C8:F8)-SUM($C9:F9)*$N$1)/$N$1,0)</f>
        <v/>
      </c>
      <c r="H9" s="83">
        <f>ROUNDUP((H8+SUM($C8:G8)-SUM($C9:G9)*$N$1)/$N$1,0)</f>
        <v/>
      </c>
      <c r="I9" s="83">
        <f>ROUNDUP((I8+SUM($C8:H8)-SUM($C9:H9)*$N$1)/$N$1,0)</f>
        <v/>
      </c>
      <c r="J9" s="83">
        <f>ROUNDUP((J8+SUM($C8:I8)-SUM($C9:I9)*$N$1)/$N$1,0)</f>
        <v/>
      </c>
      <c r="K9" s="83">
        <f>ROUNDUP((K8+SUM($C8:J8)-SUM($C9:J9)*$N$1)/$N$1,0)</f>
        <v/>
      </c>
      <c r="L9" s="88">
        <f>SUM(C9:K9)</f>
        <v/>
      </c>
      <c r="M9" s="125" t="n"/>
    </row>
    <row r="10" ht="24" customHeight="1">
      <c r="A10" s="11" t="n"/>
      <c r="B10" s="82" t="inlineStr">
        <is>
          <t>生命值</t>
        </is>
      </c>
      <c r="C10" s="83" t="inlineStr">
        <is>
          <t>2</t>
        </is>
      </c>
      <c r="D10" s="83" t="inlineStr">
        <is>
          <t>4</t>
        </is>
      </c>
      <c r="E10" s="83" t="inlineStr">
        <is>
          <t>8</t>
        </is>
      </c>
      <c r="F10" s="83" t="inlineStr">
        <is>
          <t>12</t>
        </is>
      </c>
      <c r="G10" s="83" t="inlineStr">
        <is>
          <t>16</t>
        </is>
      </c>
      <c r="H10" s="83" t="inlineStr">
        <is>
          <t>22</t>
        </is>
      </c>
      <c r="I10" s="83" t="inlineStr">
        <is>
          <t>28</t>
        </is>
      </c>
      <c r="J10" s="83" t="inlineStr">
        <is>
          <t>34</t>
        </is>
      </c>
      <c r="K10" s="83" t="inlineStr">
        <is>
          <t>40</t>
        </is>
      </c>
      <c r="L10" s="84" t="inlineStr">
        <is>
          <t>50</t>
        </is>
      </c>
      <c r="M10" s="125" t="n"/>
    </row>
    <row r="11" ht="24" customHeight="1">
      <c r="A11" s="11" t="n"/>
      <c r="B11" s="82" t="inlineStr">
        <is>
          <t>敏捷值</t>
        </is>
      </c>
      <c r="C11" s="83" t="inlineStr">
        <is>
          <t>1</t>
        </is>
      </c>
      <c r="D11" s="83" t="inlineStr">
        <is>
          <t>2</t>
        </is>
      </c>
      <c r="E11" s="83" t="inlineStr">
        <is>
          <t>3</t>
        </is>
      </c>
      <c r="F11" s="83" t="inlineStr">
        <is>
          <t>4</t>
        </is>
      </c>
      <c r="G11" s="83" t="inlineStr">
        <is>
          <t>5</t>
        </is>
      </c>
      <c r="H11" s="83" t="inlineStr">
        <is>
          <t>6</t>
        </is>
      </c>
      <c r="I11" s="83" t="inlineStr">
        <is>
          <t>8</t>
        </is>
      </c>
      <c r="J11" s="83" t="inlineStr">
        <is>
          <t>10</t>
        </is>
      </c>
      <c r="K11" s="83" t="inlineStr">
        <is>
          <t>12</t>
        </is>
      </c>
      <c r="L11" s="84" t="inlineStr">
        <is>
          <t>15</t>
        </is>
      </c>
      <c r="M11" s="125" t="n"/>
    </row>
    <row r="12" ht="24" customHeight="1">
      <c r="A12" s="11" t="n"/>
      <c r="B12" s="82" t="inlineStr">
        <is>
          <t>力量值</t>
        </is>
      </c>
      <c r="C12" s="83" t="inlineStr">
        <is>
          <t>1</t>
        </is>
      </c>
      <c r="D12" s="83" t="inlineStr">
        <is>
          <t>2</t>
        </is>
      </c>
      <c r="E12" s="83" t="inlineStr">
        <is>
          <t>3</t>
        </is>
      </c>
      <c r="F12" s="83" t="inlineStr">
        <is>
          <t>4</t>
        </is>
      </c>
      <c r="G12" s="83" t="inlineStr">
        <is>
          <t>5</t>
        </is>
      </c>
      <c r="H12" s="83" t="inlineStr">
        <is>
          <t>6</t>
        </is>
      </c>
      <c r="I12" s="83" t="inlineStr">
        <is>
          <t>8</t>
        </is>
      </c>
      <c r="J12" s="83" t="inlineStr">
        <is>
          <t>10</t>
        </is>
      </c>
      <c r="K12" s="83" t="inlineStr">
        <is>
          <t>12</t>
        </is>
      </c>
      <c r="L12" s="84" t="inlineStr">
        <is>
          <t>15</t>
        </is>
      </c>
      <c r="M12" s="125" t="n"/>
    </row>
    <row r="13" ht="24" customHeight="1">
      <c r="A13" s="11" t="n"/>
      <c r="B13" s="810" t="inlineStr">
        <is>
          <t>速度值</t>
        </is>
      </c>
      <c r="C13" s="343" t="inlineStr">
        <is>
          <t>1</t>
        </is>
      </c>
      <c r="D13" s="343" t="inlineStr">
        <is>
          <t>2</t>
        </is>
      </c>
      <c r="E13" s="343" t="inlineStr">
        <is>
          <t>3</t>
        </is>
      </c>
      <c r="F13" s="343" t="inlineStr">
        <is>
          <t>4</t>
        </is>
      </c>
      <c r="G13" s="343" t="inlineStr">
        <is>
          <t>5</t>
        </is>
      </c>
      <c r="H13" s="343" t="inlineStr">
        <is>
          <t>6</t>
        </is>
      </c>
      <c r="I13" s="343" t="inlineStr">
        <is>
          <t>8</t>
        </is>
      </c>
      <c r="J13" s="343" t="inlineStr">
        <is>
          <t>10</t>
        </is>
      </c>
      <c r="K13" s="343" t="inlineStr">
        <is>
          <t>12</t>
        </is>
      </c>
      <c r="L13" s="344" t="inlineStr">
        <is>
          <t>15</t>
        </is>
      </c>
      <c r="M13" s="125" t="n"/>
    </row>
    <row r="14" ht="24" customHeight="1">
      <c r="A14" s="830" t="inlineStr">
        <is>
          <t>阴阳应象
30级开放</t>
        </is>
      </c>
      <c r="B14" s="234" t="inlineStr">
        <is>
          <t>战斗力</t>
        </is>
      </c>
      <c r="C14" s="340" t="inlineStr">
        <is>
          <t>0.2</t>
        </is>
      </c>
      <c r="D14" s="340" t="inlineStr">
        <is>
          <t>0.4</t>
        </is>
      </c>
      <c r="E14" s="340" t="inlineStr">
        <is>
          <t>0.8</t>
        </is>
      </c>
      <c r="F14" s="340" t="inlineStr">
        <is>
          <t>1.2</t>
        </is>
      </c>
      <c r="G14" s="340" t="inlineStr">
        <is>
          <t>1.6</t>
        </is>
      </c>
      <c r="H14" s="340" t="inlineStr">
        <is>
          <t>2</t>
        </is>
      </c>
      <c r="I14" s="340" t="inlineStr">
        <is>
          <t>2.6</t>
        </is>
      </c>
      <c r="J14" s="340" t="inlineStr">
        <is>
          <t>3.2</t>
        </is>
      </c>
      <c r="K14" s="340" t="inlineStr">
        <is>
          <t>4</t>
        </is>
      </c>
      <c r="L14" s="207" t="inlineStr">
        <is>
          <t>5.4</t>
        </is>
      </c>
      <c r="M14" s="1348" t="inlineStr">
        <is>
          <t>八神鹅
战斗力85
草薙鹅
战斗力85</t>
        </is>
      </c>
    </row>
    <row r="15" ht="24" customHeight="1">
      <c r="A15" s="11" t="n"/>
      <c r="B15" s="82" t="inlineStr">
        <is>
          <t>进度值</t>
        </is>
      </c>
      <c r="C15" s="83" t="inlineStr">
        <is>
          <t>100</t>
        </is>
      </c>
      <c r="D15" s="83" t="inlineStr">
        <is>
          <t>200</t>
        </is>
      </c>
      <c r="E15" s="83" t="inlineStr">
        <is>
          <t>400</t>
        </is>
      </c>
      <c r="F15" s="83" t="inlineStr">
        <is>
          <t>900</t>
        </is>
      </c>
      <c r="G15" s="83" t="inlineStr">
        <is>
          <t>1600</t>
        </is>
      </c>
      <c r="H15" s="83" t="inlineStr">
        <is>
          <t>2800</t>
        </is>
      </c>
      <c r="I15" s="83" t="inlineStr">
        <is>
          <t>4400</t>
        </is>
      </c>
      <c r="J15" s="83" t="inlineStr">
        <is>
          <t>6500</t>
        </is>
      </c>
      <c r="K15" s="83" t="inlineStr">
        <is>
          <t>9200</t>
        </is>
      </c>
      <c r="L15" s="88" t="inlineStr">
        <is>
          <t>总计</t>
        </is>
      </c>
      <c r="M15" s="125" t="n"/>
    </row>
    <row r="16" ht="24" customHeight="1">
      <c r="A16" s="11" t="n"/>
      <c r="B16" s="82" t="inlineStr">
        <is>
          <t>满值内经</t>
        </is>
      </c>
      <c r="C16" s="83">
        <f>ROUNDUP(C15/$N$1,0)</f>
        <v/>
      </c>
      <c r="D16" s="83">
        <f>ROUNDUP((D15+SUM($C15:C15)-SUM($C16:C16)*$N$1)/$N$1,0)</f>
        <v/>
      </c>
      <c r="E16" s="83">
        <f>ROUNDUP((E15+SUM($C15:D15)-SUM($C16:D16)*$N$1)/$N$1,0)</f>
        <v/>
      </c>
      <c r="F16" s="83">
        <f>ROUNDUP((F15+SUM($C15:E15)-SUM($C16:E16)*$N$1)/$N$1,0)</f>
        <v/>
      </c>
      <c r="G16" s="83">
        <f>ROUNDUP((G15+SUM($C15:F15)-SUM($C16:F16)*$N$1)/$N$1,0)</f>
        <v/>
      </c>
      <c r="H16" s="83">
        <f>ROUNDUP((H15+SUM($C15:G15)-SUM($C16:G16)*$N$1)/$N$1,0)</f>
        <v/>
      </c>
      <c r="I16" s="83">
        <f>ROUNDUP((I15+SUM($C15:H15)-SUM($C16:H16)*$N$1)/$N$1,0)</f>
        <v/>
      </c>
      <c r="J16" s="83">
        <f>ROUNDUP((J15+SUM($C15:I15)-SUM($C16:I16)*$N$1)/$N$1,0)</f>
        <v/>
      </c>
      <c r="K16" s="83">
        <f>ROUNDUP((K15+SUM($C15:J15)-SUM($C16:J16)*$N$1)/$N$1,0)</f>
        <v/>
      </c>
      <c r="L16" s="88">
        <f>SUM(C16:K16)</f>
        <v/>
      </c>
      <c r="M16" s="125" t="n"/>
    </row>
    <row r="17" ht="24" customHeight="1">
      <c r="A17" s="11" t="n"/>
      <c r="B17" s="89" t="inlineStr">
        <is>
          <t>生命值</t>
        </is>
      </c>
      <c r="C17" s="90" t="inlineStr">
        <is>
          <t>2</t>
        </is>
      </c>
      <c r="D17" s="90" t="inlineStr">
        <is>
          <t>4</t>
        </is>
      </c>
      <c r="E17" s="90" t="inlineStr">
        <is>
          <t>8</t>
        </is>
      </c>
      <c r="F17" s="90" t="inlineStr">
        <is>
          <t>12</t>
        </is>
      </c>
      <c r="G17" s="90" t="inlineStr">
        <is>
          <t>16</t>
        </is>
      </c>
      <c r="H17" s="90" t="inlineStr">
        <is>
          <t>22</t>
        </is>
      </c>
      <c r="I17" s="90" t="inlineStr">
        <is>
          <t>28</t>
        </is>
      </c>
      <c r="J17" s="90" t="inlineStr">
        <is>
          <t>34</t>
        </is>
      </c>
      <c r="K17" s="90" t="inlineStr">
        <is>
          <t>40</t>
        </is>
      </c>
      <c r="L17" s="224" t="inlineStr">
        <is>
          <t>50</t>
        </is>
      </c>
      <c r="M17" s="125" t="n"/>
    </row>
    <row r="18" ht="24" customHeight="1">
      <c r="A18" s="11" t="n"/>
      <c r="B18" s="558" t="inlineStr">
        <is>
          <t>战斗力</t>
        </is>
      </c>
      <c r="C18" s="566" t="inlineStr">
        <is>
          <t>0.2</t>
        </is>
      </c>
      <c r="D18" s="566" t="inlineStr">
        <is>
          <t>0.4</t>
        </is>
      </c>
      <c r="E18" s="566" t="inlineStr">
        <is>
          <t>0.8</t>
        </is>
      </c>
      <c r="F18" s="566" t="inlineStr">
        <is>
          <t>1.2</t>
        </is>
      </c>
      <c r="G18" s="566" t="inlineStr">
        <is>
          <t>1.6</t>
        </is>
      </c>
      <c r="H18" s="566" t="inlineStr">
        <is>
          <t>2</t>
        </is>
      </c>
      <c r="I18" s="566" t="inlineStr">
        <is>
          <t>2.6</t>
        </is>
      </c>
      <c r="J18" s="566" t="inlineStr">
        <is>
          <t>3.2</t>
        </is>
      </c>
      <c r="K18" s="566" t="inlineStr">
        <is>
          <t>4</t>
        </is>
      </c>
      <c r="L18" s="769" t="inlineStr">
        <is>
          <t>5.4</t>
        </is>
      </c>
      <c r="M18" s="125" t="n"/>
    </row>
    <row r="19" ht="24" customHeight="1">
      <c r="A19" s="11" t="n"/>
      <c r="B19" s="82" t="inlineStr">
        <is>
          <t>进度值</t>
        </is>
      </c>
      <c r="C19" s="83" t="inlineStr">
        <is>
          <t>100</t>
        </is>
      </c>
      <c r="D19" s="83" t="inlineStr">
        <is>
          <t>300</t>
        </is>
      </c>
      <c r="E19" s="83" t="inlineStr">
        <is>
          <t>700</t>
        </is>
      </c>
      <c r="F19" s="83" t="inlineStr">
        <is>
          <t>1400</t>
        </is>
      </c>
      <c r="G19" s="83" t="inlineStr">
        <is>
          <t>2600</t>
        </is>
      </c>
      <c r="H19" s="83" t="inlineStr">
        <is>
          <t>4400</t>
        </is>
      </c>
      <c r="I19" s="83" t="inlineStr">
        <is>
          <t>7000</t>
        </is>
      </c>
      <c r="J19" s="83" t="inlineStr">
        <is>
          <t>10400</t>
        </is>
      </c>
      <c r="K19" s="83" t="inlineStr">
        <is>
          <t>14700</t>
        </is>
      </c>
      <c r="L19" s="88" t="inlineStr">
        <is>
          <t>总计</t>
        </is>
      </c>
      <c r="M19" s="125" t="n"/>
    </row>
    <row r="20" ht="24" customHeight="1">
      <c r="A20" s="11" t="n"/>
      <c r="B20" s="82" t="inlineStr">
        <is>
          <t>满值内经</t>
        </is>
      </c>
      <c r="C20" s="83">
        <f>ROUNDUP(C19/$N$1,0)</f>
        <v/>
      </c>
      <c r="D20" s="83">
        <f>ROUNDUP((D19+SUM($C19:C19)-SUM($C20:C20)*$N$1)/$N$1,0)</f>
        <v/>
      </c>
      <c r="E20" s="83">
        <f>ROUNDUP((E19+SUM($C19:D19)-SUM($C20:D20)*$N$1)/$N$1,0)</f>
        <v/>
      </c>
      <c r="F20" s="83">
        <f>ROUNDUP((F19+SUM($C19:E19)-SUM($C20:E20)*$N$1)/$N$1,0)</f>
        <v/>
      </c>
      <c r="G20" s="83">
        <f>ROUNDUP((G19+SUM($C19:F19)-SUM($C20:F20)*$N$1)/$N$1,0)</f>
        <v/>
      </c>
      <c r="H20" s="83">
        <f>ROUNDUP((H19+SUM($C19:G19)-SUM($C20:G20)*$N$1)/$N$1,0)</f>
        <v/>
      </c>
      <c r="I20" s="83">
        <f>ROUNDUP((I19+SUM($C19:H19)-SUM($C20:H20)*$N$1)/$N$1,0)</f>
        <v/>
      </c>
      <c r="J20" s="83">
        <f>ROUNDUP((J19+SUM($C19:I19)-SUM($C20:I20)*$N$1)/$N$1,0)</f>
        <v/>
      </c>
      <c r="K20" s="83">
        <f>ROUNDUP((K19+SUM($C19:J19)-SUM($C20:J20)*$N$1)/$N$1,0)</f>
        <v/>
      </c>
      <c r="L20" s="88">
        <f>SUM(C20:K20)</f>
        <v/>
      </c>
      <c r="M20" s="125" t="n"/>
    </row>
    <row r="21" ht="24" customHeight="1">
      <c r="A21" s="11" t="n"/>
      <c r="B21" s="85" t="inlineStr">
        <is>
          <t>暴击伤害</t>
        </is>
      </c>
      <c r="C21" s="83" t="inlineStr">
        <is>
          <t>2%</t>
        </is>
      </c>
      <c r="D21" s="83" t="inlineStr">
        <is>
          <t>4%</t>
        </is>
      </c>
      <c r="E21" s="83" t="inlineStr">
        <is>
          <t>6%</t>
        </is>
      </c>
      <c r="F21" s="83" t="inlineStr">
        <is>
          <t>9%</t>
        </is>
      </c>
      <c r="G21" s="83" t="inlineStr">
        <is>
          <t>12%</t>
        </is>
      </c>
      <c r="H21" s="83" t="inlineStr">
        <is>
          <t>15%</t>
        </is>
      </c>
      <c r="I21" s="83" t="inlineStr">
        <is>
          <t>18%</t>
        </is>
      </c>
      <c r="J21" s="83" t="inlineStr">
        <is>
          <t>21%</t>
        </is>
      </c>
      <c r="K21" s="83" t="inlineStr">
        <is>
          <t>25%</t>
        </is>
      </c>
      <c r="L21" s="84" t="inlineStr">
        <is>
          <t>30%</t>
        </is>
      </c>
      <c r="M21" s="125" t="n"/>
    </row>
    <row r="22" ht="24" customHeight="1">
      <c r="A22" s="11" t="n"/>
      <c r="B22" s="256" t="inlineStr">
        <is>
          <t>暴击减伤</t>
        </is>
      </c>
      <c r="C22" s="90" t="inlineStr">
        <is>
          <t>2%</t>
        </is>
      </c>
      <c r="D22" s="90" t="inlineStr">
        <is>
          <t>4%</t>
        </is>
      </c>
      <c r="E22" s="90" t="inlineStr">
        <is>
          <t>6%</t>
        </is>
      </c>
      <c r="F22" s="90" t="inlineStr">
        <is>
          <t>9%</t>
        </is>
      </c>
      <c r="G22" s="90" t="inlineStr">
        <is>
          <t>12%</t>
        </is>
      </c>
      <c r="H22" s="90" t="inlineStr">
        <is>
          <t>15%</t>
        </is>
      </c>
      <c r="I22" s="90" t="inlineStr">
        <is>
          <t>18%</t>
        </is>
      </c>
      <c r="J22" s="90" t="inlineStr">
        <is>
          <t>21%</t>
        </is>
      </c>
      <c r="K22" s="90" t="inlineStr">
        <is>
          <t>25%</t>
        </is>
      </c>
      <c r="L22" s="224" t="inlineStr">
        <is>
          <t>30%</t>
        </is>
      </c>
      <c r="M22" s="125" t="n"/>
    </row>
    <row r="23" ht="24" customHeight="1">
      <c r="A23" s="11" t="n"/>
      <c r="B23" s="558" t="inlineStr">
        <is>
          <t>战斗力</t>
        </is>
      </c>
      <c r="C23" s="566" t="inlineStr">
        <is>
          <t>0.2</t>
        </is>
      </c>
      <c r="D23" s="566" t="inlineStr">
        <is>
          <t>0.4</t>
        </is>
      </c>
      <c r="E23" s="566" t="inlineStr">
        <is>
          <t>0.8</t>
        </is>
      </c>
      <c r="F23" s="566" t="inlineStr">
        <is>
          <t>1.2</t>
        </is>
      </c>
      <c r="G23" s="566" t="inlineStr">
        <is>
          <t>1.6</t>
        </is>
      </c>
      <c r="H23" s="566" t="inlineStr">
        <is>
          <t>2</t>
        </is>
      </c>
      <c r="I23" s="566" t="inlineStr">
        <is>
          <t>2.6</t>
        </is>
      </c>
      <c r="J23" s="566" t="inlineStr">
        <is>
          <t>3.2</t>
        </is>
      </c>
      <c r="K23" s="566" t="inlineStr">
        <is>
          <t>4</t>
        </is>
      </c>
      <c r="L23" s="769" t="inlineStr">
        <is>
          <t>5.4</t>
        </is>
      </c>
      <c r="M23" s="125" t="n"/>
    </row>
    <row r="24" ht="24" customHeight="1">
      <c r="A24" s="11" t="n"/>
      <c r="B24" s="82" t="inlineStr">
        <is>
          <t>进度值</t>
        </is>
      </c>
      <c r="C24" s="83" t="inlineStr">
        <is>
          <t>200</t>
        </is>
      </c>
      <c r="D24" s="83" t="inlineStr">
        <is>
          <t>400</t>
        </is>
      </c>
      <c r="E24" s="83" t="inlineStr">
        <is>
          <t>800</t>
        </is>
      </c>
      <c r="F24" s="83" t="inlineStr">
        <is>
          <t>1800</t>
        </is>
      </c>
      <c r="G24" s="83" t="inlineStr">
        <is>
          <t>3300</t>
        </is>
      </c>
      <c r="H24" s="83" t="inlineStr">
        <is>
          <t>5600</t>
        </is>
      </c>
      <c r="I24" s="83" t="inlineStr">
        <is>
          <t>8700</t>
        </is>
      </c>
      <c r="J24" s="83" t="inlineStr">
        <is>
          <t>13000</t>
        </is>
      </c>
      <c r="K24" s="83" t="inlineStr">
        <is>
          <t>18400</t>
        </is>
      </c>
      <c r="L24" s="88" t="inlineStr">
        <is>
          <t>总计</t>
        </is>
      </c>
      <c r="M24" s="125" t="n"/>
    </row>
    <row r="25" ht="24" customHeight="1">
      <c r="A25" s="11" t="n"/>
      <c r="B25" s="82" t="inlineStr">
        <is>
          <t>满值内经</t>
        </is>
      </c>
      <c r="C25" s="83">
        <f>ROUNDUP(C24/$N$1,0)</f>
        <v/>
      </c>
      <c r="D25" s="83">
        <f>ROUNDUP((D24+SUM($C24:C24)-SUM($C25:C25)*$N$1)/$N$1,0)</f>
        <v/>
      </c>
      <c r="E25" s="83">
        <f>ROUNDUP((E24+SUM($C24:D24)-SUM($C25:D25)*$N$1)/$N$1,0)</f>
        <v/>
      </c>
      <c r="F25" s="83">
        <f>ROUNDUP((F24+SUM($C24:E24)-SUM($C25:E25)*$N$1)/$N$1,0)</f>
        <v/>
      </c>
      <c r="G25" s="83">
        <f>ROUNDUP((G24+SUM($C24:F24)-SUM($C25:F25)*$N$1)/$N$1,0)</f>
        <v/>
      </c>
      <c r="H25" s="83">
        <f>ROUNDUP((H24+SUM($C24:G24)-SUM($C25:G25)*$N$1)/$N$1,0)</f>
        <v/>
      </c>
      <c r="I25" s="83">
        <f>ROUNDUP((I24+SUM($C24:H24)-SUM($C25:H25)*$N$1)/$N$1,0)</f>
        <v/>
      </c>
      <c r="J25" s="83">
        <f>ROUNDUP((J24+SUM($C24:I24)-SUM($C25:I25)*$N$1)/$N$1,0)</f>
        <v/>
      </c>
      <c r="K25" s="83">
        <f>ROUNDUP((K24+SUM($C24:J24)-SUM($C25:J25)*$N$1)/$N$1,0)</f>
        <v/>
      </c>
      <c r="L25" s="88">
        <f>SUM(C25:K25)</f>
        <v/>
      </c>
      <c r="M25" s="125" t="n"/>
    </row>
    <row r="26" ht="24" customHeight="1">
      <c r="A26" s="11" t="n"/>
      <c r="B26" s="89" t="inlineStr">
        <is>
          <t>空手附伤</t>
        </is>
      </c>
      <c r="C26" s="90" t="inlineStr">
        <is>
          <t>1</t>
        </is>
      </c>
      <c r="D26" s="90" t="inlineStr">
        <is>
          <t>2</t>
        </is>
      </c>
      <c r="E26" s="90" t="inlineStr">
        <is>
          <t>3</t>
        </is>
      </c>
      <c r="F26" s="90" t="inlineStr">
        <is>
          <t>6</t>
        </is>
      </c>
      <c r="G26" s="90" t="inlineStr">
        <is>
          <t>9</t>
        </is>
      </c>
      <c r="H26" s="90" t="inlineStr">
        <is>
          <t>12</t>
        </is>
      </c>
      <c r="I26" s="90" t="inlineStr">
        <is>
          <t>16</t>
        </is>
      </c>
      <c r="J26" s="90" t="inlineStr">
        <is>
          <t>20</t>
        </is>
      </c>
      <c r="K26" s="90" t="inlineStr">
        <is>
          <t>24</t>
        </is>
      </c>
      <c r="L26" s="224" t="inlineStr">
        <is>
          <t>30</t>
        </is>
      </c>
      <c r="M26" s="125" t="n"/>
    </row>
    <row r="27" ht="24" customHeight="1">
      <c r="A27" s="81" t="inlineStr">
        <is>
          <t>四时刺逆
35级开放</t>
        </is>
      </c>
      <c r="B27" s="558" t="inlineStr">
        <is>
          <t>战斗力</t>
        </is>
      </c>
      <c r="C27" s="566" t="inlineStr">
        <is>
          <t>0.2</t>
        </is>
      </c>
      <c r="D27" s="566" t="inlineStr">
        <is>
          <t>0.4</t>
        </is>
      </c>
      <c r="E27" s="566" t="inlineStr">
        <is>
          <t>0.8</t>
        </is>
      </c>
      <c r="F27" s="566" t="inlineStr">
        <is>
          <t>1.2</t>
        </is>
      </c>
      <c r="G27" s="566" t="inlineStr">
        <is>
          <t>1.6</t>
        </is>
      </c>
      <c r="H27" s="566" t="inlineStr">
        <is>
          <t>2</t>
        </is>
      </c>
      <c r="I27" s="566" t="inlineStr">
        <is>
          <t>2.6</t>
        </is>
      </c>
      <c r="J27" s="566" t="inlineStr">
        <is>
          <t>3.2</t>
        </is>
      </c>
      <c r="K27" s="566" t="inlineStr">
        <is>
          <t>4</t>
        </is>
      </c>
      <c r="L27" s="769" t="inlineStr">
        <is>
          <t>5.4</t>
        </is>
      </c>
      <c r="M27" s="1347" t="inlineStr">
        <is>
          <t xml:space="preserve"> 钢铁侠
战斗力85
我爱鹅
战斗力85</t>
        </is>
      </c>
    </row>
    <row r="28" ht="24" customHeight="1">
      <c r="A28" s="11" t="n"/>
      <c r="B28" s="82" t="inlineStr">
        <is>
          <t>进度值</t>
        </is>
      </c>
      <c r="C28" s="83" t="inlineStr">
        <is>
          <t>100</t>
        </is>
      </c>
      <c r="D28" s="83" t="inlineStr">
        <is>
          <t>200</t>
        </is>
      </c>
      <c r="E28" s="83" t="inlineStr">
        <is>
          <t>400</t>
        </is>
      </c>
      <c r="F28" s="83" t="inlineStr">
        <is>
          <t>900</t>
        </is>
      </c>
      <c r="G28" s="83" t="inlineStr">
        <is>
          <t>1600</t>
        </is>
      </c>
      <c r="H28" s="83" t="inlineStr">
        <is>
          <t>2800</t>
        </is>
      </c>
      <c r="I28" s="83" t="inlineStr">
        <is>
          <t>4400</t>
        </is>
      </c>
      <c r="J28" s="83" t="inlineStr">
        <is>
          <t>6500</t>
        </is>
      </c>
      <c r="K28" s="83" t="inlineStr">
        <is>
          <t>9200</t>
        </is>
      </c>
      <c r="L28" s="88" t="inlineStr">
        <is>
          <t>总计</t>
        </is>
      </c>
      <c r="M28" s="125" t="n"/>
    </row>
    <row r="29" ht="24" customHeight="1">
      <c r="A29" s="11" t="n"/>
      <c r="B29" s="82" t="inlineStr">
        <is>
          <t>满值内经</t>
        </is>
      </c>
      <c r="C29" s="83">
        <f>ROUNDUP(C28/$N$1,0)</f>
        <v/>
      </c>
      <c r="D29" s="83">
        <f>ROUNDUP((D28+SUM($C28:C28)-SUM($C29:C29)*$N$1)/$N$1,0)</f>
        <v/>
      </c>
      <c r="E29" s="83">
        <f>ROUNDUP((E28+SUM($C28:D28)-SUM($C29:D29)*$N$1)/$N$1,0)</f>
        <v/>
      </c>
      <c r="F29" s="83">
        <f>ROUNDUP((F28+SUM($C28:E28)-SUM($C29:E29)*$N$1)/$N$1,0)</f>
        <v/>
      </c>
      <c r="G29" s="83">
        <f>ROUNDUP((G28+SUM($C28:F28)-SUM($C29:F29)*$N$1)/$N$1,0)</f>
        <v/>
      </c>
      <c r="H29" s="83">
        <f>ROUNDUP((H28+SUM($C28:G28)-SUM($C29:G29)*$N$1)/$N$1,0)</f>
        <v/>
      </c>
      <c r="I29" s="83">
        <f>ROUNDUP((I28+SUM($C28:H28)-SUM($C29:H29)*$N$1)/$N$1,0)</f>
        <v/>
      </c>
      <c r="J29" s="83">
        <f>ROUNDUP((J28+SUM($C28:I28)-SUM($C29:I29)*$N$1)/$N$1,0)</f>
        <v/>
      </c>
      <c r="K29" s="83">
        <f>ROUNDUP((K28+SUM($C28:J28)-SUM($C29:J29)*$N$1)/$N$1,0)</f>
        <v/>
      </c>
      <c r="L29" s="88">
        <f>SUM(C29:K29)</f>
        <v/>
      </c>
      <c r="M29" s="125" t="n"/>
    </row>
    <row r="30" ht="24" customHeight="1">
      <c r="A30" s="11" t="n"/>
      <c r="B30" s="82" t="inlineStr">
        <is>
          <t>生命值</t>
        </is>
      </c>
      <c r="C30" s="83" t="inlineStr">
        <is>
          <t>2</t>
        </is>
      </c>
      <c r="D30" s="83" t="inlineStr">
        <is>
          <t>4</t>
        </is>
      </c>
      <c r="E30" s="83" t="inlineStr">
        <is>
          <t>8</t>
        </is>
      </c>
      <c r="F30" s="83" t="inlineStr">
        <is>
          <t>12</t>
        </is>
      </c>
      <c r="G30" s="83" t="inlineStr">
        <is>
          <t>16</t>
        </is>
      </c>
      <c r="H30" s="83" t="inlineStr">
        <is>
          <t>22</t>
        </is>
      </c>
      <c r="I30" s="83" t="inlineStr">
        <is>
          <t>28</t>
        </is>
      </c>
      <c r="J30" s="83" t="inlineStr">
        <is>
          <t>34</t>
        </is>
      </c>
      <c r="K30" s="83" t="inlineStr">
        <is>
          <t>40</t>
        </is>
      </c>
      <c r="L30" s="84" t="inlineStr">
        <is>
          <t>50</t>
        </is>
      </c>
      <c r="M30" s="125" t="n"/>
    </row>
    <row r="31" ht="24" customHeight="1">
      <c r="A31" s="11" t="n"/>
      <c r="B31" s="89" t="inlineStr">
        <is>
          <t>力量值</t>
        </is>
      </c>
      <c r="C31" s="90" t="inlineStr">
        <is>
          <t>1</t>
        </is>
      </c>
      <c r="D31" s="90" t="inlineStr">
        <is>
          <t>2</t>
        </is>
      </c>
      <c r="E31" s="90" t="inlineStr">
        <is>
          <t>3</t>
        </is>
      </c>
      <c r="F31" s="90" t="inlineStr">
        <is>
          <t>4</t>
        </is>
      </c>
      <c r="G31" s="90" t="inlineStr">
        <is>
          <t>5</t>
        </is>
      </c>
      <c r="H31" s="90" t="inlineStr">
        <is>
          <t>6</t>
        </is>
      </c>
      <c r="I31" s="90" t="inlineStr">
        <is>
          <t>8</t>
        </is>
      </c>
      <c r="J31" s="90" t="inlineStr">
        <is>
          <t>10</t>
        </is>
      </c>
      <c r="K31" s="90" t="inlineStr">
        <is>
          <t>12</t>
        </is>
      </c>
      <c r="L31" s="224" t="inlineStr">
        <is>
          <t>15</t>
        </is>
      </c>
      <c r="M31" s="125" t="n"/>
    </row>
    <row r="32" ht="24" customHeight="1">
      <c r="A32" s="11" t="n"/>
      <c r="B32" s="558" t="inlineStr">
        <is>
          <t>战斗力</t>
        </is>
      </c>
      <c r="C32" s="566" t="inlineStr">
        <is>
          <t>0.2</t>
        </is>
      </c>
      <c r="D32" s="566" t="inlineStr">
        <is>
          <t>0.4</t>
        </is>
      </c>
      <c r="E32" s="566" t="inlineStr">
        <is>
          <t>0.8</t>
        </is>
      </c>
      <c r="F32" s="566" t="inlineStr">
        <is>
          <t>1.2</t>
        </is>
      </c>
      <c r="G32" s="566" t="inlineStr">
        <is>
          <t>1.6</t>
        </is>
      </c>
      <c r="H32" s="566" t="inlineStr">
        <is>
          <t>2</t>
        </is>
      </c>
      <c r="I32" s="566" t="inlineStr">
        <is>
          <t>2.6</t>
        </is>
      </c>
      <c r="J32" s="566" t="inlineStr">
        <is>
          <t>3.2</t>
        </is>
      </c>
      <c r="K32" s="566" t="inlineStr">
        <is>
          <t>4</t>
        </is>
      </c>
      <c r="L32" s="769" t="inlineStr">
        <is>
          <t>5.4</t>
        </is>
      </c>
      <c r="M32" s="125" t="n"/>
    </row>
    <row r="33" ht="24" customHeight="1">
      <c r="A33" s="11" t="n"/>
      <c r="B33" s="82" t="inlineStr">
        <is>
          <t>进度值</t>
        </is>
      </c>
      <c r="C33" s="83" t="inlineStr">
        <is>
          <t>200</t>
        </is>
      </c>
      <c r="D33" s="83" t="inlineStr">
        <is>
          <t>400</t>
        </is>
      </c>
      <c r="E33" s="83" t="inlineStr">
        <is>
          <t>800</t>
        </is>
      </c>
      <c r="F33" s="83" t="inlineStr">
        <is>
          <t>1800</t>
        </is>
      </c>
      <c r="G33" s="83" t="inlineStr">
        <is>
          <t>3300</t>
        </is>
      </c>
      <c r="H33" s="83" t="inlineStr">
        <is>
          <t>5600</t>
        </is>
      </c>
      <c r="I33" s="83" t="inlineStr">
        <is>
          <t>8700</t>
        </is>
      </c>
      <c r="J33" s="83" t="inlineStr">
        <is>
          <t>13000</t>
        </is>
      </c>
      <c r="K33" s="83" t="inlineStr">
        <is>
          <t>18400</t>
        </is>
      </c>
      <c r="L33" s="88" t="inlineStr">
        <is>
          <t>总计</t>
        </is>
      </c>
      <c r="M33" s="125" t="n"/>
    </row>
    <row r="34" ht="24" customHeight="1">
      <c r="A34" s="11" t="n"/>
      <c r="B34" s="82" t="inlineStr">
        <is>
          <t>满值内经</t>
        </is>
      </c>
      <c r="C34" s="83">
        <f>ROUNDUP(C33/$N$1,0)</f>
        <v/>
      </c>
      <c r="D34" s="83">
        <f>ROUNDUP((D33+SUM($C33:C33)-SUM($C34:C34)*$N$1)/$N$1,0)</f>
        <v/>
      </c>
      <c r="E34" s="83">
        <f>ROUNDUP((E33+SUM($C33:D33)-SUM($C34:D34)*$N$1)/$N$1,0)</f>
        <v/>
      </c>
      <c r="F34" s="83">
        <f>ROUNDUP((F33+SUM($C33:E33)-SUM($C34:E34)*$N$1)/$N$1,0)</f>
        <v/>
      </c>
      <c r="G34" s="83">
        <f>ROUNDUP((G33+SUM($C33:F33)-SUM($C34:F34)*$N$1)/$N$1,0)</f>
        <v/>
      </c>
      <c r="H34" s="83">
        <f>ROUNDUP((H33+SUM($C33:G33)-SUM($C34:G34)*$N$1)/$N$1,0)</f>
        <v/>
      </c>
      <c r="I34" s="83">
        <f>ROUNDUP((I33+SUM($C33:H33)-SUM($C34:H34)*$N$1)/$N$1,0)</f>
        <v/>
      </c>
      <c r="J34" s="83">
        <f>ROUNDUP((J33+SUM($C33:I33)-SUM($C34:I34)*$N$1)/$N$1,0)</f>
        <v/>
      </c>
      <c r="K34" s="83">
        <f>ROUNDUP((K33+SUM($C33:J33)-SUM($C34:J34)*$N$1)/$N$1,0)</f>
        <v/>
      </c>
      <c r="L34" s="88">
        <f>SUM(C34:K34)</f>
        <v/>
      </c>
      <c r="M34" s="125" t="n"/>
    </row>
    <row r="35" ht="24" customHeight="1">
      <c r="A35" s="11" t="n"/>
      <c r="B35" s="82" t="inlineStr">
        <is>
          <t>技能韧性</t>
        </is>
      </c>
      <c r="C35" s="83" t="inlineStr">
        <is>
          <t>1%</t>
        </is>
      </c>
      <c r="D35" s="83" t="inlineStr">
        <is>
          <t>2%</t>
        </is>
      </c>
      <c r="E35" s="83" t="inlineStr">
        <is>
          <t>3%</t>
        </is>
      </c>
      <c r="F35" s="83" t="inlineStr">
        <is>
          <t>4%</t>
        </is>
      </c>
      <c r="G35" s="83" t="inlineStr">
        <is>
          <t>6%</t>
        </is>
      </c>
      <c r="H35" s="83" t="inlineStr">
        <is>
          <t>8%</t>
        </is>
      </c>
      <c r="I35" s="83" t="inlineStr">
        <is>
          <t>10%</t>
        </is>
      </c>
      <c r="J35" s="83" t="inlineStr">
        <is>
          <t>13%</t>
        </is>
      </c>
      <c r="K35" s="83" t="inlineStr">
        <is>
          <t>16%</t>
        </is>
      </c>
      <c r="L35" s="84" t="inlineStr">
        <is>
          <t>20%</t>
        </is>
      </c>
      <c r="M35" s="125" t="n"/>
    </row>
    <row r="36" ht="24" customHeight="1">
      <c r="A36" s="11" t="n"/>
      <c r="B36" s="89" t="inlineStr">
        <is>
          <t>技能抗韧</t>
        </is>
      </c>
      <c r="C36" s="90" t="inlineStr">
        <is>
          <t>1%</t>
        </is>
      </c>
      <c r="D36" s="90" t="inlineStr">
        <is>
          <t>2%</t>
        </is>
      </c>
      <c r="E36" s="90" t="inlineStr">
        <is>
          <t>3%</t>
        </is>
      </c>
      <c r="F36" s="90" t="inlineStr">
        <is>
          <t>4%</t>
        </is>
      </c>
      <c r="G36" s="90" t="inlineStr">
        <is>
          <t>6%</t>
        </is>
      </c>
      <c r="H36" s="90" t="inlineStr">
        <is>
          <t>8%</t>
        </is>
      </c>
      <c r="I36" s="90" t="inlineStr">
        <is>
          <t>10%</t>
        </is>
      </c>
      <c r="J36" s="90" t="inlineStr">
        <is>
          <t>13%</t>
        </is>
      </c>
      <c r="K36" s="90" t="inlineStr">
        <is>
          <t>16%</t>
        </is>
      </c>
      <c r="L36" s="224" t="inlineStr">
        <is>
          <t>20%</t>
        </is>
      </c>
      <c r="M36" s="125" t="n"/>
    </row>
    <row r="37" ht="24" customHeight="1">
      <c r="A37" s="81" t="inlineStr">
        <is>
          <t>阴阳离合
35级开放</t>
        </is>
      </c>
      <c r="B37" s="558" t="inlineStr">
        <is>
          <t>战斗力</t>
        </is>
      </c>
      <c r="C37" s="566" t="inlineStr">
        <is>
          <t>0.2</t>
        </is>
      </c>
      <c r="D37" s="566" t="inlineStr">
        <is>
          <t>0.4</t>
        </is>
      </c>
      <c r="E37" s="566" t="inlineStr">
        <is>
          <t>0.8</t>
        </is>
      </c>
      <c r="F37" s="566" t="inlineStr">
        <is>
          <t>1.2</t>
        </is>
      </c>
      <c r="G37" s="566" t="inlineStr">
        <is>
          <t>1.6</t>
        </is>
      </c>
      <c r="H37" s="566" t="inlineStr">
        <is>
          <t>2</t>
        </is>
      </c>
      <c r="I37" s="566" t="inlineStr">
        <is>
          <t>2.6</t>
        </is>
      </c>
      <c r="J37" s="566" t="inlineStr">
        <is>
          <t>3.2</t>
        </is>
      </c>
      <c r="K37" s="566" t="inlineStr">
        <is>
          <t>4</t>
        </is>
      </c>
      <c r="L37" s="769" t="inlineStr">
        <is>
          <t>5.4</t>
        </is>
      </c>
      <c r="M37" s="1347" t="inlineStr">
        <is>
          <t>东方不败
战斗力85
突破天赋1
经阁扫地僧
战斗力85
突破天赋1</t>
        </is>
      </c>
    </row>
    <row r="38" ht="24" customHeight="1">
      <c r="A38" s="11" t="n"/>
      <c r="B38" s="82" t="inlineStr">
        <is>
          <t>进度值</t>
        </is>
      </c>
      <c r="C38" s="83" t="inlineStr">
        <is>
          <t>100</t>
        </is>
      </c>
      <c r="D38" s="83" t="inlineStr">
        <is>
          <t>200</t>
        </is>
      </c>
      <c r="E38" s="83" t="inlineStr">
        <is>
          <t>400</t>
        </is>
      </c>
      <c r="F38" s="83" t="inlineStr">
        <is>
          <t>900</t>
        </is>
      </c>
      <c r="G38" s="83" t="inlineStr">
        <is>
          <t>1600</t>
        </is>
      </c>
      <c r="H38" s="83" t="inlineStr">
        <is>
          <t>2800</t>
        </is>
      </c>
      <c r="I38" s="83" t="inlineStr">
        <is>
          <t>4400</t>
        </is>
      </c>
      <c r="J38" s="83" t="inlineStr">
        <is>
          <t>6500</t>
        </is>
      </c>
      <c r="K38" s="83" t="inlineStr">
        <is>
          <t>9200</t>
        </is>
      </c>
      <c r="L38" s="88" t="inlineStr">
        <is>
          <t>总计</t>
        </is>
      </c>
      <c r="M38" s="125" t="n"/>
    </row>
    <row r="39" ht="24" customHeight="1">
      <c r="A39" s="11" t="n"/>
      <c r="B39" s="82" t="inlineStr">
        <is>
          <t>满值内经</t>
        </is>
      </c>
      <c r="C39" s="83">
        <f>ROUNDUP(C38/$N$1,0)</f>
        <v/>
      </c>
      <c r="D39" s="83">
        <f>ROUNDUP((D38+SUM($C38:C38)-SUM($C39:C39)*$N$1)/$N$1,0)</f>
        <v/>
      </c>
      <c r="E39" s="83">
        <f>ROUNDUP((E38+SUM($C38:D38)-SUM($C39:D39)*$N$1)/$N$1,0)</f>
        <v/>
      </c>
      <c r="F39" s="83">
        <f>ROUNDUP((F38+SUM($C38:E38)-SUM($C39:E39)*$N$1)/$N$1,0)</f>
        <v/>
      </c>
      <c r="G39" s="83">
        <f>ROUNDUP((G38+SUM($C38:F38)-SUM($C39:F39)*$N$1)/$N$1,0)</f>
        <v/>
      </c>
      <c r="H39" s="83">
        <f>ROUNDUP((H38+SUM($C38:G38)-SUM($C39:G39)*$N$1)/$N$1,0)</f>
        <v/>
      </c>
      <c r="I39" s="83">
        <f>ROUNDUP((I38+SUM($C38:H38)-SUM($C39:H39)*$N$1)/$N$1,0)</f>
        <v/>
      </c>
      <c r="J39" s="83">
        <f>ROUNDUP((J38+SUM($C38:I38)-SUM($C39:I39)*$N$1)/$N$1,0)</f>
        <v/>
      </c>
      <c r="K39" s="83">
        <f>ROUNDUP((K38+SUM($C38:J38)-SUM($C39:J39)*$N$1)/$N$1,0)</f>
        <v/>
      </c>
      <c r="L39" s="88">
        <f>SUM(C39:K39)</f>
        <v/>
      </c>
      <c r="M39" s="125" t="n"/>
    </row>
    <row r="40" ht="24" customHeight="1">
      <c r="A40" s="11" t="n"/>
      <c r="B40" s="89" t="inlineStr">
        <is>
          <t>生命值</t>
        </is>
      </c>
      <c r="C40" s="90" t="inlineStr">
        <is>
          <t>2</t>
        </is>
      </c>
      <c r="D40" s="90" t="inlineStr">
        <is>
          <t>4</t>
        </is>
      </c>
      <c r="E40" s="90" t="inlineStr">
        <is>
          <t>8</t>
        </is>
      </c>
      <c r="F40" s="90" t="inlineStr">
        <is>
          <t>12</t>
        </is>
      </c>
      <c r="G40" s="90" t="inlineStr">
        <is>
          <t>16</t>
        </is>
      </c>
      <c r="H40" s="90" t="inlineStr">
        <is>
          <t>22</t>
        </is>
      </c>
      <c r="I40" s="90" t="inlineStr">
        <is>
          <t>28</t>
        </is>
      </c>
      <c r="J40" s="90" t="inlineStr">
        <is>
          <t>34</t>
        </is>
      </c>
      <c r="K40" s="90" t="inlineStr">
        <is>
          <t>40</t>
        </is>
      </c>
      <c r="L40" s="224" t="inlineStr">
        <is>
          <t>50</t>
        </is>
      </c>
      <c r="M40" s="125" t="n"/>
    </row>
    <row r="41" ht="24" customHeight="1">
      <c r="A41" s="11" t="n"/>
      <c r="B41" s="558" t="inlineStr">
        <is>
          <t>战斗力</t>
        </is>
      </c>
      <c r="C41" s="566" t="inlineStr">
        <is>
          <t>0.2</t>
        </is>
      </c>
      <c r="D41" s="566" t="inlineStr">
        <is>
          <t>0.4</t>
        </is>
      </c>
      <c r="E41" s="566" t="inlineStr">
        <is>
          <t>0.8</t>
        </is>
      </c>
      <c r="F41" s="566" t="inlineStr">
        <is>
          <t>1.2</t>
        </is>
      </c>
      <c r="G41" s="566" t="inlineStr">
        <is>
          <t>1.6</t>
        </is>
      </c>
      <c r="H41" s="566" t="inlineStr">
        <is>
          <t>2</t>
        </is>
      </c>
      <c r="I41" s="566" t="inlineStr">
        <is>
          <t>2.6</t>
        </is>
      </c>
      <c r="J41" s="566" t="inlineStr">
        <is>
          <t>3.2</t>
        </is>
      </c>
      <c r="K41" s="566" t="inlineStr">
        <is>
          <t>4</t>
        </is>
      </c>
      <c r="L41" s="769" t="inlineStr">
        <is>
          <t>5.4</t>
        </is>
      </c>
      <c r="M41" s="125" t="n"/>
    </row>
    <row r="42" ht="24" customHeight="1">
      <c r="A42" s="11" t="n"/>
      <c r="B42" s="82" t="inlineStr">
        <is>
          <t>进度值</t>
        </is>
      </c>
      <c r="C42" s="83" t="inlineStr">
        <is>
          <t>100</t>
        </is>
      </c>
      <c r="D42" s="83" t="inlineStr">
        <is>
          <t>300</t>
        </is>
      </c>
      <c r="E42" s="83" t="inlineStr">
        <is>
          <t>700</t>
        </is>
      </c>
      <c r="F42" s="83" t="inlineStr">
        <is>
          <t>1400</t>
        </is>
      </c>
      <c r="G42" s="83" t="inlineStr">
        <is>
          <t>2600</t>
        </is>
      </c>
      <c r="H42" s="83" t="inlineStr">
        <is>
          <t>4400</t>
        </is>
      </c>
      <c r="I42" s="83" t="inlineStr">
        <is>
          <t>7000</t>
        </is>
      </c>
      <c r="J42" s="83" t="inlineStr">
        <is>
          <t>10400</t>
        </is>
      </c>
      <c r="K42" s="83" t="inlineStr">
        <is>
          <t>14700</t>
        </is>
      </c>
      <c r="L42" s="88" t="inlineStr">
        <is>
          <t>总计</t>
        </is>
      </c>
      <c r="M42" s="125" t="n"/>
    </row>
    <row r="43" ht="24" customHeight="1">
      <c r="A43" s="11" t="n"/>
      <c r="B43" s="82" t="inlineStr">
        <is>
          <t>满值内经</t>
        </is>
      </c>
      <c r="C43" s="83">
        <f>ROUNDUP(C42/$N$1,0)</f>
        <v/>
      </c>
      <c r="D43" s="83">
        <f>ROUNDUP((D42+SUM($C42:C42)-SUM($C43:C43)*$N$1)/$N$1,0)</f>
        <v/>
      </c>
      <c r="E43" s="83">
        <f>ROUNDUP((E42+SUM($C42:D42)-SUM($C43:D43)*$N$1)/$N$1,0)</f>
        <v/>
      </c>
      <c r="F43" s="83">
        <f>ROUNDUP((F42+SUM($C42:E42)-SUM($C43:E43)*$N$1)/$N$1,0)</f>
        <v/>
      </c>
      <c r="G43" s="83">
        <f>ROUNDUP((G42+SUM($C42:F42)-SUM($C43:F43)*$N$1)/$N$1,0)</f>
        <v/>
      </c>
      <c r="H43" s="83">
        <f>ROUNDUP((H42+SUM($C42:G42)-SUM($C43:G43)*$N$1)/$N$1,0)</f>
        <v/>
      </c>
      <c r="I43" s="83">
        <f>ROUNDUP((I42+SUM($C42:H42)-SUM($C43:H43)*$N$1)/$N$1,0)</f>
        <v/>
      </c>
      <c r="J43" s="83">
        <f>ROUNDUP((J42+SUM($C42:I42)-SUM($C43:I43)*$N$1)/$N$1,0)</f>
        <v/>
      </c>
      <c r="K43" s="83">
        <f>ROUNDUP((K42+SUM($C42:J42)-SUM($C43:J43)*$N$1)/$N$1,0)</f>
        <v/>
      </c>
      <c r="L43" s="88">
        <f>SUM(C43:K43)</f>
        <v/>
      </c>
      <c r="M43" s="125" t="n"/>
    </row>
    <row r="44" ht="24" customHeight="1">
      <c r="A44" s="11" t="n"/>
      <c r="B44" s="82" t="inlineStr">
        <is>
          <t>技能附伤</t>
        </is>
      </c>
      <c r="C44" s="83" t="inlineStr">
        <is>
          <t>1</t>
        </is>
      </c>
      <c r="D44" s="83" t="inlineStr">
        <is>
          <t>2</t>
        </is>
      </c>
      <c r="E44" s="83" t="inlineStr">
        <is>
          <t>3</t>
        </is>
      </c>
      <c r="F44" s="83" t="inlineStr">
        <is>
          <t>6</t>
        </is>
      </c>
      <c r="G44" s="83" t="inlineStr">
        <is>
          <t>9</t>
        </is>
      </c>
      <c r="H44" s="83" t="inlineStr">
        <is>
          <t>12</t>
        </is>
      </c>
      <c r="I44" s="83" t="inlineStr">
        <is>
          <t>16</t>
        </is>
      </c>
      <c r="J44" s="83" t="inlineStr">
        <is>
          <t>20</t>
        </is>
      </c>
      <c r="K44" s="83" t="inlineStr">
        <is>
          <t>24</t>
        </is>
      </c>
      <c r="L44" s="84" t="inlineStr">
        <is>
          <t>30</t>
        </is>
      </c>
      <c r="M44" s="125" t="n"/>
    </row>
    <row r="45" ht="24" customHeight="1">
      <c r="A45" s="11" t="n"/>
      <c r="B45" s="89" t="inlineStr">
        <is>
          <t>技能附减</t>
        </is>
      </c>
      <c r="C45" s="90" t="inlineStr">
        <is>
          <t>1</t>
        </is>
      </c>
      <c r="D45" s="90" t="inlineStr">
        <is>
          <t>2</t>
        </is>
      </c>
      <c r="E45" s="90" t="inlineStr">
        <is>
          <t>3</t>
        </is>
      </c>
      <c r="F45" s="90" t="inlineStr">
        <is>
          <t>6</t>
        </is>
      </c>
      <c r="G45" s="90" t="inlineStr">
        <is>
          <t>9</t>
        </is>
      </c>
      <c r="H45" s="90" t="inlineStr">
        <is>
          <t>12</t>
        </is>
      </c>
      <c r="I45" s="90" t="inlineStr">
        <is>
          <t>16</t>
        </is>
      </c>
      <c r="J45" s="90" t="inlineStr">
        <is>
          <t>20</t>
        </is>
      </c>
      <c r="K45" s="90" t="inlineStr">
        <is>
          <t>24</t>
        </is>
      </c>
      <c r="L45" s="224" t="inlineStr">
        <is>
          <t>30</t>
        </is>
      </c>
      <c r="M45" s="125" t="n"/>
    </row>
    <row r="46" ht="24" customHeight="1">
      <c r="A46" s="81" t="inlineStr">
        <is>
          <t>刺节真邪
40级开放</t>
        </is>
      </c>
      <c r="B46" s="558" t="inlineStr">
        <is>
          <t>战斗力</t>
        </is>
      </c>
      <c r="C46" s="566" t="inlineStr">
        <is>
          <t>0.2</t>
        </is>
      </c>
      <c r="D46" s="566" t="inlineStr">
        <is>
          <t>0.4</t>
        </is>
      </c>
      <c r="E46" s="566" t="inlineStr">
        <is>
          <t>0.8</t>
        </is>
      </c>
      <c r="F46" s="566" t="inlineStr">
        <is>
          <t>1.2</t>
        </is>
      </c>
      <c r="G46" s="566" t="inlineStr">
        <is>
          <t>1.6</t>
        </is>
      </c>
      <c r="H46" s="566" t="inlineStr">
        <is>
          <t>2</t>
        </is>
      </c>
      <c r="I46" s="566" t="inlineStr">
        <is>
          <t>2.6</t>
        </is>
      </c>
      <c r="J46" s="566" t="inlineStr">
        <is>
          <t>3.2</t>
        </is>
      </c>
      <c r="K46" s="566" t="inlineStr">
        <is>
          <t>4</t>
        </is>
      </c>
      <c r="L46" s="769" t="inlineStr">
        <is>
          <t>5.4</t>
        </is>
      </c>
      <c r="M46" s="1347" t="inlineStr">
        <is>
          <t>周瑜
战斗力90
突破天赋2
赵云
战斗力90
突破天赋2</t>
        </is>
      </c>
    </row>
    <row r="47" ht="24" customHeight="1">
      <c r="A47" s="11" t="n"/>
      <c r="B47" s="82" t="inlineStr">
        <is>
          <t>进度值</t>
        </is>
      </c>
      <c r="C47" s="83" t="inlineStr">
        <is>
          <t>100</t>
        </is>
      </c>
      <c r="D47" s="83" t="inlineStr">
        <is>
          <t>200</t>
        </is>
      </c>
      <c r="E47" s="83" t="inlineStr">
        <is>
          <t>400</t>
        </is>
      </c>
      <c r="F47" s="83" t="inlineStr">
        <is>
          <t>900</t>
        </is>
      </c>
      <c r="G47" s="83" t="inlineStr">
        <is>
          <t>1600</t>
        </is>
      </c>
      <c r="H47" s="83" t="inlineStr">
        <is>
          <t>2800</t>
        </is>
      </c>
      <c r="I47" s="83" t="inlineStr">
        <is>
          <t>4400</t>
        </is>
      </c>
      <c r="J47" s="83" t="inlineStr">
        <is>
          <t>6500</t>
        </is>
      </c>
      <c r="K47" s="83" t="inlineStr">
        <is>
          <t>9200</t>
        </is>
      </c>
      <c r="L47" s="88" t="inlineStr">
        <is>
          <t>总计</t>
        </is>
      </c>
      <c r="M47" s="125" t="n"/>
    </row>
    <row r="48" ht="24" customHeight="1">
      <c r="A48" s="11" t="n"/>
      <c r="B48" s="82" t="inlineStr">
        <is>
          <t>满值内经</t>
        </is>
      </c>
      <c r="C48" s="83">
        <f>ROUNDUP(C47/$N$1,0)</f>
        <v/>
      </c>
      <c r="D48" s="83">
        <f>ROUNDUP((D47+SUM($C47:C47)-SUM($C48:C48)*$N$1)/$N$1,0)</f>
        <v/>
      </c>
      <c r="E48" s="83">
        <f>ROUNDUP((E47+SUM($C47:D47)-SUM($C48:D48)*$N$1)/$N$1,0)</f>
        <v/>
      </c>
      <c r="F48" s="83">
        <f>ROUNDUP((F47+SUM($C47:E47)-SUM($C48:E48)*$N$1)/$N$1,0)</f>
        <v/>
      </c>
      <c r="G48" s="83">
        <f>ROUNDUP((G47+SUM($C47:F47)-SUM($C48:F48)*$N$1)/$N$1,0)</f>
        <v/>
      </c>
      <c r="H48" s="83">
        <f>ROUNDUP((H47+SUM($C47:G47)-SUM($C48:G48)*$N$1)/$N$1,0)</f>
        <v/>
      </c>
      <c r="I48" s="83">
        <f>ROUNDUP((I47+SUM($C47:H47)-SUM($C48:H48)*$N$1)/$N$1,0)</f>
        <v/>
      </c>
      <c r="J48" s="83">
        <f>ROUNDUP((J47+SUM($C47:I47)-SUM($C48:I48)*$N$1)/$N$1,0)</f>
        <v/>
      </c>
      <c r="K48" s="83">
        <f>ROUNDUP((K47+SUM($C47:J47)-SUM($C48:J48)*$N$1)/$N$1,0)</f>
        <v/>
      </c>
      <c r="L48" s="88">
        <f>SUM(C48:K48)</f>
        <v/>
      </c>
      <c r="M48" s="125" t="n"/>
    </row>
    <row r="49" ht="24" customHeight="1">
      <c r="A49" s="11" t="n"/>
      <c r="B49" s="89" t="inlineStr">
        <is>
          <t>生命值</t>
        </is>
      </c>
      <c r="C49" s="90" t="inlineStr">
        <is>
          <t>2</t>
        </is>
      </c>
      <c r="D49" s="90" t="inlineStr">
        <is>
          <t>4</t>
        </is>
      </c>
      <c r="E49" s="90" t="inlineStr">
        <is>
          <t>8</t>
        </is>
      </c>
      <c r="F49" s="90" t="inlineStr">
        <is>
          <t>12</t>
        </is>
      </c>
      <c r="G49" s="90" t="inlineStr">
        <is>
          <t>16</t>
        </is>
      </c>
      <c r="H49" s="90" t="inlineStr">
        <is>
          <t>22</t>
        </is>
      </c>
      <c r="I49" s="90" t="inlineStr">
        <is>
          <t>28</t>
        </is>
      </c>
      <c r="J49" s="90" t="inlineStr">
        <is>
          <t>34</t>
        </is>
      </c>
      <c r="K49" s="90" t="inlineStr">
        <is>
          <t>40</t>
        </is>
      </c>
      <c r="L49" s="224" t="inlineStr">
        <is>
          <t>50</t>
        </is>
      </c>
      <c r="M49" s="125" t="n"/>
    </row>
    <row r="50" ht="24" customHeight="1">
      <c r="A50" s="11" t="n"/>
      <c r="B50" s="558" t="inlineStr">
        <is>
          <t>战斗力</t>
        </is>
      </c>
      <c r="C50" s="566" t="inlineStr">
        <is>
          <t>0.2</t>
        </is>
      </c>
      <c r="D50" s="566" t="inlineStr">
        <is>
          <t>0.4</t>
        </is>
      </c>
      <c r="E50" s="566" t="inlineStr">
        <is>
          <t>0.8</t>
        </is>
      </c>
      <c r="F50" s="566" t="inlineStr">
        <is>
          <t>1.2</t>
        </is>
      </c>
      <c r="G50" s="566" t="inlineStr">
        <is>
          <t>1.6</t>
        </is>
      </c>
      <c r="H50" s="566" t="inlineStr">
        <is>
          <t>2</t>
        </is>
      </c>
      <c r="I50" s="566" t="inlineStr">
        <is>
          <t>2.6</t>
        </is>
      </c>
      <c r="J50" s="566" t="inlineStr">
        <is>
          <t>3.2</t>
        </is>
      </c>
      <c r="K50" s="566" t="inlineStr">
        <is>
          <t>4</t>
        </is>
      </c>
      <c r="L50" s="769" t="inlineStr">
        <is>
          <t>5.4</t>
        </is>
      </c>
      <c r="M50" s="125" t="n"/>
    </row>
    <row r="51" ht="24" customHeight="1">
      <c r="A51" s="11" t="n"/>
      <c r="B51" s="82" t="inlineStr">
        <is>
          <t>进度值</t>
        </is>
      </c>
      <c r="C51" s="83" t="inlineStr">
        <is>
          <t>100</t>
        </is>
      </c>
      <c r="D51" s="83" t="inlineStr">
        <is>
          <t>300</t>
        </is>
      </c>
      <c r="E51" s="83" t="inlineStr">
        <is>
          <t>700</t>
        </is>
      </c>
      <c r="F51" s="83" t="inlineStr">
        <is>
          <t>1400</t>
        </is>
      </c>
      <c r="G51" s="83" t="inlineStr">
        <is>
          <t>2600</t>
        </is>
      </c>
      <c r="H51" s="83" t="inlineStr">
        <is>
          <t>4400</t>
        </is>
      </c>
      <c r="I51" s="83" t="inlineStr">
        <is>
          <t>7000</t>
        </is>
      </c>
      <c r="J51" s="83" t="inlineStr">
        <is>
          <t>10400</t>
        </is>
      </c>
      <c r="K51" s="83" t="inlineStr">
        <is>
          <t>14700</t>
        </is>
      </c>
      <c r="L51" s="88" t="inlineStr">
        <is>
          <t>总计</t>
        </is>
      </c>
      <c r="M51" s="125" t="n"/>
    </row>
    <row r="52" ht="24" customHeight="1">
      <c r="A52" s="11" t="n"/>
      <c r="B52" s="82" t="inlineStr">
        <is>
          <t>满值内经</t>
        </is>
      </c>
      <c r="C52" s="83">
        <f>ROUNDUP(C51/$N$1,0)</f>
        <v/>
      </c>
      <c r="D52" s="83">
        <f>ROUNDUP((D51+SUM($C51:C51)-SUM($C52:C52)*$N$1)/$N$1,0)</f>
        <v/>
      </c>
      <c r="E52" s="83">
        <f>ROUNDUP((E51+SUM($C51:D51)-SUM($C52:D52)*$N$1)/$N$1,0)</f>
        <v/>
      </c>
      <c r="F52" s="83">
        <f>ROUNDUP((F51+SUM($C51:E51)-SUM($C52:E52)*$N$1)/$N$1,0)</f>
        <v/>
      </c>
      <c r="G52" s="83">
        <f>ROUNDUP((G51+SUM($C51:F51)-SUM($C52:F52)*$N$1)/$N$1,0)</f>
        <v/>
      </c>
      <c r="H52" s="83">
        <f>ROUNDUP((H51+SUM($C51:G51)-SUM($C52:G52)*$N$1)/$N$1,0)</f>
        <v/>
      </c>
      <c r="I52" s="83">
        <f>ROUNDUP((I51+SUM($C51:H51)-SUM($C52:H52)*$N$1)/$N$1,0)</f>
        <v/>
      </c>
      <c r="J52" s="83">
        <f>ROUNDUP((J51+SUM($C51:I51)-SUM($C52:I52)*$N$1)/$N$1,0)</f>
        <v/>
      </c>
      <c r="K52" s="83">
        <f>ROUNDUP((K51+SUM($C51:J51)-SUM($C52:J52)*$N$1)/$N$1,0)</f>
        <v/>
      </c>
      <c r="L52" s="88">
        <f>SUM(C52:K52)</f>
        <v/>
      </c>
      <c r="M52" s="125" t="n"/>
    </row>
    <row r="53" ht="24" customHeight="1">
      <c r="A53" s="11" t="n"/>
      <c r="B53" s="82" t="inlineStr">
        <is>
          <t>投掷附伤</t>
        </is>
      </c>
      <c r="C53" s="83" t="inlineStr">
        <is>
          <t>1</t>
        </is>
      </c>
      <c r="D53" s="83" t="inlineStr">
        <is>
          <t>2</t>
        </is>
      </c>
      <c r="E53" s="83" t="inlineStr">
        <is>
          <t>3</t>
        </is>
      </c>
      <c r="F53" s="83" t="inlineStr">
        <is>
          <t>6</t>
        </is>
      </c>
      <c r="G53" s="83" t="inlineStr">
        <is>
          <t>9</t>
        </is>
      </c>
      <c r="H53" s="83" t="inlineStr">
        <is>
          <t>12</t>
        </is>
      </c>
      <c r="I53" s="83" t="inlineStr">
        <is>
          <t>16</t>
        </is>
      </c>
      <c r="J53" s="83" t="inlineStr">
        <is>
          <t>20</t>
        </is>
      </c>
      <c r="K53" s="83" t="inlineStr">
        <is>
          <t>24</t>
        </is>
      </c>
      <c r="L53" s="84" t="inlineStr">
        <is>
          <t>30</t>
        </is>
      </c>
      <c r="M53" s="125" t="n"/>
    </row>
    <row r="54" ht="24" customHeight="1">
      <c r="A54" s="11" t="n"/>
      <c r="B54" s="89" t="inlineStr">
        <is>
          <t>命中率</t>
        </is>
      </c>
      <c r="C54" s="90" t="inlineStr">
        <is>
          <t>1%</t>
        </is>
      </c>
      <c r="D54" s="90" t="inlineStr">
        <is>
          <t>2%</t>
        </is>
      </c>
      <c r="E54" s="90" t="inlineStr">
        <is>
          <t>3%</t>
        </is>
      </c>
      <c r="F54" s="90" t="inlineStr">
        <is>
          <t>4%</t>
        </is>
      </c>
      <c r="G54" s="90" t="inlineStr">
        <is>
          <t>5%</t>
        </is>
      </c>
      <c r="H54" s="90" t="inlineStr">
        <is>
          <t>6%</t>
        </is>
      </c>
      <c r="I54" s="90" t="inlineStr">
        <is>
          <t>7%</t>
        </is>
      </c>
      <c r="J54" s="90" t="inlineStr">
        <is>
          <t>8%</t>
        </is>
      </c>
      <c r="K54" s="90" t="inlineStr">
        <is>
          <t>10%</t>
        </is>
      </c>
      <c r="L54" s="224" t="inlineStr">
        <is>
          <t>12%</t>
        </is>
      </c>
      <c r="M54" s="125" t="n"/>
    </row>
    <row r="55" ht="24" customHeight="1">
      <c r="A55" s="11" t="n"/>
      <c r="B55" s="558" t="inlineStr">
        <is>
          <t>战斗力</t>
        </is>
      </c>
      <c r="C55" s="566" t="inlineStr">
        <is>
          <t>0.2</t>
        </is>
      </c>
      <c r="D55" s="566" t="inlineStr">
        <is>
          <t>0.4</t>
        </is>
      </c>
      <c r="E55" s="566" t="inlineStr">
        <is>
          <t>0.8</t>
        </is>
      </c>
      <c r="F55" s="566" t="inlineStr">
        <is>
          <t>1.2</t>
        </is>
      </c>
      <c r="G55" s="566" t="inlineStr">
        <is>
          <t>1.6</t>
        </is>
      </c>
      <c r="H55" s="566" t="inlineStr">
        <is>
          <t>2</t>
        </is>
      </c>
      <c r="I55" s="566" t="inlineStr">
        <is>
          <t>2.6</t>
        </is>
      </c>
      <c r="J55" s="566" t="inlineStr">
        <is>
          <t>3.2</t>
        </is>
      </c>
      <c r="K55" s="566" t="inlineStr">
        <is>
          <t>4</t>
        </is>
      </c>
      <c r="L55" s="769" t="inlineStr">
        <is>
          <t>5.4</t>
        </is>
      </c>
      <c r="M55" s="125" t="n"/>
    </row>
    <row r="56" ht="24" customHeight="1">
      <c r="A56" s="11" t="n"/>
      <c r="B56" s="82" t="inlineStr">
        <is>
          <t>进度值</t>
        </is>
      </c>
      <c r="C56" s="83" t="inlineStr">
        <is>
          <t>200</t>
        </is>
      </c>
      <c r="D56" s="83" t="inlineStr">
        <is>
          <t>400</t>
        </is>
      </c>
      <c r="E56" s="83" t="inlineStr">
        <is>
          <t>800</t>
        </is>
      </c>
      <c r="F56" s="83" t="inlineStr">
        <is>
          <t>1800</t>
        </is>
      </c>
      <c r="G56" s="83" t="inlineStr">
        <is>
          <t>3300</t>
        </is>
      </c>
      <c r="H56" s="83" t="inlineStr">
        <is>
          <t>5600</t>
        </is>
      </c>
      <c r="I56" s="83" t="inlineStr">
        <is>
          <t>8700</t>
        </is>
      </c>
      <c r="J56" s="83" t="inlineStr">
        <is>
          <t>13000</t>
        </is>
      </c>
      <c r="K56" s="83" t="inlineStr">
        <is>
          <t>18400</t>
        </is>
      </c>
      <c r="L56" s="88" t="inlineStr">
        <is>
          <t>总计</t>
        </is>
      </c>
      <c r="M56" s="125" t="n"/>
    </row>
    <row r="57" ht="24" customHeight="1">
      <c r="A57" s="11" t="n"/>
      <c r="B57" s="82" t="inlineStr">
        <is>
          <t>满值内经</t>
        </is>
      </c>
      <c r="C57" s="83">
        <f>ROUNDUP(C56/$N$1,0)</f>
        <v/>
      </c>
      <c r="D57" s="83">
        <f>ROUNDUP((D56+SUM($C56:C56)-SUM($C57:C57)*$N$1)/$N$1,0)</f>
        <v/>
      </c>
      <c r="E57" s="83">
        <f>ROUNDUP((E56+SUM($C56:D56)-SUM($C57:D57)*$N$1)/$N$1,0)</f>
        <v/>
      </c>
      <c r="F57" s="83">
        <f>ROUNDUP((F56+SUM($C56:E56)-SUM($C57:E57)*$N$1)/$N$1,0)</f>
        <v/>
      </c>
      <c r="G57" s="83">
        <f>ROUNDUP((G56+SUM($C56:F56)-SUM($C57:F57)*$N$1)/$N$1,0)</f>
        <v/>
      </c>
      <c r="H57" s="83">
        <f>ROUNDUP((H56+SUM($C56:G56)-SUM($C57:G57)*$N$1)/$N$1,0)</f>
        <v/>
      </c>
      <c r="I57" s="83">
        <f>ROUNDUP((I56+SUM($C56:H56)-SUM($C57:H57)*$N$1)/$N$1,0)</f>
        <v/>
      </c>
      <c r="J57" s="83">
        <f>ROUNDUP((J56+SUM($C56:I56)-SUM($C57:I57)*$N$1)/$N$1,0)</f>
        <v/>
      </c>
      <c r="K57" s="83">
        <f>ROUNDUP((K56+SUM($C56:J56)-SUM($C57:J57)*$N$1)/$N$1,0)</f>
        <v/>
      </c>
      <c r="L57" s="88">
        <f>SUM(C57:K57)</f>
        <v/>
      </c>
      <c r="M57" s="125" t="n"/>
    </row>
    <row r="58" ht="24" customHeight="1">
      <c r="A58" s="11" t="n"/>
      <c r="B58" s="89" t="inlineStr">
        <is>
          <t>投掷抗穿</t>
        </is>
      </c>
      <c r="C58" s="90" t="inlineStr">
        <is>
          <t>1%</t>
        </is>
      </c>
      <c r="D58" s="90" t="inlineStr">
        <is>
          <t>2%</t>
        </is>
      </c>
      <c r="E58" s="90" t="inlineStr">
        <is>
          <t>3%</t>
        </is>
      </c>
      <c r="F58" s="90" t="inlineStr">
        <is>
          <t>4%</t>
        </is>
      </c>
      <c r="G58" s="90" t="inlineStr">
        <is>
          <t>6%</t>
        </is>
      </c>
      <c r="H58" s="90" t="inlineStr">
        <is>
          <t>8%</t>
        </is>
      </c>
      <c r="I58" s="90" t="inlineStr">
        <is>
          <t>10%</t>
        </is>
      </c>
      <c r="J58" s="90" t="inlineStr">
        <is>
          <t>13%</t>
        </is>
      </c>
      <c r="K58" s="90" t="inlineStr">
        <is>
          <t>16%</t>
        </is>
      </c>
      <c r="L58" s="224" t="inlineStr">
        <is>
          <t>20%</t>
        </is>
      </c>
      <c r="M58" s="125" t="n"/>
    </row>
    <row r="59" ht="24" customHeight="1">
      <c r="A59" s="81" t="inlineStr">
        <is>
          <t>五音五味
40级开放</t>
        </is>
      </c>
      <c r="B59" s="558" t="inlineStr">
        <is>
          <t>战斗力</t>
        </is>
      </c>
      <c r="C59" s="566" t="inlineStr">
        <is>
          <t>0.2</t>
        </is>
      </c>
      <c r="D59" s="566" t="inlineStr">
        <is>
          <t>0.4</t>
        </is>
      </c>
      <c r="E59" s="566" t="inlineStr">
        <is>
          <t>0.8</t>
        </is>
      </c>
      <c r="F59" s="566" t="inlineStr">
        <is>
          <t>1.2</t>
        </is>
      </c>
      <c r="G59" s="566" t="inlineStr">
        <is>
          <t>1.6</t>
        </is>
      </c>
      <c r="H59" s="566" t="inlineStr">
        <is>
          <t>2</t>
        </is>
      </c>
      <c r="I59" s="566" t="inlineStr">
        <is>
          <t>2.6</t>
        </is>
      </c>
      <c r="J59" s="566" t="inlineStr">
        <is>
          <t>3.2</t>
        </is>
      </c>
      <c r="K59" s="566" t="inlineStr">
        <is>
          <t>4</t>
        </is>
      </c>
      <c r="L59" s="769" t="inlineStr">
        <is>
          <t>5.4</t>
        </is>
      </c>
      <c r="M59" s="1347" t="inlineStr">
        <is>
          <t>锦鲤仙人
战斗力90
赵云
战斗力90
鹅斯拉
战斗力90
八神鹅
战斗力90
草薙鹅
战斗力90</t>
        </is>
      </c>
    </row>
    <row r="60" ht="24" customHeight="1">
      <c r="A60" s="11" t="n"/>
      <c r="B60" s="82" t="inlineStr">
        <is>
          <t>进度值</t>
        </is>
      </c>
      <c r="C60" s="83" t="inlineStr">
        <is>
          <t>100</t>
        </is>
      </c>
      <c r="D60" s="83" t="inlineStr">
        <is>
          <t>200</t>
        </is>
      </c>
      <c r="E60" s="83" t="inlineStr">
        <is>
          <t>400</t>
        </is>
      </c>
      <c r="F60" s="83" t="inlineStr">
        <is>
          <t>900</t>
        </is>
      </c>
      <c r="G60" s="83" t="inlineStr">
        <is>
          <t>1600</t>
        </is>
      </c>
      <c r="H60" s="83" t="inlineStr">
        <is>
          <t>2800</t>
        </is>
      </c>
      <c r="I60" s="83" t="inlineStr">
        <is>
          <t>4400</t>
        </is>
      </c>
      <c r="J60" s="83" t="inlineStr">
        <is>
          <t>6500</t>
        </is>
      </c>
      <c r="K60" s="83" t="inlineStr">
        <is>
          <t>9200</t>
        </is>
      </c>
      <c r="L60" s="88" t="inlineStr">
        <is>
          <t>总计</t>
        </is>
      </c>
      <c r="M60" s="125" t="n"/>
    </row>
    <row r="61" ht="24" customHeight="1">
      <c r="A61" s="11" t="n"/>
      <c r="B61" s="82" t="inlineStr">
        <is>
          <t>满值内经</t>
        </is>
      </c>
      <c r="C61" s="83">
        <f>ROUNDUP(C60/$N$1,0)</f>
        <v/>
      </c>
      <c r="D61" s="83">
        <f>ROUNDUP((D60+SUM($C60:C60)-SUM($C61:C61)*$N$1)/$N$1,0)</f>
        <v/>
      </c>
      <c r="E61" s="83">
        <f>ROUNDUP((E60+SUM($C60:D60)-SUM($C61:D61)*$N$1)/$N$1,0)</f>
        <v/>
      </c>
      <c r="F61" s="83">
        <f>ROUNDUP((F60+SUM($C60:E60)-SUM($C61:E61)*$N$1)/$N$1,0)</f>
        <v/>
      </c>
      <c r="G61" s="83">
        <f>ROUNDUP((G60+SUM($C60:F60)-SUM($C61:F61)*$N$1)/$N$1,0)</f>
        <v/>
      </c>
      <c r="H61" s="83">
        <f>ROUNDUP((H60+SUM($C60:G60)-SUM($C61:G61)*$N$1)/$N$1,0)</f>
        <v/>
      </c>
      <c r="I61" s="83">
        <f>ROUNDUP((I60+SUM($C60:H60)-SUM($C61:H61)*$N$1)/$N$1,0)</f>
        <v/>
      </c>
      <c r="J61" s="83">
        <f>ROUNDUP((J60+SUM($C60:I60)-SUM($C61:I61)*$N$1)/$N$1,0)</f>
        <v/>
      </c>
      <c r="K61" s="83">
        <f>ROUNDUP((K60+SUM($C60:J60)-SUM($C61:J61)*$N$1)/$N$1,0)</f>
        <v/>
      </c>
      <c r="L61" s="88">
        <f>SUM(C61:K61)</f>
        <v/>
      </c>
      <c r="M61" s="125" t="n"/>
    </row>
    <row r="62" ht="24" customHeight="1">
      <c r="A62" s="11" t="n"/>
      <c r="B62" s="89" t="inlineStr">
        <is>
          <t>生命值</t>
        </is>
      </c>
      <c r="C62" s="90" t="inlineStr">
        <is>
          <t>2</t>
        </is>
      </c>
      <c r="D62" s="90" t="inlineStr">
        <is>
          <t>4</t>
        </is>
      </c>
      <c r="E62" s="90" t="inlineStr">
        <is>
          <t>8</t>
        </is>
      </c>
      <c r="F62" s="90" t="inlineStr">
        <is>
          <t>12</t>
        </is>
      </c>
      <c r="G62" s="90" t="inlineStr">
        <is>
          <t>16</t>
        </is>
      </c>
      <c r="H62" s="90" t="inlineStr">
        <is>
          <t>22</t>
        </is>
      </c>
      <c r="I62" s="90" t="inlineStr">
        <is>
          <t>28</t>
        </is>
      </c>
      <c r="J62" s="90" t="inlineStr">
        <is>
          <t>34</t>
        </is>
      </c>
      <c r="K62" s="90" t="inlineStr">
        <is>
          <t>40</t>
        </is>
      </c>
      <c r="L62" s="224" t="inlineStr">
        <is>
          <t>50</t>
        </is>
      </c>
      <c r="M62" s="125" t="n"/>
    </row>
    <row r="63" ht="24" customHeight="1">
      <c r="A63" s="11" t="n"/>
      <c r="B63" s="558" t="inlineStr">
        <is>
          <t>战斗力</t>
        </is>
      </c>
      <c r="C63" s="566" t="inlineStr">
        <is>
          <t>0.2</t>
        </is>
      </c>
      <c r="D63" s="566" t="inlineStr">
        <is>
          <t>0.4</t>
        </is>
      </c>
      <c r="E63" s="566" t="inlineStr">
        <is>
          <t>0.8</t>
        </is>
      </c>
      <c r="F63" s="566" t="inlineStr">
        <is>
          <t>1.2</t>
        </is>
      </c>
      <c r="G63" s="566" t="inlineStr">
        <is>
          <t>1.6</t>
        </is>
      </c>
      <c r="H63" s="566" t="inlineStr">
        <is>
          <t>2</t>
        </is>
      </c>
      <c r="I63" s="566" t="inlineStr">
        <is>
          <t>2.6</t>
        </is>
      </c>
      <c r="J63" s="566" t="inlineStr">
        <is>
          <t>3.2</t>
        </is>
      </c>
      <c r="K63" s="566" t="inlineStr">
        <is>
          <t>4</t>
        </is>
      </c>
      <c r="L63" s="769" t="inlineStr">
        <is>
          <t>5.4</t>
        </is>
      </c>
      <c r="M63" s="125" t="n"/>
    </row>
    <row r="64" ht="24" customHeight="1">
      <c r="A64" s="11" t="n"/>
      <c r="B64" s="82" t="inlineStr">
        <is>
          <t>进度值</t>
        </is>
      </c>
      <c r="C64" s="83" t="inlineStr">
        <is>
          <t>100</t>
        </is>
      </c>
      <c r="D64" s="83" t="inlineStr">
        <is>
          <t>300</t>
        </is>
      </c>
      <c r="E64" s="83" t="inlineStr">
        <is>
          <t>700</t>
        </is>
      </c>
      <c r="F64" s="83" t="inlineStr">
        <is>
          <t>1400</t>
        </is>
      </c>
      <c r="G64" s="83" t="inlineStr">
        <is>
          <t>2600</t>
        </is>
      </c>
      <c r="H64" s="83" t="inlineStr">
        <is>
          <t>4400</t>
        </is>
      </c>
      <c r="I64" s="83" t="inlineStr">
        <is>
          <t>7000</t>
        </is>
      </c>
      <c r="J64" s="83" t="inlineStr">
        <is>
          <t>10400</t>
        </is>
      </c>
      <c r="K64" s="83" t="inlineStr">
        <is>
          <t>14700</t>
        </is>
      </c>
      <c r="L64" s="88" t="inlineStr">
        <is>
          <t>总计</t>
        </is>
      </c>
      <c r="M64" s="125" t="n"/>
    </row>
    <row r="65" ht="24" customHeight="1">
      <c r="A65" s="11" t="n"/>
      <c r="B65" s="82" t="inlineStr">
        <is>
          <t>满值内经</t>
        </is>
      </c>
      <c r="C65" s="83">
        <f>ROUNDUP(C64/$N$1,0)</f>
        <v/>
      </c>
      <c r="D65" s="83">
        <f>ROUNDUP((D64+SUM($C64:C64)-SUM($C65:C65)*$N$1)/$N$1,0)</f>
        <v/>
      </c>
      <c r="E65" s="83">
        <f>ROUNDUP((E64+SUM($C64:D64)-SUM($C65:D65)*$N$1)/$N$1,0)</f>
        <v/>
      </c>
      <c r="F65" s="83">
        <f>ROUNDUP((F64+SUM($C64:E64)-SUM($C65:E65)*$N$1)/$N$1,0)</f>
        <v/>
      </c>
      <c r="G65" s="83">
        <f>ROUNDUP((G64+SUM($C64:F64)-SUM($C65:F65)*$N$1)/$N$1,0)</f>
        <v/>
      </c>
      <c r="H65" s="83">
        <f>ROUNDUP((H64+SUM($C64:G64)-SUM($C65:G65)*$N$1)/$N$1,0)</f>
        <v/>
      </c>
      <c r="I65" s="83">
        <f>ROUNDUP((I64+SUM($C64:H64)-SUM($C65:H65)*$N$1)/$N$1,0)</f>
        <v/>
      </c>
      <c r="J65" s="83">
        <f>ROUNDUP((J64+SUM($C64:I64)-SUM($C65:I65)*$N$1)/$N$1,0)</f>
        <v/>
      </c>
      <c r="K65" s="83">
        <f>ROUNDUP((K64+SUM($C64:J64)-SUM($C65:J65)*$N$1)/$N$1,0)</f>
        <v/>
      </c>
      <c r="L65" s="88">
        <f>SUM(C65:K65)</f>
        <v/>
      </c>
      <c r="M65" s="125" t="n"/>
    </row>
    <row r="66" ht="24" customHeight="1">
      <c r="A66" s="11" t="n"/>
      <c r="B66" s="82" t="inlineStr">
        <is>
          <t>小型附伤</t>
        </is>
      </c>
      <c r="C66" s="83" t="inlineStr">
        <is>
          <t>1</t>
        </is>
      </c>
      <c r="D66" s="83" t="inlineStr">
        <is>
          <t>2</t>
        </is>
      </c>
      <c r="E66" s="83" t="inlineStr">
        <is>
          <t>3</t>
        </is>
      </c>
      <c r="F66" s="83" t="inlineStr">
        <is>
          <t>6</t>
        </is>
      </c>
      <c r="G66" s="83" t="inlineStr">
        <is>
          <t>9</t>
        </is>
      </c>
      <c r="H66" s="83" t="inlineStr">
        <is>
          <t>12</t>
        </is>
      </c>
      <c r="I66" s="83" t="inlineStr">
        <is>
          <t>16</t>
        </is>
      </c>
      <c r="J66" s="83" t="inlineStr">
        <is>
          <t>20</t>
        </is>
      </c>
      <c r="K66" s="83" t="inlineStr">
        <is>
          <t>24</t>
        </is>
      </c>
      <c r="L66" s="84" t="inlineStr">
        <is>
          <t>30</t>
        </is>
      </c>
      <c r="M66" s="125" t="n"/>
    </row>
    <row r="67" ht="24" customHeight="1">
      <c r="A67" s="11" t="n"/>
      <c r="B67" s="89" t="inlineStr">
        <is>
          <t>闪避率</t>
        </is>
      </c>
      <c r="C67" s="90" t="inlineStr">
        <is>
          <t>1%</t>
        </is>
      </c>
      <c r="D67" s="90" t="inlineStr">
        <is>
          <t>2%</t>
        </is>
      </c>
      <c r="E67" s="90" t="inlineStr">
        <is>
          <t>3%</t>
        </is>
      </c>
      <c r="F67" s="90" t="inlineStr">
        <is>
          <t>4%</t>
        </is>
      </c>
      <c r="G67" s="90" t="inlineStr">
        <is>
          <t>5%</t>
        </is>
      </c>
      <c r="H67" s="90" t="inlineStr">
        <is>
          <t>6%</t>
        </is>
      </c>
      <c r="I67" s="90" t="inlineStr">
        <is>
          <t>7%</t>
        </is>
      </c>
      <c r="J67" s="90" t="inlineStr">
        <is>
          <t>8%</t>
        </is>
      </c>
      <c r="K67" s="90" t="inlineStr">
        <is>
          <t>10%</t>
        </is>
      </c>
      <c r="L67" s="224" t="inlineStr">
        <is>
          <t>12%</t>
        </is>
      </c>
      <c r="M67" s="125" t="n"/>
    </row>
    <row r="68" ht="24" customHeight="1">
      <c r="A68" s="11" t="n"/>
      <c r="B68" s="558" t="inlineStr">
        <is>
          <t>战斗力</t>
        </is>
      </c>
      <c r="C68" s="566" t="inlineStr">
        <is>
          <t>0.2</t>
        </is>
      </c>
      <c r="D68" s="566" t="inlineStr">
        <is>
          <t>0.4</t>
        </is>
      </c>
      <c r="E68" s="566" t="inlineStr">
        <is>
          <t>0.8</t>
        </is>
      </c>
      <c r="F68" s="566" t="inlineStr">
        <is>
          <t>1.2</t>
        </is>
      </c>
      <c r="G68" s="566" t="inlineStr">
        <is>
          <t>1.6</t>
        </is>
      </c>
      <c r="H68" s="566" t="inlineStr">
        <is>
          <t>2</t>
        </is>
      </c>
      <c r="I68" s="566" t="inlineStr">
        <is>
          <t>2.6</t>
        </is>
      </c>
      <c r="J68" s="566" t="inlineStr">
        <is>
          <t>3.2</t>
        </is>
      </c>
      <c r="K68" s="566" t="inlineStr">
        <is>
          <t>4</t>
        </is>
      </c>
      <c r="L68" s="769" t="inlineStr">
        <is>
          <t>5.4</t>
        </is>
      </c>
      <c r="M68" s="125" t="n"/>
    </row>
    <row r="69" ht="24" customHeight="1">
      <c r="A69" s="11" t="n"/>
      <c r="B69" s="82" t="inlineStr">
        <is>
          <t>进度值</t>
        </is>
      </c>
      <c r="C69" s="83" t="inlineStr">
        <is>
          <t>200</t>
        </is>
      </c>
      <c r="D69" s="83" t="inlineStr">
        <is>
          <t>400</t>
        </is>
      </c>
      <c r="E69" s="83" t="inlineStr">
        <is>
          <t>800</t>
        </is>
      </c>
      <c r="F69" s="83" t="inlineStr">
        <is>
          <t>1800</t>
        </is>
      </c>
      <c r="G69" s="83" t="inlineStr">
        <is>
          <t>3300</t>
        </is>
      </c>
      <c r="H69" s="83" t="inlineStr">
        <is>
          <t>5600</t>
        </is>
      </c>
      <c r="I69" s="83" t="inlineStr">
        <is>
          <t>8700</t>
        </is>
      </c>
      <c r="J69" s="83" t="inlineStr">
        <is>
          <t>13000</t>
        </is>
      </c>
      <c r="K69" s="83" t="inlineStr">
        <is>
          <t>18400</t>
        </is>
      </c>
      <c r="L69" s="88" t="inlineStr">
        <is>
          <t>总计</t>
        </is>
      </c>
      <c r="M69" s="125" t="n"/>
    </row>
    <row r="70" ht="24" customHeight="1">
      <c r="A70" s="11" t="n"/>
      <c r="B70" s="82" t="inlineStr">
        <is>
          <t>满值内经</t>
        </is>
      </c>
      <c r="C70" s="83">
        <f>ROUNDUP(C69/$N$1,0)</f>
        <v/>
      </c>
      <c r="D70" s="83">
        <f>ROUNDUP((D69+SUM($C69:C69)-SUM($C70:C70)*$N$1)/$N$1,0)</f>
        <v/>
      </c>
      <c r="E70" s="83">
        <f>ROUNDUP((E69+SUM($C69:D69)-SUM($C70:D70)*$N$1)/$N$1,0)</f>
        <v/>
      </c>
      <c r="F70" s="83">
        <f>ROUNDUP((F69+SUM($C69:E69)-SUM($C70:E70)*$N$1)/$N$1,0)</f>
        <v/>
      </c>
      <c r="G70" s="83">
        <f>ROUNDUP((G69+SUM($C69:F69)-SUM($C70:F70)*$N$1)/$N$1,0)</f>
        <v/>
      </c>
      <c r="H70" s="83">
        <f>ROUNDUP((H69+SUM($C69:G69)-SUM($C70:G70)*$N$1)/$N$1,0)</f>
        <v/>
      </c>
      <c r="I70" s="83">
        <f>ROUNDUP((I69+SUM($C69:H69)-SUM($C70:H70)*$N$1)/$N$1,0)</f>
        <v/>
      </c>
      <c r="J70" s="83">
        <f>ROUNDUP((J69+SUM($C69:I69)-SUM($C70:I70)*$N$1)/$N$1,0)</f>
        <v/>
      </c>
      <c r="K70" s="83">
        <f>ROUNDUP((K69+SUM($C69:J69)-SUM($C70:J70)*$N$1)/$N$1,0)</f>
        <v/>
      </c>
      <c r="L70" s="88">
        <f>SUM(C70:K70)</f>
        <v/>
      </c>
      <c r="M70" s="125" t="n"/>
    </row>
    <row r="71" ht="24" customHeight="1">
      <c r="A71" s="11" t="n"/>
      <c r="B71" s="89" t="inlineStr">
        <is>
          <t>小型抗穿</t>
        </is>
      </c>
      <c r="C71" s="90" t="inlineStr">
        <is>
          <t>1%</t>
        </is>
      </c>
      <c r="D71" s="90" t="inlineStr">
        <is>
          <t>2%</t>
        </is>
      </c>
      <c r="E71" s="90" t="inlineStr">
        <is>
          <t>3%</t>
        </is>
      </c>
      <c r="F71" s="90" t="inlineStr">
        <is>
          <t>4%</t>
        </is>
      </c>
      <c r="G71" s="90" t="inlineStr">
        <is>
          <t>6%</t>
        </is>
      </c>
      <c r="H71" s="90" t="inlineStr">
        <is>
          <t>8%</t>
        </is>
      </c>
      <c r="I71" s="90" t="inlineStr">
        <is>
          <t>10%</t>
        </is>
      </c>
      <c r="J71" s="90" t="inlineStr">
        <is>
          <t>13%</t>
        </is>
      </c>
      <c r="K71" s="90" t="inlineStr">
        <is>
          <t>16%</t>
        </is>
      </c>
      <c r="L71" s="224" t="inlineStr">
        <is>
          <t>20%</t>
        </is>
      </c>
      <c r="M71" s="125" t="n"/>
    </row>
    <row r="72" ht="24" customHeight="1">
      <c r="A72" s="81" t="inlineStr">
        <is>
          <t>平人绝谷
40级开放</t>
        </is>
      </c>
      <c r="B72" s="558" t="inlineStr">
        <is>
          <t>战斗力</t>
        </is>
      </c>
      <c r="C72" s="566" t="inlineStr">
        <is>
          <t>0.2</t>
        </is>
      </c>
      <c r="D72" s="566" t="inlineStr">
        <is>
          <t>0.4</t>
        </is>
      </c>
      <c r="E72" s="566" t="inlineStr">
        <is>
          <t>0.8</t>
        </is>
      </c>
      <c r="F72" s="566" t="inlineStr">
        <is>
          <t>1.2</t>
        </is>
      </c>
      <c r="G72" s="566" t="inlineStr">
        <is>
          <t>1.6</t>
        </is>
      </c>
      <c r="H72" s="566" t="inlineStr">
        <is>
          <t>2</t>
        </is>
      </c>
      <c r="I72" s="566" t="inlineStr">
        <is>
          <t>2.6</t>
        </is>
      </c>
      <c r="J72" s="566" t="inlineStr">
        <is>
          <t>3.2</t>
        </is>
      </c>
      <c r="K72" s="566" t="inlineStr">
        <is>
          <t>4</t>
        </is>
      </c>
      <c r="L72" s="769" t="inlineStr">
        <is>
          <t>5.4</t>
        </is>
      </c>
      <c r="M72" s="1347" t="inlineStr">
        <is>
          <t>锦鲤仙人
战斗力95
突破天赋1
鹿仙人
战斗力95
突破天赋1
无崖子
战斗力95
突破天赋1</t>
        </is>
      </c>
    </row>
    <row r="73" ht="24" customHeight="1">
      <c r="A73" s="11" t="n"/>
      <c r="B73" s="82" t="inlineStr">
        <is>
          <t>进度值</t>
        </is>
      </c>
      <c r="C73" s="83" t="inlineStr">
        <is>
          <t>100</t>
        </is>
      </c>
      <c r="D73" s="83" t="inlineStr">
        <is>
          <t>200</t>
        </is>
      </c>
      <c r="E73" s="83" t="inlineStr">
        <is>
          <t>400</t>
        </is>
      </c>
      <c r="F73" s="83" t="inlineStr">
        <is>
          <t>900</t>
        </is>
      </c>
      <c r="G73" s="83" t="inlineStr">
        <is>
          <t>1600</t>
        </is>
      </c>
      <c r="H73" s="83" t="inlineStr">
        <is>
          <t>2800</t>
        </is>
      </c>
      <c r="I73" s="83" t="inlineStr">
        <is>
          <t>4400</t>
        </is>
      </c>
      <c r="J73" s="83" t="inlineStr">
        <is>
          <t>6500</t>
        </is>
      </c>
      <c r="K73" s="83" t="inlineStr">
        <is>
          <t>9200</t>
        </is>
      </c>
      <c r="L73" s="88" t="inlineStr">
        <is>
          <t>总计</t>
        </is>
      </c>
      <c r="M73" s="125" t="n"/>
    </row>
    <row r="74" ht="24" customHeight="1">
      <c r="A74" s="11" t="n"/>
      <c r="B74" s="82" t="inlineStr">
        <is>
          <t>满值内经</t>
        </is>
      </c>
      <c r="C74" s="83">
        <f>ROUNDUP(C73/$N$1,0)</f>
        <v/>
      </c>
      <c r="D74" s="83">
        <f>ROUNDUP((D73+SUM($C73:C73)-SUM($C74:C74)*$N$1)/$N$1,0)</f>
        <v/>
      </c>
      <c r="E74" s="83">
        <f>ROUNDUP((E73+SUM($C73:D73)-SUM($C74:D74)*$N$1)/$N$1,0)</f>
        <v/>
      </c>
      <c r="F74" s="83">
        <f>ROUNDUP((F73+SUM($C73:E73)-SUM($C74:E74)*$N$1)/$N$1,0)</f>
        <v/>
      </c>
      <c r="G74" s="83">
        <f>ROUNDUP((G73+SUM($C73:F73)-SUM($C74:F74)*$N$1)/$N$1,0)</f>
        <v/>
      </c>
      <c r="H74" s="83">
        <f>ROUNDUP((H73+SUM($C73:G73)-SUM($C74:G74)*$N$1)/$N$1,0)</f>
        <v/>
      </c>
      <c r="I74" s="83">
        <f>ROUNDUP((I73+SUM($C73:H73)-SUM($C74:H74)*$N$1)/$N$1,0)</f>
        <v/>
      </c>
      <c r="J74" s="83">
        <f>ROUNDUP((J73+SUM($C73:I73)-SUM($C74:I74)*$N$1)/$N$1,0)</f>
        <v/>
      </c>
      <c r="K74" s="83">
        <f>ROUNDUP((K73+SUM($C73:J73)-SUM($C74:J74)*$N$1)/$N$1,0)</f>
        <v/>
      </c>
      <c r="L74" s="88">
        <f>SUM(C74:K74)</f>
        <v/>
      </c>
      <c r="M74" s="125" t="n"/>
    </row>
    <row r="75" ht="24" customHeight="1">
      <c r="A75" s="11" t="n"/>
      <c r="B75" s="89" t="inlineStr">
        <is>
          <t>生命值</t>
        </is>
      </c>
      <c r="C75" s="90" t="inlineStr">
        <is>
          <t>2</t>
        </is>
      </c>
      <c r="D75" s="90" t="inlineStr">
        <is>
          <t>4</t>
        </is>
      </c>
      <c r="E75" s="90" t="inlineStr">
        <is>
          <t>8</t>
        </is>
      </c>
      <c r="F75" s="90" t="inlineStr">
        <is>
          <t>12</t>
        </is>
      </c>
      <c r="G75" s="90" t="inlineStr">
        <is>
          <t>16</t>
        </is>
      </c>
      <c r="H75" s="90" t="inlineStr">
        <is>
          <t>22</t>
        </is>
      </c>
      <c r="I75" s="90" t="inlineStr">
        <is>
          <t>28</t>
        </is>
      </c>
      <c r="J75" s="90" t="inlineStr">
        <is>
          <t>34</t>
        </is>
      </c>
      <c r="K75" s="90" t="inlineStr">
        <is>
          <t>40</t>
        </is>
      </c>
      <c r="L75" s="224" t="inlineStr">
        <is>
          <t>50</t>
        </is>
      </c>
      <c r="M75" s="125" t="n"/>
    </row>
    <row r="76" ht="24" customHeight="1">
      <c r="A76" s="11" t="n"/>
      <c r="B76" s="558" t="inlineStr">
        <is>
          <t>战斗力</t>
        </is>
      </c>
      <c r="C76" s="566" t="inlineStr">
        <is>
          <t>0.2</t>
        </is>
      </c>
      <c r="D76" s="566" t="inlineStr">
        <is>
          <t>0.4</t>
        </is>
      </c>
      <c r="E76" s="566" t="inlineStr">
        <is>
          <t>0.8</t>
        </is>
      </c>
      <c r="F76" s="566" t="inlineStr">
        <is>
          <t>1.2</t>
        </is>
      </c>
      <c r="G76" s="566" t="inlineStr">
        <is>
          <t>1.6</t>
        </is>
      </c>
      <c r="H76" s="566" t="inlineStr">
        <is>
          <t>2</t>
        </is>
      </c>
      <c r="I76" s="566" t="inlineStr">
        <is>
          <t>2.6</t>
        </is>
      </c>
      <c r="J76" s="566" t="inlineStr">
        <is>
          <t>3.2</t>
        </is>
      </c>
      <c r="K76" s="566" t="inlineStr">
        <is>
          <t>4</t>
        </is>
      </c>
      <c r="L76" s="769" t="inlineStr">
        <is>
          <t>5.4</t>
        </is>
      </c>
      <c r="M76" s="125" t="n"/>
    </row>
    <row r="77" ht="24" customHeight="1">
      <c r="A77" s="11" t="n"/>
      <c r="B77" s="82" t="inlineStr">
        <is>
          <t>进度值</t>
        </is>
      </c>
      <c r="C77" s="83" t="inlineStr">
        <is>
          <t>100</t>
        </is>
      </c>
      <c r="D77" s="83" t="inlineStr">
        <is>
          <t>300</t>
        </is>
      </c>
      <c r="E77" s="83" t="inlineStr">
        <is>
          <t>700</t>
        </is>
      </c>
      <c r="F77" s="83" t="inlineStr">
        <is>
          <t>1400</t>
        </is>
      </c>
      <c r="G77" s="83" t="inlineStr">
        <is>
          <t>2600</t>
        </is>
      </c>
      <c r="H77" s="83" t="inlineStr">
        <is>
          <t>4400</t>
        </is>
      </c>
      <c r="I77" s="83" t="inlineStr">
        <is>
          <t>7000</t>
        </is>
      </c>
      <c r="J77" s="83" t="inlineStr">
        <is>
          <t>10400</t>
        </is>
      </c>
      <c r="K77" s="83" t="inlineStr">
        <is>
          <t>14700</t>
        </is>
      </c>
      <c r="L77" s="88" t="inlineStr">
        <is>
          <t>总计</t>
        </is>
      </c>
      <c r="M77" s="125" t="n"/>
    </row>
    <row r="78" ht="24" customHeight="1">
      <c r="A78" s="11" t="n"/>
      <c r="B78" s="82" t="inlineStr">
        <is>
          <t>满值内经</t>
        </is>
      </c>
      <c r="C78" s="83">
        <f>ROUNDUP(C77/$N$1,0)</f>
        <v/>
      </c>
      <c r="D78" s="83">
        <f>ROUNDUP((D77+SUM($C77:C77)-SUM($C78:C78)*$N$1)/$N$1,0)</f>
        <v/>
      </c>
      <c r="E78" s="83">
        <f>ROUNDUP((E77+SUM($C77:D77)-SUM($C78:D78)*$N$1)/$N$1,0)</f>
        <v/>
      </c>
      <c r="F78" s="83">
        <f>ROUNDUP((F77+SUM($C77:E77)-SUM($C78:E78)*$N$1)/$N$1,0)</f>
        <v/>
      </c>
      <c r="G78" s="83">
        <f>ROUNDUP((G77+SUM($C77:F77)-SUM($C78:F78)*$N$1)/$N$1,0)</f>
        <v/>
      </c>
      <c r="H78" s="83">
        <f>ROUNDUP((H77+SUM($C77:G77)-SUM($C78:G78)*$N$1)/$N$1,0)</f>
        <v/>
      </c>
      <c r="I78" s="83">
        <f>ROUNDUP((I77+SUM($C77:H77)-SUM($C78:H78)*$N$1)/$N$1,0)</f>
        <v/>
      </c>
      <c r="J78" s="83">
        <f>ROUNDUP((J77+SUM($C77:I77)-SUM($C78:I78)*$N$1)/$N$1,0)</f>
        <v/>
      </c>
      <c r="K78" s="83">
        <f>ROUNDUP((K77+SUM($C77:J77)-SUM($C78:J78)*$N$1)/$N$1,0)</f>
        <v/>
      </c>
      <c r="L78" s="88">
        <f>SUM(C78:K78)</f>
        <v/>
      </c>
      <c r="M78" s="125" t="n"/>
    </row>
    <row r="79" ht="24" customHeight="1">
      <c r="A79" s="11" t="n"/>
      <c r="B79" s="82" t="inlineStr">
        <is>
          <t>大型附伤</t>
        </is>
      </c>
      <c r="C79" s="83" t="inlineStr">
        <is>
          <t>1</t>
        </is>
      </c>
      <c r="D79" s="83" t="inlineStr">
        <is>
          <t>2</t>
        </is>
      </c>
      <c r="E79" s="83" t="inlineStr">
        <is>
          <t>3</t>
        </is>
      </c>
      <c r="F79" s="83" t="inlineStr">
        <is>
          <t>6</t>
        </is>
      </c>
      <c r="G79" s="83" t="inlineStr">
        <is>
          <t>9</t>
        </is>
      </c>
      <c r="H79" s="83" t="inlineStr">
        <is>
          <t>12</t>
        </is>
      </c>
      <c r="I79" s="83" t="inlineStr">
        <is>
          <t>16</t>
        </is>
      </c>
      <c r="J79" s="83" t="inlineStr">
        <is>
          <t>20</t>
        </is>
      </c>
      <c r="K79" s="83" t="inlineStr">
        <is>
          <t>24</t>
        </is>
      </c>
      <c r="L79" s="84" t="inlineStr">
        <is>
          <t>30</t>
        </is>
      </c>
      <c r="M79" s="125" t="n"/>
    </row>
    <row r="80" ht="24" customHeight="1">
      <c r="A80" s="11" t="n"/>
      <c r="B80" s="89" t="inlineStr">
        <is>
          <t>暴击率</t>
        </is>
      </c>
      <c r="C80" s="90" t="inlineStr">
        <is>
          <t>1%</t>
        </is>
      </c>
      <c r="D80" s="90" t="inlineStr">
        <is>
          <t>2%</t>
        </is>
      </c>
      <c r="E80" s="90" t="inlineStr">
        <is>
          <t>3%</t>
        </is>
      </c>
      <c r="F80" s="90" t="inlineStr">
        <is>
          <t>4%</t>
        </is>
      </c>
      <c r="G80" s="90" t="inlineStr">
        <is>
          <t>5%</t>
        </is>
      </c>
      <c r="H80" s="90" t="inlineStr">
        <is>
          <t>6%</t>
        </is>
      </c>
      <c r="I80" s="90" t="inlineStr">
        <is>
          <t>7%</t>
        </is>
      </c>
      <c r="J80" s="90" t="inlineStr">
        <is>
          <t>8%</t>
        </is>
      </c>
      <c r="K80" s="90" t="inlineStr">
        <is>
          <t>10%</t>
        </is>
      </c>
      <c r="L80" s="224" t="inlineStr">
        <is>
          <t>12%</t>
        </is>
      </c>
      <c r="M80" s="125" t="n"/>
    </row>
    <row r="81" ht="24" customHeight="1">
      <c r="A81" s="11" t="n"/>
      <c r="B81" s="558" t="inlineStr">
        <is>
          <t>战斗力</t>
        </is>
      </c>
      <c r="C81" s="566" t="inlineStr">
        <is>
          <t>0.2</t>
        </is>
      </c>
      <c r="D81" s="566" t="inlineStr">
        <is>
          <t>0.4</t>
        </is>
      </c>
      <c r="E81" s="566" t="inlineStr">
        <is>
          <t>0.8</t>
        </is>
      </c>
      <c r="F81" s="566" t="inlineStr">
        <is>
          <t>1.2</t>
        </is>
      </c>
      <c r="G81" s="566" t="inlineStr">
        <is>
          <t>1.6</t>
        </is>
      </c>
      <c r="H81" s="566" t="inlineStr">
        <is>
          <t>2</t>
        </is>
      </c>
      <c r="I81" s="566" t="inlineStr">
        <is>
          <t>2.6</t>
        </is>
      </c>
      <c r="J81" s="566" t="inlineStr">
        <is>
          <t>3.2</t>
        </is>
      </c>
      <c r="K81" s="566" t="inlineStr">
        <is>
          <t>4</t>
        </is>
      </c>
      <c r="L81" s="769" t="inlineStr">
        <is>
          <t>5.4</t>
        </is>
      </c>
      <c r="M81" s="125" t="n"/>
    </row>
    <row r="82" ht="24" customHeight="1">
      <c r="A82" s="11" t="n"/>
      <c r="B82" s="82" t="inlineStr">
        <is>
          <t>进度值</t>
        </is>
      </c>
      <c r="C82" s="83" t="inlineStr">
        <is>
          <t>200</t>
        </is>
      </c>
      <c r="D82" s="83" t="inlineStr">
        <is>
          <t>400</t>
        </is>
      </c>
      <c r="E82" s="83" t="inlineStr">
        <is>
          <t>800</t>
        </is>
      </c>
      <c r="F82" s="83" t="inlineStr">
        <is>
          <t>1800</t>
        </is>
      </c>
      <c r="G82" s="83" t="inlineStr">
        <is>
          <t>3300</t>
        </is>
      </c>
      <c r="H82" s="83" t="inlineStr">
        <is>
          <t>5600</t>
        </is>
      </c>
      <c r="I82" s="83" t="inlineStr">
        <is>
          <t>8700</t>
        </is>
      </c>
      <c r="J82" s="83" t="inlineStr">
        <is>
          <t>13000</t>
        </is>
      </c>
      <c r="K82" s="83" t="inlineStr">
        <is>
          <t>18400</t>
        </is>
      </c>
      <c r="L82" s="88" t="inlineStr">
        <is>
          <t>总计</t>
        </is>
      </c>
      <c r="M82" s="125" t="n"/>
    </row>
    <row r="83" ht="24" customHeight="1">
      <c r="A83" s="11" t="n"/>
      <c r="B83" s="82" t="inlineStr">
        <is>
          <t>满值内经</t>
        </is>
      </c>
      <c r="C83" s="83">
        <f>ROUNDUP(C82/$N$1,0)</f>
        <v/>
      </c>
      <c r="D83" s="83">
        <f>ROUNDUP((D82+SUM($C82:C82)-SUM($C83:C83)*$N$1)/$N$1,0)</f>
        <v/>
      </c>
      <c r="E83" s="83">
        <f>ROUNDUP((E82+SUM($C82:D82)-SUM($C83:D83)*$N$1)/$N$1,0)</f>
        <v/>
      </c>
      <c r="F83" s="83">
        <f>ROUNDUP((F82+SUM($C82:E82)-SUM($C83:E83)*$N$1)/$N$1,0)</f>
        <v/>
      </c>
      <c r="G83" s="83">
        <f>ROUNDUP((G82+SUM($C82:F82)-SUM($C83:F83)*$N$1)/$N$1,0)</f>
        <v/>
      </c>
      <c r="H83" s="83">
        <f>ROUNDUP((H82+SUM($C82:G82)-SUM($C83:G83)*$N$1)/$N$1,0)</f>
        <v/>
      </c>
      <c r="I83" s="83">
        <f>ROUNDUP((I82+SUM($C82:H82)-SUM($C83:H83)*$N$1)/$N$1,0)</f>
        <v/>
      </c>
      <c r="J83" s="83">
        <f>ROUNDUP((J82+SUM($C82:I82)-SUM($C83:I83)*$N$1)/$N$1,0)</f>
        <v/>
      </c>
      <c r="K83" s="83">
        <f>ROUNDUP((K82+SUM($C82:J82)-SUM($C83:J83)*$N$1)/$N$1,0)</f>
        <v/>
      </c>
      <c r="L83" s="88">
        <f>SUM(C83:K83)</f>
        <v/>
      </c>
      <c r="M83" s="125" t="n"/>
    </row>
    <row r="84" ht="24" customHeight="1">
      <c r="A84" s="11" t="n"/>
      <c r="B84" s="89" t="inlineStr">
        <is>
          <t>大型抗穿</t>
        </is>
      </c>
      <c r="C84" s="90" t="inlineStr">
        <is>
          <t>1%</t>
        </is>
      </c>
      <c r="D84" s="90" t="inlineStr">
        <is>
          <t>2%</t>
        </is>
      </c>
      <c r="E84" s="90" t="inlineStr">
        <is>
          <t>3%</t>
        </is>
      </c>
      <c r="F84" s="90" t="inlineStr">
        <is>
          <t>4%</t>
        </is>
      </c>
      <c r="G84" s="90" t="inlineStr">
        <is>
          <t>6%</t>
        </is>
      </c>
      <c r="H84" s="90" t="inlineStr">
        <is>
          <t>8%</t>
        </is>
      </c>
      <c r="I84" s="90" t="inlineStr">
        <is>
          <t>10%</t>
        </is>
      </c>
      <c r="J84" s="90" t="inlineStr">
        <is>
          <t>13%</t>
        </is>
      </c>
      <c r="K84" s="90" t="inlineStr">
        <is>
          <t>16%</t>
        </is>
      </c>
      <c r="L84" s="224" t="inlineStr">
        <is>
          <t>20%</t>
        </is>
      </c>
      <c r="M84" s="125" t="n"/>
    </row>
    <row r="85" ht="24" customHeight="1">
      <c r="A85" s="81" t="inlineStr">
        <is>
          <t>宝命全形
45级开放</t>
        </is>
      </c>
      <c r="B85" s="558" t="inlineStr">
        <is>
          <t>战斗力</t>
        </is>
      </c>
      <c r="C85" s="566" t="inlineStr">
        <is>
          <t>0.2</t>
        </is>
      </c>
      <c r="D85" s="566" t="inlineStr">
        <is>
          <t>0.4</t>
        </is>
      </c>
      <c r="E85" s="566" t="inlineStr">
        <is>
          <t>0.8</t>
        </is>
      </c>
      <c r="F85" s="566" t="inlineStr">
        <is>
          <t>1.2</t>
        </is>
      </c>
      <c r="G85" s="566" t="inlineStr">
        <is>
          <t>1.6</t>
        </is>
      </c>
      <c r="H85" s="566" t="inlineStr">
        <is>
          <t>2</t>
        </is>
      </c>
      <c r="I85" s="566" t="inlineStr">
        <is>
          <t>2.6</t>
        </is>
      </c>
      <c r="J85" s="566" t="inlineStr">
        <is>
          <t>3.2</t>
        </is>
      </c>
      <c r="K85" s="566" t="inlineStr">
        <is>
          <t>4</t>
        </is>
      </c>
      <c r="L85" s="769" t="inlineStr">
        <is>
          <t>5.4</t>
        </is>
      </c>
      <c r="M85" s="1347" t="inlineStr">
        <is>
          <t>钢铁侠
战斗力95
突破天赋2
我爱鹅
战斗力95
突破天赋2
经阁扫地僧
战斗力95
突破天赋2</t>
        </is>
      </c>
    </row>
    <row r="86" ht="24" customHeight="1">
      <c r="A86" s="11" t="n"/>
      <c r="B86" s="82" t="inlineStr">
        <is>
          <t>进度值</t>
        </is>
      </c>
      <c r="C86" s="83" t="inlineStr">
        <is>
          <t>100</t>
        </is>
      </c>
      <c r="D86" s="83" t="inlineStr">
        <is>
          <t>200</t>
        </is>
      </c>
      <c r="E86" s="83" t="inlineStr">
        <is>
          <t>400</t>
        </is>
      </c>
      <c r="F86" s="83" t="inlineStr">
        <is>
          <t>900</t>
        </is>
      </c>
      <c r="G86" s="83" t="inlineStr">
        <is>
          <t>1600</t>
        </is>
      </c>
      <c r="H86" s="83" t="inlineStr">
        <is>
          <t>2800</t>
        </is>
      </c>
      <c r="I86" s="83" t="inlineStr">
        <is>
          <t>4400</t>
        </is>
      </c>
      <c r="J86" s="83" t="inlineStr">
        <is>
          <t>6500</t>
        </is>
      </c>
      <c r="K86" s="83" t="inlineStr">
        <is>
          <t>9200</t>
        </is>
      </c>
      <c r="L86" s="88" t="inlineStr">
        <is>
          <t>总计</t>
        </is>
      </c>
      <c r="M86" s="125" t="n"/>
    </row>
    <row r="87" ht="24" customHeight="1">
      <c r="A87" s="11" t="n"/>
      <c r="B87" s="82" t="inlineStr">
        <is>
          <t>满值内经</t>
        </is>
      </c>
      <c r="C87" s="83">
        <f>ROUNDUP(C86/$N$1,0)</f>
        <v/>
      </c>
      <c r="D87" s="83">
        <f>ROUNDUP((D86+SUM($C86:C86)-SUM($C87:C87)*$N$1)/$N$1,0)</f>
        <v/>
      </c>
      <c r="E87" s="83">
        <f>ROUNDUP((E86+SUM($C86:D86)-SUM($C87:D87)*$N$1)/$N$1,0)</f>
        <v/>
      </c>
      <c r="F87" s="83">
        <f>ROUNDUP((F86+SUM($C86:E86)-SUM($C87:E87)*$N$1)/$N$1,0)</f>
        <v/>
      </c>
      <c r="G87" s="83">
        <f>ROUNDUP((G86+SUM($C86:F86)-SUM($C87:F87)*$N$1)/$N$1,0)</f>
        <v/>
      </c>
      <c r="H87" s="83">
        <f>ROUNDUP((H86+SUM($C86:G86)-SUM($C87:G87)*$N$1)/$N$1,0)</f>
        <v/>
      </c>
      <c r="I87" s="83">
        <f>ROUNDUP((I86+SUM($C86:H86)-SUM($C87:H87)*$N$1)/$N$1,0)</f>
        <v/>
      </c>
      <c r="J87" s="83">
        <f>ROUNDUP((J86+SUM($C86:I86)-SUM($C87:I87)*$N$1)/$N$1,0)</f>
        <v/>
      </c>
      <c r="K87" s="83">
        <f>ROUNDUP((K86+SUM($C86:J86)-SUM($C87:J87)*$N$1)/$N$1,0)</f>
        <v/>
      </c>
      <c r="L87" s="88">
        <f>SUM(C87:K87)</f>
        <v/>
      </c>
      <c r="M87" s="125" t="n"/>
    </row>
    <row r="88" ht="24" customHeight="1">
      <c r="A88" s="11" t="n"/>
      <c r="B88" s="89" t="inlineStr">
        <is>
          <t>生命值</t>
        </is>
      </c>
      <c r="C88" s="90" t="inlineStr">
        <is>
          <t>2</t>
        </is>
      </c>
      <c r="D88" s="90" t="inlineStr">
        <is>
          <t>4</t>
        </is>
      </c>
      <c r="E88" s="90" t="inlineStr">
        <is>
          <t>8</t>
        </is>
      </c>
      <c r="F88" s="90" t="inlineStr">
        <is>
          <t>12</t>
        </is>
      </c>
      <c r="G88" s="90" t="inlineStr">
        <is>
          <t>16</t>
        </is>
      </c>
      <c r="H88" s="90" t="inlineStr">
        <is>
          <t>22</t>
        </is>
      </c>
      <c r="I88" s="90" t="inlineStr">
        <is>
          <t>28</t>
        </is>
      </c>
      <c r="J88" s="90" t="inlineStr">
        <is>
          <t>34</t>
        </is>
      </c>
      <c r="K88" s="90" t="inlineStr">
        <is>
          <t>40</t>
        </is>
      </c>
      <c r="L88" s="224" t="inlineStr">
        <is>
          <t>50</t>
        </is>
      </c>
      <c r="M88" s="125" t="n"/>
    </row>
    <row r="89" ht="24" customHeight="1">
      <c r="A89" s="11" t="n"/>
      <c r="B89" s="558" t="inlineStr">
        <is>
          <t>战斗力</t>
        </is>
      </c>
      <c r="C89" s="566" t="inlineStr">
        <is>
          <t>0.2</t>
        </is>
      </c>
      <c r="D89" s="566" t="inlineStr">
        <is>
          <t>0.4</t>
        </is>
      </c>
      <c r="E89" s="566" t="inlineStr">
        <is>
          <t>0.8</t>
        </is>
      </c>
      <c r="F89" s="566" t="inlineStr">
        <is>
          <t>1.2</t>
        </is>
      </c>
      <c r="G89" s="566" t="inlineStr">
        <is>
          <t>1.6</t>
        </is>
      </c>
      <c r="H89" s="566" t="inlineStr">
        <is>
          <t>2</t>
        </is>
      </c>
      <c r="I89" s="566" t="inlineStr">
        <is>
          <t>2.6</t>
        </is>
      </c>
      <c r="J89" s="566" t="inlineStr">
        <is>
          <t>3.2</t>
        </is>
      </c>
      <c r="K89" s="566" t="inlineStr">
        <is>
          <t>4</t>
        </is>
      </c>
      <c r="L89" s="769" t="inlineStr">
        <is>
          <t>5.4</t>
        </is>
      </c>
      <c r="M89" s="125" t="n"/>
    </row>
    <row r="90" ht="24" customHeight="1">
      <c r="A90" s="11" t="n"/>
      <c r="B90" s="82" t="inlineStr">
        <is>
          <t>进度值</t>
        </is>
      </c>
      <c r="C90" s="83" t="inlineStr">
        <is>
          <t>100</t>
        </is>
      </c>
      <c r="D90" s="83" t="inlineStr">
        <is>
          <t>300</t>
        </is>
      </c>
      <c r="E90" s="83" t="inlineStr">
        <is>
          <t>700</t>
        </is>
      </c>
      <c r="F90" s="83" t="inlineStr">
        <is>
          <t>1400</t>
        </is>
      </c>
      <c r="G90" s="83" t="inlineStr">
        <is>
          <t>2600</t>
        </is>
      </c>
      <c r="H90" s="83" t="inlineStr">
        <is>
          <t>4400</t>
        </is>
      </c>
      <c r="I90" s="83" t="inlineStr">
        <is>
          <t>7000</t>
        </is>
      </c>
      <c r="J90" s="83" t="inlineStr">
        <is>
          <t>10400</t>
        </is>
      </c>
      <c r="K90" s="83" t="inlineStr">
        <is>
          <t>14700</t>
        </is>
      </c>
      <c r="L90" s="88" t="inlineStr">
        <is>
          <t>总计</t>
        </is>
      </c>
      <c r="M90" s="125" t="n"/>
    </row>
    <row r="91" ht="24" customHeight="1">
      <c r="A91" s="11" t="n"/>
      <c r="B91" s="82" t="inlineStr">
        <is>
          <t>满值内经</t>
        </is>
      </c>
      <c r="C91" s="83">
        <f>ROUNDUP(C90/$N$1,0)</f>
        <v/>
      </c>
      <c r="D91" s="83">
        <f>ROUNDUP((D90+SUM($C90:C90)-SUM($C91:C91)*$N$1)/$N$1,0)</f>
        <v/>
      </c>
      <c r="E91" s="83">
        <f>ROUNDUP((E90+SUM($C90:D90)-SUM($C91:D91)*$N$1)/$N$1,0)</f>
        <v/>
      </c>
      <c r="F91" s="83">
        <f>ROUNDUP((F90+SUM($C90:E90)-SUM($C91:E91)*$N$1)/$N$1,0)</f>
        <v/>
      </c>
      <c r="G91" s="83">
        <f>ROUNDUP((G90+SUM($C90:F90)-SUM($C91:F91)*$N$1)/$N$1,0)</f>
        <v/>
      </c>
      <c r="H91" s="83">
        <f>ROUNDUP((H90+SUM($C90:G90)-SUM($C91:G91)*$N$1)/$N$1,0)</f>
        <v/>
      </c>
      <c r="I91" s="83">
        <f>ROUNDUP((I90+SUM($C90:H90)-SUM($C91:H91)*$N$1)/$N$1,0)</f>
        <v/>
      </c>
      <c r="J91" s="83">
        <f>ROUNDUP((J90+SUM($C90:I90)-SUM($C91:I91)*$N$1)/$N$1,0)</f>
        <v/>
      </c>
      <c r="K91" s="83">
        <f>ROUNDUP((K90+SUM($C90:J90)-SUM($C91:J91)*$N$1)/$N$1,0)</f>
        <v/>
      </c>
      <c r="L91" s="88">
        <f>SUM(C91:K91)</f>
        <v/>
      </c>
      <c r="M91" s="125" t="n"/>
    </row>
    <row r="92" ht="24" customHeight="1">
      <c r="A92" s="11" t="n"/>
      <c r="B92" s="82" t="inlineStr">
        <is>
          <t>中型附伤</t>
        </is>
      </c>
      <c r="C92" s="83" t="inlineStr">
        <is>
          <t>1</t>
        </is>
      </c>
      <c r="D92" s="83" t="inlineStr">
        <is>
          <t>2</t>
        </is>
      </c>
      <c r="E92" s="83" t="inlineStr">
        <is>
          <t>3</t>
        </is>
      </c>
      <c r="F92" s="83" t="inlineStr">
        <is>
          <t>6</t>
        </is>
      </c>
      <c r="G92" s="83" t="inlineStr">
        <is>
          <t>9</t>
        </is>
      </c>
      <c r="H92" s="83" t="inlineStr">
        <is>
          <t>12</t>
        </is>
      </c>
      <c r="I92" s="83" t="inlineStr">
        <is>
          <t>16</t>
        </is>
      </c>
      <c r="J92" s="83" t="inlineStr">
        <is>
          <t>20</t>
        </is>
      </c>
      <c r="K92" s="83" t="inlineStr">
        <is>
          <t>24</t>
        </is>
      </c>
      <c r="L92" s="84" t="inlineStr">
        <is>
          <t>30</t>
        </is>
      </c>
      <c r="M92" s="125" t="n"/>
    </row>
    <row r="93" ht="24" customHeight="1">
      <c r="A93" s="11" t="n"/>
      <c r="B93" s="89" t="inlineStr">
        <is>
          <t>抗暴率</t>
        </is>
      </c>
      <c r="C93" s="90" t="inlineStr">
        <is>
          <t>1%</t>
        </is>
      </c>
      <c r="D93" s="90" t="inlineStr">
        <is>
          <t>2%</t>
        </is>
      </c>
      <c r="E93" s="90" t="inlineStr">
        <is>
          <t>3%</t>
        </is>
      </c>
      <c r="F93" s="90" t="inlineStr">
        <is>
          <t>4%</t>
        </is>
      </c>
      <c r="G93" s="90" t="inlineStr">
        <is>
          <t>5%</t>
        </is>
      </c>
      <c r="H93" s="90" t="inlineStr">
        <is>
          <t>6%</t>
        </is>
      </c>
      <c r="I93" s="90" t="inlineStr">
        <is>
          <t>7%</t>
        </is>
      </c>
      <c r="J93" s="90" t="inlineStr">
        <is>
          <t>8%</t>
        </is>
      </c>
      <c r="K93" s="90" t="inlineStr">
        <is>
          <t>10%</t>
        </is>
      </c>
      <c r="L93" s="224" t="inlineStr">
        <is>
          <t>12%</t>
        </is>
      </c>
      <c r="M93" s="125" t="n"/>
    </row>
    <row r="94" ht="24" customHeight="1">
      <c r="A94" s="11" t="n"/>
      <c r="B94" s="558" t="inlineStr">
        <is>
          <t>战斗力</t>
        </is>
      </c>
      <c r="C94" s="566" t="inlineStr">
        <is>
          <t>0.2</t>
        </is>
      </c>
      <c r="D94" s="566" t="inlineStr">
        <is>
          <t>0.4</t>
        </is>
      </c>
      <c r="E94" s="566" t="inlineStr">
        <is>
          <t>0.8</t>
        </is>
      </c>
      <c r="F94" s="566" t="inlineStr">
        <is>
          <t>1.2</t>
        </is>
      </c>
      <c r="G94" s="566" t="inlineStr">
        <is>
          <t>1.6</t>
        </is>
      </c>
      <c r="H94" s="566" t="inlineStr">
        <is>
          <t>2</t>
        </is>
      </c>
      <c r="I94" s="566" t="inlineStr">
        <is>
          <t>2.6</t>
        </is>
      </c>
      <c r="J94" s="566" t="inlineStr">
        <is>
          <t>3.2</t>
        </is>
      </c>
      <c r="K94" s="566" t="inlineStr">
        <is>
          <t>4</t>
        </is>
      </c>
      <c r="L94" s="769" t="inlineStr">
        <is>
          <t>5.4</t>
        </is>
      </c>
      <c r="M94" s="125" t="n"/>
    </row>
    <row r="95" ht="24" customHeight="1">
      <c r="A95" s="11" t="n"/>
      <c r="B95" s="82" t="inlineStr">
        <is>
          <t>进度值</t>
        </is>
      </c>
      <c r="C95" s="83" t="inlineStr">
        <is>
          <t>200</t>
        </is>
      </c>
      <c r="D95" s="83" t="inlineStr">
        <is>
          <t>400</t>
        </is>
      </c>
      <c r="E95" s="83" t="inlineStr">
        <is>
          <t>800</t>
        </is>
      </c>
      <c r="F95" s="83" t="inlineStr">
        <is>
          <t>1800</t>
        </is>
      </c>
      <c r="G95" s="83" t="inlineStr">
        <is>
          <t>3300</t>
        </is>
      </c>
      <c r="H95" s="83" t="inlineStr">
        <is>
          <t>5600</t>
        </is>
      </c>
      <c r="I95" s="83" t="inlineStr">
        <is>
          <t>8700</t>
        </is>
      </c>
      <c r="J95" s="83" t="inlineStr">
        <is>
          <t>13000</t>
        </is>
      </c>
      <c r="K95" s="83" t="inlineStr">
        <is>
          <t>18400</t>
        </is>
      </c>
      <c r="L95" s="88" t="inlineStr">
        <is>
          <t>总计</t>
        </is>
      </c>
      <c r="M95" s="125" t="n"/>
    </row>
    <row r="96" ht="24" customHeight="1">
      <c r="A96" s="11" t="n"/>
      <c r="B96" s="82" t="inlineStr">
        <is>
          <t>满值内经</t>
        </is>
      </c>
      <c r="C96" s="83">
        <f>ROUNDUP(C95/$N$1,0)</f>
        <v/>
      </c>
      <c r="D96" s="83">
        <f>ROUNDUP((D95+SUM($C95:C95)-SUM($C96:C96)*$N$1)/$N$1,0)</f>
        <v/>
      </c>
      <c r="E96" s="83">
        <f>ROUNDUP((E95+SUM($C95:D95)-SUM($C96:D96)*$N$1)/$N$1,0)</f>
        <v/>
      </c>
      <c r="F96" s="83">
        <f>ROUNDUP((F95+SUM($C95:E95)-SUM($C96:E96)*$N$1)/$N$1,0)</f>
        <v/>
      </c>
      <c r="G96" s="83">
        <f>ROUNDUP((G95+SUM($C95:F95)-SUM($C96:F96)*$N$1)/$N$1,0)</f>
        <v/>
      </c>
      <c r="H96" s="83">
        <f>ROUNDUP((H95+SUM($C95:G95)-SUM($C96:G96)*$N$1)/$N$1,0)</f>
        <v/>
      </c>
      <c r="I96" s="83">
        <f>ROUNDUP((I95+SUM($C95:H95)-SUM($C96:H96)*$N$1)/$N$1,0)</f>
        <v/>
      </c>
      <c r="J96" s="83">
        <f>ROUNDUP((J95+SUM($C95:I95)-SUM($C96:I96)*$N$1)/$N$1,0)</f>
        <v/>
      </c>
      <c r="K96" s="83">
        <f>ROUNDUP((K95+SUM($C95:J95)-SUM($C96:J96)*$N$1)/$N$1,0)</f>
        <v/>
      </c>
      <c r="L96" s="88">
        <f>SUM(C96:K96)</f>
        <v/>
      </c>
      <c r="M96" s="125" t="n"/>
    </row>
    <row r="97" ht="24" customHeight="1">
      <c r="A97" s="11" t="n"/>
      <c r="B97" s="89" t="inlineStr">
        <is>
          <t>中型抗穿</t>
        </is>
      </c>
      <c r="C97" s="90" t="inlineStr">
        <is>
          <t>1%</t>
        </is>
      </c>
      <c r="D97" s="90" t="inlineStr">
        <is>
          <t>2%</t>
        </is>
      </c>
      <c r="E97" s="90" t="inlineStr">
        <is>
          <t>3%</t>
        </is>
      </c>
      <c r="F97" s="90" t="inlineStr">
        <is>
          <t>4%</t>
        </is>
      </c>
      <c r="G97" s="90" t="inlineStr">
        <is>
          <t>6%</t>
        </is>
      </c>
      <c r="H97" s="90" t="inlineStr">
        <is>
          <t>8%</t>
        </is>
      </c>
      <c r="I97" s="90" t="inlineStr">
        <is>
          <t>10%</t>
        </is>
      </c>
      <c r="J97" s="90" t="inlineStr">
        <is>
          <t>13%</t>
        </is>
      </c>
      <c r="K97" s="90" t="inlineStr">
        <is>
          <t>16%</t>
        </is>
      </c>
      <c r="L97" s="224" t="inlineStr">
        <is>
          <t>20%</t>
        </is>
      </c>
      <c r="M97" s="125" t="n"/>
    </row>
    <row r="98" ht="24" customHeight="1">
      <c r="A98" s="81" t="inlineStr">
        <is>
          <t>玉机真藏
45级开放</t>
        </is>
      </c>
      <c r="B98" s="558" t="inlineStr">
        <is>
          <t>战斗力</t>
        </is>
      </c>
      <c r="C98" s="566" t="inlineStr">
        <is>
          <t>0.4</t>
        </is>
      </c>
      <c r="D98" s="566" t="inlineStr">
        <is>
          <t>0.8</t>
        </is>
      </c>
      <c r="E98" s="566" t="inlineStr">
        <is>
          <t>1.6</t>
        </is>
      </c>
      <c r="F98" s="566" t="inlineStr">
        <is>
          <t>2.4</t>
        </is>
      </c>
      <c r="G98" s="566" t="inlineStr">
        <is>
          <t>3.2</t>
        </is>
      </c>
      <c r="H98" s="566" t="inlineStr">
        <is>
          <t>4</t>
        </is>
      </c>
      <c r="I98" s="566" t="inlineStr">
        <is>
          <t>5.2</t>
        </is>
      </c>
      <c r="J98" s="566" t="inlineStr">
        <is>
          <t>6.4</t>
        </is>
      </c>
      <c r="K98" s="566" t="inlineStr">
        <is>
          <t>8</t>
        </is>
      </c>
      <c r="L98" s="769" t="inlineStr">
        <is>
          <t>10.8</t>
        </is>
      </c>
      <c r="M98" s="1347" t="inlineStr">
        <is>
          <t>锦鲤仙人
战斗力95
鹅斯拉
战斗力95
年兽大人
战斗力95</t>
        </is>
      </c>
    </row>
    <row r="99" ht="24" customHeight="1">
      <c r="A99" s="11" t="n"/>
      <c r="B99" s="82" t="inlineStr">
        <is>
          <t>进度值</t>
        </is>
      </c>
      <c r="C99" s="83" t="inlineStr">
        <is>
          <t>100</t>
        </is>
      </c>
      <c r="D99" s="83" t="inlineStr">
        <is>
          <t>200</t>
        </is>
      </c>
      <c r="E99" s="83" t="inlineStr">
        <is>
          <t>400</t>
        </is>
      </c>
      <c r="F99" s="83" t="inlineStr">
        <is>
          <t>900</t>
        </is>
      </c>
      <c r="G99" s="83" t="inlineStr">
        <is>
          <t>1600</t>
        </is>
      </c>
      <c r="H99" s="83" t="inlineStr">
        <is>
          <t>2800</t>
        </is>
      </c>
      <c r="I99" s="83" t="inlineStr">
        <is>
          <t>4400</t>
        </is>
      </c>
      <c r="J99" s="83" t="inlineStr">
        <is>
          <t>6500</t>
        </is>
      </c>
      <c r="K99" s="83" t="inlineStr">
        <is>
          <t>9200</t>
        </is>
      </c>
      <c r="L99" s="88" t="inlineStr">
        <is>
          <t>总计</t>
        </is>
      </c>
      <c r="M99" s="125" t="n"/>
    </row>
    <row r="100" ht="24" customHeight="1">
      <c r="A100" s="11" t="n"/>
      <c r="B100" s="82" t="inlineStr">
        <is>
          <t>满值内经</t>
        </is>
      </c>
      <c r="C100" s="83">
        <f>ROUNDUP(C99/$N$1,0)</f>
        <v/>
      </c>
      <c r="D100" s="83">
        <f>ROUNDUP((D99+SUM($C99:C99)-SUM($C100:C100)*$N$1)/$N$1,0)</f>
        <v/>
      </c>
      <c r="E100" s="83">
        <f>ROUNDUP((E99+SUM($C99:D99)-SUM($C100:D100)*$N$1)/$N$1,0)</f>
        <v/>
      </c>
      <c r="F100" s="83">
        <f>ROUNDUP((F99+SUM($C99:E99)-SUM($C100:E100)*$N$1)/$N$1,0)</f>
        <v/>
      </c>
      <c r="G100" s="83">
        <f>ROUNDUP((G99+SUM($C99:F99)-SUM($C100:F100)*$N$1)/$N$1,0)</f>
        <v/>
      </c>
      <c r="H100" s="83">
        <f>ROUNDUP((H99+SUM($C99:G99)-SUM($C100:G100)*$N$1)/$N$1,0)</f>
        <v/>
      </c>
      <c r="I100" s="83">
        <f>ROUNDUP((I99+SUM($C99:H99)-SUM($C100:H100)*$N$1)/$N$1,0)</f>
        <v/>
      </c>
      <c r="J100" s="83">
        <f>ROUNDUP((J99+SUM($C99:I99)-SUM($C100:I100)*$N$1)/$N$1,0)</f>
        <v/>
      </c>
      <c r="K100" s="83">
        <f>ROUNDUP((K99+SUM($C99:J99)-SUM($C100:J100)*$N$1)/$N$1,0)</f>
        <v/>
      </c>
      <c r="L100" s="88">
        <f>SUM(C100:K100)</f>
        <v/>
      </c>
      <c r="M100" s="125" t="n"/>
    </row>
    <row r="101" ht="24" customHeight="1">
      <c r="A101" s="11" t="n"/>
      <c r="B101" s="89" t="inlineStr">
        <is>
          <t>生命值</t>
        </is>
      </c>
      <c r="C101" s="90" t="inlineStr">
        <is>
          <t>2</t>
        </is>
      </c>
      <c r="D101" s="90" t="inlineStr">
        <is>
          <t>4</t>
        </is>
      </c>
      <c r="E101" s="90" t="inlineStr">
        <is>
          <t>8</t>
        </is>
      </c>
      <c r="F101" s="90" t="inlineStr">
        <is>
          <t>12</t>
        </is>
      </c>
      <c r="G101" s="90" t="inlineStr">
        <is>
          <t>16</t>
        </is>
      </c>
      <c r="H101" s="90" t="inlineStr">
        <is>
          <t>22</t>
        </is>
      </c>
      <c r="I101" s="90" t="inlineStr">
        <is>
          <t>28</t>
        </is>
      </c>
      <c r="J101" s="90" t="inlineStr">
        <is>
          <t>34</t>
        </is>
      </c>
      <c r="K101" s="90" t="inlineStr">
        <is>
          <t>40</t>
        </is>
      </c>
      <c r="L101" s="224" t="inlineStr">
        <is>
          <t>50</t>
        </is>
      </c>
      <c r="M101" s="125" t="n"/>
    </row>
    <row r="102" ht="24" customHeight="1">
      <c r="A102" s="11" t="n"/>
      <c r="B102" s="558" t="inlineStr">
        <is>
          <t>战斗力</t>
        </is>
      </c>
      <c r="C102" s="566" t="inlineStr">
        <is>
          <t>0.2</t>
        </is>
      </c>
      <c r="D102" s="566" t="inlineStr">
        <is>
          <t>0.4</t>
        </is>
      </c>
      <c r="E102" s="566" t="inlineStr">
        <is>
          <t>0.8</t>
        </is>
      </c>
      <c r="F102" s="566" t="inlineStr">
        <is>
          <t>1.2</t>
        </is>
      </c>
      <c r="G102" s="566" t="inlineStr">
        <is>
          <t>1.6</t>
        </is>
      </c>
      <c r="H102" s="566" t="inlineStr">
        <is>
          <t>2</t>
        </is>
      </c>
      <c r="I102" s="566" t="inlineStr">
        <is>
          <t>2.6</t>
        </is>
      </c>
      <c r="J102" s="566" t="inlineStr">
        <is>
          <t>3.2</t>
        </is>
      </c>
      <c r="K102" s="566" t="inlineStr">
        <is>
          <t>4</t>
        </is>
      </c>
      <c r="L102" s="769" t="inlineStr">
        <is>
          <t>5.4</t>
        </is>
      </c>
      <c r="M102" s="125" t="n"/>
    </row>
    <row r="103" ht="24" customHeight="1">
      <c r="A103" s="11" t="n"/>
      <c r="B103" s="82" t="inlineStr">
        <is>
          <t>进度值</t>
        </is>
      </c>
      <c r="C103" s="83" t="inlineStr">
        <is>
          <t>100</t>
        </is>
      </c>
      <c r="D103" s="83" t="inlineStr">
        <is>
          <t>300</t>
        </is>
      </c>
      <c r="E103" s="83" t="inlineStr">
        <is>
          <t>700</t>
        </is>
      </c>
      <c r="F103" s="83" t="inlineStr">
        <is>
          <t>1400</t>
        </is>
      </c>
      <c r="G103" s="83" t="inlineStr">
        <is>
          <t>2600</t>
        </is>
      </c>
      <c r="H103" s="83" t="inlineStr">
        <is>
          <t>4400</t>
        </is>
      </c>
      <c r="I103" s="83" t="inlineStr">
        <is>
          <t>7000</t>
        </is>
      </c>
      <c r="J103" s="83" t="inlineStr">
        <is>
          <t>10400</t>
        </is>
      </c>
      <c r="K103" s="83" t="inlineStr">
        <is>
          <t>14700</t>
        </is>
      </c>
      <c r="L103" s="88" t="inlineStr">
        <is>
          <t>总计</t>
        </is>
      </c>
      <c r="M103" s="125" t="n"/>
    </row>
    <row r="104" ht="24" customHeight="1">
      <c r="A104" s="11" t="n"/>
      <c r="B104" s="82" t="inlineStr">
        <is>
          <t>满值内经</t>
        </is>
      </c>
      <c r="C104" s="83">
        <f>ROUNDUP(C103/$N$1,0)</f>
        <v/>
      </c>
      <c r="D104" s="83">
        <f>ROUNDUP((D103+SUM($C103:C103)-SUM($C104:C104)*$N$1)/$N$1,0)</f>
        <v/>
      </c>
      <c r="E104" s="83">
        <f>ROUNDUP((E103+SUM($C103:D103)-SUM($C104:D104)*$N$1)/$N$1,0)</f>
        <v/>
      </c>
      <c r="F104" s="83">
        <f>ROUNDUP((F103+SUM($C103:E103)-SUM($C104:E104)*$N$1)/$N$1,0)</f>
        <v/>
      </c>
      <c r="G104" s="83">
        <f>ROUNDUP((G103+SUM($C103:F103)-SUM($C104:F104)*$N$1)/$N$1,0)</f>
        <v/>
      </c>
      <c r="H104" s="83">
        <f>ROUNDUP((H103+SUM($C103:G103)-SUM($C104:G104)*$N$1)/$N$1,0)</f>
        <v/>
      </c>
      <c r="I104" s="83">
        <f>ROUNDUP((I103+SUM($C103:H103)-SUM($C104:H104)*$N$1)/$N$1,0)</f>
        <v/>
      </c>
      <c r="J104" s="83">
        <f>ROUNDUP((J103+SUM($C103:I103)-SUM($C104:I104)*$N$1)/$N$1,0)</f>
        <v/>
      </c>
      <c r="K104" s="83">
        <f>ROUNDUP((K103+SUM($C103:J103)-SUM($C104:J104)*$N$1)/$N$1,0)</f>
        <v/>
      </c>
      <c r="L104" s="88">
        <f>SUM(C104:K104)</f>
        <v/>
      </c>
      <c r="M104" s="125" t="n"/>
    </row>
    <row r="105" ht="24" customHeight="1">
      <c r="A105" s="11" t="n"/>
      <c r="B105" s="82" t="inlineStr">
        <is>
          <t>空手附减</t>
        </is>
      </c>
      <c r="C105" s="83" t="inlineStr">
        <is>
          <t>1</t>
        </is>
      </c>
      <c r="D105" s="83" t="inlineStr">
        <is>
          <t>2</t>
        </is>
      </c>
      <c r="E105" s="83" t="inlineStr">
        <is>
          <t>3</t>
        </is>
      </c>
      <c r="F105" s="83" t="inlineStr">
        <is>
          <t>6</t>
        </is>
      </c>
      <c r="G105" s="83" t="inlineStr">
        <is>
          <t>9</t>
        </is>
      </c>
      <c r="H105" s="83" t="inlineStr">
        <is>
          <t>12</t>
        </is>
      </c>
      <c r="I105" s="83" t="inlineStr">
        <is>
          <t>16</t>
        </is>
      </c>
      <c r="J105" s="83" t="inlineStr">
        <is>
          <t>20</t>
        </is>
      </c>
      <c r="K105" s="83" t="inlineStr">
        <is>
          <t>24</t>
        </is>
      </c>
      <c r="L105" s="84" t="inlineStr">
        <is>
          <t>30</t>
        </is>
      </c>
      <c r="M105" s="125" t="n"/>
    </row>
    <row r="106" ht="24" customHeight="1">
      <c r="A106" s="11" t="n"/>
      <c r="B106" s="89" t="inlineStr">
        <is>
          <t>技能抗穿</t>
        </is>
      </c>
      <c r="C106" s="90" t="inlineStr">
        <is>
          <t>1%</t>
        </is>
      </c>
      <c r="D106" s="90" t="inlineStr">
        <is>
          <t>2%</t>
        </is>
      </c>
      <c r="E106" s="90" t="inlineStr">
        <is>
          <t>3%</t>
        </is>
      </c>
      <c r="F106" s="90" t="inlineStr">
        <is>
          <t>4%</t>
        </is>
      </c>
      <c r="G106" s="90" t="inlineStr">
        <is>
          <t>6%</t>
        </is>
      </c>
      <c r="H106" s="90" t="inlineStr">
        <is>
          <t>8%</t>
        </is>
      </c>
      <c r="I106" s="90" t="inlineStr">
        <is>
          <t>10%</t>
        </is>
      </c>
      <c r="J106" s="90" t="inlineStr">
        <is>
          <t>13%</t>
        </is>
      </c>
      <c r="K106" s="90" t="inlineStr">
        <is>
          <t>16%</t>
        </is>
      </c>
      <c r="L106" s="224" t="inlineStr">
        <is>
          <t>20%</t>
        </is>
      </c>
      <c r="M106" s="125" t="n"/>
    </row>
  </sheetData>
  <mergeCells count="35">
    <mergeCell ref="F4:G4"/>
    <mergeCell ref="B3:C3"/>
    <mergeCell ref="B1:G1"/>
    <mergeCell ref="H1:L1"/>
    <mergeCell ref="A37:A45"/>
    <mergeCell ref="H2:M2"/>
    <mergeCell ref="F3:G3"/>
    <mergeCell ref="B2:C2"/>
    <mergeCell ref="D2:E2"/>
    <mergeCell ref="M37:M45"/>
    <mergeCell ref="A46:A58"/>
    <mergeCell ref="M46:M58"/>
    <mergeCell ref="A85:A97"/>
    <mergeCell ref="H3:M3"/>
    <mergeCell ref="A14:A26"/>
    <mergeCell ref="F2:G2"/>
    <mergeCell ref="B5:G5"/>
    <mergeCell ref="H5:M5"/>
    <mergeCell ref="A2:A5"/>
    <mergeCell ref="A72:A84"/>
    <mergeCell ref="M85:M97"/>
    <mergeCell ref="D4:E4"/>
    <mergeCell ref="M14:M26"/>
    <mergeCell ref="M72:M84"/>
    <mergeCell ref="D3:E3"/>
    <mergeCell ref="A27:A36"/>
    <mergeCell ref="A98:A106"/>
    <mergeCell ref="H4:M4"/>
    <mergeCell ref="A7:A13"/>
    <mergeCell ref="A59:A71"/>
    <mergeCell ref="M27:M36"/>
    <mergeCell ref="M98:M106"/>
    <mergeCell ref="M7:M13"/>
    <mergeCell ref="M59:M71"/>
    <mergeCell ref="B4:C4"/>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D2" r:id="rId3"/>
    <hyperlink xmlns:r="http://schemas.openxmlformats.org/officeDocument/2006/relationships" ref="F2" r:id="rId4"/>
    <hyperlink xmlns:r="http://schemas.openxmlformats.org/officeDocument/2006/relationships" ref="B3" r:id="rId5"/>
    <hyperlink xmlns:r="http://schemas.openxmlformats.org/officeDocument/2006/relationships" ref="D3" r:id="rId6"/>
    <hyperlink xmlns:r="http://schemas.openxmlformats.org/officeDocument/2006/relationships" ref="F3" r:id="rId7"/>
    <hyperlink xmlns:r="http://schemas.openxmlformats.org/officeDocument/2006/relationships" ref="B4" r:id="rId8"/>
    <hyperlink xmlns:r="http://schemas.openxmlformats.org/officeDocument/2006/relationships" ref="D4" r:id="rId9"/>
    <hyperlink xmlns:r="http://schemas.openxmlformats.org/officeDocument/2006/relationships" ref="F4" r:id="rId10"/>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12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s>
  <sheetData>
    <row r="1" ht="24" customHeight="1">
      <c r="A1" s="140" t="inlineStr">
        <is>
          <t>佣兵助阵</t>
        </is>
      </c>
      <c r="B1" s="1104" t="inlineStr">
        <is>
          <t>名称</t>
        </is>
      </c>
      <c r="C1" s="3" t="n"/>
      <c r="D1" s="3" t="n"/>
      <c r="E1" s="3" t="n"/>
      <c r="F1" s="3" t="n"/>
      <c r="G1" s="120" t="n"/>
      <c r="H1" s="1322" t="inlineStr">
        <is>
          <t>祝福详情：进度模式，永久有效。</t>
        </is>
      </c>
      <c r="I1" s="3" t="n"/>
      <c r="J1" s="3" t="n"/>
      <c r="K1" s="3" t="n"/>
      <c r="L1" s="3" t="n"/>
      <c r="M1" s="1349">
        <f>首页索引!$M$1</f>
        <v/>
      </c>
      <c r="N1" s="386">
        <f>@IF($M$1="中秋祝福",10,IF($M$1="周年祝福",10,IF($M$1="春节祝福",10,10)))</f>
        <v/>
      </c>
    </row>
    <row r="2" ht="24" customHeight="1">
      <c r="A2" s="1336" t="inlineStr">
        <is>
          <t>九章算术</t>
        </is>
      </c>
      <c r="B2" s="1346" t="inlineStr">
        <is>
          <t>1、方田量地</t>
        </is>
      </c>
      <c r="C2" s="124" t="n"/>
      <c r="D2" s="1325" t="inlineStr">
        <is>
          <t>2、粟米易算</t>
        </is>
      </c>
      <c r="E2" s="124" t="n"/>
      <c r="F2" s="1325" t="inlineStr">
        <is>
          <t>3、衰分定序</t>
        </is>
      </c>
      <c r="G2" s="124" t="n"/>
      <c r="H2" s="1350" t="inlineStr">
        <is>
          <t>常规祝福：固定10点经验值。九章算术100斗豆。</t>
        </is>
      </c>
      <c r="I2" s="123" t="n"/>
      <c r="J2" s="123" t="n"/>
      <c r="K2" s="123" t="n"/>
      <c r="L2" s="123" t="n"/>
      <c r="M2" s="124" t="n"/>
    </row>
    <row r="3" ht="24" customHeight="1">
      <c r="A3" s="414" t="n"/>
      <c r="B3" s="1339" t="inlineStr">
        <is>
          <t>4、少广开隅</t>
        </is>
      </c>
      <c r="C3" s="130" t="n"/>
      <c r="D3" s="935" t="inlineStr">
        <is>
          <t>5、商功计筑</t>
        </is>
      </c>
      <c r="E3" s="130" t="n"/>
      <c r="F3" s="935" t="inlineStr">
        <is>
          <t>6、均输平准</t>
        </is>
      </c>
      <c r="G3" s="130" t="n"/>
      <c r="H3" s="1351" t="inlineStr">
        <is>
          <t>春节祝福：固定10点经验值。九章算术100斗豆。</t>
        </is>
      </c>
      <c r="I3" s="111" t="n"/>
      <c r="J3" s="111" t="n"/>
      <c r="K3" s="111" t="n"/>
      <c r="L3" s="111" t="n"/>
      <c r="M3" s="186" t="n"/>
    </row>
    <row r="4" ht="24" customHeight="1">
      <c r="A4" s="414" t="n"/>
      <c r="B4" s="1339" t="inlineStr">
        <is>
          <t>7、盈不足术</t>
        </is>
      </c>
      <c r="C4" s="130" t="n"/>
      <c r="D4" s="935" t="inlineStr">
        <is>
          <t>8、方程正负</t>
        </is>
      </c>
      <c r="E4" s="130" t="n"/>
      <c r="F4" s="935" t="inlineStr">
        <is>
          <t>9、勾股测天</t>
        </is>
      </c>
      <c r="G4" s="130" t="n"/>
      <c r="H4" s="1351" t="inlineStr">
        <is>
          <t>周年祝福：固定10点经验值。九章算术100斗豆。</t>
        </is>
      </c>
      <c r="I4" s="111" t="n"/>
      <c r="J4" s="111" t="n"/>
      <c r="K4" s="111" t="n"/>
      <c r="L4" s="111" t="n"/>
      <c r="M4" s="186" t="n"/>
    </row>
    <row r="5" ht="24" customHeight="1">
      <c r="A5" s="800" t="n"/>
      <c r="B5" s="1342" t="inlineStr">
        <is>
          <t>激活全部属性奖励佣兵抗韧35.0%</t>
        </is>
      </c>
      <c r="C5" s="194" t="n"/>
      <c r="D5" s="194" t="n"/>
      <c r="E5" s="194" t="n"/>
      <c r="F5" s="194" t="n"/>
      <c r="G5" s="410" t="n"/>
      <c r="H5" s="1352" t="inlineStr">
        <is>
          <t>中秋祝福：固定10点经验值。九章算术100斗豆。</t>
        </is>
      </c>
      <c r="I5" s="113" t="n"/>
      <c r="J5" s="113" t="n"/>
      <c r="K5" s="113" t="n"/>
      <c r="L5" s="113" t="n"/>
      <c r="M5" s="1259" t="n"/>
    </row>
    <row r="6" ht="24" customHeight="1">
      <c r="A6" s="389" t="inlineStr">
        <is>
          <t>名称</t>
        </is>
      </c>
      <c r="B6" s="96" t="inlineStr">
        <is>
          <t>属性</t>
        </is>
      </c>
      <c r="C6" s="96" t="inlineStr">
        <is>
          <t>1级</t>
        </is>
      </c>
      <c r="D6" s="96" t="inlineStr">
        <is>
          <t>2级</t>
        </is>
      </c>
      <c r="E6" s="96" t="inlineStr">
        <is>
          <t>3级</t>
        </is>
      </c>
      <c r="F6" s="96" t="inlineStr">
        <is>
          <t>4级</t>
        </is>
      </c>
      <c r="G6" s="96" t="inlineStr">
        <is>
          <t>5级</t>
        </is>
      </c>
      <c r="H6" s="1052" t="inlineStr">
        <is>
          <t>6级</t>
        </is>
      </c>
      <c r="I6" s="1052" t="inlineStr">
        <is>
          <t>7级</t>
        </is>
      </c>
      <c r="J6" s="1052" t="inlineStr">
        <is>
          <t>8级</t>
        </is>
      </c>
      <c r="K6" s="1052" t="inlineStr">
        <is>
          <t>9级</t>
        </is>
      </c>
      <c r="L6" s="1122" t="inlineStr">
        <is>
          <t>10级</t>
        </is>
      </c>
      <c r="M6" s="945" t="inlineStr">
        <is>
          <t>激活要求</t>
        </is>
      </c>
    </row>
    <row r="7" ht="24" customHeight="1">
      <c r="A7" s="81" t="inlineStr">
        <is>
          <t>方田量地
45级开放</t>
        </is>
      </c>
      <c r="B7" s="234" t="inlineStr">
        <is>
          <t>战斗力</t>
        </is>
      </c>
      <c r="C7" s="340" t="inlineStr">
        <is>
          <t>0.4</t>
        </is>
      </c>
      <c r="D7" s="340" t="inlineStr">
        <is>
          <t>0.8</t>
        </is>
      </c>
      <c r="E7" s="340" t="inlineStr">
        <is>
          <t>1.6</t>
        </is>
      </c>
      <c r="F7" s="340" t="inlineStr">
        <is>
          <t>2.4</t>
        </is>
      </c>
      <c r="G7" s="340" t="inlineStr">
        <is>
          <t>3.2</t>
        </is>
      </c>
      <c r="H7" s="340" t="inlineStr">
        <is>
          <t>4</t>
        </is>
      </c>
      <c r="I7" s="340" t="inlineStr">
        <is>
          <t>5.2</t>
        </is>
      </c>
      <c r="J7" s="340" t="inlineStr">
        <is>
          <t>6.4</t>
        </is>
      </c>
      <c r="K7" s="340" t="inlineStr">
        <is>
          <t>8</t>
        </is>
      </c>
      <c r="L7" s="207" t="inlineStr">
        <is>
          <t>10.8</t>
        </is>
      </c>
      <c r="M7" s="1347" t="inlineStr">
        <is>
          <t>郭嘉
战斗力85
贾诩
战斗力85</t>
        </is>
      </c>
    </row>
    <row r="8" ht="24" customHeight="1">
      <c r="A8" s="11" t="n"/>
      <c r="B8" s="82" t="inlineStr">
        <is>
          <t>进度值</t>
        </is>
      </c>
      <c r="C8" s="83" t="inlineStr">
        <is>
          <t>200</t>
        </is>
      </c>
      <c r="D8" s="83" t="inlineStr">
        <is>
          <t>200</t>
        </is>
      </c>
      <c r="E8" s="83" t="inlineStr">
        <is>
          <t>400</t>
        </is>
      </c>
      <c r="F8" s="83" t="inlineStr">
        <is>
          <t>1000</t>
        </is>
      </c>
      <c r="G8" s="83" t="inlineStr">
        <is>
          <t>1500</t>
        </is>
      </c>
      <c r="H8" s="83" t="inlineStr">
        <is>
          <t>2300</t>
        </is>
      </c>
      <c r="I8" s="83" t="inlineStr">
        <is>
          <t>3100</t>
        </is>
      </c>
      <c r="J8" s="83" t="inlineStr">
        <is>
          <t>4300</t>
        </is>
      </c>
      <c r="K8" s="83" t="inlineStr">
        <is>
          <t>5400</t>
        </is>
      </c>
      <c r="L8" s="88" t="inlineStr">
        <is>
          <t>总计</t>
        </is>
      </c>
      <c r="M8" s="125" t="n"/>
    </row>
    <row r="9" ht="24" customHeight="1">
      <c r="A9" s="11" t="n"/>
      <c r="B9" s="82" t="inlineStr">
        <is>
          <t>满值算术</t>
        </is>
      </c>
      <c r="C9" s="83">
        <f>ROUNDUP(C8/$N$1,0)</f>
        <v/>
      </c>
      <c r="D9" s="83">
        <f>ROUNDUP((D8+SUM($C8:C8)-SUM($C9:C9)*$N$1)/$N$1,0)</f>
        <v/>
      </c>
      <c r="E9" s="83">
        <f>ROUNDUP((E8+SUM($C8:D8)-SUM($C9:D9)*$N$1)/$N$1,0)</f>
        <v/>
      </c>
      <c r="F9" s="83">
        <f>ROUNDUP((F8+SUM($C8:E8)-SUM($C9:E9)*$N$1)/$N$1,0)</f>
        <v/>
      </c>
      <c r="G9" s="83">
        <f>ROUNDUP((G8+SUM($C8:F8)-SUM($C9:F9)*$N$1)/$N$1,0)</f>
        <v/>
      </c>
      <c r="H9" s="83">
        <f>ROUNDUP((H8+SUM($C8:G8)-SUM($C9:G9)*$N$1)/$N$1,0)</f>
        <v/>
      </c>
      <c r="I9" s="83">
        <f>ROUNDUP((I8+SUM($C8:H8)-SUM($C9:H9)*$N$1)/$N$1,0)</f>
        <v/>
      </c>
      <c r="J9" s="83">
        <f>ROUNDUP((J8+SUM($C8:I8)-SUM($C9:I9)*$N$1)/$N$1,0)</f>
        <v/>
      </c>
      <c r="K9" s="83">
        <f>ROUNDUP((K8+SUM($C8:J8)-SUM($C9:J9)*$N$1)/$N$1,0)</f>
        <v/>
      </c>
      <c r="L9" s="88">
        <f>SUM(C9:K9)</f>
        <v/>
      </c>
      <c r="M9" s="125" t="n"/>
    </row>
    <row r="10" ht="24" customHeight="1">
      <c r="A10" s="11" t="n"/>
      <c r="B10" s="810" t="inlineStr">
        <is>
          <t>生命值</t>
        </is>
      </c>
      <c r="C10" s="343" t="inlineStr">
        <is>
          <t>4</t>
        </is>
      </c>
      <c r="D10" s="343" t="inlineStr">
        <is>
          <t>8</t>
        </is>
      </c>
      <c r="E10" s="343" t="inlineStr">
        <is>
          <t>16</t>
        </is>
      </c>
      <c r="F10" s="343" t="inlineStr">
        <is>
          <t>24</t>
        </is>
      </c>
      <c r="G10" s="343" t="inlineStr">
        <is>
          <t>32</t>
        </is>
      </c>
      <c r="H10" s="343" t="inlineStr">
        <is>
          <t>44</t>
        </is>
      </c>
      <c r="I10" s="343" t="inlineStr">
        <is>
          <t>56</t>
        </is>
      </c>
      <c r="J10" s="343" t="inlineStr">
        <is>
          <t>68</t>
        </is>
      </c>
      <c r="K10" s="343" t="inlineStr">
        <is>
          <t>80</t>
        </is>
      </c>
      <c r="L10" s="344" t="inlineStr">
        <is>
          <t>100</t>
        </is>
      </c>
      <c r="M10" s="125" t="n"/>
    </row>
    <row r="11" ht="24" customHeight="1">
      <c r="A11" s="11" t="n"/>
      <c r="B11" s="234" t="inlineStr">
        <is>
          <t>战斗力</t>
        </is>
      </c>
      <c r="C11" s="340" t="inlineStr">
        <is>
          <t>0.2</t>
        </is>
      </c>
      <c r="D11" s="340" t="inlineStr">
        <is>
          <t>0.4</t>
        </is>
      </c>
      <c r="E11" s="340" t="inlineStr">
        <is>
          <t>0.8</t>
        </is>
      </c>
      <c r="F11" s="340" t="inlineStr">
        <is>
          <t>1.2</t>
        </is>
      </c>
      <c r="G11" s="340" t="inlineStr">
        <is>
          <t>1.6</t>
        </is>
      </c>
      <c r="H11" s="340" t="inlineStr">
        <is>
          <t>2</t>
        </is>
      </c>
      <c r="I11" s="340" t="inlineStr">
        <is>
          <t>2.6</t>
        </is>
      </c>
      <c r="J11" s="340" t="inlineStr">
        <is>
          <t>3.2</t>
        </is>
      </c>
      <c r="K11" s="340" t="inlineStr">
        <is>
          <t>4</t>
        </is>
      </c>
      <c r="L11" s="207" t="inlineStr">
        <is>
          <t>5.4</t>
        </is>
      </c>
      <c r="M11" s="125" t="n"/>
    </row>
    <row r="12" ht="24" customHeight="1">
      <c r="A12" s="11" t="n"/>
      <c r="B12" s="82" t="inlineStr">
        <is>
          <t>进度值</t>
        </is>
      </c>
      <c r="C12" s="83" t="inlineStr">
        <is>
          <t>160</t>
        </is>
      </c>
      <c r="D12" s="83" t="inlineStr">
        <is>
          <t>160</t>
        </is>
      </c>
      <c r="E12" s="83" t="inlineStr">
        <is>
          <t>320</t>
        </is>
      </c>
      <c r="F12" s="83" t="inlineStr">
        <is>
          <t>800</t>
        </is>
      </c>
      <c r="G12" s="83" t="inlineStr">
        <is>
          <t>1200</t>
        </is>
      </c>
      <c r="H12" s="83" t="inlineStr">
        <is>
          <t>1840</t>
        </is>
      </c>
      <c r="I12" s="83" t="inlineStr">
        <is>
          <t>2480</t>
        </is>
      </c>
      <c r="J12" s="83" t="inlineStr">
        <is>
          <t>3440</t>
        </is>
      </c>
      <c r="K12" s="83" t="inlineStr">
        <is>
          <t>4320</t>
        </is>
      </c>
      <c r="L12" s="88" t="inlineStr">
        <is>
          <t>总计</t>
        </is>
      </c>
      <c r="M12" s="125" t="n"/>
    </row>
    <row r="13" ht="24" customHeight="1">
      <c r="A13" s="11" t="n"/>
      <c r="B13" s="82" t="inlineStr">
        <is>
          <t>满值算术</t>
        </is>
      </c>
      <c r="C13" s="83">
        <f>ROUNDUP(C12/$N$1,0)</f>
        <v/>
      </c>
      <c r="D13" s="83">
        <f>ROUNDUP((D12+SUM($C12:C12)-SUM($C13:C13)*$N$1)/$N$1,0)</f>
        <v/>
      </c>
      <c r="E13" s="83">
        <f>ROUNDUP((E12+SUM($C12:D12)-SUM($C13:D13)*$N$1)/$N$1,0)</f>
        <v/>
      </c>
      <c r="F13" s="83">
        <f>ROUNDUP((F12+SUM($C12:E12)-SUM($C13:E13)*$N$1)/$N$1,0)</f>
        <v/>
      </c>
      <c r="G13" s="83">
        <f>ROUNDUP((G12+SUM($C12:F12)-SUM($C13:F13)*$N$1)/$N$1,0)</f>
        <v/>
      </c>
      <c r="H13" s="83">
        <f>ROUNDUP((H12+SUM($C12:G12)-SUM($C13:G13)*$N$1)/$N$1,0)</f>
        <v/>
      </c>
      <c r="I13" s="83">
        <f>ROUNDUP((I12+SUM($C12:H12)-SUM($C13:H13)*$N$1)/$N$1,0)</f>
        <v/>
      </c>
      <c r="J13" s="83">
        <f>ROUNDUP((J12+SUM($C12:I12)-SUM($C13:I13)*$N$1)/$N$1,0)</f>
        <v/>
      </c>
      <c r="K13" s="83">
        <f>ROUNDUP((K12+SUM($C12:J12)-SUM($C13:J13)*$N$1)/$N$1,0)</f>
        <v/>
      </c>
      <c r="L13" s="88">
        <f>SUM(C13:K13)</f>
        <v/>
      </c>
      <c r="M13" s="125" t="n"/>
    </row>
    <row r="14" ht="24" customHeight="1">
      <c r="A14" s="11" t="n"/>
      <c r="B14" s="82" t="inlineStr">
        <is>
          <t>力量值</t>
        </is>
      </c>
      <c r="C14" s="83" t="inlineStr">
        <is>
          <t>1</t>
        </is>
      </c>
      <c r="D14" s="83" t="inlineStr">
        <is>
          <t>2</t>
        </is>
      </c>
      <c r="E14" s="83" t="inlineStr">
        <is>
          <t>3</t>
        </is>
      </c>
      <c r="F14" s="83" t="inlineStr">
        <is>
          <t>4</t>
        </is>
      </c>
      <c r="G14" s="83" t="inlineStr">
        <is>
          <t>5</t>
        </is>
      </c>
      <c r="H14" s="83" t="inlineStr">
        <is>
          <t>6</t>
        </is>
      </c>
      <c r="I14" s="83" t="inlineStr">
        <is>
          <t>8</t>
        </is>
      </c>
      <c r="J14" s="83" t="inlineStr">
        <is>
          <t>10</t>
        </is>
      </c>
      <c r="K14" s="83" t="inlineStr">
        <is>
          <t>12</t>
        </is>
      </c>
      <c r="L14" s="84" t="inlineStr">
        <is>
          <t>15</t>
        </is>
      </c>
      <c r="M14" s="125" t="n"/>
    </row>
    <row r="15" ht="24" customHeight="1">
      <c r="A15" s="11" t="n"/>
      <c r="B15" s="234" t="inlineStr">
        <is>
          <t>战斗力</t>
        </is>
      </c>
      <c r="C15" s="340" t="inlineStr">
        <is>
          <t>0.2</t>
        </is>
      </c>
      <c r="D15" s="340" t="inlineStr">
        <is>
          <t>0.4</t>
        </is>
      </c>
      <c r="E15" s="340" t="inlineStr">
        <is>
          <t>0.8</t>
        </is>
      </c>
      <c r="F15" s="340" t="inlineStr">
        <is>
          <t>1.2</t>
        </is>
      </c>
      <c r="G15" s="340" t="inlineStr">
        <is>
          <t>1.6</t>
        </is>
      </c>
      <c r="H15" s="340" t="inlineStr">
        <is>
          <t>2</t>
        </is>
      </c>
      <c r="I15" s="340" t="inlineStr">
        <is>
          <t>2.6</t>
        </is>
      </c>
      <c r="J15" s="340" t="inlineStr">
        <is>
          <t>3.2</t>
        </is>
      </c>
      <c r="K15" s="340" t="inlineStr">
        <is>
          <t>4</t>
        </is>
      </c>
      <c r="L15" s="207" t="inlineStr">
        <is>
          <t>5.4</t>
        </is>
      </c>
      <c r="M15" s="125" t="n"/>
    </row>
    <row r="16" ht="24" customHeight="1">
      <c r="A16" s="11" t="n"/>
      <c r="B16" s="82" t="inlineStr">
        <is>
          <t>进度值</t>
        </is>
      </c>
      <c r="C16" s="83" t="inlineStr">
        <is>
          <t>100</t>
        </is>
      </c>
      <c r="D16" s="83" t="inlineStr">
        <is>
          <t>100</t>
        </is>
      </c>
      <c r="E16" s="83" t="inlineStr">
        <is>
          <t>200</t>
        </is>
      </c>
      <c r="F16" s="83" t="inlineStr">
        <is>
          <t>500</t>
        </is>
      </c>
      <c r="G16" s="83" t="inlineStr">
        <is>
          <t>750</t>
        </is>
      </c>
      <c r="H16" s="83" t="inlineStr">
        <is>
          <t>1150</t>
        </is>
      </c>
      <c r="I16" s="83" t="inlineStr">
        <is>
          <t>1550</t>
        </is>
      </c>
      <c r="J16" s="83" t="inlineStr">
        <is>
          <t>2150</t>
        </is>
      </c>
      <c r="K16" s="83" t="inlineStr">
        <is>
          <t>2700</t>
        </is>
      </c>
      <c r="L16" s="88" t="inlineStr">
        <is>
          <t>总计</t>
        </is>
      </c>
      <c r="M16" s="125" t="n"/>
    </row>
    <row r="17" ht="24" customHeight="1">
      <c r="A17" s="11" t="n"/>
      <c r="B17" s="82" t="inlineStr">
        <is>
          <t>满值算术</t>
        </is>
      </c>
      <c r="C17" s="83">
        <f>ROUNDUP(C16/$N$1,0)</f>
        <v/>
      </c>
      <c r="D17" s="83">
        <f>ROUNDUP((D16+SUM($C16:C16)-SUM($C17:C17)*$N$1)/$N$1,0)</f>
        <v/>
      </c>
      <c r="E17" s="83">
        <f>ROUNDUP((E16+SUM($C16:D16)-SUM($C17:D17)*$N$1)/$N$1,0)</f>
        <v/>
      </c>
      <c r="F17" s="83">
        <f>ROUNDUP((F16+SUM($C16:E16)-SUM($C17:E17)*$N$1)/$N$1,0)</f>
        <v/>
      </c>
      <c r="G17" s="83">
        <f>ROUNDUP((G16+SUM($C16:F16)-SUM($C17:F17)*$N$1)/$N$1,0)</f>
        <v/>
      </c>
      <c r="H17" s="83">
        <f>ROUNDUP((H16+SUM($C16:G16)-SUM($C17:G17)*$N$1)/$N$1,0)</f>
        <v/>
      </c>
      <c r="I17" s="83">
        <f>ROUNDUP((I16+SUM($C16:H16)-SUM($C17:H17)*$N$1)/$N$1,0)</f>
        <v/>
      </c>
      <c r="J17" s="83">
        <f>ROUNDUP((J16+SUM($C16:I16)-SUM($C17:I17)*$N$1)/$N$1,0)</f>
        <v/>
      </c>
      <c r="K17" s="83">
        <f>ROUNDUP((K16+SUM($C16:J16)-SUM($C17:J17)*$N$1)/$N$1,0)</f>
        <v/>
      </c>
      <c r="L17" s="88">
        <f>SUM(C17:K17)</f>
        <v/>
      </c>
      <c r="M17" s="125" t="n"/>
    </row>
    <row r="18" ht="24" customHeight="1">
      <c r="A18" s="11" t="n"/>
      <c r="B18" s="82" t="inlineStr">
        <is>
          <t>敏捷值</t>
        </is>
      </c>
      <c r="C18" s="83" t="inlineStr">
        <is>
          <t>1</t>
        </is>
      </c>
      <c r="D18" s="83" t="inlineStr">
        <is>
          <t>2</t>
        </is>
      </c>
      <c r="E18" s="83" t="inlineStr">
        <is>
          <t>3</t>
        </is>
      </c>
      <c r="F18" s="83" t="inlineStr">
        <is>
          <t>4</t>
        </is>
      </c>
      <c r="G18" s="83" t="inlineStr">
        <is>
          <t>5</t>
        </is>
      </c>
      <c r="H18" s="83" t="inlineStr">
        <is>
          <t>6</t>
        </is>
      </c>
      <c r="I18" s="83" t="inlineStr">
        <is>
          <t>8</t>
        </is>
      </c>
      <c r="J18" s="83" t="inlineStr">
        <is>
          <t>10</t>
        </is>
      </c>
      <c r="K18" s="83" t="inlineStr">
        <is>
          <t>12</t>
        </is>
      </c>
      <c r="L18" s="84" t="inlineStr">
        <is>
          <t>15</t>
        </is>
      </c>
      <c r="M18" s="125" t="n"/>
    </row>
    <row r="19" ht="24" customHeight="1">
      <c r="A19" s="11" t="n"/>
      <c r="B19" s="234" t="inlineStr">
        <is>
          <t>战斗力</t>
        </is>
      </c>
      <c r="C19" s="340" t="inlineStr">
        <is>
          <t>0.2</t>
        </is>
      </c>
      <c r="D19" s="340" t="inlineStr">
        <is>
          <t>0.4</t>
        </is>
      </c>
      <c r="E19" s="340" t="inlineStr">
        <is>
          <t>0.8</t>
        </is>
      </c>
      <c r="F19" s="340" t="inlineStr">
        <is>
          <t>1.2</t>
        </is>
      </c>
      <c r="G19" s="340" t="inlineStr">
        <is>
          <t>1.6</t>
        </is>
      </c>
      <c r="H19" s="340" t="inlineStr">
        <is>
          <t>2</t>
        </is>
      </c>
      <c r="I19" s="340" t="inlineStr">
        <is>
          <t>2.6</t>
        </is>
      </c>
      <c r="J19" s="340" t="inlineStr">
        <is>
          <t>3.2</t>
        </is>
      </c>
      <c r="K19" s="340" t="inlineStr">
        <is>
          <t>4</t>
        </is>
      </c>
      <c r="L19" s="207" t="inlineStr">
        <is>
          <t>5.4</t>
        </is>
      </c>
      <c r="M19" s="125" t="n"/>
    </row>
    <row r="20" ht="24" customHeight="1">
      <c r="A20" s="11" t="n"/>
      <c r="B20" s="82" t="inlineStr">
        <is>
          <t>进度值</t>
        </is>
      </c>
      <c r="C20" s="83" t="inlineStr">
        <is>
          <t>200</t>
        </is>
      </c>
      <c r="D20" s="83" t="inlineStr">
        <is>
          <t>200</t>
        </is>
      </c>
      <c r="E20" s="83" t="inlineStr">
        <is>
          <t>400</t>
        </is>
      </c>
      <c r="F20" s="83" t="inlineStr">
        <is>
          <t>1000</t>
        </is>
      </c>
      <c r="G20" s="83" t="inlineStr">
        <is>
          <t>1500</t>
        </is>
      </c>
      <c r="H20" s="83" t="inlineStr">
        <is>
          <t>2300</t>
        </is>
      </c>
      <c r="I20" s="83" t="inlineStr">
        <is>
          <t>3100</t>
        </is>
      </c>
      <c r="J20" s="83" t="inlineStr">
        <is>
          <t>4300</t>
        </is>
      </c>
      <c r="K20" s="83" t="inlineStr">
        <is>
          <t>5400</t>
        </is>
      </c>
      <c r="L20" s="88" t="inlineStr">
        <is>
          <t>总计</t>
        </is>
      </c>
      <c r="M20" s="125" t="n"/>
    </row>
    <row r="21" ht="24" customHeight="1">
      <c r="A21" s="11" t="n"/>
      <c r="B21" s="82" t="inlineStr">
        <is>
          <t>满值算术</t>
        </is>
      </c>
      <c r="C21" s="83">
        <f>ROUNDUP(C20/$N$1,0)</f>
        <v/>
      </c>
      <c r="D21" s="83">
        <f>ROUNDUP((D20+SUM($C20:C20)-SUM($C21:C21)*$N$1)/$N$1,0)</f>
        <v/>
      </c>
      <c r="E21" s="83">
        <f>ROUNDUP((E20+SUM($C20:D20)-SUM($C21:D21)*$N$1)/$N$1,0)</f>
        <v/>
      </c>
      <c r="F21" s="83">
        <f>ROUNDUP((F20+SUM($C20:E20)-SUM($C21:E21)*$N$1)/$N$1,0)</f>
        <v/>
      </c>
      <c r="G21" s="83">
        <f>ROUNDUP((G20+SUM($C20:F20)-SUM($C21:F21)*$N$1)/$N$1,0)</f>
        <v/>
      </c>
      <c r="H21" s="83">
        <f>ROUNDUP((H20+SUM($C20:G20)-SUM($C21:G21)*$N$1)/$N$1,0)</f>
        <v/>
      </c>
      <c r="I21" s="83">
        <f>ROUNDUP((I20+SUM($C20:H20)-SUM($C21:H21)*$N$1)/$N$1,0)</f>
        <v/>
      </c>
      <c r="J21" s="83">
        <f>ROUNDUP((J20+SUM($C20:I20)-SUM($C21:I21)*$N$1)/$N$1,0)</f>
        <v/>
      </c>
      <c r="K21" s="83">
        <f>ROUNDUP((K20+SUM($C20:J20)-SUM($C21:J21)*$N$1)/$N$1,0)</f>
        <v/>
      </c>
      <c r="L21" s="88">
        <f>SUM(C21:K21)</f>
        <v/>
      </c>
      <c r="M21" s="125" t="n"/>
    </row>
    <row r="22" ht="24" customHeight="1">
      <c r="A22" s="11" t="n"/>
      <c r="B22" s="89" t="inlineStr">
        <is>
          <t>速度值</t>
        </is>
      </c>
      <c r="C22" s="90" t="inlineStr">
        <is>
          <t>1</t>
        </is>
      </c>
      <c r="D22" s="90" t="inlineStr">
        <is>
          <t>2</t>
        </is>
      </c>
      <c r="E22" s="90" t="inlineStr">
        <is>
          <t>3</t>
        </is>
      </c>
      <c r="F22" s="90" t="inlineStr">
        <is>
          <t>4</t>
        </is>
      </c>
      <c r="G22" s="90" t="inlineStr">
        <is>
          <t>5</t>
        </is>
      </c>
      <c r="H22" s="90" t="inlineStr">
        <is>
          <t>6</t>
        </is>
      </c>
      <c r="I22" s="90" t="inlineStr">
        <is>
          <t>8</t>
        </is>
      </c>
      <c r="J22" s="90" t="inlineStr">
        <is>
          <t>10</t>
        </is>
      </c>
      <c r="K22" s="90" t="inlineStr">
        <is>
          <t>12</t>
        </is>
      </c>
      <c r="L22" s="224" t="inlineStr">
        <is>
          <t>15</t>
        </is>
      </c>
      <c r="M22" s="125" t="n"/>
    </row>
    <row r="23" ht="24" customHeight="1">
      <c r="A23" s="830" t="inlineStr">
        <is>
          <t>粟米易算
45级开放</t>
        </is>
      </c>
      <c r="B23" s="558" t="inlineStr">
        <is>
          <t>战斗力</t>
        </is>
      </c>
      <c r="C23" s="566" t="inlineStr">
        <is>
          <t>0.4</t>
        </is>
      </c>
      <c r="D23" s="566" t="inlineStr">
        <is>
          <t>0.8</t>
        </is>
      </c>
      <c r="E23" s="566" t="inlineStr">
        <is>
          <t>1.6</t>
        </is>
      </c>
      <c r="F23" s="566" t="inlineStr">
        <is>
          <t>2.4</t>
        </is>
      </c>
      <c r="G23" s="566" t="inlineStr">
        <is>
          <t>3.2</t>
        </is>
      </c>
      <c r="H23" s="566" t="inlineStr">
        <is>
          <t>4</t>
        </is>
      </c>
      <c r="I23" s="566" t="inlineStr">
        <is>
          <t>5.2</t>
        </is>
      </c>
      <c r="J23" s="566" t="inlineStr">
        <is>
          <t>6.4</t>
        </is>
      </c>
      <c r="K23" s="566" t="inlineStr">
        <is>
          <t>8</t>
        </is>
      </c>
      <c r="L23" s="769" t="inlineStr">
        <is>
          <t>10.8</t>
        </is>
      </c>
      <c r="M23" s="1348" t="inlineStr">
        <is>
          <t>鹅灵儿
战斗力90
鹅逍遥
战斗力90</t>
        </is>
      </c>
    </row>
    <row r="24" ht="24" customHeight="1">
      <c r="A24" s="11" t="n"/>
      <c r="B24" s="82" t="inlineStr">
        <is>
          <t>进度值</t>
        </is>
      </c>
      <c r="C24" s="83" t="inlineStr">
        <is>
          <t>200</t>
        </is>
      </c>
      <c r="D24" s="83" t="inlineStr">
        <is>
          <t>200</t>
        </is>
      </c>
      <c r="E24" s="83" t="inlineStr">
        <is>
          <t>400</t>
        </is>
      </c>
      <c r="F24" s="83" t="inlineStr">
        <is>
          <t>1000</t>
        </is>
      </c>
      <c r="G24" s="83" t="inlineStr">
        <is>
          <t>1500</t>
        </is>
      </c>
      <c r="H24" s="83" t="inlineStr">
        <is>
          <t>2300</t>
        </is>
      </c>
      <c r="I24" s="83" t="inlineStr">
        <is>
          <t>3100</t>
        </is>
      </c>
      <c r="J24" s="83" t="inlineStr">
        <is>
          <t>4300</t>
        </is>
      </c>
      <c r="K24" s="83" t="inlineStr">
        <is>
          <t>5400</t>
        </is>
      </c>
      <c r="L24" s="88" t="inlineStr">
        <is>
          <t>总计</t>
        </is>
      </c>
      <c r="M24" s="125" t="n"/>
    </row>
    <row r="25" ht="24" customHeight="1">
      <c r="A25" s="11" t="n"/>
      <c r="B25" s="82" t="inlineStr">
        <is>
          <t>满值算术</t>
        </is>
      </c>
      <c r="C25" s="83">
        <f>ROUNDUP(C24/$N$1,0)</f>
        <v/>
      </c>
      <c r="D25" s="83">
        <f>ROUNDUP((D24+SUM($C24:C24)-SUM($C25:C25)*$N$1)/$N$1,0)</f>
        <v/>
      </c>
      <c r="E25" s="83">
        <f>ROUNDUP((E24+SUM($C24:D24)-SUM($C25:D25)*$N$1)/$N$1,0)</f>
        <v/>
      </c>
      <c r="F25" s="83">
        <f>ROUNDUP((F24+SUM($C24:E24)-SUM($C25:E25)*$N$1)/$N$1,0)</f>
        <v/>
      </c>
      <c r="G25" s="83">
        <f>ROUNDUP((G24+SUM($C24:F24)-SUM($C25:F25)*$N$1)/$N$1,0)</f>
        <v/>
      </c>
      <c r="H25" s="83">
        <f>ROUNDUP((H24+SUM($C24:G24)-SUM($C25:G25)*$N$1)/$N$1,0)</f>
        <v/>
      </c>
      <c r="I25" s="83">
        <f>ROUNDUP((I24+SUM($C24:H24)-SUM($C25:H25)*$N$1)/$N$1,0)</f>
        <v/>
      </c>
      <c r="J25" s="83">
        <f>ROUNDUP((J24+SUM($C24:I24)-SUM($C25:I25)*$N$1)/$N$1,0)</f>
        <v/>
      </c>
      <c r="K25" s="83">
        <f>ROUNDUP((K24+SUM($C24:J24)-SUM($C25:J25)*$N$1)/$N$1,0)</f>
        <v/>
      </c>
      <c r="L25" s="88">
        <f>SUM(C25:K25)</f>
        <v/>
      </c>
      <c r="M25" s="125" t="n"/>
    </row>
    <row r="26" ht="24" customHeight="1">
      <c r="A26" s="11" t="n"/>
      <c r="B26" s="89" t="inlineStr">
        <is>
          <t>生命值</t>
        </is>
      </c>
      <c r="C26" s="90" t="inlineStr">
        <is>
          <t>4</t>
        </is>
      </c>
      <c r="D26" s="90" t="inlineStr">
        <is>
          <t>8</t>
        </is>
      </c>
      <c r="E26" s="90" t="inlineStr">
        <is>
          <t>16</t>
        </is>
      </c>
      <c r="F26" s="90" t="inlineStr">
        <is>
          <t>24</t>
        </is>
      </c>
      <c r="G26" s="90" t="inlineStr">
        <is>
          <t>32</t>
        </is>
      </c>
      <c r="H26" s="90" t="inlineStr">
        <is>
          <t>44</t>
        </is>
      </c>
      <c r="I26" s="90" t="inlineStr">
        <is>
          <t>56</t>
        </is>
      </c>
      <c r="J26" s="90" t="inlineStr">
        <is>
          <t>68</t>
        </is>
      </c>
      <c r="K26" s="90" t="inlineStr">
        <is>
          <t>80</t>
        </is>
      </c>
      <c r="L26" s="224" t="inlineStr">
        <is>
          <t>100</t>
        </is>
      </c>
      <c r="M26" s="125" t="n"/>
    </row>
    <row r="27" ht="24" customHeight="1">
      <c r="A27" s="11" t="n"/>
      <c r="B27" s="558" t="inlineStr">
        <is>
          <t>战斗力</t>
        </is>
      </c>
      <c r="C27" s="566" t="inlineStr">
        <is>
          <t>0.2</t>
        </is>
      </c>
      <c r="D27" s="566" t="inlineStr">
        <is>
          <t>0.4</t>
        </is>
      </c>
      <c r="E27" s="566" t="inlineStr">
        <is>
          <t>0.8</t>
        </is>
      </c>
      <c r="F27" s="566" t="inlineStr">
        <is>
          <t>1.2</t>
        </is>
      </c>
      <c r="G27" s="566" t="inlineStr">
        <is>
          <t>1.6</t>
        </is>
      </c>
      <c r="H27" s="566" t="inlineStr">
        <is>
          <t>2</t>
        </is>
      </c>
      <c r="I27" s="566" t="inlineStr">
        <is>
          <t>2.6</t>
        </is>
      </c>
      <c r="J27" s="566" t="inlineStr">
        <is>
          <t>3.2</t>
        </is>
      </c>
      <c r="K27" s="566" t="inlineStr">
        <is>
          <t>4</t>
        </is>
      </c>
      <c r="L27" s="769" t="inlineStr">
        <is>
          <t>5.4</t>
        </is>
      </c>
      <c r="M27" s="125" t="n"/>
    </row>
    <row r="28" ht="24" customHeight="1">
      <c r="A28" s="11" t="n"/>
      <c r="B28" s="82" t="inlineStr">
        <is>
          <t>进度值</t>
        </is>
      </c>
      <c r="C28" s="83" t="inlineStr">
        <is>
          <t>160</t>
        </is>
      </c>
      <c r="D28" s="83" t="inlineStr">
        <is>
          <t>160</t>
        </is>
      </c>
      <c r="E28" s="83" t="inlineStr">
        <is>
          <t>320</t>
        </is>
      </c>
      <c r="F28" s="83" t="inlineStr">
        <is>
          <t>800</t>
        </is>
      </c>
      <c r="G28" s="83" t="inlineStr">
        <is>
          <t>1200</t>
        </is>
      </c>
      <c r="H28" s="83" t="inlineStr">
        <is>
          <t>1840</t>
        </is>
      </c>
      <c r="I28" s="83" t="inlineStr">
        <is>
          <t>2480</t>
        </is>
      </c>
      <c r="J28" s="83" t="inlineStr">
        <is>
          <t>3440</t>
        </is>
      </c>
      <c r="K28" s="83" t="inlineStr">
        <is>
          <t>4320</t>
        </is>
      </c>
      <c r="L28" s="88" t="inlineStr">
        <is>
          <t>总计</t>
        </is>
      </c>
      <c r="M28" s="125" t="n"/>
    </row>
    <row r="29" ht="24" customHeight="1">
      <c r="A29" s="11" t="n"/>
      <c r="B29" s="82" t="inlineStr">
        <is>
          <t>满值算术</t>
        </is>
      </c>
      <c r="C29" s="83">
        <f>ROUNDUP(C28/$N$1,0)</f>
        <v/>
      </c>
      <c r="D29" s="83">
        <f>ROUNDUP((D28+SUM($C28:C28)-SUM($C29:C29)*$N$1)/$N$1,0)</f>
        <v/>
      </c>
      <c r="E29" s="83">
        <f>ROUNDUP((E28+SUM($C28:D28)-SUM($C29:D29)*$N$1)/$N$1,0)</f>
        <v/>
      </c>
      <c r="F29" s="83">
        <f>ROUNDUP((F28+SUM($C28:E28)-SUM($C29:E29)*$N$1)/$N$1,0)</f>
        <v/>
      </c>
      <c r="G29" s="83">
        <f>ROUNDUP((G28+SUM($C28:F28)-SUM($C29:F29)*$N$1)/$N$1,0)</f>
        <v/>
      </c>
      <c r="H29" s="83">
        <f>ROUNDUP((H28+SUM($C28:G28)-SUM($C29:G29)*$N$1)/$N$1,0)</f>
        <v/>
      </c>
      <c r="I29" s="83">
        <f>ROUNDUP((I28+SUM($C28:H28)-SUM($C29:H29)*$N$1)/$N$1,0)</f>
        <v/>
      </c>
      <c r="J29" s="83">
        <f>ROUNDUP((J28+SUM($C28:I28)-SUM($C29:I29)*$N$1)/$N$1,0)</f>
        <v/>
      </c>
      <c r="K29" s="83">
        <f>ROUNDUP((K28+SUM($C28:J28)-SUM($C29:J29)*$N$1)/$N$1,0)</f>
        <v/>
      </c>
      <c r="L29" s="88">
        <f>SUM(C29:K29)</f>
        <v/>
      </c>
      <c r="M29" s="125" t="n"/>
    </row>
    <row r="30" ht="24" customHeight="1">
      <c r="A30" s="11" t="n"/>
      <c r="B30" s="85" t="inlineStr">
        <is>
          <t>暴击伤害</t>
        </is>
      </c>
      <c r="C30" s="83" t="inlineStr">
        <is>
          <t>2%</t>
        </is>
      </c>
      <c r="D30" s="83" t="inlineStr">
        <is>
          <t>4%</t>
        </is>
      </c>
      <c r="E30" s="83" t="inlineStr">
        <is>
          <t>6%</t>
        </is>
      </c>
      <c r="F30" s="83" t="inlineStr">
        <is>
          <t>9%</t>
        </is>
      </c>
      <c r="G30" s="83" t="inlineStr">
        <is>
          <t>12%</t>
        </is>
      </c>
      <c r="H30" s="83" t="inlineStr">
        <is>
          <t>15%</t>
        </is>
      </c>
      <c r="I30" s="83" t="inlineStr">
        <is>
          <t>18%</t>
        </is>
      </c>
      <c r="J30" s="83" t="inlineStr">
        <is>
          <t>21%</t>
        </is>
      </c>
      <c r="K30" s="83" t="inlineStr">
        <is>
          <t>25%</t>
        </is>
      </c>
      <c r="L30" s="84" t="inlineStr">
        <is>
          <t>30%</t>
        </is>
      </c>
      <c r="M30" s="125" t="n"/>
    </row>
    <row r="31" ht="24" customHeight="1">
      <c r="A31" s="11" t="n"/>
      <c r="B31" s="64" t="inlineStr">
        <is>
          <t>暴击减伤</t>
        </is>
      </c>
      <c r="C31" s="343" t="inlineStr">
        <is>
          <t>2%</t>
        </is>
      </c>
      <c r="D31" s="343" t="inlineStr">
        <is>
          <t>4%</t>
        </is>
      </c>
      <c r="E31" s="343" t="inlineStr">
        <is>
          <t>6%</t>
        </is>
      </c>
      <c r="F31" s="343" t="inlineStr">
        <is>
          <t>9%</t>
        </is>
      </c>
      <c r="G31" s="343" t="inlineStr">
        <is>
          <t>12%</t>
        </is>
      </c>
      <c r="H31" s="343" t="inlineStr">
        <is>
          <t>15%</t>
        </is>
      </c>
      <c r="I31" s="343" t="inlineStr">
        <is>
          <t>18%</t>
        </is>
      </c>
      <c r="J31" s="343" t="inlineStr">
        <is>
          <t>21%</t>
        </is>
      </c>
      <c r="K31" s="343" t="inlineStr">
        <is>
          <t>25%</t>
        </is>
      </c>
      <c r="L31" s="344" t="inlineStr">
        <is>
          <t>30%</t>
        </is>
      </c>
      <c r="M31" s="125" t="n"/>
    </row>
    <row r="32" ht="24" customHeight="1">
      <c r="A32" s="11" t="n"/>
      <c r="B32" s="234" t="inlineStr">
        <is>
          <t>战斗力</t>
        </is>
      </c>
      <c r="C32" s="340" t="inlineStr">
        <is>
          <t>0.2</t>
        </is>
      </c>
      <c r="D32" s="340" t="inlineStr">
        <is>
          <t>0.4</t>
        </is>
      </c>
      <c r="E32" s="340" t="inlineStr">
        <is>
          <t>0.8</t>
        </is>
      </c>
      <c r="F32" s="340" t="inlineStr">
        <is>
          <t>1.2</t>
        </is>
      </c>
      <c r="G32" s="340" t="inlineStr">
        <is>
          <t>1.6</t>
        </is>
      </c>
      <c r="H32" s="340" t="inlineStr">
        <is>
          <t>2</t>
        </is>
      </c>
      <c r="I32" s="340" t="inlineStr">
        <is>
          <t>2.6</t>
        </is>
      </c>
      <c r="J32" s="340" t="inlineStr">
        <is>
          <t>3.2</t>
        </is>
      </c>
      <c r="K32" s="340" t="inlineStr">
        <is>
          <t>4</t>
        </is>
      </c>
      <c r="L32" s="207" t="inlineStr">
        <is>
          <t>5.4</t>
        </is>
      </c>
      <c r="M32" s="125" t="n"/>
    </row>
    <row r="33" ht="24" customHeight="1">
      <c r="A33" s="11" t="n"/>
      <c r="B33" s="82" t="inlineStr">
        <is>
          <t>进度值</t>
        </is>
      </c>
      <c r="C33" s="83" t="inlineStr">
        <is>
          <t>200</t>
        </is>
      </c>
      <c r="D33" s="83" t="inlineStr">
        <is>
          <t>200</t>
        </is>
      </c>
      <c r="E33" s="83" t="inlineStr">
        <is>
          <t>400</t>
        </is>
      </c>
      <c r="F33" s="83" t="inlineStr">
        <is>
          <t>1000</t>
        </is>
      </c>
      <c r="G33" s="83" t="inlineStr">
        <is>
          <t>1500</t>
        </is>
      </c>
      <c r="H33" s="83" t="inlineStr">
        <is>
          <t>2300</t>
        </is>
      </c>
      <c r="I33" s="83" t="inlineStr">
        <is>
          <t>3100</t>
        </is>
      </c>
      <c r="J33" s="83" t="inlineStr">
        <is>
          <t>4300</t>
        </is>
      </c>
      <c r="K33" s="83" t="inlineStr">
        <is>
          <t>5400</t>
        </is>
      </c>
      <c r="L33" s="88" t="inlineStr">
        <is>
          <t>总计</t>
        </is>
      </c>
      <c r="M33" s="125" t="n"/>
    </row>
    <row r="34" ht="24" customHeight="1">
      <c r="A34" s="11" t="n"/>
      <c r="B34" s="82" t="inlineStr">
        <is>
          <t>满值算术</t>
        </is>
      </c>
      <c r="C34" s="83">
        <f>ROUNDUP(C33/$N$1,0)</f>
        <v/>
      </c>
      <c r="D34" s="83">
        <f>ROUNDUP((D33+SUM($C33:C33)-SUM($C34:C34)*$N$1)/$N$1,0)</f>
        <v/>
      </c>
      <c r="E34" s="83">
        <f>ROUNDUP((E33+SUM($C33:D33)-SUM($C34:D34)*$N$1)/$N$1,0)</f>
        <v/>
      </c>
      <c r="F34" s="83">
        <f>ROUNDUP((F33+SUM($C33:E33)-SUM($C34:E34)*$N$1)/$N$1,0)</f>
        <v/>
      </c>
      <c r="G34" s="83">
        <f>ROUNDUP((G33+SUM($C33:F33)-SUM($C34:F34)*$N$1)/$N$1,0)</f>
        <v/>
      </c>
      <c r="H34" s="83">
        <f>ROUNDUP((H33+SUM($C33:G33)-SUM($C34:G34)*$N$1)/$N$1,0)</f>
        <v/>
      </c>
      <c r="I34" s="83">
        <f>ROUNDUP((I33+SUM($C33:H33)-SUM($C34:H34)*$N$1)/$N$1,0)</f>
        <v/>
      </c>
      <c r="J34" s="83">
        <f>ROUNDUP((J33+SUM($C33:I33)-SUM($C34:I34)*$N$1)/$N$1,0)</f>
        <v/>
      </c>
      <c r="K34" s="83">
        <f>ROUNDUP((K33+SUM($C33:J33)-SUM($C34:J34)*$N$1)/$N$1,0)</f>
        <v/>
      </c>
      <c r="L34" s="88">
        <f>SUM(C34:K34)</f>
        <v/>
      </c>
      <c r="M34" s="125" t="n"/>
    </row>
    <row r="35" ht="24" customHeight="1">
      <c r="A35" s="11" t="n"/>
      <c r="B35" s="89" t="inlineStr">
        <is>
          <t>大型韧性</t>
        </is>
      </c>
      <c r="C35" s="90" t="inlineStr">
        <is>
          <t>1%</t>
        </is>
      </c>
      <c r="D35" s="90" t="inlineStr">
        <is>
          <t>2%</t>
        </is>
      </c>
      <c r="E35" s="90" t="inlineStr">
        <is>
          <t>3%</t>
        </is>
      </c>
      <c r="F35" s="90" t="inlineStr">
        <is>
          <t>4%</t>
        </is>
      </c>
      <c r="G35" s="90" t="inlineStr">
        <is>
          <t>6%</t>
        </is>
      </c>
      <c r="H35" s="90" t="inlineStr">
        <is>
          <t>8%</t>
        </is>
      </c>
      <c r="I35" s="90" t="inlineStr">
        <is>
          <t>10%</t>
        </is>
      </c>
      <c r="J35" s="90" t="inlineStr">
        <is>
          <t>13%</t>
        </is>
      </c>
      <c r="K35" s="90" t="inlineStr">
        <is>
          <t>16%</t>
        </is>
      </c>
      <c r="L35" s="224" t="inlineStr">
        <is>
          <t>20%</t>
        </is>
      </c>
      <c r="M35" s="125" t="n"/>
    </row>
    <row r="36" ht="24" customHeight="1">
      <c r="A36" s="81" t="inlineStr">
        <is>
          <t>衰分定序
45级开放</t>
        </is>
      </c>
      <c r="B36" s="234" t="inlineStr">
        <is>
          <t>战斗力</t>
        </is>
      </c>
      <c r="C36" s="340" t="inlineStr">
        <is>
          <t>0.4</t>
        </is>
      </c>
      <c r="D36" s="340" t="inlineStr">
        <is>
          <t>0.8</t>
        </is>
      </c>
      <c r="E36" s="340" t="inlineStr">
        <is>
          <t>1.6</t>
        </is>
      </c>
      <c r="F36" s="340" t="inlineStr">
        <is>
          <t>2.4</t>
        </is>
      </c>
      <c r="G36" s="340" t="inlineStr">
        <is>
          <t>3.2</t>
        </is>
      </c>
      <c r="H36" s="340" t="inlineStr">
        <is>
          <t>4</t>
        </is>
      </c>
      <c r="I36" s="340" t="inlineStr">
        <is>
          <t>5.2</t>
        </is>
      </c>
      <c r="J36" s="340" t="inlineStr">
        <is>
          <t>6.4</t>
        </is>
      </c>
      <c r="K36" s="340" t="inlineStr">
        <is>
          <t>8</t>
        </is>
      </c>
      <c r="L36" s="207" t="inlineStr">
        <is>
          <t>10.8</t>
        </is>
      </c>
      <c r="M36" s="1347" t="inlineStr">
        <is>
          <t xml:space="preserve"> 鹅离雨
战斗力90
鹅右介
战斗力90
御天战鹅
战斗力90</t>
        </is>
      </c>
    </row>
    <row r="37" ht="24" customHeight="1">
      <c r="A37" s="11" t="n"/>
      <c r="B37" s="82" t="inlineStr">
        <is>
          <t>进度值</t>
        </is>
      </c>
      <c r="C37" s="83" t="inlineStr">
        <is>
          <t>200</t>
        </is>
      </c>
      <c r="D37" s="83" t="inlineStr">
        <is>
          <t>200</t>
        </is>
      </c>
      <c r="E37" s="83" t="inlineStr">
        <is>
          <t>400</t>
        </is>
      </c>
      <c r="F37" s="83" t="inlineStr">
        <is>
          <t>1000</t>
        </is>
      </c>
      <c r="G37" s="83" t="inlineStr">
        <is>
          <t>1500</t>
        </is>
      </c>
      <c r="H37" s="83" t="inlineStr">
        <is>
          <t>2300</t>
        </is>
      </c>
      <c r="I37" s="83" t="inlineStr">
        <is>
          <t>3100</t>
        </is>
      </c>
      <c r="J37" s="83" t="inlineStr">
        <is>
          <t>4300</t>
        </is>
      </c>
      <c r="K37" s="83" t="inlineStr">
        <is>
          <t>5400</t>
        </is>
      </c>
      <c r="L37" s="88" t="inlineStr">
        <is>
          <t>总计</t>
        </is>
      </c>
      <c r="M37" s="125" t="n"/>
    </row>
    <row r="38" ht="24" customHeight="1">
      <c r="A38" s="11" t="n"/>
      <c r="B38" s="82" t="inlineStr">
        <is>
          <t>满值算术</t>
        </is>
      </c>
      <c r="C38" s="83">
        <f>ROUNDUP(C37/$N$1,0)</f>
        <v/>
      </c>
      <c r="D38" s="83">
        <f>ROUNDUP((D37+SUM($C37:C37)-SUM($C38:C38)*$N$1)/$N$1,0)</f>
        <v/>
      </c>
      <c r="E38" s="83">
        <f>ROUNDUP((E37+SUM($C37:D37)-SUM($C38:D38)*$N$1)/$N$1,0)</f>
        <v/>
      </c>
      <c r="F38" s="83">
        <f>ROUNDUP((F37+SUM($C37:E37)-SUM($C38:E38)*$N$1)/$N$1,0)</f>
        <v/>
      </c>
      <c r="G38" s="83">
        <f>ROUNDUP((G37+SUM($C37:F37)-SUM($C38:F38)*$N$1)/$N$1,0)</f>
        <v/>
      </c>
      <c r="H38" s="83">
        <f>ROUNDUP((H37+SUM($C37:G37)-SUM($C38:G38)*$N$1)/$N$1,0)</f>
        <v/>
      </c>
      <c r="I38" s="83">
        <f>ROUNDUP((I37+SUM($C37:H37)-SUM($C38:H38)*$N$1)/$N$1,0)</f>
        <v/>
      </c>
      <c r="J38" s="83">
        <f>ROUNDUP((J37+SUM($C37:I37)-SUM($C38:I38)*$N$1)/$N$1,0)</f>
        <v/>
      </c>
      <c r="K38" s="83">
        <f>ROUNDUP((K37+SUM($C37:J37)-SUM($C38:J38)*$N$1)/$N$1,0)</f>
        <v/>
      </c>
      <c r="L38" s="88">
        <f>SUM(C38:K38)</f>
        <v/>
      </c>
      <c r="M38" s="125" t="n"/>
    </row>
    <row r="39" ht="24" customHeight="1">
      <c r="A39" s="11" t="n"/>
      <c r="B39" s="810" t="inlineStr">
        <is>
          <t>生命值</t>
        </is>
      </c>
      <c r="C39" s="90" t="inlineStr">
        <is>
          <t>4</t>
        </is>
      </c>
      <c r="D39" s="90" t="inlineStr">
        <is>
          <t>8</t>
        </is>
      </c>
      <c r="E39" s="90" t="inlineStr">
        <is>
          <t>16</t>
        </is>
      </c>
      <c r="F39" s="90" t="inlineStr">
        <is>
          <t>24</t>
        </is>
      </c>
      <c r="G39" s="90" t="inlineStr">
        <is>
          <t>32</t>
        </is>
      </c>
      <c r="H39" s="90" t="inlineStr">
        <is>
          <t>44</t>
        </is>
      </c>
      <c r="I39" s="90" t="inlineStr">
        <is>
          <t>56</t>
        </is>
      </c>
      <c r="J39" s="90" t="inlineStr">
        <is>
          <t>68</t>
        </is>
      </c>
      <c r="K39" s="90" t="inlineStr">
        <is>
          <t>80</t>
        </is>
      </c>
      <c r="L39" s="224" t="inlineStr">
        <is>
          <t>100</t>
        </is>
      </c>
      <c r="M39" s="125" t="n"/>
    </row>
    <row r="40" ht="24" customHeight="1">
      <c r="A40" s="11" t="n"/>
      <c r="B40" s="234" t="inlineStr">
        <is>
          <t>战斗力</t>
        </is>
      </c>
      <c r="C40" s="340" t="inlineStr">
        <is>
          <t>0.2</t>
        </is>
      </c>
      <c r="D40" s="340" t="inlineStr">
        <is>
          <t>0.4</t>
        </is>
      </c>
      <c r="E40" s="340" t="inlineStr">
        <is>
          <t>0.8</t>
        </is>
      </c>
      <c r="F40" s="340" t="inlineStr">
        <is>
          <t>1.2</t>
        </is>
      </c>
      <c r="G40" s="340" t="inlineStr">
        <is>
          <t>1.6</t>
        </is>
      </c>
      <c r="H40" s="340" t="inlineStr">
        <is>
          <t>2</t>
        </is>
      </c>
      <c r="I40" s="340" t="inlineStr">
        <is>
          <t>2.6</t>
        </is>
      </c>
      <c r="J40" s="340" t="inlineStr">
        <is>
          <t>3.2</t>
        </is>
      </c>
      <c r="K40" s="340" t="inlineStr">
        <is>
          <t>4</t>
        </is>
      </c>
      <c r="L40" s="207" t="inlineStr">
        <is>
          <t>5.4</t>
        </is>
      </c>
      <c r="M40" s="125" t="n"/>
    </row>
    <row r="41" ht="24" customHeight="1">
      <c r="A41" s="11" t="n"/>
      <c r="B41" s="82" t="inlineStr">
        <is>
          <t>进度值</t>
        </is>
      </c>
      <c r="C41" s="83" t="inlineStr">
        <is>
          <t>160</t>
        </is>
      </c>
      <c r="D41" s="83" t="inlineStr">
        <is>
          <t>160</t>
        </is>
      </c>
      <c r="E41" s="83" t="inlineStr">
        <is>
          <t>320</t>
        </is>
      </c>
      <c r="F41" s="83" t="inlineStr">
        <is>
          <t>800</t>
        </is>
      </c>
      <c r="G41" s="83" t="inlineStr">
        <is>
          <t>1200</t>
        </is>
      </c>
      <c r="H41" s="83" t="inlineStr">
        <is>
          <t>1840</t>
        </is>
      </c>
      <c r="I41" s="83" t="inlineStr">
        <is>
          <t>2480</t>
        </is>
      </c>
      <c r="J41" s="83" t="inlineStr">
        <is>
          <t>3440</t>
        </is>
      </c>
      <c r="K41" s="83" t="inlineStr">
        <is>
          <t>4320</t>
        </is>
      </c>
      <c r="L41" s="88" t="inlineStr">
        <is>
          <t>总计</t>
        </is>
      </c>
      <c r="M41" s="125" t="n"/>
    </row>
    <row r="42" ht="24" customHeight="1">
      <c r="A42" s="11" t="n"/>
      <c r="B42" s="82" t="inlineStr">
        <is>
          <t>满值算术</t>
        </is>
      </c>
      <c r="C42" s="83">
        <f>ROUNDUP(C41/$N$1,0)</f>
        <v/>
      </c>
      <c r="D42" s="83">
        <f>ROUNDUP((D41+SUM($C41:C41)-SUM($C42:C42)*$N$1)/$N$1,0)</f>
        <v/>
      </c>
      <c r="E42" s="83">
        <f>ROUNDUP((E41+SUM($C41:D41)-SUM($C42:D42)*$N$1)/$N$1,0)</f>
        <v/>
      </c>
      <c r="F42" s="83">
        <f>ROUNDUP((F41+SUM($C41:E41)-SUM($C42:E42)*$N$1)/$N$1,0)</f>
        <v/>
      </c>
      <c r="G42" s="83">
        <f>ROUNDUP((G41+SUM($C41:F41)-SUM($C42:F42)*$N$1)/$N$1,0)</f>
        <v/>
      </c>
      <c r="H42" s="83">
        <f>ROUNDUP((H41+SUM($C41:G41)-SUM($C42:G42)*$N$1)/$N$1,0)</f>
        <v/>
      </c>
      <c r="I42" s="83">
        <f>ROUNDUP((I41+SUM($C41:H41)-SUM($C42:H42)*$N$1)/$N$1,0)</f>
        <v/>
      </c>
      <c r="J42" s="83">
        <f>ROUNDUP((J41+SUM($C41:I41)-SUM($C42:I42)*$N$1)/$N$1,0)</f>
        <v/>
      </c>
      <c r="K42" s="83">
        <f>ROUNDUP((K41+SUM($C41:J41)-SUM($C42:J42)*$N$1)/$N$1,0)</f>
        <v/>
      </c>
      <c r="L42" s="88">
        <f>SUM(C42:K42)</f>
        <v/>
      </c>
      <c r="M42" s="125" t="n"/>
    </row>
    <row r="43" ht="24" customHeight="1">
      <c r="A43" s="11" t="n"/>
      <c r="B43" s="82" t="inlineStr">
        <is>
          <t>空手附伤</t>
        </is>
      </c>
      <c r="C43" s="83" t="inlineStr">
        <is>
          <t>10</t>
        </is>
      </c>
      <c r="D43" s="83" t="inlineStr">
        <is>
          <t>20</t>
        </is>
      </c>
      <c r="E43" s="83" t="inlineStr">
        <is>
          <t>30</t>
        </is>
      </c>
      <c r="F43" s="83" t="inlineStr">
        <is>
          <t>60</t>
        </is>
      </c>
      <c r="G43" s="83" t="inlineStr">
        <is>
          <t>90</t>
        </is>
      </c>
      <c r="H43" s="83" t="inlineStr">
        <is>
          <t>120</t>
        </is>
      </c>
      <c r="I43" s="83" t="inlineStr">
        <is>
          <t>160</t>
        </is>
      </c>
      <c r="J43" s="83" t="inlineStr">
        <is>
          <t>200</t>
        </is>
      </c>
      <c r="K43" s="83" t="inlineStr">
        <is>
          <t>240</t>
        </is>
      </c>
      <c r="L43" s="84" t="inlineStr">
        <is>
          <t>300</t>
        </is>
      </c>
      <c r="M43" s="125" t="n"/>
    </row>
    <row r="44" ht="24" customHeight="1">
      <c r="A44" s="11" t="n"/>
      <c r="B44" s="89" t="inlineStr">
        <is>
          <t>空手附减</t>
        </is>
      </c>
      <c r="C44" s="90" t="inlineStr">
        <is>
          <t>10</t>
        </is>
      </c>
      <c r="D44" s="90" t="inlineStr">
        <is>
          <t>20</t>
        </is>
      </c>
      <c r="E44" s="90" t="inlineStr">
        <is>
          <t>30</t>
        </is>
      </c>
      <c r="F44" s="90" t="inlineStr">
        <is>
          <t>60</t>
        </is>
      </c>
      <c r="G44" s="90" t="inlineStr">
        <is>
          <t>90</t>
        </is>
      </c>
      <c r="H44" s="90" t="inlineStr">
        <is>
          <t>120</t>
        </is>
      </c>
      <c r="I44" s="90" t="inlineStr">
        <is>
          <t>160</t>
        </is>
      </c>
      <c r="J44" s="90" t="inlineStr">
        <is>
          <t>200</t>
        </is>
      </c>
      <c r="K44" s="90" t="inlineStr">
        <is>
          <t>240</t>
        </is>
      </c>
      <c r="L44" s="224" t="inlineStr">
        <is>
          <t>300</t>
        </is>
      </c>
      <c r="M44" s="125" t="n"/>
    </row>
    <row r="45" ht="24" customHeight="1">
      <c r="A45" s="11" t="n"/>
      <c r="B45" s="558" t="inlineStr">
        <is>
          <t>战斗力</t>
        </is>
      </c>
      <c r="C45" s="340" t="inlineStr">
        <is>
          <t>0.2</t>
        </is>
      </c>
      <c r="D45" s="340" t="inlineStr">
        <is>
          <t>0.4</t>
        </is>
      </c>
      <c r="E45" s="340" t="inlineStr">
        <is>
          <t>0.8</t>
        </is>
      </c>
      <c r="F45" s="340" t="inlineStr">
        <is>
          <t>1.2</t>
        </is>
      </c>
      <c r="G45" s="340" t="inlineStr">
        <is>
          <t>1.6</t>
        </is>
      </c>
      <c r="H45" s="340" t="inlineStr">
        <is>
          <t>2</t>
        </is>
      </c>
      <c r="I45" s="340" t="inlineStr">
        <is>
          <t>2.6</t>
        </is>
      </c>
      <c r="J45" s="340" t="inlineStr">
        <is>
          <t>3.2</t>
        </is>
      </c>
      <c r="K45" s="340" t="inlineStr">
        <is>
          <t>4</t>
        </is>
      </c>
      <c r="L45" s="207" t="inlineStr">
        <is>
          <t>5.4</t>
        </is>
      </c>
      <c r="M45" s="125" t="n"/>
    </row>
    <row r="46" ht="24" customHeight="1">
      <c r="A46" s="11" t="n"/>
      <c r="B46" s="82" t="inlineStr">
        <is>
          <t>进度值</t>
        </is>
      </c>
      <c r="C46" s="83" t="inlineStr">
        <is>
          <t>200</t>
        </is>
      </c>
      <c r="D46" s="83" t="inlineStr">
        <is>
          <t>200</t>
        </is>
      </c>
      <c r="E46" s="83" t="inlineStr">
        <is>
          <t>400</t>
        </is>
      </c>
      <c r="F46" s="83" t="inlineStr">
        <is>
          <t>1000</t>
        </is>
      </c>
      <c r="G46" s="83" t="inlineStr">
        <is>
          <t>1500</t>
        </is>
      </c>
      <c r="H46" s="83" t="inlineStr">
        <is>
          <t>2300</t>
        </is>
      </c>
      <c r="I46" s="83" t="inlineStr">
        <is>
          <t>3100</t>
        </is>
      </c>
      <c r="J46" s="83" t="inlineStr">
        <is>
          <t>4300</t>
        </is>
      </c>
      <c r="K46" s="83" t="inlineStr">
        <is>
          <t>5400</t>
        </is>
      </c>
      <c r="L46" s="88" t="inlineStr">
        <is>
          <t>总计</t>
        </is>
      </c>
      <c r="M46" s="125" t="n"/>
    </row>
    <row r="47" ht="24" customHeight="1">
      <c r="A47" s="11" t="n"/>
      <c r="B47" s="82" t="inlineStr">
        <is>
          <t>满值算术</t>
        </is>
      </c>
      <c r="C47" s="83">
        <f>ROUNDUP(C46/$N$1,0)</f>
        <v/>
      </c>
      <c r="D47" s="83">
        <f>ROUNDUP((D46+SUM($C46:C46)-SUM($C47:C47)*$N$1)/$N$1,0)</f>
        <v/>
      </c>
      <c r="E47" s="83">
        <f>ROUNDUP((E46+SUM($C46:D46)-SUM($C47:D47)*$N$1)/$N$1,0)</f>
        <v/>
      </c>
      <c r="F47" s="83">
        <f>ROUNDUP((F46+SUM($C46:E46)-SUM($C47:E47)*$N$1)/$N$1,0)</f>
        <v/>
      </c>
      <c r="G47" s="83">
        <f>ROUNDUP((G46+SUM($C46:F46)-SUM($C47:F47)*$N$1)/$N$1,0)</f>
        <v/>
      </c>
      <c r="H47" s="83">
        <f>ROUNDUP((H46+SUM($C46:G46)-SUM($C47:G47)*$N$1)/$N$1,0)</f>
        <v/>
      </c>
      <c r="I47" s="83">
        <f>ROUNDUP((I46+SUM($C46:H46)-SUM($C47:H47)*$N$1)/$N$1,0)</f>
        <v/>
      </c>
      <c r="J47" s="83">
        <f>ROUNDUP((J46+SUM($C46:I46)-SUM($C47:I47)*$N$1)/$N$1,0)</f>
        <v/>
      </c>
      <c r="K47" s="83">
        <f>ROUNDUP((K46+SUM($C46:J46)-SUM($C47:J47)*$N$1)/$N$1,0)</f>
        <v/>
      </c>
      <c r="L47" s="88">
        <f>SUM(C47:K47)</f>
        <v/>
      </c>
      <c r="M47" s="125" t="n"/>
    </row>
    <row r="48" ht="24" customHeight="1">
      <c r="A48" s="11" t="n"/>
      <c r="B48" s="89" t="inlineStr">
        <is>
          <t>中型韧性</t>
        </is>
      </c>
      <c r="C48" s="90" t="inlineStr">
        <is>
          <t>1%</t>
        </is>
      </c>
      <c r="D48" s="90" t="inlineStr">
        <is>
          <t>2%</t>
        </is>
      </c>
      <c r="E48" s="90" t="inlineStr">
        <is>
          <t>3%</t>
        </is>
      </c>
      <c r="F48" s="90" t="inlineStr">
        <is>
          <t>4%</t>
        </is>
      </c>
      <c r="G48" s="90" t="inlineStr">
        <is>
          <t>6%</t>
        </is>
      </c>
      <c r="H48" s="90" t="inlineStr">
        <is>
          <t>8%</t>
        </is>
      </c>
      <c r="I48" s="90" t="inlineStr">
        <is>
          <t>10%</t>
        </is>
      </c>
      <c r="J48" s="90" t="inlineStr">
        <is>
          <t>13%</t>
        </is>
      </c>
      <c r="K48" s="90" t="inlineStr">
        <is>
          <t>16%</t>
        </is>
      </c>
      <c r="L48" s="224" t="inlineStr">
        <is>
          <t>20%</t>
        </is>
      </c>
      <c r="M48" s="125" t="n"/>
    </row>
    <row r="49" ht="24" customHeight="1">
      <c r="A49" s="81" t="inlineStr">
        <is>
          <t>少广开隅
45级开放</t>
        </is>
      </c>
      <c r="B49" s="234" t="inlineStr">
        <is>
          <t>战斗力</t>
        </is>
      </c>
      <c r="C49" s="340" t="inlineStr">
        <is>
          <t>0.4</t>
        </is>
      </c>
      <c r="D49" s="340" t="inlineStr">
        <is>
          <t>0.8</t>
        </is>
      </c>
      <c r="E49" s="340" t="inlineStr">
        <is>
          <t>1.6</t>
        </is>
      </c>
      <c r="F49" s="340" t="inlineStr">
        <is>
          <t>2.4</t>
        </is>
      </c>
      <c r="G49" s="340" t="inlineStr">
        <is>
          <t>3.2</t>
        </is>
      </c>
      <c r="H49" s="340" t="inlineStr">
        <is>
          <t>4</t>
        </is>
      </c>
      <c r="I49" s="340" t="inlineStr">
        <is>
          <t>5.2</t>
        </is>
      </c>
      <c r="J49" s="340" t="inlineStr">
        <is>
          <t>6.4</t>
        </is>
      </c>
      <c r="K49" s="340" t="inlineStr">
        <is>
          <t>8</t>
        </is>
      </c>
      <c r="L49" s="207" t="inlineStr">
        <is>
          <t>10.8</t>
        </is>
      </c>
      <c r="M49" s="1347" t="inlineStr">
        <is>
          <t>周瑜
战斗力90
突破天赋2
黄盖
战斗力90
突破天赋2
赵云
战斗力90
突破天赋2</t>
        </is>
      </c>
    </row>
    <row r="50" ht="24" customHeight="1">
      <c r="A50" s="11" t="n"/>
      <c r="B50" s="82" t="inlineStr">
        <is>
          <t>进度值</t>
        </is>
      </c>
      <c r="C50" s="83" t="inlineStr">
        <is>
          <t>200</t>
        </is>
      </c>
      <c r="D50" s="83" t="inlineStr">
        <is>
          <t>200</t>
        </is>
      </c>
      <c r="E50" s="83" t="inlineStr">
        <is>
          <t>400</t>
        </is>
      </c>
      <c r="F50" s="83" t="inlineStr">
        <is>
          <t>1000</t>
        </is>
      </c>
      <c r="G50" s="83" t="inlineStr">
        <is>
          <t>1500</t>
        </is>
      </c>
      <c r="H50" s="83" t="inlineStr">
        <is>
          <t>2300</t>
        </is>
      </c>
      <c r="I50" s="83" t="inlineStr">
        <is>
          <t>3100</t>
        </is>
      </c>
      <c r="J50" s="83" t="inlineStr">
        <is>
          <t>4300</t>
        </is>
      </c>
      <c r="K50" s="83" t="inlineStr">
        <is>
          <t>5400</t>
        </is>
      </c>
      <c r="L50" s="88" t="inlineStr">
        <is>
          <t>总计</t>
        </is>
      </c>
      <c r="M50" s="125" t="n"/>
    </row>
    <row r="51" ht="24" customHeight="1">
      <c r="A51" s="11" t="n"/>
      <c r="B51" s="82" t="inlineStr">
        <is>
          <t>满值算术</t>
        </is>
      </c>
      <c r="C51" s="83">
        <f>ROUNDUP(C50/$N$1,0)</f>
        <v/>
      </c>
      <c r="D51" s="83">
        <f>ROUNDUP((D50+SUM($C50:C50)-SUM($C51:C51)*$N$1)/$N$1,0)</f>
        <v/>
      </c>
      <c r="E51" s="83">
        <f>ROUNDUP((E50+SUM($C50:D50)-SUM($C51:D51)*$N$1)/$N$1,0)</f>
        <v/>
      </c>
      <c r="F51" s="83">
        <f>ROUNDUP((F50+SUM($C50:E50)-SUM($C51:E51)*$N$1)/$N$1,0)</f>
        <v/>
      </c>
      <c r="G51" s="83">
        <f>ROUNDUP((G50+SUM($C50:F50)-SUM($C51:F51)*$N$1)/$N$1,0)</f>
        <v/>
      </c>
      <c r="H51" s="83">
        <f>ROUNDUP((H50+SUM($C50:G50)-SUM($C51:G51)*$N$1)/$N$1,0)</f>
        <v/>
      </c>
      <c r="I51" s="83">
        <f>ROUNDUP((I50+SUM($C50:H50)-SUM($C51:H51)*$N$1)/$N$1,0)</f>
        <v/>
      </c>
      <c r="J51" s="83">
        <f>ROUNDUP((J50+SUM($C50:I50)-SUM($C51:I51)*$N$1)/$N$1,0)</f>
        <v/>
      </c>
      <c r="K51" s="83">
        <f>ROUNDUP((K50+SUM($C50:J50)-SUM($C51:J51)*$N$1)/$N$1,0)</f>
        <v/>
      </c>
      <c r="L51" s="88">
        <f>SUM(C51:K51)</f>
        <v/>
      </c>
      <c r="M51" s="125" t="n"/>
    </row>
    <row r="52" ht="24" customHeight="1">
      <c r="A52" s="11" t="n"/>
      <c r="B52" s="89" t="inlineStr">
        <is>
          <t>生命值</t>
        </is>
      </c>
      <c r="C52" s="90" t="inlineStr">
        <is>
          <t>4</t>
        </is>
      </c>
      <c r="D52" s="90" t="inlineStr">
        <is>
          <t>8</t>
        </is>
      </c>
      <c r="E52" s="90" t="inlineStr">
        <is>
          <t>16</t>
        </is>
      </c>
      <c r="F52" s="90" t="inlineStr">
        <is>
          <t>24</t>
        </is>
      </c>
      <c r="G52" s="90" t="inlineStr">
        <is>
          <t>32</t>
        </is>
      </c>
      <c r="H52" s="90" t="inlineStr">
        <is>
          <t>44</t>
        </is>
      </c>
      <c r="I52" s="90" t="inlineStr">
        <is>
          <t>56</t>
        </is>
      </c>
      <c r="J52" s="90" t="inlineStr">
        <is>
          <t>68</t>
        </is>
      </c>
      <c r="K52" s="90" t="inlineStr">
        <is>
          <t>80</t>
        </is>
      </c>
      <c r="L52" s="224" t="inlineStr">
        <is>
          <t>100</t>
        </is>
      </c>
      <c r="M52" s="125" t="n"/>
    </row>
    <row r="53" ht="24" customHeight="1">
      <c r="A53" s="11" t="n"/>
      <c r="B53" s="558" t="inlineStr">
        <is>
          <t>战斗力</t>
        </is>
      </c>
      <c r="C53" s="340" t="inlineStr">
        <is>
          <t>0.2</t>
        </is>
      </c>
      <c r="D53" s="340" t="inlineStr">
        <is>
          <t>0.4</t>
        </is>
      </c>
      <c r="E53" s="340" t="inlineStr">
        <is>
          <t>0.8</t>
        </is>
      </c>
      <c r="F53" s="340" t="inlineStr">
        <is>
          <t>1.2</t>
        </is>
      </c>
      <c r="G53" s="340" t="inlineStr">
        <is>
          <t>1.6</t>
        </is>
      </c>
      <c r="H53" s="340" t="inlineStr">
        <is>
          <t>2</t>
        </is>
      </c>
      <c r="I53" s="340" t="inlineStr">
        <is>
          <t>2.6</t>
        </is>
      </c>
      <c r="J53" s="340" t="inlineStr">
        <is>
          <t>3.2</t>
        </is>
      </c>
      <c r="K53" s="340" t="inlineStr">
        <is>
          <t>4</t>
        </is>
      </c>
      <c r="L53" s="207" t="inlineStr">
        <is>
          <t>5.4</t>
        </is>
      </c>
      <c r="M53" s="125" t="n"/>
    </row>
    <row r="54" ht="24" customHeight="1">
      <c r="A54" s="11" t="n"/>
      <c r="B54" s="82" t="inlineStr">
        <is>
          <t>进度值</t>
        </is>
      </c>
      <c r="C54" s="83" t="inlineStr">
        <is>
          <t>160</t>
        </is>
      </c>
      <c r="D54" s="83" t="inlineStr">
        <is>
          <t>160</t>
        </is>
      </c>
      <c r="E54" s="83" t="inlineStr">
        <is>
          <t>320</t>
        </is>
      </c>
      <c r="F54" s="83" t="inlineStr">
        <is>
          <t>800</t>
        </is>
      </c>
      <c r="G54" s="83" t="inlineStr">
        <is>
          <t>1200</t>
        </is>
      </c>
      <c r="H54" s="83" t="inlineStr">
        <is>
          <t>1840</t>
        </is>
      </c>
      <c r="I54" s="83" t="inlineStr">
        <is>
          <t>2480</t>
        </is>
      </c>
      <c r="J54" s="83" t="inlineStr">
        <is>
          <t>3440</t>
        </is>
      </c>
      <c r="K54" s="83" t="inlineStr">
        <is>
          <t>4320</t>
        </is>
      </c>
      <c r="L54" s="88" t="inlineStr">
        <is>
          <t>总计</t>
        </is>
      </c>
      <c r="M54" s="125" t="n"/>
    </row>
    <row r="55" ht="24" customHeight="1">
      <c r="A55" s="11" t="n"/>
      <c r="B55" s="82" t="inlineStr">
        <is>
          <t>满值算术</t>
        </is>
      </c>
      <c r="C55" s="83">
        <f>ROUNDUP(C54/$N$1,0)</f>
        <v/>
      </c>
      <c r="D55" s="83">
        <f>ROUNDUP((D54+SUM($C54:C54)-SUM($C55:C55)*$N$1)/$N$1,0)</f>
        <v/>
      </c>
      <c r="E55" s="83">
        <f>ROUNDUP((E54+SUM($C54:D54)-SUM($C55:D55)*$N$1)/$N$1,0)</f>
        <v/>
      </c>
      <c r="F55" s="83">
        <f>ROUNDUP((F54+SUM($C54:E54)-SUM($C55:E55)*$N$1)/$N$1,0)</f>
        <v/>
      </c>
      <c r="G55" s="83">
        <f>ROUNDUP((G54+SUM($C54:F54)-SUM($C55:F55)*$N$1)/$N$1,0)</f>
        <v/>
      </c>
      <c r="H55" s="83">
        <f>ROUNDUP((H54+SUM($C54:G54)-SUM($C55:G55)*$N$1)/$N$1,0)</f>
        <v/>
      </c>
      <c r="I55" s="83">
        <f>ROUNDUP((I54+SUM($C54:H54)-SUM($C55:H55)*$N$1)/$N$1,0)</f>
        <v/>
      </c>
      <c r="J55" s="83">
        <f>ROUNDUP((J54+SUM($C54:I54)-SUM($C55:I55)*$N$1)/$N$1,0)</f>
        <v/>
      </c>
      <c r="K55" s="83">
        <f>ROUNDUP((K54+SUM($C54:J54)-SUM($C55:J55)*$N$1)/$N$1,0)</f>
        <v/>
      </c>
      <c r="L55" s="88">
        <f>SUM(C55:K55)</f>
        <v/>
      </c>
      <c r="M55" s="125" t="n"/>
    </row>
    <row r="56" ht="24" customHeight="1">
      <c r="A56" s="11" t="n"/>
      <c r="B56" s="82" t="inlineStr">
        <is>
          <t>技能附伤</t>
        </is>
      </c>
      <c r="C56" s="83" t="inlineStr">
        <is>
          <t>10</t>
        </is>
      </c>
      <c r="D56" s="83" t="inlineStr">
        <is>
          <t>20</t>
        </is>
      </c>
      <c r="E56" s="83" t="inlineStr">
        <is>
          <t>30</t>
        </is>
      </c>
      <c r="F56" s="83" t="inlineStr">
        <is>
          <t>60</t>
        </is>
      </c>
      <c r="G56" s="83" t="inlineStr">
        <is>
          <t>90</t>
        </is>
      </c>
      <c r="H56" s="83" t="inlineStr">
        <is>
          <t>120</t>
        </is>
      </c>
      <c r="I56" s="83" t="inlineStr">
        <is>
          <t>160</t>
        </is>
      </c>
      <c r="J56" s="83" t="inlineStr">
        <is>
          <t>200</t>
        </is>
      </c>
      <c r="K56" s="83" t="inlineStr">
        <is>
          <t>240</t>
        </is>
      </c>
      <c r="L56" s="84" t="inlineStr">
        <is>
          <t>300</t>
        </is>
      </c>
      <c r="M56" s="125" t="n"/>
    </row>
    <row r="57" ht="24" customHeight="1">
      <c r="A57" s="11" t="n"/>
      <c r="B57" s="89" t="inlineStr">
        <is>
          <t>技能附减</t>
        </is>
      </c>
      <c r="C57" s="90" t="inlineStr">
        <is>
          <t>10</t>
        </is>
      </c>
      <c r="D57" s="90" t="inlineStr">
        <is>
          <t>20</t>
        </is>
      </c>
      <c r="E57" s="90" t="inlineStr">
        <is>
          <t>30</t>
        </is>
      </c>
      <c r="F57" s="90" t="inlineStr">
        <is>
          <t>60</t>
        </is>
      </c>
      <c r="G57" s="90" t="inlineStr">
        <is>
          <t>90</t>
        </is>
      </c>
      <c r="H57" s="90" t="inlineStr">
        <is>
          <t>120</t>
        </is>
      </c>
      <c r="I57" s="90" t="inlineStr">
        <is>
          <t>160</t>
        </is>
      </c>
      <c r="J57" s="90" t="inlineStr">
        <is>
          <t>200</t>
        </is>
      </c>
      <c r="K57" s="90" t="inlineStr">
        <is>
          <t>240</t>
        </is>
      </c>
      <c r="L57" s="224" t="inlineStr">
        <is>
          <t>300</t>
        </is>
      </c>
      <c r="M57" s="125" t="n"/>
    </row>
    <row r="58" ht="24" customHeight="1">
      <c r="A58" s="11" t="n"/>
      <c r="B58" s="558" t="inlineStr">
        <is>
          <t>战斗力</t>
        </is>
      </c>
      <c r="C58" s="340" t="inlineStr">
        <is>
          <t>0.2</t>
        </is>
      </c>
      <c r="D58" s="340" t="inlineStr">
        <is>
          <t>0.4</t>
        </is>
      </c>
      <c r="E58" s="340" t="inlineStr">
        <is>
          <t>0.8</t>
        </is>
      </c>
      <c r="F58" s="340" t="inlineStr">
        <is>
          <t>1.2</t>
        </is>
      </c>
      <c r="G58" s="340" t="inlineStr">
        <is>
          <t>1.6</t>
        </is>
      </c>
      <c r="H58" s="340" t="inlineStr">
        <is>
          <t>2</t>
        </is>
      </c>
      <c r="I58" s="340" t="inlineStr">
        <is>
          <t>2.6</t>
        </is>
      </c>
      <c r="J58" s="340" t="inlineStr">
        <is>
          <t>3.2</t>
        </is>
      </c>
      <c r="K58" s="340" t="inlineStr">
        <is>
          <t>4</t>
        </is>
      </c>
      <c r="L58" s="207" t="inlineStr">
        <is>
          <t>5.4</t>
        </is>
      </c>
      <c r="M58" s="125" t="n"/>
    </row>
    <row r="59" ht="24" customHeight="1">
      <c r="A59" s="11" t="n"/>
      <c r="B59" s="82" t="inlineStr">
        <is>
          <t>进度值</t>
        </is>
      </c>
      <c r="C59" s="83" t="inlineStr">
        <is>
          <t>200</t>
        </is>
      </c>
      <c r="D59" s="83" t="inlineStr">
        <is>
          <t>200</t>
        </is>
      </c>
      <c r="E59" s="83" t="inlineStr">
        <is>
          <t>400</t>
        </is>
      </c>
      <c r="F59" s="83" t="inlineStr">
        <is>
          <t>1000</t>
        </is>
      </c>
      <c r="G59" s="83" t="inlineStr">
        <is>
          <t>1500</t>
        </is>
      </c>
      <c r="H59" s="83" t="inlineStr">
        <is>
          <t>2300</t>
        </is>
      </c>
      <c r="I59" s="83" t="inlineStr">
        <is>
          <t>3100</t>
        </is>
      </c>
      <c r="J59" s="83" t="inlineStr">
        <is>
          <t>4300</t>
        </is>
      </c>
      <c r="K59" s="83" t="inlineStr">
        <is>
          <t>5400</t>
        </is>
      </c>
      <c r="L59" s="88" t="inlineStr">
        <is>
          <t>总计</t>
        </is>
      </c>
      <c r="M59" s="125" t="n"/>
    </row>
    <row r="60" ht="24" customHeight="1">
      <c r="A60" s="11" t="n"/>
      <c r="B60" s="82" t="inlineStr">
        <is>
          <t>满值算术</t>
        </is>
      </c>
      <c r="C60" s="83">
        <f>ROUNDUP(C59/$N$1,0)</f>
        <v/>
      </c>
      <c r="D60" s="83">
        <f>ROUNDUP((D59+SUM($C59:C59)-SUM($C60:C60)*$N$1)/$N$1,0)</f>
        <v/>
      </c>
      <c r="E60" s="83">
        <f>ROUNDUP((E59+SUM($C59:D59)-SUM($C60:D60)*$N$1)/$N$1,0)</f>
        <v/>
      </c>
      <c r="F60" s="83">
        <f>ROUNDUP((F59+SUM($C59:E59)-SUM($C60:E60)*$N$1)/$N$1,0)</f>
        <v/>
      </c>
      <c r="G60" s="83">
        <f>ROUNDUP((G59+SUM($C59:F59)-SUM($C60:F60)*$N$1)/$N$1,0)</f>
        <v/>
      </c>
      <c r="H60" s="83">
        <f>ROUNDUP((H59+SUM($C59:G59)-SUM($C60:G60)*$N$1)/$N$1,0)</f>
        <v/>
      </c>
      <c r="I60" s="83">
        <f>ROUNDUP((I59+SUM($C59:H59)-SUM($C60:H60)*$N$1)/$N$1,0)</f>
        <v/>
      </c>
      <c r="J60" s="83">
        <f>ROUNDUP((J59+SUM($C59:I59)-SUM($C60:I60)*$N$1)/$N$1,0)</f>
        <v/>
      </c>
      <c r="K60" s="83">
        <f>ROUNDUP((K59+SUM($C59:J59)-SUM($C60:J60)*$N$1)/$N$1,0)</f>
        <v/>
      </c>
      <c r="L60" s="88">
        <f>SUM(C60:K60)</f>
        <v/>
      </c>
      <c r="M60" s="125" t="n"/>
    </row>
    <row r="61" ht="24" customHeight="1">
      <c r="A61" s="11" t="n"/>
      <c r="B61" s="810" t="inlineStr">
        <is>
          <t>小型韧性</t>
        </is>
      </c>
      <c r="C61" s="343" t="inlineStr">
        <is>
          <t>1%</t>
        </is>
      </c>
      <c r="D61" s="343" t="inlineStr">
        <is>
          <t>2%</t>
        </is>
      </c>
      <c r="E61" s="343" t="inlineStr">
        <is>
          <t>3%</t>
        </is>
      </c>
      <c r="F61" s="343" t="inlineStr">
        <is>
          <t>4%</t>
        </is>
      </c>
      <c r="G61" s="343" t="inlineStr">
        <is>
          <t>6%</t>
        </is>
      </c>
      <c r="H61" s="343" t="inlineStr">
        <is>
          <t>8%</t>
        </is>
      </c>
      <c r="I61" s="343" t="inlineStr">
        <is>
          <t>10%</t>
        </is>
      </c>
      <c r="J61" s="343" t="inlineStr">
        <is>
          <t>13%</t>
        </is>
      </c>
      <c r="K61" s="343" t="inlineStr">
        <is>
          <t>16%</t>
        </is>
      </c>
      <c r="L61" s="344" t="inlineStr">
        <is>
          <t>20%</t>
        </is>
      </c>
      <c r="M61" s="125" t="n"/>
    </row>
    <row r="62" ht="24" customHeight="1">
      <c r="A62" s="81" t="inlineStr">
        <is>
          <t>商功计筑
45级开放</t>
        </is>
      </c>
      <c r="B62" s="234" t="inlineStr">
        <is>
          <t>战斗力</t>
        </is>
      </c>
      <c r="C62" s="340" t="inlineStr">
        <is>
          <t>0.4</t>
        </is>
      </c>
      <c r="D62" s="340" t="inlineStr">
        <is>
          <t>0.8</t>
        </is>
      </c>
      <c r="E62" s="340" t="inlineStr">
        <is>
          <t>1.6</t>
        </is>
      </c>
      <c r="F62" s="340" t="inlineStr">
        <is>
          <t>2.4</t>
        </is>
      </c>
      <c r="G62" s="340" t="inlineStr">
        <is>
          <t>3.2</t>
        </is>
      </c>
      <c r="H62" s="340" t="inlineStr">
        <is>
          <t>4</t>
        </is>
      </c>
      <c r="I62" s="340" t="inlineStr">
        <is>
          <t>5.2</t>
        </is>
      </c>
      <c r="J62" s="340" t="inlineStr">
        <is>
          <t>6.4</t>
        </is>
      </c>
      <c r="K62" s="340" t="inlineStr">
        <is>
          <t>8</t>
        </is>
      </c>
      <c r="L62" s="207" t="inlineStr">
        <is>
          <t>10.8</t>
        </is>
      </c>
      <c r="M62" s="1347" t="inlineStr">
        <is>
          <t>鹅斯拉
战斗力90
突破天赋1
八神鹅
战斗力90
突破天赋1
草薙鹅
战斗力90
突破天赋1</t>
        </is>
      </c>
    </row>
    <row r="63" ht="24" customHeight="1">
      <c r="A63" s="11" t="n"/>
      <c r="B63" s="82" t="inlineStr">
        <is>
          <t>进度值</t>
        </is>
      </c>
      <c r="C63" s="83" t="inlineStr">
        <is>
          <t>200</t>
        </is>
      </c>
      <c r="D63" s="83" t="inlineStr">
        <is>
          <t>200</t>
        </is>
      </c>
      <c r="E63" s="83" t="inlineStr">
        <is>
          <t>400</t>
        </is>
      </c>
      <c r="F63" s="83" t="inlineStr">
        <is>
          <t>1000</t>
        </is>
      </c>
      <c r="G63" s="83" t="inlineStr">
        <is>
          <t>1500</t>
        </is>
      </c>
      <c r="H63" s="83" t="inlineStr">
        <is>
          <t>2300</t>
        </is>
      </c>
      <c r="I63" s="83" t="inlineStr">
        <is>
          <t>3100</t>
        </is>
      </c>
      <c r="J63" s="83" t="inlineStr">
        <is>
          <t>4300</t>
        </is>
      </c>
      <c r="K63" s="83" t="inlineStr">
        <is>
          <t>5400</t>
        </is>
      </c>
      <c r="L63" s="88" t="inlineStr">
        <is>
          <t>总计</t>
        </is>
      </c>
      <c r="M63" s="125" t="n"/>
    </row>
    <row r="64" ht="24" customHeight="1">
      <c r="A64" s="11" t="n"/>
      <c r="B64" s="82" t="inlineStr">
        <is>
          <t>满值算术</t>
        </is>
      </c>
      <c r="C64" s="83">
        <f>ROUNDUP(C63/$N$1,0)</f>
        <v/>
      </c>
      <c r="D64" s="83">
        <f>ROUNDUP((D63+SUM($C63:C63)-SUM($C64:C64)*$N$1)/$N$1,0)</f>
        <v/>
      </c>
      <c r="E64" s="83">
        <f>ROUNDUP((E63+SUM($C63:D63)-SUM($C64:D64)*$N$1)/$N$1,0)</f>
        <v/>
      </c>
      <c r="F64" s="83">
        <f>ROUNDUP((F63+SUM($C63:E63)-SUM($C64:E64)*$N$1)/$N$1,0)</f>
        <v/>
      </c>
      <c r="G64" s="83">
        <f>ROUNDUP((G63+SUM($C63:F63)-SUM($C64:F64)*$N$1)/$N$1,0)</f>
        <v/>
      </c>
      <c r="H64" s="83">
        <f>ROUNDUP((H63+SUM($C63:G63)-SUM($C64:G64)*$N$1)/$N$1,0)</f>
        <v/>
      </c>
      <c r="I64" s="83">
        <f>ROUNDUP((I63+SUM($C63:H63)-SUM($C64:H64)*$N$1)/$N$1,0)</f>
        <v/>
      </c>
      <c r="J64" s="83">
        <f>ROUNDUP((J63+SUM($C63:I63)-SUM($C64:I64)*$N$1)/$N$1,0)</f>
        <v/>
      </c>
      <c r="K64" s="83">
        <f>ROUNDUP((K63+SUM($C63:J63)-SUM($C64:J64)*$N$1)/$N$1,0)</f>
        <v/>
      </c>
      <c r="L64" s="88">
        <f>SUM(C64:K64)</f>
        <v/>
      </c>
      <c r="M64" s="125" t="n"/>
    </row>
    <row r="65" ht="24" customHeight="1">
      <c r="A65" s="11" t="n"/>
      <c r="B65" s="810" t="inlineStr">
        <is>
          <t>生命值</t>
        </is>
      </c>
      <c r="C65" s="343" t="inlineStr">
        <is>
          <t>4</t>
        </is>
      </c>
      <c r="D65" s="343" t="inlineStr">
        <is>
          <t>8</t>
        </is>
      </c>
      <c r="E65" s="343" t="inlineStr">
        <is>
          <t>16</t>
        </is>
      </c>
      <c r="F65" s="343" t="inlineStr">
        <is>
          <t>24</t>
        </is>
      </c>
      <c r="G65" s="343" t="inlineStr">
        <is>
          <t>32</t>
        </is>
      </c>
      <c r="H65" s="343" t="inlineStr">
        <is>
          <t>44</t>
        </is>
      </c>
      <c r="I65" s="343" t="inlineStr">
        <is>
          <t>56</t>
        </is>
      </c>
      <c r="J65" s="343" t="inlineStr">
        <is>
          <t>68</t>
        </is>
      </c>
      <c r="K65" s="343" t="inlineStr">
        <is>
          <t>80</t>
        </is>
      </c>
      <c r="L65" s="344" t="inlineStr">
        <is>
          <t>100</t>
        </is>
      </c>
      <c r="M65" s="125" t="n"/>
    </row>
    <row r="66" ht="24" customHeight="1">
      <c r="A66" s="11" t="n"/>
      <c r="B66" s="234" t="inlineStr">
        <is>
          <t>战斗力</t>
        </is>
      </c>
      <c r="C66" s="340" t="inlineStr">
        <is>
          <t>0.2</t>
        </is>
      </c>
      <c r="D66" s="340" t="inlineStr">
        <is>
          <t>0.4</t>
        </is>
      </c>
      <c r="E66" s="340" t="inlineStr">
        <is>
          <t>0.8</t>
        </is>
      </c>
      <c r="F66" s="340" t="inlineStr">
        <is>
          <t>1.2</t>
        </is>
      </c>
      <c r="G66" s="340" t="inlineStr">
        <is>
          <t>1.6</t>
        </is>
      </c>
      <c r="H66" s="340" t="inlineStr">
        <is>
          <t>2</t>
        </is>
      </c>
      <c r="I66" s="340" t="inlineStr">
        <is>
          <t>2.6</t>
        </is>
      </c>
      <c r="J66" s="340" t="inlineStr">
        <is>
          <t>3.2</t>
        </is>
      </c>
      <c r="K66" s="340" t="inlineStr">
        <is>
          <t>4</t>
        </is>
      </c>
      <c r="L66" s="207" t="inlineStr">
        <is>
          <t>5.4</t>
        </is>
      </c>
      <c r="M66" s="125" t="n"/>
    </row>
    <row r="67" ht="24" customHeight="1">
      <c r="A67" s="11" t="n"/>
      <c r="B67" s="82" t="inlineStr">
        <is>
          <t>进度值</t>
        </is>
      </c>
      <c r="C67" s="83" t="inlineStr">
        <is>
          <t>160</t>
        </is>
      </c>
      <c r="D67" s="83" t="inlineStr">
        <is>
          <t>160</t>
        </is>
      </c>
      <c r="E67" s="83" t="inlineStr">
        <is>
          <t>320</t>
        </is>
      </c>
      <c r="F67" s="83" t="inlineStr">
        <is>
          <t>800</t>
        </is>
      </c>
      <c r="G67" s="83" t="inlineStr">
        <is>
          <t>1200</t>
        </is>
      </c>
      <c r="H67" s="83" t="inlineStr">
        <is>
          <t>1840</t>
        </is>
      </c>
      <c r="I67" s="83" t="inlineStr">
        <is>
          <t>2480</t>
        </is>
      </c>
      <c r="J67" s="83" t="inlineStr">
        <is>
          <t>3440</t>
        </is>
      </c>
      <c r="K67" s="83" t="inlineStr">
        <is>
          <t>4320</t>
        </is>
      </c>
      <c r="L67" s="88" t="inlineStr">
        <is>
          <t>总计</t>
        </is>
      </c>
      <c r="M67" s="125" t="n"/>
    </row>
    <row r="68" ht="24" customHeight="1">
      <c r="A68" s="11" t="n"/>
      <c r="B68" s="82" t="inlineStr">
        <is>
          <t>满值算术</t>
        </is>
      </c>
      <c r="C68" s="83">
        <f>ROUNDUP(C67/$N$1,0)</f>
        <v/>
      </c>
      <c r="D68" s="83">
        <f>ROUNDUP((D67+SUM($C67:C67)-SUM($C68:C68)*$N$1)/$N$1,0)</f>
        <v/>
      </c>
      <c r="E68" s="83">
        <f>ROUNDUP((E67+SUM($C67:D67)-SUM($C68:D68)*$N$1)/$N$1,0)</f>
        <v/>
      </c>
      <c r="F68" s="83">
        <f>ROUNDUP((F67+SUM($C67:E67)-SUM($C68:E68)*$N$1)/$N$1,0)</f>
        <v/>
      </c>
      <c r="G68" s="83">
        <f>ROUNDUP((G67+SUM($C67:F67)-SUM($C68:F68)*$N$1)/$N$1,0)</f>
        <v/>
      </c>
      <c r="H68" s="83">
        <f>ROUNDUP((H67+SUM($C67:G67)-SUM($C68:G68)*$N$1)/$N$1,0)</f>
        <v/>
      </c>
      <c r="I68" s="83">
        <f>ROUNDUP((I67+SUM($C67:H67)-SUM($C68:H68)*$N$1)/$N$1,0)</f>
        <v/>
      </c>
      <c r="J68" s="83">
        <f>ROUNDUP((J67+SUM($C67:I67)-SUM($C68:I68)*$N$1)/$N$1,0)</f>
        <v/>
      </c>
      <c r="K68" s="83">
        <f>ROUNDUP((K67+SUM($C67:J67)-SUM($C68:J68)*$N$1)/$N$1,0)</f>
        <v/>
      </c>
      <c r="L68" s="88">
        <f>SUM(C68:K68)</f>
        <v/>
      </c>
      <c r="M68" s="125" t="n"/>
    </row>
    <row r="69" ht="24" customHeight="1">
      <c r="A69" s="11" t="n"/>
      <c r="B69" s="82" t="inlineStr">
        <is>
          <t>大型穿透</t>
        </is>
      </c>
      <c r="C69" s="83" t="inlineStr">
        <is>
          <t>1%</t>
        </is>
      </c>
      <c r="D69" s="83" t="inlineStr">
        <is>
          <t>2%</t>
        </is>
      </c>
      <c r="E69" s="83" t="inlineStr">
        <is>
          <t>3%</t>
        </is>
      </c>
      <c r="F69" s="83" t="inlineStr">
        <is>
          <t>4%</t>
        </is>
      </c>
      <c r="G69" s="83" t="inlineStr">
        <is>
          <t>6%</t>
        </is>
      </c>
      <c r="H69" s="83" t="inlineStr">
        <is>
          <t>8%</t>
        </is>
      </c>
      <c r="I69" s="83" t="inlineStr">
        <is>
          <t>10%</t>
        </is>
      </c>
      <c r="J69" s="83" t="inlineStr">
        <is>
          <t>13%</t>
        </is>
      </c>
      <c r="K69" s="83" t="inlineStr">
        <is>
          <t>16%</t>
        </is>
      </c>
      <c r="L69" s="84" t="inlineStr">
        <is>
          <t>20%</t>
        </is>
      </c>
      <c r="M69" s="125" t="n"/>
    </row>
    <row r="70" ht="24" customHeight="1">
      <c r="A70" s="11" t="n"/>
      <c r="B70" s="810" t="inlineStr">
        <is>
          <t>大型抗韧</t>
        </is>
      </c>
      <c r="C70" s="343" t="inlineStr">
        <is>
          <t>1%</t>
        </is>
      </c>
      <c r="D70" s="343" t="inlineStr">
        <is>
          <t>2%</t>
        </is>
      </c>
      <c r="E70" s="343" t="inlineStr">
        <is>
          <t>3%</t>
        </is>
      </c>
      <c r="F70" s="343" t="inlineStr">
        <is>
          <t>4%</t>
        </is>
      </c>
      <c r="G70" s="343" t="inlineStr">
        <is>
          <t>6%</t>
        </is>
      </c>
      <c r="H70" s="343" t="inlineStr">
        <is>
          <t>8%</t>
        </is>
      </c>
      <c r="I70" s="343" t="inlineStr">
        <is>
          <t>10%</t>
        </is>
      </c>
      <c r="J70" s="343" t="inlineStr">
        <is>
          <t>13%</t>
        </is>
      </c>
      <c r="K70" s="343" t="inlineStr">
        <is>
          <t>16%</t>
        </is>
      </c>
      <c r="L70" s="344" t="inlineStr">
        <is>
          <t>20%</t>
        </is>
      </c>
      <c r="M70" s="125" t="n"/>
    </row>
    <row r="71" ht="24" customHeight="1">
      <c r="A71" s="11" t="n"/>
      <c r="B71" s="234" t="inlineStr">
        <is>
          <t>战斗力</t>
        </is>
      </c>
      <c r="C71" s="340" t="inlineStr">
        <is>
          <t>0.2</t>
        </is>
      </c>
      <c r="D71" s="340" t="inlineStr">
        <is>
          <t>0.4</t>
        </is>
      </c>
      <c r="E71" s="340" t="inlineStr">
        <is>
          <t>0.8</t>
        </is>
      </c>
      <c r="F71" s="340" t="inlineStr">
        <is>
          <t>1.2</t>
        </is>
      </c>
      <c r="G71" s="340" t="inlineStr">
        <is>
          <t>1.6</t>
        </is>
      </c>
      <c r="H71" s="340" t="inlineStr">
        <is>
          <t>2</t>
        </is>
      </c>
      <c r="I71" s="340" t="inlineStr">
        <is>
          <t>2.6</t>
        </is>
      </c>
      <c r="J71" s="340" t="inlineStr">
        <is>
          <t>3.2</t>
        </is>
      </c>
      <c r="K71" s="340" t="inlineStr">
        <is>
          <t>4</t>
        </is>
      </c>
      <c r="L71" s="207" t="inlineStr">
        <is>
          <t>5.4</t>
        </is>
      </c>
      <c r="M71" s="125" t="n"/>
    </row>
    <row r="72" ht="24" customHeight="1">
      <c r="A72" s="11" t="n"/>
      <c r="B72" s="82" t="inlineStr">
        <is>
          <t>进度值</t>
        </is>
      </c>
      <c r="C72" s="83" t="inlineStr">
        <is>
          <t>160</t>
        </is>
      </c>
      <c r="D72" s="83" t="inlineStr">
        <is>
          <t>160</t>
        </is>
      </c>
      <c r="E72" s="83" t="inlineStr">
        <is>
          <t>320</t>
        </is>
      </c>
      <c r="F72" s="83" t="inlineStr">
        <is>
          <t>800</t>
        </is>
      </c>
      <c r="G72" s="83" t="inlineStr">
        <is>
          <t>1200</t>
        </is>
      </c>
      <c r="H72" s="83" t="inlineStr">
        <is>
          <t>1840</t>
        </is>
      </c>
      <c r="I72" s="83" t="inlineStr">
        <is>
          <t>2480</t>
        </is>
      </c>
      <c r="J72" s="83" t="inlineStr">
        <is>
          <t>3440</t>
        </is>
      </c>
      <c r="K72" s="83" t="inlineStr">
        <is>
          <t>4320</t>
        </is>
      </c>
      <c r="L72" s="88" t="inlineStr">
        <is>
          <t>总计</t>
        </is>
      </c>
      <c r="M72" s="125" t="n"/>
    </row>
    <row r="73" ht="24" customHeight="1">
      <c r="A73" s="11" t="n"/>
      <c r="B73" s="82" t="inlineStr">
        <is>
          <t>满值算术</t>
        </is>
      </c>
      <c r="C73" s="83">
        <f>ROUNDUP(C72/$N$1,0)</f>
        <v/>
      </c>
      <c r="D73" s="83">
        <f>ROUNDUP((D72+SUM($C72:C72)-SUM($C73:C73)*$N$1)/$N$1,0)</f>
        <v/>
      </c>
      <c r="E73" s="83">
        <f>ROUNDUP((E72+SUM($C72:D72)-SUM($C73:D73)*$N$1)/$N$1,0)</f>
        <v/>
      </c>
      <c r="F73" s="83">
        <f>ROUNDUP((F72+SUM($C72:E72)-SUM($C73:E73)*$N$1)/$N$1,0)</f>
        <v/>
      </c>
      <c r="G73" s="83">
        <f>ROUNDUP((G72+SUM($C72:F72)-SUM($C73:F73)*$N$1)/$N$1,0)</f>
        <v/>
      </c>
      <c r="H73" s="83">
        <f>ROUNDUP((H72+SUM($C72:G72)-SUM($C73:G73)*$N$1)/$N$1,0)</f>
        <v/>
      </c>
      <c r="I73" s="83">
        <f>ROUNDUP((I72+SUM($C72:H72)-SUM($C73:H73)*$N$1)/$N$1,0)</f>
        <v/>
      </c>
      <c r="J73" s="83">
        <f>ROUNDUP((J72+SUM($C72:I72)-SUM($C73:I73)*$N$1)/$N$1,0)</f>
        <v/>
      </c>
      <c r="K73" s="83">
        <f>ROUNDUP((K72+SUM($C72:J72)-SUM($C73:J73)*$N$1)/$N$1,0)</f>
        <v/>
      </c>
      <c r="L73" s="88">
        <f>SUM(C73:K73)</f>
        <v/>
      </c>
      <c r="M73" s="125" t="n"/>
    </row>
    <row r="74" ht="24" customHeight="1">
      <c r="A74" s="11" t="n"/>
      <c r="B74" s="89" t="inlineStr">
        <is>
          <t>大型附减</t>
        </is>
      </c>
      <c r="C74" s="90" t="inlineStr">
        <is>
          <t>10</t>
        </is>
      </c>
      <c r="D74" s="90" t="inlineStr">
        <is>
          <t>20</t>
        </is>
      </c>
      <c r="E74" s="90" t="inlineStr">
        <is>
          <t>30</t>
        </is>
      </c>
      <c r="F74" s="90" t="inlineStr">
        <is>
          <t>60</t>
        </is>
      </c>
      <c r="G74" s="90" t="inlineStr">
        <is>
          <t>90</t>
        </is>
      </c>
      <c r="H74" s="90" t="inlineStr">
        <is>
          <t>120</t>
        </is>
      </c>
      <c r="I74" s="90" t="inlineStr">
        <is>
          <t>160</t>
        </is>
      </c>
      <c r="J74" s="90" t="inlineStr">
        <is>
          <t>200</t>
        </is>
      </c>
      <c r="K74" s="90" t="inlineStr">
        <is>
          <t>240</t>
        </is>
      </c>
      <c r="L74" s="224" t="inlineStr">
        <is>
          <t>300</t>
        </is>
      </c>
      <c r="M74" s="125" t="n"/>
    </row>
    <row r="75" ht="24" customHeight="1">
      <c r="A75" s="830" t="inlineStr">
        <is>
          <t>均输平准
45级开放</t>
        </is>
      </c>
      <c r="B75" s="558" t="inlineStr">
        <is>
          <t>战斗力</t>
        </is>
      </c>
      <c r="C75" s="566" t="inlineStr">
        <is>
          <t>0.4</t>
        </is>
      </c>
      <c r="D75" s="566" t="inlineStr">
        <is>
          <t>0.8</t>
        </is>
      </c>
      <c r="E75" s="566" t="inlineStr">
        <is>
          <t>1.6</t>
        </is>
      </c>
      <c r="F75" s="566" t="inlineStr">
        <is>
          <t>2.4</t>
        </is>
      </c>
      <c r="G75" s="566" t="inlineStr">
        <is>
          <t>3.2</t>
        </is>
      </c>
      <c r="H75" s="566" t="inlineStr">
        <is>
          <t>4</t>
        </is>
      </c>
      <c r="I75" s="566" t="inlineStr">
        <is>
          <t>5.2</t>
        </is>
      </c>
      <c r="J75" s="566" t="inlineStr">
        <is>
          <t>6.4</t>
        </is>
      </c>
      <c r="K75" s="566" t="inlineStr">
        <is>
          <t>8</t>
        </is>
      </c>
      <c r="L75" s="769" t="inlineStr">
        <is>
          <t>10.8</t>
        </is>
      </c>
      <c r="M75" s="1348" t="inlineStr">
        <is>
          <t>扫地僧
战斗力95
突破天赋2
经阁扫地僧
战斗力95
突破天赋3</t>
        </is>
      </c>
    </row>
    <row r="76" ht="24" customHeight="1">
      <c r="A76" s="11" t="n"/>
      <c r="B76" s="82" t="inlineStr">
        <is>
          <t>进度值</t>
        </is>
      </c>
      <c r="C76" s="83" t="inlineStr">
        <is>
          <t>200</t>
        </is>
      </c>
      <c r="D76" s="83" t="inlineStr">
        <is>
          <t>200</t>
        </is>
      </c>
      <c r="E76" s="83" t="inlineStr">
        <is>
          <t>400</t>
        </is>
      </c>
      <c r="F76" s="83" t="inlineStr">
        <is>
          <t>1000</t>
        </is>
      </c>
      <c r="G76" s="83" t="inlineStr">
        <is>
          <t>1500</t>
        </is>
      </c>
      <c r="H76" s="83" t="inlineStr">
        <is>
          <t>2300</t>
        </is>
      </c>
      <c r="I76" s="83" t="inlineStr">
        <is>
          <t>3100</t>
        </is>
      </c>
      <c r="J76" s="83" t="inlineStr">
        <is>
          <t>4300</t>
        </is>
      </c>
      <c r="K76" s="83" t="inlineStr">
        <is>
          <t>5400</t>
        </is>
      </c>
      <c r="L76" s="88" t="inlineStr">
        <is>
          <t>总计</t>
        </is>
      </c>
      <c r="M76" s="125" t="n"/>
    </row>
    <row r="77" ht="24" customHeight="1">
      <c r="A77" s="11" t="n"/>
      <c r="B77" s="82" t="inlineStr">
        <is>
          <t>满值算术</t>
        </is>
      </c>
      <c r="C77" s="83">
        <f>ROUNDUP(C76/$N$1,0)</f>
        <v/>
      </c>
      <c r="D77" s="83">
        <f>ROUNDUP((D76+SUM($C76:C76)-SUM($C77:C77)*$N$1)/$N$1,0)</f>
        <v/>
      </c>
      <c r="E77" s="83">
        <f>ROUNDUP((E76+SUM($C76:D76)-SUM($C77:D77)*$N$1)/$N$1,0)</f>
        <v/>
      </c>
      <c r="F77" s="83">
        <f>ROUNDUP((F76+SUM($C76:E76)-SUM($C77:E77)*$N$1)/$N$1,0)</f>
        <v/>
      </c>
      <c r="G77" s="83">
        <f>ROUNDUP((G76+SUM($C76:F76)-SUM($C77:F77)*$N$1)/$N$1,0)</f>
        <v/>
      </c>
      <c r="H77" s="83">
        <f>ROUNDUP((H76+SUM($C76:G76)-SUM($C77:G77)*$N$1)/$N$1,0)</f>
        <v/>
      </c>
      <c r="I77" s="83">
        <f>ROUNDUP((I76+SUM($C76:H76)-SUM($C77:H77)*$N$1)/$N$1,0)</f>
        <v/>
      </c>
      <c r="J77" s="83">
        <f>ROUNDUP((J76+SUM($C76:I76)-SUM($C77:I77)*$N$1)/$N$1,0)</f>
        <v/>
      </c>
      <c r="K77" s="83">
        <f>ROUNDUP((K76+SUM($C76:J76)-SUM($C77:J77)*$N$1)/$N$1,0)</f>
        <v/>
      </c>
      <c r="L77" s="88">
        <f>SUM(C77:K77)</f>
        <v/>
      </c>
      <c r="M77" s="125" t="n"/>
    </row>
    <row r="78" ht="24" customHeight="1">
      <c r="A78" s="11" t="n"/>
      <c r="B78" s="810" t="inlineStr">
        <is>
          <t>生命值</t>
        </is>
      </c>
      <c r="C78" s="343" t="inlineStr">
        <is>
          <t>4</t>
        </is>
      </c>
      <c r="D78" s="343" t="inlineStr">
        <is>
          <t>8</t>
        </is>
      </c>
      <c r="E78" s="343" t="inlineStr">
        <is>
          <t>16</t>
        </is>
      </c>
      <c r="F78" s="343" t="inlineStr">
        <is>
          <t>24</t>
        </is>
      </c>
      <c r="G78" s="343" t="inlineStr">
        <is>
          <t>32</t>
        </is>
      </c>
      <c r="H78" s="343" t="inlineStr">
        <is>
          <t>44</t>
        </is>
      </c>
      <c r="I78" s="343" t="inlineStr">
        <is>
          <t>56</t>
        </is>
      </c>
      <c r="J78" s="343" t="inlineStr">
        <is>
          <t>68</t>
        </is>
      </c>
      <c r="K78" s="343" t="inlineStr">
        <is>
          <t>80</t>
        </is>
      </c>
      <c r="L78" s="344" t="inlineStr">
        <is>
          <t>100</t>
        </is>
      </c>
      <c r="M78" s="125" t="n"/>
    </row>
    <row r="79" ht="24" customHeight="1">
      <c r="A79" s="11" t="n"/>
      <c r="B79" s="234" t="inlineStr">
        <is>
          <t>战斗力</t>
        </is>
      </c>
      <c r="C79" s="340" t="inlineStr">
        <is>
          <t>0.2</t>
        </is>
      </c>
      <c r="D79" s="340" t="inlineStr">
        <is>
          <t>0.4</t>
        </is>
      </c>
      <c r="E79" s="340" t="inlineStr">
        <is>
          <t>0.8</t>
        </is>
      </c>
      <c r="F79" s="340" t="inlineStr">
        <is>
          <t>1.2</t>
        </is>
      </c>
      <c r="G79" s="340" t="inlineStr">
        <is>
          <t>1.6</t>
        </is>
      </c>
      <c r="H79" s="340" t="inlineStr">
        <is>
          <t>2</t>
        </is>
      </c>
      <c r="I79" s="340" t="inlineStr">
        <is>
          <t>2.6</t>
        </is>
      </c>
      <c r="J79" s="340" t="inlineStr">
        <is>
          <t>3.2</t>
        </is>
      </c>
      <c r="K79" s="340" t="inlineStr">
        <is>
          <t>4</t>
        </is>
      </c>
      <c r="L79" s="207" t="inlineStr">
        <is>
          <t>5.4</t>
        </is>
      </c>
      <c r="M79" s="125" t="n"/>
    </row>
    <row r="80" ht="24" customHeight="1">
      <c r="A80" s="11" t="n"/>
      <c r="B80" s="82" t="inlineStr">
        <is>
          <t>进度值</t>
        </is>
      </c>
      <c r="C80" s="83" t="inlineStr">
        <is>
          <t>160</t>
        </is>
      </c>
      <c r="D80" s="83" t="inlineStr">
        <is>
          <t>160</t>
        </is>
      </c>
      <c r="E80" s="83" t="inlineStr">
        <is>
          <t>320</t>
        </is>
      </c>
      <c r="F80" s="83" t="inlineStr">
        <is>
          <t>800</t>
        </is>
      </c>
      <c r="G80" s="83" t="inlineStr">
        <is>
          <t>1200</t>
        </is>
      </c>
      <c r="H80" s="83" t="inlineStr">
        <is>
          <t>1840</t>
        </is>
      </c>
      <c r="I80" s="83" t="inlineStr">
        <is>
          <t>2480</t>
        </is>
      </c>
      <c r="J80" s="83" t="inlineStr">
        <is>
          <t>3440</t>
        </is>
      </c>
      <c r="K80" s="83" t="inlineStr">
        <is>
          <t>4320</t>
        </is>
      </c>
      <c r="L80" s="88" t="inlineStr">
        <is>
          <t>总计</t>
        </is>
      </c>
      <c r="M80" s="125" t="n"/>
    </row>
    <row r="81" ht="24" customHeight="1">
      <c r="A81" s="11" t="n"/>
      <c r="B81" s="82" t="inlineStr">
        <is>
          <t>满值算术</t>
        </is>
      </c>
      <c r="C81" s="83">
        <f>ROUNDUP(C80/$N$1,0)</f>
        <v/>
      </c>
      <c r="D81" s="83">
        <f>ROUNDUP((D80+SUM($C80:C80)-SUM($C81:C81)*$N$1)/$N$1,0)</f>
        <v/>
      </c>
      <c r="E81" s="83">
        <f>ROUNDUP((E80+SUM($C80:D80)-SUM($C81:D81)*$N$1)/$N$1,0)</f>
        <v/>
      </c>
      <c r="F81" s="83">
        <f>ROUNDUP((F80+SUM($C80:E80)-SUM($C81:E81)*$N$1)/$N$1,0)</f>
        <v/>
      </c>
      <c r="G81" s="83">
        <f>ROUNDUP((G80+SUM($C80:F80)-SUM($C81:F81)*$N$1)/$N$1,0)</f>
        <v/>
      </c>
      <c r="H81" s="83">
        <f>ROUNDUP((H80+SUM($C80:G80)-SUM($C81:G81)*$N$1)/$N$1,0)</f>
        <v/>
      </c>
      <c r="I81" s="83">
        <f>ROUNDUP((I80+SUM($C80:H80)-SUM($C81:H81)*$N$1)/$N$1,0)</f>
        <v/>
      </c>
      <c r="J81" s="83">
        <f>ROUNDUP((J80+SUM($C80:I80)-SUM($C81:I81)*$N$1)/$N$1,0)</f>
        <v/>
      </c>
      <c r="K81" s="83">
        <f>ROUNDUP((K80+SUM($C80:J80)-SUM($C81:J81)*$N$1)/$N$1,0)</f>
        <v/>
      </c>
      <c r="L81" s="88">
        <f>SUM(C81:K81)</f>
        <v/>
      </c>
      <c r="M81" s="125" t="n"/>
    </row>
    <row r="82" ht="24" customHeight="1">
      <c r="A82" s="11" t="n"/>
      <c r="B82" s="82" t="inlineStr">
        <is>
          <t>中型穿透</t>
        </is>
      </c>
      <c r="C82" s="83" t="inlineStr">
        <is>
          <t>1%</t>
        </is>
      </c>
      <c r="D82" s="83" t="inlineStr">
        <is>
          <t>2%</t>
        </is>
      </c>
      <c r="E82" s="83" t="inlineStr">
        <is>
          <t>3%</t>
        </is>
      </c>
      <c r="F82" s="83" t="inlineStr">
        <is>
          <t>4%</t>
        </is>
      </c>
      <c r="G82" s="83" t="inlineStr">
        <is>
          <t>6%</t>
        </is>
      </c>
      <c r="H82" s="83" t="inlineStr">
        <is>
          <t>8%</t>
        </is>
      </c>
      <c r="I82" s="83" t="inlineStr">
        <is>
          <t>10%</t>
        </is>
      </c>
      <c r="J82" s="83" t="inlineStr">
        <is>
          <t>13%</t>
        </is>
      </c>
      <c r="K82" s="83" t="inlineStr">
        <is>
          <t>16%</t>
        </is>
      </c>
      <c r="L82" s="84" t="inlineStr">
        <is>
          <t>20%</t>
        </is>
      </c>
      <c r="M82" s="125" t="n"/>
    </row>
    <row r="83" ht="24" customHeight="1">
      <c r="A83" s="11" t="n"/>
      <c r="B83" s="810" t="inlineStr">
        <is>
          <t>中型抗韧</t>
        </is>
      </c>
      <c r="C83" s="343" t="inlineStr">
        <is>
          <t>1%</t>
        </is>
      </c>
      <c r="D83" s="343" t="inlineStr">
        <is>
          <t>2%</t>
        </is>
      </c>
      <c r="E83" s="343" t="inlineStr">
        <is>
          <t>3%</t>
        </is>
      </c>
      <c r="F83" s="343" t="inlineStr">
        <is>
          <t>4%</t>
        </is>
      </c>
      <c r="G83" s="343" t="inlineStr">
        <is>
          <t>6%</t>
        </is>
      </c>
      <c r="H83" s="343" t="inlineStr">
        <is>
          <t>8%</t>
        </is>
      </c>
      <c r="I83" s="343" t="inlineStr">
        <is>
          <t>10%</t>
        </is>
      </c>
      <c r="J83" s="343" t="inlineStr">
        <is>
          <t>13%</t>
        </is>
      </c>
      <c r="K83" s="343" t="inlineStr">
        <is>
          <t>16%</t>
        </is>
      </c>
      <c r="L83" s="344" t="inlineStr">
        <is>
          <t>20%</t>
        </is>
      </c>
      <c r="M83" s="125" t="n"/>
    </row>
    <row r="84" ht="24" customHeight="1">
      <c r="A84" s="11" t="n"/>
      <c r="B84" s="234" t="inlineStr">
        <is>
          <t>战斗力</t>
        </is>
      </c>
      <c r="C84" s="340" t="inlineStr">
        <is>
          <t>0.2</t>
        </is>
      </c>
      <c r="D84" s="340" t="inlineStr">
        <is>
          <t>0.4</t>
        </is>
      </c>
      <c r="E84" s="340" t="inlineStr">
        <is>
          <t>0.8</t>
        </is>
      </c>
      <c r="F84" s="340" t="inlineStr">
        <is>
          <t>1.2</t>
        </is>
      </c>
      <c r="G84" s="340" t="inlineStr">
        <is>
          <t>1.6</t>
        </is>
      </c>
      <c r="H84" s="340" t="inlineStr">
        <is>
          <t>2</t>
        </is>
      </c>
      <c r="I84" s="340" t="inlineStr">
        <is>
          <t>2.6</t>
        </is>
      </c>
      <c r="J84" s="340" t="inlineStr">
        <is>
          <t>3.2</t>
        </is>
      </c>
      <c r="K84" s="340" t="inlineStr">
        <is>
          <t>4</t>
        </is>
      </c>
      <c r="L84" s="207" t="inlineStr">
        <is>
          <t>5.4</t>
        </is>
      </c>
      <c r="M84" s="125" t="n"/>
    </row>
    <row r="85" ht="24" customHeight="1">
      <c r="A85" s="11" t="n"/>
      <c r="B85" s="82" t="inlineStr">
        <is>
          <t>进度值</t>
        </is>
      </c>
      <c r="C85" s="83" t="inlineStr">
        <is>
          <t>160</t>
        </is>
      </c>
      <c r="D85" s="83" t="inlineStr">
        <is>
          <t>160</t>
        </is>
      </c>
      <c r="E85" s="83" t="inlineStr">
        <is>
          <t>320</t>
        </is>
      </c>
      <c r="F85" s="83" t="inlineStr">
        <is>
          <t>800</t>
        </is>
      </c>
      <c r="G85" s="83" t="inlineStr">
        <is>
          <t>1200</t>
        </is>
      </c>
      <c r="H85" s="83" t="inlineStr">
        <is>
          <t>1840</t>
        </is>
      </c>
      <c r="I85" s="83" t="inlineStr">
        <is>
          <t>2480</t>
        </is>
      </c>
      <c r="J85" s="83" t="inlineStr">
        <is>
          <t>3440</t>
        </is>
      </c>
      <c r="K85" s="83" t="inlineStr">
        <is>
          <t>4320</t>
        </is>
      </c>
      <c r="L85" s="88" t="inlineStr">
        <is>
          <t>总计</t>
        </is>
      </c>
      <c r="M85" s="125" t="n"/>
    </row>
    <row r="86" ht="24" customHeight="1">
      <c r="A86" s="11" t="n"/>
      <c r="B86" s="82" t="inlineStr">
        <is>
          <t>满值算术</t>
        </is>
      </c>
      <c r="C86" s="83">
        <f>ROUNDUP(C85/$N$1,0)</f>
        <v/>
      </c>
      <c r="D86" s="83">
        <f>ROUNDUP((D85+SUM($C85:C85)-SUM($C86:C86)*$N$1)/$N$1,0)</f>
        <v/>
      </c>
      <c r="E86" s="83">
        <f>ROUNDUP((E85+SUM($C85:D85)-SUM($C86:D86)*$N$1)/$N$1,0)</f>
        <v/>
      </c>
      <c r="F86" s="83">
        <f>ROUNDUP((F85+SUM($C85:E85)-SUM($C86:E86)*$N$1)/$N$1,0)</f>
        <v/>
      </c>
      <c r="G86" s="83">
        <f>ROUNDUP((G85+SUM($C85:F85)-SUM($C86:F86)*$N$1)/$N$1,0)</f>
        <v/>
      </c>
      <c r="H86" s="83">
        <f>ROUNDUP((H85+SUM($C85:G85)-SUM($C86:G86)*$N$1)/$N$1,0)</f>
        <v/>
      </c>
      <c r="I86" s="83">
        <f>ROUNDUP((I85+SUM($C85:H85)-SUM($C86:H86)*$N$1)/$N$1,0)</f>
        <v/>
      </c>
      <c r="J86" s="83">
        <f>ROUNDUP((J85+SUM($C85:I85)-SUM($C86:I86)*$N$1)/$N$1,0)</f>
        <v/>
      </c>
      <c r="K86" s="83">
        <f>ROUNDUP((K85+SUM($C85:J85)-SUM($C86:J86)*$N$1)/$N$1,0)</f>
        <v/>
      </c>
      <c r="L86" s="88">
        <f>SUM(C86:K86)</f>
        <v/>
      </c>
      <c r="M86" s="125" t="n"/>
    </row>
    <row r="87" ht="24" customHeight="1">
      <c r="A87" s="11" t="n"/>
      <c r="B87" s="89" t="inlineStr">
        <is>
          <t>中型附减</t>
        </is>
      </c>
      <c r="C87" s="90" t="inlineStr">
        <is>
          <t>10</t>
        </is>
      </c>
      <c r="D87" s="90" t="inlineStr">
        <is>
          <t>20</t>
        </is>
      </c>
      <c r="E87" s="90" t="inlineStr">
        <is>
          <t>30</t>
        </is>
      </c>
      <c r="F87" s="90" t="inlineStr">
        <is>
          <t>60</t>
        </is>
      </c>
      <c r="G87" s="90" t="inlineStr">
        <is>
          <t>90</t>
        </is>
      </c>
      <c r="H87" s="90" t="inlineStr">
        <is>
          <t>120</t>
        </is>
      </c>
      <c r="I87" s="90" t="inlineStr">
        <is>
          <t>160</t>
        </is>
      </c>
      <c r="J87" s="90" t="inlineStr">
        <is>
          <t>200</t>
        </is>
      </c>
      <c r="K87" s="90" t="inlineStr">
        <is>
          <t>240</t>
        </is>
      </c>
      <c r="L87" s="224" t="inlineStr">
        <is>
          <t>300</t>
        </is>
      </c>
      <c r="M87" s="125" t="n"/>
    </row>
    <row r="88" ht="24" customHeight="1">
      <c r="A88" s="830" t="inlineStr">
        <is>
          <t>盈不足术
45级开放</t>
        </is>
      </c>
      <c r="B88" s="558" t="inlineStr">
        <is>
          <t>战斗力</t>
        </is>
      </c>
      <c r="C88" s="566" t="inlineStr">
        <is>
          <t>0.4</t>
        </is>
      </c>
      <c r="D88" s="566" t="inlineStr">
        <is>
          <t>0.8</t>
        </is>
      </c>
      <c r="E88" s="566" t="inlineStr">
        <is>
          <t>1.6</t>
        </is>
      </c>
      <c r="F88" s="566" t="inlineStr">
        <is>
          <t>2.4</t>
        </is>
      </c>
      <c r="G88" s="566" t="inlineStr">
        <is>
          <t>3.2</t>
        </is>
      </c>
      <c r="H88" s="566" t="inlineStr">
        <is>
          <t>4</t>
        </is>
      </c>
      <c r="I88" s="566" t="inlineStr">
        <is>
          <t>5.2</t>
        </is>
      </c>
      <c r="J88" s="566" t="inlineStr">
        <is>
          <t>6.4</t>
        </is>
      </c>
      <c r="K88" s="566" t="inlineStr">
        <is>
          <t>8</t>
        </is>
      </c>
      <c r="L88" s="769" t="inlineStr">
        <is>
          <t>10.8</t>
        </is>
      </c>
      <c r="M88" s="1348" t="inlineStr">
        <is>
          <t>鹤仙人
战斗力95
突破天赋3
锦鲤仙人
战斗力95
突破天赋2
鹿仙人
战斗力95
突破天赋2</t>
        </is>
      </c>
    </row>
    <row r="89" ht="24" customHeight="1">
      <c r="A89" s="11" t="n"/>
      <c r="B89" s="82" t="inlineStr">
        <is>
          <t>进度值</t>
        </is>
      </c>
      <c r="C89" s="83" t="inlineStr">
        <is>
          <t>200</t>
        </is>
      </c>
      <c r="D89" s="83" t="inlineStr">
        <is>
          <t>200</t>
        </is>
      </c>
      <c r="E89" s="83" t="inlineStr">
        <is>
          <t>400</t>
        </is>
      </c>
      <c r="F89" s="83" t="inlineStr">
        <is>
          <t>1000</t>
        </is>
      </c>
      <c r="G89" s="83" t="inlineStr">
        <is>
          <t>1500</t>
        </is>
      </c>
      <c r="H89" s="83" t="inlineStr">
        <is>
          <t>2300</t>
        </is>
      </c>
      <c r="I89" s="83" t="inlineStr">
        <is>
          <t>3100</t>
        </is>
      </c>
      <c r="J89" s="83" t="inlineStr">
        <is>
          <t>4300</t>
        </is>
      </c>
      <c r="K89" s="83" t="inlineStr">
        <is>
          <t>5400</t>
        </is>
      </c>
      <c r="L89" s="88" t="inlineStr">
        <is>
          <t>总计</t>
        </is>
      </c>
      <c r="M89" s="125" t="n"/>
    </row>
    <row r="90" ht="24" customHeight="1">
      <c r="A90" s="11" t="n"/>
      <c r="B90" s="82" t="inlineStr">
        <is>
          <t>满值算术</t>
        </is>
      </c>
      <c r="C90" s="83">
        <f>ROUNDUP(C89/$N$1,0)</f>
        <v/>
      </c>
      <c r="D90" s="83">
        <f>ROUNDUP((D89+SUM($C89:C89)-SUM($C90:C90)*$N$1)/$N$1,0)</f>
        <v/>
      </c>
      <c r="E90" s="83">
        <f>ROUNDUP((E89+SUM($C89:D89)-SUM($C90:D90)*$N$1)/$N$1,0)</f>
        <v/>
      </c>
      <c r="F90" s="83">
        <f>ROUNDUP((F89+SUM($C89:E89)-SUM($C90:E90)*$N$1)/$N$1,0)</f>
        <v/>
      </c>
      <c r="G90" s="83">
        <f>ROUNDUP((G89+SUM($C89:F89)-SUM($C90:F90)*$N$1)/$N$1,0)</f>
        <v/>
      </c>
      <c r="H90" s="83">
        <f>ROUNDUP((H89+SUM($C89:G89)-SUM($C90:G90)*$N$1)/$N$1,0)</f>
        <v/>
      </c>
      <c r="I90" s="83">
        <f>ROUNDUP((I89+SUM($C89:H89)-SUM($C90:H90)*$N$1)/$N$1,0)</f>
        <v/>
      </c>
      <c r="J90" s="83">
        <f>ROUNDUP((J89+SUM($C89:I89)-SUM($C90:I90)*$N$1)/$N$1,0)</f>
        <v/>
      </c>
      <c r="K90" s="83">
        <f>ROUNDUP((K89+SUM($C89:J89)-SUM($C90:J90)*$N$1)/$N$1,0)</f>
        <v/>
      </c>
      <c r="L90" s="88">
        <f>SUM(C90:K90)</f>
        <v/>
      </c>
      <c r="M90" s="125" t="n"/>
    </row>
    <row r="91" ht="24" customHeight="1">
      <c r="A91" s="11" t="n"/>
      <c r="B91" s="810" t="inlineStr">
        <is>
          <t>生命值</t>
        </is>
      </c>
      <c r="C91" s="343" t="inlineStr">
        <is>
          <t>4</t>
        </is>
      </c>
      <c r="D91" s="343" t="inlineStr">
        <is>
          <t>8</t>
        </is>
      </c>
      <c r="E91" s="343" t="inlineStr">
        <is>
          <t>16</t>
        </is>
      </c>
      <c r="F91" s="343" t="inlineStr">
        <is>
          <t>24</t>
        </is>
      </c>
      <c r="G91" s="343" t="inlineStr">
        <is>
          <t>32</t>
        </is>
      </c>
      <c r="H91" s="343" t="inlineStr">
        <is>
          <t>44</t>
        </is>
      </c>
      <c r="I91" s="343" t="inlineStr">
        <is>
          <t>56</t>
        </is>
      </c>
      <c r="J91" s="343" t="inlineStr">
        <is>
          <t>68</t>
        </is>
      </c>
      <c r="K91" s="343" t="inlineStr">
        <is>
          <t>80</t>
        </is>
      </c>
      <c r="L91" s="344" t="inlineStr">
        <is>
          <t>100</t>
        </is>
      </c>
      <c r="M91" s="125" t="n"/>
    </row>
    <row r="92" ht="24" customHeight="1">
      <c r="A92" s="11" t="n"/>
      <c r="B92" s="234" t="inlineStr">
        <is>
          <t>战斗力</t>
        </is>
      </c>
      <c r="C92" s="340" t="inlineStr">
        <is>
          <t>0.2</t>
        </is>
      </c>
      <c r="D92" s="340" t="inlineStr">
        <is>
          <t>0.4</t>
        </is>
      </c>
      <c r="E92" s="340" t="inlineStr">
        <is>
          <t>0.8</t>
        </is>
      </c>
      <c r="F92" s="340" t="inlineStr">
        <is>
          <t>1.2</t>
        </is>
      </c>
      <c r="G92" s="340" t="inlineStr">
        <is>
          <t>1.6</t>
        </is>
      </c>
      <c r="H92" s="340" t="inlineStr">
        <is>
          <t>2</t>
        </is>
      </c>
      <c r="I92" s="340" t="inlineStr">
        <is>
          <t>2.6</t>
        </is>
      </c>
      <c r="J92" s="340" t="inlineStr">
        <is>
          <t>3.2</t>
        </is>
      </c>
      <c r="K92" s="340" t="inlineStr">
        <is>
          <t>4</t>
        </is>
      </c>
      <c r="L92" s="207" t="inlineStr">
        <is>
          <t>5.4</t>
        </is>
      </c>
      <c r="M92" s="125" t="n"/>
    </row>
    <row r="93" ht="24" customHeight="1">
      <c r="A93" s="11" t="n"/>
      <c r="B93" s="82" t="inlineStr">
        <is>
          <t>进度值</t>
        </is>
      </c>
      <c r="C93" s="83" t="inlineStr">
        <is>
          <t>160</t>
        </is>
      </c>
      <c r="D93" s="83" t="inlineStr">
        <is>
          <t>160</t>
        </is>
      </c>
      <c r="E93" s="83" t="inlineStr">
        <is>
          <t>320</t>
        </is>
      </c>
      <c r="F93" s="83" t="inlineStr">
        <is>
          <t>800</t>
        </is>
      </c>
      <c r="G93" s="83" t="inlineStr">
        <is>
          <t>1200</t>
        </is>
      </c>
      <c r="H93" s="83" t="inlineStr">
        <is>
          <t>1840</t>
        </is>
      </c>
      <c r="I93" s="83" t="inlineStr">
        <is>
          <t>2480</t>
        </is>
      </c>
      <c r="J93" s="83" t="inlineStr">
        <is>
          <t>3440</t>
        </is>
      </c>
      <c r="K93" s="83" t="inlineStr">
        <is>
          <t>4320</t>
        </is>
      </c>
      <c r="L93" s="88" t="inlineStr">
        <is>
          <t>总计</t>
        </is>
      </c>
      <c r="M93" s="125" t="n"/>
    </row>
    <row r="94" ht="24" customHeight="1">
      <c r="A94" s="11" t="n"/>
      <c r="B94" s="82" t="inlineStr">
        <is>
          <t>满值算术</t>
        </is>
      </c>
      <c r="C94" s="83">
        <f>ROUNDUP(C93/$N$1,0)</f>
        <v/>
      </c>
      <c r="D94" s="83">
        <f>ROUNDUP((D93+SUM($C93:C93)-SUM($C94:C94)*$N$1)/$N$1,0)</f>
        <v/>
      </c>
      <c r="E94" s="83">
        <f>ROUNDUP((E93+SUM($C93:D93)-SUM($C94:D94)*$N$1)/$N$1,0)</f>
        <v/>
      </c>
      <c r="F94" s="83">
        <f>ROUNDUP((F93+SUM($C93:E93)-SUM($C94:E94)*$N$1)/$N$1,0)</f>
        <v/>
      </c>
      <c r="G94" s="83">
        <f>ROUNDUP((G93+SUM($C93:F93)-SUM($C94:F94)*$N$1)/$N$1,0)</f>
        <v/>
      </c>
      <c r="H94" s="83">
        <f>ROUNDUP((H93+SUM($C93:G93)-SUM($C94:G94)*$N$1)/$N$1,0)</f>
        <v/>
      </c>
      <c r="I94" s="83">
        <f>ROUNDUP((I93+SUM($C93:H93)-SUM($C94:H94)*$N$1)/$N$1,0)</f>
        <v/>
      </c>
      <c r="J94" s="83">
        <f>ROUNDUP((J93+SUM($C93:I93)-SUM($C94:I94)*$N$1)/$N$1,0)</f>
        <v/>
      </c>
      <c r="K94" s="83">
        <f>ROUNDUP((K93+SUM($C93:J93)-SUM($C94:J94)*$N$1)/$N$1,0)</f>
        <v/>
      </c>
      <c r="L94" s="88">
        <f>SUM(C94:K94)</f>
        <v/>
      </c>
      <c r="M94" s="125" t="n"/>
    </row>
    <row r="95" ht="24" customHeight="1">
      <c r="A95" s="11" t="n"/>
      <c r="B95" s="82" t="inlineStr">
        <is>
          <t>小型穿透</t>
        </is>
      </c>
      <c r="C95" s="83" t="inlineStr">
        <is>
          <t>1%</t>
        </is>
      </c>
      <c r="D95" s="83" t="inlineStr">
        <is>
          <t>2%</t>
        </is>
      </c>
      <c r="E95" s="83" t="inlineStr">
        <is>
          <t>3%</t>
        </is>
      </c>
      <c r="F95" s="83" t="inlineStr">
        <is>
          <t>4%</t>
        </is>
      </c>
      <c r="G95" s="83" t="inlineStr">
        <is>
          <t>6%</t>
        </is>
      </c>
      <c r="H95" s="83" t="inlineStr">
        <is>
          <t>8%</t>
        </is>
      </c>
      <c r="I95" s="83" t="inlineStr">
        <is>
          <t>10%</t>
        </is>
      </c>
      <c r="J95" s="83" t="inlineStr">
        <is>
          <t>13%</t>
        </is>
      </c>
      <c r="K95" s="83" t="inlineStr">
        <is>
          <t>16%</t>
        </is>
      </c>
      <c r="L95" s="84" t="inlineStr">
        <is>
          <t>20%</t>
        </is>
      </c>
      <c r="M95" s="125" t="n"/>
    </row>
    <row r="96" ht="24" customHeight="1">
      <c r="A96" s="11" t="n"/>
      <c r="B96" s="810" t="inlineStr">
        <is>
          <t>小型抗韧</t>
        </is>
      </c>
      <c r="C96" s="343" t="inlineStr">
        <is>
          <t>1%</t>
        </is>
      </c>
      <c r="D96" s="343" t="inlineStr">
        <is>
          <t>2%</t>
        </is>
      </c>
      <c r="E96" s="343" t="inlineStr">
        <is>
          <t>3%</t>
        </is>
      </c>
      <c r="F96" s="343" t="inlineStr">
        <is>
          <t>4%</t>
        </is>
      </c>
      <c r="G96" s="343" t="inlineStr">
        <is>
          <t>6%</t>
        </is>
      </c>
      <c r="H96" s="343" t="inlineStr">
        <is>
          <t>8%</t>
        </is>
      </c>
      <c r="I96" s="343" t="inlineStr">
        <is>
          <t>10%</t>
        </is>
      </c>
      <c r="J96" s="343" t="inlineStr">
        <is>
          <t>13%</t>
        </is>
      </c>
      <c r="K96" s="343" t="inlineStr">
        <is>
          <t>16%</t>
        </is>
      </c>
      <c r="L96" s="344" t="inlineStr">
        <is>
          <t>20%</t>
        </is>
      </c>
      <c r="M96" s="125" t="n"/>
    </row>
    <row r="97" ht="24" customHeight="1">
      <c r="A97" s="11" t="n"/>
      <c r="B97" s="234" t="inlineStr">
        <is>
          <t>战斗力</t>
        </is>
      </c>
      <c r="C97" s="340" t="inlineStr">
        <is>
          <t>0.2</t>
        </is>
      </c>
      <c r="D97" s="340" t="inlineStr">
        <is>
          <t>0.4</t>
        </is>
      </c>
      <c r="E97" s="340" t="inlineStr">
        <is>
          <t>0.8</t>
        </is>
      </c>
      <c r="F97" s="340" t="inlineStr">
        <is>
          <t>1.2</t>
        </is>
      </c>
      <c r="G97" s="340" t="inlineStr">
        <is>
          <t>1.6</t>
        </is>
      </c>
      <c r="H97" s="340" t="inlineStr">
        <is>
          <t>2</t>
        </is>
      </c>
      <c r="I97" s="340" t="inlineStr">
        <is>
          <t>2.6</t>
        </is>
      </c>
      <c r="J97" s="340" t="inlineStr">
        <is>
          <t>3.2</t>
        </is>
      </c>
      <c r="K97" s="340" t="inlineStr">
        <is>
          <t>4</t>
        </is>
      </c>
      <c r="L97" s="207" t="inlineStr">
        <is>
          <t>5.4</t>
        </is>
      </c>
      <c r="M97" s="125" t="n"/>
    </row>
    <row r="98" ht="24" customHeight="1">
      <c r="A98" s="11" t="n"/>
      <c r="B98" s="82" t="inlineStr">
        <is>
          <t>进度值</t>
        </is>
      </c>
      <c r="C98" s="83" t="inlineStr">
        <is>
          <t>160</t>
        </is>
      </c>
      <c r="D98" s="83" t="inlineStr">
        <is>
          <t>160</t>
        </is>
      </c>
      <c r="E98" s="83" t="inlineStr">
        <is>
          <t>320</t>
        </is>
      </c>
      <c r="F98" s="83" t="inlineStr">
        <is>
          <t>800</t>
        </is>
      </c>
      <c r="G98" s="83" t="inlineStr">
        <is>
          <t>1200</t>
        </is>
      </c>
      <c r="H98" s="83" t="inlineStr">
        <is>
          <t>1840</t>
        </is>
      </c>
      <c r="I98" s="83" t="inlineStr">
        <is>
          <t>2480</t>
        </is>
      </c>
      <c r="J98" s="83" t="inlineStr">
        <is>
          <t>3440</t>
        </is>
      </c>
      <c r="K98" s="83" t="inlineStr">
        <is>
          <t>4320</t>
        </is>
      </c>
      <c r="L98" s="88" t="inlineStr">
        <is>
          <t>总计</t>
        </is>
      </c>
      <c r="M98" s="125" t="n"/>
    </row>
    <row r="99" ht="24" customHeight="1">
      <c r="A99" s="11" t="n"/>
      <c r="B99" s="82" t="inlineStr">
        <is>
          <t>满值算术</t>
        </is>
      </c>
      <c r="C99" s="83">
        <f>ROUNDUP(C98/$N$1,0)</f>
        <v/>
      </c>
      <c r="D99" s="83">
        <f>ROUNDUP((D98+SUM($C98:C98)-SUM($C99:C99)*$N$1)/$N$1,0)</f>
        <v/>
      </c>
      <c r="E99" s="83">
        <f>ROUNDUP((E98+SUM($C98:D98)-SUM($C99:D99)*$N$1)/$N$1,0)</f>
        <v/>
      </c>
      <c r="F99" s="83">
        <f>ROUNDUP((F98+SUM($C98:E98)-SUM($C99:E99)*$N$1)/$N$1,0)</f>
        <v/>
      </c>
      <c r="G99" s="83">
        <f>ROUNDUP((G98+SUM($C98:F98)-SUM($C99:F99)*$N$1)/$N$1,0)</f>
        <v/>
      </c>
      <c r="H99" s="83">
        <f>ROUNDUP((H98+SUM($C98:G98)-SUM($C99:G99)*$N$1)/$N$1,0)</f>
        <v/>
      </c>
      <c r="I99" s="83">
        <f>ROUNDUP((I98+SUM($C98:H98)-SUM($C99:H99)*$N$1)/$N$1,0)</f>
        <v/>
      </c>
      <c r="J99" s="83">
        <f>ROUNDUP((J98+SUM($C98:I98)-SUM($C99:I99)*$N$1)/$N$1,0)</f>
        <v/>
      </c>
      <c r="K99" s="83">
        <f>ROUNDUP((K98+SUM($C98:J98)-SUM($C99:J99)*$N$1)/$N$1,0)</f>
        <v/>
      </c>
      <c r="L99" s="88">
        <f>SUM(C99:K99)</f>
        <v/>
      </c>
      <c r="M99" s="125" t="n"/>
    </row>
    <row r="100" ht="24" customHeight="1">
      <c r="A100" s="11" t="n"/>
      <c r="B100" s="89" t="inlineStr">
        <is>
          <t>小型附减</t>
        </is>
      </c>
      <c r="C100" s="90" t="inlineStr">
        <is>
          <t>10</t>
        </is>
      </c>
      <c r="D100" s="90" t="inlineStr">
        <is>
          <t>20</t>
        </is>
      </c>
      <c r="E100" s="90" t="inlineStr">
        <is>
          <t>30</t>
        </is>
      </c>
      <c r="F100" s="90" t="inlineStr">
        <is>
          <t>60</t>
        </is>
      </c>
      <c r="G100" s="90" t="inlineStr">
        <is>
          <t>90</t>
        </is>
      </c>
      <c r="H100" s="90" t="inlineStr">
        <is>
          <t>120</t>
        </is>
      </c>
      <c r="I100" s="90" t="inlineStr">
        <is>
          <t>160</t>
        </is>
      </c>
      <c r="J100" s="90" t="inlineStr">
        <is>
          <t>200</t>
        </is>
      </c>
      <c r="K100" s="90" t="inlineStr">
        <is>
          <t>240</t>
        </is>
      </c>
      <c r="L100" s="224" t="inlineStr">
        <is>
          <t>300</t>
        </is>
      </c>
      <c r="M100" s="125" t="n"/>
    </row>
    <row r="101" ht="24" customHeight="1">
      <c r="A101" s="830" t="inlineStr">
        <is>
          <t>方程正负
45级开放</t>
        </is>
      </c>
      <c r="B101" s="558" t="inlineStr">
        <is>
          <t>战斗力</t>
        </is>
      </c>
      <c r="C101" s="566" t="inlineStr">
        <is>
          <t>0.4</t>
        </is>
      </c>
      <c r="D101" s="566" t="inlineStr">
        <is>
          <t>0.8</t>
        </is>
      </c>
      <c r="E101" s="566" t="inlineStr">
        <is>
          <t>1.6</t>
        </is>
      </c>
      <c r="F101" s="566" t="inlineStr">
        <is>
          <t>2.4</t>
        </is>
      </c>
      <c r="G101" s="566" t="inlineStr">
        <is>
          <t>3.2</t>
        </is>
      </c>
      <c r="H101" s="566" t="inlineStr">
        <is>
          <t>4</t>
        </is>
      </c>
      <c r="I101" s="566" t="inlineStr">
        <is>
          <t>5.2</t>
        </is>
      </c>
      <c r="J101" s="566" t="inlineStr">
        <is>
          <t>6.4</t>
        </is>
      </c>
      <c r="K101" s="566" t="inlineStr">
        <is>
          <t>8</t>
        </is>
      </c>
      <c r="L101" s="769" t="inlineStr">
        <is>
          <t>10.8</t>
        </is>
      </c>
      <c r="M101" s="1348" t="inlineStr">
        <is>
          <t>诸葛孔明
战斗力95
突破天赋3
赵云
战斗力95
突破天赋3</t>
        </is>
      </c>
    </row>
    <row r="102" ht="24" customHeight="1">
      <c r="A102" s="11" t="n"/>
      <c r="B102" s="82" t="inlineStr">
        <is>
          <t>进度值</t>
        </is>
      </c>
      <c r="C102" s="83" t="inlineStr">
        <is>
          <t>200</t>
        </is>
      </c>
      <c r="D102" s="83" t="inlineStr">
        <is>
          <t>200</t>
        </is>
      </c>
      <c r="E102" s="83" t="inlineStr">
        <is>
          <t>400</t>
        </is>
      </c>
      <c r="F102" s="83" t="inlineStr">
        <is>
          <t>1000</t>
        </is>
      </c>
      <c r="G102" s="83" t="inlineStr">
        <is>
          <t>1500</t>
        </is>
      </c>
      <c r="H102" s="83" t="inlineStr">
        <is>
          <t>2300</t>
        </is>
      </c>
      <c r="I102" s="83" t="inlineStr">
        <is>
          <t>3100</t>
        </is>
      </c>
      <c r="J102" s="83" t="inlineStr">
        <is>
          <t>4300</t>
        </is>
      </c>
      <c r="K102" s="83" t="inlineStr">
        <is>
          <t>5400</t>
        </is>
      </c>
      <c r="L102" s="88" t="inlineStr">
        <is>
          <t>总计</t>
        </is>
      </c>
      <c r="M102" s="125" t="n"/>
    </row>
    <row r="103" ht="24" customHeight="1">
      <c r="A103" s="11" t="n"/>
      <c r="B103" s="82" t="inlineStr">
        <is>
          <t>满值算术</t>
        </is>
      </c>
      <c r="C103" s="83">
        <f>ROUNDUP(C102/$N$1,0)</f>
        <v/>
      </c>
      <c r="D103" s="83">
        <f>ROUNDUP((D102+SUM($C102:C102)-SUM($C103:C103)*$N$1)/$N$1,0)</f>
        <v/>
      </c>
      <c r="E103" s="83">
        <f>ROUNDUP((E102+SUM($C102:D102)-SUM($C103:D103)*$N$1)/$N$1,0)</f>
        <v/>
      </c>
      <c r="F103" s="83">
        <f>ROUNDUP((F102+SUM($C102:E102)-SUM($C103:E103)*$N$1)/$N$1,0)</f>
        <v/>
      </c>
      <c r="G103" s="83">
        <f>ROUNDUP((G102+SUM($C102:F102)-SUM($C103:F103)*$N$1)/$N$1,0)</f>
        <v/>
      </c>
      <c r="H103" s="83">
        <f>ROUNDUP((H102+SUM($C102:G102)-SUM($C103:G103)*$N$1)/$N$1,0)</f>
        <v/>
      </c>
      <c r="I103" s="83">
        <f>ROUNDUP((I102+SUM($C102:H102)-SUM($C103:H103)*$N$1)/$N$1,0)</f>
        <v/>
      </c>
      <c r="J103" s="83">
        <f>ROUNDUP((J102+SUM($C102:I102)-SUM($C103:I103)*$N$1)/$N$1,0)</f>
        <v/>
      </c>
      <c r="K103" s="83">
        <f>ROUNDUP((K102+SUM($C102:J102)-SUM($C103:J103)*$N$1)/$N$1,0)</f>
        <v/>
      </c>
      <c r="L103" s="88">
        <f>SUM(C103:K103)</f>
        <v/>
      </c>
      <c r="M103" s="125" t="n"/>
    </row>
    <row r="104" ht="24" customHeight="1">
      <c r="A104" s="11" t="n"/>
      <c r="B104" s="810" t="inlineStr">
        <is>
          <t>生命值</t>
        </is>
      </c>
      <c r="C104" s="343" t="inlineStr">
        <is>
          <t>4</t>
        </is>
      </c>
      <c r="D104" s="343" t="inlineStr">
        <is>
          <t>8</t>
        </is>
      </c>
      <c r="E104" s="343" t="inlineStr">
        <is>
          <t>16</t>
        </is>
      </c>
      <c r="F104" s="343" t="inlineStr">
        <is>
          <t>24</t>
        </is>
      </c>
      <c r="G104" s="343" t="inlineStr">
        <is>
          <t>32</t>
        </is>
      </c>
      <c r="H104" s="343" t="inlineStr">
        <is>
          <t>44</t>
        </is>
      </c>
      <c r="I104" s="343" t="inlineStr">
        <is>
          <t>56</t>
        </is>
      </c>
      <c r="J104" s="343" t="inlineStr">
        <is>
          <t>68</t>
        </is>
      </c>
      <c r="K104" s="343" t="inlineStr">
        <is>
          <t>80</t>
        </is>
      </c>
      <c r="L104" s="344" t="inlineStr">
        <is>
          <t>100</t>
        </is>
      </c>
      <c r="M104" s="125" t="n"/>
    </row>
    <row r="105" ht="24" customHeight="1">
      <c r="A105" s="11" t="n"/>
      <c r="B105" s="234" t="inlineStr">
        <is>
          <t>战斗力</t>
        </is>
      </c>
      <c r="C105" s="340" t="inlineStr">
        <is>
          <t>0.2</t>
        </is>
      </c>
      <c r="D105" s="340" t="inlineStr">
        <is>
          <t>0.4</t>
        </is>
      </c>
      <c r="E105" s="340" t="inlineStr">
        <is>
          <t>0.8</t>
        </is>
      </c>
      <c r="F105" s="340" t="inlineStr">
        <is>
          <t>1.2</t>
        </is>
      </c>
      <c r="G105" s="340" t="inlineStr">
        <is>
          <t>1.6</t>
        </is>
      </c>
      <c r="H105" s="340" t="inlineStr">
        <is>
          <t>2</t>
        </is>
      </c>
      <c r="I105" s="340" t="inlineStr">
        <is>
          <t>2.6</t>
        </is>
      </c>
      <c r="J105" s="340" t="inlineStr">
        <is>
          <t>3.2</t>
        </is>
      </c>
      <c r="K105" s="340" t="inlineStr">
        <is>
          <t>4</t>
        </is>
      </c>
      <c r="L105" s="207" t="inlineStr">
        <is>
          <t>5.4</t>
        </is>
      </c>
      <c r="M105" s="125" t="n"/>
    </row>
    <row r="106" ht="24" customHeight="1">
      <c r="A106" s="11" t="n"/>
      <c r="B106" s="82" t="inlineStr">
        <is>
          <t>进度值</t>
        </is>
      </c>
      <c r="C106" s="83" t="inlineStr">
        <is>
          <t>160</t>
        </is>
      </c>
      <c r="D106" s="83" t="inlineStr">
        <is>
          <t>160</t>
        </is>
      </c>
      <c r="E106" s="83" t="inlineStr">
        <is>
          <t>320</t>
        </is>
      </c>
      <c r="F106" s="83" t="inlineStr">
        <is>
          <t>800</t>
        </is>
      </c>
      <c r="G106" s="83" t="inlineStr">
        <is>
          <t>1200</t>
        </is>
      </c>
      <c r="H106" s="83" t="inlineStr">
        <is>
          <t>1840</t>
        </is>
      </c>
      <c r="I106" s="83" t="inlineStr">
        <is>
          <t>2480</t>
        </is>
      </c>
      <c r="J106" s="83" t="inlineStr">
        <is>
          <t>3440</t>
        </is>
      </c>
      <c r="K106" s="83" t="inlineStr">
        <is>
          <t>4320</t>
        </is>
      </c>
      <c r="L106" s="88" t="inlineStr">
        <is>
          <t>总计</t>
        </is>
      </c>
      <c r="M106" s="125" t="n"/>
    </row>
    <row r="107" ht="24" customHeight="1">
      <c r="A107" s="11" t="n"/>
      <c r="B107" s="82" t="inlineStr">
        <is>
          <t>满值算术</t>
        </is>
      </c>
      <c r="C107" s="83">
        <f>ROUNDUP(C106/$N$1,0)</f>
        <v/>
      </c>
      <c r="D107" s="83">
        <f>ROUNDUP((D106+SUM($C106:C106)-SUM($C107:C107)*$N$1)/$N$1,0)</f>
        <v/>
      </c>
      <c r="E107" s="83">
        <f>ROUNDUP((E106+SUM($C106:D106)-SUM($C107:D107)*$N$1)/$N$1,0)</f>
        <v/>
      </c>
      <c r="F107" s="83">
        <f>ROUNDUP((F106+SUM($C106:E106)-SUM($C107:E107)*$N$1)/$N$1,0)</f>
        <v/>
      </c>
      <c r="G107" s="83">
        <f>ROUNDUP((G106+SUM($C106:F106)-SUM($C107:F107)*$N$1)/$N$1,0)</f>
        <v/>
      </c>
      <c r="H107" s="83">
        <f>ROUNDUP((H106+SUM($C106:G106)-SUM($C107:G107)*$N$1)/$N$1,0)</f>
        <v/>
      </c>
      <c r="I107" s="83">
        <f>ROUNDUP((I106+SUM($C106:H106)-SUM($C107:H107)*$N$1)/$N$1,0)</f>
        <v/>
      </c>
      <c r="J107" s="83">
        <f>ROUNDUP((J106+SUM($C106:I106)-SUM($C107:I107)*$N$1)/$N$1,0)</f>
        <v/>
      </c>
      <c r="K107" s="83">
        <f>ROUNDUP((K106+SUM($C106:J106)-SUM($C107:J107)*$N$1)/$N$1,0)</f>
        <v/>
      </c>
      <c r="L107" s="88">
        <f>SUM(C107:K107)</f>
        <v/>
      </c>
      <c r="M107" s="125" t="n"/>
    </row>
    <row r="108" ht="24" customHeight="1">
      <c r="A108" s="11" t="n"/>
      <c r="B108" s="82" t="inlineStr">
        <is>
          <t>投掷穿透</t>
        </is>
      </c>
      <c r="C108" s="83" t="inlineStr">
        <is>
          <t>1%</t>
        </is>
      </c>
      <c r="D108" s="83" t="inlineStr">
        <is>
          <t>2%</t>
        </is>
      </c>
      <c r="E108" s="83" t="inlineStr">
        <is>
          <t>3%</t>
        </is>
      </c>
      <c r="F108" s="83" t="inlineStr">
        <is>
          <t>4%</t>
        </is>
      </c>
      <c r="G108" s="83" t="inlineStr">
        <is>
          <t>6%</t>
        </is>
      </c>
      <c r="H108" s="83" t="inlineStr">
        <is>
          <t>8%</t>
        </is>
      </c>
      <c r="I108" s="83" t="inlineStr">
        <is>
          <t>10%</t>
        </is>
      </c>
      <c r="J108" s="83" t="inlineStr">
        <is>
          <t>13%</t>
        </is>
      </c>
      <c r="K108" s="83" t="inlineStr">
        <is>
          <t>16%</t>
        </is>
      </c>
      <c r="L108" s="84" t="inlineStr">
        <is>
          <t>20%</t>
        </is>
      </c>
      <c r="M108" s="125" t="n"/>
    </row>
    <row r="109" ht="24" customHeight="1">
      <c r="A109" s="11" t="n"/>
      <c r="B109" s="810" t="inlineStr">
        <is>
          <t>投掷抗韧</t>
        </is>
      </c>
      <c r="C109" s="343" t="inlineStr">
        <is>
          <t>1%</t>
        </is>
      </c>
      <c r="D109" s="343" t="inlineStr">
        <is>
          <t>2%</t>
        </is>
      </c>
      <c r="E109" s="343" t="inlineStr">
        <is>
          <t>3%</t>
        </is>
      </c>
      <c r="F109" s="343" t="inlineStr">
        <is>
          <t>4%</t>
        </is>
      </c>
      <c r="G109" s="343" t="inlineStr">
        <is>
          <t>6%</t>
        </is>
      </c>
      <c r="H109" s="343" t="inlineStr">
        <is>
          <t>8%</t>
        </is>
      </c>
      <c r="I109" s="343" t="inlineStr">
        <is>
          <t>10%</t>
        </is>
      </c>
      <c r="J109" s="343" t="inlineStr">
        <is>
          <t>13%</t>
        </is>
      </c>
      <c r="K109" s="343" t="inlineStr">
        <is>
          <t>16%</t>
        </is>
      </c>
      <c r="L109" s="344" t="inlineStr">
        <is>
          <t>20%</t>
        </is>
      </c>
      <c r="M109" s="125" t="n"/>
    </row>
    <row r="110" ht="24" customHeight="1">
      <c r="A110" s="11" t="n"/>
      <c r="B110" s="234" t="inlineStr">
        <is>
          <t>战斗力</t>
        </is>
      </c>
      <c r="C110" s="340" t="inlineStr">
        <is>
          <t>0.2</t>
        </is>
      </c>
      <c r="D110" s="340" t="inlineStr">
        <is>
          <t>0.4</t>
        </is>
      </c>
      <c r="E110" s="340" t="inlineStr">
        <is>
          <t>0.8</t>
        </is>
      </c>
      <c r="F110" s="340" t="inlineStr">
        <is>
          <t>1.2</t>
        </is>
      </c>
      <c r="G110" s="340" t="inlineStr">
        <is>
          <t>1.6</t>
        </is>
      </c>
      <c r="H110" s="340" t="inlineStr">
        <is>
          <t>2</t>
        </is>
      </c>
      <c r="I110" s="340" t="inlineStr">
        <is>
          <t>2.6</t>
        </is>
      </c>
      <c r="J110" s="340" t="inlineStr">
        <is>
          <t>3.2</t>
        </is>
      </c>
      <c r="K110" s="340" t="inlineStr">
        <is>
          <t>4</t>
        </is>
      </c>
      <c r="L110" s="207" t="inlineStr">
        <is>
          <t>5.4</t>
        </is>
      </c>
      <c r="M110" s="125" t="n"/>
    </row>
    <row r="111" ht="24" customHeight="1">
      <c r="A111" s="11" t="n"/>
      <c r="B111" s="82" t="inlineStr">
        <is>
          <t>进度值</t>
        </is>
      </c>
      <c r="C111" s="83" t="inlineStr">
        <is>
          <t>160</t>
        </is>
      </c>
      <c r="D111" s="83" t="inlineStr">
        <is>
          <t>160</t>
        </is>
      </c>
      <c r="E111" s="83" t="inlineStr">
        <is>
          <t>320</t>
        </is>
      </c>
      <c r="F111" s="83" t="inlineStr">
        <is>
          <t>800</t>
        </is>
      </c>
      <c r="G111" s="83" t="inlineStr">
        <is>
          <t>1200</t>
        </is>
      </c>
      <c r="H111" s="83" t="inlineStr">
        <is>
          <t>1840</t>
        </is>
      </c>
      <c r="I111" s="83" t="inlineStr">
        <is>
          <t>2480</t>
        </is>
      </c>
      <c r="J111" s="83" t="inlineStr">
        <is>
          <t>3440</t>
        </is>
      </c>
      <c r="K111" s="83" t="inlineStr">
        <is>
          <t>4320</t>
        </is>
      </c>
      <c r="L111" s="88" t="inlineStr">
        <is>
          <t>总计</t>
        </is>
      </c>
      <c r="M111" s="125" t="n"/>
    </row>
    <row r="112" ht="24" customHeight="1">
      <c r="A112" s="11" t="n"/>
      <c r="B112" s="82" t="inlineStr">
        <is>
          <t>满值算术</t>
        </is>
      </c>
      <c r="C112" s="83">
        <f>ROUNDUP(C111/$N$1,0)</f>
        <v/>
      </c>
      <c r="D112" s="83">
        <f>ROUNDUP((D111+SUM($C111:C111)-SUM($C112:C112)*$N$1)/$N$1,0)</f>
        <v/>
      </c>
      <c r="E112" s="83">
        <f>ROUNDUP((E111+SUM($C111:D111)-SUM($C112:D112)*$N$1)/$N$1,0)</f>
        <v/>
      </c>
      <c r="F112" s="83">
        <f>ROUNDUP((F111+SUM($C111:E111)-SUM($C112:E112)*$N$1)/$N$1,0)</f>
        <v/>
      </c>
      <c r="G112" s="83">
        <f>ROUNDUP((G111+SUM($C111:F111)-SUM($C112:F112)*$N$1)/$N$1,0)</f>
        <v/>
      </c>
      <c r="H112" s="83">
        <f>ROUNDUP((H111+SUM($C111:G111)-SUM($C112:G112)*$N$1)/$N$1,0)</f>
        <v/>
      </c>
      <c r="I112" s="83">
        <f>ROUNDUP((I111+SUM($C111:H111)-SUM($C112:H112)*$N$1)/$N$1,0)</f>
        <v/>
      </c>
      <c r="J112" s="83">
        <f>ROUNDUP((J111+SUM($C111:I111)-SUM($C112:I112)*$N$1)/$N$1,0)</f>
        <v/>
      </c>
      <c r="K112" s="83">
        <f>ROUNDUP((K111+SUM($C111:J111)-SUM($C112:J112)*$N$1)/$N$1,0)</f>
        <v/>
      </c>
      <c r="L112" s="88">
        <f>SUM(C112:K112)</f>
        <v/>
      </c>
      <c r="M112" s="125" t="n"/>
    </row>
    <row r="113" ht="24" customHeight="1">
      <c r="A113" s="11" t="n"/>
      <c r="B113" s="89" t="inlineStr">
        <is>
          <t>投掷附减</t>
        </is>
      </c>
      <c r="C113" s="90" t="inlineStr">
        <is>
          <t>10</t>
        </is>
      </c>
      <c r="D113" s="90" t="inlineStr">
        <is>
          <t>20</t>
        </is>
      </c>
      <c r="E113" s="90" t="inlineStr">
        <is>
          <t>30</t>
        </is>
      </c>
      <c r="F113" s="90" t="inlineStr">
        <is>
          <t>60</t>
        </is>
      </c>
      <c r="G113" s="90" t="inlineStr">
        <is>
          <t>90</t>
        </is>
      </c>
      <c r="H113" s="90" t="inlineStr">
        <is>
          <t>120</t>
        </is>
      </c>
      <c r="I113" s="90" t="inlineStr">
        <is>
          <t>160</t>
        </is>
      </c>
      <c r="J113" s="90" t="inlineStr">
        <is>
          <t>200</t>
        </is>
      </c>
      <c r="K113" s="90" t="inlineStr">
        <is>
          <t>240</t>
        </is>
      </c>
      <c r="L113" s="224" t="inlineStr">
        <is>
          <t>300</t>
        </is>
      </c>
      <c r="M113" s="125" t="n"/>
    </row>
    <row r="114" ht="24" customHeight="1">
      <c r="A114" s="685" t="inlineStr">
        <is>
          <t>勾股测天
45级开放</t>
        </is>
      </c>
      <c r="B114" s="683" t="inlineStr">
        <is>
          <t>战斗力</t>
        </is>
      </c>
      <c r="C114" s="566" t="inlineStr">
        <is>
          <t>0.4</t>
        </is>
      </c>
      <c r="D114" s="566" t="inlineStr">
        <is>
          <t>0.8</t>
        </is>
      </c>
      <c r="E114" s="566" t="inlineStr">
        <is>
          <t>1.6</t>
        </is>
      </c>
      <c r="F114" s="566" t="inlineStr">
        <is>
          <t>2.4</t>
        </is>
      </c>
      <c r="G114" s="566" t="inlineStr">
        <is>
          <t>3.2</t>
        </is>
      </c>
      <c r="H114" s="566" t="inlineStr">
        <is>
          <t>4</t>
        </is>
      </c>
      <c r="I114" s="566" t="inlineStr">
        <is>
          <t>5.2</t>
        </is>
      </c>
      <c r="J114" s="566" t="inlineStr">
        <is>
          <t>6.4</t>
        </is>
      </c>
      <c r="K114" s="566" t="inlineStr">
        <is>
          <t>8</t>
        </is>
      </c>
      <c r="L114" s="684" t="inlineStr">
        <is>
          <t>10.8</t>
        </is>
      </c>
      <c r="M114" s="685" t="inlineStr">
        <is>
          <t>郭嘉
战斗力95
突破天赋1
贾诩
战斗力95
突破天赋1</t>
        </is>
      </c>
    </row>
    <row r="115" ht="24" customHeight="1">
      <c r="A115" s="414" t="n"/>
      <c r="B115" s="239" t="inlineStr">
        <is>
          <t>进度值</t>
        </is>
      </c>
      <c r="C115" s="83" t="inlineStr">
        <is>
          <t>200</t>
        </is>
      </c>
      <c r="D115" s="83" t="inlineStr">
        <is>
          <t>200</t>
        </is>
      </c>
      <c r="E115" s="83" t="inlineStr">
        <is>
          <t>400</t>
        </is>
      </c>
      <c r="F115" s="83" t="inlineStr">
        <is>
          <t>1000</t>
        </is>
      </c>
      <c r="G115" s="83" t="inlineStr">
        <is>
          <t>1500</t>
        </is>
      </c>
      <c r="H115" s="83" t="inlineStr">
        <is>
          <t>2300</t>
        </is>
      </c>
      <c r="I115" s="83" t="inlineStr">
        <is>
          <t>3100</t>
        </is>
      </c>
      <c r="J115" s="83" t="inlineStr">
        <is>
          <t>4300</t>
        </is>
      </c>
      <c r="K115" s="83" t="inlineStr">
        <is>
          <t>5400</t>
        </is>
      </c>
      <c r="L115" s="708" t="inlineStr">
        <is>
          <t>总计</t>
        </is>
      </c>
      <c r="M115" s="414" t="n"/>
    </row>
    <row r="116" ht="24" customHeight="1">
      <c r="A116" s="414" t="n"/>
      <c r="B116" s="239" t="inlineStr">
        <is>
          <t>满值算术</t>
        </is>
      </c>
      <c r="C116" s="83">
        <f>ROUNDUP(C115/$N$1,0)</f>
        <v/>
      </c>
      <c r="D116" s="83">
        <f>ROUNDUP((D115+SUM($C115:C115)-SUM($C116:C116)*$N$1)/$N$1,0)</f>
        <v/>
      </c>
      <c r="E116" s="83">
        <f>ROUNDUP((E115+SUM($C115:D115)-SUM($C116:D116)*$N$1)/$N$1,0)</f>
        <v/>
      </c>
      <c r="F116" s="83">
        <f>ROUNDUP((F115+SUM($C115:E115)-SUM($C116:E116)*$N$1)/$N$1,0)</f>
        <v/>
      </c>
      <c r="G116" s="83">
        <f>ROUNDUP((G115+SUM($C115:F115)-SUM($C116:F116)*$N$1)/$N$1,0)</f>
        <v/>
      </c>
      <c r="H116" s="83">
        <f>ROUNDUP((H115+SUM($C115:G115)-SUM($C116:G116)*$N$1)/$N$1,0)</f>
        <v/>
      </c>
      <c r="I116" s="83">
        <f>ROUNDUP((I115+SUM($C115:H115)-SUM($C116:H116)*$N$1)/$N$1,0)</f>
        <v/>
      </c>
      <c r="J116" s="83">
        <f>ROUNDUP((J115+SUM($C115:I115)-SUM($C116:I116)*$N$1)/$N$1,0)</f>
        <v/>
      </c>
      <c r="K116" s="83">
        <f>ROUNDUP((K115+SUM($C115:J115)-SUM($C116:J116)*$N$1)/$N$1,0)</f>
        <v/>
      </c>
      <c r="L116" s="708">
        <f>SUM(C116:K116)</f>
        <v/>
      </c>
      <c r="M116" s="414" t="n"/>
    </row>
    <row r="117" ht="24" customHeight="1">
      <c r="A117" s="414" t="n"/>
      <c r="B117" s="660" t="inlineStr">
        <is>
          <t>生命值</t>
        </is>
      </c>
      <c r="C117" s="343" t="inlineStr">
        <is>
          <t>4</t>
        </is>
      </c>
      <c r="D117" s="343" t="inlineStr">
        <is>
          <t>8</t>
        </is>
      </c>
      <c r="E117" s="343" t="inlineStr">
        <is>
          <t>16</t>
        </is>
      </c>
      <c r="F117" s="343" t="inlineStr">
        <is>
          <t>24</t>
        </is>
      </c>
      <c r="G117" s="343" t="inlineStr">
        <is>
          <t>32</t>
        </is>
      </c>
      <c r="H117" s="343" t="inlineStr">
        <is>
          <t>44</t>
        </is>
      </c>
      <c r="I117" s="343" t="inlineStr">
        <is>
          <t>56</t>
        </is>
      </c>
      <c r="J117" s="343" t="inlineStr">
        <is>
          <t>68</t>
        </is>
      </c>
      <c r="K117" s="343" t="inlineStr">
        <is>
          <t>80</t>
        </is>
      </c>
      <c r="L117" s="687" t="inlineStr">
        <is>
          <t>100</t>
        </is>
      </c>
      <c r="M117" s="414" t="n"/>
    </row>
    <row r="118" ht="24" customHeight="1">
      <c r="A118" s="414" t="n"/>
      <c r="B118" s="234" t="inlineStr">
        <is>
          <t>战斗力</t>
        </is>
      </c>
      <c r="C118" s="340" t="inlineStr">
        <is>
          <t>0.2</t>
        </is>
      </c>
      <c r="D118" s="340" t="inlineStr">
        <is>
          <t>0.4</t>
        </is>
      </c>
      <c r="E118" s="340" t="inlineStr">
        <is>
          <t>0.8</t>
        </is>
      </c>
      <c r="F118" s="340" t="inlineStr">
        <is>
          <t>1.2</t>
        </is>
      </c>
      <c r="G118" s="340" t="inlineStr">
        <is>
          <t>1.6</t>
        </is>
      </c>
      <c r="H118" s="340" t="inlineStr">
        <is>
          <t>2</t>
        </is>
      </c>
      <c r="I118" s="340" t="inlineStr">
        <is>
          <t>2.6</t>
        </is>
      </c>
      <c r="J118" s="340" t="inlineStr">
        <is>
          <t>3.2</t>
        </is>
      </c>
      <c r="K118" s="340" t="inlineStr">
        <is>
          <t>4</t>
        </is>
      </c>
      <c r="L118" s="207" t="inlineStr">
        <is>
          <t>5.4</t>
        </is>
      </c>
      <c r="M118" s="414" t="n"/>
    </row>
    <row r="119" ht="24" customHeight="1">
      <c r="A119" s="414" t="n"/>
      <c r="B119" s="82" t="inlineStr">
        <is>
          <t>进度值</t>
        </is>
      </c>
      <c r="C119" s="83" t="inlineStr">
        <is>
          <t>160</t>
        </is>
      </c>
      <c r="D119" s="83" t="inlineStr">
        <is>
          <t>160</t>
        </is>
      </c>
      <c r="E119" s="83" t="inlineStr">
        <is>
          <t>320</t>
        </is>
      </c>
      <c r="F119" s="83" t="inlineStr">
        <is>
          <t>800</t>
        </is>
      </c>
      <c r="G119" s="83" t="inlineStr">
        <is>
          <t>1200</t>
        </is>
      </c>
      <c r="H119" s="83" t="inlineStr">
        <is>
          <t>1840</t>
        </is>
      </c>
      <c r="I119" s="83" t="inlineStr">
        <is>
          <t>2480</t>
        </is>
      </c>
      <c r="J119" s="83" t="inlineStr">
        <is>
          <t>3440</t>
        </is>
      </c>
      <c r="K119" s="83" t="inlineStr">
        <is>
          <t>4320</t>
        </is>
      </c>
      <c r="L119" s="88" t="inlineStr">
        <is>
          <t>总计</t>
        </is>
      </c>
      <c r="M119" s="414" t="n"/>
    </row>
    <row r="120" ht="24" customHeight="1">
      <c r="A120" s="414" t="n"/>
      <c r="B120" s="82" t="inlineStr">
        <is>
          <t>满值算术</t>
        </is>
      </c>
      <c r="C120" s="83">
        <f>ROUNDUP(C119/$N$1,0)</f>
        <v/>
      </c>
      <c r="D120" s="83">
        <f>ROUNDUP((D119+SUM($C119:C119)-SUM($C120:C120)*$N$1)/$N$1,0)</f>
        <v/>
      </c>
      <c r="E120" s="83">
        <f>ROUNDUP((E119+SUM($C119:D119)-SUM($C120:D120)*$N$1)/$N$1,0)</f>
        <v/>
      </c>
      <c r="F120" s="83">
        <f>ROUNDUP((F119+SUM($C119:E119)-SUM($C120:E120)*$N$1)/$N$1,0)</f>
        <v/>
      </c>
      <c r="G120" s="83">
        <f>ROUNDUP((G119+SUM($C119:F119)-SUM($C120:F120)*$N$1)/$N$1,0)</f>
        <v/>
      </c>
      <c r="H120" s="83">
        <f>ROUNDUP((H119+SUM($C119:G119)-SUM($C120:G120)*$N$1)/$N$1,0)</f>
        <v/>
      </c>
      <c r="I120" s="83">
        <f>ROUNDUP((I119+SUM($C119:H119)-SUM($C120:H120)*$N$1)/$N$1,0)</f>
        <v/>
      </c>
      <c r="J120" s="83">
        <f>ROUNDUP((J119+SUM($C119:I119)-SUM($C120:I120)*$N$1)/$N$1,0)</f>
        <v/>
      </c>
      <c r="K120" s="83">
        <f>ROUNDUP((K119+SUM($C119:J119)-SUM($C120:J120)*$N$1)/$N$1,0)</f>
        <v/>
      </c>
      <c r="L120" s="88">
        <f>SUM(C120:K120)</f>
        <v/>
      </c>
      <c r="M120" s="414" t="n"/>
    </row>
    <row r="121" ht="24" customHeight="1">
      <c r="A121" s="414" t="n"/>
      <c r="B121" s="82" t="inlineStr">
        <is>
          <t>技能韧性</t>
        </is>
      </c>
      <c r="C121" s="83" t="inlineStr">
        <is>
          <t>1%</t>
        </is>
      </c>
      <c r="D121" s="83" t="inlineStr">
        <is>
          <t>2%</t>
        </is>
      </c>
      <c r="E121" s="83" t="inlineStr">
        <is>
          <t>3%</t>
        </is>
      </c>
      <c r="F121" s="83" t="inlineStr">
        <is>
          <t>4%</t>
        </is>
      </c>
      <c r="G121" s="83" t="inlineStr">
        <is>
          <t>6%</t>
        </is>
      </c>
      <c r="H121" s="83" t="inlineStr">
        <is>
          <t>8%</t>
        </is>
      </c>
      <c r="I121" s="83" t="inlineStr">
        <is>
          <t>10%</t>
        </is>
      </c>
      <c r="J121" s="83" t="inlineStr">
        <is>
          <t>13%</t>
        </is>
      </c>
      <c r="K121" s="83" t="inlineStr">
        <is>
          <t>16%</t>
        </is>
      </c>
      <c r="L121" s="84" t="inlineStr">
        <is>
          <t>20%</t>
        </is>
      </c>
      <c r="M121" s="414" t="n"/>
    </row>
    <row r="122" ht="24" customHeight="1">
      <c r="A122" s="414" t="n"/>
      <c r="B122" s="810" t="inlineStr">
        <is>
          <t>技能抗韧</t>
        </is>
      </c>
      <c r="C122" s="343" t="inlineStr">
        <is>
          <t>1%</t>
        </is>
      </c>
      <c r="D122" s="343" t="inlineStr">
        <is>
          <t>2%</t>
        </is>
      </c>
      <c r="E122" s="343" t="inlineStr">
        <is>
          <t>3%</t>
        </is>
      </c>
      <c r="F122" s="343" t="inlineStr">
        <is>
          <t>4%</t>
        </is>
      </c>
      <c r="G122" s="343" t="inlineStr">
        <is>
          <t>6%</t>
        </is>
      </c>
      <c r="H122" s="343" t="inlineStr">
        <is>
          <t>8%</t>
        </is>
      </c>
      <c r="I122" s="343" t="inlineStr">
        <is>
          <t>10%</t>
        </is>
      </c>
      <c r="J122" s="343" t="inlineStr">
        <is>
          <t>13%</t>
        </is>
      </c>
      <c r="K122" s="343" t="inlineStr">
        <is>
          <t>16%</t>
        </is>
      </c>
      <c r="L122" s="344" t="inlineStr">
        <is>
          <t>20%</t>
        </is>
      </c>
      <c r="M122" s="414" t="n"/>
    </row>
    <row r="123" ht="24" customHeight="1">
      <c r="A123" s="414" t="n"/>
      <c r="B123" s="234" t="inlineStr">
        <is>
          <t>战斗力</t>
        </is>
      </c>
      <c r="C123" s="340" t="inlineStr">
        <is>
          <t>0.4</t>
        </is>
      </c>
      <c r="D123" s="340" t="inlineStr">
        <is>
          <t>0.8</t>
        </is>
      </c>
      <c r="E123" s="340" t="inlineStr">
        <is>
          <t>1.6</t>
        </is>
      </c>
      <c r="F123" s="340" t="inlineStr">
        <is>
          <t>2.4</t>
        </is>
      </c>
      <c r="G123" s="340" t="inlineStr">
        <is>
          <t>3.2</t>
        </is>
      </c>
      <c r="H123" s="340" t="inlineStr">
        <is>
          <t>4</t>
        </is>
      </c>
      <c r="I123" s="340" t="inlineStr">
        <is>
          <t>5.2</t>
        </is>
      </c>
      <c r="J123" s="340" t="inlineStr">
        <is>
          <t>6.4</t>
        </is>
      </c>
      <c r="K123" s="340" t="inlineStr">
        <is>
          <t>8</t>
        </is>
      </c>
      <c r="L123" s="207" t="inlineStr">
        <is>
          <t>10.8</t>
        </is>
      </c>
      <c r="M123" s="414" t="n"/>
    </row>
    <row r="124" ht="24" customHeight="1">
      <c r="A124" s="414" t="n"/>
      <c r="B124" s="82" t="inlineStr">
        <is>
          <t>进度值</t>
        </is>
      </c>
      <c r="C124" s="83" t="inlineStr">
        <is>
          <t>200</t>
        </is>
      </c>
      <c r="D124" s="83" t="inlineStr">
        <is>
          <t>200</t>
        </is>
      </c>
      <c r="E124" s="83" t="inlineStr">
        <is>
          <t>400</t>
        </is>
      </c>
      <c r="F124" s="83" t="inlineStr">
        <is>
          <t>1000</t>
        </is>
      </c>
      <c r="G124" s="83" t="inlineStr">
        <is>
          <t>1500</t>
        </is>
      </c>
      <c r="H124" s="83" t="inlineStr">
        <is>
          <t>2300</t>
        </is>
      </c>
      <c r="I124" s="83" t="inlineStr">
        <is>
          <t>3100</t>
        </is>
      </c>
      <c r="J124" s="83" t="inlineStr">
        <is>
          <t>4300</t>
        </is>
      </c>
      <c r="K124" s="83" t="inlineStr">
        <is>
          <t>5400</t>
        </is>
      </c>
      <c r="L124" s="88" t="inlineStr">
        <is>
          <t>总计</t>
        </is>
      </c>
      <c r="M124" s="414" t="n"/>
    </row>
    <row r="125" ht="24" customHeight="1">
      <c r="A125" s="414" t="n"/>
      <c r="B125" s="82" t="inlineStr">
        <is>
          <t>满值算术</t>
        </is>
      </c>
      <c r="C125" s="83">
        <f>ROUNDUP(C124/$N$1,0)</f>
        <v/>
      </c>
      <c r="D125" s="83">
        <f>ROUNDUP((D124+SUM($C124:C124)-SUM($C125:C125)*$N$1)/$N$1,0)</f>
        <v/>
      </c>
      <c r="E125" s="83">
        <f>ROUNDUP((E124+SUM($C124:D124)-SUM($C125:D125)*$N$1)/$N$1,0)</f>
        <v/>
      </c>
      <c r="F125" s="83">
        <f>ROUNDUP((F124+SUM($C124:E124)-SUM($C125:E125)*$N$1)/$N$1,0)</f>
        <v/>
      </c>
      <c r="G125" s="83">
        <f>ROUNDUP((G124+SUM($C124:F124)-SUM($C125:F125)*$N$1)/$N$1,0)</f>
        <v/>
      </c>
      <c r="H125" s="83">
        <f>ROUNDUP((H124+SUM($C124:G124)-SUM($C125:G125)*$N$1)/$N$1,0)</f>
        <v/>
      </c>
      <c r="I125" s="83">
        <f>ROUNDUP((I124+SUM($C124:H124)-SUM($C125:H125)*$N$1)/$N$1,0)</f>
        <v/>
      </c>
      <c r="J125" s="83">
        <f>ROUNDUP((J124+SUM($C124:I124)-SUM($C125:I125)*$N$1)/$N$1,0)</f>
        <v/>
      </c>
      <c r="K125" s="83">
        <f>ROUNDUP((K124+SUM($C124:J124)-SUM($C125:J125)*$N$1)/$N$1,0)</f>
        <v/>
      </c>
      <c r="L125" s="88">
        <f>SUM(C125:K125)</f>
        <v/>
      </c>
      <c r="M125" s="414" t="n"/>
    </row>
    <row r="126" ht="24" customHeight="1">
      <c r="A126" s="414" t="n"/>
      <c r="B126" s="89" t="inlineStr">
        <is>
          <t>投掷韧性</t>
        </is>
      </c>
      <c r="C126" s="90" t="inlineStr">
        <is>
          <t>1%</t>
        </is>
      </c>
      <c r="D126" s="90" t="inlineStr">
        <is>
          <t>2%</t>
        </is>
      </c>
      <c r="E126" s="90" t="inlineStr">
        <is>
          <t>3%</t>
        </is>
      </c>
      <c r="F126" s="90" t="inlineStr">
        <is>
          <t>4%</t>
        </is>
      </c>
      <c r="G126" s="90" t="inlineStr">
        <is>
          <t>6%</t>
        </is>
      </c>
      <c r="H126" s="90" t="inlineStr">
        <is>
          <t>8%</t>
        </is>
      </c>
      <c r="I126" s="90" t="inlineStr">
        <is>
          <t>10%</t>
        </is>
      </c>
      <c r="J126" s="90" t="inlineStr">
        <is>
          <t>13%</t>
        </is>
      </c>
      <c r="K126" s="90" t="inlineStr">
        <is>
          <t>16%</t>
        </is>
      </c>
      <c r="L126" s="224" t="inlineStr">
        <is>
          <t>20%</t>
        </is>
      </c>
      <c r="M126" s="414" t="n"/>
    </row>
  </sheetData>
  <mergeCells count="35">
    <mergeCell ref="F4:G4"/>
    <mergeCell ref="A88:A100"/>
    <mergeCell ref="M88:M100"/>
    <mergeCell ref="B3:C3"/>
    <mergeCell ref="B1:G1"/>
    <mergeCell ref="M49:M61"/>
    <mergeCell ref="H1:L1"/>
    <mergeCell ref="A36:A48"/>
    <mergeCell ref="H2:M2"/>
    <mergeCell ref="F3:G3"/>
    <mergeCell ref="A75:A87"/>
    <mergeCell ref="M75:M87"/>
    <mergeCell ref="B2:C2"/>
    <mergeCell ref="D2:E2"/>
    <mergeCell ref="A101:A113"/>
    <mergeCell ref="H3:M3"/>
    <mergeCell ref="A23:A35"/>
    <mergeCell ref="F2:G2"/>
    <mergeCell ref="M36:M48"/>
    <mergeCell ref="M101:M113"/>
    <mergeCell ref="B5:G5"/>
    <mergeCell ref="H5:M5"/>
    <mergeCell ref="A62:A74"/>
    <mergeCell ref="A2:A5"/>
    <mergeCell ref="D4:E4"/>
    <mergeCell ref="D3:E3"/>
    <mergeCell ref="M23:M35"/>
    <mergeCell ref="A7:A22"/>
    <mergeCell ref="H4:M4"/>
    <mergeCell ref="A114:A126"/>
    <mergeCell ref="M114:M126"/>
    <mergeCell ref="M7:M22"/>
    <mergeCell ref="A49:A61"/>
    <mergeCell ref="M62:M74"/>
    <mergeCell ref="B4:C4"/>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D2" r:id="rId3"/>
    <hyperlink xmlns:r="http://schemas.openxmlformats.org/officeDocument/2006/relationships" ref="F2" r:id="rId4"/>
    <hyperlink xmlns:r="http://schemas.openxmlformats.org/officeDocument/2006/relationships" ref="B3" r:id="rId5"/>
    <hyperlink xmlns:r="http://schemas.openxmlformats.org/officeDocument/2006/relationships" ref="D3" r:id="rId6"/>
    <hyperlink xmlns:r="http://schemas.openxmlformats.org/officeDocument/2006/relationships" ref="F3" r:id="rId7"/>
    <hyperlink xmlns:r="http://schemas.openxmlformats.org/officeDocument/2006/relationships" ref="B4" r:id="rId8"/>
    <hyperlink xmlns:r="http://schemas.openxmlformats.org/officeDocument/2006/relationships" ref="D4" r:id="rId9"/>
    <hyperlink xmlns:r="http://schemas.openxmlformats.org/officeDocument/2006/relationships" ref="F4" r:id="rId10"/>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20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s>
  <sheetData>
    <row r="1" ht="24" customHeight="1">
      <c r="A1" s="140" t="inlineStr">
        <is>
          <t>附魔上页</t>
        </is>
      </c>
      <c r="B1" s="24" t="inlineStr">
        <is>
          <t>名称</t>
        </is>
      </c>
      <c r="C1" s="56" t="n"/>
      <c r="D1" s="56" t="n"/>
      <c r="E1" s="56" t="n"/>
      <c r="F1" s="24" t="inlineStr">
        <is>
          <t>祝福详情：祝福模式三阶起清，暂无活动。</t>
        </is>
      </c>
      <c r="G1" s="56" t="n"/>
      <c r="H1" s="56" t="n"/>
      <c r="I1" s="56" t="n"/>
      <c r="J1" s="56" t="n"/>
      <c r="K1" s="56" t="n"/>
      <c r="L1" s="56" t="n"/>
    </row>
    <row r="2" ht="24" customHeight="1">
      <c r="A2" s="1353" t="inlineStr">
        <is>
          <t>补阙粉尘
源质合金</t>
        </is>
      </c>
      <c r="B2" s="630" t="inlineStr">
        <is>
          <t>灵动之石</t>
        </is>
      </c>
      <c r="C2" s="631" t="inlineStr">
        <is>
          <t>启智之石</t>
        </is>
      </c>
      <c r="D2" s="631" t="inlineStr">
        <is>
          <t>折意之石</t>
        </is>
      </c>
      <c r="E2" s="851" t="inlineStr">
        <is>
          <t>司命纹章</t>
        </is>
      </c>
      <c r="F2" s="1047" t="inlineStr">
        <is>
          <t>基础祝福：失败2点祝福值。补阙粉尘100斗豆，源质合金200斗豆。</t>
        </is>
      </c>
      <c r="G2" s="158" t="n"/>
      <c r="H2" s="158" t="n"/>
      <c r="I2" s="158" t="n"/>
      <c r="J2" s="158" t="n"/>
      <c r="K2" s="158" t="n"/>
      <c r="L2" s="158" t="n"/>
      <c r="M2" s="320" t="n"/>
    </row>
    <row r="3" ht="24" customHeight="1">
      <c r="A3" s="414" t="n"/>
      <c r="B3" s="638" t="inlineStr">
        <is>
          <t>搬山之石</t>
        </is>
      </c>
      <c r="C3" s="639" t="inlineStr">
        <is>
          <t>袭伐之石</t>
        </is>
      </c>
      <c r="D3" s="639" t="inlineStr">
        <is>
          <t>长绝之石</t>
        </is>
      </c>
      <c r="E3" s="853" t="inlineStr">
        <is>
          <t>离绽纹章</t>
        </is>
      </c>
      <c r="F3" s="1354" t="inlineStr">
        <is>
          <t>春节祝福：失败2点祝福值。补阙粉尘100斗豆，源质合金200斗豆。</t>
        </is>
      </c>
      <c r="G3" s="158" t="n"/>
      <c r="H3" s="158" t="n"/>
      <c r="I3" s="158" t="n"/>
      <c r="J3" s="158" t="n"/>
      <c r="K3" s="158" t="n"/>
      <c r="L3" s="158" t="n"/>
      <c r="M3" s="159" t="n"/>
    </row>
    <row r="4" ht="24" customHeight="1">
      <c r="A4" s="414" t="n"/>
      <c r="B4" s="638" t="inlineStr">
        <is>
          <t>捉影之石</t>
        </is>
      </c>
      <c r="C4" s="639" t="inlineStr">
        <is>
          <t>连疆之石</t>
        </is>
      </c>
      <c r="D4" s="639" t="inlineStr">
        <is>
          <t>百战之石</t>
        </is>
      </c>
      <c r="E4" s="853" t="inlineStr">
        <is>
          <t>破军纹章</t>
        </is>
      </c>
      <c r="F4" s="1354" t="inlineStr">
        <is>
          <t>周年祝福：失败2点祝福值。补阙粉尘100斗豆，源质合金200斗豆。</t>
        </is>
      </c>
      <c r="G4" s="158" t="n"/>
      <c r="H4" s="158" t="n"/>
      <c r="I4" s="158" t="n"/>
      <c r="J4" s="158" t="n"/>
      <c r="K4" s="158" t="n"/>
      <c r="L4" s="158" t="n"/>
      <c r="M4" s="159" t="n"/>
    </row>
    <row r="5" ht="24" customHeight="1">
      <c r="A5" s="414" t="n"/>
      <c r="B5" s="646" t="inlineStr">
        <is>
          <t>迟滞纹章</t>
        </is>
      </c>
      <c r="C5" s="647" t="inlineStr">
        <is>
          <t>溯游纹章</t>
        </is>
      </c>
      <c r="D5" s="647" t="inlineStr">
        <is>
          <t>长生纹章</t>
        </is>
      </c>
      <c r="E5" s="943" t="inlineStr">
        <is>
          <t>祝福效果</t>
        </is>
      </c>
      <c r="F5" s="1355" t="inlineStr">
        <is>
          <t>中秋祝福：失败2点祝福值。补阙粉尘100斗豆，源质合金200斗豆。</t>
        </is>
      </c>
      <c r="G5" s="270" t="n"/>
      <c r="H5" s="270" t="n"/>
      <c r="I5" s="270" t="n"/>
      <c r="J5" s="270" t="n"/>
      <c r="K5" s="270" t="n"/>
      <c r="L5" s="270" t="n"/>
      <c r="M5" s="510" t="n"/>
    </row>
    <row r="6" ht="24" customHeight="1">
      <c r="A6" s="151" t="inlineStr"/>
    </row>
    <row r="7" ht="24" customHeight="1">
      <c r="A7" s="202" t="inlineStr">
        <is>
          <t>等级</t>
        </is>
      </c>
      <c r="B7" s="227" t="inlineStr">
        <is>
          <t>战斗力</t>
        </is>
      </c>
      <c r="C7" s="227" t="inlineStr">
        <is>
          <t>祝福值</t>
        </is>
      </c>
      <c r="D7" s="227" t="inlineStr">
        <is>
          <t>单次粉尘</t>
        </is>
      </c>
      <c r="E7" s="206" t="inlineStr">
        <is>
          <t>满值粉尘</t>
        </is>
      </c>
      <c r="F7" s="202" t="inlineStr">
        <is>
          <t>战斗力</t>
        </is>
      </c>
      <c r="G7" s="227" t="inlineStr">
        <is>
          <t>祝福值</t>
        </is>
      </c>
      <c r="H7" s="227" t="inlineStr">
        <is>
          <t>单次合金</t>
        </is>
      </c>
      <c r="I7" s="204" t="inlineStr">
        <is>
          <t>满值合金</t>
        </is>
      </c>
      <c r="J7" s="24" t="inlineStr">
        <is>
          <t>效果说明</t>
        </is>
      </c>
      <c r="K7" s="56" t="n"/>
      <c r="L7" s="56" t="n"/>
      <c r="M7" s="56" t="n"/>
    </row>
    <row r="8" ht="24" customHeight="1">
      <c r="A8" s="664" t="inlineStr">
        <is>
          <t>一阶0级</t>
        </is>
      </c>
      <c r="B8" s="319" t="inlineStr">
        <is>
          <t>1</t>
        </is>
      </c>
      <c r="C8" s="74" t="inlineStr">
        <is>
          <t>10</t>
        </is>
      </c>
      <c r="D8" s="74" t="inlineStr">
        <is>
          <t>1</t>
        </is>
      </c>
      <c r="E8" s="770">
        <f>ROUNDUP((C8/2+1),0)*D8</f>
        <v/>
      </c>
      <c r="F8" s="319" t="inlineStr">
        <is>
          <t>1</t>
        </is>
      </c>
      <c r="G8" s="74" t="inlineStr">
        <is>
          <t>8</t>
        </is>
      </c>
      <c r="H8" s="74" t="inlineStr">
        <is>
          <t>1</t>
        </is>
      </c>
      <c r="I8" s="770">
        <f>ROUNDUP((G8/2+1),0)*H8</f>
        <v/>
      </c>
      <c r="J8" s="832" t="inlineStr">
        <is>
          <t>司命纹章
三阶1级：该武器攻击对手后，50%概率免疫对手的下次负面控制。最多只能触发1次。
五阶3级：该武器攻击对手后，85%概率免疫对手的下次负面控制。最多只能触发2次。
离绽纹章
三阶1级：该武器攻击对手后，25%概率使自身力量*25%的毒伤效果施加给对手，持续2回合。
五阶3级：该武器攻击对手后，40%概率使自身力量*40%的毒伤效果施加给对手，持续2回合。
破军纹章
三阶1级：该武器无视对手抗武器穿透  5%，拿出后额外提升自身力量25%，持续2回合。
五阶3级：该武器无视对手抗武器穿透11%，拿出后额外提升自身力量50%，持续2回合。
迟滞纹章
三阶1级：手持该武器被对手命中后，降低对手11%速度值，最多降低3次。持续整场战斗。
五阶3级：手持该武器被对手命中后，降低对手24%速度值，最多降低3次。持续整场战斗。
溯游纹章
三阶1级：拿出该武器后，增加敏捷21%、速度  7%持续到战斗结束。
五阶3级：拿出该武器后，增加敏捷36%、速度12%持续到战斗结束。
长生纹章
三阶1级：拿出该武器后，提升自身武器韧性12%，抗武器穿透  7%持续2回合。如果是投掷武器，额外提升自身5%穿透抗穿。
五阶3级：拿出该武器后，提升自身武器韧性20%，抗武器穿透14%持续2回合。如果是投掷武器，额外提升自身9%穿透抗穿。</t>
        </is>
      </c>
    </row>
    <row r="9" ht="24" customHeight="1">
      <c r="A9" s="393" t="inlineStr">
        <is>
          <t>一阶1级</t>
        </is>
      </c>
      <c r="B9" s="85" t="inlineStr">
        <is>
          <t>2</t>
        </is>
      </c>
      <c r="C9" s="86" t="inlineStr">
        <is>
          <t>16</t>
        </is>
      </c>
      <c r="D9" s="86" t="inlineStr">
        <is>
          <t>1</t>
        </is>
      </c>
      <c r="E9" s="255">
        <f>ROUNDUP((C9/2+1),0)*D9</f>
        <v/>
      </c>
      <c r="F9" s="85" t="inlineStr">
        <is>
          <t>2</t>
        </is>
      </c>
      <c r="G9" s="86" t="inlineStr">
        <is>
          <t>12</t>
        </is>
      </c>
      <c r="H9" s="86" t="inlineStr">
        <is>
          <t>1</t>
        </is>
      </c>
      <c r="I9" s="255">
        <f>ROUNDUP((G9/2+1),0)*H9</f>
        <v/>
      </c>
      <c r="J9" s="11" t="n"/>
    </row>
    <row r="10" ht="24" customHeight="1">
      <c r="A10" s="393" t="inlineStr">
        <is>
          <t>一阶2级</t>
        </is>
      </c>
      <c r="B10" s="85" t="inlineStr">
        <is>
          <t>3</t>
        </is>
      </c>
      <c r="C10" s="86" t="inlineStr">
        <is>
          <t>22</t>
        </is>
      </c>
      <c r="D10" s="86" t="inlineStr">
        <is>
          <t>2</t>
        </is>
      </c>
      <c r="E10" s="255">
        <f>ROUNDUP((C10/2+1),0)*D10</f>
        <v/>
      </c>
      <c r="F10" s="85" t="inlineStr">
        <is>
          <t>3</t>
        </is>
      </c>
      <c r="G10" s="86" t="inlineStr">
        <is>
          <t>20</t>
        </is>
      </c>
      <c r="H10" s="86" t="inlineStr">
        <is>
          <t>2</t>
        </is>
      </c>
      <c r="I10" s="255">
        <f>ROUNDUP((G10/2+1),0)*H10</f>
        <v/>
      </c>
      <c r="J10" s="11" t="n"/>
    </row>
    <row r="11" ht="24" customHeight="1">
      <c r="A11" s="393" t="inlineStr">
        <is>
          <t>一阶3级</t>
        </is>
      </c>
      <c r="B11" s="85" t="inlineStr">
        <is>
          <t>4</t>
        </is>
      </c>
      <c r="C11" s="86" t="inlineStr">
        <is>
          <t>30</t>
        </is>
      </c>
      <c r="D11" s="86" t="inlineStr">
        <is>
          <t>2</t>
        </is>
      </c>
      <c r="E11" s="255">
        <f>ROUNDUP((C11/2+1),0)*D11</f>
        <v/>
      </c>
      <c r="F11" s="85" t="inlineStr">
        <is>
          <t>4</t>
        </is>
      </c>
      <c r="G11" s="86" t="inlineStr">
        <is>
          <t>28</t>
        </is>
      </c>
      <c r="H11" s="86" t="inlineStr">
        <is>
          <t>2</t>
        </is>
      </c>
      <c r="I11" s="255">
        <f>ROUNDUP((G11/2+1),0)*H11</f>
        <v/>
      </c>
      <c r="J11" s="11" t="n"/>
    </row>
    <row r="12" ht="24" customHeight="1">
      <c r="A12" s="393" t="inlineStr">
        <is>
          <t>一阶4级</t>
        </is>
      </c>
      <c r="B12" s="85" t="inlineStr">
        <is>
          <t>5</t>
        </is>
      </c>
      <c r="C12" s="86" t="inlineStr">
        <is>
          <t>40</t>
        </is>
      </c>
      <c r="D12" s="86" t="inlineStr">
        <is>
          <t>3</t>
        </is>
      </c>
      <c r="E12" s="255">
        <f>ROUNDUP((C12/2+1),0)*D12</f>
        <v/>
      </c>
      <c r="F12" s="85" t="inlineStr">
        <is>
          <t>5</t>
        </is>
      </c>
      <c r="G12" s="86" t="inlineStr">
        <is>
          <t>36</t>
        </is>
      </c>
      <c r="H12" s="86" t="inlineStr">
        <is>
          <t>3</t>
        </is>
      </c>
      <c r="I12" s="255">
        <f>ROUNDUP((G12/2+1),0)*H12</f>
        <v/>
      </c>
      <c r="J12" s="11" t="n"/>
    </row>
    <row r="13" ht="24" customHeight="1">
      <c r="A13" s="953" t="inlineStr">
        <is>
          <t>一阶5级</t>
        </is>
      </c>
      <c r="B13" s="64" t="inlineStr">
        <is>
          <t>6</t>
        </is>
      </c>
      <c r="C13" s="65" t="inlineStr">
        <is>
          <t>50</t>
        </is>
      </c>
      <c r="D13" s="65" t="inlineStr">
        <is>
          <t>3</t>
        </is>
      </c>
      <c r="E13" s="607">
        <f>ROUNDUP((C13/2+1),0)*D13</f>
        <v/>
      </c>
      <c r="F13" s="64" t="inlineStr">
        <is>
          <t>6</t>
        </is>
      </c>
      <c r="G13" s="65" t="inlineStr">
        <is>
          <t>48</t>
        </is>
      </c>
      <c r="H13" s="65" t="inlineStr">
        <is>
          <t>3</t>
        </is>
      </c>
      <c r="I13" s="607">
        <f>ROUNDUP((G13/2+1),0)*H13</f>
        <v/>
      </c>
      <c r="J13" s="11" t="n"/>
    </row>
    <row r="14" ht="24" customHeight="1">
      <c r="A14" s="654" t="inlineStr">
        <is>
          <t>二阶0级</t>
        </is>
      </c>
      <c r="B14" s="61" t="inlineStr">
        <is>
          <t>7</t>
        </is>
      </c>
      <c r="C14" s="62" t="inlineStr">
        <is>
          <t>60</t>
        </is>
      </c>
      <c r="D14" s="62" t="inlineStr">
        <is>
          <t>4</t>
        </is>
      </c>
      <c r="E14" s="569">
        <f>ROUNDUP((C14/2+1),0)*D14</f>
        <v/>
      </c>
      <c r="F14" s="61" t="inlineStr">
        <is>
          <t>7</t>
        </is>
      </c>
      <c r="G14" s="62" t="inlineStr">
        <is>
          <t>56</t>
        </is>
      </c>
      <c r="H14" s="62" t="inlineStr">
        <is>
          <t>4</t>
        </is>
      </c>
      <c r="I14" s="569">
        <f>ROUNDUP((G14/2+1),0)*H14</f>
        <v/>
      </c>
      <c r="J14" s="11" t="n"/>
    </row>
    <row r="15" ht="24" customHeight="1">
      <c r="A15" s="393" t="inlineStr">
        <is>
          <t>二阶1级</t>
        </is>
      </c>
      <c r="B15" s="85" t="inlineStr">
        <is>
          <t>8</t>
        </is>
      </c>
      <c r="C15" s="86" t="inlineStr">
        <is>
          <t>72</t>
        </is>
      </c>
      <c r="D15" s="86" t="inlineStr">
        <is>
          <t>4</t>
        </is>
      </c>
      <c r="E15" s="255">
        <f>ROUNDUP((C15/2+1),0)*D15</f>
        <v/>
      </c>
      <c r="F15" s="85" t="inlineStr">
        <is>
          <t>8.5</t>
        </is>
      </c>
      <c r="G15" s="86" t="inlineStr">
        <is>
          <t>66</t>
        </is>
      </c>
      <c r="H15" s="86" t="inlineStr">
        <is>
          <t>4</t>
        </is>
      </c>
      <c r="I15" s="255">
        <f>ROUNDUP((G15/2+1),0)*H15</f>
        <v/>
      </c>
      <c r="J15" s="11" t="n"/>
    </row>
    <row r="16" ht="24" customHeight="1">
      <c r="A16" s="393" t="inlineStr">
        <is>
          <t>二阶2级</t>
        </is>
      </c>
      <c r="B16" s="85" t="inlineStr">
        <is>
          <t>9</t>
        </is>
      </c>
      <c r="C16" s="86" t="inlineStr">
        <is>
          <t>86</t>
        </is>
      </c>
      <c r="D16" s="86" t="inlineStr">
        <is>
          <t>5</t>
        </is>
      </c>
      <c r="E16" s="255">
        <f>ROUNDUP((C16/2+1),0)*D16</f>
        <v/>
      </c>
      <c r="F16" s="85" t="inlineStr">
        <is>
          <t>10</t>
        </is>
      </c>
      <c r="G16" s="86" t="inlineStr">
        <is>
          <t>80</t>
        </is>
      </c>
      <c r="H16" s="86" t="inlineStr">
        <is>
          <t>5</t>
        </is>
      </c>
      <c r="I16" s="255">
        <f>ROUNDUP((G16/2+1),0)*H16</f>
        <v/>
      </c>
      <c r="J16" s="11" t="n"/>
    </row>
    <row r="17" ht="24" customHeight="1">
      <c r="A17" s="393" t="inlineStr">
        <is>
          <t>二阶3级</t>
        </is>
      </c>
      <c r="B17" s="85" t="inlineStr">
        <is>
          <t>10</t>
        </is>
      </c>
      <c r="C17" s="86" t="inlineStr">
        <is>
          <t>100</t>
        </is>
      </c>
      <c r="D17" s="86" t="inlineStr">
        <is>
          <t>5</t>
        </is>
      </c>
      <c r="E17" s="255">
        <f>ROUNDUP((C17/2+1),0)*D17</f>
        <v/>
      </c>
      <c r="F17" s="85" t="inlineStr">
        <is>
          <t>12</t>
        </is>
      </c>
      <c r="G17" s="86" t="inlineStr">
        <is>
          <t>88</t>
        </is>
      </c>
      <c r="H17" s="86" t="inlineStr">
        <is>
          <t>5</t>
        </is>
      </c>
      <c r="I17" s="255">
        <f>ROUNDUP((G17/2+1),0)*H17</f>
        <v/>
      </c>
      <c r="J17" s="11" t="n"/>
    </row>
    <row r="18" ht="24" customHeight="1">
      <c r="A18" s="393" t="inlineStr">
        <is>
          <t>二阶4级</t>
        </is>
      </c>
      <c r="B18" s="85" t="inlineStr">
        <is>
          <t>11.5</t>
        </is>
      </c>
      <c r="C18" s="86" t="inlineStr">
        <is>
          <t>120</t>
        </is>
      </c>
      <c r="D18" s="86" t="inlineStr">
        <is>
          <t>6</t>
        </is>
      </c>
      <c r="E18" s="255">
        <f>ROUNDUP((C18/2+1),0)*D18</f>
        <v/>
      </c>
      <c r="F18" s="85" t="inlineStr">
        <is>
          <t>14</t>
        </is>
      </c>
      <c r="G18" s="86" t="inlineStr">
        <is>
          <t>100</t>
        </is>
      </c>
      <c r="H18" s="86" t="inlineStr">
        <is>
          <t>6</t>
        </is>
      </c>
      <c r="I18" s="255">
        <f>ROUNDUP((G18/2+1),0)*H18</f>
        <v/>
      </c>
      <c r="J18" s="11" t="n"/>
    </row>
    <row r="19" ht="24" customHeight="1">
      <c r="A19" s="953" t="inlineStr">
        <is>
          <t>二阶5级</t>
        </is>
      </c>
      <c r="B19" s="64" t="inlineStr">
        <is>
          <t>12.5</t>
        </is>
      </c>
      <c r="C19" s="65" t="inlineStr">
        <is>
          <t>140</t>
        </is>
      </c>
      <c r="D19" s="65" t="inlineStr">
        <is>
          <t>6</t>
        </is>
      </c>
      <c r="E19" s="607">
        <f>ROUNDUP((C19/2+1),0)*D19</f>
        <v/>
      </c>
      <c r="F19" s="64" t="inlineStr">
        <is>
          <t>16</t>
        </is>
      </c>
      <c r="G19" s="65" t="inlineStr">
        <is>
          <t>110</t>
        </is>
      </c>
      <c r="H19" s="65" t="inlineStr">
        <is>
          <t>6</t>
        </is>
      </c>
      <c r="I19" s="607">
        <f>ROUNDUP((G19/2+1),0)*H19</f>
        <v/>
      </c>
      <c r="J19" s="11" t="n"/>
    </row>
    <row r="20" ht="24" customHeight="1">
      <c r="A20" s="654" t="inlineStr">
        <is>
          <t>三阶0级</t>
        </is>
      </c>
      <c r="B20" s="61" t="inlineStr">
        <is>
          <t>14</t>
        </is>
      </c>
      <c r="C20" s="62" t="inlineStr">
        <is>
          <t>150</t>
        </is>
      </c>
      <c r="D20" s="62" t="inlineStr">
        <is>
          <t>7</t>
        </is>
      </c>
      <c r="E20" s="569">
        <f>ROUNDUP((C20/2+1),0)*D20</f>
        <v/>
      </c>
      <c r="F20" s="61" t="inlineStr">
        <is>
          <t>18</t>
        </is>
      </c>
      <c r="G20" s="62" t="inlineStr">
        <is>
          <t>120</t>
        </is>
      </c>
      <c r="H20" s="62" t="inlineStr">
        <is>
          <t>7</t>
        </is>
      </c>
      <c r="I20" s="569">
        <f>ROUNDUP((G20/2+1),0)*H20</f>
        <v/>
      </c>
      <c r="J20" s="11" t="n"/>
    </row>
    <row r="21" ht="24" customHeight="1">
      <c r="A21" s="393" t="inlineStr">
        <is>
          <t>三阶1级</t>
        </is>
      </c>
      <c r="B21" s="85" t="inlineStr">
        <is>
          <t>16</t>
        </is>
      </c>
      <c r="C21" s="86" t="inlineStr">
        <is>
          <t>170</t>
        </is>
      </c>
      <c r="D21" s="86" t="inlineStr">
        <is>
          <t>7</t>
        </is>
      </c>
      <c r="E21" s="255">
        <f>ROUNDUP((C21/2+1),0)*D21</f>
        <v/>
      </c>
      <c r="F21" s="85" t="inlineStr">
        <is>
          <t>20</t>
        </is>
      </c>
      <c r="G21" s="86" t="inlineStr">
        <is>
          <t>160</t>
        </is>
      </c>
      <c r="H21" s="86" t="inlineStr">
        <is>
          <t>7</t>
        </is>
      </c>
      <c r="I21" s="255">
        <f>ROUNDUP((G21/2+1),0)*H21</f>
        <v/>
      </c>
      <c r="J21" s="11" t="n"/>
    </row>
    <row r="22" ht="24" customHeight="1">
      <c r="A22" s="393" t="inlineStr">
        <is>
          <t>三阶2级</t>
        </is>
      </c>
      <c r="B22" s="85" t="inlineStr">
        <is>
          <t>18</t>
        </is>
      </c>
      <c r="C22" s="86" t="inlineStr">
        <is>
          <t>190</t>
        </is>
      </c>
      <c r="D22" s="86" t="inlineStr">
        <is>
          <t>8</t>
        </is>
      </c>
      <c r="E22" s="255">
        <f>ROUNDUP((C22/2+1),0)*D22</f>
        <v/>
      </c>
      <c r="F22" s="85" t="inlineStr">
        <is>
          <t>22</t>
        </is>
      </c>
      <c r="G22" s="86" t="inlineStr">
        <is>
          <t>200</t>
        </is>
      </c>
      <c r="H22" s="86" t="inlineStr">
        <is>
          <t>8</t>
        </is>
      </c>
      <c r="I22" s="255">
        <f>ROUNDUP((G22/2+1),0)*H22</f>
        <v/>
      </c>
      <c r="J22" s="11" t="n"/>
    </row>
    <row r="23" ht="24" customHeight="1">
      <c r="A23" s="393" t="inlineStr">
        <is>
          <t>三阶3级</t>
        </is>
      </c>
      <c r="B23" s="85" t="inlineStr">
        <is>
          <t>20</t>
        </is>
      </c>
      <c r="C23" s="86" t="inlineStr">
        <is>
          <t>220</t>
        </is>
      </c>
      <c r="D23" s="86" t="inlineStr">
        <is>
          <t>8</t>
        </is>
      </c>
      <c r="E23" s="255">
        <f>ROUNDUP((C23/2+1),0)*D23</f>
        <v/>
      </c>
      <c r="F23" s="85" t="inlineStr">
        <is>
          <t>24</t>
        </is>
      </c>
      <c r="G23" s="86" t="inlineStr">
        <is>
          <t>240</t>
        </is>
      </c>
      <c r="H23" s="86" t="inlineStr">
        <is>
          <t>8</t>
        </is>
      </c>
      <c r="I23" s="255">
        <f>ROUNDUP((G23/2+1),0)*H23</f>
        <v/>
      </c>
      <c r="J23" s="11" t="n"/>
    </row>
    <row r="24" ht="24" customHeight="1">
      <c r="A24" s="393" t="inlineStr">
        <is>
          <t>三阶4级</t>
        </is>
      </c>
      <c r="B24" s="85" t="inlineStr">
        <is>
          <t>22</t>
        </is>
      </c>
      <c r="C24" s="86" t="inlineStr">
        <is>
          <t>240</t>
        </is>
      </c>
      <c r="D24" s="86" t="inlineStr">
        <is>
          <t>9</t>
        </is>
      </c>
      <c r="E24" s="255">
        <f>ROUNDUP((C24/2+1),0)*D24</f>
        <v/>
      </c>
      <c r="F24" s="85" t="inlineStr">
        <is>
          <t>28</t>
        </is>
      </c>
      <c r="G24" s="86" t="inlineStr">
        <is>
          <t>300</t>
        </is>
      </c>
      <c r="H24" s="86" t="inlineStr">
        <is>
          <t>9</t>
        </is>
      </c>
      <c r="I24" s="255">
        <f>ROUNDUP((G24/2+1),0)*H24</f>
        <v/>
      </c>
      <c r="J24" s="11" t="n"/>
    </row>
    <row r="25" ht="24" customHeight="1">
      <c r="A25" s="953" t="inlineStr">
        <is>
          <t>三阶5级</t>
        </is>
      </c>
      <c r="B25" s="64" t="inlineStr">
        <is>
          <t>25</t>
        </is>
      </c>
      <c r="C25" s="65" t="inlineStr">
        <is>
          <t>280</t>
        </is>
      </c>
      <c r="D25" s="65" t="inlineStr">
        <is>
          <t>9</t>
        </is>
      </c>
      <c r="E25" s="607">
        <f>ROUNDUP((C25/2+1),0)*D25</f>
        <v/>
      </c>
      <c r="F25" s="64" t="inlineStr">
        <is>
          <t>32</t>
        </is>
      </c>
      <c r="G25" s="65" t="inlineStr">
        <is>
          <t>380</t>
        </is>
      </c>
      <c r="H25" s="65" t="inlineStr">
        <is>
          <t>9</t>
        </is>
      </c>
      <c r="I25" s="607">
        <f>ROUNDUP((G25/2+1),0)*H25</f>
        <v/>
      </c>
      <c r="J25" s="11" t="n"/>
    </row>
    <row r="26" ht="24" customHeight="1">
      <c r="A26" s="654" t="inlineStr">
        <is>
          <t>四阶0级</t>
        </is>
      </c>
      <c r="B26" s="61" t="inlineStr">
        <is>
          <t>26</t>
        </is>
      </c>
      <c r="C26" s="62" t="inlineStr">
        <is>
          <t>300</t>
        </is>
      </c>
      <c r="D26" s="62" t="inlineStr">
        <is>
          <t>10</t>
        </is>
      </c>
      <c r="E26" s="569">
        <f>ROUNDUP((C26/2+1),0)*D26</f>
        <v/>
      </c>
      <c r="F26" s="61" t="inlineStr">
        <is>
          <t>36</t>
        </is>
      </c>
      <c r="G26" s="62" t="inlineStr">
        <is>
          <t>500</t>
        </is>
      </c>
      <c r="H26" s="62" t="inlineStr">
        <is>
          <t>10</t>
        </is>
      </c>
      <c r="I26" s="569">
        <f>ROUNDUP((G26/2+1),0)*H26</f>
        <v/>
      </c>
      <c r="J26" s="11" t="n"/>
    </row>
    <row r="27" ht="24" customHeight="1">
      <c r="A27" s="393" t="inlineStr">
        <is>
          <t>四阶1级</t>
        </is>
      </c>
      <c r="B27" s="85" t="inlineStr">
        <is>
          <t>28</t>
        </is>
      </c>
      <c r="C27" s="86" t="inlineStr">
        <is>
          <t>320</t>
        </is>
      </c>
      <c r="D27" s="86" t="inlineStr">
        <is>
          <t>10</t>
        </is>
      </c>
      <c r="E27" s="255">
        <f>ROUNDUP((C27/2+1),0)*D27</f>
        <v/>
      </c>
      <c r="F27" s="85" t="inlineStr">
        <is>
          <t>40</t>
        </is>
      </c>
      <c r="G27" s="74" t="inlineStr">
        <is>
          <t>600</t>
        </is>
      </c>
      <c r="H27" s="86" t="inlineStr">
        <is>
          <t>10</t>
        </is>
      </c>
      <c r="I27" s="255">
        <f>ROUNDUP((G27/2+1),0)*H27</f>
        <v/>
      </c>
      <c r="J27" s="11" t="n"/>
    </row>
    <row r="28" ht="24" customHeight="1">
      <c r="A28" s="393" t="inlineStr">
        <is>
          <t>四阶2级</t>
        </is>
      </c>
      <c r="B28" s="85" t="inlineStr">
        <is>
          <t>30</t>
        </is>
      </c>
      <c r="C28" s="86" t="inlineStr">
        <is>
          <t>340</t>
        </is>
      </c>
      <c r="D28" s="86" t="inlineStr">
        <is>
          <t>11</t>
        </is>
      </c>
      <c r="E28" s="255">
        <f>ROUNDUP((C28/2+1),0)*D28</f>
        <v/>
      </c>
      <c r="F28" s="85" t="inlineStr">
        <is>
          <t>45</t>
        </is>
      </c>
      <c r="G28" s="74" t="inlineStr">
        <is>
          <t>800</t>
        </is>
      </c>
      <c r="H28" s="86" t="inlineStr">
        <is>
          <t>11</t>
        </is>
      </c>
      <c r="I28" s="255">
        <f>ROUNDUP((G28/2+1),0)*H28</f>
        <v/>
      </c>
      <c r="J28" s="11" t="n"/>
    </row>
    <row r="29" ht="24" customHeight="1">
      <c r="A29" s="393" t="inlineStr">
        <is>
          <t>四阶3级</t>
        </is>
      </c>
      <c r="B29" s="85" t="inlineStr">
        <is>
          <t>31</t>
        </is>
      </c>
      <c r="C29" s="86" t="inlineStr">
        <is>
          <t>380</t>
        </is>
      </c>
      <c r="D29" s="86" t="inlineStr">
        <is>
          <t>11</t>
        </is>
      </c>
      <c r="E29" s="255">
        <f>ROUNDUP((C29/2+1),0)*D29</f>
        <v/>
      </c>
      <c r="F29" s="85" t="inlineStr">
        <is>
          <t>50</t>
        </is>
      </c>
      <c r="G29" s="74" t="inlineStr">
        <is>
          <t>1000</t>
        </is>
      </c>
      <c r="H29" s="86" t="inlineStr">
        <is>
          <t>11</t>
        </is>
      </c>
      <c r="I29" s="255">
        <f>ROUNDUP((G29/2+1),0)*H29</f>
        <v/>
      </c>
      <c r="J29" s="11" t="n"/>
    </row>
    <row r="30" ht="24" customHeight="1">
      <c r="A30" s="393" t="inlineStr">
        <is>
          <t>四阶4级</t>
        </is>
      </c>
      <c r="B30" s="85" t="inlineStr">
        <is>
          <t>33</t>
        </is>
      </c>
      <c r="C30" s="86" t="inlineStr">
        <is>
          <t>420</t>
        </is>
      </c>
      <c r="D30" s="86" t="inlineStr">
        <is>
          <t>11</t>
        </is>
      </c>
      <c r="E30" s="255">
        <f>ROUNDUP((C30/2+1),0)*D30</f>
        <v/>
      </c>
      <c r="F30" s="85" t="inlineStr">
        <is>
          <t>55</t>
        </is>
      </c>
      <c r="G30" s="74" t="inlineStr">
        <is>
          <t>1200</t>
        </is>
      </c>
      <c r="H30" s="86" t="inlineStr">
        <is>
          <t>11</t>
        </is>
      </c>
      <c r="I30" s="255">
        <f>ROUNDUP((G30/2+1),0)*H30</f>
        <v/>
      </c>
      <c r="J30" s="11" t="n"/>
    </row>
    <row r="31" ht="24" customHeight="1">
      <c r="A31" s="395" t="inlineStr">
        <is>
          <t>四阶5级</t>
        </is>
      </c>
      <c r="B31" s="256" t="inlineStr">
        <is>
          <t>35</t>
        </is>
      </c>
      <c r="C31" s="139" t="inlineStr">
        <is>
          <t>460</t>
        </is>
      </c>
      <c r="D31" s="139" t="inlineStr">
        <is>
          <t>12</t>
        </is>
      </c>
      <c r="E31" s="570">
        <f>ROUNDUP((C31/2+1),0)*D31</f>
        <v/>
      </c>
      <c r="F31" s="256" t="inlineStr">
        <is>
          <t>60</t>
        </is>
      </c>
      <c r="G31" s="1356" t="inlineStr">
        <is>
          <t>1400</t>
        </is>
      </c>
      <c r="H31" s="139" t="inlineStr">
        <is>
          <t>12</t>
        </is>
      </c>
      <c r="I31" s="570">
        <f>ROUNDUP((G31/2+1),0)*H31</f>
        <v/>
      </c>
      <c r="J31" s="11" t="n"/>
    </row>
    <row r="32" ht="24" customHeight="1">
      <c r="A32" s="664" t="inlineStr">
        <is>
          <t>五阶0级</t>
        </is>
      </c>
      <c r="B32" s="319" t="inlineStr">
        <is>
          <t>37</t>
        </is>
      </c>
      <c r="C32" s="74" t="inlineStr">
        <is>
          <t>500</t>
        </is>
      </c>
      <c r="D32" s="74" t="inlineStr">
        <is>
          <t>12</t>
        </is>
      </c>
      <c r="E32" s="770">
        <f>ROUNDUP((C32/2+1),0)*D32</f>
        <v/>
      </c>
      <c r="F32" s="319" t="inlineStr">
        <is>
          <t>66</t>
        </is>
      </c>
      <c r="G32" s="74" t="inlineStr">
        <is>
          <t>1500</t>
        </is>
      </c>
      <c r="H32" s="74" t="inlineStr">
        <is>
          <t>12</t>
        </is>
      </c>
      <c r="I32" s="770">
        <f>ROUNDUP((G32/2+1),0)*H32</f>
        <v/>
      </c>
      <c r="J32" s="11" t="n"/>
    </row>
    <row r="33" ht="24" customHeight="1">
      <c r="A33" s="393" t="inlineStr">
        <is>
          <t>五阶1级</t>
        </is>
      </c>
      <c r="B33" s="85" t="inlineStr">
        <is>
          <t>39</t>
        </is>
      </c>
      <c r="C33" s="86" t="inlineStr">
        <is>
          <t>550</t>
        </is>
      </c>
      <c r="D33" s="86" t="inlineStr">
        <is>
          <t>12</t>
        </is>
      </c>
      <c r="E33" s="255">
        <f>ROUNDUP((C33/2+1),0)*D33</f>
        <v/>
      </c>
      <c r="F33" s="85" t="inlineStr">
        <is>
          <t>72</t>
        </is>
      </c>
      <c r="G33" s="74" t="inlineStr">
        <is>
          <t>1550</t>
        </is>
      </c>
      <c r="H33" s="86" t="inlineStr">
        <is>
          <t>12</t>
        </is>
      </c>
      <c r="I33" s="255">
        <f>ROUNDUP((G33/2+1),0)*H33</f>
        <v/>
      </c>
      <c r="J33" s="11" t="n"/>
    </row>
    <row r="34" ht="24" customHeight="1">
      <c r="A34" s="393" t="inlineStr">
        <is>
          <t>五阶2级</t>
        </is>
      </c>
      <c r="B34" s="85" t="inlineStr">
        <is>
          <t>41</t>
        </is>
      </c>
      <c r="C34" s="86" t="inlineStr">
        <is>
          <t>600</t>
        </is>
      </c>
      <c r="D34" s="86" t="inlineStr">
        <is>
          <t>13</t>
        </is>
      </c>
      <c r="E34" s="255">
        <f>ROUNDUP((C34/2+1),0)*D34</f>
        <v/>
      </c>
      <c r="F34" s="85" t="inlineStr">
        <is>
          <t>78</t>
        </is>
      </c>
      <c r="G34" s="74" t="inlineStr">
        <is>
          <t>1600</t>
        </is>
      </c>
      <c r="H34" s="86" t="inlineStr">
        <is>
          <t>13</t>
        </is>
      </c>
      <c r="I34" s="255">
        <f>ROUNDUP((G34/2+1),0)*H34</f>
        <v/>
      </c>
      <c r="J34" s="11" t="n"/>
    </row>
    <row r="35" ht="24" customHeight="1">
      <c r="A35" s="393" t="inlineStr">
        <is>
          <t>五阶3级</t>
        </is>
      </c>
      <c r="B35" s="85" t="inlineStr">
        <is>
          <t>43</t>
        </is>
      </c>
      <c r="C35" s="86" t="inlineStr">
        <is>
          <t>700</t>
        </is>
      </c>
      <c r="D35" s="86" t="inlineStr">
        <is>
          <t>14</t>
        </is>
      </c>
      <c r="E35" s="255">
        <f>ROUNDUP((C35/2+1),0)*D35</f>
        <v/>
      </c>
      <c r="F35" s="85" t="inlineStr">
        <is>
          <t>84</t>
        </is>
      </c>
      <c r="G35" s="86" t="inlineStr">
        <is>
          <t>1600</t>
        </is>
      </c>
      <c r="H35" s="86" t="inlineStr">
        <is>
          <t>14</t>
        </is>
      </c>
      <c r="I35" s="255">
        <f>ROUNDUP((G35/2+1),0)*H35</f>
        <v/>
      </c>
      <c r="J35" s="11" t="n"/>
    </row>
    <row r="36" ht="24" customHeight="1">
      <c r="A36" s="393" t="inlineStr">
        <is>
          <t>五阶4级</t>
        </is>
      </c>
      <c r="B36" s="85" t="inlineStr">
        <is>
          <t>46</t>
        </is>
      </c>
      <c r="C36" s="86" t="inlineStr">
        <is>
          <t>880</t>
        </is>
      </c>
      <c r="D36" s="86" t="inlineStr">
        <is>
          <t>15</t>
        </is>
      </c>
      <c r="E36" s="255">
        <f>ROUNDUP((C36/2+1),0)*D36</f>
        <v/>
      </c>
      <c r="F36" s="85" t="inlineStr">
        <is>
          <t>91</t>
        </is>
      </c>
      <c r="G36" s="86" t="inlineStr">
        <is>
          <t>1660</t>
        </is>
      </c>
      <c r="H36" s="86" t="inlineStr">
        <is>
          <t>15</t>
        </is>
      </c>
      <c r="I36" s="255">
        <f>ROUNDUP((G36/2+1),0)*H36</f>
        <v/>
      </c>
      <c r="J36" s="11" t="n"/>
    </row>
    <row r="37" ht="24" customHeight="1">
      <c r="A37" s="395" t="inlineStr">
        <is>
          <t>五阶5级</t>
        </is>
      </c>
      <c r="B37" s="256" t="inlineStr">
        <is>
          <t>50</t>
        </is>
      </c>
      <c r="C37" s="91" t="inlineStr">
        <is>
          <t>x</t>
        </is>
      </c>
      <c r="D37" s="91" t="inlineStr">
        <is>
          <t>x</t>
        </is>
      </c>
      <c r="E37" s="692" t="inlineStr">
        <is>
          <t>x</t>
        </is>
      </c>
      <c r="F37" s="64" t="inlineStr">
        <is>
          <t>100</t>
        </is>
      </c>
      <c r="G37" s="66" t="inlineStr">
        <is>
          <t>x</t>
        </is>
      </c>
      <c r="H37" s="66" t="inlineStr">
        <is>
          <t>x</t>
        </is>
      </c>
      <c r="I37" s="1095" t="inlineStr">
        <is>
          <t>x</t>
        </is>
      </c>
      <c r="J37" s="11" t="n"/>
    </row>
    <row r="38" ht="24" customHeight="1">
      <c r="A38" s="1112" t="inlineStr">
        <is>
          <t>适用范围</t>
        </is>
      </c>
      <c r="B38" s="1112" t="inlineStr">
        <is>
          <t>附魔通用值（需66材料激活附魔石）</t>
        </is>
      </c>
      <c r="C38" s="270" t="n"/>
      <c r="D38" s="270" t="n"/>
      <c r="E38" s="270" t="n"/>
      <c r="F38" s="68" t="inlineStr">
        <is>
          <t>纹章通用值（需激活对应附魔石）</t>
        </is>
      </c>
      <c r="G38" s="56" t="n"/>
      <c r="H38" s="56" t="n"/>
      <c r="I38" s="203" t="n"/>
      <c r="J38" s="1188" t="inlineStr">
        <is>
          <t>纹章等级不能超过附魔等级</t>
        </is>
      </c>
      <c r="K38" s="270" t="n"/>
      <c r="L38" s="270" t="n"/>
      <c r="M38" s="427" t="n"/>
    </row>
    <row r="39" ht="24" customHeight="1">
      <c r="A39" s="1300" t="inlineStr"/>
      <c r="B39" s="56" t="n"/>
      <c r="C39" s="56" t="n"/>
      <c r="D39" s="56" t="n"/>
      <c r="E39" s="56" t="n"/>
      <c r="F39" s="56" t="n"/>
      <c r="G39" s="56" t="n"/>
      <c r="H39" s="56" t="n"/>
      <c r="I39" s="56" t="n"/>
      <c r="J39" s="56" t="n"/>
      <c r="K39" s="56" t="n"/>
      <c r="L39" s="56" t="n"/>
      <c r="M39" s="56" t="n"/>
    </row>
    <row r="40" ht="24" customHeight="1">
      <c r="A40" s="227" t="inlineStr">
        <is>
          <t>附魔石</t>
        </is>
      </c>
      <c r="B40" s="96" t="inlineStr">
        <is>
          <t>该武伤害</t>
        </is>
      </c>
      <c r="C40" s="96" t="inlineStr">
        <is>
          <t>该武闪避</t>
        </is>
      </c>
      <c r="D40" s="96" t="inlineStr">
        <is>
          <t>该武韧性</t>
        </is>
      </c>
      <c r="E40" s="311" t="inlineStr">
        <is>
          <t>该武抗穿</t>
        </is>
      </c>
      <c r="F40" s="96" t="inlineStr">
        <is>
          <t>该武伤害</t>
        </is>
      </c>
      <c r="G40" s="96" t="inlineStr">
        <is>
          <t>该武闪避</t>
        </is>
      </c>
      <c r="H40" s="96" t="inlineStr">
        <is>
          <t>该武暴伤</t>
        </is>
      </c>
      <c r="I40" s="311" t="inlineStr">
        <is>
          <t>该武忽略</t>
        </is>
      </c>
      <c r="J40" s="96" t="inlineStr">
        <is>
          <t>该武伤害</t>
        </is>
      </c>
      <c r="K40" s="96" t="inlineStr">
        <is>
          <t>该武暴击</t>
        </is>
      </c>
      <c r="L40" s="96" t="inlineStr">
        <is>
          <t>该武抗韧</t>
        </is>
      </c>
      <c r="M40" s="311" t="inlineStr">
        <is>
          <t>该武增伤</t>
        </is>
      </c>
    </row>
    <row r="41" ht="24" customHeight="1">
      <c r="A41" s="654" t="inlineStr">
        <is>
          <t>一阶0级</t>
        </is>
      </c>
      <c r="B41" s="61" t="inlineStr">
        <is>
          <t>1</t>
        </is>
      </c>
      <c r="C41" s="62" t="inlineStr">
        <is>
          <t>1%</t>
        </is>
      </c>
      <c r="D41" s="62" t="inlineStr">
        <is>
          <t>1%</t>
        </is>
      </c>
      <c r="E41" s="63" t="inlineStr">
        <is>
          <t>1%</t>
        </is>
      </c>
      <c r="F41" s="61" t="inlineStr">
        <is>
          <t>1</t>
        </is>
      </c>
      <c r="G41" s="62" t="inlineStr">
        <is>
          <t>1%</t>
        </is>
      </c>
      <c r="H41" s="62" t="inlineStr">
        <is>
          <t>1%</t>
        </is>
      </c>
      <c r="I41" s="63" t="inlineStr">
        <is>
          <t>1%</t>
        </is>
      </c>
      <c r="J41" s="61" t="inlineStr">
        <is>
          <t>1</t>
        </is>
      </c>
      <c r="K41" s="62" t="inlineStr">
        <is>
          <t>1%</t>
        </is>
      </c>
      <c r="L41" s="62" t="inlineStr">
        <is>
          <t>1%</t>
        </is>
      </c>
      <c r="M41" s="63" t="inlineStr">
        <is>
          <t>1%</t>
        </is>
      </c>
    </row>
    <row r="42" ht="24" customHeight="1">
      <c r="A42" s="393" t="inlineStr">
        <is>
          <t>一阶1级</t>
        </is>
      </c>
      <c r="B42" s="85" t="inlineStr">
        <is>
          <t>2</t>
        </is>
      </c>
      <c r="C42" s="86" t="inlineStr">
        <is>
          <t>2%</t>
        </is>
      </c>
      <c r="D42" s="86" t="inlineStr">
        <is>
          <t>1%</t>
        </is>
      </c>
      <c r="E42" s="236" t="inlineStr">
        <is>
          <t>1%</t>
        </is>
      </c>
      <c r="F42" s="85" t="inlineStr">
        <is>
          <t>2</t>
        </is>
      </c>
      <c r="G42" s="86" t="inlineStr">
        <is>
          <t>2%</t>
        </is>
      </c>
      <c r="H42" s="86" t="inlineStr">
        <is>
          <t>2%</t>
        </is>
      </c>
      <c r="I42" s="236" t="inlineStr">
        <is>
          <t>2%</t>
        </is>
      </c>
      <c r="J42" s="85" t="inlineStr">
        <is>
          <t>2</t>
        </is>
      </c>
      <c r="K42" s="86" t="inlineStr">
        <is>
          <t>2%</t>
        </is>
      </c>
      <c r="L42" s="86" t="inlineStr">
        <is>
          <t>1%</t>
        </is>
      </c>
      <c r="M42" s="236" t="inlineStr">
        <is>
          <t>2%</t>
        </is>
      </c>
    </row>
    <row r="43" ht="24" customHeight="1">
      <c r="A43" s="393" t="inlineStr">
        <is>
          <t>一阶2级</t>
        </is>
      </c>
      <c r="B43" s="85" t="inlineStr">
        <is>
          <t>4</t>
        </is>
      </c>
      <c r="C43" s="86" t="inlineStr">
        <is>
          <t>3%</t>
        </is>
      </c>
      <c r="D43" s="86" t="inlineStr">
        <is>
          <t>1%</t>
        </is>
      </c>
      <c r="E43" s="236" t="inlineStr">
        <is>
          <t>1%</t>
        </is>
      </c>
      <c r="F43" s="85" t="inlineStr">
        <is>
          <t>4</t>
        </is>
      </c>
      <c r="G43" s="86" t="inlineStr">
        <is>
          <t>3%</t>
        </is>
      </c>
      <c r="H43" s="86" t="inlineStr">
        <is>
          <t>3%</t>
        </is>
      </c>
      <c r="I43" s="236" t="inlineStr">
        <is>
          <t>3%</t>
        </is>
      </c>
      <c r="J43" s="85" t="inlineStr">
        <is>
          <t>4</t>
        </is>
      </c>
      <c r="K43" s="86" t="inlineStr">
        <is>
          <t>3%</t>
        </is>
      </c>
      <c r="L43" s="86" t="inlineStr">
        <is>
          <t>1%</t>
        </is>
      </c>
      <c r="M43" s="236" t="inlineStr">
        <is>
          <t>3%</t>
        </is>
      </c>
    </row>
    <row r="44" ht="24" customHeight="1">
      <c r="A44" s="393" t="inlineStr">
        <is>
          <t>一阶3级</t>
        </is>
      </c>
      <c r="B44" s="85" t="inlineStr">
        <is>
          <t>6</t>
        </is>
      </c>
      <c r="C44" s="86" t="inlineStr">
        <is>
          <t>4%</t>
        </is>
      </c>
      <c r="D44" s="86" t="inlineStr">
        <is>
          <t>1%</t>
        </is>
      </c>
      <c r="E44" s="236" t="inlineStr">
        <is>
          <t>1%</t>
        </is>
      </c>
      <c r="F44" s="85" t="inlineStr">
        <is>
          <t>6</t>
        </is>
      </c>
      <c r="G44" s="86" t="inlineStr">
        <is>
          <t>4%</t>
        </is>
      </c>
      <c r="H44" s="86" t="inlineStr">
        <is>
          <t>4%</t>
        </is>
      </c>
      <c r="I44" s="236" t="inlineStr">
        <is>
          <t>4%</t>
        </is>
      </c>
      <c r="J44" s="85" t="inlineStr">
        <is>
          <t>6</t>
        </is>
      </c>
      <c r="K44" s="86" t="inlineStr">
        <is>
          <t>4%</t>
        </is>
      </c>
      <c r="L44" s="86" t="inlineStr">
        <is>
          <t>1%</t>
        </is>
      </c>
      <c r="M44" s="236" t="inlineStr">
        <is>
          <t>4%</t>
        </is>
      </c>
    </row>
    <row r="45" ht="24" customHeight="1">
      <c r="A45" s="393" t="inlineStr">
        <is>
          <t>一阶4级</t>
        </is>
      </c>
      <c r="B45" s="85" t="inlineStr">
        <is>
          <t>8</t>
        </is>
      </c>
      <c r="C45" s="86" t="inlineStr">
        <is>
          <t>5%</t>
        </is>
      </c>
      <c r="D45" s="86" t="inlineStr">
        <is>
          <t>2%</t>
        </is>
      </c>
      <c r="E45" s="236" t="inlineStr">
        <is>
          <t>1%</t>
        </is>
      </c>
      <c r="F45" s="85" t="inlineStr">
        <is>
          <t>8</t>
        </is>
      </c>
      <c r="G45" s="86" t="inlineStr">
        <is>
          <t>5%</t>
        </is>
      </c>
      <c r="H45" s="86" t="inlineStr">
        <is>
          <t>5%</t>
        </is>
      </c>
      <c r="I45" s="236" t="inlineStr">
        <is>
          <t>5%</t>
        </is>
      </c>
      <c r="J45" s="85" t="inlineStr">
        <is>
          <t>8</t>
        </is>
      </c>
      <c r="K45" s="86" t="inlineStr">
        <is>
          <t>5%</t>
        </is>
      </c>
      <c r="L45" s="86" t="inlineStr">
        <is>
          <t>2%</t>
        </is>
      </c>
      <c r="M45" s="236" t="inlineStr">
        <is>
          <t>5%</t>
        </is>
      </c>
    </row>
    <row r="46" ht="24" customHeight="1">
      <c r="A46" s="953" t="inlineStr">
        <is>
          <t>一阶5级</t>
        </is>
      </c>
      <c r="B46" s="256" t="inlineStr">
        <is>
          <t>10</t>
        </is>
      </c>
      <c r="C46" s="139" t="inlineStr">
        <is>
          <t>6%</t>
        </is>
      </c>
      <c r="D46" s="139" t="inlineStr">
        <is>
          <t>2%</t>
        </is>
      </c>
      <c r="E46" s="290" t="inlineStr">
        <is>
          <t>1%</t>
        </is>
      </c>
      <c r="F46" s="256" t="inlineStr">
        <is>
          <t>10</t>
        </is>
      </c>
      <c r="G46" s="139" t="inlineStr">
        <is>
          <t>6%</t>
        </is>
      </c>
      <c r="H46" s="139" t="inlineStr">
        <is>
          <t>6%</t>
        </is>
      </c>
      <c r="I46" s="290" t="inlineStr">
        <is>
          <t>6%</t>
        </is>
      </c>
      <c r="J46" s="256" t="inlineStr">
        <is>
          <t>10</t>
        </is>
      </c>
      <c r="K46" s="139" t="inlineStr">
        <is>
          <t>6%</t>
        </is>
      </c>
      <c r="L46" s="139" t="inlineStr">
        <is>
          <t>2%</t>
        </is>
      </c>
      <c r="M46" s="290" t="inlineStr">
        <is>
          <t>6%</t>
        </is>
      </c>
    </row>
    <row r="47" ht="24" customHeight="1">
      <c r="A47" s="654" t="inlineStr">
        <is>
          <t>二阶0级</t>
        </is>
      </c>
      <c r="B47" s="61" t="inlineStr">
        <is>
          <t>12</t>
        </is>
      </c>
      <c r="C47" s="62" t="inlineStr">
        <is>
          <t>7%</t>
        </is>
      </c>
      <c r="D47" s="62" t="inlineStr">
        <is>
          <t>2%</t>
        </is>
      </c>
      <c r="E47" s="63" t="inlineStr">
        <is>
          <t>2%</t>
        </is>
      </c>
      <c r="F47" s="61" t="inlineStr">
        <is>
          <t>12</t>
        </is>
      </c>
      <c r="G47" s="62" t="inlineStr">
        <is>
          <t>7%</t>
        </is>
      </c>
      <c r="H47" s="62" t="inlineStr">
        <is>
          <t>7%</t>
        </is>
      </c>
      <c r="I47" s="63" t="inlineStr">
        <is>
          <t>7%</t>
        </is>
      </c>
      <c r="J47" s="61" t="inlineStr">
        <is>
          <t>12</t>
        </is>
      </c>
      <c r="K47" s="62" t="inlineStr">
        <is>
          <t>7%</t>
        </is>
      </c>
      <c r="L47" s="62" t="inlineStr">
        <is>
          <t>2%</t>
        </is>
      </c>
      <c r="M47" s="63" t="inlineStr">
        <is>
          <t>7%</t>
        </is>
      </c>
    </row>
    <row r="48" ht="24" customHeight="1">
      <c r="A48" s="393" t="inlineStr">
        <is>
          <t>二阶1级</t>
        </is>
      </c>
      <c r="B48" s="85" t="inlineStr">
        <is>
          <t>14</t>
        </is>
      </c>
      <c r="C48" s="86" t="inlineStr">
        <is>
          <t>8%</t>
        </is>
      </c>
      <c r="D48" s="86" t="inlineStr">
        <is>
          <t>2%</t>
        </is>
      </c>
      <c r="E48" s="236" t="inlineStr">
        <is>
          <t>2%</t>
        </is>
      </c>
      <c r="F48" s="85" t="inlineStr">
        <is>
          <t>14</t>
        </is>
      </c>
      <c r="G48" s="86" t="inlineStr">
        <is>
          <t>8%</t>
        </is>
      </c>
      <c r="H48" s="86" t="inlineStr">
        <is>
          <t>8%</t>
        </is>
      </c>
      <c r="I48" s="236" t="inlineStr">
        <is>
          <t>8%</t>
        </is>
      </c>
      <c r="J48" s="85" t="inlineStr">
        <is>
          <t>14</t>
        </is>
      </c>
      <c r="K48" s="86" t="inlineStr">
        <is>
          <t>8%</t>
        </is>
      </c>
      <c r="L48" s="86" t="inlineStr">
        <is>
          <t>2%</t>
        </is>
      </c>
      <c r="M48" s="236" t="inlineStr">
        <is>
          <t>8%</t>
        </is>
      </c>
    </row>
    <row r="49" ht="24" customHeight="1">
      <c r="A49" s="393" t="inlineStr">
        <is>
          <t>二阶2级</t>
        </is>
      </c>
      <c r="B49" s="85" t="inlineStr">
        <is>
          <t>16</t>
        </is>
      </c>
      <c r="C49" s="86" t="inlineStr">
        <is>
          <t>9%</t>
        </is>
      </c>
      <c r="D49" s="86" t="inlineStr">
        <is>
          <t>3%</t>
        </is>
      </c>
      <c r="E49" s="236" t="inlineStr">
        <is>
          <t>2%</t>
        </is>
      </c>
      <c r="F49" s="85" t="inlineStr">
        <is>
          <t>16</t>
        </is>
      </c>
      <c r="G49" s="86" t="inlineStr">
        <is>
          <t>9%</t>
        </is>
      </c>
      <c r="H49" s="86" t="inlineStr">
        <is>
          <t>9%</t>
        </is>
      </c>
      <c r="I49" s="236" t="inlineStr">
        <is>
          <t>9%</t>
        </is>
      </c>
      <c r="J49" s="85" t="inlineStr">
        <is>
          <t>16</t>
        </is>
      </c>
      <c r="K49" s="86" t="inlineStr">
        <is>
          <t>9%</t>
        </is>
      </c>
      <c r="L49" s="86" t="inlineStr">
        <is>
          <t>3%</t>
        </is>
      </c>
      <c r="M49" s="236" t="inlineStr">
        <is>
          <t>9%</t>
        </is>
      </c>
    </row>
    <row r="50" ht="24" customHeight="1">
      <c r="A50" s="393" t="inlineStr">
        <is>
          <t>二阶3级</t>
        </is>
      </c>
      <c r="B50" s="85" t="inlineStr">
        <is>
          <t>18</t>
        </is>
      </c>
      <c r="C50" s="86" t="inlineStr">
        <is>
          <t>10%</t>
        </is>
      </c>
      <c r="D50" s="86" t="inlineStr">
        <is>
          <t>3%</t>
        </is>
      </c>
      <c r="E50" s="236" t="inlineStr">
        <is>
          <t>2%</t>
        </is>
      </c>
      <c r="F50" s="85" t="inlineStr">
        <is>
          <t>18</t>
        </is>
      </c>
      <c r="G50" s="86" t="inlineStr">
        <is>
          <t>10%</t>
        </is>
      </c>
      <c r="H50" s="86" t="inlineStr">
        <is>
          <t>10%</t>
        </is>
      </c>
      <c r="I50" s="236" t="inlineStr">
        <is>
          <t>10%</t>
        </is>
      </c>
      <c r="J50" s="85" t="inlineStr">
        <is>
          <t>18</t>
        </is>
      </c>
      <c r="K50" s="86" t="inlineStr">
        <is>
          <t>10%</t>
        </is>
      </c>
      <c r="L50" s="86" t="inlineStr">
        <is>
          <t>3%</t>
        </is>
      </c>
      <c r="M50" s="236" t="inlineStr">
        <is>
          <t>10%</t>
        </is>
      </c>
    </row>
    <row r="51" ht="24" customHeight="1">
      <c r="A51" s="393" t="inlineStr">
        <is>
          <t>二阶4级</t>
        </is>
      </c>
      <c r="B51" s="85" t="inlineStr">
        <is>
          <t>20</t>
        </is>
      </c>
      <c r="C51" s="86" t="inlineStr">
        <is>
          <t>12%</t>
        </is>
      </c>
      <c r="D51" s="86" t="inlineStr">
        <is>
          <t>3%</t>
        </is>
      </c>
      <c r="E51" s="236" t="inlineStr">
        <is>
          <t>2%</t>
        </is>
      </c>
      <c r="F51" s="85" t="inlineStr">
        <is>
          <t>20</t>
        </is>
      </c>
      <c r="G51" s="86" t="inlineStr">
        <is>
          <t>12%</t>
        </is>
      </c>
      <c r="H51" s="86" t="inlineStr">
        <is>
          <t>11%</t>
        </is>
      </c>
      <c r="I51" s="236" t="inlineStr">
        <is>
          <t>12%</t>
        </is>
      </c>
      <c r="J51" s="85" t="inlineStr">
        <is>
          <t>20</t>
        </is>
      </c>
      <c r="K51" s="86" t="inlineStr">
        <is>
          <t>11%</t>
        </is>
      </c>
      <c r="L51" s="86" t="inlineStr">
        <is>
          <t>3%</t>
        </is>
      </c>
      <c r="M51" s="236" t="inlineStr">
        <is>
          <t>11%</t>
        </is>
      </c>
    </row>
    <row r="52" ht="24" customHeight="1">
      <c r="A52" s="953" t="inlineStr">
        <is>
          <t>二阶5级</t>
        </is>
      </c>
      <c r="B52" s="256" t="inlineStr">
        <is>
          <t>24</t>
        </is>
      </c>
      <c r="C52" s="139" t="inlineStr">
        <is>
          <t>14%</t>
        </is>
      </c>
      <c r="D52" s="139" t="inlineStr">
        <is>
          <t>3%</t>
        </is>
      </c>
      <c r="E52" s="290" t="inlineStr">
        <is>
          <t>2%</t>
        </is>
      </c>
      <c r="F52" s="256" t="inlineStr">
        <is>
          <t>24</t>
        </is>
      </c>
      <c r="G52" s="139" t="inlineStr">
        <is>
          <t>14%</t>
        </is>
      </c>
      <c r="H52" s="139" t="inlineStr">
        <is>
          <t>12%</t>
        </is>
      </c>
      <c r="I52" s="290" t="inlineStr">
        <is>
          <t>14%</t>
        </is>
      </c>
      <c r="J52" s="256" t="inlineStr">
        <is>
          <t>24</t>
        </is>
      </c>
      <c r="K52" s="139" t="inlineStr">
        <is>
          <t>12%</t>
        </is>
      </c>
      <c r="L52" s="139" t="inlineStr">
        <is>
          <t>3%</t>
        </is>
      </c>
      <c r="M52" s="290" t="inlineStr">
        <is>
          <t>12%</t>
        </is>
      </c>
    </row>
    <row r="53" ht="24" customHeight="1">
      <c r="A53" s="654" t="inlineStr">
        <is>
          <t>三阶0级</t>
        </is>
      </c>
      <c r="B53" s="61" t="inlineStr">
        <is>
          <t>28</t>
        </is>
      </c>
      <c r="C53" s="62" t="inlineStr">
        <is>
          <t>16%</t>
        </is>
      </c>
      <c r="D53" s="62" t="inlineStr">
        <is>
          <t>4%</t>
        </is>
      </c>
      <c r="E53" s="63" t="inlineStr">
        <is>
          <t>3%</t>
        </is>
      </c>
      <c r="F53" s="61" t="inlineStr">
        <is>
          <t>28</t>
        </is>
      </c>
      <c r="G53" s="62" t="inlineStr">
        <is>
          <t>16%</t>
        </is>
      </c>
      <c r="H53" s="62" t="inlineStr">
        <is>
          <t>14%</t>
        </is>
      </c>
      <c r="I53" s="63" t="inlineStr">
        <is>
          <t>16%</t>
        </is>
      </c>
      <c r="J53" s="61" t="inlineStr">
        <is>
          <t>28</t>
        </is>
      </c>
      <c r="K53" s="62" t="inlineStr">
        <is>
          <t>14%</t>
        </is>
      </c>
      <c r="L53" s="62" t="inlineStr">
        <is>
          <t>4%</t>
        </is>
      </c>
      <c r="M53" s="63" t="inlineStr">
        <is>
          <t>13%</t>
        </is>
      </c>
    </row>
    <row r="54" ht="24" customHeight="1">
      <c r="A54" s="393" t="inlineStr">
        <is>
          <t>三阶1级</t>
        </is>
      </c>
      <c r="B54" s="85" t="inlineStr">
        <is>
          <t>40</t>
        </is>
      </c>
      <c r="C54" s="86" t="inlineStr">
        <is>
          <t>18%</t>
        </is>
      </c>
      <c r="D54" s="86" t="inlineStr">
        <is>
          <t>4%</t>
        </is>
      </c>
      <c r="E54" s="236" t="inlineStr">
        <is>
          <t>3%</t>
        </is>
      </c>
      <c r="F54" s="85" t="inlineStr">
        <is>
          <t>40</t>
        </is>
      </c>
      <c r="G54" s="86" t="inlineStr">
        <is>
          <t>18%</t>
        </is>
      </c>
      <c r="H54" s="86" t="inlineStr">
        <is>
          <t>16%</t>
        </is>
      </c>
      <c r="I54" s="236" t="inlineStr">
        <is>
          <t>18%</t>
        </is>
      </c>
      <c r="J54" s="85" t="inlineStr">
        <is>
          <t>40</t>
        </is>
      </c>
      <c r="K54" s="86" t="inlineStr">
        <is>
          <t>16%</t>
        </is>
      </c>
      <c r="L54" s="86" t="inlineStr">
        <is>
          <t>4%</t>
        </is>
      </c>
      <c r="M54" s="236" t="inlineStr">
        <is>
          <t>14%</t>
        </is>
      </c>
    </row>
    <row r="55" ht="24" customHeight="1">
      <c r="A55" s="393" t="inlineStr">
        <is>
          <t>三阶2级</t>
        </is>
      </c>
      <c r="B55" s="85" t="inlineStr">
        <is>
          <t>44</t>
        </is>
      </c>
      <c r="C55" s="86" t="inlineStr">
        <is>
          <t>20%</t>
        </is>
      </c>
      <c r="D55" s="86" t="inlineStr">
        <is>
          <t>4%</t>
        </is>
      </c>
      <c r="E55" s="236" t="inlineStr">
        <is>
          <t>3%</t>
        </is>
      </c>
      <c r="F55" s="85" t="inlineStr">
        <is>
          <t>44</t>
        </is>
      </c>
      <c r="G55" s="86" t="inlineStr">
        <is>
          <t>20%</t>
        </is>
      </c>
      <c r="H55" s="86" t="inlineStr">
        <is>
          <t>18%</t>
        </is>
      </c>
      <c r="I55" s="236" t="inlineStr">
        <is>
          <t>20%</t>
        </is>
      </c>
      <c r="J55" s="85" t="inlineStr">
        <is>
          <t>44</t>
        </is>
      </c>
      <c r="K55" s="86" t="inlineStr">
        <is>
          <t>18%</t>
        </is>
      </c>
      <c r="L55" s="86" t="inlineStr">
        <is>
          <t>4%</t>
        </is>
      </c>
      <c r="M55" s="236" t="inlineStr">
        <is>
          <t>15%</t>
        </is>
      </c>
    </row>
    <row r="56" ht="24" customHeight="1">
      <c r="A56" s="393" t="inlineStr">
        <is>
          <t>三阶3级</t>
        </is>
      </c>
      <c r="B56" s="85" t="inlineStr">
        <is>
          <t>49</t>
        </is>
      </c>
      <c r="C56" s="86" t="inlineStr">
        <is>
          <t>22%</t>
        </is>
      </c>
      <c r="D56" s="86" t="inlineStr">
        <is>
          <t>5%</t>
        </is>
      </c>
      <c r="E56" s="236" t="inlineStr">
        <is>
          <t>4%</t>
        </is>
      </c>
      <c r="F56" s="85" t="inlineStr">
        <is>
          <t>49</t>
        </is>
      </c>
      <c r="G56" s="86" t="inlineStr">
        <is>
          <t>22%</t>
        </is>
      </c>
      <c r="H56" s="86" t="inlineStr">
        <is>
          <t>20%</t>
        </is>
      </c>
      <c r="I56" s="236" t="inlineStr">
        <is>
          <t>22%</t>
        </is>
      </c>
      <c r="J56" s="85" t="inlineStr">
        <is>
          <t>49</t>
        </is>
      </c>
      <c r="K56" s="86" t="inlineStr">
        <is>
          <t>20%</t>
        </is>
      </c>
      <c r="L56" s="86" t="inlineStr">
        <is>
          <t>5%</t>
        </is>
      </c>
      <c r="M56" s="236" t="inlineStr">
        <is>
          <t>16%</t>
        </is>
      </c>
    </row>
    <row r="57" ht="24" customHeight="1">
      <c r="A57" s="393" t="inlineStr">
        <is>
          <t>三阶4级</t>
        </is>
      </c>
      <c r="B57" s="85" t="inlineStr">
        <is>
          <t>54</t>
        </is>
      </c>
      <c r="C57" s="86" t="inlineStr">
        <is>
          <t>24%</t>
        </is>
      </c>
      <c r="D57" s="86" t="inlineStr">
        <is>
          <t>5%</t>
        </is>
      </c>
      <c r="E57" s="236" t="inlineStr">
        <is>
          <t>4%</t>
        </is>
      </c>
      <c r="F57" s="85" t="inlineStr">
        <is>
          <t>54</t>
        </is>
      </c>
      <c r="G57" s="86" t="inlineStr">
        <is>
          <t>24%</t>
        </is>
      </c>
      <c r="H57" s="86" t="inlineStr">
        <is>
          <t>22%</t>
        </is>
      </c>
      <c r="I57" s="236" t="inlineStr">
        <is>
          <t>24%</t>
        </is>
      </c>
      <c r="J57" s="85" t="inlineStr">
        <is>
          <t>54</t>
        </is>
      </c>
      <c r="K57" s="86" t="inlineStr">
        <is>
          <t>22%</t>
        </is>
      </c>
      <c r="L57" s="86" t="inlineStr">
        <is>
          <t>5%</t>
        </is>
      </c>
      <c r="M57" s="236" t="inlineStr">
        <is>
          <t>17%</t>
        </is>
      </c>
    </row>
    <row r="58" ht="24" customHeight="1">
      <c r="A58" s="953" t="inlineStr">
        <is>
          <t>三阶5级</t>
        </is>
      </c>
      <c r="B58" s="256" t="inlineStr">
        <is>
          <t>59</t>
        </is>
      </c>
      <c r="C58" s="139" t="inlineStr">
        <is>
          <t>26%</t>
        </is>
      </c>
      <c r="D58" s="139" t="inlineStr">
        <is>
          <t>5%</t>
        </is>
      </c>
      <c r="E58" s="290" t="inlineStr">
        <is>
          <t>4%</t>
        </is>
      </c>
      <c r="F58" s="256" t="inlineStr">
        <is>
          <t>59</t>
        </is>
      </c>
      <c r="G58" s="139" t="inlineStr">
        <is>
          <t>26%</t>
        </is>
      </c>
      <c r="H58" s="139" t="inlineStr">
        <is>
          <t>24%</t>
        </is>
      </c>
      <c r="I58" s="290" t="inlineStr">
        <is>
          <t>26%</t>
        </is>
      </c>
      <c r="J58" s="256" t="inlineStr">
        <is>
          <t>59</t>
        </is>
      </c>
      <c r="K58" s="139" t="inlineStr">
        <is>
          <t>24%</t>
        </is>
      </c>
      <c r="L58" s="139" t="inlineStr">
        <is>
          <t>5%</t>
        </is>
      </c>
      <c r="M58" s="290" t="inlineStr">
        <is>
          <t>18%</t>
        </is>
      </c>
    </row>
    <row r="59" ht="24" customHeight="1">
      <c r="A59" s="654" t="inlineStr">
        <is>
          <t>四阶0级</t>
        </is>
      </c>
      <c r="B59" s="61" t="inlineStr">
        <is>
          <t>64</t>
        </is>
      </c>
      <c r="C59" s="62" t="inlineStr">
        <is>
          <t>28%</t>
        </is>
      </c>
      <c r="D59" s="62" t="inlineStr">
        <is>
          <t>6%</t>
        </is>
      </c>
      <c r="E59" s="63" t="inlineStr">
        <is>
          <t>5%</t>
        </is>
      </c>
      <c r="F59" s="61" t="inlineStr">
        <is>
          <t>64</t>
        </is>
      </c>
      <c r="G59" s="62" t="inlineStr">
        <is>
          <t>28%</t>
        </is>
      </c>
      <c r="H59" s="62" t="inlineStr">
        <is>
          <t>26%</t>
        </is>
      </c>
      <c r="I59" s="63" t="inlineStr">
        <is>
          <t>28%</t>
        </is>
      </c>
      <c r="J59" s="61" t="inlineStr">
        <is>
          <t>64</t>
        </is>
      </c>
      <c r="K59" s="62" t="inlineStr">
        <is>
          <t>26%</t>
        </is>
      </c>
      <c r="L59" s="62" t="inlineStr">
        <is>
          <t>6%</t>
        </is>
      </c>
      <c r="M59" s="63" t="inlineStr">
        <is>
          <t>19%</t>
        </is>
      </c>
    </row>
    <row r="60" ht="24" customHeight="1">
      <c r="A60" s="393" t="inlineStr">
        <is>
          <t>四阶1级</t>
        </is>
      </c>
      <c r="B60" s="85" t="inlineStr">
        <is>
          <t>69</t>
        </is>
      </c>
      <c r="C60" s="86" t="inlineStr">
        <is>
          <t>30%</t>
        </is>
      </c>
      <c r="D60" s="86" t="inlineStr">
        <is>
          <t>6%</t>
        </is>
      </c>
      <c r="E60" s="236" t="inlineStr">
        <is>
          <t>5%</t>
        </is>
      </c>
      <c r="F60" s="85" t="inlineStr">
        <is>
          <t>69</t>
        </is>
      </c>
      <c r="G60" s="86" t="inlineStr">
        <is>
          <t>30%</t>
        </is>
      </c>
      <c r="H60" s="86" t="inlineStr">
        <is>
          <t>28%</t>
        </is>
      </c>
      <c r="I60" s="236" t="inlineStr">
        <is>
          <t>30%</t>
        </is>
      </c>
      <c r="J60" s="85" t="inlineStr">
        <is>
          <t>69</t>
        </is>
      </c>
      <c r="K60" s="86" t="inlineStr">
        <is>
          <t>28%</t>
        </is>
      </c>
      <c r="L60" s="86" t="inlineStr">
        <is>
          <t>6%</t>
        </is>
      </c>
      <c r="M60" s="236" t="inlineStr">
        <is>
          <t>20%</t>
        </is>
      </c>
    </row>
    <row r="61" ht="24" customHeight="1">
      <c r="A61" s="393" t="inlineStr">
        <is>
          <t>四阶2级</t>
        </is>
      </c>
      <c r="B61" s="85" t="inlineStr">
        <is>
          <t>74</t>
        </is>
      </c>
      <c r="C61" s="86" t="inlineStr">
        <is>
          <t>32%</t>
        </is>
      </c>
      <c r="D61" s="86" t="inlineStr">
        <is>
          <t>7%</t>
        </is>
      </c>
      <c r="E61" s="236" t="inlineStr">
        <is>
          <t>5%</t>
        </is>
      </c>
      <c r="F61" s="85" t="inlineStr">
        <is>
          <t>74</t>
        </is>
      </c>
      <c r="G61" s="86" t="inlineStr">
        <is>
          <t>32%</t>
        </is>
      </c>
      <c r="H61" s="86" t="inlineStr">
        <is>
          <t>30%</t>
        </is>
      </c>
      <c r="I61" s="236" t="inlineStr">
        <is>
          <t>32%</t>
        </is>
      </c>
      <c r="J61" s="85" t="inlineStr">
        <is>
          <t>74</t>
        </is>
      </c>
      <c r="K61" s="86" t="inlineStr">
        <is>
          <t>30%</t>
        </is>
      </c>
      <c r="L61" s="86" t="inlineStr">
        <is>
          <t>7%</t>
        </is>
      </c>
      <c r="M61" s="236" t="inlineStr">
        <is>
          <t>21%</t>
        </is>
      </c>
    </row>
    <row r="62" ht="24" customHeight="1">
      <c r="A62" s="393" t="inlineStr">
        <is>
          <t>四阶3级</t>
        </is>
      </c>
      <c r="B62" s="85" t="inlineStr">
        <is>
          <t>79</t>
        </is>
      </c>
      <c r="C62" s="86" t="inlineStr">
        <is>
          <t>34%</t>
        </is>
      </c>
      <c r="D62" s="86" t="inlineStr">
        <is>
          <t>7%</t>
        </is>
      </c>
      <c r="E62" s="236" t="inlineStr">
        <is>
          <t>6%</t>
        </is>
      </c>
      <c r="F62" s="85" t="inlineStr">
        <is>
          <t>79</t>
        </is>
      </c>
      <c r="G62" s="86" t="inlineStr">
        <is>
          <t>34%</t>
        </is>
      </c>
      <c r="H62" s="86" t="inlineStr">
        <is>
          <t>32%</t>
        </is>
      </c>
      <c r="I62" s="236" t="inlineStr">
        <is>
          <t>34%</t>
        </is>
      </c>
      <c r="J62" s="85" t="inlineStr">
        <is>
          <t>79</t>
        </is>
      </c>
      <c r="K62" s="86" t="inlineStr">
        <is>
          <t>32%</t>
        </is>
      </c>
      <c r="L62" s="86" t="inlineStr">
        <is>
          <t>7%</t>
        </is>
      </c>
      <c r="M62" s="236" t="inlineStr">
        <is>
          <t>22%</t>
        </is>
      </c>
    </row>
    <row r="63" ht="24" customHeight="1">
      <c r="A63" s="393" t="inlineStr">
        <is>
          <t>四阶4级</t>
        </is>
      </c>
      <c r="B63" s="85" t="inlineStr">
        <is>
          <t>84</t>
        </is>
      </c>
      <c r="C63" s="86" t="inlineStr">
        <is>
          <t>36%</t>
        </is>
      </c>
      <c r="D63" s="86" t="inlineStr">
        <is>
          <t>8%</t>
        </is>
      </c>
      <c r="E63" s="236" t="inlineStr">
        <is>
          <t>6%</t>
        </is>
      </c>
      <c r="F63" s="85" t="inlineStr">
        <is>
          <t>84</t>
        </is>
      </c>
      <c r="G63" s="86" t="inlineStr">
        <is>
          <t>36%</t>
        </is>
      </c>
      <c r="H63" s="86" t="inlineStr">
        <is>
          <t>34%</t>
        </is>
      </c>
      <c r="I63" s="236" t="inlineStr">
        <is>
          <t>36%</t>
        </is>
      </c>
      <c r="J63" s="85" t="inlineStr">
        <is>
          <t>84</t>
        </is>
      </c>
      <c r="K63" s="86" t="inlineStr">
        <is>
          <t>34%</t>
        </is>
      </c>
      <c r="L63" s="86" t="inlineStr">
        <is>
          <t>8%</t>
        </is>
      </c>
      <c r="M63" s="236" t="inlineStr">
        <is>
          <t>23%</t>
        </is>
      </c>
    </row>
    <row r="64" ht="24" customHeight="1">
      <c r="A64" s="395" t="inlineStr">
        <is>
          <t>四阶5级</t>
        </is>
      </c>
      <c r="B64" s="256" t="inlineStr">
        <is>
          <t>89</t>
        </is>
      </c>
      <c r="C64" s="139" t="inlineStr">
        <is>
          <t>38%</t>
        </is>
      </c>
      <c r="D64" s="139" t="inlineStr">
        <is>
          <t>8%</t>
        </is>
      </c>
      <c r="E64" s="290" t="inlineStr">
        <is>
          <t>6%</t>
        </is>
      </c>
      <c r="F64" s="256" t="inlineStr">
        <is>
          <t>89</t>
        </is>
      </c>
      <c r="G64" s="139" t="inlineStr">
        <is>
          <t>38%</t>
        </is>
      </c>
      <c r="H64" s="139" t="inlineStr">
        <is>
          <t>36%</t>
        </is>
      </c>
      <c r="I64" s="290" t="inlineStr">
        <is>
          <t>38%</t>
        </is>
      </c>
      <c r="J64" s="256" t="inlineStr">
        <is>
          <t>89</t>
        </is>
      </c>
      <c r="K64" s="139" t="inlineStr">
        <is>
          <t>36%</t>
        </is>
      </c>
      <c r="L64" s="139" t="inlineStr">
        <is>
          <t>8%</t>
        </is>
      </c>
      <c r="M64" s="290" t="inlineStr">
        <is>
          <t>24%</t>
        </is>
      </c>
    </row>
    <row r="65" ht="24" customHeight="1">
      <c r="A65" s="664" t="inlineStr">
        <is>
          <t>五阶0级</t>
        </is>
      </c>
      <c r="B65" s="61" t="inlineStr">
        <is>
          <t>94</t>
        </is>
      </c>
      <c r="C65" s="62" t="inlineStr">
        <is>
          <t>40%</t>
        </is>
      </c>
      <c r="D65" s="62" t="inlineStr">
        <is>
          <t>9%</t>
        </is>
      </c>
      <c r="E65" s="63" t="inlineStr">
        <is>
          <t>7%</t>
        </is>
      </c>
      <c r="F65" s="61" t="inlineStr">
        <is>
          <t>94</t>
        </is>
      </c>
      <c r="G65" s="62" t="inlineStr">
        <is>
          <t>40%</t>
        </is>
      </c>
      <c r="H65" s="62" t="inlineStr">
        <is>
          <t>38%</t>
        </is>
      </c>
      <c r="I65" s="63" t="inlineStr">
        <is>
          <t>40%</t>
        </is>
      </c>
      <c r="J65" s="61" t="inlineStr">
        <is>
          <t>94</t>
        </is>
      </c>
      <c r="K65" s="62" t="inlineStr">
        <is>
          <t>38%</t>
        </is>
      </c>
      <c r="L65" s="62" t="inlineStr">
        <is>
          <t>9%</t>
        </is>
      </c>
      <c r="M65" s="63" t="inlineStr">
        <is>
          <t>25%</t>
        </is>
      </c>
    </row>
    <row r="66" ht="24" customHeight="1">
      <c r="A66" s="393" t="inlineStr">
        <is>
          <t>五阶1级</t>
        </is>
      </c>
      <c r="B66" s="85" t="inlineStr">
        <is>
          <t>99</t>
        </is>
      </c>
      <c r="C66" s="86" t="inlineStr">
        <is>
          <t>42%</t>
        </is>
      </c>
      <c r="D66" s="86" t="inlineStr">
        <is>
          <t>10%</t>
        </is>
      </c>
      <c r="E66" s="236" t="inlineStr">
        <is>
          <t>7%</t>
        </is>
      </c>
      <c r="F66" s="85" t="inlineStr">
        <is>
          <t>99</t>
        </is>
      </c>
      <c r="G66" s="86" t="inlineStr">
        <is>
          <t>42%</t>
        </is>
      </c>
      <c r="H66" s="86" t="inlineStr">
        <is>
          <t>42%</t>
        </is>
      </c>
      <c r="I66" s="236" t="inlineStr">
        <is>
          <t>42%</t>
        </is>
      </c>
      <c r="J66" s="85" t="inlineStr">
        <is>
          <t>99</t>
        </is>
      </c>
      <c r="K66" s="86" t="inlineStr">
        <is>
          <t>42%</t>
        </is>
      </c>
      <c r="L66" s="86" t="inlineStr">
        <is>
          <t>10%</t>
        </is>
      </c>
      <c r="M66" s="236" t="inlineStr">
        <is>
          <t>26%</t>
        </is>
      </c>
    </row>
    <row r="67" ht="24" customHeight="1">
      <c r="A67" s="393" t="inlineStr">
        <is>
          <t>五阶2级</t>
        </is>
      </c>
      <c r="B67" s="85" t="inlineStr">
        <is>
          <t>104</t>
        </is>
      </c>
      <c r="C67" s="86" t="inlineStr">
        <is>
          <t>44%</t>
        </is>
      </c>
      <c r="D67" s="86" t="inlineStr">
        <is>
          <t>11%</t>
        </is>
      </c>
      <c r="E67" s="236" t="inlineStr">
        <is>
          <t>8%</t>
        </is>
      </c>
      <c r="F67" s="85" t="inlineStr">
        <is>
          <t>104</t>
        </is>
      </c>
      <c r="G67" s="86" t="inlineStr">
        <is>
          <t>44%</t>
        </is>
      </c>
      <c r="H67" s="86" t="inlineStr">
        <is>
          <t>46%</t>
        </is>
      </c>
      <c r="I67" s="236" t="inlineStr">
        <is>
          <t>44%</t>
        </is>
      </c>
      <c r="J67" s="85" t="inlineStr">
        <is>
          <t>104</t>
        </is>
      </c>
      <c r="K67" s="86" t="inlineStr">
        <is>
          <t>46%</t>
        </is>
      </c>
      <c r="L67" s="86" t="inlineStr">
        <is>
          <t>11%</t>
        </is>
      </c>
      <c r="M67" s="236" t="inlineStr">
        <is>
          <t>27%</t>
        </is>
      </c>
    </row>
    <row r="68" ht="24" customHeight="1">
      <c r="A68" s="393" t="inlineStr">
        <is>
          <t>五阶3级</t>
        </is>
      </c>
      <c r="B68" s="85" t="inlineStr">
        <is>
          <t>111</t>
        </is>
      </c>
      <c r="C68" s="86" t="inlineStr">
        <is>
          <t>46%</t>
        </is>
      </c>
      <c r="D68" s="86" t="inlineStr">
        <is>
          <t>12%</t>
        </is>
      </c>
      <c r="E68" s="236" t="inlineStr">
        <is>
          <t>8%</t>
        </is>
      </c>
      <c r="F68" s="85" t="inlineStr">
        <is>
          <t>111</t>
        </is>
      </c>
      <c r="G68" s="86" t="inlineStr">
        <is>
          <t>46%</t>
        </is>
      </c>
      <c r="H68" s="86" t="inlineStr">
        <is>
          <t>50%</t>
        </is>
      </c>
      <c r="I68" s="236" t="inlineStr">
        <is>
          <t>46%</t>
        </is>
      </c>
      <c r="J68" s="85" t="inlineStr">
        <is>
          <t>111</t>
        </is>
      </c>
      <c r="K68" s="86" t="inlineStr">
        <is>
          <t>50%</t>
        </is>
      </c>
      <c r="L68" s="86" t="inlineStr">
        <is>
          <t>12%</t>
        </is>
      </c>
      <c r="M68" s="236" t="inlineStr">
        <is>
          <t>28%</t>
        </is>
      </c>
    </row>
    <row r="69" ht="24" customHeight="1">
      <c r="A69" s="393" t="inlineStr">
        <is>
          <t>五阶4级</t>
        </is>
      </c>
      <c r="B69" s="85" t="inlineStr">
        <is>
          <t>118</t>
        </is>
      </c>
      <c r="C69" s="86" t="inlineStr">
        <is>
          <t>48%</t>
        </is>
      </c>
      <c r="D69" s="86" t="inlineStr">
        <is>
          <t>13%</t>
        </is>
      </c>
      <c r="E69" s="236" t="inlineStr">
        <is>
          <t>9%</t>
        </is>
      </c>
      <c r="F69" s="85" t="inlineStr">
        <is>
          <t>118</t>
        </is>
      </c>
      <c r="G69" s="86" t="inlineStr">
        <is>
          <t>48%</t>
        </is>
      </c>
      <c r="H69" s="86" t="inlineStr">
        <is>
          <t>54%</t>
        </is>
      </c>
      <c r="I69" s="236" t="inlineStr">
        <is>
          <t>48%</t>
        </is>
      </c>
      <c r="J69" s="85" t="inlineStr">
        <is>
          <t>118</t>
        </is>
      </c>
      <c r="K69" s="86" t="inlineStr">
        <is>
          <t>54%</t>
        </is>
      </c>
      <c r="L69" s="86" t="inlineStr">
        <is>
          <t>13%</t>
        </is>
      </c>
      <c r="M69" s="236" t="inlineStr">
        <is>
          <t>29%</t>
        </is>
      </c>
    </row>
    <row r="70" ht="24" customHeight="1">
      <c r="A70" s="395" t="inlineStr">
        <is>
          <t>五阶5级</t>
        </is>
      </c>
      <c r="B70" s="64" t="inlineStr">
        <is>
          <t>128</t>
        </is>
      </c>
      <c r="C70" s="65" t="inlineStr">
        <is>
          <t>50%</t>
        </is>
      </c>
      <c r="D70" s="65" t="inlineStr">
        <is>
          <t>15%</t>
        </is>
      </c>
      <c r="E70" s="78" t="inlineStr">
        <is>
          <t>10%</t>
        </is>
      </c>
      <c r="F70" s="64" t="inlineStr">
        <is>
          <t>128</t>
        </is>
      </c>
      <c r="G70" s="65" t="inlineStr">
        <is>
          <t>50%</t>
        </is>
      </c>
      <c r="H70" s="65" t="inlineStr">
        <is>
          <t>58%</t>
        </is>
      </c>
      <c r="I70" s="78" t="inlineStr">
        <is>
          <t>50%</t>
        </is>
      </c>
      <c r="J70" s="64" t="inlineStr">
        <is>
          <t>128</t>
        </is>
      </c>
      <c r="K70" s="65" t="inlineStr">
        <is>
          <t>58%</t>
        </is>
      </c>
      <c r="L70" s="65" t="inlineStr">
        <is>
          <t>15%</t>
        </is>
      </c>
      <c r="M70" s="78" t="inlineStr">
        <is>
          <t>30%</t>
        </is>
      </c>
    </row>
    <row r="71" ht="24" customHeight="1">
      <c r="A71" s="1112" t="inlineStr">
        <is>
          <t>适用范围</t>
        </is>
      </c>
      <c r="B71" s="279" t="inlineStr">
        <is>
          <t>灵动之石</t>
        </is>
      </c>
      <c r="C71" s="56" t="n"/>
      <c r="D71" s="56" t="n"/>
      <c r="E71" s="56" t="n"/>
      <c r="F71" s="279" t="inlineStr">
        <is>
          <t>启智之石</t>
        </is>
      </c>
      <c r="G71" s="56" t="n"/>
      <c r="H71" s="56" t="n"/>
      <c r="I71" s="56" t="n"/>
      <c r="J71" s="1300" t="inlineStr">
        <is>
          <t>折意之石</t>
        </is>
      </c>
      <c r="K71" s="56" t="n"/>
      <c r="L71" s="56" t="n"/>
      <c r="M71" s="56" t="n"/>
    </row>
    <row r="72" ht="24" customHeight="1">
      <c r="A72" s="1310" t="inlineStr"/>
      <c r="B72" s="3" t="n"/>
      <c r="C72" s="3" t="n"/>
      <c r="D72" s="3" t="n"/>
      <c r="E72" s="3" t="n"/>
      <c r="F72" s="3" t="n"/>
      <c r="G72" s="3" t="n"/>
      <c r="H72" s="3" t="n"/>
      <c r="I72" s="3" t="n"/>
      <c r="J72" s="3" t="n"/>
      <c r="K72" s="3" t="n"/>
      <c r="L72" s="3" t="n"/>
      <c r="M72" s="3" t="n"/>
    </row>
    <row r="73" ht="24" customHeight="1">
      <c r="A73" s="202" t="inlineStr">
        <is>
          <t>附魔石</t>
        </is>
      </c>
      <c r="B73" s="227" t="inlineStr">
        <is>
          <t>该武伤害</t>
        </is>
      </c>
      <c r="C73" s="227" t="inlineStr">
        <is>
          <t>该武闪避</t>
        </is>
      </c>
      <c r="D73" s="227" t="inlineStr">
        <is>
          <t>该武暴击</t>
        </is>
      </c>
      <c r="E73" s="204" t="inlineStr">
        <is>
          <t>该武减伤</t>
        </is>
      </c>
      <c r="F73" s="227" t="inlineStr">
        <is>
          <t>该武伤害</t>
        </is>
      </c>
      <c r="G73" s="227" t="inlineStr">
        <is>
          <t>该武命中</t>
        </is>
      </c>
      <c r="H73" s="227" t="inlineStr">
        <is>
          <t>该武暴击</t>
        </is>
      </c>
      <c r="I73" s="204" t="inlineStr">
        <is>
          <t>该武穿透</t>
        </is>
      </c>
      <c r="J73" s="227" t="inlineStr">
        <is>
          <t>该武伤害</t>
        </is>
      </c>
      <c r="K73" s="227" t="inlineStr">
        <is>
          <t>该武命中</t>
        </is>
      </c>
      <c r="L73" s="227" t="inlineStr">
        <is>
          <t>该武暴击</t>
        </is>
      </c>
      <c r="M73" s="204" t="inlineStr">
        <is>
          <t>该武增伤</t>
        </is>
      </c>
    </row>
    <row r="74" ht="24" customHeight="1">
      <c r="A74" s="664" t="inlineStr">
        <is>
          <t>一阶0级</t>
        </is>
      </c>
      <c r="B74" s="319" t="inlineStr">
        <is>
          <t>1</t>
        </is>
      </c>
      <c r="C74" s="74" t="inlineStr">
        <is>
          <t>1%</t>
        </is>
      </c>
      <c r="D74" s="74" t="inlineStr">
        <is>
          <t>1%</t>
        </is>
      </c>
      <c r="E74" s="75" t="inlineStr">
        <is>
          <t>1%</t>
        </is>
      </c>
      <c r="F74" s="319" t="inlineStr">
        <is>
          <t>1</t>
        </is>
      </c>
      <c r="G74" s="74" t="inlineStr">
        <is>
          <t>1%</t>
        </is>
      </c>
      <c r="H74" s="74" t="inlineStr">
        <is>
          <t>1%</t>
        </is>
      </c>
      <c r="I74" s="75" t="inlineStr">
        <is>
          <t>1%</t>
        </is>
      </c>
      <c r="J74" s="319" t="inlineStr">
        <is>
          <t>1</t>
        </is>
      </c>
      <c r="K74" s="74" t="inlineStr">
        <is>
          <t>1%</t>
        </is>
      </c>
      <c r="L74" s="74" t="inlineStr">
        <is>
          <t>1%</t>
        </is>
      </c>
      <c r="M74" s="75" t="inlineStr">
        <is>
          <t>1%</t>
        </is>
      </c>
    </row>
    <row r="75" ht="24" customHeight="1">
      <c r="A75" s="393" t="inlineStr">
        <is>
          <t>一阶1级</t>
        </is>
      </c>
      <c r="B75" s="85" t="inlineStr">
        <is>
          <t>2</t>
        </is>
      </c>
      <c r="C75" s="86" t="inlineStr">
        <is>
          <t>2%</t>
        </is>
      </c>
      <c r="D75" s="86" t="inlineStr">
        <is>
          <t>2%</t>
        </is>
      </c>
      <c r="E75" s="236" t="inlineStr">
        <is>
          <t>2%</t>
        </is>
      </c>
      <c r="F75" s="85" t="inlineStr">
        <is>
          <t>2</t>
        </is>
      </c>
      <c r="G75" s="86" t="inlineStr">
        <is>
          <t>2%</t>
        </is>
      </c>
      <c r="H75" s="86" t="inlineStr">
        <is>
          <t>2%</t>
        </is>
      </c>
      <c r="I75" s="236" t="inlineStr">
        <is>
          <t>1%</t>
        </is>
      </c>
      <c r="J75" s="85" t="inlineStr">
        <is>
          <t>2</t>
        </is>
      </c>
      <c r="K75" s="86" t="inlineStr">
        <is>
          <t>2%</t>
        </is>
      </c>
      <c r="L75" s="86" t="inlineStr">
        <is>
          <t>2%</t>
        </is>
      </c>
      <c r="M75" s="236" t="inlineStr">
        <is>
          <t>2%</t>
        </is>
      </c>
    </row>
    <row r="76" ht="24" customHeight="1">
      <c r="A76" s="393" t="inlineStr">
        <is>
          <t>一阶2级</t>
        </is>
      </c>
      <c r="B76" s="85" t="inlineStr">
        <is>
          <t>4</t>
        </is>
      </c>
      <c r="C76" s="86" t="inlineStr">
        <is>
          <t>3%</t>
        </is>
      </c>
      <c r="D76" s="86" t="inlineStr">
        <is>
          <t>3%</t>
        </is>
      </c>
      <c r="E76" s="236" t="inlineStr">
        <is>
          <t>3%</t>
        </is>
      </c>
      <c r="F76" s="85" t="inlineStr">
        <is>
          <t>4</t>
        </is>
      </c>
      <c r="G76" s="86" t="inlineStr">
        <is>
          <t>3%</t>
        </is>
      </c>
      <c r="H76" s="86" t="inlineStr">
        <is>
          <t>3%</t>
        </is>
      </c>
      <c r="I76" s="236" t="inlineStr">
        <is>
          <t>1%</t>
        </is>
      </c>
      <c r="J76" s="85" t="inlineStr">
        <is>
          <t>4</t>
        </is>
      </c>
      <c r="K76" s="86" t="inlineStr">
        <is>
          <t>3%</t>
        </is>
      </c>
      <c r="L76" s="86" t="inlineStr">
        <is>
          <t>3%</t>
        </is>
      </c>
      <c r="M76" s="236" t="inlineStr">
        <is>
          <t>3%</t>
        </is>
      </c>
    </row>
    <row r="77" ht="24" customHeight="1">
      <c r="A77" s="393" t="inlineStr">
        <is>
          <t>一阶3级</t>
        </is>
      </c>
      <c r="B77" s="85" t="inlineStr">
        <is>
          <t>6</t>
        </is>
      </c>
      <c r="C77" s="86" t="inlineStr">
        <is>
          <t>4%</t>
        </is>
      </c>
      <c r="D77" s="86" t="inlineStr">
        <is>
          <t>4%</t>
        </is>
      </c>
      <c r="E77" s="236" t="inlineStr">
        <is>
          <t>4%</t>
        </is>
      </c>
      <c r="F77" s="85" t="inlineStr">
        <is>
          <t>6</t>
        </is>
      </c>
      <c r="G77" s="86" t="inlineStr">
        <is>
          <t>4%</t>
        </is>
      </c>
      <c r="H77" s="86" t="inlineStr">
        <is>
          <t>4%</t>
        </is>
      </c>
      <c r="I77" s="236" t="inlineStr">
        <is>
          <t>1%</t>
        </is>
      </c>
      <c r="J77" s="85" t="inlineStr">
        <is>
          <t>6</t>
        </is>
      </c>
      <c r="K77" s="86" t="inlineStr">
        <is>
          <t>4%</t>
        </is>
      </c>
      <c r="L77" s="86" t="inlineStr">
        <is>
          <t>4%</t>
        </is>
      </c>
      <c r="M77" s="236" t="inlineStr">
        <is>
          <t>4%</t>
        </is>
      </c>
    </row>
    <row r="78" ht="24" customHeight="1">
      <c r="A78" s="393" t="inlineStr">
        <is>
          <t>一阶4级</t>
        </is>
      </c>
      <c r="B78" s="85" t="inlineStr">
        <is>
          <t>8</t>
        </is>
      </c>
      <c r="C78" s="86" t="inlineStr">
        <is>
          <t>5%</t>
        </is>
      </c>
      <c r="D78" s="86" t="inlineStr">
        <is>
          <t>5%</t>
        </is>
      </c>
      <c r="E78" s="236" t="inlineStr">
        <is>
          <t>5%</t>
        </is>
      </c>
      <c r="F78" s="85" t="inlineStr">
        <is>
          <t>8</t>
        </is>
      </c>
      <c r="G78" s="86" t="inlineStr">
        <is>
          <t>5%</t>
        </is>
      </c>
      <c r="H78" s="86" t="inlineStr">
        <is>
          <t>5%</t>
        </is>
      </c>
      <c r="I78" s="236" t="inlineStr">
        <is>
          <t>1%</t>
        </is>
      </c>
      <c r="J78" s="85" t="inlineStr">
        <is>
          <t>8</t>
        </is>
      </c>
      <c r="K78" s="86" t="inlineStr">
        <is>
          <t>5%</t>
        </is>
      </c>
      <c r="L78" s="86" t="inlineStr">
        <is>
          <t>5%</t>
        </is>
      </c>
      <c r="M78" s="236" t="inlineStr">
        <is>
          <t>5%</t>
        </is>
      </c>
    </row>
    <row r="79" ht="24" customHeight="1">
      <c r="A79" s="953" t="inlineStr">
        <is>
          <t>一阶5级</t>
        </is>
      </c>
      <c r="B79" s="256" t="inlineStr">
        <is>
          <t>10</t>
        </is>
      </c>
      <c r="C79" s="139" t="inlineStr">
        <is>
          <t>6%</t>
        </is>
      </c>
      <c r="D79" s="139" t="inlineStr">
        <is>
          <t>6%</t>
        </is>
      </c>
      <c r="E79" s="290" t="inlineStr">
        <is>
          <t>6%</t>
        </is>
      </c>
      <c r="F79" s="256" t="inlineStr">
        <is>
          <t>10</t>
        </is>
      </c>
      <c r="G79" s="139" t="inlineStr">
        <is>
          <t>6%</t>
        </is>
      </c>
      <c r="H79" s="139" t="inlineStr">
        <is>
          <t>6%</t>
        </is>
      </c>
      <c r="I79" s="290" t="inlineStr">
        <is>
          <t>1%</t>
        </is>
      </c>
      <c r="J79" s="256" t="inlineStr">
        <is>
          <t>10</t>
        </is>
      </c>
      <c r="K79" s="139" t="inlineStr">
        <is>
          <t>6%</t>
        </is>
      </c>
      <c r="L79" s="139" t="inlineStr">
        <is>
          <t>6%</t>
        </is>
      </c>
      <c r="M79" s="290" t="inlineStr">
        <is>
          <t>6%</t>
        </is>
      </c>
    </row>
    <row r="80" ht="24" customHeight="1">
      <c r="A80" s="654" t="inlineStr">
        <is>
          <t>二阶0级</t>
        </is>
      </c>
      <c r="B80" s="61" t="inlineStr">
        <is>
          <t>12</t>
        </is>
      </c>
      <c r="C80" s="62" t="inlineStr">
        <is>
          <t>7%</t>
        </is>
      </c>
      <c r="D80" s="62" t="inlineStr">
        <is>
          <t>7%</t>
        </is>
      </c>
      <c r="E80" s="63" t="inlineStr">
        <is>
          <t>7%</t>
        </is>
      </c>
      <c r="F80" s="61" t="inlineStr">
        <is>
          <t>12</t>
        </is>
      </c>
      <c r="G80" s="62" t="inlineStr">
        <is>
          <t>7%</t>
        </is>
      </c>
      <c r="H80" s="62" t="inlineStr">
        <is>
          <t>7%</t>
        </is>
      </c>
      <c r="I80" s="63" t="inlineStr">
        <is>
          <t>2%</t>
        </is>
      </c>
      <c r="J80" s="61" t="inlineStr">
        <is>
          <t>12</t>
        </is>
      </c>
      <c r="K80" s="62" t="inlineStr">
        <is>
          <t>7%</t>
        </is>
      </c>
      <c r="L80" s="62" t="inlineStr">
        <is>
          <t>7%</t>
        </is>
      </c>
      <c r="M80" s="63" t="inlineStr">
        <is>
          <t>7%</t>
        </is>
      </c>
    </row>
    <row r="81" ht="24" customHeight="1">
      <c r="A81" s="393" t="inlineStr">
        <is>
          <t>二阶1级</t>
        </is>
      </c>
      <c r="B81" s="85" t="inlineStr">
        <is>
          <t>14</t>
        </is>
      </c>
      <c r="C81" s="86" t="inlineStr">
        <is>
          <t>8%</t>
        </is>
      </c>
      <c r="D81" s="86" t="inlineStr">
        <is>
          <t>8%</t>
        </is>
      </c>
      <c r="E81" s="236" t="inlineStr">
        <is>
          <t>8%</t>
        </is>
      </c>
      <c r="F81" s="85" t="inlineStr">
        <is>
          <t>14</t>
        </is>
      </c>
      <c r="G81" s="86" t="inlineStr">
        <is>
          <t>8%</t>
        </is>
      </c>
      <c r="H81" s="86" t="inlineStr">
        <is>
          <t>8%</t>
        </is>
      </c>
      <c r="I81" s="236" t="inlineStr">
        <is>
          <t>2%</t>
        </is>
      </c>
      <c r="J81" s="85" t="inlineStr">
        <is>
          <t>14</t>
        </is>
      </c>
      <c r="K81" s="86" t="inlineStr">
        <is>
          <t>8%</t>
        </is>
      </c>
      <c r="L81" s="86" t="inlineStr">
        <is>
          <t>8%</t>
        </is>
      </c>
      <c r="M81" s="236" t="inlineStr">
        <is>
          <t>8%</t>
        </is>
      </c>
    </row>
    <row r="82" ht="24" customHeight="1">
      <c r="A82" s="393" t="inlineStr">
        <is>
          <t>二阶2级</t>
        </is>
      </c>
      <c r="B82" s="85" t="inlineStr">
        <is>
          <t>16</t>
        </is>
      </c>
      <c r="C82" s="86" t="inlineStr">
        <is>
          <t>9%</t>
        </is>
      </c>
      <c r="D82" s="86" t="inlineStr">
        <is>
          <t>9%</t>
        </is>
      </c>
      <c r="E82" s="236" t="inlineStr">
        <is>
          <t>9%</t>
        </is>
      </c>
      <c r="F82" s="85" t="inlineStr">
        <is>
          <t>16</t>
        </is>
      </c>
      <c r="G82" s="86" t="inlineStr">
        <is>
          <t>9%</t>
        </is>
      </c>
      <c r="H82" s="86" t="inlineStr">
        <is>
          <t>9%</t>
        </is>
      </c>
      <c r="I82" s="236" t="inlineStr">
        <is>
          <t>2%</t>
        </is>
      </c>
      <c r="J82" s="85" t="inlineStr">
        <is>
          <t>16</t>
        </is>
      </c>
      <c r="K82" s="86" t="inlineStr">
        <is>
          <t>9%</t>
        </is>
      </c>
      <c r="L82" s="86" t="inlineStr">
        <is>
          <t>9%</t>
        </is>
      </c>
      <c r="M82" s="236" t="inlineStr">
        <is>
          <t>9%</t>
        </is>
      </c>
    </row>
    <row r="83" ht="24" customHeight="1">
      <c r="A83" s="393" t="inlineStr">
        <is>
          <t>二阶3级</t>
        </is>
      </c>
      <c r="B83" s="85" t="inlineStr">
        <is>
          <t>18</t>
        </is>
      </c>
      <c r="C83" s="86" t="inlineStr">
        <is>
          <t>10%</t>
        </is>
      </c>
      <c r="D83" s="86" t="inlineStr">
        <is>
          <t>10%</t>
        </is>
      </c>
      <c r="E83" s="236" t="inlineStr">
        <is>
          <t>10%</t>
        </is>
      </c>
      <c r="F83" s="85" t="inlineStr">
        <is>
          <t>18</t>
        </is>
      </c>
      <c r="G83" s="86" t="inlineStr">
        <is>
          <t>10%</t>
        </is>
      </c>
      <c r="H83" s="86" t="inlineStr">
        <is>
          <t>10%</t>
        </is>
      </c>
      <c r="I83" s="236" t="inlineStr">
        <is>
          <t>2%</t>
        </is>
      </c>
      <c r="J83" s="85" t="inlineStr">
        <is>
          <t>18</t>
        </is>
      </c>
      <c r="K83" s="86" t="inlineStr">
        <is>
          <t>10%</t>
        </is>
      </c>
      <c r="L83" s="86" t="inlineStr">
        <is>
          <t>10%</t>
        </is>
      </c>
      <c r="M83" s="236" t="inlineStr">
        <is>
          <t>10%</t>
        </is>
      </c>
    </row>
    <row r="84" ht="24" customHeight="1">
      <c r="A84" s="393" t="inlineStr">
        <is>
          <t>二阶4级</t>
        </is>
      </c>
      <c r="B84" s="85" t="inlineStr">
        <is>
          <t>20</t>
        </is>
      </c>
      <c r="C84" s="86" t="inlineStr">
        <is>
          <t>12%</t>
        </is>
      </c>
      <c r="D84" s="86" t="inlineStr">
        <is>
          <t>11%</t>
        </is>
      </c>
      <c r="E84" s="236" t="inlineStr">
        <is>
          <t>11%</t>
        </is>
      </c>
      <c r="F84" s="85" t="inlineStr">
        <is>
          <t>20</t>
        </is>
      </c>
      <c r="G84" s="86" t="inlineStr">
        <is>
          <t>12%</t>
        </is>
      </c>
      <c r="H84" s="86" t="inlineStr">
        <is>
          <t>11%</t>
        </is>
      </c>
      <c r="I84" s="236" t="inlineStr">
        <is>
          <t>2%</t>
        </is>
      </c>
      <c r="J84" s="85" t="inlineStr">
        <is>
          <t>20</t>
        </is>
      </c>
      <c r="K84" s="86" t="inlineStr">
        <is>
          <t>12%</t>
        </is>
      </c>
      <c r="L84" s="86" t="inlineStr">
        <is>
          <t>11%</t>
        </is>
      </c>
      <c r="M84" s="236" t="inlineStr">
        <is>
          <t>11%</t>
        </is>
      </c>
    </row>
    <row r="85" ht="24" customHeight="1">
      <c r="A85" s="953" t="inlineStr">
        <is>
          <t>二阶5级</t>
        </is>
      </c>
      <c r="B85" s="256" t="inlineStr">
        <is>
          <t>24</t>
        </is>
      </c>
      <c r="C85" s="139" t="inlineStr">
        <is>
          <t>14%</t>
        </is>
      </c>
      <c r="D85" s="139" t="inlineStr">
        <is>
          <t>12%</t>
        </is>
      </c>
      <c r="E85" s="290" t="inlineStr">
        <is>
          <t>12%</t>
        </is>
      </c>
      <c r="F85" s="256" t="inlineStr">
        <is>
          <t>24</t>
        </is>
      </c>
      <c r="G85" s="139" t="inlineStr">
        <is>
          <t>14%</t>
        </is>
      </c>
      <c r="H85" s="139" t="inlineStr">
        <is>
          <t>12%</t>
        </is>
      </c>
      <c r="I85" s="290" t="inlineStr">
        <is>
          <t>2%</t>
        </is>
      </c>
      <c r="J85" s="256" t="inlineStr">
        <is>
          <t>24</t>
        </is>
      </c>
      <c r="K85" s="139" t="inlineStr">
        <is>
          <t>14%</t>
        </is>
      </c>
      <c r="L85" s="139" t="inlineStr">
        <is>
          <t>12%</t>
        </is>
      </c>
      <c r="M85" s="290" t="inlineStr">
        <is>
          <t>12%</t>
        </is>
      </c>
    </row>
    <row r="86" ht="24" customHeight="1">
      <c r="A86" s="654" t="inlineStr">
        <is>
          <t>三阶0级</t>
        </is>
      </c>
      <c r="B86" s="61" t="inlineStr">
        <is>
          <t>28</t>
        </is>
      </c>
      <c r="C86" s="62" t="inlineStr">
        <is>
          <t>16%</t>
        </is>
      </c>
      <c r="D86" s="62" t="inlineStr">
        <is>
          <t>14%</t>
        </is>
      </c>
      <c r="E86" s="63" t="inlineStr">
        <is>
          <t>13%</t>
        </is>
      </c>
      <c r="F86" s="61" t="inlineStr">
        <is>
          <t>28</t>
        </is>
      </c>
      <c r="G86" s="62" t="inlineStr">
        <is>
          <t>16%</t>
        </is>
      </c>
      <c r="H86" s="62" t="inlineStr">
        <is>
          <t>14%</t>
        </is>
      </c>
      <c r="I86" s="63" t="inlineStr">
        <is>
          <t>3%</t>
        </is>
      </c>
      <c r="J86" s="61" t="inlineStr">
        <is>
          <t>28</t>
        </is>
      </c>
      <c r="K86" s="62" t="inlineStr">
        <is>
          <t>16%</t>
        </is>
      </c>
      <c r="L86" s="62" t="inlineStr">
        <is>
          <t>14%</t>
        </is>
      </c>
      <c r="M86" s="63" t="inlineStr">
        <is>
          <t>13%</t>
        </is>
      </c>
    </row>
    <row r="87" ht="24" customHeight="1">
      <c r="A87" s="393" t="inlineStr">
        <is>
          <t>三阶1级</t>
        </is>
      </c>
      <c r="B87" s="85" t="inlineStr">
        <is>
          <t>40</t>
        </is>
      </c>
      <c r="C87" s="86" t="inlineStr">
        <is>
          <t>18%</t>
        </is>
      </c>
      <c r="D87" s="86" t="inlineStr">
        <is>
          <t>16%</t>
        </is>
      </c>
      <c r="E87" s="236" t="inlineStr">
        <is>
          <t>14%</t>
        </is>
      </c>
      <c r="F87" s="85" t="inlineStr">
        <is>
          <t>40</t>
        </is>
      </c>
      <c r="G87" s="86" t="inlineStr">
        <is>
          <t>18%</t>
        </is>
      </c>
      <c r="H87" s="86" t="inlineStr">
        <is>
          <t>16%</t>
        </is>
      </c>
      <c r="I87" s="236" t="inlineStr">
        <is>
          <t>3%</t>
        </is>
      </c>
      <c r="J87" s="85" t="inlineStr">
        <is>
          <t>40</t>
        </is>
      </c>
      <c r="K87" s="86" t="inlineStr">
        <is>
          <t>18%</t>
        </is>
      </c>
      <c r="L87" s="86" t="inlineStr">
        <is>
          <t>16%</t>
        </is>
      </c>
      <c r="M87" s="236" t="inlineStr">
        <is>
          <t>14%</t>
        </is>
      </c>
    </row>
    <row r="88" ht="24" customHeight="1">
      <c r="A88" s="393" t="inlineStr">
        <is>
          <t>三阶2级</t>
        </is>
      </c>
      <c r="B88" s="85" t="inlineStr">
        <is>
          <t>44</t>
        </is>
      </c>
      <c r="C88" s="86" t="inlineStr">
        <is>
          <t>20%</t>
        </is>
      </c>
      <c r="D88" s="86" t="inlineStr">
        <is>
          <t>18%</t>
        </is>
      </c>
      <c r="E88" s="236" t="inlineStr">
        <is>
          <t>15%</t>
        </is>
      </c>
      <c r="F88" s="85" t="inlineStr">
        <is>
          <t>44</t>
        </is>
      </c>
      <c r="G88" s="86" t="inlineStr">
        <is>
          <t>20%</t>
        </is>
      </c>
      <c r="H88" s="86" t="inlineStr">
        <is>
          <t>18%</t>
        </is>
      </c>
      <c r="I88" s="236" t="inlineStr">
        <is>
          <t>3%</t>
        </is>
      </c>
      <c r="J88" s="85" t="inlineStr">
        <is>
          <t>44</t>
        </is>
      </c>
      <c r="K88" s="86" t="inlineStr">
        <is>
          <t>20%</t>
        </is>
      </c>
      <c r="L88" s="86" t="inlineStr">
        <is>
          <t>18%</t>
        </is>
      </c>
      <c r="M88" s="236" t="inlineStr">
        <is>
          <t>15%</t>
        </is>
      </c>
    </row>
    <row r="89" ht="24" customHeight="1">
      <c r="A89" s="393" t="inlineStr">
        <is>
          <t>三阶3级</t>
        </is>
      </c>
      <c r="B89" s="85" t="inlineStr">
        <is>
          <t>49</t>
        </is>
      </c>
      <c r="C89" s="86" t="inlineStr">
        <is>
          <t>22%</t>
        </is>
      </c>
      <c r="D89" s="86" t="inlineStr">
        <is>
          <t>20%</t>
        </is>
      </c>
      <c r="E89" s="236" t="inlineStr">
        <is>
          <t>16%</t>
        </is>
      </c>
      <c r="F89" s="85" t="inlineStr">
        <is>
          <t>49</t>
        </is>
      </c>
      <c r="G89" s="86" t="inlineStr">
        <is>
          <t>22%</t>
        </is>
      </c>
      <c r="H89" s="86" t="inlineStr">
        <is>
          <t>20%</t>
        </is>
      </c>
      <c r="I89" s="236" t="inlineStr">
        <is>
          <t>4%</t>
        </is>
      </c>
      <c r="J89" s="85" t="inlineStr">
        <is>
          <t>49</t>
        </is>
      </c>
      <c r="K89" s="86" t="inlineStr">
        <is>
          <t>22%</t>
        </is>
      </c>
      <c r="L89" s="86" t="inlineStr">
        <is>
          <t>20%</t>
        </is>
      </c>
      <c r="M89" s="236" t="inlineStr">
        <is>
          <t>16%</t>
        </is>
      </c>
    </row>
    <row r="90" ht="24" customHeight="1">
      <c r="A90" s="393" t="inlineStr">
        <is>
          <t>三阶4级</t>
        </is>
      </c>
      <c r="B90" s="85" t="inlineStr">
        <is>
          <t>54</t>
        </is>
      </c>
      <c r="C90" s="86" t="inlineStr">
        <is>
          <t>24%</t>
        </is>
      </c>
      <c r="D90" s="86" t="inlineStr">
        <is>
          <t>22%</t>
        </is>
      </c>
      <c r="E90" s="236" t="inlineStr">
        <is>
          <t>17%</t>
        </is>
      </c>
      <c r="F90" s="85" t="inlineStr">
        <is>
          <t>54</t>
        </is>
      </c>
      <c r="G90" s="86" t="inlineStr">
        <is>
          <t>24%</t>
        </is>
      </c>
      <c r="H90" s="86" t="inlineStr">
        <is>
          <t>22%</t>
        </is>
      </c>
      <c r="I90" s="236" t="inlineStr">
        <is>
          <t>4%</t>
        </is>
      </c>
      <c r="J90" s="85" t="inlineStr">
        <is>
          <t>54</t>
        </is>
      </c>
      <c r="K90" s="86" t="inlineStr">
        <is>
          <t>24%</t>
        </is>
      </c>
      <c r="L90" s="86" t="inlineStr">
        <is>
          <t>22%</t>
        </is>
      </c>
      <c r="M90" s="236" t="inlineStr">
        <is>
          <t>17%</t>
        </is>
      </c>
    </row>
    <row r="91" ht="24" customHeight="1">
      <c r="A91" s="953" t="inlineStr">
        <is>
          <t>三阶5级</t>
        </is>
      </c>
      <c r="B91" s="256" t="inlineStr">
        <is>
          <t>59</t>
        </is>
      </c>
      <c r="C91" s="139" t="inlineStr">
        <is>
          <t>26%</t>
        </is>
      </c>
      <c r="D91" s="139" t="inlineStr">
        <is>
          <t>24%</t>
        </is>
      </c>
      <c r="E91" s="290" t="inlineStr">
        <is>
          <t>18%</t>
        </is>
      </c>
      <c r="F91" s="256" t="inlineStr">
        <is>
          <t>59</t>
        </is>
      </c>
      <c r="G91" s="139" t="inlineStr">
        <is>
          <t>26%</t>
        </is>
      </c>
      <c r="H91" s="139" t="inlineStr">
        <is>
          <t>24%</t>
        </is>
      </c>
      <c r="I91" s="290" t="inlineStr">
        <is>
          <t>4%</t>
        </is>
      </c>
      <c r="J91" s="256" t="inlineStr">
        <is>
          <t>59</t>
        </is>
      </c>
      <c r="K91" s="139" t="inlineStr">
        <is>
          <t>26%</t>
        </is>
      </c>
      <c r="L91" s="139" t="inlineStr">
        <is>
          <t>24%</t>
        </is>
      </c>
      <c r="M91" s="290" t="inlineStr">
        <is>
          <t>18%</t>
        </is>
      </c>
    </row>
    <row r="92" ht="24" customHeight="1">
      <c r="A92" s="654" t="inlineStr">
        <is>
          <t>四阶0级</t>
        </is>
      </c>
      <c r="B92" s="61" t="inlineStr">
        <is>
          <t>64</t>
        </is>
      </c>
      <c r="C92" s="62" t="inlineStr">
        <is>
          <t>28%</t>
        </is>
      </c>
      <c r="D92" s="62" t="inlineStr">
        <is>
          <t>26%</t>
        </is>
      </c>
      <c r="E92" s="63" t="inlineStr">
        <is>
          <t>19%</t>
        </is>
      </c>
      <c r="F92" s="61" t="inlineStr">
        <is>
          <t>64</t>
        </is>
      </c>
      <c r="G92" s="62" t="inlineStr">
        <is>
          <t>28%</t>
        </is>
      </c>
      <c r="H92" s="62" t="inlineStr">
        <is>
          <t>26%</t>
        </is>
      </c>
      <c r="I92" s="63" t="inlineStr">
        <is>
          <t>5%</t>
        </is>
      </c>
      <c r="J92" s="61" t="inlineStr">
        <is>
          <t>64</t>
        </is>
      </c>
      <c r="K92" s="62" t="inlineStr">
        <is>
          <t>28%</t>
        </is>
      </c>
      <c r="L92" s="62" t="inlineStr">
        <is>
          <t>26%</t>
        </is>
      </c>
      <c r="M92" s="63" t="inlineStr">
        <is>
          <t>19%</t>
        </is>
      </c>
    </row>
    <row r="93" ht="24" customHeight="1">
      <c r="A93" s="393" t="inlineStr">
        <is>
          <t>四阶1级</t>
        </is>
      </c>
      <c r="B93" s="85" t="inlineStr">
        <is>
          <t>69</t>
        </is>
      </c>
      <c r="C93" s="86" t="inlineStr">
        <is>
          <t>30%</t>
        </is>
      </c>
      <c r="D93" s="86" t="inlineStr">
        <is>
          <t>28%</t>
        </is>
      </c>
      <c r="E93" s="236" t="inlineStr">
        <is>
          <t>20%</t>
        </is>
      </c>
      <c r="F93" s="85" t="inlineStr">
        <is>
          <t>69</t>
        </is>
      </c>
      <c r="G93" s="86" t="inlineStr">
        <is>
          <t>30%</t>
        </is>
      </c>
      <c r="H93" s="86" t="inlineStr">
        <is>
          <t>28%</t>
        </is>
      </c>
      <c r="I93" s="236" t="inlineStr">
        <is>
          <t>5%</t>
        </is>
      </c>
      <c r="J93" s="85" t="inlineStr">
        <is>
          <t>69</t>
        </is>
      </c>
      <c r="K93" s="86" t="inlineStr">
        <is>
          <t>30%</t>
        </is>
      </c>
      <c r="L93" s="86" t="inlineStr">
        <is>
          <t>28%</t>
        </is>
      </c>
      <c r="M93" s="236" t="inlineStr">
        <is>
          <t>20%</t>
        </is>
      </c>
    </row>
    <row r="94" ht="24" customHeight="1">
      <c r="A94" s="393" t="inlineStr">
        <is>
          <t>四阶2级</t>
        </is>
      </c>
      <c r="B94" s="85" t="inlineStr">
        <is>
          <t>74</t>
        </is>
      </c>
      <c r="C94" s="86" t="inlineStr">
        <is>
          <t>32%</t>
        </is>
      </c>
      <c r="D94" s="86" t="inlineStr">
        <is>
          <t>30%</t>
        </is>
      </c>
      <c r="E94" s="236" t="inlineStr">
        <is>
          <t>21%</t>
        </is>
      </c>
      <c r="F94" s="85" t="inlineStr">
        <is>
          <t>74</t>
        </is>
      </c>
      <c r="G94" s="86" t="inlineStr">
        <is>
          <t>32%</t>
        </is>
      </c>
      <c r="H94" s="86" t="inlineStr">
        <is>
          <t>30%</t>
        </is>
      </c>
      <c r="I94" s="236" t="inlineStr">
        <is>
          <t>5%</t>
        </is>
      </c>
      <c r="J94" s="85" t="inlineStr">
        <is>
          <t>74</t>
        </is>
      </c>
      <c r="K94" s="86" t="inlineStr">
        <is>
          <t>32%</t>
        </is>
      </c>
      <c r="L94" s="86" t="inlineStr">
        <is>
          <t>30%</t>
        </is>
      </c>
      <c r="M94" s="236" t="inlineStr">
        <is>
          <t>21%</t>
        </is>
      </c>
    </row>
    <row r="95" ht="24" customHeight="1">
      <c r="A95" s="393" t="inlineStr">
        <is>
          <t>四阶3级</t>
        </is>
      </c>
      <c r="B95" s="85" t="inlineStr">
        <is>
          <t>79</t>
        </is>
      </c>
      <c r="C95" s="86" t="inlineStr">
        <is>
          <t>34%</t>
        </is>
      </c>
      <c r="D95" s="86" t="inlineStr">
        <is>
          <t>32%</t>
        </is>
      </c>
      <c r="E95" s="236" t="inlineStr">
        <is>
          <t>22%</t>
        </is>
      </c>
      <c r="F95" s="85" t="inlineStr">
        <is>
          <t>79</t>
        </is>
      </c>
      <c r="G95" s="86" t="inlineStr">
        <is>
          <t>34%</t>
        </is>
      </c>
      <c r="H95" s="86" t="inlineStr">
        <is>
          <t>32%</t>
        </is>
      </c>
      <c r="I95" s="236" t="inlineStr">
        <is>
          <t>6%</t>
        </is>
      </c>
      <c r="J95" s="85" t="inlineStr">
        <is>
          <t>79</t>
        </is>
      </c>
      <c r="K95" s="86" t="inlineStr">
        <is>
          <t>34%</t>
        </is>
      </c>
      <c r="L95" s="86" t="inlineStr">
        <is>
          <t>32%</t>
        </is>
      </c>
      <c r="M95" s="236" t="inlineStr">
        <is>
          <t>22%</t>
        </is>
      </c>
    </row>
    <row r="96" ht="24" customHeight="1">
      <c r="A96" s="393" t="inlineStr">
        <is>
          <t>四阶4级</t>
        </is>
      </c>
      <c r="B96" s="85" t="inlineStr">
        <is>
          <t>84</t>
        </is>
      </c>
      <c r="C96" s="86" t="inlineStr">
        <is>
          <t>36%</t>
        </is>
      </c>
      <c r="D96" s="86" t="inlineStr">
        <is>
          <t>34%</t>
        </is>
      </c>
      <c r="E96" s="236" t="inlineStr">
        <is>
          <t>23%</t>
        </is>
      </c>
      <c r="F96" s="85" t="inlineStr">
        <is>
          <t>84</t>
        </is>
      </c>
      <c r="G96" s="86" t="inlineStr">
        <is>
          <t>36%</t>
        </is>
      </c>
      <c r="H96" s="86" t="inlineStr">
        <is>
          <t>34%</t>
        </is>
      </c>
      <c r="I96" s="236" t="inlineStr">
        <is>
          <t>6%</t>
        </is>
      </c>
      <c r="J96" s="85" t="inlineStr">
        <is>
          <t>84</t>
        </is>
      </c>
      <c r="K96" s="86" t="inlineStr">
        <is>
          <t>36%</t>
        </is>
      </c>
      <c r="L96" s="86" t="inlineStr">
        <is>
          <t>34%</t>
        </is>
      </c>
      <c r="M96" s="236" t="inlineStr">
        <is>
          <t>23%</t>
        </is>
      </c>
    </row>
    <row r="97" ht="24" customHeight="1">
      <c r="A97" s="395" t="inlineStr">
        <is>
          <t>四阶5级</t>
        </is>
      </c>
      <c r="B97" s="256" t="inlineStr">
        <is>
          <t>89</t>
        </is>
      </c>
      <c r="C97" s="139" t="inlineStr">
        <is>
          <t>38%</t>
        </is>
      </c>
      <c r="D97" s="139" t="inlineStr">
        <is>
          <t>36%</t>
        </is>
      </c>
      <c r="E97" s="290" t="inlineStr">
        <is>
          <t>24%</t>
        </is>
      </c>
      <c r="F97" s="256" t="inlineStr">
        <is>
          <t>89</t>
        </is>
      </c>
      <c r="G97" s="139" t="inlineStr">
        <is>
          <t>38%</t>
        </is>
      </c>
      <c r="H97" s="139" t="inlineStr">
        <is>
          <t>36%</t>
        </is>
      </c>
      <c r="I97" s="290" t="inlineStr">
        <is>
          <t>6%</t>
        </is>
      </c>
      <c r="J97" s="256" t="inlineStr">
        <is>
          <t>89</t>
        </is>
      </c>
      <c r="K97" s="139" t="inlineStr">
        <is>
          <t>38%</t>
        </is>
      </c>
      <c r="L97" s="139" t="inlineStr">
        <is>
          <t>36%</t>
        </is>
      </c>
      <c r="M97" s="290" t="inlineStr">
        <is>
          <t>24%</t>
        </is>
      </c>
    </row>
    <row r="98" ht="24" customHeight="1">
      <c r="A98" s="664" t="inlineStr">
        <is>
          <t>五阶0级</t>
        </is>
      </c>
      <c r="B98" s="61" t="inlineStr">
        <is>
          <t>94</t>
        </is>
      </c>
      <c r="C98" s="62" t="inlineStr">
        <is>
          <t>40%</t>
        </is>
      </c>
      <c r="D98" s="62" t="inlineStr">
        <is>
          <t>38%</t>
        </is>
      </c>
      <c r="E98" s="63" t="inlineStr">
        <is>
          <t>25%</t>
        </is>
      </c>
      <c r="F98" s="61" t="inlineStr">
        <is>
          <t>94</t>
        </is>
      </c>
      <c r="G98" s="62" t="inlineStr">
        <is>
          <t>40%</t>
        </is>
      </c>
      <c r="H98" s="62" t="inlineStr">
        <is>
          <t>38%</t>
        </is>
      </c>
      <c r="I98" s="63" t="inlineStr">
        <is>
          <t>7%</t>
        </is>
      </c>
      <c r="J98" s="61" t="inlineStr">
        <is>
          <t>94</t>
        </is>
      </c>
      <c r="K98" s="62" t="inlineStr">
        <is>
          <t>40%</t>
        </is>
      </c>
      <c r="L98" s="62" t="inlineStr">
        <is>
          <t>38%</t>
        </is>
      </c>
      <c r="M98" s="63" t="inlineStr">
        <is>
          <t>25%</t>
        </is>
      </c>
    </row>
    <row r="99" ht="24" customHeight="1">
      <c r="A99" s="393" t="inlineStr">
        <is>
          <t>五阶1级</t>
        </is>
      </c>
      <c r="B99" s="85" t="inlineStr">
        <is>
          <t>99</t>
        </is>
      </c>
      <c r="C99" s="86" t="inlineStr">
        <is>
          <t>42%</t>
        </is>
      </c>
      <c r="D99" s="86" t="inlineStr">
        <is>
          <t>42%</t>
        </is>
      </c>
      <c r="E99" s="236" t="inlineStr">
        <is>
          <t>26%</t>
        </is>
      </c>
      <c r="F99" s="85" t="inlineStr">
        <is>
          <t>99</t>
        </is>
      </c>
      <c r="G99" s="86" t="inlineStr">
        <is>
          <t>42%</t>
        </is>
      </c>
      <c r="H99" s="86" t="inlineStr">
        <is>
          <t>42%</t>
        </is>
      </c>
      <c r="I99" s="236" t="inlineStr">
        <is>
          <t>7%</t>
        </is>
      </c>
      <c r="J99" s="85" t="inlineStr">
        <is>
          <t>99</t>
        </is>
      </c>
      <c r="K99" s="86" t="inlineStr">
        <is>
          <t>42%</t>
        </is>
      </c>
      <c r="L99" s="86" t="inlineStr">
        <is>
          <t>42%</t>
        </is>
      </c>
      <c r="M99" s="236" t="inlineStr">
        <is>
          <t>26%</t>
        </is>
      </c>
    </row>
    <row r="100" ht="24" customHeight="1">
      <c r="A100" s="393" t="inlineStr">
        <is>
          <t>五阶2级</t>
        </is>
      </c>
      <c r="B100" s="85" t="inlineStr">
        <is>
          <t>104</t>
        </is>
      </c>
      <c r="C100" s="86" t="inlineStr">
        <is>
          <t>44%</t>
        </is>
      </c>
      <c r="D100" s="86" t="inlineStr">
        <is>
          <t>46%</t>
        </is>
      </c>
      <c r="E100" s="236" t="inlineStr">
        <is>
          <t>27%</t>
        </is>
      </c>
      <c r="F100" s="85" t="inlineStr">
        <is>
          <t>104</t>
        </is>
      </c>
      <c r="G100" s="86" t="inlineStr">
        <is>
          <t>44%</t>
        </is>
      </c>
      <c r="H100" s="86" t="inlineStr">
        <is>
          <t>46%</t>
        </is>
      </c>
      <c r="I100" s="236" t="inlineStr">
        <is>
          <t>8%</t>
        </is>
      </c>
      <c r="J100" s="85" t="inlineStr">
        <is>
          <t>104</t>
        </is>
      </c>
      <c r="K100" s="86" t="inlineStr">
        <is>
          <t>44%</t>
        </is>
      </c>
      <c r="L100" s="86" t="inlineStr">
        <is>
          <t>46%</t>
        </is>
      </c>
      <c r="M100" s="236" t="inlineStr">
        <is>
          <t>27%</t>
        </is>
      </c>
    </row>
    <row r="101" ht="24" customHeight="1">
      <c r="A101" s="393" t="inlineStr">
        <is>
          <t>五阶3级</t>
        </is>
      </c>
      <c r="B101" s="85" t="inlineStr">
        <is>
          <t>111</t>
        </is>
      </c>
      <c r="C101" s="86" t="inlineStr">
        <is>
          <t>46%</t>
        </is>
      </c>
      <c r="D101" s="86" t="inlineStr">
        <is>
          <t>50%</t>
        </is>
      </c>
      <c r="E101" s="236" t="inlineStr">
        <is>
          <t>28%</t>
        </is>
      </c>
      <c r="F101" s="85" t="inlineStr">
        <is>
          <t>111</t>
        </is>
      </c>
      <c r="G101" s="86" t="inlineStr">
        <is>
          <t>46%</t>
        </is>
      </c>
      <c r="H101" s="86" t="inlineStr">
        <is>
          <t>50%</t>
        </is>
      </c>
      <c r="I101" s="236" t="inlineStr">
        <is>
          <t>8%</t>
        </is>
      </c>
      <c r="J101" s="85" t="inlineStr">
        <is>
          <t>111</t>
        </is>
      </c>
      <c r="K101" s="86" t="inlineStr">
        <is>
          <t>46%</t>
        </is>
      </c>
      <c r="L101" s="86" t="inlineStr">
        <is>
          <t>50%</t>
        </is>
      </c>
      <c r="M101" s="236" t="inlineStr">
        <is>
          <t>28%</t>
        </is>
      </c>
    </row>
    <row r="102" ht="24" customHeight="1">
      <c r="A102" s="393" t="inlineStr">
        <is>
          <t>五阶4级</t>
        </is>
      </c>
      <c r="B102" s="85" t="inlineStr">
        <is>
          <t>118</t>
        </is>
      </c>
      <c r="C102" s="86" t="inlineStr">
        <is>
          <t>48%</t>
        </is>
      </c>
      <c r="D102" s="86" t="inlineStr">
        <is>
          <t>54%</t>
        </is>
      </c>
      <c r="E102" s="236" t="inlineStr">
        <is>
          <t>29%</t>
        </is>
      </c>
      <c r="F102" s="85" t="inlineStr">
        <is>
          <t>118</t>
        </is>
      </c>
      <c r="G102" s="86" t="inlineStr">
        <is>
          <t>48%</t>
        </is>
      </c>
      <c r="H102" s="86" t="inlineStr">
        <is>
          <t>54%</t>
        </is>
      </c>
      <c r="I102" s="236" t="inlineStr">
        <is>
          <t>9%</t>
        </is>
      </c>
      <c r="J102" s="85" t="inlineStr">
        <is>
          <t>118</t>
        </is>
      </c>
      <c r="K102" s="86" t="inlineStr">
        <is>
          <t>48%</t>
        </is>
      </c>
      <c r="L102" s="86" t="inlineStr">
        <is>
          <t>54%</t>
        </is>
      </c>
      <c r="M102" s="236" t="inlineStr">
        <is>
          <t>29%</t>
        </is>
      </c>
    </row>
    <row r="103" ht="24" customHeight="1">
      <c r="A103" s="395" t="inlineStr">
        <is>
          <t>五阶5级</t>
        </is>
      </c>
      <c r="B103" s="64" t="inlineStr">
        <is>
          <t>128</t>
        </is>
      </c>
      <c r="C103" s="65" t="inlineStr">
        <is>
          <t>50%</t>
        </is>
      </c>
      <c r="D103" s="65" t="inlineStr">
        <is>
          <t>58%</t>
        </is>
      </c>
      <c r="E103" s="78" t="inlineStr">
        <is>
          <t>30%</t>
        </is>
      </c>
      <c r="F103" s="64" t="inlineStr">
        <is>
          <t>128</t>
        </is>
      </c>
      <c r="G103" s="65" t="inlineStr">
        <is>
          <t>50%</t>
        </is>
      </c>
      <c r="H103" s="65" t="inlineStr">
        <is>
          <t>58%</t>
        </is>
      </c>
      <c r="I103" s="78" t="inlineStr">
        <is>
          <t>10%</t>
        </is>
      </c>
      <c r="J103" s="64" t="inlineStr">
        <is>
          <t>128</t>
        </is>
      </c>
      <c r="K103" s="65" t="inlineStr">
        <is>
          <t>50%</t>
        </is>
      </c>
      <c r="L103" s="65" t="inlineStr">
        <is>
          <t>58%</t>
        </is>
      </c>
      <c r="M103" s="78" t="inlineStr">
        <is>
          <t>30%</t>
        </is>
      </c>
    </row>
    <row r="104" ht="24" customHeight="1">
      <c r="A104" s="1112" t="inlineStr">
        <is>
          <t>适用范围</t>
        </is>
      </c>
      <c r="B104" s="279" t="inlineStr">
        <is>
          <t>搬山之石</t>
        </is>
      </c>
      <c r="C104" s="56" t="n"/>
      <c r="D104" s="56" t="n"/>
      <c r="E104" s="56" t="n"/>
      <c r="F104" s="279" t="inlineStr">
        <is>
          <t>袭伐之石</t>
        </is>
      </c>
      <c r="G104" s="56" t="n"/>
      <c r="H104" s="56" t="n"/>
      <c r="I104" s="56" t="n"/>
      <c r="J104" s="279" t="inlineStr">
        <is>
          <t>长绝之石</t>
        </is>
      </c>
      <c r="K104" s="56" t="n"/>
      <c r="L104" s="56" t="n"/>
      <c r="M104" s="56" t="n"/>
    </row>
    <row r="105" ht="24" customHeight="1">
      <c r="A105" s="1300" t="inlineStr"/>
      <c r="B105" s="56" t="n"/>
      <c r="C105" s="56" t="n"/>
      <c r="D105" s="56" t="n"/>
      <c r="E105" s="56" t="n"/>
      <c r="F105" s="56" t="n"/>
      <c r="G105" s="56" t="n"/>
      <c r="H105" s="56" t="n"/>
      <c r="I105" s="56" t="n"/>
      <c r="J105" s="56" t="n"/>
      <c r="K105" s="56" t="n"/>
      <c r="L105" s="56" t="n"/>
      <c r="M105" s="56" t="n"/>
    </row>
    <row r="106" ht="24" customHeight="1">
      <c r="A106" s="227" t="inlineStr">
        <is>
          <t>附魔石</t>
        </is>
      </c>
      <c r="B106" s="96" t="inlineStr">
        <is>
          <t>该武伤害</t>
        </is>
      </c>
      <c r="C106" s="96" t="inlineStr">
        <is>
          <t>该武命中</t>
        </is>
      </c>
      <c r="D106" s="96" t="inlineStr">
        <is>
          <t>该武暴伤</t>
        </is>
      </c>
      <c r="E106" s="311" t="inlineStr">
        <is>
          <t>该武闪反</t>
        </is>
      </c>
      <c r="F106" s="96" t="inlineStr">
        <is>
          <t>该武伤害</t>
        </is>
      </c>
      <c r="G106" s="96" t="inlineStr">
        <is>
          <t>该武命中</t>
        </is>
      </c>
      <c r="H106" s="96" t="inlineStr">
        <is>
          <t>该武暴伤</t>
        </is>
      </c>
      <c r="I106" s="311" t="inlineStr">
        <is>
          <t>该武连击</t>
        </is>
      </c>
      <c r="J106" s="96" t="inlineStr">
        <is>
          <t>该武伤害</t>
        </is>
      </c>
      <c r="K106" s="96" t="inlineStr">
        <is>
          <t>该武命中</t>
        </is>
      </c>
      <c r="L106" s="96" t="inlineStr">
        <is>
          <t>该武暴伤</t>
        </is>
      </c>
      <c r="M106" s="311" t="inlineStr">
        <is>
          <t>该武吸血</t>
        </is>
      </c>
    </row>
    <row r="107" ht="24" customHeight="1">
      <c r="A107" s="654" t="inlineStr">
        <is>
          <t>一阶0级</t>
        </is>
      </c>
      <c r="B107" s="61" t="inlineStr">
        <is>
          <t>1</t>
        </is>
      </c>
      <c r="C107" s="62" t="inlineStr">
        <is>
          <t>1%</t>
        </is>
      </c>
      <c r="D107" s="62" t="inlineStr">
        <is>
          <t>1%</t>
        </is>
      </c>
      <c r="E107" s="63" t="inlineStr">
        <is>
          <t>1%</t>
        </is>
      </c>
      <c r="F107" s="61" t="inlineStr">
        <is>
          <t>1</t>
        </is>
      </c>
      <c r="G107" s="62" t="inlineStr">
        <is>
          <t>1%</t>
        </is>
      </c>
      <c r="H107" s="62" t="inlineStr">
        <is>
          <t>1%</t>
        </is>
      </c>
      <c r="I107" s="63" t="inlineStr">
        <is>
          <t>1%</t>
        </is>
      </c>
      <c r="J107" s="61" t="inlineStr">
        <is>
          <t>1</t>
        </is>
      </c>
      <c r="K107" s="62" t="inlineStr">
        <is>
          <t>1%</t>
        </is>
      </c>
      <c r="L107" s="62" t="inlineStr">
        <is>
          <t>1%</t>
        </is>
      </c>
      <c r="M107" s="63" t="inlineStr">
        <is>
          <t>1%</t>
        </is>
      </c>
    </row>
    <row r="108" ht="24" customHeight="1">
      <c r="A108" s="393" t="inlineStr">
        <is>
          <t>一阶1级</t>
        </is>
      </c>
      <c r="B108" s="85" t="inlineStr">
        <is>
          <t>2</t>
        </is>
      </c>
      <c r="C108" s="86" t="inlineStr">
        <is>
          <t>2%</t>
        </is>
      </c>
      <c r="D108" s="86" t="inlineStr">
        <is>
          <t>2%</t>
        </is>
      </c>
      <c r="E108" s="236" t="inlineStr">
        <is>
          <t>2%</t>
        </is>
      </c>
      <c r="F108" s="85" t="inlineStr">
        <is>
          <t>2</t>
        </is>
      </c>
      <c r="G108" s="86" t="inlineStr">
        <is>
          <t>2%</t>
        </is>
      </c>
      <c r="H108" s="86" t="inlineStr">
        <is>
          <t>2%</t>
        </is>
      </c>
      <c r="I108" s="236" t="inlineStr">
        <is>
          <t>2%</t>
        </is>
      </c>
      <c r="J108" s="85" t="inlineStr">
        <is>
          <t>2</t>
        </is>
      </c>
      <c r="K108" s="86" t="inlineStr">
        <is>
          <t>2%</t>
        </is>
      </c>
      <c r="L108" s="86" t="inlineStr">
        <is>
          <t>2%</t>
        </is>
      </c>
      <c r="M108" s="236" t="inlineStr">
        <is>
          <t>2%</t>
        </is>
      </c>
    </row>
    <row r="109" ht="24" customHeight="1">
      <c r="A109" s="393" t="inlineStr">
        <is>
          <t>一阶2级</t>
        </is>
      </c>
      <c r="B109" s="85" t="inlineStr">
        <is>
          <t>4</t>
        </is>
      </c>
      <c r="C109" s="86" t="inlineStr">
        <is>
          <t>3%</t>
        </is>
      </c>
      <c r="D109" s="86" t="inlineStr">
        <is>
          <t>3%</t>
        </is>
      </c>
      <c r="E109" s="236" t="inlineStr">
        <is>
          <t>3%</t>
        </is>
      </c>
      <c r="F109" s="85" t="inlineStr">
        <is>
          <t>4</t>
        </is>
      </c>
      <c r="G109" s="86" t="inlineStr">
        <is>
          <t>3%</t>
        </is>
      </c>
      <c r="H109" s="86" t="inlineStr">
        <is>
          <t>3%</t>
        </is>
      </c>
      <c r="I109" s="236" t="inlineStr">
        <is>
          <t>3%</t>
        </is>
      </c>
      <c r="J109" s="85" t="inlineStr">
        <is>
          <t>4</t>
        </is>
      </c>
      <c r="K109" s="86" t="inlineStr">
        <is>
          <t>3%</t>
        </is>
      </c>
      <c r="L109" s="86" t="inlineStr">
        <is>
          <t>3%</t>
        </is>
      </c>
      <c r="M109" s="236" t="inlineStr">
        <is>
          <t>3%</t>
        </is>
      </c>
    </row>
    <row r="110" ht="24" customHeight="1">
      <c r="A110" s="393" t="inlineStr">
        <is>
          <t>一阶3级</t>
        </is>
      </c>
      <c r="B110" s="85" t="inlineStr">
        <is>
          <t>6</t>
        </is>
      </c>
      <c r="C110" s="86" t="inlineStr">
        <is>
          <t>4%</t>
        </is>
      </c>
      <c r="D110" s="86" t="inlineStr">
        <is>
          <t>4%</t>
        </is>
      </c>
      <c r="E110" s="236" t="inlineStr">
        <is>
          <t>4%</t>
        </is>
      </c>
      <c r="F110" s="85" t="inlineStr">
        <is>
          <t>6</t>
        </is>
      </c>
      <c r="G110" s="86" t="inlineStr">
        <is>
          <t>4%</t>
        </is>
      </c>
      <c r="H110" s="86" t="inlineStr">
        <is>
          <t>4%</t>
        </is>
      </c>
      <c r="I110" s="236" t="inlineStr">
        <is>
          <t>4%</t>
        </is>
      </c>
      <c r="J110" s="85" t="inlineStr">
        <is>
          <t>6</t>
        </is>
      </c>
      <c r="K110" s="86" t="inlineStr">
        <is>
          <t>4%</t>
        </is>
      </c>
      <c r="L110" s="86" t="inlineStr">
        <is>
          <t>4%</t>
        </is>
      </c>
      <c r="M110" s="236" t="inlineStr">
        <is>
          <t>4%</t>
        </is>
      </c>
    </row>
    <row r="111" ht="24" customHeight="1">
      <c r="A111" s="393" t="inlineStr">
        <is>
          <t>一阶4级</t>
        </is>
      </c>
      <c r="B111" s="85" t="inlineStr">
        <is>
          <t>8</t>
        </is>
      </c>
      <c r="C111" s="86" t="inlineStr">
        <is>
          <t>5%</t>
        </is>
      </c>
      <c r="D111" s="86" t="inlineStr">
        <is>
          <t>5%</t>
        </is>
      </c>
      <c r="E111" s="236" t="inlineStr">
        <is>
          <t>5%</t>
        </is>
      </c>
      <c r="F111" s="85" t="inlineStr">
        <is>
          <t>8</t>
        </is>
      </c>
      <c r="G111" s="86" t="inlineStr">
        <is>
          <t>5%</t>
        </is>
      </c>
      <c r="H111" s="86" t="inlineStr">
        <is>
          <t>5%</t>
        </is>
      </c>
      <c r="I111" s="236" t="inlineStr">
        <is>
          <t>5%</t>
        </is>
      </c>
      <c r="J111" s="85" t="inlineStr">
        <is>
          <t>8</t>
        </is>
      </c>
      <c r="K111" s="86" t="inlineStr">
        <is>
          <t>5%</t>
        </is>
      </c>
      <c r="L111" s="86" t="inlineStr">
        <is>
          <t>5%</t>
        </is>
      </c>
      <c r="M111" s="236" t="inlineStr">
        <is>
          <t>5%</t>
        </is>
      </c>
    </row>
    <row r="112" ht="24" customHeight="1">
      <c r="A112" s="953" t="inlineStr">
        <is>
          <t>一阶5级</t>
        </is>
      </c>
      <c r="B112" s="256" t="inlineStr">
        <is>
          <t>10</t>
        </is>
      </c>
      <c r="C112" s="139" t="inlineStr">
        <is>
          <t>6%</t>
        </is>
      </c>
      <c r="D112" s="139" t="inlineStr">
        <is>
          <t>6%</t>
        </is>
      </c>
      <c r="E112" s="290" t="inlineStr">
        <is>
          <t>6%</t>
        </is>
      </c>
      <c r="F112" s="256" t="inlineStr">
        <is>
          <t>10</t>
        </is>
      </c>
      <c r="G112" s="139" t="inlineStr">
        <is>
          <t>6%</t>
        </is>
      </c>
      <c r="H112" s="139" t="inlineStr">
        <is>
          <t>6%</t>
        </is>
      </c>
      <c r="I112" s="290" t="inlineStr">
        <is>
          <t>6%</t>
        </is>
      </c>
      <c r="J112" s="256" t="inlineStr">
        <is>
          <t>10</t>
        </is>
      </c>
      <c r="K112" s="139" t="inlineStr">
        <is>
          <t>6%</t>
        </is>
      </c>
      <c r="L112" s="139" t="inlineStr">
        <is>
          <t>6%</t>
        </is>
      </c>
      <c r="M112" s="290" t="inlineStr">
        <is>
          <t>6%</t>
        </is>
      </c>
    </row>
    <row r="113" ht="24" customHeight="1">
      <c r="A113" s="654" t="inlineStr">
        <is>
          <t>二阶0级</t>
        </is>
      </c>
      <c r="B113" s="61" t="inlineStr">
        <is>
          <t>12</t>
        </is>
      </c>
      <c r="C113" s="62" t="inlineStr">
        <is>
          <t>7%</t>
        </is>
      </c>
      <c r="D113" s="62" t="inlineStr">
        <is>
          <t>7%</t>
        </is>
      </c>
      <c r="E113" s="63" t="inlineStr">
        <is>
          <t>7%</t>
        </is>
      </c>
      <c r="F113" s="61" t="inlineStr">
        <is>
          <t>12</t>
        </is>
      </c>
      <c r="G113" s="62" t="inlineStr">
        <is>
          <t>7%</t>
        </is>
      </c>
      <c r="H113" s="62" t="inlineStr">
        <is>
          <t>7%</t>
        </is>
      </c>
      <c r="I113" s="63" t="inlineStr">
        <is>
          <t>7%</t>
        </is>
      </c>
      <c r="J113" s="61" t="inlineStr">
        <is>
          <t>12</t>
        </is>
      </c>
      <c r="K113" s="62" t="inlineStr">
        <is>
          <t>7%</t>
        </is>
      </c>
      <c r="L113" s="62" t="inlineStr">
        <is>
          <t>7%</t>
        </is>
      </c>
      <c r="M113" s="63" t="inlineStr">
        <is>
          <t>7%</t>
        </is>
      </c>
    </row>
    <row r="114" ht="24" customHeight="1">
      <c r="A114" s="393" t="inlineStr">
        <is>
          <t>二阶1级</t>
        </is>
      </c>
      <c r="B114" s="85" t="inlineStr">
        <is>
          <t>14</t>
        </is>
      </c>
      <c r="C114" s="86" t="inlineStr">
        <is>
          <t>8%</t>
        </is>
      </c>
      <c r="D114" s="86" t="inlineStr">
        <is>
          <t>8%</t>
        </is>
      </c>
      <c r="E114" s="236" t="inlineStr">
        <is>
          <t>8%</t>
        </is>
      </c>
      <c r="F114" s="85" t="inlineStr">
        <is>
          <t>14</t>
        </is>
      </c>
      <c r="G114" s="86" t="inlineStr">
        <is>
          <t>8%</t>
        </is>
      </c>
      <c r="H114" s="86" t="inlineStr">
        <is>
          <t>8%</t>
        </is>
      </c>
      <c r="I114" s="236" t="inlineStr">
        <is>
          <t>8%</t>
        </is>
      </c>
      <c r="J114" s="85" t="inlineStr">
        <is>
          <t>14</t>
        </is>
      </c>
      <c r="K114" s="86" t="inlineStr">
        <is>
          <t>8%</t>
        </is>
      </c>
      <c r="L114" s="86" t="inlineStr">
        <is>
          <t>8%</t>
        </is>
      </c>
      <c r="M114" s="236" t="inlineStr">
        <is>
          <t>8%</t>
        </is>
      </c>
    </row>
    <row r="115" ht="24" customHeight="1">
      <c r="A115" s="393" t="inlineStr">
        <is>
          <t>二阶2级</t>
        </is>
      </c>
      <c r="B115" s="85" t="inlineStr">
        <is>
          <t>16</t>
        </is>
      </c>
      <c r="C115" s="86" t="inlineStr">
        <is>
          <t>9%</t>
        </is>
      </c>
      <c r="D115" s="86" t="inlineStr">
        <is>
          <t>9%</t>
        </is>
      </c>
      <c r="E115" s="236" t="inlineStr">
        <is>
          <t>9%</t>
        </is>
      </c>
      <c r="F115" s="85" t="inlineStr">
        <is>
          <t>16</t>
        </is>
      </c>
      <c r="G115" s="86" t="inlineStr">
        <is>
          <t>9%</t>
        </is>
      </c>
      <c r="H115" s="86" t="inlineStr">
        <is>
          <t>9%</t>
        </is>
      </c>
      <c r="I115" s="236" t="inlineStr">
        <is>
          <t>9%</t>
        </is>
      </c>
      <c r="J115" s="85" t="inlineStr">
        <is>
          <t>16</t>
        </is>
      </c>
      <c r="K115" s="86" t="inlineStr">
        <is>
          <t>9%</t>
        </is>
      </c>
      <c r="L115" s="86" t="inlineStr">
        <is>
          <t>9%</t>
        </is>
      </c>
      <c r="M115" s="236" t="inlineStr">
        <is>
          <t>9%</t>
        </is>
      </c>
    </row>
    <row r="116" ht="24" customHeight="1">
      <c r="A116" s="393" t="inlineStr">
        <is>
          <t>二阶3级</t>
        </is>
      </c>
      <c r="B116" s="85" t="inlineStr">
        <is>
          <t>18</t>
        </is>
      </c>
      <c r="C116" s="86" t="inlineStr">
        <is>
          <t>10%</t>
        </is>
      </c>
      <c r="D116" s="86" t="inlineStr">
        <is>
          <t>10%</t>
        </is>
      </c>
      <c r="E116" s="236" t="inlineStr">
        <is>
          <t>10%</t>
        </is>
      </c>
      <c r="F116" s="85" t="inlineStr">
        <is>
          <t>18</t>
        </is>
      </c>
      <c r="G116" s="86" t="inlineStr">
        <is>
          <t>10%</t>
        </is>
      </c>
      <c r="H116" s="86" t="inlineStr">
        <is>
          <t>10%</t>
        </is>
      </c>
      <c r="I116" s="236" t="inlineStr">
        <is>
          <t>10%</t>
        </is>
      </c>
      <c r="J116" s="85" t="inlineStr">
        <is>
          <t>18</t>
        </is>
      </c>
      <c r="K116" s="86" t="inlineStr">
        <is>
          <t>10%</t>
        </is>
      </c>
      <c r="L116" s="86" t="inlineStr">
        <is>
          <t>10%</t>
        </is>
      </c>
      <c r="M116" s="236" t="inlineStr">
        <is>
          <t>10%</t>
        </is>
      </c>
    </row>
    <row r="117" ht="24" customHeight="1">
      <c r="A117" s="393" t="inlineStr">
        <is>
          <t>二阶4级</t>
        </is>
      </c>
      <c r="B117" s="85" t="inlineStr">
        <is>
          <t>20</t>
        </is>
      </c>
      <c r="C117" s="86" t="inlineStr">
        <is>
          <t>12%</t>
        </is>
      </c>
      <c r="D117" s="86" t="inlineStr">
        <is>
          <t>11%</t>
        </is>
      </c>
      <c r="E117" s="236" t="inlineStr">
        <is>
          <t>12%</t>
        </is>
      </c>
      <c r="F117" s="85" t="inlineStr">
        <is>
          <t>20</t>
        </is>
      </c>
      <c r="G117" s="86" t="inlineStr">
        <is>
          <t>12%</t>
        </is>
      </c>
      <c r="H117" s="86" t="inlineStr">
        <is>
          <t>11%</t>
        </is>
      </c>
      <c r="I117" s="236" t="inlineStr">
        <is>
          <t>11%</t>
        </is>
      </c>
      <c r="J117" s="85" t="inlineStr">
        <is>
          <t>20</t>
        </is>
      </c>
      <c r="K117" s="86" t="inlineStr">
        <is>
          <t>12%</t>
        </is>
      </c>
      <c r="L117" s="86" t="inlineStr">
        <is>
          <t>11%</t>
        </is>
      </c>
      <c r="M117" s="236" t="inlineStr">
        <is>
          <t>11%</t>
        </is>
      </c>
    </row>
    <row r="118" ht="24" customHeight="1">
      <c r="A118" s="953" t="inlineStr">
        <is>
          <t>二阶5级</t>
        </is>
      </c>
      <c r="B118" s="256" t="inlineStr">
        <is>
          <t>24</t>
        </is>
      </c>
      <c r="C118" s="139" t="inlineStr">
        <is>
          <t>14%</t>
        </is>
      </c>
      <c r="D118" s="139" t="inlineStr">
        <is>
          <t>12%</t>
        </is>
      </c>
      <c r="E118" s="290" t="inlineStr">
        <is>
          <t>14%</t>
        </is>
      </c>
      <c r="F118" s="256" t="inlineStr">
        <is>
          <t>24</t>
        </is>
      </c>
      <c r="G118" s="139" t="inlineStr">
        <is>
          <t>14%</t>
        </is>
      </c>
      <c r="H118" s="139" t="inlineStr">
        <is>
          <t>12%</t>
        </is>
      </c>
      <c r="I118" s="290" t="inlineStr">
        <is>
          <t>12%</t>
        </is>
      </c>
      <c r="J118" s="256" t="inlineStr">
        <is>
          <t>24</t>
        </is>
      </c>
      <c r="K118" s="139" t="inlineStr">
        <is>
          <t>14%</t>
        </is>
      </c>
      <c r="L118" s="139" t="inlineStr">
        <is>
          <t>12%</t>
        </is>
      </c>
      <c r="M118" s="290" t="inlineStr">
        <is>
          <t>12%</t>
        </is>
      </c>
    </row>
    <row r="119" ht="24" customHeight="1">
      <c r="A119" s="654" t="inlineStr">
        <is>
          <t>三阶0级</t>
        </is>
      </c>
      <c r="B119" s="61" t="inlineStr">
        <is>
          <t>28</t>
        </is>
      </c>
      <c r="C119" s="62" t="inlineStr">
        <is>
          <t>16%</t>
        </is>
      </c>
      <c r="D119" s="62" t="inlineStr">
        <is>
          <t>14%</t>
        </is>
      </c>
      <c r="E119" s="63" t="inlineStr">
        <is>
          <t>16%</t>
        </is>
      </c>
      <c r="F119" s="61" t="inlineStr">
        <is>
          <t>28</t>
        </is>
      </c>
      <c r="G119" s="62" t="inlineStr">
        <is>
          <t>16%</t>
        </is>
      </c>
      <c r="H119" s="62" t="inlineStr">
        <is>
          <t>14%</t>
        </is>
      </c>
      <c r="I119" s="63" t="inlineStr">
        <is>
          <t>13%</t>
        </is>
      </c>
      <c r="J119" s="61" t="inlineStr">
        <is>
          <t>28</t>
        </is>
      </c>
      <c r="K119" s="62" t="inlineStr">
        <is>
          <t>16%</t>
        </is>
      </c>
      <c r="L119" s="62" t="inlineStr">
        <is>
          <t>14%</t>
        </is>
      </c>
      <c r="M119" s="63" t="inlineStr">
        <is>
          <t>13%</t>
        </is>
      </c>
    </row>
    <row r="120" ht="24" customHeight="1">
      <c r="A120" s="393" t="inlineStr">
        <is>
          <t>三阶1级</t>
        </is>
      </c>
      <c r="B120" s="85" t="inlineStr">
        <is>
          <t>40</t>
        </is>
      </c>
      <c r="C120" s="86" t="inlineStr">
        <is>
          <t>18%</t>
        </is>
      </c>
      <c r="D120" s="86" t="inlineStr">
        <is>
          <t>16%</t>
        </is>
      </c>
      <c r="E120" s="236" t="inlineStr">
        <is>
          <t>18%</t>
        </is>
      </c>
      <c r="F120" s="85" t="inlineStr">
        <is>
          <t>40</t>
        </is>
      </c>
      <c r="G120" s="86" t="inlineStr">
        <is>
          <t>18%</t>
        </is>
      </c>
      <c r="H120" s="86" t="inlineStr">
        <is>
          <t>16%</t>
        </is>
      </c>
      <c r="I120" s="236" t="inlineStr">
        <is>
          <t>14%</t>
        </is>
      </c>
      <c r="J120" s="85" t="inlineStr">
        <is>
          <t>40</t>
        </is>
      </c>
      <c r="K120" s="86" t="inlineStr">
        <is>
          <t>18%</t>
        </is>
      </c>
      <c r="L120" s="86" t="inlineStr">
        <is>
          <t>16%</t>
        </is>
      </c>
      <c r="M120" s="236" t="inlineStr">
        <is>
          <t>14%</t>
        </is>
      </c>
    </row>
    <row r="121" ht="24" customHeight="1">
      <c r="A121" s="393" t="inlineStr">
        <is>
          <t>三阶2级</t>
        </is>
      </c>
      <c r="B121" s="85" t="inlineStr">
        <is>
          <t>44</t>
        </is>
      </c>
      <c r="C121" s="86" t="inlineStr">
        <is>
          <t>20%</t>
        </is>
      </c>
      <c r="D121" s="86" t="inlineStr">
        <is>
          <t>18%</t>
        </is>
      </c>
      <c r="E121" s="236" t="inlineStr">
        <is>
          <t>20%</t>
        </is>
      </c>
      <c r="F121" s="85" t="inlineStr">
        <is>
          <t>44</t>
        </is>
      </c>
      <c r="G121" s="86" t="inlineStr">
        <is>
          <t>20%</t>
        </is>
      </c>
      <c r="H121" s="86" t="inlineStr">
        <is>
          <t>18%</t>
        </is>
      </c>
      <c r="I121" s="236" t="inlineStr">
        <is>
          <t>15%</t>
        </is>
      </c>
      <c r="J121" s="85" t="inlineStr">
        <is>
          <t>44</t>
        </is>
      </c>
      <c r="K121" s="86" t="inlineStr">
        <is>
          <t>20%</t>
        </is>
      </c>
      <c r="L121" s="86" t="inlineStr">
        <is>
          <t>18%</t>
        </is>
      </c>
      <c r="M121" s="236" t="inlineStr">
        <is>
          <t>15%</t>
        </is>
      </c>
    </row>
    <row r="122" ht="24" customHeight="1">
      <c r="A122" s="393" t="inlineStr">
        <is>
          <t>三阶3级</t>
        </is>
      </c>
      <c r="B122" s="85" t="inlineStr">
        <is>
          <t>49</t>
        </is>
      </c>
      <c r="C122" s="86" t="inlineStr">
        <is>
          <t>22%</t>
        </is>
      </c>
      <c r="D122" s="86" t="inlineStr">
        <is>
          <t>20%</t>
        </is>
      </c>
      <c r="E122" s="236" t="inlineStr">
        <is>
          <t>22%</t>
        </is>
      </c>
      <c r="F122" s="85" t="inlineStr">
        <is>
          <t>49</t>
        </is>
      </c>
      <c r="G122" s="86" t="inlineStr">
        <is>
          <t>22%</t>
        </is>
      </c>
      <c r="H122" s="86" t="inlineStr">
        <is>
          <t>20%</t>
        </is>
      </c>
      <c r="I122" s="236" t="inlineStr">
        <is>
          <t>16%</t>
        </is>
      </c>
      <c r="J122" s="85" t="inlineStr">
        <is>
          <t>49</t>
        </is>
      </c>
      <c r="K122" s="86" t="inlineStr">
        <is>
          <t>22%</t>
        </is>
      </c>
      <c r="L122" s="86" t="inlineStr">
        <is>
          <t>20%</t>
        </is>
      </c>
      <c r="M122" s="236" t="inlineStr">
        <is>
          <t>16%</t>
        </is>
      </c>
    </row>
    <row r="123" ht="24" customHeight="1">
      <c r="A123" s="393" t="inlineStr">
        <is>
          <t>三阶4级</t>
        </is>
      </c>
      <c r="B123" s="85" t="inlineStr">
        <is>
          <t>54</t>
        </is>
      </c>
      <c r="C123" s="86" t="inlineStr">
        <is>
          <t>24%</t>
        </is>
      </c>
      <c r="D123" s="86" t="inlineStr">
        <is>
          <t>22%</t>
        </is>
      </c>
      <c r="E123" s="236" t="inlineStr">
        <is>
          <t>24%</t>
        </is>
      </c>
      <c r="F123" s="85" t="inlineStr">
        <is>
          <t>54</t>
        </is>
      </c>
      <c r="G123" s="86" t="inlineStr">
        <is>
          <t>24%</t>
        </is>
      </c>
      <c r="H123" s="86" t="inlineStr">
        <is>
          <t>22%</t>
        </is>
      </c>
      <c r="I123" s="236" t="inlineStr">
        <is>
          <t>17%</t>
        </is>
      </c>
      <c r="J123" s="85" t="inlineStr">
        <is>
          <t>54</t>
        </is>
      </c>
      <c r="K123" s="86" t="inlineStr">
        <is>
          <t>24%</t>
        </is>
      </c>
      <c r="L123" s="86" t="inlineStr">
        <is>
          <t>22%</t>
        </is>
      </c>
      <c r="M123" s="236" t="inlineStr">
        <is>
          <t>17%</t>
        </is>
      </c>
    </row>
    <row r="124" ht="24" customHeight="1">
      <c r="A124" s="953" t="inlineStr">
        <is>
          <t>三阶5级</t>
        </is>
      </c>
      <c r="B124" s="256" t="inlineStr">
        <is>
          <t>59</t>
        </is>
      </c>
      <c r="C124" s="139" t="inlineStr">
        <is>
          <t>26%</t>
        </is>
      </c>
      <c r="D124" s="139" t="inlineStr">
        <is>
          <t>24%</t>
        </is>
      </c>
      <c r="E124" s="290" t="inlineStr">
        <is>
          <t>26%</t>
        </is>
      </c>
      <c r="F124" s="256" t="inlineStr">
        <is>
          <t>59</t>
        </is>
      </c>
      <c r="G124" s="139" t="inlineStr">
        <is>
          <t>26%</t>
        </is>
      </c>
      <c r="H124" s="139" t="inlineStr">
        <is>
          <t>24%</t>
        </is>
      </c>
      <c r="I124" s="290" t="inlineStr">
        <is>
          <t>18%</t>
        </is>
      </c>
      <c r="J124" s="256" t="inlineStr">
        <is>
          <t>59</t>
        </is>
      </c>
      <c r="K124" s="139" t="inlineStr">
        <is>
          <t>26%</t>
        </is>
      </c>
      <c r="L124" s="139" t="inlineStr">
        <is>
          <t>24%</t>
        </is>
      </c>
      <c r="M124" s="290" t="inlineStr">
        <is>
          <t>18%</t>
        </is>
      </c>
    </row>
    <row r="125" ht="24" customHeight="1">
      <c r="A125" s="654" t="inlineStr">
        <is>
          <t>四阶0级</t>
        </is>
      </c>
      <c r="B125" s="61" t="inlineStr">
        <is>
          <t>64</t>
        </is>
      </c>
      <c r="C125" s="62" t="inlineStr">
        <is>
          <t>28%</t>
        </is>
      </c>
      <c r="D125" s="62" t="inlineStr">
        <is>
          <t>26%</t>
        </is>
      </c>
      <c r="E125" s="63" t="inlineStr">
        <is>
          <t>28%</t>
        </is>
      </c>
      <c r="F125" s="61" t="inlineStr">
        <is>
          <t>64</t>
        </is>
      </c>
      <c r="G125" s="62" t="inlineStr">
        <is>
          <t>28%</t>
        </is>
      </c>
      <c r="H125" s="62" t="inlineStr">
        <is>
          <t>26%</t>
        </is>
      </c>
      <c r="I125" s="63" t="inlineStr">
        <is>
          <t>19%</t>
        </is>
      </c>
      <c r="J125" s="61" t="inlineStr">
        <is>
          <t>64</t>
        </is>
      </c>
      <c r="K125" s="62" t="inlineStr">
        <is>
          <t>28%</t>
        </is>
      </c>
      <c r="L125" s="62" t="inlineStr">
        <is>
          <t>26%</t>
        </is>
      </c>
      <c r="M125" s="63" t="inlineStr">
        <is>
          <t>19%</t>
        </is>
      </c>
    </row>
    <row r="126" ht="24" customHeight="1">
      <c r="A126" s="393" t="inlineStr">
        <is>
          <t>四阶1级</t>
        </is>
      </c>
      <c r="B126" s="85" t="inlineStr">
        <is>
          <t>69</t>
        </is>
      </c>
      <c r="C126" s="86" t="inlineStr">
        <is>
          <t>30%</t>
        </is>
      </c>
      <c r="D126" s="86" t="inlineStr">
        <is>
          <t>28%</t>
        </is>
      </c>
      <c r="E126" s="236" t="inlineStr">
        <is>
          <t>30%</t>
        </is>
      </c>
      <c r="F126" s="85" t="inlineStr">
        <is>
          <t>69</t>
        </is>
      </c>
      <c r="G126" s="86" t="inlineStr">
        <is>
          <t>30%</t>
        </is>
      </c>
      <c r="H126" s="86" t="inlineStr">
        <is>
          <t>28%</t>
        </is>
      </c>
      <c r="I126" s="236" t="inlineStr">
        <is>
          <t>20%</t>
        </is>
      </c>
      <c r="J126" s="85" t="inlineStr">
        <is>
          <t>69</t>
        </is>
      </c>
      <c r="K126" s="86" t="inlineStr">
        <is>
          <t>30%</t>
        </is>
      </c>
      <c r="L126" s="86" t="inlineStr">
        <is>
          <t>28%</t>
        </is>
      </c>
      <c r="M126" s="236" t="inlineStr">
        <is>
          <t>20%</t>
        </is>
      </c>
    </row>
    <row r="127" ht="24" customHeight="1">
      <c r="A127" s="393" t="inlineStr">
        <is>
          <t>四阶2级</t>
        </is>
      </c>
      <c r="B127" s="85" t="inlineStr">
        <is>
          <t>74</t>
        </is>
      </c>
      <c r="C127" s="86" t="inlineStr">
        <is>
          <t>32%</t>
        </is>
      </c>
      <c r="D127" s="86" t="inlineStr">
        <is>
          <t>30%</t>
        </is>
      </c>
      <c r="E127" s="236" t="inlineStr">
        <is>
          <t>32%</t>
        </is>
      </c>
      <c r="F127" s="85" t="inlineStr">
        <is>
          <t>74</t>
        </is>
      </c>
      <c r="G127" s="86" t="inlineStr">
        <is>
          <t>32%</t>
        </is>
      </c>
      <c r="H127" s="86" t="inlineStr">
        <is>
          <t>30%</t>
        </is>
      </c>
      <c r="I127" s="236" t="inlineStr">
        <is>
          <t>21%</t>
        </is>
      </c>
      <c r="J127" s="85" t="inlineStr">
        <is>
          <t>74</t>
        </is>
      </c>
      <c r="K127" s="86" t="inlineStr">
        <is>
          <t>32%</t>
        </is>
      </c>
      <c r="L127" s="86" t="inlineStr">
        <is>
          <t>30%</t>
        </is>
      </c>
      <c r="M127" s="236" t="inlineStr">
        <is>
          <t>21%</t>
        </is>
      </c>
    </row>
    <row r="128" ht="24" customHeight="1">
      <c r="A128" s="393" t="inlineStr">
        <is>
          <t>四阶3级</t>
        </is>
      </c>
      <c r="B128" s="85" t="inlineStr">
        <is>
          <t>79</t>
        </is>
      </c>
      <c r="C128" s="86" t="inlineStr">
        <is>
          <t>34%</t>
        </is>
      </c>
      <c r="D128" s="86" t="inlineStr">
        <is>
          <t>32%</t>
        </is>
      </c>
      <c r="E128" s="236" t="inlineStr">
        <is>
          <t>34%</t>
        </is>
      </c>
      <c r="F128" s="85" t="inlineStr">
        <is>
          <t>79</t>
        </is>
      </c>
      <c r="G128" s="86" t="inlineStr">
        <is>
          <t>34%</t>
        </is>
      </c>
      <c r="H128" s="86" t="inlineStr">
        <is>
          <t>32%</t>
        </is>
      </c>
      <c r="I128" s="236" t="inlineStr">
        <is>
          <t>22%</t>
        </is>
      </c>
      <c r="J128" s="85" t="inlineStr">
        <is>
          <t>79</t>
        </is>
      </c>
      <c r="K128" s="86" t="inlineStr">
        <is>
          <t>34%</t>
        </is>
      </c>
      <c r="L128" s="86" t="inlineStr">
        <is>
          <t>32%</t>
        </is>
      </c>
      <c r="M128" s="236" t="inlineStr">
        <is>
          <t>22%</t>
        </is>
      </c>
    </row>
    <row r="129" ht="24" customHeight="1">
      <c r="A129" s="393" t="inlineStr">
        <is>
          <t>四阶4级</t>
        </is>
      </c>
      <c r="B129" s="85" t="inlineStr">
        <is>
          <t>84</t>
        </is>
      </c>
      <c r="C129" s="86" t="inlineStr">
        <is>
          <t>36%</t>
        </is>
      </c>
      <c r="D129" s="86" t="inlineStr">
        <is>
          <t>34%</t>
        </is>
      </c>
      <c r="E129" s="236" t="inlineStr">
        <is>
          <t>36%</t>
        </is>
      </c>
      <c r="F129" s="85" t="inlineStr">
        <is>
          <t>84</t>
        </is>
      </c>
      <c r="G129" s="86" t="inlineStr">
        <is>
          <t>36%</t>
        </is>
      </c>
      <c r="H129" s="86" t="inlineStr">
        <is>
          <t>34%</t>
        </is>
      </c>
      <c r="I129" s="236" t="inlineStr">
        <is>
          <t>23%</t>
        </is>
      </c>
      <c r="J129" s="85" t="inlineStr">
        <is>
          <t>84</t>
        </is>
      </c>
      <c r="K129" s="86" t="inlineStr">
        <is>
          <t>36%</t>
        </is>
      </c>
      <c r="L129" s="86" t="inlineStr">
        <is>
          <t>34%</t>
        </is>
      </c>
      <c r="M129" s="236" t="inlineStr">
        <is>
          <t>23%</t>
        </is>
      </c>
    </row>
    <row r="130" ht="24" customHeight="1">
      <c r="A130" s="395" t="inlineStr">
        <is>
          <t>四阶5级</t>
        </is>
      </c>
      <c r="B130" s="256" t="inlineStr">
        <is>
          <t>89</t>
        </is>
      </c>
      <c r="C130" s="139" t="inlineStr">
        <is>
          <t>38%</t>
        </is>
      </c>
      <c r="D130" s="139" t="inlineStr">
        <is>
          <t>36%</t>
        </is>
      </c>
      <c r="E130" s="290" t="inlineStr">
        <is>
          <t>38%</t>
        </is>
      </c>
      <c r="F130" s="256" t="inlineStr">
        <is>
          <t>89</t>
        </is>
      </c>
      <c r="G130" s="139" t="inlineStr">
        <is>
          <t>38%</t>
        </is>
      </c>
      <c r="H130" s="139" t="inlineStr">
        <is>
          <t>36%</t>
        </is>
      </c>
      <c r="I130" s="290" t="inlineStr">
        <is>
          <t>24%</t>
        </is>
      </c>
      <c r="J130" s="256" t="inlineStr">
        <is>
          <t>89</t>
        </is>
      </c>
      <c r="K130" s="139" t="inlineStr">
        <is>
          <t>38%</t>
        </is>
      </c>
      <c r="L130" s="139" t="inlineStr">
        <is>
          <t>36%</t>
        </is>
      </c>
      <c r="M130" s="290" t="inlineStr">
        <is>
          <t>24%</t>
        </is>
      </c>
    </row>
    <row r="131" ht="24" customHeight="1">
      <c r="A131" s="664" t="inlineStr">
        <is>
          <t>五阶0级</t>
        </is>
      </c>
      <c r="B131" s="61" t="inlineStr">
        <is>
          <t>94</t>
        </is>
      </c>
      <c r="C131" s="62" t="inlineStr">
        <is>
          <t>40%</t>
        </is>
      </c>
      <c r="D131" s="62" t="inlineStr">
        <is>
          <t>38%</t>
        </is>
      </c>
      <c r="E131" s="63" t="inlineStr">
        <is>
          <t>40%</t>
        </is>
      </c>
      <c r="F131" s="61" t="inlineStr">
        <is>
          <t>94</t>
        </is>
      </c>
      <c r="G131" s="62" t="inlineStr">
        <is>
          <t>40%</t>
        </is>
      </c>
      <c r="H131" s="62" t="inlineStr">
        <is>
          <t>38%</t>
        </is>
      </c>
      <c r="I131" s="63" t="inlineStr">
        <is>
          <t>25%</t>
        </is>
      </c>
      <c r="J131" s="61" t="inlineStr">
        <is>
          <t>94</t>
        </is>
      </c>
      <c r="K131" s="62" t="inlineStr">
        <is>
          <t>40%</t>
        </is>
      </c>
      <c r="L131" s="62" t="inlineStr">
        <is>
          <t>38%</t>
        </is>
      </c>
      <c r="M131" s="63" t="inlineStr">
        <is>
          <t>25%</t>
        </is>
      </c>
    </row>
    <row r="132" ht="24" customHeight="1">
      <c r="A132" s="393" t="inlineStr">
        <is>
          <t>五阶1级</t>
        </is>
      </c>
      <c r="B132" s="85" t="inlineStr">
        <is>
          <t>99</t>
        </is>
      </c>
      <c r="C132" s="86" t="inlineStr">
        <is>
          <t>42%</t>
        </is>
      </c>
      <c r="D132" s="86" t="inlineStr">
        <is>
          <t>42%</t>
        </is>
      </c>
      <c r="E132" s="236" t="inlineStr">
        <is>
          <t>42%</t>
        </is>
      </c>
      <c r="F132" s="85" t="inlineStr">
        <is>
          <t>99</t>
        </is>
      </c>
      <c r="G132" s="86" t="inlineStr">
        <is>
          <t>42%</t>
        </is>
      </c>
      <c r="H132" s="86" t="inlineStr">
        <is>
          <t>42%</t>
        </is>
      </c>
      <c r="I132" s="236" t="inlineStr">
        <is>
          <t>26%</t>
        </is>
      </c>
      <c r="J132" s="85" t="inlineStr">
        <is>
          <t>99</t>
        </is>
      </c>
      <c r="K132" s="86" t="inlineStr">
        <is>
          <t>42%</t>
        </is>
      </c>
      <c r="L132" s="86" t="inlineStr">
        <is>
          <t>42%</t>
        </is>
      </c>
      <c r="M132" s="236" t="inlineStr">
        <is>
          <t>26%</t>
        </is>
      </c>
    </row>
    <row r="133" ht="24" customHeight="1">
      <c r="A133" s="393" t="inlineStr">
        <is>
          <t>五阶2级</t>
        </is>
      </c>
      <c r="B133" s="85" t="inlineStr">
        <is>
          <t>104</t>
        </is>
      </c>
      <c r="C133" s="86" t="inlineStr">
        <is>
          <t>44%</t>
        </is>
      </c>
      <c r="D133" s="86" t="inlineStr">
        <is>
          <t>46%</t>
        </is>
      </c>
      <c r="E133" s="236" t="inlineStr">
        <is>
          <t>44%</t>
        </is>
      </c>
      <c r="F133" s="85" t="inlineStr">
        <is>
          <t>104</t>
        </is>
      </c>
      <c r="G133" s="86" t="inlineStr">
        <is>
          <t>44%</t>
        </is>
      </c>
      <c r="H133" s="86" t="inlineStr">
        <is>
          <t>46%</t>
        </is>
      </c>
      <c r="I133" s="236" t="inlineStr">
        <is>
          <t>27%</t>
        </is>
      </c>
      <c r="J133" s="85" t="inlineStr">
        <is>
          <t>104</t>
        </is>
      </c>
      <c r="K133" s="86" t="inlineStr">
        <is>
          <t>44%</t>
        </is>
      </c>
      <c r="L133" s="86" t="inlineStr">
        <is>
          <t>46%</t>
        </is>
      </c>
      <c r="M133" s="236" t="inlineStr">
        <is>
          <t>27%</t>
        </is>
      </c>
    </row>
    <row r="134" ht="24" customHeight="1">
      <c r="A134" s="393" t="inlineStr">
        <is>
          <t>五阶3级</t>
        </is>
      </c>
      <c r="B134" s="85" t="inlineStr">
        <is>
          <t>111</t>
        </is>
      </c>
      <c r="C134" s="86" t="inlineStr">
        <is>
          <t>46%</t>
        </is>
      </c>
      <c r="D134" s="86" t="inlineStr">
        <is>
          <t>50%</t>
        </is>
      </c>
      <c r="E134" s="236" t="inlineStr">
        <is>
          <t>46%</t>
        </is>
      </c>
      <c r="F134" s="85" t="inlineStr">
        <is>
          <t>111</t>
        </is>
      </c>
      <c r="G134" s="86" t="inlineStr">
        <is>
          <t>46%</t>
        </is>
      </c>
      <c r="H134" s="86" t="inlineStr">
        <is>
          <t>50%</t>
        </is>
      </c>
      <c r="I134" s="236" t="inlineStr">
        <is>
          <t>28%</t>
        </is>
      </c>
      <c r="J134" s="85" t="inlineStr">
        <is>
          <t>111</t>
        </is>
      </c>
      <c r="K134" s="86" t="inlineStr">
        <is>
          <t>46%</t>
        </is>
      </c>
      <c r="L134" s="86" t="inlineStr">
        <is>
          <t>50%</t>
        </is>
      </c>
      <c r="M134" s="236" t="inlineStr">
        <is>
          <t>28%</t>
        </is>
      </c>
    </row>
    <row r="135" ht="24" customHeight="1">
      <c r="A135" s="393" t="inlineStr">
        <is>
          <t>五阶4级</t>
        </is>
      </c>
      <c r="B135" s="85" t="inlineStr">
        <is>
          <t>118</t>
        </is>
      </c>
      <c r="C135" s="86" t="inlineStr">
        <is>
          <t>48%</t>
        </is>
      </c>
      <c r="D135" s="86" t="inlineStr">
        <is>
          <t>54%</t>
        </is>
      </c>
      <c r="E135" s="236" t="inlineStr">
        <is>
          <t>48%</t>
        </is>
      </c>
      <c r="F135" s="85" t="inlineStr">
        <is>
          <t>118</t>
        </is>
      </c>
      <c r="G135" s="86" t="inlineStr">
        <is>
          <t>48%</t>
        </is>
      </c>
      <c r="H135" s="86" t="inlineStr">
        <is>
          <t>54%</t>
        </is>
      </c>
      <c r="I135" s="236" t="inlineStr">
        <is>
          <t>29%</t>
        </is>
      </c>
      <c r="J135" s="85" t="inlineStr">
        <is>
          <t>118</t>
        </is>
      </c>
      <c r="K135" s="86" t="inlineStr">
        <is>
          <t>48%</t>
        </is>
      </c>
      <c r="L135" s="86" t="inlineStr">
        <is>
          <t>54%</t>
        </is>
      </c>
      <c r="M135" s="236" t="inlineStr">
        <is>
          <t>29%</t>
        </is>
      </c>
    </row>
    <row r="136" ht="24" customHeight="1">
      <c r="A136" s="395" t="inlineStr">
        <is>
          <t>五阶5级</t>
        </is>
      </c>
      <c r="B136" s="256" t="inlineStr">
        <is>
          <t>128</t>
        </is>
      </c>
      <c r="C136" s="139" t="inlineStr">
        <is>
          <t>50%</t>
        </is>
      </c>
      <c r="D136" s="139" t="inlineStr">
        <is>
          <t>58%</t>
        </is>
      </c>
      <c r="E136" s="290" t="inlineStr">
        <is>
          <t>50%</t>
        </is>
      </c>
      <c r="F136" s="256" t="inlineStr">
        <is>
          <t>128</t>
        </is>
      </c>
      <c r="G136" s="139" t="inlineStr">
        <is>
          <t>50%</t>
        </is>
      </c>
      <c r="H136" s="139" t="inlineStr">
        <is>
          <t>58%</t>
        </is>
      </c>
      <c r="I136" s="290" t="inlineStr">
        <is>
          <t>30%</t>
        </is>
      </c>
      <c r="J136" s="256" t="inlineStr">
        <is>
          <t>128</t>
        </is>
      </c>
      <c r="K136" s="139" t="inlineStr">
        <is>
          <t>50%</t>
        </is>
      </c>
      <c r="L136" s="139" t="inlineStr">
        <is>
          <t>58%</t>
        </is>
      </c>
      <c r="M136" s="290" t="inlineStr">
        <is>
          <t>30%</t>
        </is>
      </c>
    </row>
    <row r="137" ht="24" customHeight="1">
      <c r="A137" s="1112" t="inlineStr">
        <is>
          <t>适用范围</t>
        </is>
      </c>
      <c r="B137" s="279" t="inlineStr">
        <is>
          <t>捉影之石</t>
        </is>
      </c>
      <c r="C137" s="56" t="n"/>
      <c r="D137" s="56" t="n"/>
      <c r="E137" s="56" t="n"/>
      <c r="F137" s="279" t="inlineStr">
        <is>
          <t>连疆之石</t>
        </is>
      </c>
      <c r="G137" s="56" t="n"/>
      <c r="H137" s="56" t="n"/>
      <c r="I137" s="56" t="n"/>
      <c r="J137" s="279" t="inlineStr">
        <is>
          <t>百战之石</t>
        </is>
      </c>
      <c r="K137" s="56" t="n"/>
      <c r="L137" s="56" t="n"/>
      <c r="M137" s="56" t="n"/>
    </row>
    <row r="138" ht="24" customHeight="1">
      <c r="A138" s="1300" t="inlineStr"/>
      <c r="B138" s="56" t="n"/>
      <c r="C138" s="56" t="n"/>
      <c r="D138" s="56" t="n"/>
      <c r="E138" s="56" t="n"/>
      <c r="F138" s="56" t="n"/>
      <c r="G138" s="56" t="n"/>
      <c r="H138" s="56" t="n"/>
      <c r="I138" s="56" t="n"/>
      <c r="J138" s="56" t="n"/>
      <c r="K138" s="56" t="n"/>
      <c r="L138" s="56" t="n"/>
      <c r="M138" s="56" t="n"/>
    </row>
    <row r="139" ht="24" customHeight="1">
      <c r="A139" s="227" t="inlineStr">
        <is>
          <t>纹章</t>
        </is>
      </c>
      <c r="B139" s="96" t="inlineStr">
        <is>
          <t>生命值</t>
        </is>
      </c>
      <c r="C139" s="96" t="inlineStr">
        <is>
          <t>敏捷值</t>
        </is>
      </c>
      <c r="D139" s="96" t="inlineStr">
        <is>
          <t>中伤增减</t>
        </is>
      </c>
      <c r="E139" s="311" t="inlineStr">
        <is>
          <t>大中抗穿</t>
        </is>
      </c>
      <c r="F139" s="96" t="inlineStr">
        <is>
          <t>生命值</t>
        </is>
      </c>
      <c r="G139" s="96" t="inlineStr">
        <is>
          <t>吸血比例</t>
        </is>
      </c>
      <c r="H139" s="96" t="inlineStr">
        <is>
          <t>小伤增减</t>
        </is>
      </c>
      <c r="I139" s="311" t="inlineStr">
        <is>
          <t>小投穿透</t>
        </is>
      </c>
      <c r="J139" s="96" t="inlineStr">
        <is>
          <t>生命值</t>
        </is>
      </c>
      <c r="K139" s="96" t="inlineStr">
        <is>
          <t>力量值</t>
        </is>
      </c>
      <c r="L139" s="96" t="inlineStr">
        <is>
          <t>投伤增减</t>
        </is>
      </c>
      <c r="M139" s="201" t="inlineStr">
        <is>
          <t>大中穿透</t>
        </is>
      </c>
    </row>
    <row r="140" ht="24" customHeight="1">
      <c r="A140" s="654" t="inlineStr">
        <is>
          <t>一阶0级</t>
        </is>
      </c>
      <c r="B140" s="61" t="inlineStr">
        <is>
          <t>5</t>
        </is>
      </c>
      <c r="C140" s="62" t="inlineStr">
        <is>
          <t>1</t>
        </is>
      </c>
      <c r="D140" s="62" t="inlineStr">
        <is>
          <t>8</t>
        </is>
      </c>
      <c r="E140" s="1287" t="inlineStr">
        <is>
          <t>x</t>
        </is>
      </c>
      <c r="F140" s="61" t="inlineStr">
        <is>
          <t>5</t>
        </is>
      </c>
      <c r="G140" s="62" t="inlineStr">
        <is>
          <t>1%</t>
        </is>
      </c>
      <c r="H140" s="62" t="inlineStr">
        <is>
          <t>8</t>
        </is>
      </c>
      <c r="I140" s="1287" t="inlineStr">
        <is>
          <t>x</t>
        </is>
      </c>
      <c r="J140" s="61" t="inlineStr">
        <is>
          <t>5</t>
        </is>
      </c>
      <c r="K140" s="62" t="inlineStr">
        <is>
          <t>1</t>
        </is>
      </c>
      <c r="L140" s="62" t="inlineStr">
        <is>
          <t>8</t>
        </is>
      </c>
      <c r="M140" s="662" t="inlineStr">
        <is>
          <t>x</t>
        </is>
      </c>
    </row>
    <row r="141" ht="24" customHeight="1">
      <c r="A141" s="393" t="inlineStr">
        <is>
          <t>一阶1级</t>
        </is>
      </c>
      <c r="B141" s="85" t="inlineStr">
        <is>
          <t>10</t>
        </is>
      </c>
      <c r="C141" s="86" t="inlineStr">
        <is>
          <t>2</t>
        </is>
      </c>
      <c r="D141" s="86" t="inlineStr">
        <is>
          <t>10</t>
        </is>
      </c>
      <c r="E141" s="708" t="inlineStr">
        <is>
          <t>x</t>
        </is>
      </c>
      <c r="F141" s="85" t="inlineStr">
        <is>
          <t>10</t>
        </is>
      </c>
      <c r="G141" s="86" t="inlineStr">
        <is>
          <t>1%</t>
        </is>
      </c>
      <c r="H141" s="86" t="inlineStr">
        <is>
          <t>10</t>
        </is>
      </c>
      <c r="I141" s="708" t="inlineStr">
        <is>
          <t>x</t>
        </is>
      </c>
      <c r="J141" s="85" t="inlineStr">
        <is>
          <t>10</t>
        </is>
      </c>
      <c r="K141" s="86" t="inlineStr">
        <is>
          <t>2</t>
        </is>
      </c>
      <c r="L141" s="86" t="inlineStr">
        <is>
          <t>10</t>
        </is>
      </c>
      <c r="M141" s="88" t="inlineStr">
        <is>
          <t>x</t>
        </is>
      </c>
    </row>
    <row r="142" ht="24" customHeight="1">
      <c r="A142" s="393" t="inlineStr">
        <is>
          <t>一阶2级</t>
        </is>
      </c>
      <c r="B142" s="85" t="inlineStr">
        <is>
          <t>15</t>
        </is>
      </c>
      <c r="C142" s="86" t="inlineStr">
        <is>
          <t>3</t>
        </is>
      </c>
      <c r="D142" s="86" t="inlineStr">
        <is>
          <t>12</t>
        </is>
      </c>
      <c r="E142" s="255" t="inlineStr">
        <is>
          <t>1%</t>
        </is>
      </c>
      <c r="F142" s="85" t="inlineStr">
        <is>
          <t>15</t>
        </is>
      </c>
      <c r="G142" s="86" t="inlineStr">
        <is>
          <t>1%</t>
        </is>
      </c>
      <c r="H142" s="86" t="inlineStr">
        <is>
          <t>12</t>
        </is>
      </c>
      <c r="I142" s="255" t="inlineStr">
        <is>
          <t>1%</t>
        </is>
      </c>
      <c r="J142" s="85" t="inlineStr">
        <is>
          <t>15</t>
        </is>
      </c>
      <c r="K142" s="86" t="inlineStr">
        <is>
          <t>3</t>
        </is>
      </c>
      <c r="L142" s="86" t="inlineStr">
        <is>
          <t>12</t>
        </is>
      </c>
      <c r="M142" s="236" t="inlineStr">
        <is>
          <t>1%</t>
        </is>
      </c>
    </row>
    <row r="143" ht="24" customHeight="1">
      <c r="A143" s="393" t="inlineStr">
        <is>
          <t>一阶3级</t>
        </is>
      </c>
      <c r="B143" s="85" t="inlineStr">
        <is>
          <t>20</t>
        </is>
      </c>
      <c r="C143" s="86" t="inlineStr">
        <is>
          <t>4</t>
        </is>
      </c>
      <c r="D143" s="86" t="inlineStr">
        <is>
          <t>14</t>
        </is>
      </c>
      <c r="E143" s="255" t="inlineStr">
        <is>
          <t>1.5%</t>
        </is>
      </c>
      <c r="F143" s="85" t="inlineStr">
        <is>
          <t>20</t>
        </is>
      </c>
      <c r="G143" s="86" t="inlineStr">
        <is>
          <t>2%</t>
        </is>
      </c>
      <c r="H143" s="86" t="inlineStr">
        <is>
          <t>14</t>
        </is>
      </c>
      <c r="I143" s="255" t="inlineStr">
        <is>
          <t>1.5%</t>
        </is>
      </c>
      <c r="J143" s="85" t="inlineStr">
        <is>
          <t>20</t>
        </is>
      </c>
      <c r="K143" s="86" t="inlineStr">
        <is>
          <t>4</t>
        </is>
      </c>
      <c r="L143" s="86" t="inlineStr">
        <is>
          <t>14</t>
        </is>
      </c>
      <c r="M143" s="236" t="inlineStr">
        <is>
          <t>1.5%</t>
        </is>
      </c>
    </row>
    <row r="144" ht="24" customHeight="1">
      <c r="A144" s="393" t="inlineStr">
        <is>
          <t>一阶4级</t>
        </is>
      </c>
      <c r="B144" s="85" t="inlineStr">
        <is>
          <t>25</t>
        </is>
      </c>
      <c r="C144" s="86" t="inlineStr">
        <is>
          <t>5</t>
        </is>
      </c>
      <c r="D144" s="86" t="inlineStr">
        <is>
          <t>16</t>
        </is>
      </c>
      <c r="E144" s="255" t="inlineStr">
        <is>
          <t>2%</t>
        </is>
      </c>
      <c r="F144" s="85" t="inlineStr">
        <is>
          <t>25</t>
        </is>
      </c>
      <c r="G144" s="86" t="inlineStr">
        <is>
          <t>2%</t>
        </is>
      </c>
      <c r="H144" s="86" t="inlineStr">
        <is>
          <t>16</t>
        </is>
      </c>
      <c r="I144" s="255" t="inlineStr">
        <is>
          <t>2%</t>
        </is>
      </c>
      <c r="J144" s="85" t="inlineStr">
        <is>
          <t>25</t>
        </is>
      </c>
      <c r="K144" s="86" t="inlineStr">
        <is>
          <t>5</t>
        </is>
      </c>
      <c r="L144" s="86" t="inlineStr">
        <is>
          <t>16</t>
        </is>
      </c>
      <c r="M144" s="236" t="inlineStr">
        <is>
          <t>2%</t>
        </is>
      </c>
    </row>
    <row r="145" ht="24" customHeight="1">
      <c r="A145" s="953" t="inlineStr">
        <is>
          <t>一阶5级</t>
        </is>
      </c>
      <c r="B145" s="64" t="inlineStr">
        <is>
          <t>30</t>
        </is>
      </c>
      <c r="C145" s="65" t="inlineStr">
        <is>
          <t>6</t>
        </is>
      </c>
      <c r="D145" s="65" t="inlineStr">
        <is>
          <t>18</t>
        </is>
      </c>
      <c r="E145" s="607" t="inlineStr">
        <is>
          <t>2.5%</t>
        </is>
      </c>
      <c r="F145" s="64" t="inlineStr">
        <is>
          <t>30</t>
        </is>
      </c>
      <c r="G145" s="65" t="inlineStr">
        <is>
          <t>3%</t>
        </is>
      </c>
      <c r="H145" s="65" t="inlineStr">
        <is>
          <t>18</t>
        </is>
      </c>
      <c r="I145" s="607" t="inlineStr">
        <is>
          <t>2.5%</t>
        </is>
      </c>
      <c r="J145" s="64" t="inlineStr">
        <is>
          <t>30</t>
        </is>
      </c>
      <c r="K145" s="65" t="inlineStr">
        <is>
          <t>6</t>
        </is>
      </c>
      <c r="L145" s="65" t="inlineStr">
        <is>
          <t>18</t>
        </is>
      </c>
      <c r="M145" s="78" t="inlineStr">
        <is>
          <t>2.5%</t>
        </is>
      </c>
    </row>
    <row r="146" ht="24" customHeight="1">
      <c r="A146" s="654" t="inlineStr">
        <is>
          <t>二阶0级</t>
        </is>
      </c>
      <c r="B146" s="61" t="inlineStr">
        <is>
          <t>35</t>
        </is>
      </c>
      <c r="C146" s="62" t="inlineStr">
        <is>
          <t>7</t>
        </is>
      </c>
      <c r="D146" s="62" t="inlineStr">
        <is>
          <t>21</t>
        </is>
      </c>
      <c r="E146" s="569" t="inlineStr">
        <is>
          <t>3%</t>
        </is>
      </c>
      <c r="F146" s="61" t="inlineStr">
        <is>
          <t>35</t>
        </is>
      </c>
      <c r="G146" s="62" t="inlineStr">
        <is>
          <t>3%</t>
        </is>
      </c>
      <c r="H146" s="62" t="inlineStr">
        <is>
          <t>21</t>
        </is>
      </c>
      <c r="I146" s="569" t="inlineStr">
        <is>
          <t>3%</t>
        </is>
      </c>
      <c r="J146" s="61" t="inlineStr">
        <is>
          <t>35</t>
        </is>
      </c>
      <c r="K146" s="62" t="inlineStr">
        <is>
          <t>7</t>
        </is>
      </c>
      <c r="L146" s="62" t="inlineStr">
        <is>
          <t>21</t>
        </is>
      </c>
      <c r="M146" s="63" t="inlineStr">
        <is>
          <t>3%</t>
        </is>
      </c>
    </row>
    <row r="147" ht="24" customHeight="1">
      <c r="A147" s="393" t="inlineStr">
        <is>
          <t>二阶1级</t>
        </is>
      </c>
      <c r="B147" s="85" t="inlineStr">
        <is>
          <t>40</t>
        </is>
      </c>
      <c r="C147" s="86" t="inlineStr">
        <is>
          <t>8</t>
        </is>
      </c>
      <c r="D147" s="86" t="inlineStr">
        <is>
          <t>24</t>
        </is>
      </c>
      <c r="E147" s="255" t="inlineStr">
        <is>
          <t>3.5%</t>
        </is>
      </c>
      <c r="F147" s="85" t="inlineStr">
        <is>
          <t>40</t>
        </is>
      </c>
      <c r="G147" s="86" t="inlineStr">
        <is>
          <t>4%</t>
        </is>
      </c>
      <c r="H147" s="86" t="inlineStr">
        <is>
          <t>24</t>
        </is>
      </c>
      <c r="I147" s="255" t="inlineStr">
        <is>
          <t>3.5%</t>
        </is>
      </c>
      <c r="J147" s="85" t="inlineStr">
        <is>
          <t>40</t>
        </is>
      </c>
      <c r="K147" s="86" t="inlineStr">
        <is>
          <t>8</t>
        </is>
      </c>
      <c r="L147" s="86" t="inlineStr">
        <is>
          <t>24</t>
        </is>
      </c>
      <c r="M147" s="236" t="inlineStr">
        <is>
          <t>3.5%</t>
        </is>
      </c>
    </row>
    <row r="148" ht="24" customHeight="1">
      <c r="A148" s="393" t="inlineStr">
        <is>
          <t>二阶2级</t>
        </is>
      </c>
      <c r="B148" s="85" t="inlineStr">
        <is>
          <t>45</t>
        </is>
      </c>
      <c r="C148" s="86" t="inlineStr">
        <is>
          <t>9</t>
        </is>
      </c>
      <c r="D148" s="86" t="inlineStr">
        <is>
          <t>28</t>
        </is>
      </c>
      <c r="E148" s="255" t="inlineStr">
        <is>
          <t>4%</t>
        </is>
      </c>
      <c r="F148" s="85" t="inlineStr">
        <is>
          <t>45</t>
        </is>
      </c>
      <c r="G148" s="86" t="inlineStr">
        <is>
          <t>4%</t>
        </is>
      </c>
      <c r="H148" s="86" t="inlineStr">
        <is>
          <t>28</t>
        </is>
      </c>
      <c r="I148" s="255" t="inlineStr">
        <is>
          <t>4%</t>
        </is>
      </c>
      <c r="J148" s="85" t="inlineStr">
        <is>
          <t>45</t>
        </is>
      </c>
      <c r="K148" s="86" t="inlineStr">
        <is>
          <t>9</t>
        </is>
      </c>
      <c r="L148" s="86" t="inlineStr">
        <is>
          <t>28</t>
        </is>
      </c>
      <c r="M148" s="236" t="inlineStr">
        <is>
          <t>4%</t>
        </is>
      </c>
    </row>
    <row r="149" ht="24" customHeight="1">
      <c r="A149" s="393" t="inlineStr">
        <is>
          <t>二阶3级</t>
        </is>
      </c>
      <c r="B149" s="85" t="inlineStr">
        <is>
          <t>50</t>
        </is>
      </c>
      <c r="C149" s="86" t="inlineStr">
        <is>
          <t>10</t>
        </is>
      </c>
      <c r="D149" s="86" t="inlineStr">
        <is>
          <t>32</t>
        </is>
      </c>
      <c r="E149" s="255" t="inlineStr">
        <is>
          <t>4.5%</t>
        </is>
      </c>
      <c r="F149" s="85" t="inlineStr">
        <is>
          <t>50</t>
        </is>
      </c>
      <c r="G149" s="86" t="inlineStr">
        <is>
          <t>5%</t>
        </is>
      </c>
      <c r="H149" s="86" t="inlineStr">
        <is>
          <t>32</t>
        </is>
      </c>
      <c r="I149" s="255" t="inlineStr">
        <is>
          <t>4.5%</t>
        </is>
      </c>
      <c r="J149" s="85" t="inlineStr">
        <is>
          <t>50</t>
        </is>
      </c>
      <c r="K149" s="86" t="inlineStr">
        <is>
          <t>10</t>
        </is>
      </c>
      <c r="L149" s="86" t="inlineStr">
        <is>
          <t>32</t>
        </is>
      </c>
      <c r="M149" s="236" t="inlineStr">
        <is>
          <t>4.5%</t>
        </is>
      </c>
    </row>
    <row r="150" ht="24" customHeight="1">
      <c r="A150" s="393" t="inlineStr">
        <is>
          <t>二阶4级</t>
        </is>
      </c>
      <c r="B150" s="85" t="inlineStr">
        <is>
          <t>55</t>
        </is>
      </c>
      <c r="C150" s="86" t="inlineStr">
        <is>
          <t>12</t>
        </is>
      </c>
      <c r="D150" s="86" t="inlineStr">
        <is>
          <t>36</t>
        </is>
      </c>
      <c r="E150" s="255" t="inlineStr">
        <is>
          <t>5%</t>
        </is>
      </c>
      <c r="F150" s="85" t="inlineStr">
        <is>
          <t>55</t>
        </is>
      </c>
      <c r="G150" s="86" t="inlineStr">
        <is>
          <t>5%</t>
        </is>
      </c>
      <c r="H150" s="86" t="inlineStr">
        <is>
          <t>36</t>
        </is>
      </c>
      <c r="I150" s="255" t="inlineStr">
        <is>
          <t>5%</t>
        </is>
      </c>
      <c r="J150" s="85" t="inlineStr">
        <is>
          <t>55</t>
        </is>
      </c>
      <c r="K150" s="86" t="inlineStr">
        <is>
          <t>12</t>
        </is>
      </c>
      <c r="L150" s="86" t="inlineStr">
        <is>
          <t>36</t>
        </is>
      </c>
      <c r="M150" s="236" t="inlineStr">
        <is>
          <t>5%</t>
        </is>
      </c>
    </row>
    <row r="151" ht="24" customHeight="1">
      <c r="A151" s="953" t="inlineStr">
        <is>
          <t>二阶5级</t>
        </is>
      </c>
      <c r="B151" s="64" t="inlineStr">
        <is>
          <t>60</t>
        </is>
      </c>
      <c r="C151" s="65" t="inlineStr">
        <is>
          <t>14</t>
        </is>
      </c>
      <c r="D151" s="65" t="inlineStr">
        <is>
          <t>40</t>
        </is>
      </c>
      <c r="E151" s="607" t="inlineStr">
        <is>
          <t>5.5%</t>
        </is>
      </c>
      <c r="F151" s="64" t="inlineStr">
        <is>
          <t>60</t>
        </is>
      </c>
      <c r="G151" s="65" t="inlineStr">
        <is>
          <t>6%</t>
        </is>
      </c>
      <c r="H151" s="65" t="inlineStr">
        <is>
          <t>40</t>
        </is>
      </c>
      <c r="I151" s="607" t="inlineStr">
        <is>
          <t>5.5%</t>
        </is>
      </c>
      <c r="J151" s="64" t="inlineStr">
        <is>
          <t>60</t>
        </is>
      </c>
      <c r="K151" s="65" t="inlineStr">
        <is>
          <t>14</t>
        </is>
      </c>
      <c r="L151" s="65" t="inlineStr">
        <is>
          <t>40</t>
        </is>
      </c>
      <c r="M151" s="78" t="inlineStr">
        <is>
          <t>5.5%</t>
        </is>
      </c>
    </row>
    <row r="152" ht="24" customHeight="1">
      <c r="A152" s="654" t="inlineStr">
        <is>
          <t>三阶0级</t>
        </is>
      </c>
      <c r="B152" s="61" t="inlineStr">
        <is>
          <t>66</t>
        </is>
      </c>
      <c r="C152" s="62" t="inlineStr">
        <is>
          <t>16</t>
        </is>
      </c>
      <c r="D152" s="62" t="inlineStr">
        <is>
          <t>44</t>
        </is>
      </c>
      <c r="E152" s="569" t="inlineStr">
        <is>
          <t>6%</t>
        </is>
      </c>
      <c r="F152" s="61" t="inlineStr">
        <is>
          <t>66</t>
        </is>
      </c>
      <c r="G152" s="62" t="inlineStr">
        <is>
          <t>7%</t>
        </is>
      </c>
      <c r="H152" s="62" t="inlineStr">
        <is>
          <t>44</t>
        </is>
      </c>
      <c r="I152" s="569" t="inlineStr">
        <is>
          <t>6%</t>
        </is>
      </c>
      <c r="J152" s="61" t="inlineStr">
        <is>
          <t>66</t>
        </is>
      </c>
      <c r="K152" s="62" t="inlineStr">
        <is>
          <t>16</t>
        </is>
      </c>
      <c r="L152" s="62" t="inlineStr">
        <is>
          <t>44</t>
        </is>
      </c>
      <c r="M152" s="63" t="inlineStr">
        <is>
          <t>6%</t>
        </is>
      </c>
    </row>
    <row r="153" ht="24" customHeight="1">
      <c r="A153" s="393" t="inlineStr">
        <is>
          <t>三阶1级</t>
        </is>
      </c>
      <c r="B153" s="85" t="inlineStr">
        <is>
          <t>72</t>
        </is>
      </c>
      <c r="C153" s="86" t="inlineStr">
        <is>
          <t>18</t>
        </is>
      </c>
      <c r="D153" s="86" t="inlineStr">
        <is>
          <t>49</t>
        </is>
      </c>
      <c r="E153" s="255" t="inlineStr">
        <is>
          <t>7%</t>
        </is>
      </c>
      <c r="F153" s="85" t="inlineStr">
        <is>
          <t>72</t>
        </is>
      </c>
      <c r="G153" s="86" t="inlineStr">
        <is>
          <t>8%</t>
        </is>
      </c>
      <c r="H153" s="86" t="inlineStr">
        <is>
          <t>49</t>
        </is>
      </c>
      <c r="I153" s="255" t="inlineStr">
        <is>
          <t>7%</t>
        </is>
      </c>
      <c r="J153" s="85" t="inlineStr">
        <is>
          <t>72</t>
        </is>
      </c>
      <c r="K153" s="86" t="inlineStr">
        <is>
          <t>18</t>
        </is>
      </c>
      <c r="L153" s="86" t="inlineStr">
        <is>
          <t>49</t>
        </is>
      </c>
      <c r="M153" s="236" t="inlineStr">
        <is>
          <t>7%</t>
        </is>
      </c>
    </row>
    <row r="154" ht="24" customHeight="1">
      <c r="A154" s="393" t="inlineStr">
        <is>
          <t>三阶2级</t>
        </is>
      </c>
      <c r="B154" s="85" t="inlineStr">
        <is>
          <t>79</t>
        </is>
      </c>
      <c r="C154" s="86" t="inlineStr">
        <is>
          <t>20</t>
        </is>
      </c>
      <c r="D154" s="86" t="inlineStr">
        <is>
          <t>54</t>
        </is>
      </c>
      <c r="E154" s="255" t="inlineStr">
        <is>
          <t>8%</t>
        </is>
      </c>
      <c r="F154" s="85" t="inlineStr">
        <is>
          <t>79</t>
        </is>
      </c>
      <c r="G154" s="86" t="inlineStr">
        <is>
          <t>9%</t>
        </is>
      </c>
      <c r="H154" s="86" t="inlineStr">
        <is>
          <t>54</t>
        </is>
      </c>
      <c r="I154" s="255" t="inlineStr">
        <is>
          <t>8%</t>
        </is>
      </c>
      <c r="J154" s="85" t="inlineStr">
        <is>
          <t>79</t>
        </is>
      </c>
      <c r="K154" s="86" t="inlineStr">
        <is>
          <t>20</t>
        </is>
      </c>
      <c r="L154" s="86" t="inlineStr">
        <is>
          <t>54</t>
        </is>
      </c>
      <c r="M154" s="236" t="inlineStr">
        <is>
          <t>8%</t>
        </is>
      </c>
    </row>
    <row r="155" ht="24" customHeight="1">
      <c r="A155" s="393" t="inlineStr">
        <is>
          <t>三阶3级</t>
        </is>
      </c>
      <c r="B155" s="85" t="inlineStr">
        <is>
          <t>86</t>
        </is>
      </c>
      <c r="C155" s="86" t="inlineStr">
        <is>
          <t>22</t>
        </is>
      </c>
      <c r="D155" s="86" t="inlineStr">
        <is>
          <t>59</t>
        </is>
      </c>
      <c r="E155" s="255" t="inlineStr">
        <is>
          <t>9%</t>
        </is>
      </c>
      <c r="F155" s="85" t="inlineStr">
        <is>
          <t>86</t>
        </is>
      </c>
      <c r="G155" s="86" t="inlineStr">
        <is>
          <t>10%</t>
        </is>
      </c>
      <c r="H155" s="86" t="inlineStr">
        <is>
          <t>59</t>
        </is>
      </c>
      <c r="I155" s="255" t="inlineStr">
        <is>
          <t>9%</t>
        </is>
      </c>
      <c r="J155" s="85" t="inlineStr">
        <is>
          <t>86</t>
        </is>
      </c>
      <c r="K155" s="86" t="inlineStr">
        <is>
          <t>22</t>
        </is>
      </c>
      <c r="L155" s="86" t="inlineStr">
        <is>
          <t>59</t>
        </is>
      </c>
      <c r="M155" s="236" t="inlineStr">
        <is>
          <t>9%</t>
        </is>
      </c>
    </row>
    <row r="156" ht="24" customHeight="1">
      <c r="A156" s="393" t="inlineStr">
        <is>
          <t>三阶4级</t>
        </is>
      </c>
      <c r="B156" s="85" t="inlineStr">
        <is>
          <t>93</t>
        </is>
      </c>
      <c r="C156" s="86" t="inlineStr">
        <is>
          <t>26</t>
        </is>
      </c>
      <c r="D156" s="86" t="inlineStr">
        <is>
          <t>64</t>
        </is>
      </c>
      <c r="E156" s="255" t="inlineStr">
        <is>
          <t>10%</t>
        </is>
      </c>
      <c r="F156" s="85" t="inlineStr">
        <is>
          <t>93</t>
        </is>
      </c>
      <c r="G156" s="86" t="inlineStr">
        <is>
          <t>11%</t>
        </is>
      </c>
      <c r="H156" s="86" t="inlineStr">
        <is>
          <t>64</t>
        </is>
      </c>
      <c r="I156" s="255" t="inlineStr">
        <is>
          <t>10%</t>
        </is>
      </c>
      <c r="J156" s="85" t="inlineStr">
        <is>
          <t>93</t>
        </is>
      </c>
      <c r="K156" s="86" t="inlineStr">
        <is>
          <t>26</t>
        </is>
      </c>
      <c r="L156" s="86" t="inlineStr">
        <is>
          <t>64</t>
        </is>
      </c>
      <c r="M156" s="236" t="inlineStr">
        <is>
          <t>10%</t>
        </is>
      </c>
    </row>
    <row r="157" ht="24" customHeight="1">
      <c r="A157" s="953" t="inlineStr">
        <is>
          <t>三阶5级</t>
        </is>
      </c>
      <c r="B157" s="64" t="inlineStr">
        <is>
          <t>100</t>
        </is>
      </c>
      <c r="C157" s="65" t="inlineStr">
        <is>
          <t>30</t>
        </is>
      </c>
      <c r="D157" s="65" t="inlineStr">
        <is>
          <t>69</t>
        </is>
      </c>
      <c r="E157" s="607" t="inlineStr">
        <is>
          <t>11%</t>
        </is>
      </c>
      <c r="F157" s="64" t="inlineStr">
        <is>
          <t>100</t>
        </is>
      </c>
      <c r="G157" s="65" t="inlineStr">
        <is>
          <t>12%</t>
        </is>
      </c>
      <c r="H157" s="65" t="inlineStr">
        <is>
          <t>69</t>
        </is>
      </c>
      <c r="I157" s="607" t="inlineStr">
        <is>
          <t>11%</t>
        </is>
      </c>
      <c r="J157" s="64" t="inlineStr">
        <is>
          <t>100</t>
        </is>
      </c>
      <c r="K157" s="65" t="inlineStr">
        <is>
          <t>30</t>
        </is>
      </c>
      <c r="L157" s="65" t="inlineStr">
        <is>
          <t>69</t>
        </is>
      </c>
      <c r="M157" s="78" t="inlineStr">
        <is>
          <t>11%</t>
        </is>
      </c>
    </row>
    <row r="158" ht="24" customHeight="1">
      <c r="A158" s="654" t="inlineStr">
        <is>
          <t>四阶0级</t>
        </is>
      </c>
      <c r="B158" s="61" t="inlineStr">
        <is>
          <t>108</t>
        </is>
      </c>
      <c r="C158" s="62" t="inlineStr">
        <is>
          <t>34</t>
        </is>
      </c>
      <c r="D158" s="62" t="inlineStr">
        <is>
          <t>75</t>
        </is>
      </c>
      <c r="E158" s="569" t="inlineStr">
        <is>
          <t>12%</t>
        </is>
      </c>
      <c r="F158" s="61" t="inlineStr">
        <is>
          <t>108</t>
        </is>
      </c>
      <c r="G158" s="62" t="inlineStr">
        <is>
          <t>13%</t>
        </is>
      </c>
      <c r="H158" s="62" t="inlineStr">
        <is>
          <t>75</t>
        </is>
      </c>
      <c r="I158" s="569" t="inlineStr">
        <is>
          <t>12%</t>
        </is>
      </c>
      <c r="J158" s="61" t="inlineStr">
        <is>
          <t>108</t>
        </is>
      </c>
      <c r="K158" s="62" t="inlineStr">
        <is>
          <t>34</t>
        </is>
      </c>
      <c r="L158" s="62" t="inlineStr">
        <is>
          <t>75</t>
        </is>
      </c>
      <c r="M158" s="63" t="inlineStr">
        <is>
          <t>12%</t>
        </is>
      </c>
    </row>
    <row r="159" ht="24" customHeight="1">
      <c r="A159" s="393" t="inlineStr">
        <is>
          <t>四阶1级</t>
        </is>
      </c>
      <c r="B159" s="85" t="inlineStr">
        <is>
          <t>116</t>
        </is>
      </c>
      <c r="C159" s="86" t="inlineStr">
        <is>
          <t>38</t>
        </is>
      </c>
      <c r="D159" s="86" t="inlineStr">
        <is>
          <t>81</t>
        </is>
      </c>
      <c r="E159" s="255" t="inlineStr">
        <is>
          <t>13%</t>
        </is>
      </c>
      <c r="F159" s="85" t="inlineStr">
        <is>
          <t>116</t>
        </is>
      </c>
      <c r="G159" s="86" t="inlineStr">
        <is>
          <t>14%</t>
        </is>
      </c>
      <c r="H159" s="86" t="inlineStr">
        <is>
          <t>81</t>
        </is>
      </c>
      <c r="I159" s="255" t="inlineStr">
        <is>
          <t>13%</t>
        </is>
      </c>
      <c r="J159" s="85" t="inlineStr">
        <is>
          <t>116</t>
        </is>
      </c>
      <c r="K159" s="86" t="inlineStr">
        <is>
          <t>38</t>
        </is>
      </c>
      <c r="L159" s="86" t="inlineStr">
        <is>
          <t>81</t>
        </is>
      </c>
      <c r="M159" s="236" t="inlineStr">
        <is>
          <t>13%</t>
        </is>
      </c>
    </row>
    <row r="160" ht="24" customHeight="1">
      <c r="A160" s="393" t="inlineStr">
        <is>
          <t>四阶2级</t>
        </is>
      </c>
      <c r="B160" s="85" t="inlineStr">
        <is>
          <t>124</t>
        </is>
      </c>
      <c r="C160" s="86" t="inlineStr">
        <is>
          <t>42</t>
        </is>
      </c>
      <c r="D160" s="86" t="inlineStr">
        <is>
          <t>87</t>
        </is>
      </c>
      <c r="E160" s="255" t="inlineStr">
        <is>
          <t>14%</t>
        </is>
      </c>
      <c r="F160" s="85" t="inlineStr">
        <is>
          <t>124</t>
        </is>
      </c>
      <c r="G160" s="86" t="inlineStr">
        <is>
          <t>15%</t>
        </is>
      </c>
      <c r="H160" s="86" t="inlineStr">
        <is>
          <t>87</t>
        </is>
      </c>
      <c r="I160" s="255" t="inlineStr">
        <is>
          <t>14%</t>
        </is>
      </c>
      <c r="J160" s="85" t="inlineStr">
        <is>
          <t>124</t>
        </is>
      </c>
      <c r="K160" s="86" t="inlineStr">
        <is>
          <t>42</t>
        </is>
      </c>
      <c r="L160" s="86" t="inlineStr">
        <is>
          <t>87</t>
        </is>
      </c>
      <c r="M160" s="236" t="inlineStr">
        <is>
          <t>14%</t>
        </is>
      </c>
    </row>
    <row r="161" ht="24" customHeight="1">
      <c r="A161" s="393" t="inlineStr">
        <is>
          <t>四阶3级</t>
        </is>
      </c>
      <c r="B161" s="85" t="inlineStr">
        <is>
          <t>132</t>
        </is>
      </c>
      <c r="C161" s="86" t="inlineStr">
        <is>
          <t>47</t>
        </is>
      </c>
      <c r="D161" s="86" t="inlineStr">
        <is>
          <t>93</t>
        </is>
      </c>
      <c r="E161" s="255" t="inlineStr">
        <is>
          <t>15%</t>
        </is>
      </c>
      <c r="F161" s="85" t="inlineStr">
        <is>
          <t>132</t>
        </is>
      </c>
      <c r="G161" s="86" t="inlineStr">
        <is>
          <t>16%</t>
        </is>
      </c>
      <c r="H161" s="86" t="inlineStr">
        <is>
          <t>93</t>
        </is>
      </c>
      <c r="I161" s="255" t="inlineStr">
        <is>
          <t>15%</t>
        </is>
      </c>
      <c r="J161" s="85" t="inlineStr">
        <is>
          <t>132</t>
        </is>
      </c>
      <c r="K161" s="86" t="inlineStr">
        <is>
          <t>47</t>
        </is>
      </c>
      <c r="L161" s="86" t="inlineStr">
        <is>
          <t>93</t>
        </is>
      </c>
      <c r="M161" s="236" t="inlineStr">
        <is>
          <t>15%</t>
        </is>
      </c>
    </row>
    <row r="162" ht="24" customHeight="1">
      <c r="A162" s="393" t="inlineStr">
        <is>
          <t>四阶4级</t>
        </is>
      </c>
      <c r="B162" s="85" t="inlineStr">
        <is>
          <t>141</t>
        </is>
      </c>
      <c r="C162" s="86" t="inlineStr">
        <is>
          <t>52</t>
        </is>
      </c>
      <c r="D162" s="86" t="inlineStr">
        <is>
          <t>99</t>
        </is>
      </c>
      <c r="E162" s="255" t="inlineStr">
        <is>
          <t>16%</t>
        </is>
      </c>
      <c r="F162" s="85" t="inlineStr">
        <is>
          <t>141</t>
        </is>
      </c>
      <c r="G162" s="86" t="inlineStr">
        <is>
          <t>17%</t>
        </is>
      </c>
      <c r="H162" s="86" t="inlineStr">
        <is>
          <t>99</t>
        </is>
      </c>
      <c r="I162" s="255" t="inlineStr">
        <is>
          <t>16%</t>
        </is>
      </c>
      <c r="J162" s="85" t="inlineStr">
        <is>
          <t>141</t>
        </is>
      </c>
      <c r="K162" s="86" t="inlineStr">
        <is>
          <t>52</t>
        </is>
      </c>
      <c r="L162" s="86" t="inlineStr">
        <is>
          <t>99</t>
        </is>
      </c>
      <c r="M162" s="236" t="inlineStr">
        <is>
          <t>16%</t>
        </is>
      </c>
    </row>
    <row r="163" ht="24" customHeight="1">
      <c r="A163" s="953" t="inlineStr">
        <is>
          <t>四阶5级</t>
        </is>
      </c>
      <c r="B163" s="64" t="inlineStr">
        <is>
          <t>150</t>
        </is>
      </c>
      <c r="C163" s="65" t="inlineStr">
        <is>
          <t>57</t>
        </is>
      </c>
      <c r="D163" s="65" t="inlineStr">
        <is>
          <t>105</t>
        </is>
      </c>
      <c r="E163" s="607" t="inlineStr">
        <is>
          <t>17%</t>
        </is>
      </c>
      <c r="F163" s="64" t="inlineStr">
        <is>
          <t>150</t>
        </is>
      </c>
      <c r="G163" s="65" t="inlineStr">
        <is>
          <t>18%</t>
        </is>
      </c>
      <c r="H163" s="65" t="inlineStr">
        <is>
          <t>105</t>
        </is>
      </c>
      <c r="I163" s="607" t="inlineStr">
        <is>
          <t>17%</t>
        </is>
      </c>
      <c r="J163" s="64" t="inlineStr">
        <is>
          <t>150</t>
        </is>
      </c>
      <c r="K163" s="65" t="inlineStr">
        <is>
          <t>57</t>
        </is>
      </c>
      <c r="L163" s="65" t="inlineStr">
        <is>
          <t>105</t>
        </is>
      </c>
      <c r="M163" s="78" t="inlineStr">
        <is>
          <t>17%</t>
        </is>
      </c>
    </row>
    <row r="164" ht="24" customHeight="1">
      <c r="A164" s="654" t="inlineStr">
        <is>
          <t>五阶0级</t>
        </is>
      </c>
      <c r="B164" s="61" t="inlineStr">
        <is>
          <t>159</t>
        </is>
      </c>
      <c r="C164" s="62" t="inlineStr">
        <is>
          <t>62</t>
        </is>
      </c>
      <c r="D164" s="62" t="inlineStr">
        <is>
          <t>111</t>
        </is>
      </c>
      <c r="E164" s="569" t="inlineStr">
        <is>
          <t>19%</t>
        </is>
      </c>
      <c r="F164" s="61" t="inlineStr">
        <is>
          <t>159</t>
        </is>
      </c>
      <c r="G164" s="62" t="inlineStr">
        <is>
          <t>20%</t>
        </is>
      </c>
      <c r="H164" s="62" t="inlineStr">
        <is>
          <t>111</t>
        </is>
      </c>
      <c r="I164" s="569" t="inlineStr">
        <is>
          <t>19%</t>
        </is>
      </c>
      <c r="J164" s="61" t="inlineStr">
        <is>
          <t>159</t>
        </is>
      </c>
      <c r="K164" s="62" t="inlineStr">
        <is>
          <t>62</t>
        </is>
      </c>
      <c r="L164" s="62" t="inlineStr">
        <is>
          <t>111</t>
        </is>
      </c>
      <c r="M164" s="63" t="inlineStr">
        <is>
          <t>19%</t>
        </is>
      </c>
    </row>
    <row r="165" ht="24" customHeight="1">
      <c r="A165" s="393" t="inlineStr">
        <is>
          <t>五阶1级</t>
        </is>
      </c>
      <c r="B165" s="85" t="inlineStr">
        <is>
          <t>168</t>
        </is>
      </c>
      <c r="C165" s="86" t="inlineStr">
        <is>
          <t>67</t>
        </is>
      </c>
      <c r="D165" s="86" t="inlineStr">
        <is>
          <t>117</t>
        </is>
      </c>
      <c r="E165" s="255" t="inlineStr">
        <is>
          <t>21%</t>
        </is>
      </c>
      <c r="F165" s="85" t="inlineStr">
        <is>
          <t>168</t>
        </is>
      </c>
      <c r="G165" s="86" t="inlineStr">
        <is>
          <t>22%</t>
        </is>
      </c>
      <c r="H165" s="86" t="inlineStr">
        <is>
          <t>117</t>
        </is>
      </c>
      <c r="I165" s="255" t="inlineStr">
        <is>
          <t>21%</t>
        </is>
      </c>
      <c r="J165" s="85" t="inlineStr">
        <is>
          <t>168</t>
        </is>
      </c>
      <c r="K165" s="86" t="inlineStr">
        <is>
          <t>67</t>
        </is>
      </c>
      <c r="L165" s="86" t="inlineStr">
        <is>
          <t>117</t>
        </is>
      </c>
      <c r="M165" s="236" t="inlineStr">
        <is>
          <t>21%</t>
        </is>
      </c>
    </row>
    <row r="166" ht="24" customHeight="1">
      <c r="A166" s="393" t="inlineStr">
        <is>
          <t>五阶2级</t>
        </is>
      </c>
      <c r="B166" s="85" t="inlineStr">
        <is>
          <t>179</t>
        </is>
      </c>
      <c r="C166" s="86" t="inlineStr">
        <is>
          <t>73</t>
        </is>
      </c>
      <c r="D166" s="86" t="inlineStr">
        <is>
          <t>125</t>
        </is>
      </c>
      <c r="E166" s="255" t="inlineStr">
        <is>
          <t>23%</t>
        </is>
      </c>
      <c r="F166" s="85" t="inlineStr">
        <is>
          <t>179</t>
        </is>
      </c>
      <c r="G166" s="86" t="inlineStr">
        <is>
          <t>24%</t>
        </is>
      </c>
      <c r="H166" s="86" t="inlineStr">
        <is>
          <t>125</t>
        </is>
      </c>
      <c r="I166" s="255" t="inlineStr">
        <is>
          <t>23%</t>
        </is>
      </c>
      <c r="J166" s="85" t="inlineStr">
        <is>
          <t>179</t>
        </is>
      </c>
      <c r="K166" s="86" t="inlineStr">
        <is>
          <t>73</t>
        </is>
      </c>
      <c r="L166" s="86" t="inlineStr">
        <is>
          <t>125</t>
        </is>
      </c>
      <c r="M166" s="236" t="inlineStr">
        <is>
          <t>23%</t>
        </is>
      </c>
    </row>
    <row r="167" ht="24" customHeight="1">
      <c r="A167" s="393" t="inlineStr">
        <is>
          <t>五阶3级</t>
        </is>
      </c>
      <c r="B167" s="85" t="inlineStr">
        <is>
          <t>189</t>
        </is>
      </c>
      <c r="C167" s="86" t="inlineStr">
        <is>
          <t>79</t>
        </is>
      </c>
      <c r="D167" s="86" t="inlineStr">
        <is>
          <t>133</t>
        </is>
      </c>
      <c r="E167" s="255" t="inlineStr">
        <is>
          <t>26%</t>
        </is>
      </c>
      <c r="F167" s="85" t="inlineStr">
        <is>
          <t>189</t>
        </is>
      </c>
      <c r="G167" s="86" t="inlineStr">
        <is>
          <t>26%</t>
        </is>
      </c>
      <c r="H167" s="86" t="inlineStr">
        <is>
          <t>133</t>
        </is>
      </c>
      <c r="I167" s="255" t="inlineStr">
        <is>
          <t>26%</t>
        </is>
      </c>
      <c r="J167" s="85" t="inlineStr">
        <is>
          <t>189</t>
        </is>
      </c>
      <c r="K167" s="86" t="inlineStr">
        <is>
          <t>79</t>
        </is>
      </c>
      <c r="L167" s="86" t="inlineStr">
        <is>
          <t>133</t>
        </is>
      </c>
      <c r="M167" s="236" t="inlineStr">
        <is>
          <t>26%</t>
        </is>
      </c>
    </row>
    <row r="168" ht="24" customHeight="1">
      <c r="A168" s="393" t="inlineStr">
        <is>
          <t>五阶4级</t>
        </is>
      </c>
      <c r="B168" s="85" t="inlineStr">
        <is>
          <t>202</t>
        </is>
      </c>
      <c r="C168" s="86" t="inlineStr">
        <is>
          <t>85</t>
        </is>
      </c>
      <c r="D168" s="86" t="inlineStr">
        <is>
          <t>141</t>
        </is>
      </c>
      <c r="E168" s="255" t="inlineStr">
        <is>
          <t>29%</t>
        </is>
      </c>
      <c r="F168" s="85" t="inlineStr">
        <is>
          <t>202</t>
        </is>
      </c>
      <c r="G168" s="86" t="inlineStr">
        <is>
          <t>30%</t>
        </is>
      </c>
      <c r="H168" s="86" t="inlineStr">
        <is>
          <t>141</t>
        </is>
      </c>
      <c r="I168" s="255" t="inlineStr">
        <is>
          <t>29%</t>
        </is>
      </c>
      <c r="J168" s="85" t="inlineStr">
        <is>
          <t>202</t>
        </is>
      </c>
      <c r="K168" s="86" t="inlineStr">
        <is>
          <t>85</t>
        </is>
      </c>
      <c r="L168" s="86" t="inlineStr">
        <is>
          <t>141</t>
        </is>
      </c>
      <c r="M168" s="236" t="inlineStr">
        <is>
          <t>29%</t>
        </is>
      </c>
    </row>
    <row r="169" ht="24" customHeight="1">
      <c r="A169" s="395" t="inlineStr">
        <is>
          <t>五阶5级</t>
        </is>
      </c>
      <c r="B169" s="64" t="inlineStr">
        <is>
          <t>220</t>
        </is>
      </c>
      <c r="C169" s="65" t="inlineStr">
        <is>
          <t>92</t>
        </is>
      </c>
      <c r="D169" s="65" t="inlineStr">
        <is>
          <t>150</t>
        </is>
      </c>
      <c r="E169" s="607" t="inlineStr">
        <is>
          <t>32%</t>
        </is>
      </c>
      <c r="F169" s="64" t="inlineStr">
        <is>
          <t>220</t>
        </is>
      </c>
      <c r="G169" s="65" t="inlineStr">
        <is>
          <t>36%</t>
        </is>
      </c>
      <c r="H169" s="65" t="inlineStr">
        <is>
          <t>150</t>
        </is>
      </c>
      <c r="I169" s="607" t="inlineStr">
        <is>
          <t>32%</t>
        </is>
      </c>
      <c r="J169" s="64" t="inlineStr">
        <is>
          <t>220</t>
        </is>
      </c>
      <c r="K169" s="65" t="inlineStr">
        <is>
          <t>92</t>
        </is>
      </c>
      <c r="L169" s="65" t="inlineStr">
        <is>
          <t>150</t>
        </is>
      </c>
      <c r="M169" s="78" t="inlineStr">
        <is>
          <t>32%</t>
        </is>
      </c>
    </row>
    <row r="170" ht="24" customHeight="1">
      <c r="A170" s="1112" t="inlineStr">
        <is>
          <t>适用范围</t>
        </is>
      </c>
      <c r="B170" s="279" t="inlineStr">
        <is>
          <t>司命纹章</t>
        </is>
      </c>
      <c r="C170" s="56" t="n"/>
      <c r="D170" s="56" t="n"/>
      <c r="E170" s="56" t="n"/>
      <c r="F170" s="279" t="inlineStr">
        <is>
          <t>离绽纹章</t>
        </is>
      </c>
      <c r="G170" s="56" t="n"/>
      <c r="H170" s="56" t="n"/>
      <c r="I170" s="56" t="n"/>
      <c r="J170" s="279" t="inlineStr">
        <is>
          <t>破军纹章</t>
        </is>
      </c>
      <c r="K170" s="56" t="n"/>
      <c r="L170" s="56" t="n"/>
      <c r="M170" s="56" t="n"/>
    </row>
    <row r="171" ht="24" customHeight="1">
      <c r="A171" s="1300" t="inlineStr"/>
      <c r="B171" s="56" t="n"/>
      <c r="C171" s="56" t="n"/>
      <c r="D171" s="56" t="n"/>
      <c r="E171" s="56" t="n"/>
      <c r="F171" s="56" t="n"/>
      <c r="G171" s="56" t="n"/>
      <c r="H171" s="56" t="n"/>
      <c r="I171" s="56" t="n"/>
      <c r="J171" s="56" t="n"/>
      <c r="K171" s="56" t="n"/>
      <c r="L171" s="56" t="n"/>
      <c r="M171" s="56" t="n"/>
    </row>
    <row r="172" ht="24" customHeight="1">
      <c r="A172" s="96" t="inlineStr">
        <is>
          <t>纹章</t>
        </is>
      </c>
      <c r="B172" s="96" t="inlineStr">
        <is>
          <t>生命值</t>
        </is>
      </c>
      <c r="C172" s="118" t="inlineStr">
        <is>
          <t>固定伤害</t>
        </is>
      </c>
      <c r="D172" s="96" t="inlineStr">
        <is>
          <t>大伤增减</t>
        </is>
      </c>
      <c r="E172" s="311" t="inlineStr">
        <is>
          <t>技空穿透</t>
        </is>
      </c>
      <c r="F172" s="96" t="inlineStr">
        <is>
          <t>生命值</t>
        </is>
      </c>
      <c r="G172" s="670" t="inlineStr">
        <is>
          <t>速度值</t>
        </is>
      </c>
      <c r="H172" s="96" t="inlineStr">
        <is>
          <t>固定减伤</t>
        </is>
      </c>
      <c r="I172" s="201" t="inlineStr">
        <is>
          <t>治疗效果</t>
        </is>
      </c>
      <c r="J172" s="96" t="inlineStr">
        <is>
          <t>生命值</t>
        </is>
      </c>
      <c r="K172" s="118" t="inlineStr">
        <is>
          <t>真实伤害</t>
        </is>
      </c>
      <c r="L172" s="96" t="inlineStr">
        <is>
          <t>技空抗穿</t>
        </is>
      </c>
      <c r="M172" s="311" t="inlineStr">
        <is>
          <t>小投抗穿</t>
        </is>
      </c>
    </row>
    <row r="173" ht="24" customHeight="1">
      <c r="A173" s="654" t="inlineStr">
        <is>
          <t>一阶0级</t>
        </is>
      </c>
      <c r="B173" s="61" t="inlineStr">
        <is>
          <t>5</t>
        </is>
      </c>
      <c r="C173" s="62" t="inlineStr">
        <is>
          <t>2</t>
        </is>
      </c>
      <c r="D173" s="62" t="inlineStr">
        <is>
          <t>8</t>
        </is>
      </c>
      <c r="E173" s="1287" t="inlineStr">
        <is>
          <t>x</t>
        </is>
      </c>
      <c r="F173" s="61" t="inlineStr">
        <is>
          <t>5</t>
        </is>
      </c>
      <c r="G173" s="62" t="inlineStr">
        <is>
          <t>1</t>
        </is>
      </c>
      <c r="H173" s="62" t="inlineStr">
        <is>
          <t>2</t>
        </is>
      </c>
      <c r="I173" s="63" t="inlineStr">
        <is>
          <t>1%</t>
        </is>
      </c>
      <c r="J173" s="80" t="inlineStr">
        <is>
          <t>5</t>
        </is>
      </c>
      <c r="K173" s="62" t="inlineStr">
        <is>
          <t>1</t>
        </is>
      </c>
      <c r="L173" s="253" t="inlineStr">
        <is>
          <t>x</t>
        </is>
      </c>
      <c r="M173" s="662" t="inlineStr">
        <is>
          <t>x</t>
        </is>
      </c>
    </row>
    <row r="174" ht="24" customHeight="1">
      <c r="A174" s="393" t="inlineStr">
        <is>
          <t>一阶1级</t>
        </is>
      </c>
      <c r="B174" s="85" t="inlineStr">
        <is>
          <t>10</t>
        </is>
      </c>
      <c r="C174" s="86" t="inlineStr">
        <is>
          <t>4</t>
        </is>
      </c>
      <c r="D174" s="86" t="inlineStr">
        <is>
          <t>10</t>
        </is>
      </c>
      <c r="E174" s="708" t="inlineStr">
        <is>
          <t>x</t>
        </is>
      </c>
      <c r="F174" s="85" t="inlineStr">
        <is>
          <t>10</t>
        </is>
      </c>
      <c r="G174" s="86" t="inlineStr">
        <is>
          <t>2</t>
        </is>
      </c>
      <c r="H174" s="86" t="inlineStr">
        <is>
          <t>4</t>
        </is>
      </c>
      <c r="I174" s="236" t="inlineStr">
        <is>
          <t>2%</t>
        </is>
      </c>
      <c r="J174" s="132" t="inlineStr">
        <is>
          <t>10</t>
        </is>
      </c>
      <c r="K174" s="86" t="inlineStr">
        <is>
          <t>1</t>
        </is>
      </c>
      <c r="L174" s="87" t="inlineStr">
        <is>
          <t>x</t>
        </is>
      </c>
      <c r="M174" s="88" t="inlineStr">
        <is>
          <t>x</t>
        </is>
      </c>
    </row>
    <row r="175" ht="24" customHeight="1">
      <c r="A175" s="393" t="inlineStr">
        <is>
          <t>一阶2级</t>
        </is>
      </c>
      <c r="B175" s="85" t="inlineStr">
        <is>
          <t>15</t>
        </is>
      </c>
      <c r="C175" s="86" t="inlineStr">
        <is>
          <t>6</t>
        </is>
      </c>
      <c r="D175" s="86" t="inlineStr">
        <is>
          <t>12</t>
        </is>
      </c>
      <c r="E175" s="255" t="inlineStr">
        <is>
          <t>1%</t>
        </is>
      </c>
      <c r="F175" s="85" t="inlineStr">
        <is>
          <t>15</t>
        </is>
      </c>
      <c r="G175" s="86" t="inlineStr">
        <is>
          <t>3</t>
        </is>
      </c>
      <c r="H175" s="86" t="inlineStr">
        <is>
          <t>6</t>
        </is>
      </c>
      <c r="I175" s="236" t="inlineStr">
        <is>
          <t>3%</t>
        </is>
      </c>
      <c r="J175" s="132" t="inlineStr">
        <is>
          <t>15</t>
        </is>
      </c>
      <c r="K175" s="86" t="inlineStr">
        <is>
          <t>1</t>
        </is>
      </c>
      <c r="L175" s="86" t="inlineStr">
        <is>
          <t>1%</t>
        </is>
      </c>
      <c r="M175" s="236" t="inlineStr">
        <is>
          <t>1%</t>
        </is>
      </c>
    </row>
    <row r="176" ht="24" customHeight="1">
      <c r="A176" s="393" t="inlineStr">
        <is>
          <t>一阶3级</t>
        </is>
      </c>
      <c r="B176" s="85" t="inlineStr">
        <is>
          <t>20</t>
        </is>
      </c>
      <c r="C176" s="86" t="inlineStr">
        <is>
          <t>8</t>
        </is>
      </c>
      <c r="D176" s="86" t="inlineStr">
        <is>
          <t>14</t>
        </is>
      </c>
      <c r="E176" s="255" t="inlineStr">
        <is>
          <t>1.5%</t>
        </is>
      </c>
      <c r="F176" s="85" t="inlineStr">
        <is>
          <t>20</t>
        </is>
      </c>
      <c r="G176" s="86" t="inlineStr">
        <is>
          <t>4</t>
        </is>
      </c>
      <c r="H176" s="86" t="inlineStr">
        <is>
          <t>8</t>
        </is>
      </c>
      <c r="I176" s="236" t="inlineStr">
        <is>
          <t>4%</t>
        </is>
      </c>
      <c r="J176" s="132" t="inlineStr">
        <is>
          <t>20</t>
        </is>
      </c>
      <c r="K176" s="86" t="inlineStr">
        <is>
          <t>2</t>
        </is>
      </c>
      <c r="L176" s="86" t="inlineStr">
        <is>
          <t>1.5%</t>
        </is>
      </c>
      <c r="M176" s="236" t="inlineStr">
        <is>
          <t>1.5%</t>
        </is>
      </c>
    </row>
    <row r="177" ht="24" customHeight="1">
      <c r="A177" s="393" t="inlineStr">
        <is>
          <t>一阶4级</t>
        </is>
      </c>
      <c r="B177" s="85" t="inlineStr">
        <is>
          <t>25</t>
        </is>
      </c>
      <c r="C177" s="86" t="inlineStr">
        <is>
          <t>10</t>
        </is>
      </c>
      <c r="D177" s="86" t="inlineStr">
        <is>
          <t>16</t>
        </is>
      </c>
      <c r="E177" s="255" t="inlineStr">
        <is>
          <t>2%</t>
        </is>
      </c>
      <c r="F177" s="85" t="inlineStr">
        <is>
          <t>25</t>
        </is>
      </c>
      <c r="G177" s="86" t="inlineStr">
        <is>
          <t>5</t>
        </is>
      </c>
      <c r="H177" s="86" t="inlineStr">
        <is>
          <t>10</t>
        </is>
      </c>
      <c r="I177" s="236" t="inlineStr">
        <is>
          <t>5%</t>
        </is>
      </c>
      <c r="J177" s="132" t="inlineStr">
        <is>
          <t>25</t>
        </is>
      </c>
      <c r="K177" s="86" t="inlineStr">
        <is>
          <t>2</t>
        </is>
      </c>
      <c r="L177" s="86" t="inlineStr">
        <is>
          <t>2%</t>
        </is>
      </c>
      <c r="M177" s="236" t="inlineStr">
        <is>
          <t>2%</t>
        </is>
      </c>
    </row>
    <row r="178" ht="24" customHeight="1">
      <c r="A178" s="953" t="inlineStr">
        <is>
          <t>一阶5级</t>
        </is>
      </c>
      <c r="B178" s="64" t="inlineStr">
        <is>
          <t>30</t>
        </is>
      </c>
      <c r="C178" s="65" t="inlineStr">
        <is>
          <t>12</t>
        </is>
      </c>
      <c r="D178" s="65" t="inlineStr">
        <is>
          <t>18</t>
        </is>
      </c>
      <c r="E178" s="607" t="inlineStr">
        <is>
          <t>2.5%</t>
        </is>
      </c>
      <c r="F178" s="64" t="inlineStr">
        <is>
          <t>30</t>
        </is>
      </c>
      <c r="G178" s="65" t="inlineStr">
        <is>
          <t>6</t>
        </is>
      </c>
      <c r="H178" s="65" t="inlineStr">
        <is>
          <t>12</t>
        </is>
      </c>
      <c r="I178" s="78" t="inlineStr">
        <is>
          <t>6%</t>
        </is>
      </c>
      <c r="J178" s="77" t="inlineStr">
        <is>
          <t>30</t>
        </is>
      </c>
      <c r="K178" s="65" t="inlineStr">
        <is>
          <t>3</t>
        </is>
      </c>
      <c r="L178" s="65" t="inlineStr">
        <is>
          <t>2.5%</t>
        </is>
      </c>
      <c r="M178" s="78" t="inlineStr">
        <is>
          <t>2.5%</t>
        </is>
      </c>
    </row>
    <row r="179" ht="24" customHeight="1">
      <c r="A179" s="654" t="inlineStr">
        <is>
          <t>二阶0级</t>
        </is>
      </c>
      <c r="B179" s="61" t="inlineStr">
        <is>
          <t>35</t>
        </is>
      </c>
      <c r="C179" s="62" t="inlineStr">
        <is>
          <t>14</t>
        </is>
      </c>
      <c r="D179" s="62" t="inlineStr">
        <is>
          <t>21</t>
        </is>
      </c>
      <c r="E179" s="569" t="inlineStr">
        <is>
          <t>3%</t>
        </is>
      </c>
      <c r="F179" s="61" t="inlineStr">
        <is>
          <t>35</t>
        </is>
      </c>
      <c r="G179" s="62" t="inlineStr">
        <is>
          <t>7</t>
        </is>
      </c>
      <c r="H179" s="62" t="inlineStr">
        <is>
          <t>14</t>
        </is>
      </c>
      <c r="I179" s="63" t="inlineStr">
        <is>
          <t>7%</t>
        </is>
      </c>
      <c r="J179" s="80" t="inlineStr">
        <is>
          <t>35</t>
        </is>
      </c>
      <c r="K179" s="62" t="inlineStr">
        <is>
          <t>3</t>
        </is>
      </c>
      <c r="L179" s="62" t="inlineStr">
        <is>
          <t>3%</t>
        </is>
      </c>
      <c r="M179" s="63" t="inlineStr">
        <is>
          <t>3%</t>
        </is>
      </c>
    </row>
    <row r="180" ht="24" customHeight="1">
      <c r="A180" s="393" t="inlineStr">
        <is>
          <t>二阶1级</t>
        </is>
      </c>
      <c r="B180" s="85" t="inlineStr">
        <is>
          <t>40</t>
        </is>
      </c>
      <c r="C180" s="86" t="inlineStr">
        <is>
          <t>16</t>
        </is>
      </c>
      <c r="D180" s="86" t="inlineStr">
        <is>
          <t>24</t>
        </is>
      </c>
      <c r="E180" s="255" t="inlineStr">
        <is>
          <t>3.5%</t>
        </is>
      </c>
      <c r="F180" s="85" t="inlineStr">
        <is>
          <t>40</t>
        </is>
      </c>
      <c r="G180" s="86" t="inlineStr">
        <is>
          <t>8</t>
        </is>
      </c>
      <c r="H180" s="86" t="inlineStr">
        <is>
          <t>16</t>
        </is>
      </c>
      <c r="I180" s="236" t="inlineStr">
        <is>
          <t>8%</t>
        </is>
      </c>
      <c r="J180" s="132" t="inlineStr">
        <is>
          <t>40</t>
        </is>
      </c>
      <c r="K180" s="86" t="inlineStr">
        <is>
          <t>4</t>
        </is>
      </c>
      <c r="L180" s="86" t="inlineStr">
        <is>
          <t>3.5%</t>
        </is>
      </c>
      <c r="M180" s="236" t="inlineStr">
        <is>
          <t>3.5%</t>
        </is>
      </c>
    </row>
    <row r="181" ht="24" customHeight="1">
      <c r="A181" s="393" t="inlineStr">
        <is>
          <t>二阶2级</t>
        </is>
      </c>
      <c r="B181" s="85" t="inlineStr">
        <is>
          <t>45</t>
        </is>
      </c>
      <c r="C181" s="86" t="inlineStr">
        <is>
          <t>18</t>
        </is>
      </c>
      <c r="D181" s="86" t="inlineStr">
        <is>
          <t>28</t>
        </is>
      </c>
      <c r="E181" s="255" t="inlineStr">
        <is>
          <t>4%</t>
        </is>
      </c>
      <c r="F181" s="85" t="inlineStr">
        <is>
          <t>45</t>
        </is>
      </c>
      <c r="G181" s="86" t="inlineStr">
        <is>
          <t>9</t>
        </is>
      </c>
      <c r="H181" s="86" t="inlineStr">
        <is>
          <t>18</t>
        </is>
      </c>
      <c r="I181" s="236" t="inlineStr">
        <is>
          <t>9%</t>
        </is>
      </c>
      <c r="J181" s="132" t="inlineStr">
        <is>
          <t>45</t>
        </is>
      </c>
      <c r="K181" s="86" t="inlineStr">
        <is>
          <t>4</t>
        </is>
      </c>
      <c r="L181" s="86" t="inlineStr">
        <is>
          <t>4%</t>
        </is>
      </c>
      <c r="M181" s="236" t="inlineStr">
        <is>
          <t>4%</t>
        </is>
      </c>
    </row>
    <row r="182" ht="24" customHeight="1">
      <c r="A182" s="393" t="inlineStr">
        <is>
          <t>二阶3级</t>
        </is>
      </c>
      <c r="B182" s="85" t="inlineStr">
        <is>
          <t>50</t>
        </is>
      </c>
      <c r="C182" s="86" t="inlineStr">
        <is>
          <t>20</t>
        </is>
      </c>
      <c r="D182" s="86" t="inlineStr">
        <is>
          <t>32</t>
        </is>
      </c>
      <c r="E182" s="255" t="inlineStr">
        <is>
          <t>4.5%</t>
        </is>
      </c>
      <c r="F182" s="85" t="inlineStr">
        <is>
          <t>50</t>
        </is>
      </c>
      <c r="G182" s="86" t="inlineStr">
        <is>
          <t>10</t>
        </is>
      </c>
      <c r="H182" s="86" t="inlineStr">
        <is>
          <t>20</t>
        </is>
      </c>
      <c r="I182" s="236" t="inlineStr">
        <is>
          <t>10%</t>
        </is>
      </c>
      <c r="J182" s="132" t="inlineStr">
        <is>
          <t>50</t>
        </is>
      </c>
      <c r="K182" s="86" t="inlineStr">
        <is>
          <t>5</t>
        </is>
      </c>
      <c r="L182" s="86" t="inlineStr">
        <is>
          <t>4.5%</t>
        </is>
      </c>
      <c r="M182" s="236" t="inlineStr">
        <is>
          <t>4.5%</t>
        </is>
      </c>
    </row>
    <row r="183" ht="24" customHeight="1">
      <c r="A183" s="393" t="inlineStr">
        <is>
          <t>二阶4级</t>
        </is>
      </c>
      <c r="B183" s="85" t="inlineStr">
        <is>
          <t>55</t>
        </is>
      </c>
      <c r="C183" s="86" t="inlineStr">
        <is>
          <t>22</t>
        </is>
      </c>
      <c r="D183" s="86" t="inlineStr">
        <is>
          <t>36</t>
        </is>
      </c>
      <c r="E183" s="255" t="inlineStr">
        <is>
          <t>5%</t>
        </is>
      </c>
      <c r="F183" s="85" t="inlineStr">
        <is>
          <t>55</t>
        </is>
      </c>
      <c r="G183" s="86" t="inlineStr">
        <is>
          <t>12</t>
        </is>
      </c>
      <c r="H183" s="86" t="inlineStr">
        <is>
          <t>22</t>
        </is>
      </c>
      <c r="I183" s="236" t="inlineStr">
        <is>
          <t>11%</t>
        </is>
      </c>
      <c r="J183" s="132" t="inlineStr">
        <is>
          <t>55</t>
        </is>
      </c>
      <c r="K183" s="86" t="inlineStr">
        <is>
          <t>5</t>
        </is>
      </c>
      <c r="L183" s="86" t="inlineStr">
        <is>
          <t>5%</t>
        </is>
      </c>
      <c r="M183" s="236" t="inlineStr">
        <is>
          <t>5%</t>
        </is>
      </c>
    </row>
    <row r="184" ht="24" customHeight="1">
      <c r="A184" s="953" t="inlineStr">
        <is>
          <t>二阶5级</t>
        </is>
      </c>
      <c r="B184" s="64" t="inlineStr">
        <is>
          <t>60</t>
        </is>
      </c>
      <c r="C184" s="65" t="inlineStr">
        <is>
          <t>24</t>
        </is>
      </c>
      <c r="D184" s="65" t="inlineStr">
        <is>
          <t>40</t>
        </is>
      </c>
      <c r="E184" s="607" t="inlineStr">
        <is>
          <t>5.5%</t>
        </is>
      </c>
      <c r="F184" s="64" t="inlineStr">
        <is>
          <t>60</t>
        </is>
      </c>
      <c r="G184" s="65" t="inlineStr">
        <is>
          <t>14</t>
        </is>
      </c>
      <c r="H184" s="65" t="inlineStr">
        <is>
          <t>24</t>
        </is>
      </c>
      <c r="I184" s="78" t="inlineStr">
        <is>
          <t>12%</t>
        </is>
      </c>
      <c r="J184" s="77" t="inlineStr">
        <is>
          <t>60</t>
        </is>
      </c>
      <c r="K184" s="65" t="inlineStr">
        <is>
          <t>6</t>
        </is>
      </c>
      <c r="L184" s="65" t="inlineStr">
        <is>
          <t>5.5%</t>
        </is>
      </c>
      <c r="M184" s="78" t="inlineStr">
        <is>
          <t>5.5%</t>
        </is>
      </c>
    </row>
    <row r="185" ht="24" customHeight="1">
      <c r="A185" s="654" t="inlineStr">
        <is>
          <t>三阶0级</t>
        </is>
      </c>
      <c r="B185" s="61" t="inlineStr">
        <is>
          <t>66</t>
        </is>
      </c>
      <c r="C185" s="62" t="inlineStr">
        <is>
          <t>26</t>
        </is>
      </c>
      <c r="D185" s="62" t="inlineStr">
        <is>
          <t>44</t>
        </is>
      </c>
      <c r="E185" s="569" t="inlineStr">
        <is>
          <t>6%</t>
        </is>
      </c>
      <c r="F185" s="61" t="inlineStr">
        <is>
          <t>66</t>
        </is>
      </c>
      <c r="G185" s="62" t="inlineStr">
        <is>
          <t>16</t>
        </is>
      </c>
      <c r="H185" s="62" t="inlineStr">
        <is>
          <t>26</t>
        </is>
      </c>
      <c r="I185" s="63" t="inlineStr">
        <is>
          <t>13%</t>
        </is>
      </c>
      <c r="J185" s="80" t="inlineStr">
        <is>
          <t>66</t>
        </is>
      </c>
      <c r="K185" s="62" t="inlineStr">
        <is>
          <t>7</t>
        </is>
      </c>
      <c r="L185" s="62" t="inlineStr">
        <is>
          <t>6%</t>
        </is>
      </c>
      <c r="M185" s="63" t="inlineStr">
        <is>
          <t>6%</t>
        </is>
      </c>
    </row>
    <row r="186" ht="24" customHeight="1">
      <c r="A186" s="393" t="inlineStr">
        <is>
          <t>三阶1级</t>
        </is>
      </c>
      <c r="B186" s="85" t="inlineStr">
        <is>
          <t>72</t>
        </is>
      </c>
      <c r="C186" s="86" t="inlineStr">
        <is>
          <t>28</t>
        </is>
      </c>
      <c r="D186" s="86" t="inlineStr">
        <is>
          <t>49</t>
        </is>
      </c>
      <c r="E186" s="255" t="inlineStr">
        <is>
          <t>7%</t>
        </is>
      </c>
      <c r="F186" s="85" t="inlineStr">
        <is>
          <t>72</t>
        </is>
      </c>
      <c r="G186" s="86" t="inlineStr">
        <is>
          <t>18</t>
        </is>
      </c>
      <c r="H186" s="86" t="inlineStr">
        <is>
          <t>28</t>
        </is>
      </c>
      <c r="I186" s="236" t="inlineStr">
        <is>
          <t>14%</t>
        </is>
      </c>
      <c r="J186" s="132" t="inlineStr">
        <is>
          <t>72</t>
        </is>
      </c>
      <c r="K186" s="86" t="inlineStr">
        <is>
          <t>8</t>
        </is>
      </c>
      <c r="L186" s="86" t="inlineStr">
        <is>
          <t>7%</t>
        </is>
      </c>
      <c r="M186" s="236" t="inlineStr">
        <is>
          <t>7%</t>
        </is>
      </c>
    </row>
    <row r="187" ht="24" customHeight="1">
      <c r="A187" s="393" t="inlineStr">
        <is>
          <t>三阶2级</t>
        </is>
      </c>
      <c r="B187" s="85" t="inlineStr">
        <is>
          <t>79</t>
        </is>
      </c>
      <c r="C187" s="86" t="inlineStr">
        <is>
          <t>30</t>
        </is>
      </c>
      <c r="D187" s="86" t="inlineStr">
        <is>
          <t>54</t>
        </is>
      </c>
      <c r="E187" s="255" t="inlineStr">
        <is>
          <t>8%</t>
        </is>
      </c>
      <c r="F187" s="85" t="inlineStr">
        <is>
          <t>79</t>
        </is>
      </c>
      <c r="G187" s="86" t="inlineStr">
        <is>
          <t>20</t>
        </is>
      </c>
      <c r="H187" s="86" t="inlineStr">
        <is>
          <t>30</t>
        </is>
      </c>
      <c r="I187" s="236" t="inlineStr">
        <is>
          <t>15%</t>
        </is>
      </c>
      <c r="J187" s="132" t="inlineStr">
        <is>
          <t>79</t>
        </is>
      </c>
      <c r="K187" s="86" t="inlineStr">
        <is>
          <t>9</t>
        </is>
      </c>
      <c r="L187" s="86" t="inlineStr">
        <is>
          <t>8%</t>
        </is>
      </c>
      <c r="M187" s="236" t="inlineStr">
        <is>
          <t>8%</t>
        </is>
      </c>
    </row>
    <row r="188" ht="24" customHeight="1">
      <c r="A188" s="393" t="inlineStr">
        <is>
          <t>三阶3级</t>
        </is>
      </c>
      <c r="B188" s="85" t="inlineStr">
        <is>
          <t>86</t>
        </is>
      </c>
      <c r="C188" s="86" t="inlineStr">
        <is>
          <t>32</t>
        </is>
      </c>
      <c r="D188" s="86" t="inlineStr">
        <is>
          <t>59</t>
        </is>
      </c>
      <c r="E188" s="255" t="inlineStr">
        <is>
          <t>9%</t>
        </is>
      </c>
      <c r="F188" s="85" t="inlineStr">
        <is>
          <t>86</t>
        </is>
      </c>
      <c r="G188" s="86" t="inlineStr">
        <is>
          <t>22</t>
        </is>
      </c>
      <c r="H188" s="86" t="inlineStr">
        <is>
          <t>32</t>
        </is>
      </c>
      <c r="I188" s="236" t="inlineStr">
        <is>
          <t>16%</t>
        </is>
      </c>
      <c r="J188" s="132" t="inlineStr">
        <is>
          <t>86</t>
        </is>
      </c>
      <c r="K188" s="86" t="inlineStr">
        <is>
          <t>10</t>
        </is>
      </c>
      <c r="L188" s="86" t="inlineStr">
        <is>
          <t>9%</t>
        </is>
      </c>
      <c r="M188" s="236" t="inlineStr">
        <is>
          <t>9%</t>
        </is>
      </c>
    </row>
    <row r="189" ht="24" customHeight="1">
      <c r="A189" s="393" t="inlineStr">
        <is>
          <t>三阶4级</t>
        </is>
      </c>
      <c r="B189" s="85" t="inlineStr">
        <is>
          <t>93</t>
        </is>
      </c>
      <c r="C189" s="86" t="inlineStr">
        <is>
          <t>34</t>
        </is>
      </c>
      <c r="D189" s="86" t="inlineStr">
        <is>
          <t>64</t>
        </is>
      </c>
      <c r="E189" s="255" t="inlineStr">
        <is>
          <t>10%</t>
        </is>
      </c>
      <c r="F189" s="85" t="inlineStr">
        <is>
          <t>93</t>
        </is>
      </c>
      <c r="G189" s="86" t="inlineStr">
        <is>
          <t>26</t>
        </is>
      </c>
      <c r="H189" s="86" t="inlineStr">
        <is>
          <t>34</t>
        </is>
      </c>
      <c r="I189" s="236" t="inlineStr">
        <is>
          <t>17%</t>
        </is>
      </c>
      <c r="J189" s="132" t="inlineStr">
        <is>
          <t>93</t>
        </is>
      </c>
      <c r="K189" s="86" t="inlineStr">
        <is>
          <t>11</t>
        </is>
      </c>
      <c r="L189" s="86" t="inlineStr">
        <is>
          <t>10%</t>
        </is>
      </c>
      <c r="M189" s="236" t="inlineStr">
        <is>
          <t>10%</t>
        </is>
      </c>
    </row>
    <row r="190" ht="24" customHeight="1">
      <c r="A190" s="953" t="inlineStr">
        <is>
          <t>三阶5级</t>
        </is>
      </c>
      <c r="B190" s="64" t="inlineStr">
        <is>
          <t>100</t>
        </is>
      </c>
      <c r="C190" s="65" t="inlineStr">
        <is>
          <t>36</t>
        </is>
      </c>
      <c r="D190" s="65" t="inlineStr">
        <is>
          <t>69</t>
        </is>
      </c>
      <c r="E190" s="607" t="inlineStr">
        <is>
          <t>11%</t>
        </is>
      </c>
      <c r="F190" s="64" t="inlineStr">
        <is>
          <t>100</t>
        </is>
      </c>
      <c r="G190" s="65" t="inlineStr">
        <is>
          <t>30</t>
        </is>
      </c>
      <c r="H190" s="65" t="inlineStr">
        <is>
          <t>36</t>
        </is>
      </c>
      <c r="I190" s="78" t="inlineStr">
        <is>
          <t>18%</t>
        </is>
      </c>
      <c r="J190" s="77" t="inlineStr">
        <is>
          <t>100</t>
        </is>
      </c>
      <c r="K190" s="65" t="inlineStr">
        <is>
          <t>12</t>
        </is>
      </c>
      <c r="L190" s="65" t="inlineStr">
        <is>
          <t>11%</t>
        </is>
      </c>
      <c r="M190" s="78" t="inlineStr">
        <is>
          <t>11%</t>
        </is>
      </c>
    </row>
    <row r="191" ht="24" customHeight="1">
      <c r="A191" s="654" t="inlineStr">
        <is>
          <t>四阶0级</t>
        </is>
      </c>
      <c r="B191" s="61" t="inlineStr">
        <is>
          <t>108</t>
        </is>
      </c>
      <c r="C191" s="62" t="inlineStr">
        <is>
          <t>39</t>
        </is>
      </c>
      <c r="D191" s="62" t="inlineStr">
        <is>
          <t>75</t>
        </is>
      </c>
      <c r="E191" s="569" t="inlineStr">
        <is>
          <t>12%</t>
        </is>
      </c>
      <c r="F191" s="61" t="inlineStr">
        <is>
          <t>108</t>
        </is>
      </c>
      <c r="G191" s="62" t="inlineStr">
        <is>
          <t>34</t>
        </is>
      </c>
      <c r="H191" s="62" t="inlineStr">
        <is>
          <t>39</t>
        </is>
      </c>
      <c r="I191" s="63" t="inlineStr">
        <is>
          <t>20%</t>
        </is>
      </c>
      <c r="J191" s="80" t="inlineStr">
        <is>
          <t>108</t>
        </is>
      </c>
      <c r="K191" s="62" t="inlineStr">
        <is>
          <t>13</t>
        </is>
      </c>
      <c r="L191" s="62" t="inlineStr">
        <is>
          <t>12%</t>
        </is>
      </c>
      <c r="M191" s="63" t="inlineStr">
        <is>
          <t>12%</t>
        </is>
      </c>
    </row>
    <row r="192" ht="24" customHeight="1">
      <c r="A192" s="393" t="inlineStr">
        <is>
          <t>四阶1级</t>
        </is>
      </c>
      <c r="B192" s="85" t="inlineStr">
        <is>
          <t>116</t>
        </is>
      </c>
      <c r="C192" s="86" t="inlineStr">
        <is>
          <t>42</t>
        </is>
      </c>
      <c r="D192" s="86" t="inlineStr">
        <is>
          <t>81</t>
        </is>
      </c>
      <c r="E192" s="255" t="inlineStr">
        <is>
          <t>13%</t>
        </is>
      </c>
      <c r="F192" s="85" t="inlineStr">
        <is>
          <t>116</t>
        </is>
      </c>
      <c r="G192" s="86" t="inlineStr">
        <is>
          <t>38</t>
        </is>
      </c>
      <c r="H192" s="86" t="inlineStr">
        <is>
          <t>42</t>
        </is>
      </c>
      <c r="I192" s="236" t="inlineStr">
        <is>
          <t>22%</t>
        </is>
      </c>
      <c r="J192" s="132" t="inlineStr">
        <is>
          <t>116</t>
        </is>
      </c>
      <c r="K192" s="86" t="inlineStr">
        <is>
          <t>14</t>
        </is>
      </c>
      <c r="L192" s="86" t="inlineStr">
        <is>
          <t>13%</t>
        </is>
      </c>
      <c r="M192" s="236" t="inlineStr">
        <is>
          <t>13%</t>
        </is>
      </c>
    </row>
    <row r="193" ht="24" customHeight="1">
      <c r="A193" s="393" t="inlineStr">
        <is>
          <t>四阶2级</t>
        </is>
      </c>
      <c r="B193" s="85" t="inlineStr">
        <is>
          <t>124</t>
        </is>
      </c>
      <c r="C193" s="86" t="inlineStr">
        <is>
          <t>45</t>
        </is>
      </c>
      <c r="D193" s="86" t="inlineStr">
        <is>
          <t>87</t>
        </is>
      </c>
      <c r="E193" s="255" t="inlineStr">
        <is>
          <t>14%</t>
        </is>
      </c>
      <c r="F193" s="85" t="inlineStr">
        <is>
          <t>124</t>
        </is>
      </c>
      <c r="G193" s="86" t="inlineStr">
        <is>
          <t>42</t>
        </is>
      </c>
      <c r="H193" s="86" t="inlineStr">
        <is>
          <t>45</t>
        </is>
      </c>
      <c r="I193" s="236" t="inlineStr">
        <is>
          <t>24%</t>
        </is>
      </c>
      <c r="J193" s="132" t="inlineStr">
        <is>
          <t>124</t>
        </is>
      </c>
      <c r="K193" s="86" t="inlineStr">
        <is>
          <t>15</t>
        </is>
      </c>
      <c r="L193" s="86" t="inlineStr">
        <is>
          <t>14%</t>
        </is>
      </c>
      <c r="M193" s="236" t="inlineStr">
        <is>
          <t>14%</t>
        </is>
      </c>
    </row>
    <row r="194" ht="24" customHeight="1">
      <c r="A194" s="393" t="inlineStr">
        <is>
          <t>四阶3级</t>
        </is>
      </c>
      <c r="B194" s="85" t="inlineStr">
        <is>
          <t>132</t>
        </is>
      </c>
      <c r="C194" s="86" t="inlineStr">
        <is>
          <t>48</t>
        </is>
      </c>
      <c r="D194" s="86" t="inlineStr">
        <is>
          <t>93</t>
        </is>
      </c>
      <c r="E194" s="255" t="inlineStr">
        <is>
          <t>15%</t>
        </is>
      </c>
      <c r="F194" s="85" t="inlineStr">
        <is>
          <t>132</t>
        </is>
      </c>
      <c r="G194" s="86" t="inlineStr">
        <is>
          <t>47</t>
        </is>
      </c>
      <c r="H194" s="86" t="inlineStr">
        <is>
          <t>48</t>
        </is>
      </c>
      <c r="I194" s="236" t="inlineStr">
        <is>
          <t>26%</t>
        </is>
      </c>
      <c r="J194" s="132" t="inlineStr">
        <is>
          <t>132</t>
        </is>
      </c>
      <c r="K194" s="86" t="inlineStr">
        <is>
          <t>16</t>
        </is>
      </c>
      <c r="L194" s="86" t="inlineStr">
        <is>
          <t>15%</t>
        </is>
      </c>
      <c r="M194" s="236" t="inlineStr">
        <is>
          <t>15%</t>
        </is>
      </c>
    </row>
    <row r="195" ht="24" customHeight="1">
      <c r="A195" s="393" t="inlineStr">
        <is>
          <t>四阶4级</t>
        </is>
      </c>
      <c r="B195" s="85" t="inlineStr">
        <is>
          <t>141</t>
        </is>
      </c>
      <c r="C195" s="86" t="inlineStr">
        <is>
          <t>51</t>
        </is>
      </c>
      <c r="D195" s="86" t="inlineStr">
        <is>
          <t>99</t>
        </is>
      </c>
      <c r="E195" s="255" t="inlineStr">
        <is>
          <t>16%</t>
        </is>
      </c>
      <c r="F195" s="85" t="inlineStr">
        <is>
          <t>141</t>
        </is>
      </c>
      <c r="G195" s="86" t="inlineStr">
        <is>
          <t>52</t>
        </is>
      </c>
      <c r="H195" s="86" t="inlineStr">
        <is>
          <t>51</t>
        </is>
      </c>
      <c r="I195" s="236" t="inlineStr">
        <is>
          <t>28%</t>
        </is>
      </c>
      <c r="J195" s="132" t="inlineStr">
        <is>
          <t>141</t>
        </is>
      </c>
      <c r="K195" s="86" t="inlineStr">
        <is>
          <t>17</t>
        </is>
      </c>
      <c r="L195" s="86" t="inlineStr">
        <is>
          <t>16%</t>
        </is>
      </c>
      <c r="M195" s="236" t="inlineStr">
        <is>
          <t>16%</t>
        </is>
      </c>
    </row>
    <row r="196" ht="24" customHeight="1">
      <c r="A196" s="953" t="inlineStr">
        <is>
          <t>四阶5级</t>
        </is>
      </c>
      <c r="B196" s="64" t="inlineStr">
        <is>
          <t>150</t>
        </is>
      </c>
      <c r="C196" s="65" t="inlineStr">
        <is>
          <t>54</t>
        </is>
      </c>
      <c r="D196" s="65" t="inlineStr">
        <is>
          <t>105</t>
        </is>
      </c>
      <c r="E196" s="607" t="inlineStr">
        <is>
          <t>17%</t>
        </is>
      </c>
      <c r="F196" s="64" t="inlineStr">
        <is>
          <t>150</t>
        </is>
      </c>
      <c r="G196" s="65" t="inlineStr">
        <is>
          <t>57</t>
        </is>
      </c>
      <c r="H196" s="65" t="inlineStr">
        <is>
          <t>54</t>
        </is>
      </c>
      <c r="I196" s="78" t="inlineStr">
        <is>
          <t>30%</t>
        </is>
      </c>
      <c r="J196" s="77" t="inlineStr">
        <is>
          <t>150</t>
        </is>
      </c>
      <c r="K196" s="65" t="inlineStr">
        <is>
          <t>18</t>
        </is>
      </c>
      <c r="L196" s="65" t="inlineStr">
        <is>
          <t>17%</t>
        </is>
      </c>
      <c r="M196" s="78" t="inlineStr">
        <is>
          <t>17%</t>
        </is>
      </c>
    </row>
    <row r="197" ht="24" customHeight="1">
      <c r="A197" s="654" t="inlineStr">
        <is>
          <t>五阶0级</t>
        </is>
      </c>
      <c r="B197" s="61" t="inlineStr">
        <is>
          <t>159</t>
        </is>
      </c>
      <c r="C197" s="62" t="inlineStr">
        <is>
          <t>58</t>
        </is>
      </c>
      <c r="D197" s="62" t="inlineStr">
        <is>
          <t>111</t>
        </is>
      </c>
      <c r="E197" s="569" t="inlineStr">
        <is>
          <t>19%</t>
        </is>
      </c>
      <c r="F197" s="61" t="inlineStr">
        <is>
          <t>159</t>
        </is>
      </c>
      <c r="G197" s="62" t="inlineStr">
        <is>
          <t>62</t>
        </is>
      </c>
      <c r="H197" s="62" t="inlineStr">
        <is>
          <t>58</t>
        </is>
      </c>
      <c r="I197" s="63" t="inlineStr">
        <is>
          <t>33%</t>
        </is>
      </c>
      <c r="J197" s="80" t="inlineStr">
        <is>
          <t>159</t>
        </is>
      </c>
      <c r="K197" s="62" t="inlineStr">
        <is>
          <t>20</t>
        </is>
      </c>
      <c r="L197" s="62" t="inlineStr">
        <is>
          <t>19%</t>
        </is>
      </c>
      <c r="M197" s="63" t="inlineStr">
        <is>
          <t>19%</t>
        </is>
      </c>
    </row>
    <row r="198" ht="24" customHeight="1">
      <c r="A198" s="393" t="inlineStr">
        <is>
          <t>五阶1级</t>
        </is>
      </c>
      <c r="B198" s="85" t="inlineStr">
        <is>
          <t>168</t>
        </is>
      </c>
      <c r="C198" s="86" t="inlineStr">
        <is>
          <t>62</t>
        </is>
      </c>
      <c r="D198" s="86" t="inlineStr">
        <is>
          <t>117</t>
        </is>
      </c>
      <c r="E198" s="255" t="inlineStr">
        <is>
          <t>21%</t>
        </is>
      </c>
      <c r="F198" s="85" t="inlineStr">
        <is>
          <t>168</t>
        </is>
      </c>
      <c r="G198" s="86" t="inlineStr">
        <is>
          <t>67</t>
        </is>
      </c>
      <c r="H198" s="86" t="inlineStr">
        <is>
          <t>62</t>
        </is>
      </c>
      <c r="I198" s="236" t="inlineStr">
        <is>
          <t>36%</t>
        </is>
      </c>
      <c r="J198" s="132" t="inlineStr">
        <is>
          <t>168</t>
        </is>
      </c>
      <c r="K198" s="86" t="inlineStr">
        <is>
          <t>22</t>
        </is>
      </c>
      <c r="L198" s="86" t="inlineStr">
        <is>
          <t>21%</t>
        </is>
      </c>
      <c r="M198" s="236" t="inlineStr">
        <is>
          <t>21%</t>
        </is>
      </c>
    </row>
    <row r="199" ht="24" customHeight="1">
      <c r="A199" s="393" t="inlineStr">
        <is>
          <t>五阶2级</t>
        </is>
      </c>
      <c r="B199" s="85" t="inlineStr">
        <is>
          <t>179</t>
        </is>
      </c>
      <c r="C199" s="86" t="inlineStr">
        <is>
          <t>67</t>
        </is>
      </c>
      <c r="D199" s="86" t="inlineStr">
        <is>
          <t>125</t>
        </is>
      </c>
      <c r="E199" s="255" t="inlineStr">
        <is>
          <t>23%</t>
        </is>
      </c>
      <c r="F199" s="85" t="inlineStr">
        <is>
          <t>179</t>
        </is>
      </c>
      <c r="G199" s="86" t="inlineStr">
        <is>
          <t>73</t>
        </is>
      </c>
      <c r="H199" s="86" t="inlineStr">
        <is>
          <t>67</t>
        </is>
      </c>
      <c r="I199" s="236" t="inlineStr">
        <is>
          <t>39%</t>
        </is>
      </c>
      <c r="J199" s="132" t="inlineStr">
        <is>
          <t>179</t>
        </is>
      </c>
      <c r="K199" s="86" t="inlineStr">
        <is>
          <t>24</t>
        </is>
      </c>
      <c r="L199" s="86" t="inlineStr">
        <is>
          <t>23%</t>
        </is>
      </c>
      <c r="M199" s="236" t="inlineStr">
        <is>
          <t>23%</t>
        </is>
      </c>
    </row>
    <row r="200" ht="24" customHeight="1">
      <c r="A200" s="393" t="inlineStr">
        <is>
          <t>五阶3级</t>
        </is>
      </c>
      <c r="B200" s="85" t="inlineStr">
        <is>
          <t>189</t>
        </is>
      </c>
      <c r="C200" s="86" t="inlineStr">
        <is>
          <t>73</t>
        </is>
      </c>
      <c r="D200" s="86" t="inlineStr">
        <is>
          <t>133</t>
        </is>
      </c>
      <c r="E200" s="255" t="inlineStr">
        <is>
          <t>26%</t>
        </is>
      </c>
      <c r="F200" s="85" t="inlineStr">
        <is>
          <t>189</t>
        </is>
      </c>
      <c r="G200" s="86" t="inlineStr">
        <is>
          <t>79</t>
        </is>
      </c>
      <c r="H200" s="86" t="inlineStr">
        <is>
          <t>73</t>
        </is>
      </c>
      <c r="I200" s="236" t="inlineStr">
        <is>
          <t>42%</t>
        </is>
      </c>
      <c r="J200" s="132" t="inlineStr">
        <is>
          <t>189</t>
        </is>
      </c>
      <c r="K200" s="86" t="inlineStr">
        <is>
          <t>26</t>
        </is>
      </c>
      <c r="L200" s="86" t="inlineStr">
        <is>
          <t>26%</t>
        </is>
      </c>
      <c r="M200" s="236" t="inlineStr">
        <is>
          <t>26%</t>
        </is>
      </c>
    </row>
    <row r="201" ht="24" customHeight="1">
      <c r="A201" s="393" t="inlineStr">
        <is>
          <t>五阶4级</t>
        </is>
      </c>
      <c r="B201" s="85" t="inlineStr">
        <is>
          <t>202</t>
        </is>
      </c>
      <c r="C201" s="86" t="inlineStr">
        <is>
          <t>80</t>
        </is>
      </c>
      <c r="D201" s="86" t="inlineStr">
        <is>
          <t>141</t>
        </is>
      </c>
      <c r="E201" s="255" t="inlineStr">
        <is>
          <t>29%</t>
        </is>
      </c>
      <c r="F201" s="85" t="inlineStr">
        <is>
          <t>202</t>
        </is>
      </c>
      <c r="G201" s="86" t="inlineStr">
        <is>
          <t>85</t>
        </is>
      </c>
      <c r="H201" s="86" t="inlineStr">
        <is>
          <t>80</t>
        </is>
      </c>
      <c r="I201" s="236" t="inlineStr">
        <is>
          <t>46%</t>
        </is>
      </c>
      <c r="J201" s="132" t="inlineStr">
        <is>
          <t>202</t>
        </is>
      </c>
      <c r="K201" s="86" t="inlineStr">
        <is>
          <t>30</t>
        </is>
      </c>
      <c r="L201" s="86" t="inlineStr">
        <is>
          <t>29%</t>
        </is>
      </c>
      <c r="M201" s="236" t="inlineStr">
        <is>
          <t>29%</t>
        </is>
      </c>
    </row>
    <row r="202" ht="24" customHeight="1">
      <c r="A202" s="953" t="inlineStr">
        <is>
          <t>五阶5级</t>
        </is>
      </c>
      <c r="B202" s="64" t="inlineStr">
        <is>
          <t>220</t>
        </is>
      </c>
      <c r="C202" s="65" t="inlineStr">
        <is>
          <t>88</t>
        </is>
      </c>
      <c r="D202" s="65" t="inlineStr">
        <is>
          <t>150</t>
        </is>
      </c>
      <c r="E202" s="607" t="inlineStr">
        <is>
          <t>32%</t>
        </is>
      </c>
      <c r="F202" s="64" t="inlineStr">
        <is>
          <t>220</t>
        </is>
      </c>
      <c r="G202" s="65" t="inlineStr">
        <is>
          <t>92</t>
        </is>
      </c>
      <c r="H202" s="65" t="inlineStr">
        <is>
          <t>88</t>
        </is>
      </c>
      <c r="I202" s="78" t="inlineStr">
        <is>
          <t>50%</t>
        </is>
      </c>
      <c r="J202" s="77" t="inlineStr">
        <is>
          <t>220</t>
        </is>
      </c>
      <c r="K202" s="65" t="inlineStr">
        <is>
          <t>36</t>
        </is>
      </c>
      <c r="L202" s="65" t="inlineStr">
        <is>
          <t>32%</t>
        </is>
      </c>
      <c r="M202" s="78" t="inlineStr">
        <is>
          <t>32%</t>
        </is>
      </c>
    </row>
    <row r="203" ht="24" customHeight="1">
      <c r="A203" s="279" t="inlineStr">
        <is>
          <t>适用范围</t>
        </is>
      </c>
      <c r="B203" s="279" t="inlineStr">
        <is>
          <t>迟滞纹章</t>
        </is>
      </c>
      <c r="C203" s="56" t="n"/>
      <c r="D203" s="56" t="n"/>
      <c r="E203" s="56" t="n"/>
      <c r="F203" s="279" t="inlineStr">
        <is>
          <t>溯游纹章</t>
        </is>
      </c>
      <c r="G203" s="56" t="n"/>
      <c r="H203" s="56" t="n"/>
      <c r="I203" s="56" t="n"/>
      <c r="J203" s="279" t="inlineStr">
        <is>
          <t>长生纹章</t>
        </is>
      </c>
      <c r="K203" s="56" t="n"/>
      <c r="L203" s="56" t="n"/>
      <c r="M203" s="56" t="n"/>
    </row>
  </sheetData>
  <mergeCells count="33">
    <mergeCell ref="J137:M137"/>
    <mergeCell ref="F4:M4"/>
    <mergeCell ref="F71:I71"/>
    <mergeCell ref="J8:M37"/>
    <mergeCell ref="F170:I170"/>
    <mergeCell ref="A171:M171"/>
    <mergeCell ref="B104:E104"/>
    <mergeCell ref="A72:M72"/>
    <mergeCell ref="J71:M71"/>
    <mergeCell ref="B203:E203"/>
    <mergeCell ref="F1:L1"/>
    <mergeCell ref="J203:M203"/>
    <mergeCell ref="F3:M3"/>
    <mergeCell ref="A39:M39"/>
    <mergeCell ref="F5:M5"/>
    <mergeCell ref="J38:M38"/>
    <mergeCell ref="F137:I137"/>
    <mergeCell ref="F2:M2"/>
    <mergeCell ref="B71:E71"/>
    <mergeCell ref="A138:M138"/>
    <mergeCell ref="A2:A5"/>
    <mergeCell ref="A6:M6"/>
    <mergeCell ref="J170:M170"/>
    <mergeCell ref="F104:I104"/>
    <mergeCell ref="B1:E1"/>
    <mergeCell ref="B170:E170"/>
    <mergeCell ref="F203:I203"/>
    <mergeCell ref="J104:M104"/>
    <mergeCell ref="B38:E38"/>
    <mergeCell ref="A105:M105"/>
    <mergeCell ref="F38:I38"/>
    <mergeCell ref="J7:M7"/>
    <mergeCell ref="B137:E137"/>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 xmlns:r="http://schemas.openxmlformats.org/officeDocument/2006/relationships" ref="B3" r:id="rId6"/>
    <hyperlink xmlns:r="http://schemas.openxmlformats.org/officeDocument/2006/relationships" ref="C3" r:id="rId7"/>
    <hyperlink xmlns:r="http://schemas.openxmlformats.org/officeDocument/2006/relationships" ref="D3" r:id="rId8"/>
    <hyperlink xmlns:r="http://schemas.openxmlformats.org/officeDocument/2006/relationships" ref="E3" r:id="rId9"/>
    <hyperlink xmlns:r="http://schemas.openxmlformats.org/officeDocument/2006/relationships" ref="B4" r:id="rId10"/>
    <hyperlink xmlns:r="http://schemas.openxmlformats.org/officeDocument/2006/relationships" ref="C4" r:id="rId11"/>
    <hyperlink xmlns:r="http://schemas.openxmlformats.org/officeDocument/2006/relationships" ref="D4" r:id="rId12"/>
    <hyperlink xmlns:r="http://schemas.openxmlformats.org/officeDocument/2006/relationships" ref="E4" r:id="rId13"/>
    <hyperlink xmlns:r="http://schemas.openxmlformats.org/officeDocument/2006/relationships" ref="B5" r:id="rId14"/>
    <hyperlink xmlns:r="http://schemas.openxmlformats.org/officeDocument/2006/relationships" ref="C5" r:id="rId15"/>
    <hyperlink xmlns:r="http://schemas.openxmlformats.org/officeDocument/2006/relationships" ref="D5" r:id="rId16"/>
    <hyperlink xmlns:r="http://schemas.openxmlformats.org/officeDocument/2006/relationships" ref="E5" r:id="rId17"/>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20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s>
  <sheetData>
    <row r="1" ht="24" customHeight="1">
      <c r="A1" s="140" t="inlineStr">
        <is>
          <t>附魔下页</t>
        </is>
      </c>
      <c r="B1" s="24" t="inlineStr">
        <is>
          <t>名称</t>
        </is>
      </c>
      <c r="C1" s="56" t="n"/>
      <c r="D1" s="56" t="n"/>
      <c r="E1" s="56" t="n"/>
      <c r="F1" s="24" t="inlineStr">
        <is>
          <t>祝福详情：祝福模式三阶起清，暂无活动。</t>
        </is>
      </c>
      <c r="G1" s="56" t="n"/>
      <c r="H1" s="56" t="n"/>
      <c r="I1" s="56" t="n"/>
      <c r="J1" s="56" t="n"/>
      <c r="K1" s="56" t="n"/>
      <c r="L1" s="56" t="n"/>
    </row>
    <row r="2" ht="24" customHeight="1">
      <c r="A2" s="1353" t="inlineStr">
        <is>
          <t>补阙粉尘
源质合金</t>
        </is>
      </c>
      <c r="B2" s="630" t="inlineStr">
        <is>
          <t>灼焰之石</t>
        </is>
      </c>
      <c r="C2" s="631" t="inlineStr">
        <is>
          <t>熔核之石</t>
        </is>
      </c>
      <c r="D2" s="631" t="inlineStr">
        <is>
          <t>寒霜之石</t>
        </is>
      </c>
      <c r="E2" s="851" t="inlineStr">
        <is>
          <t>炫彩纹章</t>
        </is>
      </c>
      <c r="F2" s="1047" t="inlineStr">
        <is>
          <t>基础祝福：失败2点祝福值。补阙粉尘100斗豆，源质合金200斗豆。</t>
        </is>
      </c>
      <c r="G2" s="158" t="n"/>
      <c r="H2" s="158" t="n"/>
      <c r="I2" s="158" t="n"/>
      <c r="J2" s="158" t="n"/>
      <c r="K2" s="158" t="n"/>
      <c r="L2" s="158" t="n"/>
      <c r="M2" s="320" t="n"/>
    </row>
    <row r="3" ht="24" customHeight="1">
      <c r="A3" s="414" t="n"/>
      <c r="B3" s="638" t="inlineStr">
        <is>
          <t>幽蓝之石</t>
        </is>
      </c>
      <c r="C3" s="639" t="inlineStr">
        <is>
          <t>疾风之石</t>
        </is>
      </c>
      <c r="D3" s="639" t="inlineStr">
        <is>
          <t>迅影之石</t>
        </is>
      </c>
      <c r="E3" s="853" t="inlineStr">
        <is>
          <t>虚空纹章</t>
        </is>
      </c>
      <c r="F3" s="1354" t="inlineStr">
        <is>
          <t>春节祝福：失败2点祝福值。补阙粉尘100斗豆，源质合金200斗豆。</t>
        </is>
      </c>
      <c r="G3" s="158" t="n"/>
      <c r="H3" s="158" t="n"/>
      <c r="I3" s="158" t="n"/>
      <c r="J3" s="158" t="n"/>
      <c r="K3" s="158" t="n"/>
      <c r="L3" s="158" t="n"/>
      <c r="M3" s="159" t="n"/>
    </row>
    <row r="4" ht="24" customHeight="1">
      <c r="A4" s="414" t="n"/>
      <c r="B4" s="638" t="inlineStr">
        <is>
          <t>大地之石</t>
        </is>
      </c>
      <c r="C4" s="639" t="inlineStr">
        <is>
          <t>坚岩之石</t>
        </is>
      </c>
      <c r="D4" s="639" t="inlineStr">
        <is>
          <t>幻梦之石</t>
        </is>
      </c>
      <c r="E4" s="853" t="inlineStr">
        <is>
          <t>音波纹章</t>
        </is>
      </c>
      <c r="F4" s="1354" t="inlineStr">
        <is>
          <t>周年祝福：失败2点祝福值。补阙粉尘100斗豆，源质合金200斗豆。</t>
        </is>
      </c>
      <c r="G4" s="158" t="n"/>
      <c r="H4" s="158" t="n"/>
      <c r="I4" s="158" t="n"/>
      <c r="J4" s="158" t="n"/>
      <c r="K4" s="158" t="n"/>
      <c r="L4" s="158" t="n"/>
      <c r="M4" s="159" t="n"/>
    </row>
    <row r="5" ht="24" customHeight="1">
      <c r="A5" s="414" t="n"/>
      <c r="B5" s="646" t="inlineStr">
        <is>
          <t>混沌纹章</t>
        </is>
      </c>
      <c r="C5" s="647" t="inlineStr">
        <is>
          <t>束缚纹章</t>
        </is>
      </c>
      <c r="D5" s="647" t="inlineStr">
        <is>
          <t>灵动纹章</t>
        </is>
      </c>
      <c r="E5" s="943" t="inlineStr">
        <is>
          <t>祝福效果</t>
        </is>
      </c>
      <c r="F5" s="1355" t="inlineStr">
        <is>
          <t>中秋祝福：失败2点祝福值。补阙粉尘100斗豆，源质合金200斗豆。</t>
        </is>
      </c>
      <c r="G5" s="270" t="n"/>
      <c r="H5" s="270" t="n"/>
      <c r="I5" s="270" t="n"/>
      <c r="J5" s="270" t="n"/>
      <c r="K5" s="270" t="n"/>
      <c r="L5" s="270" t="n"/>
      <c r="M5" s="510" t="n"/>
    </row>
    <row r="6" ht="24" customHeight="1">
      <c r="A6" s="151" t="inlineStr"/>
    </row>
    <row r="7" ht="24" customHeight="1">
      <c r="A7" s="202" t="inlineStr">
        <is>
          <t>等级</t>
        </is>
      </c>
      <c r="B7" s="227" t="inlineStr">
        <is>
          <t>战斗力</t>
        </is>
      </c>
      <c r="C7" s="227" t="inlineStr">
        <is>
          <t>祝福值</t>
        </is>
      </c>
      <c r="D7" s="227" t="inlineStr">
        <is>
          <t>单次粉尘</t>
        </is>
      </c>
      <c r="E7" s="206" t="inlineStr">
        <is>
          <t>满值粉尘</t>
        </is>
      </c>
      <c r="F7" s="202" t="inlineStr">
        <is>
          <t>战斗力</t>
        </is>
      </c>
      <c r="G7" s="227" t="inlineStr">
        <is>
          <t>祝福值</t>
        </is>
      </c>
      <c r="H7" s="227" t="inlineStr">
        <is>
          <t>单次合金</t>
        </is>
      </c>
      <c r="I7" s="204" t="inlineStr">
        <is>
          <t>满值合金</t>
        </is>
      </c>
      <c r="J7" s="388" t="inlineStr">
        <is>
          <t>效果说明</t>
        </is>
      </c>
      <c r="K7" s="3" t="n"/>
      <c r="L7" s="3" t="n"/>
      <c r="M7" s="3" t="n"/>
    </row>
    <row r="8" ht="24" customHeight="1">
      <c r="A8" s="664" t="inlineStr">
        <is>
          <t>一阶0级</t>
        </is>
      </c>
      <c r="B8" s="319" t="inlineStr">
        <is>
          <t>1</t>
        </is>
      </c>
      <c r="C8" s="74" t="inlineStr">
        <is>
          <t>10</t>
        </is>
      </c>
      <c r="D8" s="74" t="inlineStr">
        <is>
          <t>1</t>
        </is>
      </c>
      <c r="E8" s="770">
        <f>ROUNDUP((C8/2+1),0)*D8</f>
        <v/>
      </c>
      <c r="F8" s="319" t="inlineStr">
        <is>
          <t>1</t>
        </is>
      </c>
      <c r="G8" s="74" t="inlineStr">
        <is>
          <t>8</t>
        </is>
      </c>
      <c r="H8" s="74" t="inlineStr">
        <is>
          <t>1</t>
        </is>
      </c>
      <c r="I8" s="770">
        <f>ROUNDUP((G8/2+1),0)*H8</f>
        <v/>
      </c>
      <c r="J8" s="1357" t="inlineStr">
        <is>
          <t>炫彩纹章
三阶1级：拿出该武器后，提升自身武器韧性12%，持续2回合，反弹其12%伤害。
五阶3级：拿出该武器后，提升自身武器韧性20%，持续2回合，反弹其20%伤害。
虚空纹章
三阶1级：拿出该武器后，当自身生命值低于50%时，会将接下来承受的2次敌方攻击伤害的15%转化为自身生命值恢复。
五阶3级：拿出该武器后，当自身生命值低于50%时，会将接下来承受的2次敌方攻击伤害的25%转化为自身生命值恢复。
音波纹章
三阶1级：该武器攻击对手后，对手接下来3回合行动时，分别受到自身速度20%，30%，40%的音波伤害。
五阶3级：该武器攻击对手后，对手接下来3回合行动时，分别受到自身速度35%，45%，55%的音波伤害。
混沌纹章
三阶1级：拿出该武器后，提升自身力量30%，持续2回合，30%概率额外提升自身力量12%。
五阶3级：拿出该武器后，提升自身力量50%，持续2回合，50%概率额外提升自身力量20%。
束缚纹章
三阶1级：该武器攻击对手后，降低对手15%速度值，15%武器韧性，持续2回合。
五阶3级：该武器攻击对手后，降低对手25%速度值，25%武器韧性，持续2回合。
灵动纹章
三阶1级：拿出该武器后，提升自身敏捷15%，速度  6%，最多提升2次。持续整场战斗。
五阶3级：拿出该武器后，提升自身敏捷26%，速度10%，最多提升2次。持续整场战斗。</t>
        </is>
      </c>
      <c r="K8" s="3" t="n"/>
      <c r="L8" s="3" t="n"/>
      <c r="M8" s="3" t="n"/>
    </row>
    <row r="9" ht="24" customHeight="1">
      <c r="A9" s="393" t="inlineStr">
        <is>
          <t>一阶1级</t>
        </is>
      </c>
      <c r="B9" s="85" t="inlineStr">
        <is>
          <t>2</t>
        </is>
      </c>
      <c r="C9" s="86" t="inlineStr">
        <is>
          <t>16</t>
        </is>
      </c>
      <c r="D9" s="86" t="inlineStr">
        <is>
          <t>1</t>
        </is>
      </c>
      <c r="E9" s="255">
        <f>ROUNDUP((C9/2+1),0)*D9</f>
        <v/>
      </c>
      <c r="F9" s="85" t="inlineStr">
        <is>
          <t>2</t>
        </is>
      </c>
      <c r="G9" s="86" t="inlineStr">
        <is>
          <t>12</t>
        </is>
      </c>
      <c r="H9" s="86" t="inlineStr">
        <is>
          <t>1</t>
        </is>
      </c>
      <c r="I9" s="255">
        <f>ROUNDUP((G9/2+1),0)*H9</f>
        <v/>
      </c>
      <c r="J9" s="11" t="n"/>
    </row>
    <row r="10" ht="24" customHeight="1">
      <c r="A10" s="393" t="inlineStr">
        <is>
          <t>一阶2级</t>
        </is>
      </c>
      <c r="B10" s="85" t="inlineStr">
        <is>
          <t>3</t>
        </is>
      </c>
      <c r="C10" s="86" t="inlineStr">
        <is>
          <t>22</t>
        </is>
      </c>
      <c r="D10" s="86" t="inlineStr">
        <is>
          <t>2</t>
        </is>
      </c>
      <c r="E10" s="255">
        <f>ROUNDUP((C10/2+1),0)*D10</f>
        <v/>
      </c>
      <c r="F10" s="85" t="inlineStr">
        <is>
          <t>3</t>
        </is>
      </c>
      <c r="G10" s="86" t="inlineStr">
        <is>
          <t>20</t>
        </is>
      </c>
      <c r="H10" s="86" t="inlineStr">
        <is>
          <t>2</t>
        </is>
      </c>
      <c r="I10" s="255">
        <f>ROUNDUP((G10/2+1),0)*H10</f>
        <v/>
      </c>
      <c r="J10" s="11" t="n"/>
    </row>
    <row r="11" ht="24" customHeight="1">
      <c r="A11" s="393" t="inlineStr">
        <is>
          <t>一阶3级</t>
        </is>
      </c>
      <c r="B11" s="85" t="inlineStr">
        <is>
          <t>4</t>
        </is>
      </c>
      <c r="C11" s="86" t="inlineStr">
        <is>
          <t>30</t>
        </is>
      </c>
      <c r="D11" s="86" t="inlineStr">
        <is>
          <t>2</t>
        </is>
      </c>
      <c r="E11" s="255">
        <f>ROUNDUP((C11/2+1),0)*D11</f>
        <v/>
      </c>
      <c r="F11" s="85" t="inlineStr">
        <is>
          <t>4</t>
        </is>
      </c>
      <c r="G11" s="86" t="inlineStr">
        <is>
          <t>28</t>
        </is>
      </c>
      <c r="H11" s="86" t="inlineStr">
        <is>
          <t>2</t>
        </is>
      </c>
      <c r="I11" s="255">
        <f>ROUNDUP((G11/2+1),0)*H11</f>
        <v/>
      </c>
      <c r="J11" s="11" t="n"/>
    </row>
    <row r="12" ht="24" customHeight="1">
      <c r="A12" s="393" t="inlineStr">
        <is>
          <t>一阶4级</t>
        </is>
      </c>
      <c r="B12" s="85" t="inlineStr">
        <is>
          <t>5</t>
        </is>
      </c>
      <c r="C12" s="86" t="inlineStr">
        <is>
          <t>40</t>
        </is>
      </c>
      <c r="D12" s="86" t="inlineStr">
        <is>
          <t>3</t>
        </is>
      </c>
      <c r="E12" s="255">
        <f>ROUNDUP((C12/2+1),0)*D12</f>
        <v/>
      </c>
      <c r="F12" s="85" t="inlineStr">
        <is>
          <t>5</t>
        </is>
      </c>
      <c r="G12" s="86" t="inlineStr">
        <is>
          <t>36</t>
        </is>
      </c>
      <c r="H12" s="86" t="inlineStr">
        <is>
          <t>3</t>
        </is>
      </c>
      <c r="I12" s="255">
        <f>ROUNDUP((G12/2+1),0)*H12</f>
        <v/>
      </c>
      <c r="J12" s="11" t="n"/>
    </row>
    <row r="13" ht="24" customHeight="1">
      <c r="A13" s="953" t="inlineStr">
        <is>
          <t>一阶5级</t>
        </is>
      </c>
      <c r="B13" s="64" t="inlineStr">
        <is>
          <t>6</t>
        </is>
      </c>
      <c r="C13" s="65" t="inlineStr">
        <is>
          <t>50</t>
        </is>
      </c>
      <c r="D13" s="65" t="inlineStr">
        <is>
          <t>3</t>
        </is>
      </c>
      <c r="E13" s="607">
        <f>ROUNDUP((C13/2+1),0)*D13</f>
        <v/>
      </c>
      <c r="F13" s="64" t="inlineStr">
        <is>
          <t>6</t>
        </is>
      </c>
      <c r="G13" s="65" t="inlineStr">
        <is>
          <t>48</t>
        </is>
      </c>
      <c r="H13" s="65" t="inlineStr">
        <is>
          <t>3</t>
        </is>
      </c>
      <c r="I13" s="607">
        <f>ROUNDUP((G13/2+1),0)*H13</f>
        <v/>
      </c>
      <c r="J13" s="11" t="n"/>
    </row>
    <row r="14" ht="24" customHeight="1">
      <c r="A14" s="654" t="inlineStr">
        <is>
          <t>二阶0级</t>
        </is>
      </c>
      <c r="B14" s="61" t="inlineStr">
        <is>
          <t>7</t>
        </is>
      </c>
      <c r="C14" s="62" t="inlineStr">
        <is>
          <t>60</t>
        </is>
      </c>
      <c r="D14" s="62" t="inlineStr">
        <is>
          <t>4</t>
        </is>
      </c>
      <c r="E14" s="569">
        <f>ROUNDUP((C14/2+1),0)*D14</f>
        <v/>
      </c>
      <c r="F14" s="61" t="inlineStr">
        <is>
          <t>7</t>
        </is>
      </c>
      <c r="G14" s="62" t="inlineStr">
        <is>
          <t>56</t>
        </is>
      </c>
      <c r="H14" s="62" t="inlineStr">
        <is>
          <t>4</t>
        </is>
      </c>
      <c r="I14" s="569">
        <f>ROUNDUP((G14/2+1),0)*H14</f>
        <v/>
      </c>
      <c r="J14" s="11" t="n"/>
    </row>
    <row r="15" ht="24" customHeight="1">
      <c r="A15" s="393" t="inlineStr">
        <is>
          <t>二阶1级</t>
        </is>
      </c>
      <c r="B15" s="85" t="inlineStr">
        <is>
          <t>8</t>
        </is>
      </c>
      <c r="C15" s="86" t="inlineStr">
        <is>
          <t>72</t>
        </is>
      </c>
      <c r="D15" s="86" t="inlineStr">
        <is>
          <t>4</t>
        </is>
      </c>
      <c r="E15" s="255">
        <f>ROUNDUP((C15/2+1),0)*D15</f>
        <v/>
      </c>
      <c r="F15" s="85" t="inlineStr">
        <is>
          <t>8.5</t>
        </is>
      </c>
      <c r="G15" s="86" t="inlineStr">
        <is>
          <t>66</t>
        </is>
      </c>
      <c r="H15" s="86" t="inlineStr">
        <is>
          <t>4</t>
        </is>
      </c>
      <c r="I15" s="255">
        <f>ROUNDUP((G15/2+1),0)*H15</f>
        <v/>
      </c>
      <c r="J15" s="11" t="n"/>
    </row>
    <row r="16" ht="24" customHeight="1">
      <c r="A16" s="393" t="inlineStr">
        <is>
          <t>二阶2级</t>
        </is>
      </c>
      <c r="B16" s="85" t="inlineStr">
        <is>
          <t>9</t>
        </is>
      </c>
      <c r="C16" s="86" t="inlineStr">
        <is>
          <t>86</t>
        </is>
      </c>
      <c r="D16" s="86" t="inlineStr">
        <is>
          <t>5</t>
        </is>
      </c>
      <c r="E16" s="255">
        <f>ROUNDUP((C16/2+1),0)*D16</f>
        <v/>
      </c>
      <c r="F16" s="85" t="inlineStr">
        <is>
          <t>10</t>
        </is>
      </c>
      <c r="G16" s="86" t="inlineStr">
        <is>
          <t>80</t>
        </is>
      </c>
      <c r="H16" s="86" t="inlineStr">
        <is>
          <t>5</t>
        </is>
      </c>
      <c r="I16" s="255">
        <f>ROUNDUP((G16/2+1),0)*H16</f>
        <v/>
      </c>
      <c r="J16" s="11" t="n"/>
    </row>
    <row r="17" ht="24" customHeight="1">
      <c r="A17" s="393" t="inlineStr">
        <is>
          <t>二阶3级</t>
        </is>
      </c>
      <c r="B17" s="85" t="inlineStr">
        <is>
          <t>10</t>
        </is>
      </c>
      <c r="C17" s="86" t="inlineStr">
        <is>
          <t>100</t>
        </is>
      </c>
      <c r="D17" s="86" t="inlineStr">
        <is>
          <t>5</t>
        </is>
      </c>
      <c r="E17" s="255">
        <f>ROUNDUP((C17/2+1),0)*D17</f>
        <v/>
      </c>
      <c r="F17" s="85" t="inlineStr">
        <is>
          <t>12</t>
        </is>
      </c>
      <c r="G17" s="86" t="inlineStr">
        <is>
          <t>88</t>
        </is>
      </c>
      <c r="H17" s="86" t="inlineStr">
        <is>
          <t>5</t>
        </is>
      </c>
      <c r="I17" s="255">
        <f>ROUNDUP((G17/2+1),0)*H17</f>
        <v/>
      </c>
      <c r="J17" s="11" t="n"/>
    </row>
    <row r="18" ht="24" customHeight="1">
      <c r="A18" s="393" t="inlineStr">
        <is>
          <t>二阶4级</t>
        </is>
      </c>
      <c r="B18" s="85" t="inlineStr">
        <is>
          <t>11.5</t>
        </is>
      </c>
      <c r="C18" s="86" t="inlineStr">
        <is>
          <t>120</t>
        </is>
      </c>
      <c r="D18" s="86" t="inlineStr">
        <is>
          <t>6</t>
        </is>
      </c>
      <c r="E18" s="255">
        <f>ROUNDUP((C18/2+1),0)*D18</f>
        <v/>
      </c>
      <c r="F18" s="85" t="inlineStr">
        <is>
          <t>14</t>
        </is>
      </c>
      <c r="G18" s="86" t="inlineStr">
        <is>
          <t>100</t>
        </is>
      </c>
      <c r="H18" s="86" t="inlineStr">
        <is>
          <t>6</t>
        </is>
      </c>
      <c r="I18" s="255">
        <f>ROUNDUP((G18/2+1),0)*H18</f>
        <v/>
      </c>
      <c r="J18" s="11" t="n"/>
    </row>
    <row r="19" ht="24" customHeight="1">
      <c r="A19" s="953" t="inlineStr">
        <is>
          <t>二阶5级</t>
        </is>
      </c>
      <c r="B19" s="64" t="inlineStr">
        <is>
          <t>12.5</t>
        </is>
      </c>
      <c r="C19" s="65" t="inlineStr">
        <is>
          <t>140</t>
        </is>
      </c>
      <c r="D19" s="65" t="inlineStr">
        <is>
          <t>6</t>
        </is>
      </c>
      <c r="E19" s="607">
        <f>ROUNDUP((C19/2+1),0)*D19</f>
        <v/>
      </c>
      <c r="F19" s="64" t="inlineStr">
        <is>
          <t>16</t>
        </is>
      </c>
      <c r="G19" s="65" t="inlineStr">
        <is>
          <t>110</t>
        </is>
      </c>
      <c r="H19" s="65" t="inlineStr">
        <is>
          <t>6</t>
        </is>
      </c>
      <c r="I19" s="607">
        <f>ROUNDUP((G19/2+1),0)*H19</f>
        <v/>
      </c>
      <c r="J19" s="11" t="n"/>
    </row>
    <row r="20" ht="24" customHeight="1">
      <c r="A20" s="654" t="inlineStr">
        <is>
          <t>三阶0级</t>
        </is>
      </c>
      <c r="B20" s="61" t="inlineStr">
        <is>
          <t>14</t>
        </is>
      </c>
      <c r="C20" s="62" t="inlineStr">
        <is>
          <t>150</t>
        </is>
      </c>
      <c r="D20" s="62" t="inlineStr">
        <is>
          <t>7</t>
        </is>
      </c>
      <c r="E20" s="569">
        <f>ROUNDUP((C20/2+1),0)*D20</f>
        <v/>
      </c>
      <c r="F20" s="61" t="inlineStr">
        <is>
          <t>18</t>
        </is>
      </c>
      <c r="G20" s="62" t="inlineStr">
        <is>
          <t>120</t>
        </is>
      </c>
      <c r="H20" s="62" t="inlineStr">
        <is>
          <t>7</t>
        </is>
      </c>
      <c r="I20" s="569">
        <f>ROUNDUP((G20/2+1),0)*H20</f>
        <v/>
      </c>
      <c r="J20" s="11" t="n"/>
    </row>
    <row r="21" ht="24" customHeight="1">
      <c r="A21" s="393" t="inlineStr">
        <is>
          <t>三阶1级</t>
        </is>
      </c>
      <c r="B21" s="85" t="inlineStr">
        <is>
          <t>16</t>
        </is>
      </c>
      <c r="C21" s="86" t="inlineStr">
        <is>
          <t>170</t>
        </is>
      </c>
      <c r="D21" s="86" t="inlineStr">
        <is>
          <t>7</t>
        </is>
      </c>
      <c r="E21" s="255">
        <f>ROUNDUP((C21/2+1),0)*D21</f>
        <v/>
      </c>
      <c r="F21" s="85" t="inlineStr">
        <is>
          <t>20</t>
        </is>
      </c>
      <c r="G21" s="86" t="inlineStr">
        <is>
          <t>160</t>
        </is>
      </c>
      <c r="H21" s="86" t="inlineStr">
        <is>
          <t>7</t>
        </is>
      </c>
      <c r="I21" s="255">
        <f>ROUNDUP((G21/2+1),0)*H21</f>
        <v/>
      </c>
      <c r="J21" s="11" t="n"/>
    </row>
    <row r="22" ht="24" customHeight="1">
      <c r="A22" s="393" t="inlineStr">
        <is>
          <t>三阶2级</t>
        </is>
      </c>
      <c r="B22" s="85" t="inlineStr">
        <is>
          <t>18</t>
        </is>
      </c>
      <c r="C22" s="86" t="inlineStr">
        <is>
          <t>190</t>
        </is>
      </c>
      <c r="D22" s="86" t="inlineStr">
        <is>
          <t>8</t>
        </is>
      </c>
      <c r="E22" s="255">
        <f>ROUNDUP((C22/2+1),0)*D22</f>
        <v/>
      </c>
      <c r="F22" s="85" t="inlineStr">
        <is>
          <t>22</t>
        </is>
      </c>
      <c r="G22" s="86" t="inlineStr">
        <is>
          <t>200</t>
        </is>
      </c>
      <c r="H22" s="86" t="inlineStr">
        <is>
          <t>8</t>
        </is>
      </c>
      <c r="I22" s="255">
        <f>ROUNDUP((G22/2+1),0)*H22</f>
        <v/>
      </c>
      <c r="J22" s="11" t="n"/>
    </row>
    <row r="23" ht="24" customHeight="1">
      <c r="A23" s="393" t="inlineStr">
        <is>
          <t>三阶3级</t>
        </is>
      </c>
      <c r="B23" s="85" t="inlineStr">
        <is>
          <t>20</t>
        </is>
      </c>
      <c r="C23" s="86" t="inlineStr">
        <is>
          <t>220</t>
        </is>
      </c>
      <c r="D23" s="86" t="inlineStr">
        <is>
          <t>8</t>
        </is>
      </c>
      <c r="E23" s="255">
        <f>ROUNDUP((C23/2+1),0)*D23</f>
        <v/>
      </c>
      <c r="F23" s="85" t="inlineStr">
        <is>
          <t>24</t>
        </is>
      </c>
      <c r="G23" s="86" t="inlineStr">
        <is>
          <t>240</t>
        </is>
      </c>
      <c r="H23" s="86" t="inlineStr">
        <is>
          <t>8</t>
        </is>
      </c>
      <c r="I23" s="255">
        <f>ROUNDUP((G23/2+1),0)*H23</f>
        <v/>
      </c>
      <c r="J23" s="11" t="n"/>
    </row>
    <row r="24" ht="24" customHeight="1">
      <c r="A24" s="393" t="inlineStr">
        <is>
          <t>三阶4级</t>
        </is>
      </c>
      <c r="B24" s="85" t="inlineStr">
        <is>
          <t>22</t>
        </is>
      </c>
      <c r="C24" s="86" t="inlineStr">
        <is>
          <t>240</t>
        </is>
      </c>
      <c r="D24" s="86" t="inlineStr">
        <is>
          <t>9</t>
        </is>
      </c>
      <c r="E24" s="255">
        <f>ROUNDUP((C24/2+1),0)*D24</f>
        <v/>
      </c>
      <c r="F24" s="85" t="inlineStr">
        <is>
          <t>28</t>
        </is>
      </c>
      <c r="G24" s="86" t="inlineStr">
        <is>
          <t>300</t>
        </is>
      </c>
      <c r="H24" s="86" t="inlineStr">
        <is>
          <t>9</t>
        </is>
      </c>
      <c r="I24" s="255">
        <f>ROUNDUP((G24/2+1),0)*H24</f>
        <v/>
      </c>
      <c r="J24" s="11" t="n"/>
    </row>
    <row r="25" ht="24" customHeight="1">
      <c r="A25" s="953" t="inlineStr">
        <is>
          <t>三阶5级</t>
        </is>
      </c>
      <c r="B25" s="64" t="inlineStr">
        <is>
          <t>25</t>
        </is>
      </c>
      <c r="C25" s="65" t="inlineStr">
        <is>
          <t>280</t>
        </is>
      </c>
      <c r="D25" s="65" t="inlineStr">
        <is>
          <t>9</t>
        </is>
      </c>
      <c r="E25" s="607">
        <f>ROUNDUP((C25/2+1),0)*D25</f>
        <v/>
      </c>
      <c r="F25" s="64" t="inlineStr">
        <is>
          <t>32</t>
        </is>
      </c>
      <c r="G25" s="65" t="inlineStr">
        <is>
          <t>380</t>
        </is>
      </c>
      <c r="H25" s="65" t="inlineStr">
        <is>
          <t>9</t>
        </is>
      </c>
      <c r="I25" s="607">
        <f>ROUNDUP((G25/2+1),0)*H25</f>
        <v/>
      </c>
      <c r="J25" s="11" t="n"/>
    </row>
    <row r="26" ht="24" customHeight="1">
      <c r="A26" s="654" t="inlineStr">
        <is>
          <t>四阶0级</t>
        </is>
      </c>
      <c r="B26" s="61" t="inlineStr">
        <is>
          <t>26</t>
        </is>
      </c>
      <c r="C26" s="62" t="inlineStr">
        <is>
          <t>300</t>
        </is>
      </c>
      <c r="D26" s="62" t="inlineStr">
        <is>
          <t>10</t>
        </is>
      </c>
      <c r="E26" s="569">
        <f>ROUNDUP((C26/2+1),0)*D26</f>
        <v/>
      </c>
      <c r="F26" s="61" t="inlineStr">
        <is>
          <t>36</t>
        </is>
      </c>
      <c r="G26" s="62" t="inlineStr">
        <is>
          <t>500</t>
        </is>
      </c>
      <c r="H26" s="62" t="inlineStr">
        <is>
          <t>10</t>
        </is>
      </c>
      <c r="I26" s="569">
        <f>ROUNDUP((G26/2+1),0)*H26</f>
        <v/>
      </c>
      <c r="J26" s="11" t="n"/>
    </row>
    <row r="27" ht="24" customHeight="1">
      <c r="A27" s="393" t="inlineStr">
        <is>
          <t>四阶1级</t>
        </is>
      </c>
      <c r="B27" s="85" t="inlineStr">
        <is>
          <t>28</t>
        </is>
      </c>
      <c r="C27" s="86" t="inlineStr">
        <is>
          <t>320</t>
        </is>
      </c>
      <c r="D27" s="86" t="inlineStr">
        <is>
          <t>10</t>
        </is>
      </c>
      <c r="E27" s="255">
        <f>ROUNDUP((C27/2+1),0)*D27</f>
        <v/>
      </c>
      <c r="F27" s="85" t="inlineStr">
        <is>
          <t>40</t>
        </is>
      </c>
      <c r="G27" s="74" t="inlineStr">
        <is>
          <t>600</t>
        </is>
      </c>
      <c r="H27" s="86" t="inlineStr">
        <is>
          <t>10</t>
        </is>
      </c>
      <c r="I27" s="255">
        <f>ROUNDUP((G27/2+1),0)*H27</f>
        <v/>
      </c>
      <c r="J27" s="11" t="n"/>
    </row>
    <row r="28" ht="24" customHeight="1">
      <c r="A28" s="393" t="inlineStr">
        <is>
          <t>四阶2级</t>
        </is>
      </c>
      <c r="B28" s="85" t="inlineStr">
        <is>
          <t>30</t>
        </is>
      </c>
      <c r="C28" s="86" t="inlineStr">
        <is>
          <t>340</t>
        </is>
      </c>
      <c r="D28" s="86" t="inlineStr">
        <is>
          <t>11</t>
        </is>
      </c>
      <c r="E28" s="255">
        <f>ROUNDUP((C28/2+1),0)*D28</f>
        <v/>
      </c>
      <c r="F28" s="85" t="inlineStr">
        <is>
          <t>45</t>
        </is>
      </c>
      <c r="G28" s="74" t="inlineStr">
        <is>
          <t>800</t>
        </is>
      </c>
      <c r="H28" s="86" t="inlineStr">
        <is>
          <t>11</t>
        </is>
      </c>
      <c r="I28" s="255">
        <f>ROUNDUP((G28/2+1),0)*H28</f>
        <v/>
      </c>
      <c r="J28" s="11" t="n"/>
    </row>
    <row r="29" ht="24" customHeight="1">
      <c r="A29" s="393" t="inlineStr">
        <is>
          <t>四阶3级</t>
        </is>
      </c>
      <c r="B29" s="85" t="inlineStr">
        <is>
          <t>31</t>
        </is>
      </c>
      <c r="C29" s="86" t="inlineStr">
        <is>
          <t>380</t>
        </is>
      </c>
      <c r="D29" s="86" t="inlineStr">
        <is>
          <t>11</t>
        </is>
      </c>
      <c r="E29" s="255">
        <f>ROUNDUP((C29/2+1),0)*D29</f>
        <v/>
      </c>
      <c r="F29" s="85" t="inlineStr">
        <is>
          <t>50</t>
        </is>
      </c>
      <c r="G29" s="74" t="inlineStr">
        <is>
          <t>1000</t>
        </is>
      </c>
      <c r="H29" s="86" t="inlineStr">
        <is>
          <t>11</t>
        </is>
      </c>
      <c r="I29" s="255">
        <f>ROUNDUP((G29/2+1),0)*H29</f>
        <v/>
      </c>
      <c r="J29" s="11" t="n"/>
    </row>
    <row r="30" ht="24" customHeight="1">
      <c r="A30" s="393" t="inlineStr">
        <is>
          <t>四阶4级</t>
        </is>
      </c>
      <c r="B30" s="85" t="inlineStr">
        <is>
          <t>33</t>
        </is>
      </c>
      <c r="C30" s="86" t="inlineStr">
        <is>
          <t>420</t>
        </is>
      </c>
      <c r="D30" s="86" t="inlineStr">
        <is>
          <t>11</t>
        </is>
      </c>
      <c r="E30" s="255">
        <f>ROUNDUP((C30/2+1),0)*D30</f>
        <v/>
      </c>
      <c r="F30" s="85" t="inlineStr">
        <is>
          <t>55</t>
        </is>
      </c>
      <c r="G30" s="74" t="inlineStr">
        <is>
          <t>1200</t>
        </is>
      </c>
      <c r="H30" s="86" t="inlineStr">
        <is>
          <t>11</t>
        </is>
      </c>
      <c r="I30" s="255">
        <f>ROUNDUP((G30/2+1),0)*H30</f>
        <v/>
      </c>
      <c r="J30" s="11" t="n"/>
    </row>
    <row r="31" ht="24" customHeight="1">
      <c r="A31" s="395" t="inlineStr">
        <is>
          <t>四阶5级</t>
        </is>
      </c>
      <c r="B31" s="256" t="inlineStr">
        <is>
          <t>35</t>
        </is>
      </c>
      <c r="C31" s="139" t="inlineStr">
        <is>
          <t>460</t>
        </is>
      </c>
      <c r="D31" s="139" t="inlineStr">
        <is>
          <t>12</t>
        </is>
      </c>
      <c r="E31" s="570">
        <f>ROUNDUP((C31/2+1),0)*D31</f>
        <v/>
      </c>
      <c r="F31" s="256" t="inlineStr">
        <is>
          <t>60</t>
        </is>
      </c>
      <c r="G31" s="1356" t="inlineStr">
        <is>
          <t>1400</t>
        </is>
      </c>
      <c r="H31" s="139" t="inlineStr">
        <is>
          <t>12</t>
        </is>
      </c>
      <c r="I31" s="570">
        <f>ROUNDUP((G31/2+1),0)*H31</f>
        <v/>
      </c>
      <c r="J31" s="11" t="n"/>
    </row>
    <row r="32" ht="24" customHeight="1">
      <c r="A32" s="664" t="inlineStr">
        <is>
          <t>五阶0级</t>
        </is>
      </c>
      <c r="B32" s="319" t="inlineStr">
        <is>
          <t>37</t>
        </is>
      </c>
      <c r="C32" s="74" t="inlineStr">
        <is>
          <t>500</t>
        </is>
      </c>
      <c r="D32" s="74" t="inlineStr">
        <is>
          <t>12</t>
        </is>
      </c>
      <c r="E32" s="770">
        <f>ROUNDUP((C32/2+1),0)*D32</f>
        <v/>
      </c>
      <c r="F32" s="319" t="inlineStr">
        <is>
          <t>66</t>
        </is>
      </c>
      <c r="G32" s="74" t="inlineStr">
        <is>
          <t>1500</t>
        </is>
      </c>
      <c r="H32" s="74" t="inlineStr">
        <is>
          <t>12</t>
        </is>
      </c>
      <c r="I32" s="770">
        <f>ROUNDUP((G32/2+1),0)*H32</f>
        <v/>
      </c>
      <c r="J32" s="11" t="n"/>
    </row>
    <row r="33" ht="24" customHeight="1">
      <c r="A33" s="393" t="inlineStr">
        <is>
          <t>五阶1级</t>
        </is>
      </c>
      <c r="B33" s="85" t="inlineStr">
        <is>
          <t>39</t>
        </is>
      </c>
      <c r="C33" s="86" t="inlineStr">
        <is>
          <t>550</t>
        </is>
      </c>
      <c r="D33" s="86" t="inlineStr">
        <is>
          <t>12</t>
        </is>
      </c>
      <c r="E33" s="255">
        <f>ROUNDUP((C33/2+1),0)*D33</f>
        <v/>
      </c>
      <c r="F33" s="85" t="inlineStr">
        <is>
          <t>72</t>
        </is>
      </c>
      <c r="G33" s="74" t="inlineStr">
        <is>
          <t>1550</t>
        </is>
      </c>
      <c r="H33" s="86" t="inlineStr">
        <is>
          <t>12</t>
        </is>
      </c>
      <c r="I33" s="255">
        <f>ROUNDUP((G33/2+1),0)*H33</f>
        <v/>
      </c>
      <c r="J33" s="11" t="n"/>
    </row>
    <row r="34" ht="24" customHeight="1">
      <c r="A34" s="393" t="inlineStr">
        <is>
          <t>五阶2级</t>
        </is>
      </c>
      <c r="B34" s="85" t="inlineStr">
        <is>
          <t>41</t>
        </is>
      </c>
      <c r="C34" s="86" t="inlineStr">
        <is>
          <t>600</t>
        </is>
      </c>
      <c r="D34" s="86" t="inlineStr">
        <is>
          <t>13</t>
        </is>
      </c>
      <c r="E34" s="255">
        <f>ROUNDUP((C34/2+1),0)*D34</f>
        <v/>
      </c>
      <c r="F34" s="85" t="inlineStr">
        <is>
          <t>78</t>
        </is>
      </c>
      <c r="G34" s="74" t="inlineStr">
        <is>
          <t>1600</t>
        </is>
      </c>
      <c r="H34" s="86" t="inlineStr">
        <is>
          <t>13</t>
        </is>
      </c>
      <c r="I34" s="255">
        <f>ROUNDUP((G34/2+1),0)*H34</f>
        <v/>
      </c>
      <c r="J34" s="11" t="n"/>
    </row>
    <row r="35" ht="24" customHeight="1">
      <c r="A35" s="393" t="inlineStr">
        <is>
          <t>五阶3级</t>
        </is>
      </c>
      <c r="B35" s="85" t="inlineStr">
        <is>
          <t>43</t>
        </is>
      </c>
      <c r="C35" s="86" t="inlineStr">
        <is>
          <t>700</t>
        </is>
      </c>
      <c r="D35" s="86" t="inlineStr">
        <is>
          <t>14</t>
        </is>
      </c>
      <c r="E35" s="255">
        <f>ROUNDUP((C35/2+1),0)*D35</f>
        <v/>
      </c>
      <c r="F35" s="85" t="inlineStr">
        <is>
          <t>84</t>
        </is>
      </c>
      <c r="G35" s="86" t="inlineStr">
        <is>
          <t>1600</t>
        </is>
      </c>
      <c r="H35" s="86" t="inlineStr">
        <is>
          <t>14</t>
        </is>
      </c>
      <c r="I35" s="255">
        <f>ROUNDUP((G35/2+1),0)*H35</f>
        <v/>
      </c>
      <c r="J35" s="11" t="n"/>
    </row>
    <row r="36" ht="24" customHeight="1">
      <c r="A36" s="393" t="inlineStr">
        <is>
          <t>五阶4级</t>
        </is>
      </c>
      <c r="B36" s="85" t="inlineStr">
        <is>
          <t>46</t>
        </is>
      </c>
      <c r="C36" s="86" t="inlineStr">
        <is>
          <t>880</t>
        </is>
      </c>
      <c r="D36" s="86" t="inlineStr">
        <is>
          <t>15</t>
        </is>
      </c>
      <c r="E36" s="255">
        <f>ROUNDUP((C36/2+1),0)*D36</f>
        <v/>
      </c>
      <c r="F36" s="85" t="inlineStr">
        <is>
          <t>91</t>
        </is>
      </c>
      <c r="G36" s="86" t="inlineStr">
        <is>
          <t>1660</t>
        </is>
      </c>
      <c r="H36" s="86" t="inlineStr">
        <is>
          <t>15</t>
        </is>
      </c>
      <c r="I36" s="255">
        <f>ROUNDUP((G36/2+1),0)*H36</f>
        <v/>
      </c>
      <c r="J36" s="11" t="n"/>
    </row>
    <row r="37" ht="24" customHeight="1">
      <c r="A37" s="395" t="inlineStr">
        <is>
          <t>五阶5级</t>
        </is>
      </c>
      <c r="B37" s="256" t="inlineStr">
        <is>
          <t>50</t>
        </is>
      </c>
      <c r="C37" s="91" t="inlineStr">
        <is>
          <t>x</t>
        </is>
      </c>
      <c r="D37" s="91" t="inlineStr">
        <is>
          <t>x</t>
        </is>
      </c>
      <c r="E37" s="692" t="inlineStr">
        <is>
          <t>x</t>
        </is>
      </c>
      <c r="F37" s="64" t="inlineStr">
        <is>
          <t>100</t>
        </is>
      </c>
      <c r="G37" s="66" t="inlineStr">
        <is>
          <t>x</t>
        </is>
      </c>
      <c r="H37" s="66" t="inlineStr">
        <is>
          <t>x</t>
        </is>
      </c>
      <c r="I37" s="1095" t="inlineStr">
        <is>
          <t>x</t>
        </is>
      </c>
      <c r="J37" s="11" t="n"/>
    </row>
    <row r="38" ht="24" customHeight="1">
      <c r="A38" s="1112" t="inlineStr">
        <is>
          <t>适用范围</t>
        </is>
      </c>
      <c r="B38" s="1112" t="inlineStr">
        <is>
          <t>附魔通用值（需66材料激活附魔石）</t>
        </is>
      </c>
      <c r="C38" s="270" t="n"/>
      <c r="D38" s="270" t="n"/>
      <c r="E38" s="270" t="n"/>
      <c r="F38" s="68" t="inlineStr">
        <is>
          <t>纹章通用值（需激活对应附魔石）</t>
        </is>
      </c>
      <c r="G38" s="56" t="n"/>
      <c r="H38" s="56" t="n"/>
      <c r="I38" s="203" t="n"/>
      <c r="J38" s="1188" t="inlineStr">
        <is>
          <t>纹章等级不能超过附魔等级</t>
        </is>
      </c>
      <c r="K38" s="270" t="n"/>
      <c r="L38" s="270" t="n"/>
      <c r="M38" s="427" t="n"/>
    </row>
    <row r="39" ht="24" customHeight="1">
      <c r="A39" s="1300" t="inlineStr"/>
      <c r="B39" s="56" t="n"/>
      <c r="C39" s="56" t="n"/>
      <c r="D39" s="56" t="n"/>
      <c r="E39" s="56" t="n"/>
      <c r="F39" s="56" t="n"/>
      <c r="G39" s="56" t="n"/>
      <c r="H39" s="56" t="n"/>
      <c r="I39" s="56" t="n"/>
      <c r="J39" s="56" t="n"/>
      <c r="K39" s="56" t="n"/>
      <c r="L39" s="56" t="n"/>
      <c r="M39" s="56" t="n"/>
    </row>
    <row r="40" ht="24" customHeight="1">
      <c r="A40" s="227" t="inlineStr">
        <is>
          <t>附魔石</t>
        </is>
      </c>
      <c r="B40" s="96" t="inlineStr">
        <is>
          <t>该武伤害</t>
        </is>
      </c>
      <c r="C40" s="96" t="inlineStr">
        <is>
          <t>该武命中</t>
        </is>
      </c>
      <c r="D40" s="96" t="inlineStr">
        <is>
          <t>该武暴伤</t>
        </is>
      </c>
      <c r="E40" s="311" t="inlineStr">
        <is>
          <t>该武增伤</t>
        </is>
      </c>
      <c r="F40" s="96" t="inlineStr">
        <is>
          <t>该武伤害</t>
        </is>
      </c>
      <c r="G40" s="96" t="inlineStr">
        <is>
          <t>该武命中</t>
        </is>
      </c>
      <c r="H40" s="96" t="inlineStr">
        <is>
          <t>该武暴击</t>
        </is>
      </c>
      <c r="I40" s="311" t="inlineStr">
        <is>
          <t>该武增伤</t>
        </is>
      </c>
      <c r="J40" s="96" t="inlineStr">
        <is>
          <t>该武伤害</t>
        </is>
      </c>
      <c r="K40" s="96" t="inlineStr">
        <is>
          <t>该武命中</t>
        </is>
      </c>
      <c r="L40" s="96" t="inlineStr">
        <is>
          <t>该武暴伤</t>
        </is>
      </c>
      <c r="M40" s="204" t="inlineStr">
        <is>
          <t>该武穿透</t>
        </is>
      </c>
    </row>
    <row r="41" ht="24" customHeight="1">
      <c r="A41" s="654" t="inlineStr">
        <is>
          <t>一阶0级</t>
        </is>
      </c>
      <c r="B41" s="61" t="inlineStr">
        <is>
          <t>1</t>
        </is>
      </c>
      <c r="C41" s="62" t="inlineStr">
        <is>
          <t>1%</t>
        </is>
      </c>
      <c r="D41" s="62" t="inlineStr">
        <is>
          <t>1%</t>
        </is>
      </c>
      <c r="E41" s="63" t="inlineStr">
        <is>
          <t>1%</t>
        </is>
      </c>
      <c r="F41" s="61" t="inlineStr">
        <is>
          <t>1</t>
        </is>
      </c>
      <c r="G41" s="62" t="inlineStr">
        <is>
          <t>1%</t>
        </is>
      </c>
      <c r="H41" s="62" t="inlineStr">
        <is>
          <t>1%</t>
        </is>
      </c>
      <c r="I41" s="63" t="inlineStr">
        <is>
          <t>1%</t>
        </is>
      </c>
      <c r="J41" s="61" t="inlineStr">
        <is>
          <t>1</t>
        </is>
      </c>
      <c r="K41" s="62" t="inlineStr">
        <is>
          <t>1%</t>
        </is>
      </c>
      <c r="L41" s="62" t="inlineStr">
        <is>
          <t>1%</t>
        </is>
      </c>
      <c r="M41" s="75" t="inlineStr">
        <is>
          <t>1%</t>
        </is>
      </c>
    </row>
    <row r="42" ht="24" customHeight="1">
      <c r="A42" s="393" t="inlineStr">
        <is>
          <t>一阶1级</t>
        </is>
      </c>
      <c r="B42" s="85" t="inlineStr">
        <is>
          <t>2</t>
        </is>
      </c>
      <c r="C42" s="86" t="inlineStr">
        <is>
          <t>2%</t>
        </is>
      </c>
      <c r="D42" s="86" t="inlineStr">
        <is>
          <t>2%</t>
        </is>
      </c>
      <c r="E42" s="236" t="inlineStr">
        <is>
          <t>2%</t>
        </is>
      </c>
      <c r="F42" s="85" t="inlineStr">
        <is>
          <t>2</t>
        </is>
      </c>
      <c r="G42" s="86" t="inlineStr">
        <is>
          <t>2%</t>
        </is>
      </c>
      <c r="H42" s="86" t="inlineStr">
        <is>
          <t>2%</t>
        </is>
      </c>
      <c r="I42" s="236" t="inlineStr">
        <is>
          <t>2%</t>
        </is>
      </c>
      <c r="J42" s="85" t="inlineStr">
        <is>
          <t>2</t>
        </is>
      </c>
      <c r="K42" s="86" t="inlineStr">
        <is>
          <t>2%</t>
        </is>
      </c>
      <c r="L42" s="86" t="inlineStr">
        <is>
          <t>2%</t>
        </is>
      </c>
      <c r="M42" s="236" t="inlineStr">
        <is>
          <t>1%</t>
        </is>
      </c>
    </row>
    <row r="43" ht="24" customHeight="1">
      <c r="A43" s="393" t="inlineStr">
        <is>
          <t>一阶2级</t>
        </is>
      </c>
      <c r="B43" s="85" t="inlineStr">
        <is>
          <t>4</t>
        </is>
      </c>
      <c r="C43" s="86" t="inlineStr">
        <is>
          <t>3%</t>
        </is>
      </c>
      <c r="D43" s="86" t="inlineStr">
        <is>
          <t>3%</t>
        </is>
      </c>
      <c r="E43" s="236" t="inlineStr">
        <is>
          <t>3%</t>
        </is>
      </c>
      <c r="F43" s="85" t="inlineStr">
        <is>
          <t>4</t>
        </is>
      </c>
      <c r="G43" s="86" t="inlineStr">
        <is>
          <t>3%</t>
        </is>
      </c>
      <c r="H43" s="86" t="inlineStr">
        <is>
          <t>3%</t>
        </is>
      </c>
      <c r="I43" s="236" t="inlineStr">
        <is>
          <t>3%</t>
        </is>
      </c>
      <c r="J43" s="85" t="inlineStr">
        <is>
          <t>4</t>
        </is>
      </c>
      <c r="K43" s="86" t="inlineStr">
        <is>
          <t>3%</t>
        </is>
      </c>
      <c r="L43" s="86" t="inlineStr">
        <is>
          <t>3%</t>
        </is>
      </c>
      <c r="M43" s="236" t="inlineStr">
        <is>
          <t>1%</t>
        </is>
      </c>
    </row>
    <row r="44" ht="24" customHeight="1">
      <c r="A44" s="393" t="inlineStr">
        <is>
          <t>一阶3级</t>
        </is>
      </c>
      <c r="B44" s="85" t="inlineStr">
        <is>
          <t>6</t>
        </is>
      </c>
      <c r="C44" s="86" t="inlineStr">
        <is>
          <t>4%</t>
        </is>
      </c>
      <c r="D44" s="86" t="inlineStr">
        <is>
          <t>4%</t>
        </is>
      </c>
      <c r="E44" s="236" t="inlineStr">
        <is>
          <t>4%</t>
        </is>
      </c>
      <c r="F44" s="85" t="inlineStr">
        <is>
          <t>6</t>
        </is>
      </c>
      <c r="G44" s="86" t="inlineStr">
        <is>
          <t>4%</t>
        </is>
      </c>
      <c r="H44" s="86" t="inlineStr">
        <is>
          <t>4%</t>
        </is>
      </c>
      <c r="I44" s="236" t="inlineStr">
        <is>
          <t>4%</t>
        </is>
      </c>
      <c r="J44" s="85" t="inlineStr">
        <is>
          <t>6</t>
        </is>
      </c>
      <c r="K44" s="86" t="inlineStr">
        <is>
          <t>4%</t>
        </is>
      </c>
      <c r="L44" s="86" t="inlineStr">
        <is>
          <t>4%</t>
        </is>
      </c>
      <c r="M44" s="236" t="inlineStr">
        <is>
          <t>1%</t>
        </is>
      </c>
    </row>
    <row r="45" ht="24" customHeight="1">
      <c r="A45" s="393" t="inlineStr">
        <is>
          <t>一阶4级</t>
        </is>
      </c>
      <c r="B45" s="85" t="inlineStr">
        <is>
          <t>8</t>
        </is>
      </c>
      <c r="C45" s="86" t="inlineStr">
        <is>
          <t>5%</t>
        </is>
      </c>
      <c r="D45" s="86" t="inlineStr">
        <is>
          <t>5%</t>
        </is>
      </c>
      <c r="E45" s="236" t="inlineStr">
        <is>
          <t>5%</t>
        </is>
      </c>
      <c r="F45" s="85" t="inlineStr">
        <is>
          <t>8</t>
        </is>
      </c>
      <c r="G45" s="86" t="inlineStr">
        <is>
          <t>5%</t>
        </is>
      </c>
      <c r="H45" s="86" t="inlineStr">
        <is>
          <t>5%</t>
        </is>
      </c>
      <c r="I45" s="236" t="inlineStr">
        <is>
          <t>5%</t>
        </is>
      </c>
      <c r="J45" s="85" t="inlineStr">
        <is>
          <t>8</t>
        </is>
      </c>
      <c r="K45" s="86" t="inlineStr">
        <is>
          <t>5%</t>
        </is>
      </c>
      <c r="L45" s="86" t="inlineStr">
        <is>
          <t>5%</t>
        </is>
      </c>
      <c r="M45" s="236" t="inlineStr">
        <is>
          <t>1%</t>
        </is>
      </c>
    </row>
    <row r="46" ht="24" customHeight="1">
      <c r="A46" s="953" t="inlineStr">
        <is>
          <t>一阶5级</t>
        </is>
      </c>
      <c r="B46" s="256" t="inlineStr">
        <is>
          <t>10</t>
        </is>
      </c>
      <c r="C46" s="139" t="inlineStr">
        <is>
          <t>6%</t>
        </is>
      </c>
      <c r="D46" s="139" t="inlineStr">
        <is>
          <t>6%</t>
        </is>
      </c>
      <c r="E46" s="290" t="inlineStr">
        <is>
          <t>6%</t>
        </is>
      </c>
      <c r="F46" s="256" t="inlineStr">
        <is>
          <t>10</t>
        </is>
      </c>
      <c r="G46" s="139" t="inlineStr">
        <is>
          <t>6%</t>
        </is>
      </c>
      <c r="H46" s="139" t="inlineStr">
        <is>
          <t>6%</t>
        </is>
      </c>
      <c r="I46" s="290" t="inlineStr">
        <is>
          <t>6%</t>
        </is>
      </c>
      <c r="J46" s="256" t="inlineStr">
        <is>
          <t>10</t>
        </is>
      </c>
      <c r="K46" s="139" t="inlineStr">
        <is>
          <t>6%</t>
        </is>
      </c>
      <c r="L46" s="139" t="inlineStr">
        <is>
          <t>6%</t>
        </is>
      </c>
      <c r="M46" s="290" t="inlineStr">
        <is>
          <t>1%</t>
        </is>
      </c>
    </row>
    <row r="47" ht="24" customHeight="1">
      <c r="A47" s="654" t="inlineStr">
        <is>
          <t>二阶0级</t>
        </is>
      </c>
      <c r="B47" s="61" t="inlineStr">
        <is>
          <t>12</t>
        </is>
      </c>
      <c r="C47" s="62" t="inlineStr">
        <is>
          <t>7%</t>
        </is>
      </c>
      <c r="D47" s="62" t="inlineStr">
        <is>
          <t>7%</t>
        </is>
      </c>
      <c r="E47" s="63" t="inlineStr">
        <is>
          <t>7%</t>
        </is>
      </c>
      <c r="F47" s="61" t="inlineStr">
        <is>
          <t>12</t>
        </is>
      </c>
      <c r="G47" s="62" t="inlineStr">
        <is>
          <t>7%</t>
        </is>
      </c>
      <c r="H47" s="62" t="inlineStr">
        <is>
          <t>7%</t>
        </is>
      </c>
      <c r="I47" s="63" t="inlineStr">
        <is>
          <t>7%</t>
        </is>
      </c>
      <c r="J47" s="61" t="inlineStr">
        <is>
          <t>12</t>
        </is>
      </c>
      <c r="K47" s="62" t="inlineStr">
        <is>
          <t>7%</t>
        </is>
      </c>
      <c r="L47" s="62" t="inlineStr">
        <is>
          <t>7%</t>
        </is>
      </c>
      <c r="M47" s="63" t="inlineStr">
        <is>
          <t>2%</t>
        </is>
      </c>
    </row>
    <row r="48" ht="24" customHeight="1">
      <c r="A48" s="393" t="inlineStr">
        <is>
          <t>二阶1级</t>
        </is>
      </c>
      <c r="B48" s="85" t="inlineStr">
        <is>
          <t>14</t>
        </is>
      </c>
      <c r="C48" s="86" t="inlineStr">
        <is>
          <t>8%</t>
        </is>
      </c>
      <c r="D48" s="86" t="inlineStr">
        <is>
          <t>8%</t>
        </is>
      </c>
      <c r="E48" s="236" t="inlineStr">
        <is>
          <t>8%</t>
        </is>
      </c>
      <c r="F48" s="85" t="inlineStr">
        <is>
          <t>14</t>
        </is>
      </c>
      <c r="G48" s="86" t="inlineStr">
        <is>
          <t>8%</t>
        </is>
      </c>
      <c r="H48" s="86" t="inlineStr">
        <is>
          <t>8%</t>
        </is>
      </c>
      <c r="I48" s="236" t="inlineStr">
        <is>
          <t>8%</t>
        </is>
      </c>
      <c r="J48" s="85" t="inlineStr">
        <is>
          <t>14</t>
        </is>
      </c>
      <c r="K48" s="86" t="inlineStr">
        <is>
          <t>8%</t>
        </is>
      </c>
      <c r="L48" s="86" t="inlineStr">
        <is>
          <t>8%</t>
        </is>
      </c>
      <c r="M48" s="236" t="inlineStr">
        <is>
          <t>2%</t>
        </is>
      </c>
    </row>
    <row r="49" ht="24" customHeight="1">
      <c r="A49" s="393" t="inlineStr">
        <is>
          <t>二阶2级</t>
        </is>
      </c>
      <c r="B49" s="85" t="inlineStr">
        <is>
          <t>16</t>
        </is>
      </c>
      <c r="C49" s="86" t="inlineStr">
        <is>
          <t>9%</t>
        </is>
      </c>
      <c r="D49" s="86" t="inlineStr">
        <is>
          <t>9%</t>
        </is>
      </c>
      <c r="E49" s="236" t="inlineStr">
        <is>
          <t>9%</t>
        </is>
      </c>
      <c r="F49" s="85" t="inlineStr">
        <is>
          <t>16</t>
        </is>
      </c>
      <c r="G49" s="86" t="inlineStr">
        <is>
          <t>9%</t>
        </is>
      </c>
      <c r="H49" s="86" t="inlineStr">
        <is>
          <t>9%</t>
        </is>
      </c>
      <c r="I49" s="236" t="inlineStr">
        <is>
          <t>9%</t>
        </is>
      </c>
      <c r="J49" s="85" t="inlineStr">
        <is>
          <t>16</t>
        </is>
      </c>
      <c r="K49" s="86" t="inlineStr">
        <is>
          <t>9%</t>
        </is>
      </c>
      <c r="L49" s="86" t="inlineStr">
        <is>
          <t>9%</t>
        </is>
      </c>
      <c r="M49" s="236" t="inlineStr">
        <is>
          <t>2%</t>
        </is>
      </c>
    </row>
    <row r="50" ht="24" customHeight="1">
      <c r="A50" s="393" t="inlineStr">
        <is>
          <t>二阶3级</t>
        </is>
      </c>
      <c r="B50" s="85" t="inlineStr">
        <is>
          <t>18</t>
        </is>
      </c>
      <c r="C50" s="86" t="inlineStr">
        <is>
          <t>10%</t>
        </is>
      </c>
      <c r="D50" s="86" t="inlineStr">
        <is>
          <t>10%</t>
        </is>
      </c>
      <c r="E50" s="236" t="inlineStr">
        <is>
          <t>10%</t>
        </is>
      </c>
      <c r="F50" s="85" t="inlineStr">
        <is>
          <t>18</t>
        </is>
      </c>
      <c r="G50" s="86" t="inlineStr">
        <is>
          <t>10%</t>
        </is>
      </c>
      <c r="H50" s="86" t="inlineStr">
        <is>
          <t>10%</t>
        </is>
      </c>
      <c r="I50" s="236" t="inlineStr">
        <is>
          <t>10%</t>
        </is>
      </c>
      <c r="J50" s="85" t="inlineStr">
        <is>
          <t>18</t>
        </is>
      </c>
      <c r="K50" s="86" t="inlineStr">
        <is>
          <t>10%</t>
        </is>
      </c>
      <c r="L50" s="86" t="inlineStr">
        <is>
          <t>10%</t>
        </is>
      </c>
      <c r="M50" s="236" t="inlineStr">
        <is>
          <t>2%</t>
        </is>
      </c>
    </row>
    <row r="51" ht="24" customHeight="1">
      <c r="A51" s="393" t="inlineStr">
        <is>
          <t>二阶4级</t>
        </is>
      </c>
      <c r="B51" s="85" t="inlineStr">
        <is>
          <t>20</t>
        </is>
      </c>
      <c r="C51" s="86" t="inlineStr">
        <is>
          <t>12%</t>
        </is>
      </c>
      <c r="D51" s="86" t="inlineStr">
        <is>
          <t>11%</t>
        </is>
      </c>
      <c r="E51" s="236" t="inlineStr">
        <is>
          <t>11%</t>
        </is>
      </c>
      <c r="F51" s="85" t="inlineStr">
        <is>
          <t>20</t>
        </is>
      </c>
      <c r="G51" s="86" t="inlineStr">
        <is>
          <t>12%</t>
        </is>
      </c>
      <c r="H51" s="86" t="inlineStr">
        <is>
          <t>11%</t>
        </is>
      </c>
      <c r="I51" s="236" t="inlineStr">
        <is>
          <t>11%</t>
        </is>
      </c>
      <c r="J51" s="85" t="inlineStr">
        <is>
          <t>20</t>
        </is>
      </c>
      <c r="K51" s="86" t="inlineStr">
        <is>
          <t>12%</t>
        </is>
      </c>
      <c r="L51" s="86" t="inlineStr">
        <is>
          <t>11%</t>
        </is>
      </c>
      <c r="M51" s="236" t="inlineStr">
        <is>
          <t>2%</t>
        </is>
      </c>
    </row>
    <row r="52" ht="24" customHeight="1">
      <c r="A52" s="953" t="inlineStr">
        <is>
          <t>二阶5级</t>
        </is>
      </c>
      <c r="B52" s="256" t="inlineStr">
        <is>
          <t>24</t>
        </is>
      </c>
      <c r="C52" s="139" t="inlineStr">
        <is>
          <t>14%</t>
        </is>
      </c>
      <c r="D52" s="139" t="inlineStr">
        <is>
          <t>12%</t>
        </is>
      </c>
      <c r="E52" s="290" t="inlineStr">
        <is>
          <t>12%</t>
        </is>
      </c>
      <c r="F52" s="256" t="inlineStr">
        <is>
          <t>24</t>
        </is>
      </c>
      <c r="G52" s="139" t="inlineStr">
        <is>
          <t>14%</t>
        </is>
      </c>
      <c r="H52" s="139" t="inlineStr">
        <is>
          <t>12%</t>
        </is>
      </c>
      <c r="I52" s="290" t="inlineStr">
        <is>
          <t>12%</t>
        </is>
      </c>
      <c r="J52" s="256" t="inlineStr">
        <is>
          <t>24</t>
        </is>
      </c>
      <c r="K52" s="139" t="inlineStr">
        <is>
          <t>14%</t>
        </is>
      </c>
      <c r="L52" s="139" t="inlineStr">
        <is>
          <t>12%</t>
        </is>
      </c>
      <c r="M52" s="290" t="inlineStr">
        <is>
          <t>2%</t>
        </is>
      </c>
    </row>
    <row r="53" ht="24" customHeight="1">
      <c r="A53" s="654" t="inlineStr">
        <is>
          <t>三阶0级</t>
        </is>
      </c>
      <c r="B53" s="61" t="inlineStr">
        <is>
          <t>28</t>
        </is>
      </c>
      <c r="C53" s="62" t="inlineStr">
        <is>
          <t>16%</t>
        </is>
      </c>
      <c r="D53" s="62" t="inlineStr">
        <is>
          <t>14%</t>
        </is>
      </c>
      <c r="E53" s="63" t="inlineStr">
        <is>
          <t>13%</t>
        </is>
      </c>
      <c r="F53" s="61" t="inlineStr">
        <is>
          <t>28</t>
        </is>
      </c>
      <c r="G53" s="62" t="inlineStr">
        <is>
          <t>16%</t>
        </is>
      </c>
      <c r="H53" s="62" t="inlineStr">
        <is>
          <t>14%</t>
        </is>
      </c>
      <c r="I53" s="63" t="inlineStr">
        <is>
          <t>13%</t>
        </is>
      </c>
      <c r="J53" s="61" t="inlineStr">
        <is>
          <t>28</t>
        </is>
      </c>
      <c r="K53" s="62" t="inlineStr">
        <is>
          <t>16%</t>
        </is>
      </c>
      <c r="L53" s="62" t="inlineStr">
        <is>
          <t>14%</t>
        </is>
      </c>
      <c r="M53" s="63" t="inlineStr">
        <is>
          <t>3%</t>
        </is>
      </c>
    </row>
    <row r="54" ht="24" customHeight="1">
      <c r="A54" s="393" t="inlineStr">
        <is>
          <t>三阶1级</t>
        </is>
      </c>
      <c r="B54" s="85" t="inlineStr">
        <is>
          <t>40</t>
        </is>
      </c>
      <c r="C54" s="86" t="inlineStr">
        <is>
          <t>18%</t>
        </is>
      </c>
      <c r="D54" s="86" t="inlineStr">
        <is>
          <t>16%</t>
        </is>
      </c>
      <c r="E54" s="236" t="inlineStr">
        <is>
          <t>14%</t>
        </is>
      </c>
      <c r="F54" s="85" t="inlineStr">
        <is>
          <t>40</t>
        </is>
      </c>
      <c r="G54" s="86" t="inlineStr">
        <is>
          <t>18%</t>
        </is>
      </c>
      <c r="H54" s="86" t="inlineStr">
        <is>
          <t>16%</t>
        </is>
      </c>
      <c r="I54" s="236" t="inlineStr">
        <is>
          <t>14%</t>
        </is>
      </c>
      <c r="J54" s="85" t="inlineStr">
        <is>
          <t>40</t>
        </is>
      </c>
      <c r="K54" s="86" t="inlineStr">
        <is>
          <t>18%</t>
        </is>
      </c>
      <c r="L54" s="86" t="inlineStr">
        <is>
          <t>16%</t>
        </is>
      </c>
      <c r="M54" s="236" t="inlineStr">
        <is>
          <t>3%</t>
        </is>
      </c>
    </row>
    <row r="55" ht="24" customHeight="1">
      <c r="A55" s="393" t="inlineStr">
        <is>
          <t>三阶2级</t>
        </is>
      </c>
      <c r="B55" s="85" t="inlineStr">
        <is>
          <t>44</t>
        </is>
      </c>
      <c r="C55" s="86" t="inlineStr">
        <is>
          <t>20%</t>
        </is>
      </c>
      <c r="D55" s="86" t="inlineStr">
        <is>
          <t>18%</t>
        </is>
      </c>
      <c r="E55" s="236" t="inlineStr">
        <is>
          <t>15%</t>
        </is>
      </c>
      <c r="F55" s="85" t="inlineStr">
        <is>
          <t>44</t>
        </is>
      </c>
      <c r="G55" s="86" t="inlineStr">
        <is>
          <t>20%</t>
        </is>
      </c>
      <c r="H55" s="86" t="inlineStr">
        <is>
          <t>18%</t>
        </is>
      </c>
      <c r="I55" s="236" t="inlineStr">
        <is>
          <t>15%</t>
        </is>
      </c>
      <c r="J55" s="85" t="inlineStr">
        <is>
          <t>44</t>
        </is>
      </c>
      <c r="K55" s="86" t="inlineStr">
        <is>
          <t>20%</t>
        </is>
      </c>
      <c r="L55" s="86" t="inlineStr">
        <is>
          <t>18%</t>
        </is>
      </c>
      <c r="M55" s="236" t="inlineStr">
        <is>
          <t>3%</t>
        </is>
      </c>
    </row>
    <row r="56" ht="24" customHeight="1">
      <c r="A56" s="393" t="inlineStr">
        <is>
          <t>三阶3级</t>
        </is>
      </c>
      <c r="B56" s="85" t="inlineStr">
        <is>
          <t>49</t>
        </is>
      </c>
      <c r="C56" s="86" t="inlineStr">
        <is>
          <t>22%</t>
        </is>
      </c>
      <c r="D56" s="86" t="inlineStr">
        <is>
          <t>20%</t>
        </is>
      </c>
      <c r="E56" s="236" t="inlineStr">
        <is>
          <t>16%</t>
        </is>
      </c>
      <c r="F56" s="85" t="inlineStr">
        <is>
          <t>49</t>
        </is>
      </c>
      <c r="G56" s="86" t="inlineStr">
        <is>
          <t>22%</t>
        </is>
      </c>
      <c r="H56" s="86" t="inlineStr">
        <is>
          <t>20%</t>
        </is>
      </c>
      <c r="I56" s="236" t="inlineStr">
        <is>
          <t>16%</t>
        </is>
      </c>
      <c r="J56" s="85" t="inlineStr">
        <is>
          <t>49</t>
        </is>
      </c>
      <c r="K56" s="86" t="inlineStr">
        <is>
          <t>22%</t>
        </is>
      </c>
      <c r="L56" s="86" t="inlineStr">
        <is>
          <t>20%</t>
        </is>
      </c>
      <c r="M56" s="236" t="inlineStr">
        <is>
          <t>4%</t>
        </is>
      </c>
    </row>
    <row r="57" ht="24" customHeight="1">
      <c r="A57" s="393" t="inlineStr">
        <is>
          <t>三阶4级</t>
        </is>
      </c>
      <c r="B57" s="85" t="inlineStr">
        <is>
          <t>54</t>
        </is>
      </c>
      <c r="C57" s="86" t="inlineStr">
        <is>
          <t>24%</t>
        </is>
      </c>
      <c r="D57" s="86" t="inlineStr">
        <is>
          <t>22%</t>
        </is>
      </c>
      <c r="E57" s="236" t="inlineStr">
        <is>
          <t>17%</t>
        </is>
      </c>
      <c r="F57" s="85" t="inlineStr">
        <is>
          <t>54</t>
        </is>
      </c>
      <c r="G57" s="86" t="inlineStr">
        <is>
          <t>24%</t>
        </is>
      </c>
      <c r="H57" s="86" t="inlineStr">
        <is>
          <t>22%</t>
        </is>
      </c>
      <c r="I57" s="236" t="inlineStr">
        <is>
          <t>17%</t>
        </is>
      </c>
      <c r="J57" s="85" t="inlineStr">
        <is>
          <t>54</t>
        </is>
      </c>
      <c r="K57" s="86" t="inlineStr">
        <is>
          <t>24%</t>
        </is>
      </c>
      <c r="L57" s="86" t="inlineStr">
        <is>
          <t>22%</t>
        </is>
      </c>
      <c r="M57" s="236" t="inlineStr">
        <is>
          <t>4%</t>
        </is>
      </c>
    </row>
    <row r="58" ht="24" customHeight="1">
      <c r="A58" s="953" t="inlineStr">
        <is>
          <t>三阶5级</t>
        </is>
      </c>
      <c r="B58" s="256" t="inlineStr">
        <is>
          <t>59</t>
        </is>
      </c>
      <c r="C58" s="139" t="inlineStr">
        <is>
          <t>26%</t>
        </is>
      </c>
      <c r="D58" s="139" t="inlineStr">
        <is>
          <t>24%</t>
        </is>
      </c>
      <c r="E58" s="290" t="inlineStr">
        <is>
          <t>18%</t>
        </is>
      </c>
      <c r="F58" s="256" t="inlineStr">
        <is>
          <t>59</t>
        </is>
      </c>
      <c r="G58" s="139" t="inlineStr">
        <is>
          <t>26%</t>
        </is>
      </c>
      <c r="H58" s="139" t="inlineStr">
        <is>
          <t>24%</t>
        </is>
      </c>
      <c r="I58" s="290" t="inlineStr">
        <is>
          <t>18%</t>
        </is>
      </c>
      <c r="J58" s="256" t="inlineStr">
        <is>
          <t>59</t>
        </is>
      </c>
      <c r="K58" s="139" t="inlineStr">
        <is>
          <t>26%</t>
        </is>
      </c>
      <c r="L58" s="139" t="inlineStr">
        <is>
          <t>24%</t>
        </is>
      </c>
      <c r="M58" s="290" t="inlineStr">
        <is>
          <t>4%</t>
        </is>
      </c>
    </row>
    <row r="59" ht="24" customHeight="1">
      <c r="A59" s="654" t="inlineStr">
        <is>
          <t>四阶0级</t>
        </is>
      </c>
      <c r="B59" s="61" t="inlineStr">
        <is>
          <t>64</t>
        </is>
      </c>
      <c r="C59" s="62" t="inlineStr">
        <is>
          <t>28%</t>
        </is>
      </c>
      <c r="D59" s="62" t="inlineStr">
        <is>
          <t>26%</t>
        </is>
      </c>
      <c r="E59" s="63" t="inlineStr">
        <is>
          <t>19%</t>
        </is>
      </c>
      <c r="F59" s="61" t="inlineStr">
        <is>
          <t>64</t>
        </is>
      </c>
      <c r="G59" s="62" t="inlineStr">
        <is>
          <t>28%</t>
        </is>
      </c>
      <c r="H59" s="62" t="inlineStr">
        <is>
          <t>26%</t>
        </is>
      </c>
      <c r="I59" s="63" t="inlineStr">
        <is>
          <t>19%</t>
        </is>
      </c>
      <c r="J59" s="61" t="inlineStr">
        <is>
          <t>64</t>
        </is>
      </c>
      <c r="K59" s="62" t="inlineStr">
        <is>
          <t>28%</t>
        </is>
      </c>
      <c r="L59" s="62" t="inlineStr">
        <is>
          <t>26%</t>
        </is>
      </c>
      <c r="M59" s="63" t="inlineStr">
        <is>
          <t>5%</t>
        </is>
      </c>
    </row>
    <row r="60" ht="24" customHeight="1">
      <c r="A60" s="393" t="inlineStr">
        <is>
          <t>四阶1级</t>
        </is>
      </c>
      <c r="B60" s="85" t="inlineStr">
        <is>
          <t>69</t>
        </is>
      </c>
      <c r="C60" s="86" t="inlineStr">
        <is>
          <t>30%</t>
        </is>
      </c>
      <c r="D60" s="86" t="inlineStr">
        <is>
          <t>28%</t>
        </is>
      </c>
      <c r="E60" s="236" t="inlineStr">
        <is>
          <t>20%</t>
        </is>
      </c>
      <c r="F60" s="85" t="inlineStr">
        <is>
          <t>69</t>
        </is>
      </c>
      <c r="G60" s="86" t="inlineStr">
        <is>
          <t>30%</t>
        </is>
      </c>
      <c r="H60" s="86" t="inlineStr">
        <is>
          <t>28%</t>
        </is>
      </c>
      <c r="I60" s="236" t="inlineStr">
        <is>
          <t>20%</t>
        </is>
      </c>
      <c r="J60" s="85" t="inlineStr">
        <is>
          <t>69</t>
        </is>
      </c>
      <c r="K60" s="86" t="inlineStr">
        <is>
          <t>30%</t>
        </is>
      </c>
      <c r="L60" s="86" t="inlineStr">
        <is>
          <t>28%</t>
        </is>
      </c>
      <c r="M60" s="236" t="inlineStr">
        <is>
          <t>5%</t>
        </is>
      </c>
    </row>
    <row r="61" ht="24" customHeight="1">
      <c r="A61" s="393" t="inlineStr">
        <is>
          <t>四阶2级</t>
        </is>
      </c>
      <c r="B61" s="85" t="inlineStr">
        <is>
          <t>74</t>
        </is>
      </c>
      <c r="C61" s="86" t="inlineStr">
        <is>
          <t>32%</t>
        </is>
      </c>
      <c r="D61" s="86" t="inlineStr">
        <is>
          <t>30%</t>
        </is>
      </c>
      <c r="E61" s="236" t="inlineStr">
        <is>
          <t>21%</t>
        </is>
      </c>
      <c r="F61" s="85" t="inlineStr">
        <is>
          <t>74</t>
        </is>
      </c>
      <c r="G61" s="86" t="inlineStr">
        <is>
          <t>32%</t>
        </is>
      </c>
      <c r="H61" s="86" t="inlineStr">
        <is>
          <t>30%</t>
        </is>
      </c>
      <c r="I61" s="236" t="inlineStr">
        <is>
          <t>21%</t>
        </is>
      </c>
      <c r="J61" s="85" t="inlineStr">
        <is>
          <t>74</t>
        </is>
      </c>
      <c r="K61" s="86" t="inlineStr">
        <is>
          <t>32%</t>
        </is>
      </c>
      <c r="L61" s="86" t="inlineStr">
        <is>
          <t>30%</t>
        </is>
      </c>
      <c r="M61" s="236" t="inlineStr">
        <is>
          <t>5%</t>
        </is>
      </c>
    </row>
    <row r="62" ht="24" customHeight="1">
      <c r="A62" s="393" t="inlineStr">
        <is>
          <t>四阶3级</t>
        </is>
      </c>
      <c r="B62" s="85" t="inlineStr">
        <is>
          <t>79</t>
        </is>
      </c>
      <c r="C62" s="86" t="inlineStr">
        <is>
          <t>34%</t>
        </is>
      </c>
      <c r="D62" s="86" t="inlineStr">
        <is>
          <t>32%</t>
        </is>
      </c>
      <c r="E62" s="236" t="inlineStr">
        <is>
          <t>22%</t>
        </is>
      </c>
      <c r="F62" s="85" t="inlineStr">
        <is>
          <t>79</t>
        </is>
      </c>
      <c r="G62" s="86" t="inlineStr">
        <is>
          <t>34%</t>
        </is>
      </c>
      <c r="H62" s="86" t="inlineStr">
        <is>
          <t>32%</t>
        </is>
      </c>
      <c r="I62" s="236" t="inlineStr">
        <is>
          <t>22%</t>
        </is>
      </c>
      <c r="J62" s="85" t="inlineStr">
        <is>
          <t>79</t>
        </is>
      </c>
      <c r="K62" s="86" t="inlineStr">
        <is>
          <t>34%</t>
        </is>
      </c>
      <c r="L62" s="86" t="inlineStr">
        <is>
          <t>32%</t>
        </is>
      </c>
      <c r="M62" s="236" t="inlineStr">
        <is>
          <t>6%</t>
        </is>
      </c>
    </row>
    <row r="63" ht="24" customHeight="1">
      <c r="A63" s="393" t="inlineStr">
        <is>
          <t>四阶4级</t>
        </is>
      </c>
      <c r="B63" s="85" t="inlineStr">
        <is>
          <t>84</t>
        </is>
      </c>
      <c r="C63" s="86" t="inlineStr">
        <is>
          <t>36%</t>
        </is>
      </c>
      <c r="D63" s="86" t="inlineStr">
        <is>
          <t>34%</t>
        </is>
      </c>
      <c r="E63" s="236" t="inlineStr">
        <is>
          <t>23%</t>
        </is>
      </c>
      <c r="F63" s="85" t="inlineStr">
        <is>
          <t>84</t>
        </is>
      </c>
      <c r="G63" s="86" t="inlineStr">
        <is>
          <t>36%</t>
        </is>
      </c>
      <c r="H63" s="86" t="inlineStr">
        <is>
          <t>34%</t>
        </is>
      </c>
      <c r="I63" s="236" t="inlineStr">
        <is>
          <t>23%</t>
        </is>
      </c>
      <c r="J63" s="85" t="inlineStr">
        <is>
          <t>84</t>
        </is>
      </c>
      <c r="K63" s="86" t="inlineStr">
        <is>
          <t>36%</t>
        </is>
      </c>
      <c r="L63" s="86" t="inlineStr">
        <is>
          <t>34%</t>
        </is>
      </c>
      <c r="M63" s="236" t="inlineStr">
        <is>
          <t>6%</t>
        </is>
      </c>
    </row>
    <row r="64" ht="24" customHeight="1">
      <c r="A64" s="395" t="inlineStr">
        <is>
          <t>四阶5级</t>
        </is>
      </c>
      <c r="B64" s="256" t="inlineStr">
        <is>
          <t>89</t>
        </is>
      </c>
      <c r="C64" s="139" t="inlineStr">
        <is>
          <t>38%</t>
        </is>
      </c>
      <c r="D64" s="139" t="inlineStr">
        <is>
          <t>36%</t>
        </is>
      </c>
      <c r="E64" s="290" t="inlineStr">
        <is>
          <t>24%</t>
        </is>
      </c>
      <c r="F64" s="256" t="inlineStr">
        <is>
          <t>89</t>
        </is>
      </c>
      <c r="G64" s="139" t="inlineStr">
        <is>
          <t>38%</t>
        </is>
      </c>
      <c r="H64" s="139" t="inlineStr">
        <is>
          <t>36%</t>
        </is>
      </c>
      <c r="I64" s="290" t="inlineStr">
        <is>
          <t>24%</t>
        </is>
      </c>
      <c r="J64" s="256" t="inlineStr">
        <is>
          <t>89</t>
        </is>
      </c>
      <c r="K64" s="139" t="inlineStr">
        <is>
          <t>38%</t>
        </is>
      </c>
      <c r="L64" s="139" t="inlineStr">
        <is>
          <t>36%</t>
        </is>
      </c>
      <c r="M64" s="290" t="inlineStr">
        <is>
          <t>6%</t>
        </is>
      </c>
    </row>
    <row r="65" ht="24" customHeight="1">
      <c r="A65" s="664" t="inlineStr">
        <is>
          <t>五阶0级</t>
        </is>
      </c>
      <c r="B65" s="61" t="inlineStr">
        <is>
          <t>94</t>
        </is>
      </c>
      <c r="C65" s="62" t="inlineStr">
        <is>
          <t>40%</t>
        </is>
      </c>
      <c r="D65" s="62" t="inlineStr">
        <is>
          <t>38%</t>
        </is>
      </c>
      <c r="E65" s="63" t="inlineStr">
        <is>
          <t>25%</t>
        </is>
      </c>
      <c r="F65" s="61" t="inlineStr">
        <is>
          <t>94</t>
        </is>
      </c>
      <c r="G65" s="62" t="inlineStr">
        <is>
          <t>40%</t>
        </is>
      </c>
      <c r="H65" s="62" t="inlineStr">
        <is>
          <t>38%</t>
        </is>
      </c>
      <c r="I65" s="63" t="inlineStr">
        <is>
          <t>25%</t>
        </is>
      </c>
      <c r="J65" s="61" t="inlineStr">
        <is>
          <t>94</t>
        </is>
      </c>
      <c r="K65" s="62" t="inlineStr">
        <is>
          <t>40%</t>
        </is>
      </c>
      <c r="L65" s="62" t="inlineStr">
        <is>
          <t>38%</t>
        </is>
      </c>
      <c r="M65" s="63" t="inlineStr">
        <is>
          <t>7%</t>
        </is>
      </c>
    </row>
    <row r="66" ht="24" customHeight="1">
      <c r="A66" s="393" t="inlineStr">
        <is>
          <t>五阶1级</t>
        </is>
      </c>
      <c r="B66" s="85" t="inlineStr">
        <is>
          <t>99</t>
        </is>
      </c>
      <c r="C66" s="86" t="inlineStr">
        <is>
          <t>42%</t>
        </is>
      </c>
      <c r="D66" s="86" t="inlineStr">
        <is>
          <t>42%</t>
        </is>
      </c>
      <c r="E66" s="236" t="inlineStr">
        <is>
          <t>26%</t>
        </is>
      </c>
      <c r="F66" s="85" t="inlineStr">
        <is>
          <t>99</t>
        </is>
      </c>
      <c r="G66" s="86" t="inlineStr">
        <is>
          <t>42%</t>
        </is>
      </c>
      <c r="H66" s="86" t="inlineStr">
        <is>
          <t>42%</t>
        </is>
      </c>
      <c r="I66" s="236" t="inlineStr">
        <is>
          <t>26%</t>
        </is>
      </c>
      <c r="J66" s="85" t="inlineStr">
        <is>
          <t>99</t>
        </is>
      </c>
      <c r="K66" s="86" t="inlineStr">
        <is>
          <t>42%</t>
        </is>
      </c>
      <c r="L66" s="86" t="inlineStr">
        <is>
          <t>42%</t>
        </is>
      </c>
      <c r="M66" s="236" t="inlineStr">
        <is>
          <t>7%</t>
        </is>
      </c>
    </row>
    <row r="67" ht="24" customHeight="1">
      <c r="A67" s="393" t="inlineStr">
        <is>
          <t>五阶2级</t>
        </is>
      </c>
      <c r="B67" s="85" t="inlineStr">
        <is>
          <t>104</t>
        </is>
      </c>
      <c r="C67" s="86" t="inlineStr">
        <is>
          <t>44%</t>
        </is>
      </c>
      <c r="D67" s="86" t="inlineStr">
        <is>
          <t>46%</t>
        </is>
      </c>
      <c r="E67" s="236" t="inlineStr">
        <is>
          <t>27%</t>
        </is>
      </c>
      <c r="F67" s="85" t="inlineStr">
        <is>
          <t>104</t>
        </is>
      </c>
      <c r="G67" s="86" t="inlineStr">
        <is>
          <t>44%</t>
        </is>
      </c>
      <c r="H67" s="86" t="inlineStr">
        <is>
          <t>46%</t>
        </is>
      </c>
      <c r="I67" s="236" t="inlineStr">
        <is>
          <t>27%</t>
        </is>
      </c>
      <c r="J67" s="85" t="inlineStr">
        <is>
          <t>104</t>
        </is>
      </c>
      <c r="K67" s="86" t="inlineStr">
        <is>
          <t>44%</t>
        </is>
      </c>
      <c r="L67" s="86" t="inlineStr">
        <is>
          <t>46%</t>
        </is>
      </c>
      <c r="M67" s="236" t="inlineStr">
        <is>
          <t>8%</t>
        </is>
      </c>
    </row>
    <row r="68" ht="24" customHeight="1">
      <c r="A68" s="393" t="inlineStr">
        <is>
          <t>五阶3级</t>
        </is>
      </c>
      <c r="B68" s="85" t="inlineStr">
        <is>
          <t>111</t>
        </is>
      </c>
      <c r="C68" s="86" t="inlineStr">
        <is>
          <t>46%</t>
        </is>
      </c>
      <c r="D68" s="86" t="inlineStr">
        <is>
          <t>50%</t>
        </is>
      </c>
      <c r="E68" s="236" t="inlineStr">
        <is>
          <t>28%</t>
        </is>
      </c>
      <c r="F68" s="85" t="inlineStr">
        <is>
          <t>111</t>
        </is>
      </c>
      <c r="G68" s="86" t="inlineStr">
        <is>
          <t>46%</t>
        </is>
      </c>
      <c r="H68" s="86" t="inlineStr">
        <is>
          <t>50%</t>
        </is>
      </c>
      <c r="I68" s="236" t="inlineStr">
        <is>
          <t>28%</t>
        </is>
      </c>
      <c r="J68" s="85" t="inlineStr">
        <is>
          <t>111</t>
        </is>
      </c>
      <c r="K68" s="86" t="inlineStr">
        <is>
          <t>46%</t>
        </is>
      </c>
      <c r="L68" s="86" t="inlineStr">
        <is>
          <t>50%</t>
        </is>
      </c>
      <c r="M68" s="236" t="inlineStr">
        <is>
          <t>8%</t>
        </is>
      </c>
    </row>
    <row r="69" ht="24" customHeight="1">
      <c r="A69" s="393" t="inlineStr">
        <is>
          <t>五阶4级</t>
        </is>
      </c>
      <c r="B69" s="85" t="inlineStr">
        <is>
          <t>118</t>
        </is>
      </c>
      <c r="C69" s="86" t="inlineStr">
        <is>
          <t>48%</t>
        </is>
      </c>
      <c r="D69" s="86" t="inlineStr">
        <is>
          <t>54%</t>
        </is>
      </c>
      <c r="E69" s="236" t="inlineStr">
        <is>
          <t>29%</t>
        </is>
      </c>
      <c r="F69" s="85" t="inlineStr">
        <is>
          <t>118</t>
        </is>
      </c>
      <c r="G69" s="86" t="inlineStr">
        <is>
          <t>48%</t>
        </is>
      </c>
      <c r="H69" s="86" t="inlineStr">
        <is>
          <t>54%</t>
        </is>
      </c>
      <c r="I69" s="236" t="inlineStr">
        <is>
          <t>29%</t>
        </is>
      </c>
      <c r="J69" s="85" t="inlineStr">
        <is>
          <t>118</t>
        </is>
      </c>
      <c r="K69" s="86" t="inlineStr">
        <is>
          <t>48%</t>
        </is>
      </c>
      <c r="L69" s="86" t="inlineStr">
        <is>
          <t>54%</t>
        </is>
      </c>
      <c r="M69" s="236" t="inlineStr">
        <is>
          <t>9%</t>
        </is>
      </c>
    </row>
    <row r="70" ht="24" customHeight="1">
      <c r="A70" s="395" t="inlineStr">
        <is>
          <t>五阶5级</t>
        </is>
      </c>
      <c r="B70" s="64" t="inlineStr">
        <is>
          <t>128</t>
        </is>
      </c>
      <c r="C70" s="65" t="inlineStr">
        <is>
          <t>50%</t>
        </is>
      </c>
      <c r="D70" s="65" t="inlineStr">
        <is>
          <t>58%</t>
        </is>
      </c>
      <c r="E70" s="78" t="inlineStr">
        <is>
          <t>30%</t>
        </is>
      </c>
      <c r="F70" s="64" t="inlineStr">
        <is>
          <t>128</t>
        </is>
      </c>
      <c r="G70" s="65" t="inlineStr">
        <is>
          <t>50%</t>
        </is>
      </c>
      <c r="H70" s="65" t="inlineStr">
        <is>
          <t>58%</t>
        </is>
      </c>
      <c r="I70" s="78" t="inlineStr">
        <is>
          <t>30%</t>
        </is>
      </c>
      <c r="J70" s="64" t="inlineStr">
        <is>
          <t>128</t>
        </is>
      </c>
      <c r="K70" s="65" t="inlineStr">
        <is>
          <t>50%</t>
        </is>
      </c>
      <c r="L70" s="65" t="inlineStr">
        <is>
          <t>58%</t>
        </is>
      </c>
      <c r="M70" s="78" t="inlineStr">
        <is>
          <t>10%</t>
        </is>
      </c>
    </row>
    <row r="71" ht="24" customHeight="1">
      <c r="A71" s="1112" t="inlineStr">
        <is>
          <t>适用范围</t>
        </is>
      </c>
      <c r="B71" s="279" t="inlineStr">
        <is>
          <t>灼焰之石</t>
        </is>
      </c>
      <c r="C71" s="56" t="n"/>
      <c r="D71" s="56" t="n"/>
      <c r="E71" s="56" t="n"/>
      <c r="F71" s="279" t="inlineStr">
        <is>
          <t>熔核之石</t>
        </is>
      </c>
      <c r="G71" s="56" t="n"/>
      <c r="H71" s="56" t="n"/>
      <c r="I71" s="56" t="n"/>
      <c r="J71" s="1300" t="inlineStr">
        <is>
          <t>寒霜之石</t>
        </is>
      </c>
      <c r="K71" s="56" t="n"/>
      <c r="L71" s="56" t="n"/>
      <c r="M71" s="56" t="n"/>
    </row>
    <row r="72" ht="24" customHeight="1">
      <c r="A72" s="1310" t="inlineStr"/>
      <c r="B72" s="3" t="n"/>
      <c r="C72" s="3" t="n"/>
      <c r="D72" s="3" t="n"/>
      <c r="E72" s="3" t="n"/>
      <c r="F72" s="3" t="n"/>
      <c r="G72" s="3" t="n"/>
      <c r="H72" s="3" t="n"/>
      <c r="I72" s="3" t="n"/>
      <c r="J72" s="3" t="n"/>
      <c r="K72" s="3" t="n"/>
      <c r="L72" s="3" t="n"/>
      <c r="M72" s="3" t="n"/>
    </row>
    <row r="73" ht="24" customHeight="1">
      <c r="A73" s="202" t="inlineStr">
        <is>
          <t>附魔石</t>
        </is>
      </c>
      <c r="B73" s="227" t="inlineStr">
        <is>
          <t>该武伤害</t>
        </is>
      </c>
      <c r="C73" s="227" t="inlineStr">
        <is>
          <t>该武命中</t>
        </is>
      </c>
      <c r="D73" s="227" t="inlineStr">
        <is>
          <t>该武暴击</t>
        </is>
      </c>
      <c r="E73" s="311" t="inlineStr">
        <is>
          <t>该武忽略</t>
        </is>
      </c>
      <c r="F73" s="227" t="inlineStr">
        <is>
          <t>该武伤害</t>
        </is>
      </c>
      <c r="G73" s="227" t="inlineStr">
        <is>
          <t>该武闪避</t>
        </is>
      </c>
      <c r="H73" s="227" t="inlineStr">
        <is>
          <t>该武暴击</t>
        </is>
      </c>
      <c r="I73" s="311" t="inlineStr">
        <is>
          <t>该武闪反</t>
        </is>
      </c>
      <c r="J73" s="227" t="inlineStr">
        <is>
          <t>该武伤害</t>
        </is>
      </c>
      <c r="K73" s="227" t="inlineStr">
        <is>
          <t>该武闪避</t>
        </is>
      </c>
      <c r="L73" s="96" t="inlineStr">
        <is>
          <t>该武暴伤</t>
        </is>
      </c>
      <c r="M73" s="311" t="inlineStr">
        <is>
          <t>该武连击</t>
        </is>
      </c>
    </row>
    <row r="74" ht="24" customHeight="1">
      <c r="A74" s="664" t="inlineStr">
        <is>
          <t>一阶0级</t>
        </is>
      </c>
      <c r="B74" s="319" t="inlineStr">
        <is>
          <t>1</t>
        </is>
      </c>
      <c r="C74" s="74" t="inlineStr">
        <is>
          <t>1%</t>
        </is>
      </c>
      <c r="D74" s="74" t="inlineStr">
        <is>
          <t>1%</t>
        </is>
      </c>
      <c r="E74" s="63" t="inlineStr">
        <is>
          <t>1%</t>
        </is>
      </c>
      <c r="F74" s="319" t="inlineStr">
        <is>
          <t>1</t>
        </is>
      </c>
      <c r="G74" s="74" t="inlineStr">
        <is>
          <t>1%</t>
        </is>
      </c>
      <c r="H74" s="74" t="inlineStr">
        <is>
          <t>1%</t>
        </is>
      </c>
      <c r="I74" s="63" t="inlineStr">
        <is>
          <t>1%</t>
        </is>
      </c>
      <c r="J74" s="319" t="inlineStr">
        <is>
          <t>1</t>
        </is>
      </c>
      <c r="K74" s="74" t="inlineStr">
        <is>
          <t>1%</t>
        </is>
      </c>
      <c r="L74" s="62" t="inlineStr">
        <is>
          <t>1%</t>
        </is>
      </c>
      <c r="M74" s="63" t="inlineStr">
        <is>
          <t>1%</t>
        </is>
      </c>
    </row>
    <row r="75" ht="24" customHeight="1">
      <c r="A75" s="393" t="inlineStr">
        <is>
          <t>一阶1级</t>
        </is>
      </c>
      <c r="B75" s="85" t="inlineStr">
        <is>
          <t>2</t>
        </is>
      </c>
      <c r="C75" s="86" t="inlineStr">
        <is>
          <t>2%</t>
        </is>
      </c>
      <c r="D75" s="86" t="inlineStr">
        <is>
          <t>2%</t>
        </is>
      </c>
      <c r="E75" s="236" t="inlineStr">
        <is>
          <t>2%</t>
        </is>
      </c>
      <c r="F75" s="85" t="inlineStr">
        <is>
          <t>2</t>
        </is>
      </c>
      <c r="G75" s="86" t="inlineStr">
        <is>
          <t>2%</t>
        </is>
      </c>
      <c r="H75" s="86" t="inlineStr">
        <is>
          <t>2%</t>
        </is>
      </c>
      <c r="I75" s="236" t="inlineStr">
        <is>
          <t>2%</t>
        </is>
      </c>
      <c r="J75" s="85" t="inlineStr">
        <is>
          <t>2</t>
        </is>
      </c>
      <c r="K75" s="86" t="inlineStr">
        <is>
          <t>2%</t>
        </is>
      </c>
      <c r="L75" s="86" t="inlineStr">
        <is>
          <t>2%</t>
        </is>
      </c>
      <c r="M75" s="236" t="inlineStr">
        <is>
          <t>2%</t>
        </is>
      </c>
    </row>
    <row r="76" ht="24" customHeight="1">
      <c r="A76" s="393" t="inlineStr">
        <is>
          <t>一阶2级</t>
        </is>
      </c>
      <c r="B76" s="85" t="inlineStr">
        <is>
          <t>4</t>
        </is>
      </c>
      <c r="C76" s="86" t="inlineStr">
        <is>
          <t>3%</t>
        </is>
      </c>
      <c r="D76" s="86" t="inlineStr">
        <is>
          <t>3%</t>
        </is>
      </c>
      <c r="E76" s="236" t="inlineStr">
        <is>
          <t>3%</t>
        </is>
      </c>
      <c r="F76" s="85" t="inlineStr">
        <is>
          <t>4</t>
        </is>
      </c>
      <c r="G76" s="86" t="inlineStr">
        <is>
          <t>3%</t>
        </is>
      </c>
      <c r="H76" s="86" t="inlineStr">
        <is>
          <t>3%</t>
        </is>
      </c>
      <c r="I76" s="236" t="inlineStr">
        <is>
          <t>3%</t>
        </is>
      </c>
      <c r="J76" s="85" t="inlineStr">
        <is>
          <t>4</t>
        </is>
      </c>
      <c r="K76" s="86" t="inlineStr">
        <is>
          <t>3%</t>
        </is>
      </c>
      <c r="L76" s="86" t="inlineStr">
        <is>
          <t>3%</t>
        </is>
      </c>
      <c r="M76" s="236" t="inlineStr">
        <is>
          <t>3%</t>
        </is>
      </c>
    </row>
    <row r="77" ht="24" customHeight="1">
      <c r="A77" s="393" t="inlineStr">
        <is>
          <t>一阶3级</t>
        </is>
      </c>
      <c r="B77" s="85" t="inlineStr">
        <is>
          <t>6</t>
        </is>
      </c>
      <c r="C77" s="86" t="inlineStr">
        <is>
          <t>4%</t>
        </is>
      </c>
      <c r="D77" s="86" t="inlineStr">
        <is>
          <t>4%</t>
        </is>
      </c>
      <c r="E77" s="236" t="inlineStr">
        <is>
          <t>4%</t>
        </is>
      </c>
      <c r="F77" s="85" t="inlineStr">
        <is>
          <t>6</t>
        </is>
      </c>
      <c r="G77" s="86" t="inlineStr">
        <is>
          <t>4%</t>
        </is>
      </c>
      <c r="H77" s="86" t="inlineStr">
        <is>
          <t>4%</t>
        </is>
      </c>
      <c r="I77" s="236" t="inlineStr">
        <is>
          <t>4%</t>
        </is>
      </c>
      <c r="J77" s="85" t="inlineStr">
        <is>
          <t>6</t>
        </is>
      </c>
      <c r="K77" s="86" t="inlineStr">
        <is>
          <t>4%</t>
        </is>
      </c>
      <c r="L77" s="86" t="inlineStr">
        <is>
          <t>4%</t>
        </is>
      </c>
      <c r="M77" s="236" t="inlineStr">
        <is>
          <t>4%</t>
        </is>
      </c>
    </row>
    <row r="78" ht="24" customHeight="1">
      <c r="A78" s="393" t="inlineStr">
        <is>
          <t>一阶4级</t>
        </is>
      </c>
      <c r="B78" s="85" t="inlineStr">
        <is>
          <t>8</t>
        </is>
      </c>
      <c r="C78" s="86" t="inlineStr">
        <is>
          <t>5%</t>
        </is>
      </c>
      <c r="D78" s="86" t="inlineStr">
        <is>
          <t>5%</t>
        </is>
      </c>
      <c r="E78" s="236" t="inlineStr">
        <is>
          <t>5%</t>
        </is>
      </c>
      <c r="F78" s="85" t="inlineStr">
        <is>
          <t>8</t>
        </is>
      </c>
      <c r="G78" s="86" t="inlineStr">
        <is>
          <t>5%</t>
        </is>
      </c>
      <c r="H78" s="86" t="inlineStr">
        <is>
          <t>5%</t>
        </is>
      </c>
      <c r="I78" s="236" t="inlineStr">
        <is>
          <t>5%</t>
        </is>
      </c>
      <c r="J78" s="85" t="inlineStr">
        <is>
          <t>8</t>
        </is>
      </c>
      <c r="K78" s="86" t="inlineStr">
        <is>
          <t>5%</t>
        </is>
      </c>
      <c r="L78" s="86" t="inlineStr">
        <is>
          <t>5%</t>
        </is>
      </c>
      <c r="M78" s="236" t="inlineStr">
        <is>
          <t>5%</t>
        </is>
      </c>
    </row>
    <row r="79" ht="24" customHeight="1">
      <c r="A79" s="953" t="inlineStr">
        <is>
          <t>一阶5级</t>
        </is>
      </c>
      <c r="B79" s="256" t="inlineStr">
        <is>
          <t>10</t>
        </is>
      </c>
      <c r="C79" s="139" t="inlineStr">
        <is>
          <t>6%</t>
        </is>
      </c>
      <c r="D79" s="139" t="inlineStr">
        <is>
          <t>6%</t>
        </is>
      </c>
      <c r="E79" s="290" t="inlineStr">
        <is>
          <t>6%</t>
        </is>
      </c>
      <c r="F79" s="256" t="inlineStr">
        <is>
          <t>10</t>
        </is>
      </c>
      <c r="G79" s="139" t="inlineStr">
        <is>
          <t>6%</t>
        </is>
      </c>
      <c r="H79" s="139" t="inlineStr">
        <is>
          <t>6%</t>
        </is>
      </c>
      <c r="I79" s="290" t="inlineStr">
        <is>
          <t>6%</t>
        </is>
      </c>
      <c r="J79" s="256" t="inlineStr">
        <is>
          <t>10</t>
        </is>
      </c>
      <c r="K79" s="139" t="inlineStr">
        <is>
          <t>6%</t>
        </is>
      </c>
      <c r="L79" s="139" t="inlineStr">
        <is>
          <t>6%</t>
        </is>
      </c>
      <c r="M79" s="290" t="inlineStr">
        <is>
          <t>6%</t>
        </is>
      </c>
    </row>
    <row r="80" ht="24" customHeight="1">
      <c r="A80" s="654" t="inlineStr">
        <is>
          <t>二阶0级</t>
        </is>
      </c>
      <c r="B80" s="61" t="inlineStr">
        <is>
          <t>12</t>
        </is>
      </c>
      <c r="C80" s="62" t="inlineStr">
        <is>
          <t>7%</t>
        </is>
      </c>
      <c r="D80" s="62" t="inlineStr">
        <is>
          <t>7%</t>
        </is>
      </c>
      <c r="E80" s="63" t="inlineStr">
        <is>
          <t>7%</t>
        </is>
      </c>
      <c r="F80" s="61" t="inlineStr">
        <is>
          <t>12</t>
        </is>
      </c>
      <c r="G80" s="62" t="inlineStr">
        <is>
          <t>7%</t>
        </is>
      </c>
      <c r="H80" s="62" t="inlineStr">
        <is>
          <t>7%</t>
        </is>
      </c>
      <c r="I80" s="63" t="inlineStr">
        <is>
          <t>7%</t>
        </is>
      </c>
      <c r="J80" s="61" t="inlineStr">
        <is>
          <t>12</t>
        </is>
      </c>
      <c r="K80" s="62" t="inlineStr">
        <is>
          <t>7%</t>
        </is>
      </c>
      <c r="L80" s="62" t="inlineStr">
        <is>
          <t>7%</t>
        </is>
      </c>
      <c r="M80" s="63" t="inlineStr">
        <is>
          <t>7%</t>
        </is>
      </c>
    </row>
    <row r="81" ht="24" customHeight="1">
      <c r="A81" s="393" t="inlineStr">
        <is>
          <t>二阶1级</t>
        </is>
      </c>
      <c r="B81" s="85" t="inlineStr">
        <is>
          <t>14</t>
        </is>
      </c>
      <c r="C81" s="86" t="inlineStr">
        <is>
          <t>8%</t>
        </is>
      </c>
      <c r="D81" s="86" t="inlineStr">
        <is>
          <t>8%</t>
        </is>
      </c>
      <c r="E81" s="236" t="inlineStr">
        <is>
          <t>8%</t>
        </is>
      </c>
      <c r="F81" s="85" t="inlineStr">
        <is>
          <t>14</t>
        </is>
      </c>
      <c r="G81" s="86" t="inlineStr">
        <is>
          <t>8%</t>
        </is>
      </c>
      <c r="H81" s="86" t="inlineStr">
        <is>
          <t>8%</t>
        </is>
      </c>
      <c r="I81" s="236" t="inlineStr">
        <is>
          <t>8%</t>
        </is>
      </c>
      <c r="J81" s="85" t="inlineStr">
        <is>
          <t>14</t>
        </is>
      </c>
      <c r="K81" s="86" t="inlineStr">
        <is>
          <t>8%</t>
        </is>
      </c>
      <c r="L81" s="86" t="inlineStr">
        <is>
          <t>8%</t>
        </is>
      </c>
      <c r="M81" s="236" t="inlineStr">
        <is>
          <t>8%</t>
        </is>
      </c>
    </row>
    <row r="82" ht="24" customHeight="1">
      <c r="A82" s="393" t="inlineStr">
        <is>
          <t>二阶2级</t>
        </is>
      </c>
      <c r="B82" s="85" t="inlineStr">
        <is>
          <t>16</t>
        </is>
      </c>
      <c r="C82" s="86" t="inlineStr">
        <is>
          <t>9%</t>
        </is>
      </c>
      <c r="D82" s="86" t="inlineStr">
        <is>
          <t>9%</t>
        </is>
      </c>
      <c r="E82" s="236" t="inlineStr">
        <is>
          <t>9%</t>
        </is>
      </c>
      <c r="F82" s="85" t="inlineStr">
        <is>
          <t>16</t>
        </is>
      </c>
      <c r="G82" s="86" t="inlineStr">
        <is>
          <t>9%</t>
        </is>
      </c>
      <c r="H82" s="86" t="inlineStr">
        <is>
          <t>9%</t>
        </is>
      </c>
      <c r="I82" s="236" t="inlineStr">
        <is>
          <t>9%</t>
        </is>
      </c>
      <c r="J82" s="85" t="inlineStr">
        <is>
          <t>16</t>
        </is>
      </c>
      <c r="K82" s="86" t="inlineStr">
        <is>
          <t>9%</t>
        </is>
      </c>
      <c r="L82" s="86" t="inlineStr">
        <is>
          <t>9%</t>
        </is>
      </c>
      <c r="M82" s="236" t="inlineStr">
        <is>
          <t>9%</t>
        </is>
      </c>
    </row>
    <row r="83" ht="24" customHeight="1">
      <c r="A83" s="393" t="inlineStr">
        <is>
          <t>二阶3级</t>
        </is>
      </c>
      <c r="B83" s="85" t="inlineStr">
        <is>
          <t>18</t>
        </is>
      </c>
      <c r="C83" s="86" t="inlineStr">
        <is>
          <t>10%</t>
        </is>
      </c>
      <c r="D83" s="86" t="inlineStr">
        <is>
          <t>10%</t>
        </is>
      </c>
      <c r="E83" s="236" t="inlineStr">
        <is>
          <t>10%</t>
        </is>
      </c>
      <c r="F83" s="85" t="inlineStr">
        <is>
          <t>18</t>
        </is>
      </c>
      <c r="G83" s="86" t="inlineStr">
        <is>
          <t>10%</t>
        </is>
      </c>
      <c r="H83" s="86" t="inlineStr">
        <is>
          <t>10%</t>
        </is>
      </c>
      <c r="I83" s="236" t="inlineStr">
        <is>
          <t>10%</t>
        </is>
      </c>
      <c r="J83" s="85" t="inlineStr">
        <is>
          <t>18</t>
        </is>
      </c>
      <c r="K83" s="86" t="inlineStr">
        <is>
          <t>10%</t>
        </is>
      </c>
      <c r="L83" s="86" t="inlineStr">
        <is>
          <t>10%</t>
        </is>
      </c>
      <c r="M83" s="236" t="inlineStr">
        <is>
          <t>10%</t>
        </is>
      </c>
    </row>
    <row r="84" ht="24" customHeight="1">
      <c r="A84" s="393" t="inlineStr">
        <is>
          <t>二阶4级</t>
        </is>
      </c>
      <c r="B84" s="85" t="inlineStr">
        <is>
          <t>20</t>
        </is>
      </c>
      <c r="C84" s="86" t="inlineStr">
        <is>
          <t>12%</t>
        </is>
      </c>
      <c r="D84" s="86" t="inlineStr">
        <is>
          <t>11%</t>
        </is>
      </c>
      <c r="E84" s="236" t="inlineStr">
        <is>
          <t>12%</t>
        </is>
      </c>
      <c r="F84" s="85" t="inlineStr">
        <is>
          <t>20</t>
        </is>
      </c>
      <c r="G84" s="86" t="inlineStr">
        <is>
          <t>12%</t>
        </is>
      </c>
      <c r="H84" s="86" t="inlineStr">
        <is>
          <t>11%</t>
        </is>
      </c>
      <c r="I84" s="236" t="inlineStr">
        <is>
          <t>12%</t>
        </is>
      </c>
      <c r="J84" s="85" t="inlineStr">
        <is>
          <t>20</t>
        </is>
      </c>
      <c r="K84" s="86" t="inlineStr">
        <is>
          <t>12%</t>
        </is>
      </c>
      <c r="L84" s="86" t="inlineStr">
        <is>
          <t>11%</t>
        </is>
      </c>
      <c r="M84" s="236" t="inlineStr">
        <is>
          <t>11%</t>
        </is>
      </c>
    </row>
    <row r="85" ht="24" customHeight="1">
      <c r="A85" s="953" t="inlineStr">
        <is>
          <t>二阶5级</t>
        </is>
      </c>
      <c r="B85" s="256" t="inlineStr">
        <is>
          <t>24</t>
        </is>
      </c>
      <c r="C85" s="139" t="inlineStr">
        <is>
          <t>14%</t>
        </is>
      </c>
      <c r="D85" s="139" t="inlineStr">
        <is>
          <t>12%</t>
        </is>
      </c>
      <c r="E85" s="290" t="inlineStr">
        <is>
          <t>14%</t>
        </is>
      </c>
      <c r="F85" s="256" t="inlineStr">
        <is>
          <t>24</t>
        </is>
      </c>
      <c r="G85" s="139" t="inlineStr">
        <is>
          <t>14%</t>
        </is>
      </c>
      <c r="H85" s="139" t="inlineStr">
        <is>
          <t>12%</t>
        </is>
      </c>
      <c r="I85" s="290" t="inlineStr">
        <is>
          <t>14%</t>
        </is>
      </c>
      <c r="J85" s="256" t="inlineStr">
        <is>
          <t>24</t>
        </is>
      </c>
      <c r="K85" s="139" t="inlineStr">
        <is>
          <t>14%</t>
        </is>
      </c>
      <c r="L85" s="139" t="inlineStr">
        <is>
          <t>12%</t>
        </is>
      </c>
      <c r="M85" s="290" t="inlineStr">
        <is>
          <t>12%</t>
        </is>
      </c>
    </row>
    <row r="86" ht="24" customHeight="1">
      <c r="A86" s="654" t="inlineStr">
        <is>
          <t>三阶0级</t>
        </is>
      </c>
      <c r="B86" s="61" t="inlineStr">
        <is>
          <t>28</t>
        </is>
      </c>
      <c r="C86" s="62" t="inlineStr">
        <is>
          <t>16%</t>
        </is>
      </c>
      <c r="D86" s="62" t="inlineStr">
        <is>
          <t>14%</t>
        </is>
      </c>
      <c r="E86" s="63" t="inlineStr">
        <is>
          <t>16%</t>
        </is>
      </c>
      <c r="F86" s="61" t="inlineStr">
        <is>
          <t>28</t>
        </is>
      </c>
      <c r="G86" s="62" t="inlineStr">
        <is>
          <t>16%</t>
        </is>
      </c>
      <c r="H86" s="62" t="inlineStr">
        <is>
          <t>14%</t>
        </is>
      </c>
      <c r="I86" s="63" t="inlineStr">
        <is>
          <t>16%</t>
        </is>
      </c>
      <c r="J86" s="61" t="inlineStr">
        <is>
          <t>28</t>
        </is>
      </c>
      <c r="K86" s="62" t="inlineStr">
        <is>
          <t>16%</t>
        </is>
      </c>
      <c r="L86" s="62" t="inlineStr">
        <is>
          <t>14%</t>
        </is>
      </c>
      <c r="M86" s="63" t="inlineStr">
        <is>
          <t>13%</t>
        </is>
      </c>
    </row>
    <row r="87" ht="24" customHeight="1">
      <c r="A87" s="393" t="inlineStr">
        <is>
          <t>三阶1级</t>
        </is>
      </c>
      <c r="B87" s="85" t="inlineStr">
        <is>
          <t>40</t>
        </is>
      </c>
      <c r="C87" s="86" t="inlineStr">
        <is>
          <t>18%</t>
        </is>
      </c>
      <c r="D87" s="86" t="inlineStr">
        <is>
          <t>16%</t>
        </is>
      </c>
      <c r="E87" s="236" t="inlineStr">
        <is>
          <t>18%</t>
        </is>
      </c>
      <c r="F87" s="85" t="inlineStr">
        <is>
          <t>40</t>
        </is>
      </c>
      <c r="G87" s="86" t="inlineStr">
        <is>
          <t>18%</t>
        </is>
      </c>
      <c r="H87" s="86" t="inlineStr">
        <is>
          <t>16%</t>
        </is>
      </c>
      <c r="I87" s="236" t="inlineStr">
        <is>
          <t>18%</t>
        </is>
      </c>
      <c r="J87" s="85" t="inlineStr">
        <is>
          <t>40</t>
        </is>
      </c>
      <c r="K87" s="86" t="inlineStr">
        <is>
          <t>18%</t>
        </is>
      </c>
      <c r="L87" s="86" t="inlineStr">
        <is>
          <t>16%</t>
        </is>
      </c>
      <c r="M87" s="236" t="inlineStr">
        <is>
          <t>14%</t>
        </is>
      </c>
    </row>
    <row r="88" ht="24" customHeight="1">
      <c r="A88" s="393" t="inlineStr">
        <is>
          <t>三阶2级</t>
        </is>
      </c>
      <c r="B88" s="85" t="inlineStr">
        <is>
          <t>44</t>
        </is>
      </c>
      <c r="C88" s="86" t="inlineStr">
        <is>
          <t>20%</t>
        </is>
      </c>
      <c r="D88" s="86" t="inlineStr">
        <is>
          <t>18%</t>
        </is>
      </c>
      <c r="E88" s="236" t="inlineStr">
        <is>
          <t>20%</t>
        </is>
      </c>
      <c r="F88" s="85" t="inlineStr">
        <is>
          <t>44</t>
        </is>
      </c>
      <c r="G88" s="86" t="inlineStr">
        <is>
          <t>20%</t>
        </is>
      </c>
      <c r="H88" s="86" t="inlineStr">
        <is>
          <t>18%</t>
        </is>
      </c>
      <c r="I88" s="236" t="inlineStr">
        <is>
          <t>20%</t>
        </is>
      </c>
      <c r="J88" s="85" t="inlineStr">
        <is>
          <t>44</t>
        </is>
      </c>
      <c r="K88" s="86" t="inlineStr">
        <is>
          <t>20%</t>
        </is>
      </c>
      <c r="L88" s="86" t="inlineStr">
        <is>
          <t>18%</t>
        </is>
      </c>
      <c r="M88" s="236" t="inlineStr">
        <is>
          <t>15%</t>
        </is>
      </c>
    </row>
    <row r="89" ht="24" customHeight="1">
      <c r="A89" s="393" t="inlineStr">
        <is>
          <t>三阶3级</t>
        </is>
      </c>
      <c r="B89" s="85" t="inlineStr">
        <is>
          <t>49</t>
        </is>
      </c>
      <c r="C89" s="86" t="inlineStr">
        <is>
          <t>22%</t>
        </is>
      </c>
      <c r="D89" s="86" t="inlineStr">
        <is>
          <t>20%</t>
        </is>
      </c>
      <c r="E89" s="236" t="inlineStr">
        <is>
          <t>22%</t>
        </is>
      </c>
      <c r="F89" s="85" t="inlineStr">
        <is>
          <t>49</t>
        </is>
      </c>
      <c r="G89" s="86" t="inlineStr">
        <is>
          <t>22%</t>
        </is>
      </c>
      <c r="H89" s="86" t="inlineStr">
        <is>
          <t>20%</t>
        </is>
      </c>
      <c r="I89" s="236" t="inlineStr">
        <is>
          <t>22%</t>
        </is>
      </c>
      <c r="J89" s="85" t="inlineStr">
        <is>
          <t>49</t>
        </is>
      </c>
      <c r="K89" s="86" t="inlineStr">
        <is>
          <t>22%</t>
        </is>
      </c>
      <c r="L89" s="86" t="inlineStr">
        <is>
          <t>20%</t>
        </is>
      </c>
      <c r="M89" s="236" t="inlineStr">
        <is>
          <t>16%</t>
        </is>
      </c>
    </row>
    <row r="90" ht="24" customHeight="1">
      <c r="A90" s="393" t="inlineStr">
        <is>
          <t>三阶4级</t>
        </is>
      </c>
      <c r="B90" s="85" t="inlineStr">
        <is>
          <t>54</t>
        </is>
      </c>
      <c r="C90" s="86" t="inlineStr">
        <is>
          <t>24%</t>
        </is>
      </c>
      <c r="D90" s="86" t="inlineStr">
        <is>
          <t>22%</t>
        </is>
      </c>
      <c r="E90" s="236" t="inlineStr">
        <is>
          <t>24%</t>
        </is>
      </c>
      <c r="F90" s="85" t="inlineStr">
        <is>
          <t>54</t>
        </is>
      </c>
      <c r="G90" s="86" t="inlineStr">
        <is>
          <t>24%</t>
        </is>
      </c>
      <c r="H90" s="86" t="inlineStr">
        <is>
          <t>22%</t>
        </is>
      </c>
      <c r="I90" s="236" t="inlineStr">
        <is>
          <t>24%</t>
        </is>
      </c>
      <c r="J90" s="85" t="inlineStr">
        <is>
          <t>54</t>
        </is>
      </c>
      <c r="K90" s="86" t="inlineStr">
        <is>
          <t>24%</t>
        </is>
      </c>
      <c r="L90" s="86" t="inlineStr">
        <is>
          <t>22%</t>
        </is>
      </c>
      <c r="M90" s="236" t="inlineStr">
        <is>
          <t>17%</t>
        </is>
      </c>
    </row>
    <row r="91" ht="24" customHeight="1">
      <c r="A91" s="953" t="inlineStr">
        <is>
          <t>三阶5级</t>
        </is>
      </c>
      <c r="B91" s="256" t="inlineStr">
        <is>
          <t>59</t>
        </is>
      </c>
      <c r="C91" s="139" t="inlineStr">
        <is>
          <t>26%</t>
        </is>
      </c>
      <c r="D91" s="139" t="inlineStr">
        <is>
          <t>24%</t>
        </is>
      </c>
      <c r="E91" s="290" t="inlineStr">
        <is>
          <t>26%</t>
        </is>
      </c>
      <c r="F91" s="256" t="inlineStr">
        <is>
          <t>59</t>
        </is>
      </c>
      <c r="G91" s="139" t="inlineStr">
        <is>
          <t>26%</t>
        </is>
      </c>
      <c r="H91" s="139" t="inlineStr">
        <is>
          <t>24%</t>
        </is>
      </c>
      <c r="I91" s="290" t="inlineStr">
        <is>
          <t>26%</t>
        </is>
      </c>
      <c r="J91" s="256" t="inlineStr">
        <is>
          <t>59</t>
        </is>
      </c>
      <c r="K91" s="139" t="inlineStr">
        <is>
          <t>26%</t>
        </is>
      </c>
      <c r="L91" s="139" t="inlineStr">
        <is>
          <t>24%</t>
        </is>
      </c>
      <c r="M91" s="290" t="inlineStr">
        <is>
          <t>18%</t>
        </is>
      </c>
    </row>
    <row r="92" ht="24" customHeight="1">
      <c r="A92" s="654" t="inlineStr">
        <is>
          <t>四阶0级</t>
        </is>
      </c>
      <c r="B92" s="61" t="inlineStr">
        <is>
          <t>64</t>
        </is>
      </c>
      <c r="C92" s="62" t="inlineStr">
        <is>
          <t>28%</t>
        </is>
      </c>
      <c r="D92" s="62" t="inlineStr">
        <is>
          <t>26%</t>
        </is>
      </c>
      <c r="E92" s="63" t="inlineStr">
        <is>
          <t>28%</t>
        </is>
      </c>
      <c r="F92" s="61" t="inlineStr">
        <is>
          <t>64</t>
        </is>
      </c>
      <c r="G92" s="62" t="inlineStr">
        <is>
          <t>28%</t>
        </is>
      </c>
      <c r="H92" s="62" t="inlineStr">
        <is>
          <t>26%</t>
        </is>
      </c>
      <c r="I92" s="63" t="inlineStr">
        <is>
          <t>28%</t>
        </is>
      </c>
      <c r="J92" s="61" t="inlineStr">
        <is>
          <t>64</t>
        </is>
      </c>
      <c r="K92" s="62" t="inlineStr">
        <is>
          <t>28%</t>
        </is>
      </c>
      <c r="L92" s="62" t="inlineStr">
        <is>
          <t>26%</t>
        </is>
      </c>
      <c r="M92" s="63" t="inlineStr">
        <is>
          <t>19%</t>
        </is>
      </c>
    </row>
    <row r="93" ht="24" customHeight="1">
      <c r="A93" s="393" t="inlineStr">
        <is>
          <t>四阶1级</t>
        </is>
      </c>
      <c r="B93" s="85" t="inlineStr">
        <is>
          <t>69</t>
        </is>
      </c>
      <c r="C93" s="86" t="inlineStr">
        <is>
          <t>30%</t>
        </is>
      </c>
      <c r="D93" s="86" t="inlineStr">
        <is>
          <t>28%</t>
        </is>
      </c>
      <c r="E93" s="236" t="inlineStr">
        <is>
          <t>30%</t>
        </is>
      </c>
      <c r="F93" s="85" t="inlineStr">
        <is>
          <t>69</t>
        </is>
      </c>
      <c r="G93" s="86" t="inlineStr">
        <is>
          <t>30%</t>
        </is>
      </c>
      <c r="H93" s="86" t="inlineStr">
        <is>
          <t>28%</t>
        </is>
      </c>
      <c r="I93" s="236" t="inlineStr">
        <is>
          <t>30%</t>
        </is>
      </c>
      <c r="J93" s="85" t="inlineStr">
        <is>
          <t>69</t>
        </is>
      </c>
      <c r="K93" s="86" t="inlineStr">
        <is>
          <t>30%</t>
        </is>
      </c>
      <c r="L93" s="86" t="inlineStr">
        <is>
          <t>28%</t>
        </is>
      </c>
      <c r="M93" s="236" t="inlineStr">
        <is>
          <t>20%</t>
        </is>
      </c>
    </row>
    <row r="94" ht="24" customHeight="1">
      <c r="A94" s="393" t="inlineStr">
        <is>
          <t>四阶2级</t>
        </is>
      </c>
      <c r="B94" s="85" t="inlineStr">
        <is>
          <t>74</t>
        </is>
      </c>
      <c r="C94" s="86" t="inlineStr">
        <is>
          <t>32%</t>
        </is>
      </c>
      <c r="D94" s="86" t="inlineStr">
        <is>
          <t>30%</t>
        </is>
      </c>
      <c r="E94" s="236" t="inlineStr">
        <is>
          <t>32%</t>
        </is>
      </c>
      <c r="F94" s="85" t="inlineStr">
        <is>
          <t>74</t>
        </is>
      </c>
      <c r="G94" s="86" t="inlineStr">
        <is>
          <t>32%</t>
        </is>
      </c>
      <c r="H94" s="86" t="inlineStr">
        <is>
          <t>30%</t>
        </is>
      </c>
      <c r="I94" s="236" t="inlineStr">
        <is>
          <t>32%</t>
        </is>
      </c>
      <c r="J94" s="85" t="inlineStr">
        <is>
          <t>74</t>
        </is>
      </c>
      <c r="K94" s="86" t="inlineStr">
        <is>
          <t>32%</t>
        </is>
      </c>
      <c r="L94" s="86" t="inlineStr">
        <is>
          <t>30%</t>
        </is>
      </c>
      <c r="M94" s="236" t="inlineStr">
        <is>
          <t>21%</t>
        </is>
      </c>
    </row>
    <row r="95" ht="24" customHeight="1">
      <c r="A95" s="393" t="inlineStr">
        <is>
          <t>四阶3级</t>
        </is>
      </c>
      <c r="B95" s="85" t="inlineStr">
        <is>
          <t>79</t>
        </is>
      </c>
      <c r="C95" s="86" t="inlineStr">
        <is>
          <t>34%</t>
        </is>
      </c>
      <c r="D95" s="86" t="inlineStr">
        <is>
          <t>32%</t>
        </is>
      </c>
      <c r="E95" s="236" t="inlineStr">
        <is>
          <t>34%</t>
        </is>
      </c>
      <c r="F95" s="85" t="inlineStr">
        <is>
          <t>79</t>
        </is>
      </c>
      <c r="G95" s="86" t="inlineStr">
        <is>
          <t>34%</t>
        </is>
      </c>
      <c r="H95" s="86" t="inlineStr">
        <is>
          <t>32%</t>
        </is>
      </c>
      <c r="I95" s="236" t="inlineStr">
        <is>
          <t>34%</t>
        </is>
      </c>
      <c r="J95" s="85" t="inlineStr">
        <is>
          <t>79</t>
        </is>
      </c>
      <c r="K95" s="86" t="inlineStr">
        <is>
          <t>34%</t>
        </is>
      </c>
      <c r="L95" s="86" t="inlineStr">
        <is>
          <t>32%</t>
        </is>
      </c>
      <c r="M95" s="236" t="inlineStr">
        <is>
          <t>22%</t>
        </is>
      </c>
    </row>
    <row r="96" ht="24" customHeight="1">
      <c r="A96" s="393" t="inlineStr">
        <is>
          <t>四阶4级</t>
        </is>
      </c>
      <c r="B96" s="85" t="inlineStr">
        <is>
          <t>84</t>
        </is>
      </c>
      <c r="C96" s="86" t="inlineStr">
        <is>
          <t>36%</t>
        </is>
      </c>
      <c r="D96" s="86" t="inlineStr">
        <is>
          <t>34%</t>
        </is>
      </c>
      <c r="E96" s="236" t="inlineStr">
        <is>
          <t>36%</t>
        </is>
      </c>
      <c r="F96" s="85" t="inlineStr">
        <is>
          <t>84</t>
        </is>
      </c>
      <c r="G96" s="86" t="inlineStr">
        <is>
          <t>36%</t>
        </is>
      </c>
      <c r="H96" s="86" t="inlineStr">
        <is>
          <t>34%</t>
        </is>
      </c>
      <c r="I96" s="236" t="inlineStr">
        <is>
          <t>36%</t>
        </is>
      </c>
      <c r="J96" s="85" t="inlineStr">
        <is>
          <t>84</t>
        </is>
      </c>
      <c r="K96" s="86" t="inlineStr">
        <is>
          <t>36%</t>
        </is>
      </c>
      <c r="L96" s="86" t="inlineStr">
        <is>
          <t>34%</t>
        </is>
      </c>
      <c r="M96" s="236" t="inlineStr">
        <is>
          <t>23%</t>
        </is>
      </c>
    </row>
    <row r="97" ht="24" customHeight="1">
      <c r="A97" s="395" t="inlineStr">
        <is>
          <t>四阶5级</t>
        </is>
      </c>
      <c r="B97" s="256" t="inlineStr">
        <is>
          <t>89</t>
        </is>
      </c>
      <c r="C97" s="139" t="inlineStr">
        <is>
          <t>38%</t>
        </is>
      </c>
      <c r="D97" s="139" t="inlineStr">
        <is>
          <t>36%</t>
        </is>
      </c>
      <c r="E97" s="290" t="inlineStr">
        <is>
          <t>38%</t>
        </is>
      </c>
      <c r="F97" s="256" t="inlineStr">
        <is>
          <t>89</t>
        </is>
      </c>
      <c r="G97" s="139" t="inlineStr">
        <is>
          <t>38%</t>
        </is>
      </c>
      <c r="H97" s="139" t="inlineStr">
        <is>
          <t>36%</t>
        </is>
      </c>
      <c r="I97" s="290" t="inlineStr">
        <is>
          <t>38%</t>
        </is>
      </c>
      <c r="J97" s="256" t="inlineStr">
        <is>
          <t>89</t>
        </is>
      </c>
      <c r="K97" s="139" t="inlineStr">
        <is>
          <t>38%</t>
        </is>
      </c>
      <c r="L97" s="139" t="inlineStr">
        <is>
          <t>36%</t>
        </is>
      </c>
      <c r="M97" s="290" t="inlineStr">
        <is>
          <t>24%</t>
        </is>
      </c>
    </row>
    <row r="98" ht="24" customHeight="1">
      <c r="A98" s="664" t="inlineStr">
        <is>
          <t>五阶0级</t>
        </is>
      </c>
      <c r="B98" s="61" t="inlineStr">
        <is>
          <t>94</t>
        </is>
      </c>
      <c r="C98" s="62" t="inlineStr">
        <is>
          <t>40%</t>
        </is>
      </c>
      <c r="D98" s="62" t="inlineStr">
        <is>
          <t>38%</t>
        </is>
      </c>
      <c r="E98" s="63" t="inlineStr">
        <is>
          <t>40%</t>
        </is>
      </c>
      <c r="F98" s="61" t="inlineStr">
        <is>
          <t>94</t>
        </is>
      </c>
      <c r="G98" s="62" t="inlineStr">
        <is>
          <t>40%</t>
        </is>
      </c>
      <c r="H98" s="62" t="inlineStr">
        <is>
          <t>38%</t>
        </is>
      </c>
      <c r="I98" s="63" t="inlineStr">
        <is>
          <t>40%</t>
        </is>
      </c>
      <c r="J98" s="61" t="inlineStr">
        <is>
          <t>94</t>
        </is>
      </c>
      <c r="K98" s="62" t="inlineStr">
        <is>
          <t>40%</t>
        </is>
      </c>
      <c r="L98" s="62" t="inlineStr">
        <is>
          <t>38%</t>
        </is>
      </c>
      <c r="M98" s="63" t="inlineStr">
        <is>
          <t>25%</t>
        </is>
      </c>
    </row>
    <row r="99" ht="24" customHeight="1">
      <c r="A99" s="393" t="inlineStr">
        <is>
          <t>五阶1级</t>
        </is>
      </c>
      <c r="B99" s="85" t="inlineStr">
        <is>
          <t>99</t>
        </is>
      </c>
      <c r="C99" s="86" t="inlineStr">
        <is>
          <t>42%</t>
        </is>
      </c>
      <c r="D99" s="86" t="inlineStr">
        <is>
          <t>42%</t>
        </is>
      </c>
      <c r="E99" s="236" t="inlineStr">
        <is>
          <t>42%</t>
        </is>
      </c>
      <c r="F99" s="85" t="inlineStr">
        <is>
          <t>99</t>
        </is>
      </c>
      <c r="G99" s="86" t="inlineStr">
        <is>
          <t>42%</t>
        </is>
      </c>
      <c r="H99" s="86" t="inlineStr">
        <is>
          <t>42%</t>
        </is>
      </c>
      <c r="I99" s="236" t="inlineStr">
        <is>
          <t>42%</t>
        </is>
      </c>
      <c r="J99" s="85" t="inlineStr">
        <is>
          <t>99</t>
        </is>
      </c>
      <c r="K99" s="86" t="inlineStr">
        <is>
          <t>42%</t>
        </is>
      </c>
      <c r="L99" s="86" t="inlineStr">
        <is>
          <t>42%</t>
        </is>
      </c>
      <c r="M99" s="236" t="inlineStr">
        <is>
          <t>26%</t>
        </is>
      </c>
    </row>
    <row r="100" ht="24" customHeight="1">
      <c r="A100" s="393" t="inlineStr">
        <is>
          <t>五阶2级</t>
        </is>
      </c>
      <c r="B100" s="85" t="inlineStr">
        <is>
          <t>104</t>
        </is>
      </c>
      <c r="C100" s="86" t="inlineStr">
        <is>
          <t>44%</t>
        </is>
      </c>
      <c r="D100" s="86" t="inlineStr">
        <is>
          <t>46%</t>
        </is>
      </c>
      <c r="E100" s="236" t="inlineStr">
        <is>
          <t>44%</t>
        </is>
      </c>
      <c r="F100" s="85" t="inlineStr">
        <is>
          <t>104</t>
        </is>
      </c>
      <c r="G100" s="86" t="inlineStr">
        <is>
          <t>44%</t>
        </is>
      </c>
      <c r="H100" s="86" t="inlineStr">
        <is>
          <t>46%</t>
        </is>
      </c>
      <c r="I100" s="236" t="inlineStr">
        <is>
          <t>44%</t>
        </is>
      </c>
      <c r="J100" s="85" t="inlineStr">
        <is>
          <t>104</t>
        </is>
      </c>
      <c r="K100" s="86" t="inlineStr">
        <is>
          <t>44%</t>
        </is>
      </c>
      <c r="L100" s="86" t="inlineStr">
        <is>
          <t>46%</t>
        </is>
      </c>
      <c r="M100" s="236" t="inlineStr">
        <is>
          <t>27%</t>
        </is>
      </c>
    </row>
    <row r="101" ht="24" customHeight="1">
      <c r="A101" s="393" t="inlineStr">
        <is>
          <t>五阶3级</t>
        </is>
      </c>
      <c r="B101" s="85" t="inlineStr">
        <is>
          <t>111</t>
        </is>
      </c>
      <c r="C101" s="86" t="inlineStr">
        <is>
          <t>46%</t>
        </is>
      </c>
      <c r="D101" s="86" t="inlineStr">
        <is>
          <t>50%</t>
        </is>
      </c>
      <c r="E101" s="236" t="inlineStr">
        <is>
          <t>46%</t>
        </is>
      </c>
      <c r="F101" s="85" t="inlineStr">
        <is>
          <t>111</t>
        </is>
      </c>
      <c r="G101" s="86" t="inlineStr">
        <is>
          <t>46%</t>
        </is>
      </c>
      <c r="H101" s="86" t="inlineStr">
        <is>
          <t>50%</t>
        </is>
      </c>
      <c r="I101" s="236" t="inlineStr">
        <is>
          <t>46%</t>
        </is>
      </c>
      <c r="J101" s="85" t="inlineStr">
        <is>
          <t>111</t>
        </is>
      </c>
      <c r="K101" s="86" t="inlineStr">
        <is>
          <t>46%</t>
        </is>
      </c>
      <c r="L101" s="86" t="inlineStr">
        <is>
          <t>50%</t>
        </is>
      </c>
      <c r="M101" s="236" t="inlineStr">
        <is>
          <t>28%</t>
        </is>
      </c>
    </row>
    <row r="102" ht="24" customHeight="1">
      <c r="A102" s="393" t="inlineStr">
        <is>
          <t>五阶4级</t>
        </is>
      </c>
      <c r="B102" s="85" t="inlineStr">
        <is>
          <t>118</t>
        </is>
      </c>
      <c r="C102" s="86" t="inlineStr">
        <is>
          <t>48%</t>
        </is>
      </c>
      <c r="D102" s="86" t="inlineStr">
        <is>
          <t>54%</t>
        </is>
      </c>
      <c r="E102" s="236" t="inlineStr">
        <is>
          <t>48%</t>
        </is>
      </c>
      <c r="F102" s="85" t="inlineStr">
        <is>
          <t>118</t>
        </is>
      </c>
      <c r="G102" s="86" t="inlineStr">
        <is>
          <t>48%</t>
        </is>
      </c>
      <c r="H102" s="86" t="inlineStr">
        <is>
          <t>54%</t>
        </is>
      </c>
      <c r="I102" s="236" t="inlineStr">
        <is>
          <t>48%</t>
        </is>
      </c>
      <c r="J102" s="85" t="inlineStr">
        <is>
          <t>118</t>
        </is>
      </c>
      <c r="K102" s="86" t="inlineStr">
        <is>
          <t>48%</t>
        </is>
      </c>
      <c r="L102" s="86" t="inlineStr">
        <is>
          <t>54%</t>
        </is>
      </c>
      <c r="M102" s="236" t="inlineStr">
        <is>
          <t>29%</t>
        </is>
      </c>
    </row>
    <row r="103" ht="24" customHeight="1">
      <c r="A103" s="395" t="inlineStr">
        <is>
          <t>五阶5级</t>
        </is>
      </c>
      <c r="B103" s="64" t="inlineStr">
        <is>
          <t>128</t>
        </is>
      </c>
      <c r="C103" s="65" t="inlineStr">
        <is>
          <t>50%</t>
        </is>
      </c>
      <c r="D103" s="65" t="inlineStr">
        <is>
          <t>58%</t>
        </is>
      </c>
      <c r="E103" s="78" t="inlineStr">
        <is>
          <t>50%</t>
        </is>
      </c>
      <c r="F103" s="64" t="inlineStr">
        <is>
          <t>128</t>
        </is>
      </c>
      <c r="G103" s="65" t="inlineStr">
        <is>
          <t>50%</t>
        </is>
      </c>
      <c r="H103" s="65" t="inlineStr">
        <is>
          <t>58%</t>
        </is>
      </c>
      <c r="I103" s="290" t="inlineStr">
        <is>
          <t>50%</t>
        </is>
      </c>
      <c r="J103" s="64" t="inlineStr">
        <is>
          <t>128</t>
        </is>
      </c>
      <c r="K103" s="65" t="inlineStr">
        <is>
          <t>50%</t>
        </is>
      </c>
      <c r="L103" s="65" t="inlineStr">
        <is>
          <t>58%</t>
        </is>
      </c>
      <c r="M103" s="290" t="inlineStr">
        <is>
          <t>30%</t>
        </is>
      </c>
    </row>
    <row r="104" ht="24" customHeight="1">
      <c r="A104" s="1112" t="inlineStr">
        <is>
          <t>适用范围</t>
        </is>
      </c>
      <c r="B104" s="279" t="inlineStr">
        <is>
          <t>幽蓝之石</t>
        </is>
      </c>
      <c r="C104" s="56" t="n"/>
      <c r="D104" s="56" t="n"/>
      <c r="E104" s="56" t="n"/>
      <c r="F104" s="279" t="inlineStr">
        <is>
          <t>疾风之石</t>
        </is>
      </c>
      <c r="G104" s="56" t="n"/>
      <c r="H104" s="56" t="n"/>
      <c r="I104" s="56" t="n"/>
      <c r="J104" s="279" t="inlineStr">
        <is>
          <t>迅影之石</t>
        </is>
      </c>
      <c r="K104" s="56" t="n"/>
      <c r="L104" s="56" t="n"/>
      <c r="M104" s="56" t="n"/>
    </row>
    <row r="105" ht="24" customHeight="1">
      <c r="A105" s="1300" t="inlineStr"/>
      <c r="B105" s="56" t="n"/>
      <c r="C105" s="56" t="n"/>
      <c r="D105" s="56" t="n"/>
      <c r="E105" s="56" t="n"/>
      <c r="F105" s="56" t="n"/>
      <c r="G105" s="56" t="n"/>
      <c r="H105" s="56" t="n"/>
      <c r="I105" s="56" t="n"/>
      <c r="J105" s="56" t="n"/>
      <c r="K105" s="56" t="n"/>
      <c r="L105" s="56" t="n"/>
      <c r="M105" s="56" t="n"/>
    </row>
    <row r="106" ht="24" customHeight="1">
      <c r="A106" s="227" t="inlineStr">
        <is>
          <t>附魔石</t>
        </is>
      </c>
      <c r="B106" s="96" t="inlineStr">
        <is>
          <t>该武伤害</t>
        </is>
      </c>
      <c r="C106" s="96" t="inlineStr">
        <is>
          <t>该武闪避</t>
        </is>
      </c>
      <c r="D106" s="96" t="inlineStr">
        <is>
          <t>该武韧性</t>
        </is>
      </c>
      <c r="E106" s="204" t="inlineStr">
        <is>
          <t>该武减伤</t>
        </is>
      </c>
      <c r="F106" s="96" t="inlineStr">
        <is>
          <t>该武伤害</t>
        </is>
      </c>
      <c r="G106" s="96" t="inlineStr">
        <is>
          <t>该武闪避</t>
        </is>
      </c>
      <c r="H106" s="96" t="inlineStr">
        <is>
          <t>该武抗韧</t>
        </is>
      </c>
      <c r="I106" s="311" t="inlineStr">
        <is>
          <t>该武抗穿</t>
        </is>
      </c>
      <c r="J106" s="96" t="inlineStr">
        <is>
          <t>该武伤害</t>
        </is>
      </c>
      <c r="K106" s="96" t="inlineStr">
        <is>
          <t>该武闪避</t>
        </is>
      </c>
      <c r="L106" s="227" t="inlineStr">
        <is>
          <t>该武暴击</t>
        </is>
      </c>
      <c r="M106" s="311" t="inlineStr">
        <is>
          <t>该武吸血</t>
        </is>
      </c>
    </row>
    <row r="107" ht="24" customHeight="1">
      <c r="A107" s="654" t="inlineStr">
        <is>
          <t>一阶0级</t>
        </is>
      </c>
      <c r="B107" s="61" t="inlineStr">
        <is>
          <t>1</t>
        </is>
      </c>
      <c r="C107" s="62" t="inlineStr">
        <is>
          <t>1%</t>
        </is>
      </c>
      <c r="D107" s="62" t="inlineStr">
        <is>
          <t>1%</t>
        </is>
      </c>
      <c r="E107" s="75" t="inlineStr">
        <is>
          <t>1%</t>
        </is>
      </c>
      <c r="F107" s="61" t="inlineStr">
        <is>
          <t>1</t>
        </is>
      </c>
      <c r="G107" s="62" t="inlineStr">
        <is>
          <t>1%</t>
        </is>
      </c>
      <c r="H107" s="62" t="inlineStr">
        <is>
          <t>1%</t>
        </is>
      </c>
      <c r="I107" s="63" t="inlineStr">
        <is>
          <t>1%</t>
        </is>
      </c>
      <c r="J107" s="61" t="inlineStr">
        <is>
          <t>1</t>
        </is>
      </c>
      <c r="K107" s="62" t="inlineStr">
        <is>
          <t>1%</t>
        </is>
      </c>
      <c r="L107" s="74" t="inlineStr">
        <is>
          <t>1%</t>
        </is>
      </c>
      <c r="M107" s="63" t="inlineStr">
        <is>
          <t>1%</t>
        </is>
      </c>
    </row>
    <row r="108" ht="24" customHeight="1">
      <c r="A108" s="393" t="inlineStr">
        <is>
          <t>一阶1级</t>
        </is>
      </c>
      <c r="B108" s="85" t="inlineStr">
        <is>
          <t>2</t>
        </is>
      </c>
      <c r="C108" s="86" t="inlineStr">
        <is>
          <t>2%</t>
        </is>
      </c>
      <c r="D108" s="86" t="inlineStr">
        <is>
          <t>1%</t>
        </is>
      </c>
      <c r="E108" s="236" t="inlineStr">
        <is>
          <t>2%</t>
        </is>
      </c>
      <c r="F108" s="85" t="inlineStr">
        <is>
          <t>2</t>
        </is>
      </c>
      <c r="G108" s="86" t="inlineStr">
        <is>
          <t>2%</t>
        </is>
      </c>
      <c r="H108" s="86" t="inlineStr">
        <is>
          <t>1%</t>
        </is>
      </c>
      <c r="I108" s="236" t="inlineStr">
        <is>
          <t>1%</t>
        </is>
      </c>
      <c r="J108" s="85" t="inlineStr">
        <is>
          <t>2</t>
        </is>
      </c>
      <c r="K108" s="86" t="inlineStr">
        <is>
          <t>2%</t>
        </is>
      </c>
      <c r="L108" s="86" t="inlineStr">
        <is>
          <t>2%</t>
        </is>
      </c>
      <c r="M108" s="236" t="inlineStr">
        <is>
          <t>2%</t>
        </is>
      </c>
    </row>
    <row r="109" ht="24" customHeight="1">
      <c r="A109" s="393" t="inlineStr">
        <is>
          <t>一阶2级</t>
        </is>
      </c>
      <c r="B109" s="85" t="inlineStr">
        <is>
          <t>4</t>
        </is>
      </c>
      <c r="C109" s="86" t="inlineStr">
        <is>
          <t>3%</t>
        </is>
      </c>
      <c r="D109" s="86" t="inlineStr">
        <is>
          <t>1%</t>
        </is>
      </c>
      <c r="E109" s="236" t="inlineStr">
        <is>
          <t>3%</t>
        </is>
      </c>
      <c r="F109" s="85" t="inlineStr">
        <is>
          <t>4</t>
        </is>
      </c>
      <c r="G109" s="86" t="inlineStr">
        <is>
          <t>3%</t>
        </is>
      </c>
      <c r="H109" s="86" t="inlineStr">
        <is>
          <t>1%</t>
        </is>
      </c>
      <c r="I109" s="236" t="inlineStr">
        <is>
          <t>1%</t>
        </is>
      </c>
      <c r="J109" s="85" t="inlineStr">
        <is>
          <t>4</t>
        </is>
      </c>
      <c r="K109" s="86" t="inlineStr">
        <is>
          <t>3%</t>
        </is>
      </c>
      <c r="L109" s="86" t="inlineStr">
        <is>
          <t>3%</t>
        </is>
      </c>
      <c r="M109" s="236" t="inlineStr">
        <is>
          <t>3%</t>
        </is>
      </c>
    </row>
    <row r="110" ht="24" customHeight="1">
      <c r="A110" s="393" t="inlineStr">
        <is>
          <t>一阶3级</t>
        </is>
      </c>
      <c r="B110" s="85" t="inlineStr">
        <is>
          <t>6</t>
        </is>
      </c>
      <c r="C110" s="86" t="inlineStr">
        <is>
          <t>4%</t>
        </is>
      </c>
      <c r="D110" s="86" t="inlineStr">
        <is>
          <t>1%</t>
        </is>
      </c>
      <c r="E110" s="236" t="inlineStr">
        <is>
          <t>4%</t>
        </is>
      </c>
      <c r="F110" s="85" t="inlineStr">
        <is>
          <t>6</t>
        </is>
      </c>
      <c r="G110" s="86" t="inlineStr">
        <is>
          <t>4%</t>
        </is>
      </c>
      <c r="H110" s="86" t="inlineStr">
        <is>
          <t>1%</t>
        </is>
      </c>
      <c r="I110" s="236" t="inlineStr">
        <is>
          <t>1%</t>
        </is>
      </c>
      <c r="J110" s="85" t="inlineStr">
        <is>
          <t>6</t>
        </is>
      </c>
      <c r="K110" s="86" t="inlineStr">
        <is>
          <t>4%</t>
        </is>
      </c>
      <c r="L110" s="86" t="inlineStr">
        <is>
          <t>4%</t>
        </is>
      </c>
      <c r="M110" s="236" t="inlineStr">
        <is>
          <t>4%</t>
        </is>
      </c>
    </row>
    <row r="111" ht="24" customHeight="1">
      <c r="A111" s="393" t="inlineStr">
        <is>
          <t>一阶4级</t>
        </is>
      </c>
      <c r="B111" s="85" t="inlineStr">
        <is>
          <t>8</t>
        </is>
      </c>
      <c r="C111" s="86" t="inlineStr">
        <is>
          <t>5%</t>
        </is>
      </c>
      <c r="D111" s="86" t="inlineStr">
        <is>
          <t>2%</t>
        </is>
      </c>
      <c r="E111" s="236" t="inlineStr">
        <is>
          <t>5%</t>
        </is>
      </c>
      <c r="F111" s="85" t="inlineStr">
        <is>
          <t>8</t>
        </is>
      </c>
      <c r="G111" s="86" t="inlineStr">
        <is>
          <t>5%</t>
        </is>
      </c>
      <c r="H111" s="86" t="inlineStr">
        <is>
          <t>2%</t>
        </is>
      </c>
      <c r="I111" s="236" t="inlineStr">
        <is>
          <t>1%</t>
        </is>
      </c>
      <c r="J111" s="85" t="inlineStr">
        <is>
          <t>8</t>
        </is>
      </c>
      <c r="K111" s="86" t="inlineStr">
        <is>
          <t>5%</t>
        </is>
      </c>
      <c r="L111" s="86" t="inlineStr">
        <is>
          <t>5%</t>
        </is>
      </c>
      <c r="M111" s="236" t="inlineStr">
        <is>
          <t>5%</t>
        </is>
      </c>
    </row>
    <row r="112" ht="24" customHeight="1">
      <c r="A112" s="953" t="inlineStr">
        <is>
          <t>一阶5级</t>
        </is>
      </c>
      <c r="B112" s="256" t="inlineStr">
        <is>
          <t>10</t>
        </is>
      </c>
      <c r="C112" s="139" t="inlineStr">
        <is>
          <t>6%</t>
        </is>
      </c>
      <c r="D112" s="139" t="inlineStr">
        <is>
          <t>2%</t>
        </is>
      </c>
      <c r="E112" s="290" t="inlineStr">
        <is>
          <t>6%</t>
        </is>
      </c>
      <c r="F112" s="256" t="inlineStr">
        <is>
          <t>10</t>
        </is>
      </c>
      <c r="G112" s="139" t="inlineStr">
        <is>
          <t>6%</t>
        </is>
      </c>
      <c r="H112" s="139" t="inlineStr">
        <is>
          <t>2%</t>
        </is>
      </c>
      <c r="I112" s="290" t="inlineStr">
        <is>
          <t>1%</t>
        </is>
      </c>
      <c r="J112" s="256" t="inlineStr">
        <is>
          <t>10</t>
        </is>
      </c>
      <c r="K112" s="139" t="inlineStr">
        <is>
          <t>6%</t>
        </is>
      </c>
      <c r="L112" s="139" t="inlineStr">
        <is>
          <t>6%</t>
        </is>
      </c>
      <c r="M112" s="290" t="inlineStr">
        <is>
          <t>6%</t>
        </is>
      </c>
    </row>
    <row r="113" ht="24" customHeight="1">
      <c r="A113" s="654" t="inlineStr">
        <is>
          <t>二阶0级</t>
        </is>
      </c>
      <c r="B113" s="61" t="inlineStr">
        <is>
          <t>12</t>
        </is>
      </c>
      <c r="C113" s="62" t="inlineStr">
        <is>
          <t>7%</t>
        </is>
      </c>
      <c r="D113" s="62" t="inlineStr">
        <is>
          <t>2%</t>
        </is>
      </c>
      <c r="E113" s="63" t="inlineStr">
        <is>
          <t>7%</t>
        </is>
      </c>
      <c r="F113" s="61" t="inlineStr">
        <is>
          <t>12</t>
        </is>
      </c>
      <c r="G113" s="62" t="inlineStr">
        <is>
          <t>7%</t>
        </is>
      </c>
      <c r="H113" s="62" t="inlineStr">
        <is>
          <t>2%</t>
        </is>
      </c>
      <c r="I113" s="63" t="inlineStr">
        <is>
          <t>2%</t>
        </is>
      </c>
      <c r="J113" s="61" t="inlineStr">
        <is>
          <t>12</t>
        </is>
      </c>
      <c r="K113" s="62" t="inlineStr">
        <is>
          <t>7%</t>
        </is>
      </c>
      <c r="L113" s="62" t="inlineStr">
        <is>
          <t>7%</t>
        </is>
      </c>
      <c r="M113" s="63" t="inlineStr">
        <is>
          <t>7%</t>
        </is>
      </c>
    </row>
    <row r="114" ht="24" customHeight="1">
      <c r="A114" s="393" t="inlineStr">
        <is>
          <t>二阶1级</t>
        </is>
      </c>
      <c r="B114" s="85" t="inlineStr">
        <is>
          <t>14</t>
        </is>
      </c>
      <c r="C114" s="86" t="inlineStr">
        <is>
          <t>8%</t>
        </is>
      </c>
      <c r="D114" s="86" t="inlineStr">
        <is>
          <t>2%</t>
        </is>
      </c>
      <c r="E114" s="236" t="inlineStr">
        <is>
          <t>8%</t>
        </is>
      </c>
      <c r="F114" s="85" t="inlineStr">
        <is>
          <t>14</t>
        </is>
      </c>
      <c r="G114" s="86" t="inlineStr">
        <is>
          <t>8%</t>
        </is>
      </c>
      <c r="H114" s="86" t="inlineStr">
        <is>
          <t>2%</t>
        </is>
      </c>
      <c r="I114" s="236" t="inlineStr">
        <is>
          <t>2%</t>
        </is>
      </c>
      <c r="J114" s="85" t="inlineStr">
        <is>
          <t>14</t>
        </is>
      </c>
      <c r="K114" s="86" t="inlineStr">
        <is>
          <t>8%</t>
        </is>
      </c>
      <c r="L114" s="86" t="inlineStr">
        <is>
          <t>8%</t>
        </is>
      </c>
      <c r="M114" s="236" t="inlineStr">
        <is>
          <t>8%</t>
        </is>
      </c>
    </row>
    <row r="115" ht="24" customHeight="1">
      <c r="A115" s="393" t="inlineStr">
        <is>
          <t>二阶2级</t>
        </is>
      </c>
      <c r="B115" s="85" t="inlineStr">
        <is>
          <t>16</t>
        </is>
      </c>
      <c r="C115" s="86" t="inlineStr">
        <is>
          <t>9%</t>
        </is>
      </c>
      <c r="D115" s="86" t="inlineStr">
        <is>
          <t>3%</t>
        </is>
      </c>
      <c r="E115" s="236" t="inlineStr">
        <is>
          <t>9%</t>
        </is>
      </c>
      <c r="F115" s="85" t="inlineStr">
        <is>
          <t>16</t>
        </is>
      </c>
      <c r="G115" s="86" t="inlineStr">
        <is>
          <t>9%</t>
        </is>
      </c>
      <c r="H115" s="86" t="inlineStr">
        <is>
          <t>3%</t>
        </is>
      </c>
      <c r="I115" s="236" t="inlineStr">
        <is>
          <t>2%</t>
        </is>
      </c>
      <c r="J115" s="85" t="inlineStr">
        <is>
          <t>16</t>
        </is>
      </c>
      <c r="K115" s="86" t="inlineStr">
        <is>
          <t>9%</t>
        </is>
      </c>
      <c r="L115" s="86" t="inlineStr">
        <is>
          <t>9%</t>
        </is>
      </c>
      <c r="M115" s="236" t="inlineStr">
        <is>
          <t>9%</t>
        </is>
      </c>
    </row>
    <row r="116" ht="24" customHeight="1">
      <c r="A116" s="393" t="inlineStr">
        <is>
          <t>二阶3级</t>
        </is>
      </c>
      <c r="B116" s="85" t="inlineStr">
        <is>
          <t>18</t>
        </is>
      </c>
      <c r="C116" s="86" t="inlineStr">
        <is>
          <t>10%</t>
        </is>
      </c>
      <c r="D116" s="86" t="inlineStr">
        <is>
          <t>3%</t>
        </is>
      </c>
      <c r="E116" s="236" t="inlineStr">
        <is>
          <t>10%</t>
        </is>
      </c>
      <c r="F116" s="85" t="inlineStr">
        <is>
          <t>18</t>
        </is>
      </c>
      <c r="G116" s="86" t="inlineStr">
        <is>
          <t>10%</t>
        </is>
      </c>
      <c r="H116" s="86" t="inlineStr">
        <is>
          <t>3%</t>
        </is>
      </c>
      <c r="I116" s="236" t="inlineStr">
        <is>
          <t>2%</t>
        </is>
      </c>
      <c r="J116" s="85" t="inlineStr">
        <is>
          <t>18</t>
        </is>
      </c>
      <c r="K116" s="86" t="inlineStr">
        <is>
          <t>10%</t>
        </is>
      </c>
      <c r="L116" s="86" t="inlineStr">
        <is>
          <t>10%</t>
        </is>
      </c>
      <c r="M116" s="236" t="inlineStr">
        <is>
          <t>10%</t>
        </is>
      </c>
    </row>
    <row r="117" ht="24" customHeight="1">
      <c r="A117" s="393" t="inlineStr">
        <is>
          <t>二阶4级</t>
        </is>
      </c>
      <c r="B117" s="85" t="inlineStr">
        <is>
          <t>20</t>
        </is>
      </c>
      <c r="C117" s="86" t="inlineStr">
        <is>
          <t>12%</t>
        </is>
      </c>
      <c r="D117" s="86" t="inlineStr">
        <is>
          <t>3%</t>
        </is>
      </c>
      <c r="E117" s="236" t="inlineStr">
        <is>
          <t>11%</t>
        </is>
      </c>
      <c r="F117" s="85" t="inlineStr">
        <is>
          <t>20</t>
        </is>
      </c>
      <c r="G117" s="86" t="inlineStr">
        <is>
          <t>12%</t>
        </is>
      </c>
      <c r="H117" s="86" t="inlineStr">
        <is>
          <t>3%</t>
        </is>
      </c>
      <c r="I117" s="236" t="inlineStr">
        <is>
          <t>2%</t>
        </is>
      </c>
      <c r="J117" s="85" t="inlineStr">
        <is>
          <t>20</t>
        </is>
      </c>
      <c r="K117" s="86" t="inlineStr">
        <is>
          <t>12%</t>
        </is>
      </c>
      <c r="L117" s="86" t="inlineStr">
        <is>
          <t>11%</t>
        </is>
      </c>
      <c r="M117" s="236" t="inlineStr">
        <is>
          <t>11%</t>
        </is>
      </c>
    </row>
    <row r="118" ht="24" customHeight="1">
      <c r="A118" s="953" t="inlineStr">
        <is>
          <t>二阶5级</t>
        </is>
      </c>
      <c r="B118" s="256" t="inlineStr">
        <is>
          <t>24</t>
        </is>
      </c>
      <c r="C118" s="139" t="inlineStr">
        <is>
          <t>14%</t>
        </is>
      </c>
      <c r="D118" s="139" t="inlineStr">
        <is>
          <t>3%</t>
        </is>
      </c>
      <c r="E118" s="290" t="inlineStr">
        <is>
          <t>12%</t>
        </is>
      </c>
      <c r="F118" s="256" t="inlineStr">
        <is>
          <t>24</t>
        </is>
      </c>
      <c r="G118" s="139" t="inlineStr">
        <is>
          <t>14%</t>
        </is>
      </c>
      <c r="H118" s="139" t="inlineStr">
        <is>
          <t>3%</t>
        </is>
      </c>
      <c r="I118" s="290" t="inlineStr">
        <is>
          <t>2%</t>
        </is>
      </c>
      <c r="J118" s="256" t="inlineStr">
        <is>
          <t>24</t>
        </is>
      </c>
      <c r="K118" s="139" t="inlineStr">
        <is>
          <t>14%</t>
        </is>
      </c>
      <c r="L118" s="139" t="inlineStr">
        <is>
          <t>12%</t>
        </is>
      </c>
      <c r="M118" s="290" t="inlineStr">
        <is>
          <t>12%</t>
        </is>
      </c>
    </row>
    <row r="119" ht="24" customHeight="1">
      <c r="A119" s="654" t="inlineStr">
        <is>
          <t>三阶0级</t>
        </is>
      </c>
      <c r="B119" s="61" t="inlineStr">
        <is>
          <t>28</t>
        </is>
      </c>
      <c r="C119" s="62" t="inlineStr">
        <is>
          <t>16%</t>
        </is>
      </c>
      <c r="D119" s="62" t="inlineStr">
        <is>
          <t>4%</t>
        </is>
      </c>
      <c r="E119" s="63" t="inlineStr">
        <is>
          <t>13%</t>
        </is>
      </c>
      <c r="F119" s="61" t="inlineStr">
        <is>
          <t>28</t>
        </is>
      </c>
      <c r="G119" s="62" t="inlineStr">
        <is>
          <t>16%</t>
        </is>
      </c>
      <c r="H119" s="62" t="inlineStr">
        <is>
          <t>4%</t>
        </is>
      </c>
      <c r="I119" s="63" t="inlineStr">
        <is>
          <t>3%</t>
        </is>
      </c>
      <c r="J119" s="61" t="inlineStr">
        <is>
          <t>28</t>
        </is>
      </c>
      <c r="K119" s="62" t="inlineStr">
        <is>
          <t>16%</t>
        </is>
      </c>
      <c r="L119" s="62" t="inlineStr">
        <is>
          <t>14%</t>
        </is>
      </c>
      <c r="M119" s="63" t="inlineStr">
        <is>
          <t>13%</t>
        </is>
      </c>
    </row>
    <row r="120" ht="24" customHeight="1">
      <c r="A120" s="393" t="inlineStr">
        <is>
          <t>三阶1级</t>
        </is>
      </c>
      <c r="B120" s="85" t="inlineStr">
        <is>
          <t>40</t>
        </is>
      </c>
      <c r="C120" s="86" t="inlineStr">
        <is>
          <t>18%</t>
        </is>
      </c>
      <c r="D120" s="86" t="inlineStr">
        <is>
          <t>4%</t>
        </is>
      </c>
      <c r="E120" s="236" t="inlineStr">
        <is>
          <t>14%</t>
        </is>
      </c>
      <c r="F120" s="85" t="inlineStr">
        <is>
          <t>40</t>
        </is>
      </c>
      <c r="G120" s="86" t="inlineStr">
        <is>
          <t>18%</t>
        </is>
      </c>
      <c r="H120" s="86" t="inlineStr">
        <is>
          <t>4%</t>
        </is>
      </c>
      <c r="I120" s="236" t="inlineStr">
        <is>
          <t>3%</t>
        </is>
      </c>
      <c r="J120" s="85" t="inlineStr">
        <is>
          <t>40</t>
        </is>
      </c>
      <c r="K120" s="86" t="inlineStr">
        <is>
          <t>18%</t>
        </is>
      </c>
      <c r="L120" s="86" t="inlineStr">
        <is>
          <t>16%</t>
        </is>
      </c>
      <c r="M120" s="236" t="inlineStr">
        <is>
          <t>14%</t>
        </is>
      </c>
    </row>
    <row r="121" ht="24" customHeight="1">
      <c r="A121" s="393" t="inlineStr">
        <is>
          <t>三阶2级</t>
        </is>
      </c>
      <c r="B121" s="85" t="inlineStr">
        <is>
          <t>44</t>
        </is>
      </c>
      <c r="C121" s="86" t="inlineStr">
        <is>
          <t>20%</t>
        </is>
      </c>
      <c r="D121" s="86" t="inlineStr">
        <is>
          <t>4%</t>
        </is>
      </c>
      <c r="E121" s="236" t="inlineStr">
        <is>
          <t>15%</t>
        </is>
      </c>
      <c r="F121" s="85" t="inlineStr">
        <is>
          <t>44</t>
        </is>
      </c>
      <c r="G121" s="86" t="inlineStr">
        <is>
          <t>20%</t>
        </is>
      </c>
      <c r="H121" s="86" t="inlineStr">
        <is>
          <t>4%</t>
        </is>
      </c>
      <c r="I121" s="236" t="inlineStr">
        <is>
          <t>3%</t>
        </is>
      </c>
      <c r="J121" s="85" t="inlineStr">
        <is>
          <t>44</t>
        </is>
      </c>
      <c r="K121" s="86" t="inlineStr">
        <is>
          <t>20%</t>
        </is>
      </c>
      <c r="L121" s="86" t="inlineStr">
        <is>
          <t>18%</t>
        </is>
      </c>
      <c r="M121" s="236" t="inlineStr">
        <is>
          <t>15%</t>
        </is>
      </c>
    </row>
    <row r="122" ht="24" customHeight="1">
      <c r="A122" s="393" t="inlineStr">
        <is>
          <t>三阶3级</t>
        </is>
      </c>
      <c r="B122" s="85" t="inlineStr">
        <is>
          <t>49</t>
        </is>
      </c>
      <c r="C122" s="86" t="inlineStr">
        <is>
          <t>22%</t>
        </is>
      </c>
      <c r="D122" s="86" t="inlineStr">
        <is>
          <t>5%</t>
        </is>
      </c>
      <c r="E122" s="236" t="inlineStr">
        <is>
          <t>16%</t>
        </is>
      </c>
      <c r="F122" s="85" t="inlineStr">
        <is>
          <t>49</t>
        </is>
      </c>
      <c r="G122" s="86" t="inlineStr">
        <is>
          <t>22%</t>
        </is>
      </c>
      <c r="H122" s="86" t="inlineStr">
        <is>
          <t>5%</t>
        </is>
      </c>
      <c r="I122" s="236" t="inlineStr">
        <is>
          <t>4%</t>
        </is>
      </c>
      <c r="J122" s="85" t="inlineStr">
        <is>
          <t>49</t>
        </is>
      </c>
      <c r="K122" s="86" t="inlineStr">
        <is>
          <t>22%</t>
        </is>
      </c>
      <c r="L122" s="86" t="inlineStr">
        <is>
          <t>20%</t>
        </is>
      </c>
      <c r="M122" s="236" t="inlineStr">
        <is>
          <t>16%</t>
        </is>
      </c>
    </row>
    <row r="123" ht="24" customHeight="1">
      <c r="A123" s="393" t="inlineStr">
        <is>
          <t>三阶4级</t>
        </is>
      </c>
      <c r="B123" s="85" t="inlineStr">
        <is>
          <t>54</t>
        </is>
      </c>
      <c r="C123" s="86" t="inlineStr">
        <is>
          <t>24%</t>
        </is>
      </c>
      <c r="D123" s="86" t="inlineStr">
        <is>
          <t>5%</t>
        </is>
      </c>
      <c r="E123" s="236" t="inlineStr">
        <is>
          <t>17%</t>
        </is>
      </c>
      <c r="F123" s="85" t="inlineStr">
        <is>
          <t>54</t>
        </is>
      </c>
      <c r="G123" s="86" t="inlineStr">
        <is>
          <t>24%</t>
        </is>
      </c>
      <c r="H123" s="86" t="inlineStr">
        <is>
          <t>5%</t>
        </is>
      </c>
      <c r="I123" s="236" t="inlineStr">
        <is>
          <t>4%</t>
        </is>
      </c>
      <c r="J123" s="85" t="inlineStr">
        <is>
          <t>54</t>
        </is>
      </c>
      <c r="K123" s="86" t="inlineStr">
        <is>
          <t>24%</t>
        </is>
      </c>
      <c r="L123" s="86" t="inlineStr">
        <is>
          <t>22%</t>
        </is>
      </c>
      <c r="M123" s="236" t="inlineStr">
        <is>
          <t>17%</t>
        </is>
      </c>
    </row>
    <row r="124" ht="24" customHeight="1">
      <c r="A124" s="953" t="inlineStr">
        <is>
          <t>三阶5级</t>
        </is>
      </c>
      <c r="B124" s="256" t="inlineStr">
        <is>
          <t>59</t>
        </is>
      </c>
      <c r="C124" s="139" t="inlineStr">
        <is>
          <t>26%</t>
        </is>
      </c>
      <c r="D124" s="139" t="inlineStr">
        <is>
          <t>5%</t>
        </is>
      </c>
      <c r="E124" s="290" t="inlineStr">
        <is>
          <t>18%</t>
        </is>
      </c>
      <c r="F124" s="256" t="inlineStr">
        <is>
          <t>59</t>
        </is>
      </c>
      <c r="G124" s="139" t="inlineStr">
        <is>
          <t>26%</t>
        </is>
      </c>
      <c r="H124" s="139" t="inlineStr">
        <is>
          <t>5%</t>
        </is>
      </c>
      <c r="I124" s="290" t="inlineStr">
        <is>
          <t>4%</t>
        </is>
      </c>
      <c r="J124" s="256" t="inlineStr">
        <is>
          <t>59</t>
        </is>
      </c>
      <c r="K124" s="139" t="inlineStr">
        <is>
          <t>26%</t>
        </is>
      </c>
      <c r="L124" s="139" t="inlineStr">
        <is>
          <t>24%</t>
        </is>
      </c>
      <c r="M124" s="290" t="inlineStr">
        <is>
          <t>18%</t>
        </is>
      </c>
    </row>
    <row r="125" ht="24" customHeight="1">
      <c r="A125" s="654" t="inlineStr">
        <is>
          <t>四阶0级</t>
        </is>
      </c>
      <c r="B125" s="61" t="inlineStr">
        <is>
          <t>64</t>
        </is>
      </c>
      <c r="C125" s="62" t="inlineStr">
        <is>
          <t>28%</t>
        </is>
      </c>
      <c r="D125" s="62" t="inlineStr">
        <is>
          <t>6%</t>
        </is>
      </c>
      <c r="E125" s="63" t="inlineStr">
        <is>
          <t>19%</t>
        </is>
      </c>
      <c r="F125" s="61" t="inlineStr">
        <is>
          <t>64</t>
        </is>
      </c>
      <c r="G125" s="62" t="inlineStr">
        <is>
          <t>28%</t>
        </is>
      </c>
      <c r="H125" s="62" t="inlineStr">
        <is>
          <t>6%</t>
        </is>
      </c>
      <c r="I125" s="63" t="inlineStr">
        <is>
          <t>5%</t>
        </is>
      </c>
      <c r="J125" s="61" t="inlineStr">
        <is>
          <t>64</t>
        </is>
      </c>
      <c r="K125" s="62" t="inlineStr">
        <is>
          <t>28%</t>
        </is>
      </c>
      <c r="L125" s="62" t="inlineStr">
        <is>
          <t>26%</t>
        </is>
      </c>
      <c r="M125" s="63" t="inlineStr">
        <is>
          <t>19%</t>
        </is>
      </c>
    </row>
    <row r="126" ht="24" customHeight="1">
      <c r="A126" s="393" t="inlineStr">
        <is>
          <t>四阶1级</t>
        </is>
      </c>
      <c r="B126" s="85" t="inlineStr">
        <is>
          <t>69</t>
        </is>
      </c>
      <c r="C126" s="86" t="inlineStr">
        <is>
          <t>30%</t>
        </is>
      </c>
      <c r="D126" s="86" t="inlineStr">
        <is>
          <t>6%</t>
        </is>
      </c>
      <c r="E126" s="236" t="inlineStr">
        <is>
          <t>20%</t>
        </is>
      </c>
      <c r="F126" s="85" t="inlineStr">
        <is>
          <t>69</t>
        </is>
      </c>
      <c r="G126" s="86" t="inlineStr">
        <is>
          <t>30%</t>
        </is>
      </c>
      <c r="H126" s="86" t="inlineStr">
        <is>
          <t>6%</t>
        </is>
      </c>
      <c r="I126" s="236" t="inlineStr">
        <is>
          <t>5%</t>
        </is>
      </c>
      <c r="J126" s="85" t="inlineStr">
        <is>
          <t>69</t>
        </is>
      </c>
      <c r="K126" s="86" t="inlineStr">
        <is>
          <t>30%</t>
        </is>
      </c>
      <c r="L126" s="86" t="inlineStr">
        <is>
          <t>28%</t>
        </is>
      </c>
      <c r="M126" s="236" t="inlineStr">
        <is>
          <t>20%</t>
        </is>
      </c>
    </row>
    <row r="127" ht="24" customHeight="1">
      <c r="A127" s="393" t="inlineStr">
        <is>
          <t>四阶2级</t>
        </is>
      </c>
      <c r="B127" s="85" t="inlineStr">
        <is>
          <t>74</t>
        </is>
      </c>
      <c r="C127" s="86" t="inlineStr">
        <is>
          <t>32%</t>
        </is>
      </c>
      <c r="D127" s="86" t="inlineStr">
        <is>
          <t>7%</t>
        </is>
      </c>
      <c r="E127" s="236" t="inlineStr">
        <is>
          <t>21%</t>
        </is>
      </c>
      <c r="F127" s="85" t="inlineStr">
        <is>
          <t>74</t>
        </is>
      </c>
      <c r="G127" s="86" t="inlineStr">
        <is>
          <t>32%</t>
        </is>
      </c>
      <c r="H127" s="86" t="inlineStr">
        <is>
          <t>7%</t>
        </is>
      </c>
      <c r="I127" s="236" t="inlineStr">
        <is>
          <t>5%</t>
        </is>
      </c>
      <c r="J127" s="85" t="inlineStr">
        <is>
          <t>74</t>
        </is>
      </c>
      <c r="K127" s="86" t="inlineStr">
        <is>
          <t>32%</t>
        </is>
      </c>
      <c r="L127" s="86" t="inlineStr">
        <is>
          <t>30%</t>
        </is>
      </c>
      <c r="M127" s="236" t="inlineStr">
        <is>
          <t>21%</t>
        </is>
      </c>
    </row>
    <row r="128" ht="24" customHeight="1">
      <c r="A128" s="393" t="inlineStr">
        <is>
          <t>四阶3级</t>
        </is>
      </c>
      <c r="B128" s="85" t="inlineStr">
        <is>
          <t>79</t>
        </is>
      </c>
      <c r="C128" s="86" t="inlineStr">
        <is>
          <t>34%</t>
        </is>
      </c>
      <c r="D128" s="86" t="inlineStr">
        <is>
          <t>7%</t>
        </is>
      </c>
      <c r="E128" s="236" t="inlineStr">
        <is>
          <t>22%</t>
        </is>
      </c>
      <c r="F128" s="85" t="inlineStr">
        <is>
          <t>79</t>
        </is>
      </c>
      <c r="G128" s="86" t="inlineStr">
        <is>
          <t>34%</t>
        </is>
      </c>
      <c r="H128" s="86" t="inlineStr">
        <is>
          <t>7%</t>
        </is>
      </c>
      <c r="I128" s="236" t="inlineStr">
        <is>
          <t>6%</t>
        </is>
      </c>
      <c r="J128" s="85" t="inlineStr">
        <is>
          <t>79</t>
        </is>
      </c>
      <c r="K128" s="86" t="inlineStr">
        <is>
          <t>34%</t>
        </is>
      </c>
      <c r="L128" s="86" t="inlineStr">
        <is>
          <t>32%</t>
        </is>
      </c>
      <c r="M128" s="236" t="inlineStr">
        <is>
          <t>22%</t>
        </is>
      </c>
    </row>
    <row r="129" ht="24" customHeight="1">
      <c r="A129" s="393" t="inlineStr">
        <is>
          <t>四阶4级</t>
        </is>
      </c>
      <c r="B129" s="85" t="inlineStr">
        <is>
          <t>84</t>
        </is>
      </c>
      <c r="C129" s="86" t="inlineStr">
        <is>
          <t>36%</t>
        </is>
      </c>
      <c r="D129" s="86" t="inlineStr">
        <is>
          <t>8%</t>
        </is>
      </c>
      <c r="E129" s="236" t="inlineStr">
        <is>
          <t>23%</t>
        </is>
      </c>
      <c r="F129" s="85" t="inlineStr">
        <is>
          <t>84</t>
        </is>
      </c>
      <c r="G129" s="86" t="inlineStr">
        <is>
          <t>36%</t>
        </is>
      </c>
      <c r="H129" s="86" t="inlineStr">
        <is>
          <t>8%</t>
        </is>
      </c>
      <c r="I129" s="236" t="inlineStr">
        <is>
          <t>6%</t>
        </is>
      </c>
      <c r="J129" s="85" t="inlineStr">
        <is>
          <t>84</t>
        </is>
      </c>
      <c r="K129" s="86" t="inlineStr">
        <is>
          <t>36%</t>
        </is>
      </c>
      <c r="L129" s="86" t="inlineStr">
        <is>
          <t>34%</t>
        </is>
      </c>
      <c r="M129" s="236" t="inlineStr">
        <is>
          <t>23%</t>
        </is>
      </c>
    </row>
    <row r="130" ht="24" customHeight="1">
      <c r="A130" s="395" t="inlineStr">
        <is>
          <t>四阶5级</t>
        </is>
      </c>
      <c r="B130" s="256" t="inlineStr">
        <is>
          <t>89</t>
        </is>
      </c>
      <c r="C130" s="139" t="inlineStr">
        <is>
          <t>38%</t>
        </is>
      </c>
      <c r="D130" s="139" t="inlineStr">
        <is>
          <t>8%</t>
        </is>
      </c>
      <c r="E130" s="290" t="inlineStr">
        <is>
          <t>24%</t>
        </is>
      </c>
      <c r="F130" s="256" t="inlineStr">
        <is>
          <t>89</t>
        </is>
      </c>
      <c r="G130" s="139" t="inlineStr">
        <is>
          <t>38%</t>
        </is>
      </c>
      <c r="H130" s="139" t="inlineStr">
        <is>
          <t>8%</t>
        </is>
      </c>
      <c r="I130" s="290" t="inlineStr">
        <is>
          <t>6%</t>
        </is>
      </c>
      <c r="J130" s="256" t="inlineStr">
        <is>
          <t>89</t>
        </is>
      </c>
      <c r="K130" s="139" t="inlineStr">
        <is>
          <t>38%</t>
        </is>
      </c>
      <c r="L130" s="139" t="inlineStr">
        <is>
          <t>36%</t>
        </is>
      </c>
      <c r="M130" s="290" t="inlineStr">
        <is>
          <t>24%</t>
        </is>
      </c>
    </row>
    <row r="131" ht="24" customHeight="1">
      <c r="A131" s="664" t="inlineStr">
        <is>
          <t>五阶0级</t>
        </is>
      </c>
      <c r="B131" s="61" t="inlineStr">
        <is>
          <t>94</t>
        </is>
      </c>
      <c r="C131" s="62" t="inlineStr">
        <is>
          <t>40%</t>
        </is>
      </c>
      <c r="D131" s="62" t="inlineStr">
        <is>
          <t>9%</t>
        </is>
      </c>
      <c r="E131" s="63" t="inlineStr">
        <is>
          <t>25%</t>
        </is>
      </c>
      <c r="F131" s="61" t="inlineStr">
        <is>
          <t>94</t>
        </is>
      </c>
      <c r="G131" s="62" t="inlineStr">
        <is>
          <t>40%</t>
        </is>
      </c>
      <c r="H131" s="62" t="inlineStr">
        <is>
          <t>9%</t>
        </is>
      </c>
      <c r="I131" s="63" t="inlineStr">
        <is>
          <t>7%</t>
        </is>
      </c>
      <c r="J131" s="61" t="inlineStr">
        <is>
          <t>94</t>
        </is>
      </c>
      <c r="K131" s="62" t="inlineStr">
        <is>
          <t>40%</t>
        </is>
      </c>
      <c r="L131" s="62" t="inlineStr">
        <is>
          <t>38%</t>
        </is>
      </c>
      <c r="M131" s="63" t="inlineStr">
        <is>
          <t>25%</t>
        </is>
      </c>
    </row>
    <row r="132" ht="24" customHeight="1">
      <c r="A132" s="393" t="inlineStr">
        <is>
          <t>五阶1级</t>
        </is>
      </c>
      <c r="B132" s="85" t="inlineStr">
        <is>
          <t>99</t>
        </is>
      </c>
      <c r="C132" s="86" t="inlineStr">
        <is>
          <t>42%</t>
        </is>
      </c>
      <c r="D132" s="86" t="inlineStr">
        <is>
          <t>10%</t>
        </is>
      </c>
      <c r="E132" s="236" t="inlineStr">
        <is>
          <t>26%</t>
        </is>
      </c>
      <c r="F132" s="85" t="inlineStr">
        <is>
          <t>99</t>
        </is>
      </c>
      <c r="G132" s="86" t="inlineStr">
        <is>
          <t>42%</t>
        </is>
      </c>
      <c r="H132" s="86" t="inlineStr">
        <is>
          <t>10%</t>
        </is>
      </c>
      <c r="I132" s="236" t="inlineStr">
        <is>
          <t>7%</t>
        </is>
      </c>
      <c r="J132" s="85" t="inlineStr">
        <is>
          <t>99</t>
        </is>
      </c>
      <c r="K132" s="86" t="inlineStr">
        <is>
          <t>42%</t>
        </is>
      </c>
      <c r="L132" s="86" t="inlineStr">
        <is>
          <t>42%</t>
        </is>
      </c>
      <c r="M132" s="236" t="inlineStr">
        <is>
          <t>26%</t>
        </is>
      </c>
    </row>
    <row r="133" ht="24" customHeight="1">
      <c r="A133" s="393" t="inlineStr">
        <is>
          <t>五阶2级</t>
        </is>
      </c>
      <c r="B133" s="85" t="inlineStr">
        <is>
          <t>104</t>
        </is>
      </c>
      <c r="C133" s="86" t="inlineStr">
        <is>
          <t>44%</t>
        </is>
      </c>
      <c r="D133" s="86" t="inlineStr">
        <is>
          <t>11%</t>
        </is>
      </c>
      <c r="E133" s="236" t="inlineStr">
        <is>
          <t>27%</t>
        </is>
      </c>
      <c r="F133" s="85" t="inlineStr">
        <is>
          <t>104</t>
        </is>
      </c>
      <c r="G133" s="86" t="inlineStr">
        <is>
          <t>44%</t>
        </is>
      </c>
      <c r="H133" s="86" t="inlineStr">
        <is>
          <t>11%</t>
        </is>
      </c>
      <c r="I133" s="236" t="inlineStr">
        <is>
          <t>8%</t>
        </is>
      </c>
      <c r="J133" s="85" t="inlineStr">
        <is>
          <t>104</t>
        </is>
      </c>
      <c r="K133" s="86" t="inlineStr">
        <is>
          <t>44%</t>
        </is>
      </c>
      <c r="L133" s="86" t="inlineStr">
        <is>
          <t>46%</t>
        </is>
      </c>
      <c r="M133" s="236" t="inlineStr">
        <is>
          <t>27%</t>
        </is>
      </c>
    </row>
    <row r="134" ht="24" customHeight="1">
      <c r="A134" s="393" t="inlineStr">
        <is>
          <t>五阶3级</t>
        </is>
      </c>
      <c r="B134" s="85" t="inlineStr">
        <is>
          <t>111</t>
        </is>
      </c>
      <c r="C134" s="86" t="inlineStr">
        <is>
          <t>46%</t>
        </is>
      </c>
      <c r="D134" s="86" t="inlineStr">
        <is>
          <t>12%</t>
        </is>
      </c>
      <c r="E134" s="236" t="inlineStr">
        <is>
          <t>28%</t>
        </is>
      </c>
      <c r="F134" s="85" t="inlineStr">
        <is>
          <t>111</t>
        </is>
      </c>
      <c r="G134" s="86" t="inlineStr">
        <is>
          <t>46%</t>
        </is>
      </c>
      <c r="H134" s="86" t="inlineStr">
        <is>
          <t>12%</t>
        </is>
      </c>
      <c r="I134" s="236" t="inlineStr">
        <is>
          <t>8%</t>
        </is>
      </c>
      <c r="J134" s="85" t="inlineStr">
        <is>
          <t>111</t>
        </is>
      </c>
      <c r="K134" s="86" t="inlineStr">
        <is>
          <t>46%</t>
        </is>
      </c>
      <c r="L134" s="86" t="inlineStr">
        <is>
          <t>50%</t>
        </is>
      </c>
      <c r="M134" s="236" t="inlineStr">
        <is>
          <t>28%</t>
        </is>
      </c>
    </row>
    <row r="135" ht="24" customHeight="1">
      <c r="A135" s="393" t="inlineStr">
        <is>
          <t>五阶4级</t>
        </is>
      </c>
      <c r="B135" s="85" t="inlineStr">
        <is>
          <t>118</t>
        </is>
      </c>
      <c r="C135" s="86" t="inlineStr">
        <is>
          <t>48%</t>
        </is>
      </c>
      <c r="D135" s="86" t="inlineStr">
        <is>
          <t>13%</t>
        </is>
      </c>
      <c r="E135" s="236" t="inlineStr">
        <is>
          <t>29%</t>
        </is>
      </c>
      <c r="F135" s="85" t="inlineStr">
        <is>
          <t>118</t>
        </is>
      </c>
      <c r="G135" s="86" t="inlineStr">
        <is>
          <t>48%</t>
        </is>
      </c>
      <c r="H135" s="86" t="inlineStr">
        <is>
          <t>13%</t>
        </is>
      </c>
      <c r="I135" s="236" t="inlineStr">
        <is>
          <t>9%</t>
        </is>
      </c>
      <c r="J135" s="85" t="inlineStr">
        <is>
          <t>118</t>
        </is>
      </c>
      <c r="K135" s="86" t="inlineStr">
        <is>
          <t>48%</t>
        </is>
      </c>
      <c r="L135" s="86" t="inlineStr">
        <is>
          <t>54%</t>
        </is>
      </c>
      <c r="M135" s="236" t="inlineStr">
        <is>
          <t>29%</t>
        </is>
      </c>
    </row>
    <row r="136" ht="24" customHeight="1">
      <c r="A136" s="395" t="inlineStr">
        <is>
          <t>五阶5级</t>
        </is>
      </c>
      <c r="B136" s="256" t="inlineStr">
        <is>
          <t>128</t>
        </is>
      </c>
      <c r="C136" s="139" t="inlineStr">
        <is>
          <t>50%</t>
        </is>
      </c>
      <c r="D136" s="65" t="inlineStr">
        <is>
          <t>15%</t>
        </is>
      </c>
      <c r="E136" s="78" t="inlineStr">
        <is>
          <t>30%</t>
        </is>
      </c>
      <c r="F136" s="256" t="inlineStr">
        <is>
          <t>128</t>
        </is>
      </c>
      <c r="G136" s="139" t="inlineStr">
        <is>
          <t>50%</t>
        </is>
      </c>
      <c r="H136" s="65" t="inlineStr">
        <is>
          <t>15%</t>
        </is>
      </c>
      <c r="I136" s="78" t="inlineStr">
        <is>
          <t>10%</t>
        </is>
      </c>
      <c r="J136" s="256" t="inlineStr">
        <is>
          <t>128</t>
        </is>
      </c>
      <c r="K136" s="139" t="inlineStr">
        <is>
          <t>50%</t>
        </is>
      </c>
      <c r="L136" s="65" t="inlineStr">
        <is>
          <t>58%</t>
        </is>
      </c>
      <c r="M136" s="290" t="inlineStr">
        <is>
          <t>30%</t>
        </is>
      </c>
    </row>
    <row r="137" ht="24" customHeight="1">
      <c r="A137" s="1112" t="inlineStr">
        <is>
          <t>适用范围</t>
        </is>
      </c>
      <c r="B137" s="279" t="inlineStr">
        <is>
          <t>大地之石</t>
        </is>
      </c>
      <c r="C137" s="56" t="n"/>
      <c r="D137" s="56" t="n"/>
      <c r="E137" s="56" t="n"/>
      <c r="F137" s="279" t="inlineStr">
        <is>
          <t>坚岩之石</t>
        </is>
      </c>
      <c r="G137" s="56" t="n"/>
      <c r="H137" s="56" t="n"/>
      <c r="I137" s="56" t="n"/>
      <c r="J137" s="279" t="inlineStr">
        <is>
          <t>幻梦之石</t>
        </is>
      </c>
      <c r="K137" s="56" t="n"/>
      <c r="L137" s="56" t="n"/>
      <c r="M137" s="56" t="n"/>
    </row>
    <row r="138" ht="24" customHeight="1">
      <c r="A138" s="1300" t="inlineStr"/>
      <c r="B138" s="56" t="n"/>
      <c r="C138" s="56" t="n"/>
      <c r="D138" s="56" t="n"/>
      <c r="E138" s="56" t="n"/>
      <c r="F138" s="56" t="n"/>
      <c r="G138" s="56" t="n"/>
      <c r="H138" s="56" t="n"/>
      <c r="I138" s="56" t="n"/>
      <c r="J138" s="56" t="n"/>
      <c r="K138" s="56" t="n"/>
      <c r="L138" s="56" t="n"/>
      <c r="M138" s="56" t="n"/>
    </row>
    <row r="139" ht="24" customHeight="1">
      <c r="A139" s="227" t="inlineStr">
        <is>
          <t>纹章</t>
        </is>
      </c>
      <c r="B139" s="96" t="inlineStr">
        <is>
          <t>生命值</t>
        </is>
      </c>
      <c r="C139" s="118" t="inlineStr">
        <is>
          <t>真实伤害</t>
        </is>
      </c>
      <c r="D139" s="96" t="inlineStr">
        <is>
          <t>投伤增减</t>
        </is>
      </c>
      <c r="E139" s="311" t="inlineStr">
        <is>
          <t>技空穿透</t>
        </is>
      </c>
      <c r="F139" s="96" t="inlineStr">
        <is>
          <t>生命值</t>
        </is>
      </c>
      <c r="G139" s="96" t="inlineStr">
        <is>
          <t>力量值</t>
        </is>
      </c>
      <c r="H139" s="96" t="inlineStr">
        <is>
          <t>小伤增减</t>
        </is>
      </c>
      <c r="I139" s="201" t="inlineStr">
        <is>
          <t>小投穿透</t>
        </is>
      </c>
      <c r="J139" s="118" t="inlineStr">
        <is>
          <t>生命值</t>
        </is>
      </c>
      <c r="K139" s="96" t="inlineStr">
        <is>
          <t>敏捷值</t>
        </is>
      </c>
      <c r="L139" s="96" t="inlineStr">
        <is>
          <t>中伤增减</t>
        </is>
      </c>
      <c r="M139" s="311" t="inlineStr">
        <is>
          <t>技空抗穿</t>
        </is>
      </c>
    </row>
    <row r="140" ht="24" customHeight="1">
      <c r="A140" s="654" t="inlineStr">
        <is>
          <t>一阶0级</t>
        </is>
      </c>
      <c r="B140" s="61" t="inlineStr">
        <is>
          <t>5</t>
        </is>
      </c>
      <c r="C140" s="62" t="inlineStr">
        <is>
          <t>1</t>
        </is>
      </c>
      <c r="D140" s="62" t="inlineStr">
        <is>
          <t>8</t>
        </is>
      </c>
      <c r="E140" s="1287" t="inlineStr">
        <is>
          <t>x</t>
        </is>
      </c>
      <c r="F140" s="61" t="inlineStr">
        <is>
          <t>5</t>
        </is>
      </c>
      <c r="G140" s="62" t="inlineStr">
        <is>
          <t>1</t>
        </is>
      </c>
      <c r="H140" s="62" t="inlineStr">
        <is>
          <t>8</t>
        </is>
      </c>
      <c r="I140" s="1287" t="inlineStr">
        <is>
          <t>x</t>
        </is>
      </c>
      <c r="J140" s="61" t="inlineStr">
        <is>
          <t>5</t>
        </is>
      </c>
      <c r="K140" s="62" t="inlineStr">
        <is>
          <t>1</t>
        </is>
      </c>
      <c r="L140" s="62" t="inlineStr">
        <is>
          <t>8</t>
        </is>
      </c>
      <c r="M140" s="662" t="inlineStr">
        <is>
          <t>x</t>
        </is>
      </c>
    </row>
    <row r="141" ht="24" customHeight="1">
      <c r="A141" s="393" t="inlineStr">
        <is>
          <t>一阶1级</t>
        </is>
      </c>
      <c r="B141" s="85" t="inlineStr">
        <is>
          <t>10</t>
        </is>
      </c>
      <c r="C141" s="86" t="inlineStr">
        <is>
          <t>1</t>
        </is>
      </c>
      <c r="D141" s="86" t="inlineStr">
        <is>
          <t>10</t>
        </is>
      </c>
      <c r="E141" s="708" t="inlineStr">
        <is>
          <t>x</t>
        </is>
      </c>
      <c r="F141" s="85" t="inlineStr">
        <is>
          <t>10</t>
        </is>
      </c>
      <c r="G141" s="86" t="inlineStr">
        <is>
          <t>2</t>
        </is>
      </c>
      <c r="H141" s="86" t="inlineStr">
        <is>
          <t>10</t>
        </is>
      </c>
      <c r="I141" s="708" t="inlineStr">
        <is>
          <t>x</t>
        </is>
      </c>
      <c r="J141" s="85" t="inlineStr">
        <is>
          <t>10</t>
        </is>
      </c>
      <c r="K141" s="86" t="inlineStr">
        <is>
          <t>2</t>
        </is>
      </c>
      <c r="L141" s="86" t="inlineStr">
        <is>
          <t>10</t>
        </is>
      </c>
      <c r="M141" s="88" t="inlineStr">
        <is>
          <t>x</t>
        </is>
      </c>
    </row>
    <row r="142" ht="24" customHeight="1">
      <c r="A142" s="393" t="inlineStr">
        <is>
          <t>一阶2级</t>
        </is>
      </c>
      <c r="B142" s="85" t="inlineStr">
        <is>
          <t>15</t>
        </is>
      </c>
      <c r="C142" s="86" t="inlineStr">
        <is>
          <t>1</t>
        </is>
      </c>
      <c r="D142" s="86" t="inlineStr">
        <is>
          <t>12</t>
        </is>
      </c>
      <c r="E142" s="255" t="inlineStr">
        <is>
          <t>1%</t>
        </is>
      </c>
      <c r="F142" s="85" t="inlineStr">
        <is>
          <t>15</t>
        </is>
      </c>
      <c r="G142" s="86" t="inlineStr">
        <is>
          <t>3</t>
        </is>
      </c>
      <c r="H142" s="86" t="inlineStr">
        <is>
          <t>12</t>
        </is>
      </c>
      <c r="I142" s="255" t="inlineStr">
        <is>
          <t>1%</t>
        </is>
      </c>
      <c r="J142" s="85" t="inlineStr">
        <is>
          <t>15</t>
        </is>
      </c>
      <c r="K142" s="86" t="inlineStr">
        <is>
          <t>3</t>
        </is>
      </c>
      <c r="L142" s="86" t="inlineStr">
        <is>
          <t>12</t>
        </is>
      </c>
      <c r="M142" s="236" t="inlineStr">
        <is>
          <t>1%</t>
        </is>
      </c>
    </row>
    <row r="143" ht="24" customHeight="1">
      <c r="A143" s="393" t="inlineStr">
        <is>
          <t>一阶3级</t>
        </is>
      </c>
      <c r="B143" s="85" t="inlineStr">
        <is>
          <t>20</t>
        </is>
      </c>
      <c r="C143" s="86" t="inlineStr">
        <is>
          <t>2</t>
        </is>
      </c>
      <c r="D143" s="86" t="inlineStr">
        <is>
          <t>14</t>
        </is>
      </c>
      <c r="E143" s="255" t="inlineStr">
        <is>
          <t>1.5%</t>
        </is>
      </c>
      <c r="F143" s="85" t="inlineStr">
        <is>
          <t>20</t>
        </is>
      </c>
      <c r="G143" s="86" t="inlineStr">
        <is>
          <t>4</t>
        </is>
      </c>
      <c r="H143" s="86" t="inlineStr">
        <is>
          <t>14</t>
        </is>
      </c>
      <c r="I143" s="255" t="inlineStr">
        <is>
          <t>1.5%</t>
        </is>
      </c>
      <c r="J143" s="85" t="inlineStr">
        <is>
          <t>20</t>
        </is>
      </c>
      <c r="K143" s="86" t="inlineStr">
        <is>
          <t>4</t>
        </is>
      </c>
      <c r="L143" s="86" t="inlineStr">
        <is>
          <t>14</t>
        </is>
      </c>
      <c r="M143" s="236" t="inlineStr">
        <is>
          <t>1.5%</t>
        </is>
      </c>
    </row>
    <row r="144" ht="24" customHeight="1">
      <c r="A144" s="393" t="inlineStr">
        <is>
          <t>一阶4级</t>
        </is>
      </c>
      <c r="B144" s="85" t="inlineStr">
        <is>
          <t>25</t>
        </is>
      </c>
      <c r="C144" s="86" t="inlineStr">
        <is>
          <t>2</t>
        </is>
      </c>
      <c r="D144" s="86" t="inlineStr">
        <is>
          <t>16</t>
        </is>
      </c>
      <c r="E144" s="255" t="inlineStr">
        <is>
          <t>2%</t>
        </is>
      </c>
      <c r="F144" s="85" t="inlineStr">
        <is>
          <t>25</t>
        </is>
      </c>
      <c r="G144" s="86" t="inlineStr">
        <is>
          <t>5</t>
        </is>
      </c>
      <c r="H144" s="86" t="inlineStr">
        <is>
          <t>16</t>
        </is>
      </c>
      <c r="I144" s="255" t="inlineStr">
        <is>
          <t>2%</t>
        </is>
      </c>
      <c r="J144" s="85" t="inlineStr">
        <is>
          <t>25</t>
        </is>
      </c>
      <c r="K144" s="86" t="inlineStr">
        <is>
          <t>5</t>
        </is>
      </c>
      <c r="L144" s="86" t="inlineStr">
        <is>
          <t>16</t>
        </is>
      </c>
      <c r="M144" s="236" t="inlineStr">
        <is>
          <t>2%</t>
        </is>
      </c>
    </row>
    <row r="145" ht="24" customHeight="1">
      <c r="A145" s="953" t="inlineStr">
        <is>
          <t>一阶5级</t>
        </is>
      </c>
      <c r="B145" s="64" t="inlineStr">
        <is>
          <t>30</t>
        </is>
      </c>
      <c r="C145" s="65" t="inlineStr">
        <is>
          <t>3</t>
        </is>
      </c>
      <c r="D145" s="65" t="inlineStr">
        <is>
          <t>18</t>
        </is>
      </c>
      <c r="E145" s="607" t="inlineStr">
        <is>
          <t>2.5%</t>
        </is>
      </c>
      <c r="F145" s="64" t="inlineStr">
        <is>
          <t>30</t>
        </is>
      </c>
      <c r="G145" s="65" t="inlineStr">
        <is>
          <t>6</t>
        </is>
      </c>
      <c r="H145" s="65" t="inlineStr">
        <is>
          <t>18</t>
        </is>
      </c>
      <c r="I145" s="607" t="inlineStr">
        <is>
          <t>2.5%</t>
        </is>
      </c>
      <c r="J145" s="64" t="inlineStr">
        <is>
          <t>30</t>
        </is>
      </c>
      <c r="K145" s="65" t="inlineStr">
        <is>
          <t>6</t>
        </is>
      </c>
      <c r="L145" s="65" t="inlineStr">
        <is>
          <t>18</t>
        </is>
      </c>
      <c r="M145" s="78" t="inlineStr">
        <is>
          <t>2.5%</t>
        </is>
      </c>
    </row>
    <row r="146" ht="24" customHeight="1">
      <c r="A146" s="654" t="inlineStr">
        <is>
          <t>二阶0级</t>
        </is>
      </c>
      <c r="B146" s="61" t="inlineStr">
        <is>
          <t>35</t>
        </is>
      </c>
      <c r="C146" s="62" t="inlineStr">
        <is>
          <t>3</t>
        </is>
      </c>
      <c r="D146" s="62" t="inlineStr">
        <is>
          <t>21</t>
        </is>
      </c>
      <c r="E146" s="569" t="inlineStr">
        <is>
          <t>3%</t>
        </is>
      </c>
      <c r="F146" s="61" t="inlineStr">
        <is>
          <t>35</t>
        </is>
      </c>
      <c r="G146" s="62" t="inlineStr">
        <is>
          <t>7</t>
        </is>
      </c>
      <c r="H146" s="62" t="inlineStr">
        <is>
          <t>21</t>
        </is>
      </c>
      <c r="I146" s="569" t="inlineStr">
        <is>
          <t>3%</t>
        </is>
      </c>
      <c r="J146" s="61" t="inlineStr">
        <is>
          <t>35</t>
        </is>
      </c>
      <c r="K146" s="62" t="inlineStr">
        <is>
          <t>7</t>
        </is>
      </c>
      <c r="L146" s="62" t="inlineStr">
        <is>
          <t>21</t>
        </is>
      </c>
      <c r="M146" s="63" t="inlineStr">
        <is>
          <t>3%</t>
        </is>
      </c>
    </row>
    <row r="147" ht="24" customHeight="1">
      <c r="A147" s="393" t="inlineStr">
        <is>
          <t>二阶1级</t>
        </is>
      </c>
      <c r="B147" s="85" t="inlineStr">
        <is>
          <t>40</t>
        </is>
      </c>
      <c r="C147" s="86" t="inlineStr">
        <is>
          <t>4</t>
        </is>
      </c>
      <c r="D147" s="86" t="inlineStr">
        <is>
          <t>24</t>
        </is>
      </c>
      <c r="E147" s="255" t="inlineStr">
        <is>
          <t>3.5%</t>
        </is>
      </c>
      <c r="F147" s="85" t="inlineStr">
        <is>
          <t>40</t>
        </is>
      </c>
      <c r="G147" s="86" t="inlineStr">
        <is>
          <t>8</t>
        </is>
      </c>
      <c r="H147" s="86" t="inlineStr">
        <is>
          <t>24</t>
        </is>
      </c>
      <c r="I147" s="255" t="inlineStr">
        <is>
          <t>3.5%</t>
        </is>
      </c>
      <c r="J147" s="85" t="inlineStr">
        <is>
          <t>40</t>
        </is>
      </c>
      <c r="K147" s="86" t="inlineStr">
        <is>
          <t>8</t>
        </is>
      </c>
      <c r="L147" s="86" t="inlineStr">
        <is>
          <t>24</t>
        </is>
      </c>
      <c r="M147" s="236" t="inlineStr">
        <is>
          <t>3.5%</t>
        </is>
      </c>
    </row>
    <row r="148" ht="24" customHeight="1">
      <c r="A148" s="393" t="inlineStr">
        <is>
          <t>二阶2级</t>
        </is>
      </c>
      <c r="B148" s="85" t="inlineStr">
        <is>
          <t>45</t>
        </is>
      </c>
      <c r="C148" s="86" t="inlineStr">
        <is>
          <t>4</t>
        </is>
      </c>
      <c r="D148" s="86" t="inlineStr">
        <is>
          <t>28</t>
        </is>
      </c>
      <c r="E148" s="255" t="inlineStr">
        <is>
          <t>4%</t>
        </is>
      </c>
      <c r="F148" s="85" t="inlineStr">
        <is>
          <t>45</t>
        </is>
      </c>
      <c r="G148" s="86" t="inlineStr">
        <is>
          <t>9</t>
        </is>
      </c>
      <c r="H148" s="86" t="inlineStr">
        <is>
          <t>28</t>
        </is>
      </c>
      <c r="I148" s="255" t="inlineStr">
        <is>
          <t>4%</t>
        </is>
      </c>
      <c r="J148" s="85" t="inlineStr">
        <is>
          <t>45</t>
        </is>
      </c>
      <c r="K148" s="86" t="inlineStr">
        <is>
          <t>9</t>
        </is>
      </c>
      <c r="L148" s="86" t="inlineStr">
        <is>
          <t>28</t>
        </is>
      </c>
      <c r="M148" s="236" t="inlineStr">
        <is>
          <t>4%</t>
        </is>
      </c>
    </row>
    <row r="149" ht="24" customHeight="1">
      <c r="A149" s="393" t="inlineStr">
        <is>
          <t>二阶3级</t>
        </is>
      </c>
      <c r="B149" s="85" t="inlineStr">
        <is>
          <t>50</t>
        </is>
      </c>
      <c r="C149" s="86" t="inlineStr">
        <is>
          <t>5</t>
        </is>
      </c>
      <c r="D149" s="86" t="inlineStr">
        <is>
          <t>32</t>
        </is>
      </c>
      <c r="E149" s="255" t="inlineStr">
        <is>
          <t>4.5%</t>
        </is>
      </c>
      <c r="F149" s="85" t="inlineStr">
        <is>
          <t>50</t>
        </is>
      </c>
      <c r="G149" s="86" t="inlineStr">
        <is>
          <t>10</t>
        </is>
      </c>
      <c r="H149" s="86" t="inlineStr">
        <is>
          <t>32</t>
        </is>
      </c>
      <c r="I149" s="255" t="inlineStr">
        <is>
          <t>4.5%</t>
        </is>
      </c>
      <c r="J149" s="85" t="inlineStr">
        <is>
          <t>50</t>
        </is>
      </c>
      <c r="K149" s="86" t="inlineStr">
        <is>
          <t>10</t>
        </is>
      </c>
      <c r="L149" s="86" t="inlineStr">
        <is>
          <t>32</t>
        </is>
      </c>
      <c r="M149" s="236" t="inlineStr">
        <is>
          <t>4.5%</t>
        </is>
      </c>
    </row>
    <row r="150" ht="24" customHeight="1">
      <c r="A150" s="393" t="inlineStr">
        <is>
          <t>二阶4级</t>
        </is>
      </c>
      <c r="B150" s="85" t="inlineStr">
        <is>
          <t>55</t>
        </is>
      </c>
      <c r="C150" s="86" t="inlineStr">
        <is>
          <t>5</t>
        </is>
      </c>
      <c r="D150" s="86" t="inlineStr">
        <is>
          <t>36</t>
        </is>
      </c>
      <c r="E150" s="255" t="inlineStr">
        <is>
          <t>5%</t>
        </is>
      </c>
      <c r="F150" s="85" t="inlineStr">
        <is>
          <t>55</t>
        </is>
      </c>
      <c r="G150" s="86" t="inlineStr">
        <is>
          <t>12</t>
        </is>
      </c>
      <c r="H150" s="86" t="inlineStr">
        <is>
          <t>36</t>
        </is>
      </c>
      <c r="I150" s="255" t="inlineStr">
        <is>
          <t>5%</t>
        </is>
      </c>
      <c r="J150" s="85" t="inlineStr">
        <is>
          <t>55</t>
        </is>
      </c>
      <c r="K150" s="86" t="inlineStr">
        <is>
          <t>12</t>
        </is>
      </c>
      <c r="L150" s="86" t="inlineStr">
        <is>
          <t>36</t>
        </is>
      </c>
      <c r="M150" s="236" t="inlineStr">
        <is>
          <t>5%</t>
        </is>
      </c>
    </row>
    <row r="151" ht="24" customHeight="1">
      <c r="A151" s="953" t="inlineStr">
        <is>
          <t>二阶5级</t>
        </is>
      </c>
      <c r="B151" s="64" t="inlineStr">
        <is>
          <t>60</t>
        </is>
      </c>
      <c r="C151" s="65" t="inlineStr">
        <is>
          <t>6</t>
        </is>
      </c>
      <c r="D151" s="65" t="inlineStr">
        <is>
          <t>40</t>
        </is>
      </c>
      <c r="E151" s="607" t="inlineStr">
        <is>
          <t>5.5%</t>
        </is>
      </c>
      <c r="F151" s="64" t="inlineStr">
        <is>
          <t>60</t>
        </is>
      </c>
      <c r="G151" s="65" t="inlineStr">
        <is>
          <t>14</t>
        </is>
      </c>
      <c r="H151" s="65" t="inlineStr">
        <is>
          <t>40</t>
        </is>
      </c>
      <c r="I151" s="607" t="inlineStr">
        <is>
          <t>5.5%</t>
        </is>
      </c>
      <c r="J151" s="64" t="inlineStr">
        <is>
          <t>60</t>
        </is>
      </c>
      <c r="K151" s="65" t="inlineStr">
        <is>
          <t>14</t>
        </is>
      </c>
      <c r="L151" s="65" t="inlineStr">
        <is>
          <t>40</t>
        </is>
      </c>
      <c r="M151" s="78" t="inlineStr">
        <is>
          <t>5.5%</t>
        </is>
      </c>
    </row>
    <row r="152" ht="24" customHeight="1">
      <c r="A152" s="654" t="inlineStr">
        <is>
          <t>三阶0级</t>
        </is>
      </c>
      <c r="B152" s="61" t="inlineStr">
        <is>
          <t>66</t>
        </is>
      </c>
      <c r="C152" s="62" t="inlineStr">
        <is>
          <t>7</t>
        </is>
      </c>
      <c r="D152" s="62" t="inlineStr">
        <is>
          <t>44</t>
        </is>
      </c>
      <c r="E152" s="569" t="inlineStr">
        <is>
          <t>6%</t>
        </is>
      </c>
      <c r="F152" s="61" t="inlineStr">
        <is>
          <t>66</t>
        </is>
      </c>
      <c r="G152" s="62" t="inlineStr">
        <is>
          <t>16</t>
        </is>
      </c>
      <c r="H152" s="62" t="inlineStr">
        <is>
          <t>44</t>
        </is>
      </c>
      <c r="I152" s="569" t="inlineStr">
        <is>
          <t>6%</t>
        </is>
      </c>
      <c r="J152" s="61" t="inlineStr">
        <is>
          <t>66</t>
        </is>
      </c>
      <c r="K152" s="62" t="inlineStr">
        <is>
          <t>16</t>
        </is>
      </c>
      <c r="L152" s="62" t="inlineStr">
        <is>
          <t>44</t>
        </is>
      </c>
      <c r="M152" s="63" t="inlineStr">
        <is>
          <t>6%</t>
        </is>
      </c>
    </row>
    <row r="153" ht="24" customHeight="1">
      <c r="A153" s="393" t="inlineStr">
        <is>
          <t>三阶1级</t>
        </is>
      </c>
      <c r="B153" s="85" t="inlineStr">
        <is>
          <t>72</t>
        </is>
      </c>
      <c r="C153" s="86" t="inlineStr">
        <is>
          <t>8</t>
        </is>
      </c>
      <c r="D153" s="86" t="inlineStr">
        <is>
          <t>49</t>
        </is>
      </c>
      <c r="E153" s="255" t="inlineStr">
        <is>
          <t>7%</t>
        </is>
      </c>
      <c r="F153" s="85" t="inlineStr">
        <is>
          <t>72</t>
        </is>
      </c>
      <c r="G153" s="86" t="inlineStr">
        <is>
          <t>18</t>
        </is>
      </c>
      <c r="H153" s="86" t="inlineStr">
        <is>
          <t>49</t>
        </is>
      </c>
      <c r="I153" s="255" t="inlineStr">
        <is>
          <t>7%</t>
        </is>
      </c>
      <c r="J153" s="85" t="inlineStr">
        <is>
          <t>72</t>
        </is>
      </c>
      <c r="K153" s="86" t="inlineStr">
        <is>
          <t>18</t>
        </is>
      </c>
      <c r="L153" s="86" t="inlineStr">
        <is>
          <t>49</t>
        </is>
      </c>
      <c r="M153" s="236" t="inlineStr">
        <is>
          <t>7%</t>
        </is>
      </c>
    </row>
    <row r="154" ht="24" customHeight="1">
      <c r="A154" s="393" t="inlineStr">
        <is>
          <t>三阶2级</t>
        </is>
      </c>
      <c r="B154" s="85" t="inlineStr">
        <is>
          <t>79</t>
        </is>
      </c>
      <c r="C154" s="86" t="inlineStr">
        <is>
          <t>9</t>
        </is>
      </c>
      <c r="D154" s="86" t="inlineStr">
        <is>
          <t>54</t>
        </is>
      </c>
      <c r="E154" s="255" t="inlineStr">
        <is>
          <t>8%</t>
        </is>
      </c>
      <c r="F154" s="85" t="inlineStr">
        <is>
          <t>79</t>
        </is>
      </c>
      <c r="G154" s="86" t="inlineStr">
        <is>
          <t>20</t>
        </is>
      </c>
      <c r="H154" s="86" t="inlineStr">
        <is>
          <t>54</t>
        </is>
      </c>
      <c r="I154" s="255" t="inlineStr">
        <is>
          <t>8%</t>
        </is>
      </c>
      <c r="J154" s="85" t="inlineStr">
        <is>
          <t>79</t>
        </is>
      </c>
      <c r="K154" s="86" t="inlineStr">
        <is>
          <t>20</t>
        </is>
      </c>
      <c r="L154" s="86" t="inlineStr">
        <is>
          <t>54</t>
        </is>
      </c>
      <c r="M154" s="236" t="inlineStr">
        <is>
          <t>8%</t>
        </is>
      </c>
    </row>
    <row r="155" ht="24" customHeight="1">
      <c r="A155" s="393" t="inlineStr">
        <is>
          <t>三阶3级</t>
        </is>
      </c>
      <c r="B155" s="85" t="inlineStr">
        <is>
          <t>86</t>
        </is>
      </c>
      <c r="C155" s="86" t="inlineStr">
        <is>
          <t>10</t>
        </is>
      </c>
      <c r="D155" s="86" t="inlineStr">
        <is>
          <t>59</t>
        </is>
      </c>
      <c r="E155" s="255" t="inlineStr">
        <is>
          <t>9%</t>
        </is>
      </c>
      <c r="F155" s="85" t="inlineStr">
        <is>
          <t>86</t>
        </is>
      </c>
      <c r="G155" s="86" t="inlineStr">
        <is>
          <t>22</t>
        </is>
      </c>
      <c r="H155" s="86" t="inlineStr">
        <is>
          <t>59</t>
        </is>
      </c>
      <c r="I155" s="255" t="inlineStr">
        <is>
          <t>9%</t>
        </is>
      </c>
      <c r="J155" s="85" t="inlineStr">
        <is>
          <t>86</t>
        </is>
      </c>
      <c r="K155" s="86" t="inlineStr">
        <is>
          <t>22</t>
        </is>
      </c>
      <c r="L155" s="86" t="inlineStr">
        <is>
          <t>59</t>
        </is>
      </c>
      <c r="M155" s="236" t="inlineStr">
        <is>
          <t>9%</t>
        </is>
      </c>
    </row>
    <row r="156" ht="24" customHeight="1">
      <c r="A156" s="393" t="inlineStr">
        <is>
          <t>三阶4级</t>
        </is>
      </c>
      <c r="B156" s="85" t="inlineStr">
        <is>
          <t>93</t>
        </is>
      </c>
      <c r="C156" s="86" t="inlineStr">
        <is>
          <t>11</t>
        </is>
      </c>
      <c r="D156" s="86" t="inlineStr">
        <is>
          <t>64</t>
        </is>
      </c>
      <c r="E156" s="255" t="inlineStr">
        <is>
          <t>10%</t>
        </is>
      </c>
      <c r="F156" s="85" t="inlineStr">
        <is>
          <t>93</t>
        </is>
      </c>
      <c r="G156" s="86" t="inlineStr">
        <is>
          <t>26</t>
        </is>
      </c>
      <c r="H156" s="86" t="inlineStr">
        <is>
          <t>64</t>
        </is>
      </c>
      <c r="I156" s="255" t="inlineStr">
        <is>
          <t>10%</t>
        </is>
      </c>
      <c r="J156" s="85" t="inlineStr">
        <is>
          <t>93</t>
        </is>
      </c>
      <c r="K156" s="86" t="inlineStr">
        <is>
          <t>26</t>
        </is>
      </c>
      <c r="L156" s="86" t="inlineStr">
        <is>
          <t>64</t>
        </is>
      </c>
      <c r="M156" s="236" t="inlineStr">
        <is>
          <t>10%</t>
        </is>
      </c>
    </row>
    <row r="157" ht="24" customHeight="1">
      <c r="A157" s="953" t="inlineStr">
        <is>
          <t>三阶5级</t>
        </is>
      </c>
      <c r="B157" s="64" t="inlineStr">
        <is>
          <t>100</t>
        </is>
      </c>
      <c r="C157" s="65" t="inlineStr">
        <is>
          <t>12</t>
        </is>
      </c>
      <c r="D157" s="65" t="inlineStr">
        <is>
          <t>69</t>
        </is>
      </c>
      <c r="E157" s="607" t="inlineStr">
        <is>
          <t>11%</t>
        </is>
      </c>
      <c r="F157" s="64" t="inlineStr">
        <is>
          <t>100</t>
        </is>
      </c>
      <c r="G157" s="65" t="inlineStr">
        <is>
          <t>30</t>
        </is>
      </c>
      <c r="H157" s="65" t="inlineStr">
        <is>
          <t>69</t>
        </is>
      </c>
      <c r="I157" s="607" t="inlineStr">
        <is>
          <t>11%</t>
        </is>
      </c>
      <c r="J157" s="64" t="inlineStr">
        <is>
          <t>100</t>
        </is>
      </c>
      <c r="K157" s="65" t="inlineStr">
        <is>
          <t>30</t>
        </is>
      </c>
      <c r="L157" s="65" t="inlineStr">
        <is>
          <t>69</t>
        </is>
      </c>
      <c r="M157" s="78" t="inlineStr">
        <is>
          <t>11%</t>
        </is>
      </c>
    </row>
    <row r="158" ht="24" customHeight="1">
      <c r="A158" s="654" t="inlineStr">
        <is>
          <t>四阶0级</t>
        </is>
      </c>
      <c r="B158" s="61" t="inlineStr">
        <is>
          <t>108</t>
        </is>
      </c>
      <c r="C158" s="62" t="inlineStr">
        <is>
          <t>13</t>
        </is>
      </c>
      <c r="D158" s="62" t="inlineStr">
        <is>
          <t>75</t>
        </is>
      </c>
      <c r="E158" s="569" t="inlineStr">
        <is>
          <t>12%</t>
        </is>
      </c>
      <c r="F158" s="61" t="inlineStr">
        <is>
          <t>108</t>
        </is>
      </c>
      <c r="G158" s="62" t="inlineStr">
        <is>
          <t>34</t>
        </is>
      </c>
      <c r="H158" s="62" t="inlineStr">
        <is>
          <t>75</t>
        </is>
      </c>
      <c r="I158" s="569" t="inlineStr">
        <is>
          <t>12%</t>
        </is>
      </c>
      <c r="J158" s="61" t="inlineStr">
        <is>
          <t>108</t>
        </is>
      </c>
      <c r="K158" s="62" t="inlineStr">
        <is>
          <t>34</t>
        </is>
      </c>
      <c r="L158" s="62" t="inlineStr">
        <is>
          <t>75</t>
        </is>
      </c>
      <c r="M158" s="63" t="inlineStr">
        <is>
          <t>12%</t>
        </is>
      </c>
    </row>
    <row r="159" ht="24" customHeight="1">
      <c r="A159" s="393" t="inlineStr">
        <is>
          <t>四阶1级</t>
        </is>
      </c>
      <c r="B159" s="85" t="inlineStr">
        <is>
          <t>116</t>
        </is>
      </c>
      <c r="C159" s="86" t="inlineStr">
        <is>
          <t>14</t>
        </is>
      </c>
      <c r="D159" s="86" t="inlineStr">
        <is>
          <t>81</t>
        </is>
      </c>
      <c r="E159" s="255" t="inlineStr">
        <is>
          <t>13%</t>
        </is>
      </c>
      <c r="F159" s="85" t="inlineStr">
        <is>
          <t>116</t>
        </is>
      </c>
      <c r="G159" s="86" t="inlineStr">
        <is>
          <t>38</t>
        </is>
      </c>
      <c r="H159" s="86" t="inlineStr">
        <is>
          <t>81</t>
        </is>
      </c>
      <c r="I159" s="255" t="inlineStr">
        <is>
          <t>13%</t>
        </is>
      </c>
      <c r="J159" s="85" t="inlineStr">
        <is>
          <t>116</t>
        </is>
      </c>
      <c r="K159" s="86" t="inlineStr">
        <is>
          <t>38</t>
        </is>
      </c>
      <c r="L159" s="86" t="inlineStr">
        <is>
          <t>81</t>
        </is>
      </c>
      <c r="M159" s="236" t="inlineStr">
        <is>
          <t>13%</t>
        </is>
      </c>
    </row>
    <row r="160" ht="24" customHeight="1">
      <c r="A160" s="393" t="inlineStr">
        <is>
          <t>四阶2级</t>
        </is>
      </c>
      <c r="B160" s="85" t="inlineStr">
        <is>
          <t>124</t>
        </is>
      </c>
      <c r="C160" s="86" t="inlineStr">
        <is>
          <t>15</t>
        </is>
      </c>
      <c r="D160" s="86" t="inlineStr">
        <is>
          <t>87</t>
        </is>
      </c>
      <c r="E160" s="255" t="inlineStr">
        <is>
          <t>14%</t>
        </is>
      </c>
      <c r="F160" s="85" t="inlineStr">
        <is>
          <t>124</t>
        </is>
      </c>
      <c r="G160" s="86" t="inlineStr">
        <is>
          <t>42</t>
        </is>
      </c>
      <c r="H160" s="86" t="inlineStr">
        <is>
          <t>87</t>
        </is>
      </c>
      <c r="I160" s="255" t="inlineStr">
        <is>
          <t>14%</t>
        </is>
      </c>
      <c r="J160" s="85" t="inlineStr">
        <is>
          <t>124</t>
        </is>
      </c>
      <c r="K160" s="86" t="inlineStr">
        <is>
          <t>42</t>
        </is>
      </c>
      <c r="L160" s="86" t="inlineStr">
        <is>
          <t>87</t>
        </is>
      </c>
      <c r="M160" s="236" t="inlineStr">
        <is>
          <t>14%</t>
        </is>
      </c>
    </row>
    <row r="161" ht="24" customHeight="1">
      <c r="A161" s="393" t="inlineStr">
        <is>
          <t>四阶3级</t>
        </is>
      </c>
      <c r="B161" s="85" t="inlineStr">
        <is>
          <t>132</t>
        </is>
      </c>
      <c r="C161" s="86" t="inlineStr">
        <is>
          <t>16</t>
        </is>
      </c>
      <c r="D161" s="86" t="inlineStr">
        <is>
          <t>93</t>
        </is>
      </c>
      <c r="E161" s="255" t="inlineStr">
        <is>
          <t>15%</t>
        </is>
      </c>
      <c r="F161" s="85" t="inlineStr">
        <is>
          <t>132</t>
        </is>
      </c>
      <c r="G161" s="86" t="inlineStr">
        <is>
          <t>47</t>
        </is>
      </c>
      <c r="H161" s="86" t="inlineStr">
        <is>
          <t>93</t>
        </is>
      </c>
      <c r="I161" s="255" t="inlineStr">
        <is>
          <t>15%</t>
        </is>
      </c>
      <c r="J161" s="85" t="inlineStr">
        <is>
          <t>132</t>
        </is>
      </c>
      <c r="K161" s="86" t="inlineStr">
        <is>
          <t>47</t>
        </is>
      </c>
      <c r="L161" s="86" t="inlineStr">
        <is>
          <t>93</t>
        </is>
      </c>
      <c r="M161" s="236" t="inlineStr">
        <is>
          <t>15%</t>
        </is>
      </c>
    </row>
    <row r="162" ht="24" customHeight="1">
      <c r="A162" s="393" t="inlineStr">
        <is>
          <t>四阶4级</t>
        </is>
      </c>
      <c r="B162" s="85" t="inlineStr">
        <is>
          <t>141</t>
        </is>
      </c>
      <c r="C162" s="86" t="inlineStr">
        <is>
          <t>17</t>
        </is>
      </c>
      <c r="D162" s="86" t="inlineStr">
        <is>
          <t>99</t>
        </is>
      </c>
      <c r="E162" s="255" t="inlineStr">
        <is>
          <t>16%</t>
        </is>
      </c>
      <c r="F162" s="85" t="inlineStr">
        <is>
          <t>141</t>
        </is>
      </c>
      <c r="G162" s="86" t="inlineStr">
        <is>
          <t>52</t>
        </is>
      </c>
      <c r="H162" s="86" t="inlineStr">
        <is>
          <t>99</t>
        </is>
      </c>
      <c r="I162" s="255" t="inlineStr">
        <is>
          <t>16%</t>
        </is>
      </c>
      <c r="J162" s="85" t="inlineStr">
        <is>
          <t>141</t>
        </is>
      </c>
      <c r="K162" s="86" t="inlineStr">
        <is>
          <t>52</t>
        </is>
      </c>
      <c r="L162" s="86" t="inlineStr">
        <is>
          <t>99</t>
        </is>
      </c>
      <c r="M162" s="236" t="inlineStr">
        <is>
          <t>16%</t>
        </is>
      </c>
    </row>
    <row r="163" ht="24" customHeight="1">
      <c r="A163" s="953" t="inlineStr">
        <is>
          <t>四阶5级</t>
        </is>
      </c>
      <c r="B163" s="64" t="inlineStr">
        <is>
          <t>150</t>
        </is>
      </c>
      <c r="C163" s="65" t="inlineStr">
        <is>
          <t>18</t>
        </is>
      </c>
      <c r="D163" s="65" t="inlineStr">
        <is>
          <t>105</t>
        </is>
      </c>
      <c r="E163" s="607" t="inlineStr">
        <is>
          <t>17%</t>
        </is>
      </c>
      <c r="F163" s="64" t="inlineStr">
        <is>
          <t>150</t>
        </is>
      </c>
      <c r="G163" s="65" t="inlineStr">
        <is>
          <t>57</t>
        </is>
      </c>
      <c r="H163" s="65" t="inlineStr">
        <is>
          <t>105</t>
        </is>
      </c>
      <c r="I163" s="607" t="inlineStr">
        <is>
          <t>17%</t>
        </is>
      </c>
      <c r="J163" s="64" t="inlineStr">
        <is>
          <t>150</t>
        </is>
      </c>
      <c r="K163" s="65" t="inlineStr">
        <is>
          <t>57</t>
        </is>
      </c>
      <c r="L163" s="65" t="inlineStr">
        <is>
          <t>105</t>
        </is>
      </c>
      <c r="M163" s="78" t="inlineStr">
        <is>
          <t>17%</t>
        </is>
      </c>
    </row>
    <row r="164" ht="24" customHeight="1">
      <c r="A164" s="654" t="inlineStr">
        <is>
          <t>五阶0级</t>
        </is>
      </c>
      <c r="B164" s="61" t="inlineStr">
        <is>
          <t>159</t>
        </is>
      </c>
      <c r="C164" s="62" t="inlineStr">
        <is>
          <t>20</t>
        </is>
      </c>
      <c r="D164" s="62" t="inlineStr">
        <is>
          <t>111</t>
        </is>
      </c>
      <c r="E164" s="569" t="inlineStr">
        <is>
          <t>19%</t>
        </is>
      </c>
      <c r="F164" s="61" t="inlineStr">
        <is>
          <t>159</t>
        </is>
      </c>
      <c r="G164" s="62" t="inlineStr">
        <is>
          <t>62</t>
        </is>
      </c>
      <c r="H164" s="62" t="inlineStr">
        <is>
          <t>111</t>
        </is>
      </c>
      <c r="I164" s="569" t="inlineStr">
        <is>
          <t>19%</t>
        </is>
      </c>
      <c r="J164" s="61" t="inlineStr">
        <is>
          <t>159</t>
        </is>
      </c>
      <c r="K164" s="62" t="inlineStr">
        <is>
          <t>62</t>
        </is>
      </c>
      <c r="L164" s="62" t="inlineStr">
        <is>
          <t>111</t>
        </is>
      </c>
      <c r="M164" s="63" t="inlineStr">
        <is>
          <t>19%</t>
        </is>
      </c>
    </row>
    <row r="165" ht="24" customHeight="1">
      <c r="A165" s="393" t="inlineStr">
        <is>
          <t>五阶1级</t>
        </is>
      </c>
      <c r="B165" s="85" t="inlineStr">
        <is>
          <t>168</t>
        </is>
      </c>
      <c r="C165" s="86" t="inlineStr">
        <is>
          <t>22</t>
        </is>
      </c>
      <c r="D165" s="86" t="inlineStr">
        <is>
          <t>117</t>
        </is>
      </c>
      <c r="E165" s="255" t="inlineStr">
        <is>
          <t>21%</t>
        </is>
      </c>
      <c r="F165" s="85" t="inlineStr">
        <is>
          <t>168</t>
        </is>
      </c>
      <c r="G165" s="86" t="inlineStr">
        <is>
          <t>67</t>
        </is>
      </c>
      <c r="H165" s="86" t="inlineStr">
        <is>
          <t>117</t>
        </is>
      </c>
      <c r="I165" s="255" t="inlineStr">
        <is>
          <t>21%</t>
        </is>
      </c>
      <c r="J165" s="85" t="inlineStr">
        <is>
          <t>168</t>
        </is>
      </c>
      <c r="K165" s="86" t="inlineStr">
        <is>
          <t>67</t>
        </is>
      </c>
      <c r="L165" s="86" t="inlineStr">
        <is>
          <t>117</t>
        </is>
      </c>
      <c r="M165" s="236" t="inlineStr">
        <is>
          <t>21%</t>
        </is>
      </c>
    </row>
    <row r="166" ht="24" customHeight="1">
      <c r="A166" s="393" t="inlineStr">
        <is>
          <t>五阶2级</t>
        </is>
      </c>
      <c r="B166" s="85" t="inlineStr">
        <is>
          <t>179</t>
        </is>
      </c>
      <c r="C166" s="86" t="inlineStr">
        <is>
          <t>24</t>
        </is>
      </c>
      <c r="D166" s="86" t="inlineStr">
        <is>
          <t>125</t>
        </is>
      </c>
      <c r="E166" s="255" t="inlineStr">
        <is>
          <t>23%</t>
        </is>
      </c>
      <c r="F166" s="85" t="inlineStr">
        <is>
          <t>179</t>
        </is>
      </c>
      <c r="G166" s="86" t="inlineStr">
        <is>
          <t>73</t>
        </is>
      </c>
      <c r="H166" s="86" t="inlineStr">
        <is>
          <t>125</t>
        </is>
      </c>
      <c r="I166" s="255" t="inlineStr">
        <is>
          <t>23%</t>
        </is>
      </c>
      <c r="J166" s="85" t="inlineStr">
        <is>
          <t>179</t>
        </is>
      </c>
      <c r="K166" s="86" t="inlineStr">
        <is>
          <t>73</t>
        </is>
      </c>
      <c r="L166" s="86" t="inlineStr">
        <is>
          <t>125</t>
        </is>
      </c>
      <c r="M166" s="236" t="inlineStr">
        <is>
          <t>23%</t>
        </is>
      </c>
    </row>
    <row r="167" ht="24" customHeight="1">
      <c r="A167" s="393" t="inlineStr">
        <is>
          <t>五阶3级</t>
        </is>
      </c>
      <c r="B167" s="85" t="inlineStr">
        <is>
          <t>189</t>
        </is>
      </c>
      <c r="C167" s="86" t="inlineStr">
        <is>
          <t>26</t>
        </is>
      </c>
      <c r="D167" s="86" t="inlineStr">
        <is>
          <t>133</t>
        </is>
      </c>
      <c r="E167" s="255" t="inlineStr">
        <is>
          <t>26%</t>
        </is>
      </c>
      <c r="F167" s="85" t="inlineStr">
        <is>
          <t>189</t>
        </is>
      </c>
      <c r="G167" s="86" t="inlineStr">
        <is>
          <t>79</t>
        </is>
      </c>
      <c r="H167" s="86" t="inlineStr">
        <is>
          <t>133</t>
        </is>
      </c>
      <c r="I167" s="255" t="inlineStr">
        <is>
          <t>26%</t>
        </is>
      </c>
      <c r="J167" s="85" t="inlineStr">
        <is>
          <t>189</t>
        </is>
      </c>
      <c r="K167" s="86" t="inlineStr">
        <is>
          <t>79</t>
        </is>
      </c>
      <c r="L167" s="86" t="inlineStr">
        <is>
          <t>133</t>
        </is>
      </c>
      <c r="M167" s="236" t="inlineStr">
        <is>
          <t>26%</t>
        </is>
      </c>
    </row>
    <row r="168" ht="24" customHeight="1">
      <c r="A168" s="393" t="inlineStr">
        <is>
          <t>五阶4级</t>
        </is>
      </c>
      <c r="B168" s="85" t="inlineStr">
        <is>
          <t>202</t>
        </is>
      </c>
      <c r="C168" s="86" t="inlineStr">
        <is>
          <t>30</t>
        </is>
      </c>
      <c r="D168" s="86" t="inlineStr">
        <is>
          <t>141</t>
        </is>
      </c>
      <c r="E168" s="255" t="inlineStr">
        <is>
          <t>29%</t>
        </is>
      </c>
      <c r="F168" s="85" t="inlineStr">
        <is>
          <t>202</t>
        </is>
      </c>
      <c r="G168" s="86" t="inlineStr">
        <is>
          <t>85</t>
        </is>
      </c>
      <c r="H168" s="86" t="inlineStr">
        <is>
          <t>141</t>
        </is>
      </c>
      <c r="I168" s="255" t="inlineStr">
        <is>
          <t>29%</t>
        </is>
      </c>
      <c r="J168" s="85" t="inlineStr">
        <is>
          <t>202</t>
        </is>
      </c>
      <c r="K168" s="86" t="inlineStr">
        <is>
          <t>85</t>
        </is>
      </c>
      <c r="L168" s="86" t="inlineStr">
        <is>
          <t>141</t>
        </is>
      </c>
      <c r="M168" s="236" t="inlineStr">
        <is>
          <t>29%</t>
        </is>
      </c>
    </row>
    <row r="169" ht="24" customHeight="1">
      <c r="A169" s="395" t="inlineStr">
        <is>
          <t>五阶5级</t>
        </is>
      </c>
      <c r="B169" s="64" t="inlineStr">
        <is>
          <t>220</t>
        </is>
      </c>
      <c r="C169" s="65" t="inlineStr">
        <is>
          <t>36</t>
        </is>
      </c>
      <c r="D169" s="65" t="inlineStr">
        <is>
          <t>150</t>
        </is>
      </c>
      <c r="E169" s="607" t="inlineStr">
        <is>
          <t>32%</t>
        </is>
      </c>
      <c r="F169" s="64" t="inlineStr">
        <is>
          <t>220</t>
        </is>
      </c>
      <c r="G169" s="65" t="inlineStr">
        <is>
          <t>92</t>
        </is>
      </c>
      <c r="H169" s="65" t="inlineStr">
        <is>
          <t>150</t>
        </is>
      </c>
      <c r="I169" s="607" t="inlineStr">
        <is>
          <t>32%</t>
        </is>
      </c>
      <c r="J169" s="256" t="inlineStr">
        <is>
          <t>220</t>
        </is>
      </c>
      <c r="K169" s="139" t="inlineStr">
        <is>
          <t>92</t>
        </is>
      </c>
      <c r="L169" s="139" t="inlineStr">
        <is>
          <t>150</t>
        </is>
      </c>
      <c r="M169" s="290" t="inlineStr">
        <is>
          <t>32%</t>
        </is>
      </c>
    </row>
    <row r="170" ht="24" customHeight="1">
      <c r="A170" s="1112" t="inlineStr">
        <is>
          <t>适用范围</t>
        </is>
      </c>
      <c r="B170" s="279" t="inlineStr">
        <is>
          <t>炫彩纹章</t>
        </is>
      </c>
      <c r="C170" s="56" t="n"/>
      <c r="D170" s="56" t="n"/>
      <c r="E170" s="56" t="n"/>
      <c r="F170" s="279" t="inlineStr">
        <is>
          <t>虚空纹章</t>
        </is>
      </c>
      <c r="G170" s="56" t="n"/>
      <c r="H170" s="56" t="n"/>
      <c r="I170" s="56" t="n"/>
      <c r="J170" s="1112" t="inlineStr">
        <is>
          <t>音波纹章</t>
        </is>
      </c>
      <c r="K170" s="270" t="n"/>
      <c r="L170" s="270" t="n"/>
      <c r="M170" s="270" t="n"/>
    </row>
    <row r="171" ht="24" customHeight="1">
      <c r="A171" s="1300" t="inlineStr"/>
      <c r="B171" s="56" t="n"/>
      <c r="C171" s="56" t="n"/>
      <c r="D171" s="56" t="n"/>
      <c r="E171" s="56" t="n"/>
      <c r="F171" s="56" t="n"/>
      <c r="G171" s="56" t="n"/>
      <c r="H171" s="56" t="n"/>
      <c r="I171" s="56" t="n"/>
      <c r="J171" s="56" t="n"/>
      <c r="K171" s="56" t="n"/>
      <c r="L171" s="56" t="n"/>
      <c r="M171" s="56" t="n"/>
    </row>
    <row r="172" ht="24" customHeight="1">
      <c r="A172" s="96" t="inlineStr">
        <is>
          <t>纹章</t>
        </is>
      </c>
      <c r="B172" s="96" t="inlineStr">
        <is>
          <t>生命值</t>
        </is>
      </c>
      <c r="C172" s="96" t="inlineStr">
        <is>
          <t>吸血比例</t>
        </is>
      </c>
      <c r="D172" s="96" t="inlineStr">
        <is>
          <t>大伤增减</t>
        </is>
      </c>
      <c r="E172" s="201" t="inlineStr">
        <is>
          <t>大中穿透</t>
        </is>
      </c>
      <c r="F172" s="96" t="inlineStr">
        <is>
          <t>生命值</t>
        </is>
      </c>
      <c r="G172" s="118" t="inlineStr">
        <is>
          <t>固定伤害</t>
        </is>
      </c>
      <c r="H172" s="201" t="inlineStr">
        <is>
          <t>治疗效果</t>
        </is>
      </c>
      <c r="I172" s="201" t="inlineStr">
        <is>
          <t>小投抗穿</t>
        </is>
      </c>
      <c r="J172" s="118" t="inlineStr">
        <is>
          <t>生命值</t>
        </is>
      </c>
      <c r="K172" s="670" t="inlineStr">
        <is>
          <t>速度值</t>
        </is>
      </c>
      <c r="L172" s="96" t="inlineStr">
        <is>
          <t>固定减伤</t>
        </is>
      </c>
      <c r="M172" s="311" t="inlineStr">
        <is>
          <t>大中抗穿</t>
        </is>
      </c>
    </row>
    <row r="173" ht="24" customHeight="1">
      <c r="A173" s="654" t="inlineStr">
        <is>
          <t>一阶0级</t>
        </is>
      </c>
      <c r="B173" s="61" t="inlineStr">
        <is>
          <t>5</t>
        </is>
      </c>
      <c r="C173" s="62" t="inlineStr">
        <is>
          <t>1%</t>
        </is>
      </c>
      <c r="D173" s="62" t="inlineStr">
        <is>
          <t>8</t>
        </is>
      </c>
      <c r="E173" s="1287" t="inlineStr">
        <is>
          <t>x</t>
        </is>
      </c>
      <c r="F173" s="61" t="inlineStr">
        <is>
          <t>5</t>
        </is>
      </c>
      <c r="G173" s="62" t="inlineStr">
        <is>
          <t>2</t>
        </is>
      </c>
      <c r="H173" s="62" t="inlineStr">
        <is>
          <t>1%</t>
        </is>
      </c>
      <c r="I173" s="1287" t="inlineStr">
        <is>
          <t>x</t>
        </is>
      </c>
      <c r="J173" s="61" t="inlineStr">
        <is>
          <t>5</t>
        </is>
      </c>
      <c r="K173" s="62" t="inlineStr">
        <is>
          <t>1</t>
        </is>
      </c>
      <c r="L173" s="62" t="inlineStr">
        <is>
          <t>2</t>
        </is>
      </c>
      <c r="M173" s="662" t="inlineStr">
        <is>
          <t>x</t>
        </is>
      </c>
    </row>
    <row r="174" ht="24" customHeight="1">
      <c r="A174" s="393" t="inlineStr">
        <is>
          <t>一阶1级</t>
        </is>
      </c>
      <c r="B174" s="85" t="inlineStr">
        <is>
          <t>10</t>
        </is>
      </c>
      <c r="C174" s="86" t="inlineStr">
        <is>
          <t>1%</t>
        </is>
      </c>
      <c r="D174" s="86" t="inlineStr">
        <is>
          <t>10</t>
        </is>
      </c>
      <c r="E174" s="708" t="inlineStr">
        <is>
          <t>x</t>
        </is>
      </c>
      <c r="F174" s="85" t="inlineStr">
        <is>
          <t>10</t>
        </is>
      </c>
      <c r="G174" s="86" t="inlineStr">
        <is>
          <t>4</t>
        </is>
      </c>
      <c r="H174" s="86" t="inlineStr">
        <is>
          <t>2%</t>
        </is>
      </c>
      <c r="I174" s="708" t="inlineStr">
        <is>
          <t>x</t>
        </is>
      </c>
      <c r="J174" s="85" t="inlineStr">
        <is>
          <t>10</t>
        </is>
      </c>
      <c r="K174" s="86" t="inlineStr">
        <is>
          <t>2</t>
        </is>
      </c>
      <c r="L174" s="86" t="inlineStr">
        <is>
          <t>4</t>
        </is>
      </c>
      <c r="M174" s="88" t="inlineStr">
        <is>
          <t>x</t>
        </is>
      </c>
    </row>
    <row r="175" ht="24" customHeight="1">
      <c r="A175" s="393" t="inlineStr">
        <is>
          <t>一阶2级</t>
        </is>
      </c>
      <c r="B175" s="85" t="inlineStr">
        <is>
          <t>15</t>
        </is>
      </c>
      <c r="C175" s="86" t="inlineStr">
        <is>
          <t>1%</t>
        </is>
      </c>
      <c r="D175" s="86" t="inlineStr">
        <is>
          <t>12</t>
        </is>
      </c>
      <c r="E175" s="255" t="inlineStr">
        <is>
          <t>1%</t>
        </is>
      </c>
      <c r="F175" s="85" t="inlineStr">
        <is>
          <t>15</t>
        </is>
      </c>
      <c r="G175" s="86" t="inlineStr">
        <is>
          <t>6</t>
        </is>
      </c>
      <c r="H175" s="86" t="inlineStr">
        <is>
          <t>3%</t>
        </is>
      </c>
      <c r="I175" s="255" t="inlineStr">
        <is>
          <t>1%</t>
        </is>
      </c>
      <c r="J175" s="85" t="inlineStr">
        <is>
          <t>15</t>
        </is>
      </c>
      <c r="K175" s="86" t="inlineStr">
        <is>
          <t>3</t>
        </is>
      </c>
      <c r="L175" s="86" t="inlineStr">
        <is>
          <t>6</t>
        </is>
      </c>
      <c r="M175" s="236" t="inlineStr">
        <is>
          <t>1%</t>
        </is>
      </c>
    </row>
    <row r="176" ht="24" customHeight="1">
      <c r="A176" s="393" t="inlineStr">
        <is>
          <t>一阶3级</t>
        </is>
      </c>
      <c r="B176" s="85" t="inlineStr">
        <is>
          <t>20</t>
        </is>
      </c>
      <c r="C176" s="86" t="inlineStr">
        <is>
          <t>2%</t>
        </is>
      </c>
      <c r="D176" s="86" t="inlineStr">
        <is>
          <t>14</t>
        </is>
      </c>
      <c r="E176" s="255" t="inlineStr">
        <is>
          <t>1.5%</t>
        </is>
      </c>
      <c r="F176" s="85" t="inlineStr">
        <is>
          <t>20</t>
        </is>
      </c>
      <c r="G176" s="86" t="inlineStr">
        <is>
          <t>8</t>
        </is>
      </c>
      <c r="H176" s="86" t="inlineStr">
        <is>
          <t>4%</t>
        </is>
      </c>
      <c r="I176" s="255" t="inlineStr">
        <is>
          <t>1.5%</t>
        </is>
      </c>
      <c r="J176" s="85" t="inlineStr">
        <is>
          <t>20</t>
        </is>
      </c>
      <c r="K176" s="86" t="inlineStr">
        <is>
          <t>4</t>
        </is>
      </c>
      <c r="L176" s="86" t="inlineStr">
        <is>
          <t>8</t>
        </is>
      </c>
      <c r="M176" s="236" t="inlineStr">
        <is>
          <t>1.5%</t>
        </is>
      </c>
    </row>
    <row r="177" ht="24" customHeight="1">
      <c r="A177" s="393" t="inlineStr">
        <is>
          <t>一阶4级</t>
        </is>
      </c>
      <c r="B177" s="85" t="inlineStr">
        <is>
          <t>25</t>
        </is>
      </c>
      <c r="C177" s="86" t="inlineStr">
        <is>
          <t>2%</t>
        </is>
      </c>
      <c r="D177" s="86" t="inlineStr">
        <is>
          <t>16</t>
        </is>
      </c>
      <c r="E177" s="255" t="inlineStr">
        <is>
          <t>2%</t>
        </is>
      </c>
      <c r="F177" s="85" t="inlineStr">
        <is>
          <t>25</t>
        </is>
      </c>
      <c r="G177" s="86" t="inlineStr">
        <is>
          <t>10</t>
        </is>
      </c>
      <c r="H177" s="86" t="inlineStr">
        <is>
          <t>5%</t>
        </is>
      </c>
      <c r="I177" s="255" t="inlineStr">
        <is>
          <t>2%</t>
        </is>
      </c>
      <c r="J177" s="85" t="inlineStr">
        <is>
          <t>25</t>
        </is>
      </c>
      <c r="K177" s="86" t="inlineStr">
        <is>
          <t>5</t>
        </is>
      </c>
      <c r="L177" s="86" t="inlineStr">
        <is>
          <t>10</t>
        </is>
      </c>
      <c r="M177" s="236" t="inlineStr">
        <is>
          <t>2%</t>
        </is>
      </c>
    </row>
    <row r="178" ht="24" customHeight="1">
      <c r="A178" s="953" t="inlineStr">
        <is>
          <t>一阶5级</t>
        </is>
      </c>
      <c r="B178" s="64" t="inlineStr">
        <is>
          <t>30</t>
        </is>
      </c>
      <c r="C178" s="65" t="inlineStr">
        <is>
          <t>3%</t>
        </is>
      </c>
      <c r="D178" s="65" t="inlineStr">
        <is>
          <t>18</t>
        </is>
      </c>
      <c r="E178" s="607" t="inlineStr">
        <is>
          <t>2.5%</t>
        </is>
      </c>
      <c r="F178" s="64" t="inlineStr">
        <is>
          <t>30</t>
        </is>
      </c>
      <c r="G178" s="65" t="inlineStr">
        <is>
          <t>12</t>
        </is>
      </c>
      <c r="H178" s="65" t="inlineStr">
        <is>
          <t>6%</t>
        </is>
      </c>
      <c r="I178" s="607" t="inlineStr">
        <is>
          <t>2.5%</t>
        </is>
      </c>
      <c r="J178" s="64" t="inlineStr">
        <is>
          <t>30</t>
        </is>
      </c>
      <c r="K178" s="65" t="inlineStr">
        <is>
          <t>6</t>
        </is>
      </c>
      <c r="L178" s="65" t="inlineStr">
        <is>
          <t>12</t>
        </is>
      </c>
      <c r="M178" s="78" t="inlineStr">
        <is>
          <t>2.5%</t>
        </is>
      </c>
    </row>
    <row r="179" ht="24" customHeight="1">
      <c r="A179" s="654" t="inlineStr">
        <is>
          <t>二阶0级</t>
        </is>
      </c>
      <c r="B179" s="61" t="inlineStr">
        <is>
          <t>35</t>
        </is>
      </c>
      <c r="C179" s="62" t="inlineStr">
        <is>
          <t>3%</t>
        </is>
      </c>
      <c r="D179" s="62" t="inlineStr">
        <is>
          <t>21</t>
        </is>
      </c>
      <c r="E179" s="569" t="inlineStr">
        <is>
          <t>3%</t>
        </is>
      </c>
      <c r="F179" s="61" t="inlineStr">
        <is>
          <t>35</t>
        </is>
      </c>
      <c r="G179" s="62" t="inlineStr">
        <is>
          <t>14</t>
        </is>
      </c>
      <c r="H179" s="62" t="inlineStr">
        <is>
          <t>7%</t>
        </is>
      </c>
      <c r="I179" s="569" t="inlineStr">
        <is>
          <t>3%</t>
        </is>
      </c>
      <c r="J179" s="61" t="inlineStr">
        <is>
          <t>35</t>
        </is>
      </c>
      <c r="K179" s="62" t="inlineStr">
        <is>
          <t>7</t>
        </is>
      </c>
      <c r="L179" s="62" t="inlineStr">
        <is>
          <t>14</t>
        </is>
      </c>
      <c r="M179" s="63" t="inlineStr">
        <is>
          <t>3%</t>
        </is>
      </c>
    </row>
    <row r="180" ht="24" customHeight="1">
      <c r="A180" s="393" t="inlineStr">
        <is>
          <t>二阶1级</t>
        </is>
      </c>
      <c r="B180" s="85" t="inlineStr">
        <is>
          <t>40</t>
        </is>
      </c>
      <c r="C180" s="86" t="inlineStr">
        <is>
          <t>4%</t>
        </is>
      </c>
      <c r="D180" s="86" t="inlineStr">
        <is>
          <t>24</t>
        </is>
      </c>
      <c r="E180" s="255" t="inlineStr">
        <is>
          <t>3.5%</t>
        </is>
      </c>
      <c r="F180" s="85" t="inlineStr">
        <is>
          <t>40</t>
        </is>
      </c>
      <c r="G180" s="86" t="inlineStr">
        <is>
          <t>16</t>
        </is>
      </c>
      <c r="H180" s="86" t="inlineStr">
        <is>
          <t>8%</t>
        </is>
      </c>
      <c r="I180" s="255" t="inlineStr">
        <is>
          <t>3.5%</t>
        </is>
      </c>
      <c r="J180" s="85" t="inlineStr">
        <is>
          <t>40</t>
        </is>
      </c>
      <c r="K180" s="86" t="inlineStr">
        <is>
          <t>8</t>
        </is>
      </c>
      <c r="L180" s="86" t="inlineStr">
        <is>
          <t>16</t>
        </is>
      </c>
      <c r="M180" s="236" t="inlineStr">
        <is>
          <t>3.5%</t>
        </is>
      </c>
    </row>
    <row r="181" ht="24" customHeight="1">
      <c r="A181" s="393" t="inlineStr">
        <is>
          <t>二阶2级</t>
        </is>
      </c>
      <c r="B181" s="85" t="inlineStr">
        <is>
          <t>45</t>
        </is>
      </c>
      <c r="C181" s="86" t="inlineStr">
        <is>
          <t>4%</t>
        </is>
      </c>
      <c r="D181" s="86" t="inlineStr">
        <is>
          <t>28</t>
        </is>
      </c>
      <c r="E181" s="255" t="inlineStr">
        <is>
          <t>4%</t>
        </is>
      </c>
      <c r="F181" s="85" t="inlineStr">
        <is>
          <t>45</t>
        </is>
      </c>
      <c r="G181" s="86" t="inlineStr">
        <is>
          <t>18</t>
        </is>
      </c>
      <c r="H181" s="86" t="inlineStr">
        <is>
          <t>9%</t>
        </is>
      </c>
      <c r="I181" s="255" t="inlineStr">
        <is>
          <t>4%</t>
        </is>
      </c>
      <c r="J181" s="85" t="inlineStr">
        <is>
          <t>45</t>
        </is>
      </c>
      <c r="K181" s="86" t="inlineStr">
        <is>
          <t>9</t>
        </is>
      </c>
      <c r="L181" s="86" t="inlineStr">
        <is>
          <t>18</t>
        </is>
      </c>
      <c r="M181" s="236" t="inlineStr">
        <is>
          <t>4%</t>
        </is>
      </c>
    </row>
    <row r="182" ht="24" customHeight="1">
      <c r="A182" s="393" t="inlineStr">
        <is>
          <t>二阶3级</t>
        </is>
      </c>
      <c r="B182" s="85" t="inlineStr">
        <is>
          <t>50</t>
        </is>
      </c>
      <c r="C182" s="86" t="inlineStr">
        <is>
          <t>5%</t>
        </is>
      </c>
      <c r="D182" s="86" t="inlineStr">
        <is>
          <t>32</t>
        </is>
      </c>
      <c r="E182" s="255" t="inlineStr">
        <is>
          <t>4.5%</t>
        </is>
      </c>
      <c r="F182" s="85" t="inlineStr">
        <is>
          <t>50</t>
        </is>
      </c>
      <c r="G182" s="86" t="inlineStr">
        <is>
          <t>20</t>
        </is>
      </c>
      <c r="H182" s="86" t="inlineStr">
        <is>
          <t>10%</t>
        </is>
      </c>
      <c r="I182" s="255" t="inlineStr">
        <is>
          <t>4.5%</t>
        </is>
      </c>
      <c r="J182" s="85" t="inlineStr">
        <is>
          <t>50</t>
        </is>
      </c>
      <c r="K182" s="86" t="inlineStr">
        <is>
          <t>10</t>
        </is>
      </c>
      <c r="L182" s="86" t="inlineStr">
        <is>
          <t>20</t>
        </is>
      </c>
      <c r="M182" s="236" t="inlineStr">
        <is>
          <t>4.5%</t>
        </is>
      </c>
    </row>
    <row r="183" ht="24" customHeight="1">
      <c r="A183" s="393" t="inlineStr">
        <is>
          <t>二阶4级</t>
        </is>
      </c>
      <c r="B183" s="85" t="inlineStr">
        <is>
          <t>55</t>
        </is>
      </c>
      <c r="C183" s="86" t="inlineStr">
        <is>
          <t>5%</t>
        </is>
      </c>
      <c r="D183" s="86" t="inlineStr">
        <is>
          <t>36</t>
        </is>
      </c>
      <c r="E183" s="255" t="inlineStr">
        <is>
          <t>5%</t>
        </is>
      </c>
      <c r="F183" s="85" t="inlineStr">
        <is>
          <t>55</t>
        </is>
      </c>
      <c r="G183" s="86" t="inlineStr">
        <is>
          <t>22</t>
        </is>
      </c>
      <c r="H183" s="86" t="inlineStr">
        <is>
          <t>11%</t>
        </is>
      </c>
      <c r="I183" s="255" t="inlineStr">
        <is>
          <t>5%</t>
        </is>
      </c>
      <c r="J183" s="85" t="inlineStr">
        <is>
          <t>55</t>
        </is>
      </c>
      <c r="K183" s="86" t="inlineStr">
        <is>
          <t>12</t>
        </is>
      </c>
      <c r="L183" s="86" t="inlineStr">
        <is>
          <t>22</t>
        </is>
      </c>
      <c r="M183" s="236" t="inlineStr">
        <is>
          <t>5%</t>
        </is>
      </c>
    </row>
    <row r="184" ht="24" customHeight="1">
      <c r="A184" s="953" t="inlineStr">
        <is>
          <t>二阶5级</t>
        </is>
      </c>
      <c r="B184" s="64" t="inlineStr">
        <is>
          <t>60</t>
        </is>
      </c>
      <c r="C184" s="65" t="inlineStr">
        <is>
          <t>6%</t>
        </is>
      </c>
      <c r="D184" s="65" t="inlineStr">
        <is>
          <t>40</t>
        </is>
      </c>
      <c r="E184" s="607" t="inlineStr">
        <is>
          <t>5.5%</t>
        </is>
      </c>
      <c r="F184" s="64" t="inlineStr">
        <is>
          <t>60</t>
        </is>
      </c>
      <c r="G184" s="65" t="inlineStr">
        <is>
          <t>24</t>
        </is>
      </c>
      <c r="H184" s="65" t="inlineStr">
        <is>
          <t>12%</t>
        </is>
      </c>
      <c r="I184" s="607" t="inlineStr">
        <is>
          <t>5.5%</t>
        </is>
      </c>
      <c r="J184" s="64" t="inlineStr">
        <is>
          <t>60</t>
        </is>
      </c>
      <c r="K184" s="65" t="inlineStr">
        <is>
          <t>14</t>
        </is>
      </c>
      <c r="L184" s="65" t="inlineStr">
        <is>
          <t>24</t>
        </is>
      </c>
      <c r="M184" s="78" t="inlineStr">
        <is>
          <t>5.5%</t>
        </is>
      </c>
    </row>
    <row r="185" ht="24" customHeight="1">
      <c r="A185" s="654" t="inlineStr">
        <is>
          <t>三阶0级</t>
        </is>
      </c>
      <c r="B185" s="61" t="inlineStr">
        <is>
          <t>66</t>
        </is>
      </c>
      <c r="C185" s="62" t="inlineStr">
        <is>
          <t>7%</t>
        </is>
      </c>
      <c r="D185" s="62" t="inlineStr">
        <is>
          <t>44</t>
        </is>
      </c>
      <c r="E185" s="569" t="inlineStr">
        <is>
          <t>6%</t>
        </is>
      </c>
      <c r="F185" s="61" t="inlineStr">
        <is>
          <t>66</t>
        </is>
      </c>
      <c r="G185" s="62" t="inlineStr">
        <is>
          <t>26</t>
        </is>
      </c>
      <c r="H185" s="62" t="inlineStr">
        <is>
          <t>13%</t>
        </is>
      </c>
      <c r="I185" s="569" t="inlineStr">
        <is>
          <t>6%</t>
        </is>
      </c>
      <c r="J185" s="61" t="inlineStr">
        <is>
          <t>66</t>
        </is>
      </c>
      <c r="K185" s="62" t="inlineStr">
        <is>
          <t>16</t>
        </is>
      </c>
      <c r="L185" s="62" t="inlineStr">
        <is>
          <t>26</t>
        </is>
      </c>
      <c r="M185" s="63" t="inlineStr">
        <is>
          <t>6%</t>
        </is>
      </c>
    </row>
    <row r="186" ht="24" customHeight="1">
      <c r="A186" s="393" t="inlineStr">
        <is>
          <t>三阶1级</t>
        </is>
      </c>
      <c r="B186" s="85" t="inlineStr">
        <is>
          <t>72</t>
        </is>
      </c>
      <c r="C186" s="86" t="inlineStr">
        <is>
          <t>8%</t>
        </is>
      </c>
      <c r="D186" s="86" t="inlineStr">
        <is>
          <t>49</t>
        </is>
      </c>
      <c r="E186" s="255" t="inlineStr">
        <is>
          <t>7%</t>
        </is>
      </c>
      <c r="F186" s="85" t="inlineStr">
        <is>
          <t>72</t>
        </is>
      </c>
      <c r="G186" s="86" t="inlineStr">
        <is>
          <t>28</t>
        </is>
      </c>
      <c r="H186" s="86" t="inlineStr">
        <is>
          <t>14%</t>
        </is>
      </c>
      <c r="I186" s="255" t="inlineStr">
        <is>
          <t>7%</t>
        </is>
      </c>
      <c r="J186" s="85" t="inlineStr">
        <is>
          <t>72</t>
        </is>
      </c>
      <c r="K186" s="86" t="inlineStr">
        <is>
          <t>18</t>
        </is>
      </c>
      <c r="L186" s="86" t="inlineStr">
        <is>
          <t>28</t>
        </is>
      </c>
      <c r="M186" s="236" t="inlineStr">
        <is>
          <t>7%</t>
        </is>
      </c>
    </row>
    <row r="187" ht="24" customHeight="1">
      <c r="A187" s="393" t="inlineStr">
        <is>
          <t>三阶2级</t>
        </is>
      </c>
      <c r="B187" s="85" t="inlineStr">
        <is>
          <t>79</t>
        </is>
      </c>
      <c r="C187" s="86" t="inlineStr">
        <is>
          <t>9%</t>
        </is>
      </c>
      <c r="D187" s="86" t="inlineStr">
        <is>
          <t>54</t>
        </is>
      </c>
      <c r="E187" s="255" t="inlineStr">
        <is>
          <t>8%</t>
        </is>
      </c>
      <c r="F187" s="85" t="inlineStr">
        <is>
          <t>79</t>
        </is>
      </c>
      <c r="G187" s="86" t="inlineStr">
        <is>
          <t>30</t>
        </is>
      </c>
      <c r="H187" s="86" t="inlineStr">
        <is>
          <t>15%</t>
        </is>
      </c>
      <c r="I187" s="255" t="inlineStr">
        <is>
          <t>8%</t>
        </is>
      </c>
      <c r="J187" s="85" t="inlineStr">
        <is>
          <t>79</t>
        </is>
      </c>
      <c r="K187" s="86" t="inlineStr">
        <is>
          <t>20</t>
        </is>
      </c>
      <c r="L187" s="86" t="inlineStr">
        <is>
          <t>30</t>
        </is>
      </c>
      <c r="M187" s="236" t="inlineStr">
        <is>
          <t>8%</t>
        </is>
      </c>
    </row>
    <row r="188" ht="24" customHeight="1">
      <c r="A188" s="393" t="inlineStr">
        <is>
          <t>三阶3级</t>
        </is>
      </c>
      <c r="B188" s="85" t="inlineStr">
        <is>
          <t>86</t>
        </is>
      </c>
      <c r="C188" s="86" t="inlineStr">
        <is>
          <t>10%</t>
        </is>
      </c>
      <c r="D188" s="86" t="inlineStr">
        <is>
          <t>59</t>
        </is>
      </c>
      <c r="E188" s="255" t="inlineStr">
        <is>
          <t>9%</t>
        </is>
      </c>
      <c r="F188" s="85" t="inlineStr">
        <is>
          <t>86</t>
        </is>
      </c>
      <c r="G188" s="86" t="inlineStr">
        <is>
          <t>32</t>
        </is>
      </c>
      <c r="H188" s="86" t="inlineStr">
        <is>
          <t>16%</t>
        </is>
      </c>
      <c r="I188" s="255" t="inlineStr">
        <is>
          <t>9%</t>
        </is>
      </c>
      <c r="J188" s="85" t="inlineStr">
        <is>
          <t>86</t>
        </is>
      </c>
      <c r="K188" s="86" t="inlineStr">
        <is>
          <t>22</t>
        </is>
      </c>
      <c r="L188" s="86" t="inlineStr">
        <is>
          <t>32</t>
        </is>
      </c>
      <c r="M188" s="236" t="inlineStr">
        <is>
          <t>9%</t>
        </is>
      </c>
    </row>
    <row r="189" ht="24" customHeight="1">
      <c r="A189" s="393" t="inlineStr">
        <is>
          <t>三阶4级</t>
        </is>
      </c>
      <c r="B189" s="85" t="inlineStr">
        <is>
          <t>93</t>
        </is>
      </c>
      <c r="C189" s="86" t="inlineStr">
        <is>
          <t>11%</t>
        </is>
      </c>
      <c r="D189" s="86" t="inlineStr">
        <is>
          <t>64</t>
        </is>
      </c>
      <c r="E189" s="255" t="inlineStr">
        <is>
          <t>10%</t>
        </is>
      </c>
      <c r="F189" s="85" t="inlineStr">
        <is>
          <t>93</t>
        </is>
      </c>
      <c r="G189" s="86" t="inlineStr">
        <is>
          <t>34</t>
        </is>
      </c>
      <c r="H189" s="86" t="inlineStr">
        <is>
          <t>17%</t>
        </is>
      </c>
      <c r="I189" s="255" t="inlineStr">
        <is>
          <t>10%</t>
        </is>
      </c>
      <c r="J189" s="85" t="inlineStr">
        <is>
          <t>93</t>
        </is>
      </c>
      <c r="K189" s="86" t="inlineStr">
        <is>
          <t>26</t>
        </is>
      </c>
      <c r="L189" s="86" t="inlineStr">
        <is>
          <t>34</t>
        </is>
      </c>
      <c r="M189" s="236" t="inlineStr">
        <is>
          <t>10%</t>
        </is>
      </c>
    </row>
    <row r="190" ht="24" customHeight="1">
      <c r="A190" s="953" t="inlineStr">
        <is>
          <t>三阶5级</t>
        </is>
      </c>
      <c r="B190" s="64" t="inlineStr">
        <is>
          <t>100</t>
        </is>
      </c>
      <c r="C190" s="65" t="inlineStr">
        <is>
          <t>12%</t>
        </is>
      </c>
      <c r="D190" s="65" t="inlineStr">
        <is>
          <t>69</t>
        </is>
      </c>
      <c r="E190" s="607" t="inlineStr">
        <is>
          <t>11%</t>
        </is>
      </c>
      <c r="F190" s="256" t="inlineStr">
        <is>
          <t>100</t>
        </is>
      </c>
      <c r="G190" s="139" t="inlineStr">
        <is>
          <t>36</t>
        </is>
      </c>
      <c r="H190" s="139" t="inlineStr">
        <is>
          <t>18%</t>
        </is>
      </c>
      <c r="I190" s="570" t="inlineStr">
        <is>
          <t>11%</t>
        </is>
      </c>
      <c r="J190" s="64" t="inlineStr">
        <is>
          <t>100</t>
        </is>
      </c>
      <c r="K190" s="65" t="inlineStr">
        <is>
          <t>30</t>
        </is>
      </c>
      <c r="L190" s="65" t="inlineStr">
        <is>
          <t>36</t>
        </is>
      </c>
      <c r="M190" s="78" t="inlineStr">
        <is>
          <t>11%</t>
        </is>
      </c>
    </row>
    <row r="191" ht="24" customHeight="1">
      <c r="A191" s="654" t="inlineStr">
        <is>
          <t>四阶0级</t>
        </is>
      </c>
      <c r="B191" s="61" t="inlineStr">
        <is>
          <t>108</t>
        </is>
      </c>
      <c r="C191" s="62" t="inlineStr">
        <is>
          <t>13%</t>
        </is>
      </c>
      <c r="D191" s="62" t="inlineStr">
        <is>
          <t>75</t>
        </is>
      </c>
      <c r="E191" s="63" t="inlineStr">
        <is>
          <t>12%</t>
        </is>
      </c>
      <c r="F191" s="61" t="inlineStr">
        <is>
          <t>108</t>
        </is>
      </c>
      <c r="G191" s="62" t="inlineStr">
        <is>
          <t>39</t>
        </is>
      </c>
      <c r="H191" s="62" t="inlineStr">
        <is>
          <t>20%</t>
        </is>
      </c>
      <c r="I191" s="569" t="inlineStr">
        <is>
          <t>12%</t>
        </is>
      </c>
      <c r="J191" s="61" t="inlineStr">
        <is>
          <t>108</t>
        </is>
      </c>
      <c r="K191" s="62" t="inlineStr">
        <is>
          <t>34</t>
        </is>
      </c>
      <c r="L191" s="62" t="inlineStr">
        <is>
          <t>39</t>
        </is>
      </c>
      <c r="M191" s="63" t="inlineStr">
        <is>
          <t>12%</t>
        </is>
      </c>
    </row>
    <row r="192" ht="24" customHeight="1">
      <c r="A192" s="393" t="inlineStr">
        <is>
          <t>四阶1级</t>
        </is>
      </c>
      <c r="B192" s="85" t="inlineStr">
        <is>
          <t>116</t>
        </is>
      </c>
      <c r="C192" s="86" t="inlineStr">
        <is>
          <t>14%</t>
        </is>
      </c>
      <c r="D192" s="86" t="inlineStr">
        <is>
          <t>81</t>
        </is>
      </c>
      <c r="E192" s="236" t="inlineStr">
        <is>
          <t>13%</t>
        </is>
      </c>
      <c r="F192" s="85" t="inlineStr">
        <is>
          <t>116</t>
        </is>
      </c>
      <c r="G192" s="86" t="inlineStr">
        <is>
          <t>42</t>
        </is>
      </c>
      <c r="H192" s="86" t="inlineStr">
        <is>
          <t>22%</t>
        </is>
      </c>
      <c r="I192" s="255" t="inlineStr">
        <is>
          <t>13%</t>
        </is>
      </c>
      <c r="J192" s="85" t="inlineStr">
        <is>
          <t>116</t>
        </is>
      </c>
      <c r="K192" s="86" t="inlineStr">
        <is>
          <t>38</t>
        </is>
      </c>
      <c r="L192" s="86" t="inlineStr">
        <is>
          <t>42</t>
        </is>
      </c>
      <c r="M192" s="236" t="inlineStr">
        <is>
          <t>13%</t>
        </is>
      </c>
    </row>
    <row r="193" ht="24" customHeight="1">
      <c r="A193" s="393" t="inlineStr">
        <is>
          <t>四阶2级</t>
        </is>
      </c>
      <c r="B193" s="85" t="inlineStr">
        <is>
          <t>124</t>
        </is>
      </c>
      <c r="C193" s="86" t="inlineStr">
        <is>
          <t>15%</t>
        </is>
      </c>
      <c r="D193" s="86" t="inlineStr">
        <is>
          <t>87</t>
        </is>
      </c>
      <c r="E193" s="236" t="inlineStr">
        <is>
          <t>14%</t>
        </is>
      </c>
      <c r="F193" s="85" t="inlineStr">
        <is>
          <t>124</t>
        </is>
      </c>
      <c r="G193" s="86" t="inlineStr">
        <is>
          <t>45</t>
        </is>
      </c>
      <c r="H193" s="86" t="inlineStr">
        <is>
          <t>24%</t>
        </is>
      </c>
      <c r="I193" s="255" t="inlineStr">
        <is>
          <t>14%</t>
        </is>
      </c>
      <c r="J193" s="85" t="inlineStr">
        <is>
          <t>124</t>
        </is>
      </c>
      <c r="K193" s="86" t="inlineStr">
        <is>
          <t>42</t>
        </is>
      </c>
      <c r="L193" s="86" t="inlineStr">
        <is>
          <t>45</t>
        </is>
      </c>
      <c r="M193" s="236" t="inlineStr">
        <is>
          <t>14%</t>
        </is>
      </c>
    </row>
    <row r="194" ht="24" customHeight="1">
      <c r="A194" s="393" t="inlineStr">
        <is>
          <t>四阶3级</t>
        </is>
      </c>
      <c r="B194" s="85" t="inlineStr">
        <is>
          <t>132</t>
        </is>
      </c>
      <c r="C194" s="86" t="inlineStr">
        <is>
          <t>16%</t>
        </is>
      </c>
      <c r="D194" s="86" t="inlineStr">
        <is>
          <t>93</t>
        </is>
      </c>
      <c r="E194" s="236" t="inlineStr">
        <is>
          <t>15%</t>
        </is>
      </c>
      <c r="F194" s="85" t="inlineStr">
        <is>
          <t>132</t>
        </is>
      </c>
      <c r="G194" s="86" t="inlineStr">
        <is>
          <t>48</t>
        </is>
      </c>
      <c r="H194" s="86" t="inlineStr">
        <is>
          <t>26%</t>
        </is>
      </c>
      <c r="I194" s="255" t="inlineStr">
        <is>
          <t>15%</t>
        </is>
      </c>
      <c r="J194" s="85" t="inlineStr">
        <is>
          <t>132</t>
        </is>
      </c>
      <c r="K194" s="86" t="inlineStr">
        <is>
          <t>47</t>
        </is>
      </c>
      <c r="L194" s="86" t="inlineStr">
        <is>
          <t>48</t>
        </is>
      </c>
      <c r="M194" s="236" t="inlineStr">
        <is>
          <t>15%</t>
        </is>
      </c>
    </row>
    <row r="195" ht="24" customHeight="1">
      <c r="A195" s="393" t="inlineStr">
        <is>
          <t>四阶4级</t>
        </is>
      </c>
      <c r="B195" s="85" t="inlineStr">
        <is>
          <t>141</t>
        </is>
      </c>
      <c r="C195" s="86" t="inlineStr">
        <is>
          <t>17%</t>
        </is>
      </c>
      <c r="D195" s="86" t="inlineStr">
        <is>
          <t>99</t>
        </is>
      </c>
      <c r="E195" s="236" t="inlineStr">
        <is>
          <t>16%</t>
        </is>
      </c>
      <c r="F195" s="85" t="inlineStr">
        <is>
          <t>141</t>
        </is>
      </c>
      <c r="G195" s="86" t="inlineStr">
        <is>
          <t>51</t>
        </is>
      </c>
      <c r="H195" s="86" t="inlineStr">
        <is>
          <t>28%</t>
        </is>
      </c>
      <c r="I195" s="255" t="inlineStr">
        <is>
          <t>16%</t>
        </is>
      </c>
      <c r="J195" s="85" t="inlineStr">
        <is>
          <t>141</t>
        </is>
      </c>
      <c r="K195" s="86" t="inlineStr">
        <is>
          <t>52</t>
        </is>
      </c>
      <c r="L195" s="86" t="inlineStr">
        <is>
          <t>51</t>
        </is>
      </c>
      <c r="M195" s="236" t="inlineStr">
        <is>
          <t>16%</t>
        </is>
      </c>
    </row>
    <row r="196" ht="24" customHeight="1">
      <c r="A196" s="953" t="inlineStr">
        <is>
          <t>四阶5级</t>
        </is>
      </c>
      <c r="B196" s="64" t="inlineStr">
        <is>
          <t>150</t>
        </is>
      </c>
      <c r="C196" s="65" t="inlineStr">
        <is>
          <t>18%</t>
        </is>
      </c>
      <c r="D196" s="65" t="inlineStr">
        <is>
          <t>105</t>
        </is>
      </c>
      <c r="E196" s="78" t="inlineStr">
        <is>
          <t>17%</t>
        </is>
      </c>
      <c r="F196" s="256" t="inlineStr">
        <is>
          <t>150</t>
        </is>
      </c>
      <c r="G196" s="139" t="inlineStr">
        <is>
          <t>54</t>
        </is>
      </c>
      <c r="H196" s="139" t="inlineStr">
        <is>
          <t>30%</t>
        </is>
      </c>
      <c r="I196" s="570" t="inlineStr">
        <is>
          <t>17%</t>
        </is>
      </c>
      <c r="J196" s="64" t="inlineStr">
        <is>
          <t>150</t>
        </is>
      </c>
      <c r="K196" s="65" t="inlineStr">
        <is>
          <t>57</t>
        </is>
      </c>
      <c r="L196" s="65" t="inlineStr">
        <is>
          <t>54</t>
        </is>
      </c>
      <c r="M196" s="78" t="inlineStr">
        <is>
          <t>17%</t>
        </is>
      </c>
    </row>
    <row r="197" ht="24" customHeight="1">
      <c r="A197" s="654" t="inlineStr">
        <is>
          <t>五阶0级</t>
        </is>
      </c>
      <c r="B197" s="61" t="inlineStr">
        <is>
          <t>159</t>
        </is>
      </c>
      <c r="C197" s="62" t="inlineStr">
        <is>
          <t>20%</t>
        </is>
      </c>
      <c r="D197" s="62" t="inlineStr">
        <is>
          <t>111</t>
        </is>
      </c>
      <c r="E197" s="63" t="inlineStr">
        <is>
          <t>19%</t>
        </is>
      </c>
      <c r="F197" s="61" t="inlineStr">
        <is>
          <t>159</t>
        </is>
      </c>
      <c r="G197" s="62" t="inlineStr">
        <is>
          <t>58</t>
        </is>
      </c>
      <c r="H197" s="62" t="inlineStr">
        <is>
          <t>33%</t>
        </is>
      </c>
      <c r="I197" s="569" t="inlineStr">
        <is>
          <t>19%</t>
        </is>
      </c>
      <c r="J197" s="61" t="inlineStr">
        <is>
          <t>159</t>
        </is>
      </c>
      <c r="K197" s="62" t="inlineStr">
        <is>
          <t>62</t>
        </is>
      </c>
      <c r="L197" s="62" t="inlineStr">
        <is>
          <t>58</t>
        </is>
      </c>
      <c r="M197" s="63" t="inlineStr">
        <is>
          <t>19%</t>
        </is>
      </c>
    </row>
    <row r="198" ht="24" customHeight="1">
      <c r="A198" s="393" t="inlineStr">
        <is>
          <t>五阶1级</t>
        </is>
      </c>
      <c r="B198" s="85" t="inlineStr">
        <is>
          <t>168</t>
        </is>
      </c>
      <c r="C198" s="86" t="inlineStr">
        <is>
          <t>22%</t>
        </is>
      </c>
      <c r="D198" s="86" t="inlineStr">
        <is>
          <t>117</t>
        </is>
      </c>
      <c r="E198" s="236" t="inlineStr">
        <is>
          <t>21%</t>
        </is>
      </c>
      <c r="F198" s="85" t="inlineStr">
        <is>
          <t>168</t>
        </is>
      </c>
      <c r="G198" s="86" t="inlineStr">
        <is>
          <t>62</t>
        </is>
      </c>
      <c r="H198" s="86" t="inlineStr">
        <is>
          <t>36%</t>
        </is>
      </c>
      <c r="I198" s="255" t="inlineStr">
        <is>
          <t>21%</t>
        </is>
      </c>
      <c r="J198" s="85" t="inlineStr">
        <is>
          <t>168</t>
        </is>
      </c>
      <c r="K198" s="86" t="inlineStr">
        <is>
          <t>67</t>
        </is>
      </c>
      <c r="L198" s="86" t="inlineStr">
        <is>
          <t>62</t>
        </is>
      </c>
      <c r="M198" s="236" t="inlineStr">
        <is>
          <t>21%</t>
        </is>
      </c>
    </row>
    <row r="199" ht="24" customHeight="1">
      <c r="A199" s="393" t="inlineStr">
        <is>
          <t>五阶2级</t>
        </is>
      </c>
      <c r="B199" s="85" t="inlineStr">
        <is>
          <t>179</t>
        </is>
      </c>
      <c r="C199" s="86" t="inlineStr">
        <is>
          <t>24%</t>
        </is>
      </c>
      <c r="D199" s="86" t="inlineStr">
        <is>
          <t>125</t>
        </is>
      </c>
      <c r="E199" s="236" t="inlineStr">
        <is>
          <t>23%</t>
        </is>
      </c>
      <c r="F199" s="85" t="inlineStr">
        <is>
          <t>179</t>
        </is>
      </c>
      <c r="G199" s="86" t="inlineStr">
        <is>
          <t>67</t>
        </is>
      </c>
      <c r="H199" s="86" t="inlineStr">
        <is>
          <t>39%</t>
        </is>
      </c>
      <c r="I199" s="255" t="inlineStr">
        <is>
          <t>23%</t>
        </is>
      </c>
      <c r="J199" s="85" t="inlineStr">
        <is>
          <t>179</t>
        </is>
      </c>
      <c r="K199" s="86" t="inlineStr">
        <is>
          <t>73</t>
        </is>
      </c>
      <c r="L199" s="86" t="inlineStr">
        <is>
          <t>67</t>
        </is>
      </c>
      <c r="M199" s="236" t="inlineStr">
        <is>
          <t>23%</t>
        </is>
      </c>
    </row>
    <row r="200" ht="24" customHeight="1">
      <c r="A200" s="393" t="inlineStr">
        <is>
          <t>五阶3级</t>
        </is>
      </c>
      <c r="B200" s="85" t="inlineStr">
        <is>
          <t>189</t>
        </is>
      </c>
      <c r="C200" s="86" t="inlineStr">
        <is>
          <t>26%</t>
        </is>
      </c>
      <c r="D200" s="86" t="inlineStr">
        <is>
          <t>133</t>
        </is>
      </c>
      <c r="E200" s="236" t="inlineStr">
        <is>
          <t>26%</t>
        </is>
      </c>
      <c r="F200" s="85" t="inlineStr">
        <is>
          <t>189</t>
        </is>
      </c>
      <c r="G200" s="86" t="inlineStr">
        <is>
          <t>73</t>
        </is>
      </c>
      <c r="H200" s="86" t="inlineStr">
        <is>
          <t>42%</t>
        </is>
      </c>
      <c r="I200" s="255" t="inlineStr">
        <is>
          <t>26%</t>
        </is>
      </c>
      <c r="J200" s="85" t="inlineStr">
        <is>
          <t>189</t>
        </is>
      </c>
      <c r="K200" s="86" t="inlineStr">
        <is>
          <t>79</t>
        </is>
      </c>
      <c r="L200" s="86" t="inlineStr">
        <is>
          <t>73</t>
        </is>
      </c>
      <c r="M200" s="236" t="inlineStr">
        <is>
          <t>26%</t>
        </is>
      </c>
    </row>
    <row r="201" ht="24" customHeight="1">
      <c r="A201" s="393" t="inlineStr">
        <is>
          <t>五阶4级</t>
        </is>
      </c>
      <c r="B201" s="85" t="inlineStr">
        <is>
          <t>202</t>
        </is>
      </c>
      <c r="C201" s="86" t="inlineStr">
        <is>
          <t>30%</t>
        </is>
      </c>
      <c r="D201" s="86" t="inlineStr">
        <is>
          <t>141</t>
        </is>
      </c>
      <c r="E201" s="236" t="inlineStr">
        <is>
          <t>29%</t>
        </is>
      </c>
      <c r="F201" s="85" t="inlineStr">
        <is>
          <t>202</t>
        </is>
      </c>
      <c r="G201" s="86" t="inlineStr">
        <is>
          <t>80</t>
        </is>
      </c>
      <c r="H201" s="86" t="inlineStr">
        <is>
          <t>46%</t>
        </is>
      </c>
      <c r="I201" s="255" t="inlineStr">
        <is>
          <t>29%</t>
        </is>
      </c>
      <c r="J201" s="85" t="inlineStr">
        <is>
          <t>202</t>
        </is>
      </c>
      <c r="K201" s="86" t="inlineStr">
        <is>
          <t>85</t>
        </is>
      </c>
      <c r="L201" s="86" t="inlineStr">
        <is>
          <t>80</t>
        </is>
      </c>
      <c r="M201" s="236" t="inlineStr">
        <is>
          <t>29%</t>
        </is>
      </c>
    </row>
    <row r="202" ht="24" customHeight="1">
      <c r="A202" s="953" t="inlineStr">
        <is>
          <t>五阶5级</t>
        </is>
      </c>
      <c r="B202" s="64" t="inlineStr">
        <is>
          <t>220</t>
        </is>
      </c>
      <c r="C202" s="65" t="inlineStr">
        <is>
          <t>36%</t>
        </is>
      </c>
      <c r="D202" s="65" t="inlineStr">
        <is>
          <t>150</t>
        </is>
      </c>
      <c r="E202" s="78" t="inlineStr">
        <is>
          <t>32%</t>
        </is>
      </c>
      <c r="F202" s="256" t="inlineStr">
        <is>
          <t>220</t>
        </is>
      </c>
      <c r="G202" s="139" t="inlineStr">
        <is>
          <t>88</t>
        </is>
      </c>
      <c r="H202" s="139" t="inlineStr">
        <is>
          <t>50%</t>
        </is>
      </c>
      <c r="I202" s="570" t="inlineStr">
        <is>
          <t>32%</t>
        </is>
      </c>
      <c r="J202" s="64" t="inlineStr">
        <is>
          <t>220</t>
        </is>
      </c>
      <c r="K202" s="65" t="inlineStr">
        <is>
          <t>92</t>
        </is>
      </c>
      <c r="L202" s="65" t="inlineStr">
        <is>
          <t>88</t>
        </is>
      </c>
      <c r="M202" s="78" t="inlineStr">
        <is>
          <t>32%</t>
        </is>
      </c>
    </row>
    <row r="203" ht="24" customHeight="1">
      <c r="A203" s="279" t="inlineStr">
        <is>
          <t>适用范围</t>
        </is>
      </c>
      <c r="B203" s="279" t="inlineStr">
        <is>
          <t>混沌纹章</t>
        </is>
      </c>
      <c r="C203" s="56" t="n"/>
      <c r="D203" s="56" t="n"/>
      <c r="E203" s="56" t="n"/>
      <c r="F203" s="279" t="inlineStr">
        <is>
          <t>束缚纹章</t>
        </is>
      </c>
      <c r="G203" s="56" t="n"/>
      <c r="H203" s="56" t="n"/>
      <c r="I203" s="56" t="n"/>
      <c r="J203" s="279" t="inlineStr">
        <is>
          <t>灵动纹章</t>
        </is>
      </c>
      <c r="K203" s="56" t="n"/>
      <c r="L203" s="56" t="n"/>
      <c r="M203" s="56" t="n"/>
    </row>
  </sheetData>
  <mergeCells count="33">
    <mergeCell ref="J137:M137"/>
    <mergeCell ref="F4:M4"/>
    <mergeCell ref="F71:I71"/>
    <mergeCell ref="J8:M37"/>
    <mergeCell ref="F170:I170"/>
    <mergeCell ref="A171:M171"/>
    <mergeCell ref="B104:E104"/>
    <mergeCell ref="A72:M72"/>
    <mergeCell ref="J71:M71"/>
    <mergeCell ref="B203:E203"/>
    <mergeCell ref="F1:L1"/>
    <mergeCell ref="J203:M203"/>
    <mergeCell ref="F3:M3"/>
    <mergeCell ref="A39:M39"/>
    <mergeCell ref="F5:M5"/>
    <mergeCell ref="J38:M38"/>
    <mergeCell ref="F137:I137"/>
    <mergeCell ref="F2:M2"/>
    <mergeCell ref="B71:E71"/>
    <mergeCell ref="A138:M138"/>
    <mergeCell ref="A2:A5"/>
    <mergeCell ref="A6:M6"/>
    <mergeCell ref="J170:M170"/>
    <mergeCell ref="F104:I104"/>
    <mergeCell ref="B1:E1"/>
    <mergeCell ref="B170:E170"/>
    <mergeCell ref="F203:I203"/>
    <mergeCell ref="J104:M104"/>
    <mergeCell ref="B38:E38"/>
    <mergeCell ref="A105:M105"/>
    <mergeCell ref="F38:I38"/>
    <mergeCell ref="J7:M7"/>
    <mergeCell ref="B137:E137"/>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 xmlns:r="http://schemas.openxmlformats.org/officeDocument/2006/relationships" ref="B3" r:id="rId6"/>
    <hyperlink xmlns:r="http://schemas.openxmlformats.org/officeDocument/2006/relationships" ref="C3" r:id="rId7"/>
    <hyperlink xmlns:r="http://schemas.openxmlformats.org/officeDocument/2006/relationships" ref="D3" r:id="rId8"/>
    <hyperlink xmlns:r="http://schemas.openxmlformats.org/officeDocument/2006/relationships" ref="E3" r:id="rId9"/>
    <hyperlink xmlns:r="http://schemas.openxmlformats.org/officeDocument/2006/relationships" ref="B4" r:id="rId10"/>
    <hyperlink xmlns:r="http://schemas.openxmlformats.org/officeDocument/2006/relationships" ref="C4" r:id="rId11"/>
    <hyperlink xmlns:r="http://schemas.openxmlformats.org/officeDocument/2006/relationships" ref="D4" r:id="rId12"/>
    <hyperlink xmlns:r="http://schemas.openxmlformats.org/officeDocument/2006/relationships" ref="E4" r:id="rId13"/>
    <hyperlink xmlns:r="http://schemas.openxmlformats.org/officeDocument/2006/relationships" ref="B5" r:id="rId14"/>
    <hyperlink xmlns:r="http://schemas.openxmlformats.org/officeDocument/2006/relationships" ref="C5" r:id="rId15"/>
    <hyperlink xmlns:r="http://schemas.openxmlformats.org/officeDocument/2006/relationships" ref="D5" r:id="rId16"/>
    <hyperlink xmlns:r="http://schemas.openxmlformats.org/officeDocument/2006/relationships" ref="E5" r:id="rId1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19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s>
  <sheetData>
    <row r="1" ht="24" customHeight="1">
      <c r="A1" s="624" t="inlineStr">
        <is>
          <t>器魂绘卷</t>
        </is>
      </c>
      <c r="B1" s="670" t="inlineStr">
        <is>
          <t>大型武器</t>
        </is>
      </c>
      <c r="C1" s="3" t="n"/>
      <c r="D1" s="4" t="n"/>
      <c r="E1" s="96" t="inlineStr">
        <is>
          <t>中型武器</t>
        </is>
      </c>
      <c r="F1" s="3" t="n"/>
      <c r="G1" s="4" t="n"/>
      <c r="H1" s="96" t="inlineStr">
        <is>
          <t>小型武器</t>
        </is>
      </c>
      <c r="I1" s="3" t="n"/>
      <c r="J1" s="4" t="n"/>
      <c r="K1" s="96" t="inlineStr">
        <is>
          <t>投掷武器</t>
        </is>
      </c>
      <c r="L1" s="3" t="n"/>
      <c r="M1" s="4" t="n"/>
    </row>
    <row r="2" ht="24" customHeight="1">
      <c r="A2" s="1358" t="inlineStr">
        <is>
          <t>器魂月卡</t>
        </is>
      </c>
      <c r="B2" s="847" t="inlineStr">
        <is>
          <t>神杯器魂</t>
        </is>
      </c>
      <c r="C2" s="848" t="inlineStr">
        <is>
          <t>雷神器魂</t>
        </is>
      </c>
      <c r="D2" s="849" t="inlineStr">
        <is>
          <t>霸皇器魂</t>
        </is>
      </c>
      <c r="E2" s="847" t="inlineStr">
        <is>
          <t>板砖器魂</t>
        </is>
      </c>
      <c r="F2" s="1359" t="inlineStr">
        <is>
          <t>大夏龙雀</t>
        </is>
      </c>
      <c r="G2" s="1360" t="inlineStr">
        <is>
          <t>逊金器魂</t>
        </is>
      </c>
      <c r="H2" s="1361" t="inlineStr">
        <is>
          <t>星杖器魂</t>
        </is>
      </c>
      <c r="I2" s="1227" t="inlineStr">
        <is>
          <t>佛跳墙器魂</t>
        </is>
      </c>
      <c r="J2" s="1362" t="inlineStr">
        <is>
          <t>合金钻头</t>
        </is>
      </c>
      <c r="K2" s="1363" t="inlineStr">
        <is>
          <t>豪华午餐</t>
        </is>
      </c>
      <c r="L2" s="848" t="inlineStr">
        <is>
          <t>飞鞋器魂</t>
        </is>
      </c>
      <c r="M2" s="850" t="inlineStr">
        <is>
          <t>雷爆器魂</t>
        </is>
      </c>
    </row>
    <row r="3" ht="24" customHeight="1">
      <c r="A3" s="11" t="n"/>
      <c r="B3" s="852" t="inlineStr">
        <is>
          <t>蛇矛器魂</t>
        </is>
      </c>
      <c r="C3" s="644" t="inlineStr">
        <is>
          <t>盘龙之戟</t>
        </is>
      </c>
      <c r="D3" s="853" t="inlineStr">
        <is>
          <t>海王器魂</t>
        </is>
      </c>
      <c r="E3" s="642" t="inlineStr">
        <is>
          <t>龙武之魂</t>
        </is>
      </c>
      <c r="F3" s="640" t="inlineStr">
        <is>
          <t>龙脊器魂</t>
        </is>
      </c>
      <c r="G3" s="1364" t="inlineStr">
        <is>
          <t>神弓器魂</t>
        </is>
      </c>
      <c r="H3" s="642" t="inlineStr">
        <is>
          <t>光剑</t>
        </is>
      </c>
      <c r="I3" s="644" t="inlineStr">
        <is>
          <t>鸭爪叉</t>
        </is>
      </c>
      <c r="J3" s="1364" t="inlineStr">
        <is>
          <t>道剑器魂</t>
        </is>
      </c>
      <c r="K3" s="854" t="inlineStr">
        <is>
          <t>霸天鼠器魂</t>
        </is>
      </c>
      <c r="L3" s="1231" t="inlineStr">
        <is>
          <t>终结者器魂</t>
        </is>
      </c>
      <c r="M3" s="643" t="inlineStr">
        <is>
          <t>螺旋手里剑</t>
        </is>
      </c>
    </row>
    <row r="4" ht="24" customHeight="1">
      <c r="A4" s="11" t="n"/>
      <c r="B4" s="642" t="inlineStr">
        <is>
          <t>蒸汽重锤</t>
        </is>
      </c>
      <c r="C4" s="640" t="inlineStr">
        <is>
          <t>青龙器魂</t>
        </is>
      </c>
      <c r="D4" s="641" t="inlineStr">
        <is>
          <t>加特林</t>
        </is>
      </c>
      <c r="E4" s="854" t="inlineStr">
        <is>
          <t>穿刺器魂</t>
        </is>
      </c>
      <c r="F4" s="639" t="inlineStr">
        <is>
          <t>折凳器魂</t>
        </is>
      </c>
      <c r="G4" s="641" t="inlineStr">
        <is>
          <t>双持狂战斧</t>
        </is>
      </c>
      <c r="H4" s="852" t="inlineStr">
        <is>
          <t>月光炮器魂</t>
        </is>
      </c>
      <c r="I4" s="639" t="inlineStr">
        <is>
          <t>左轮器魂</t>
        </is>
      </c>
      <c r="J4" s="853" t="inlineStr">
        <is>
          <t>鬼鳍器魂</t>
        </is>
      </c>
      <c r="K4" s="642" t="inlineStr">
        <is>
          <t>奇妙种子</t>
        </is>
      </c>
      <c r="L4" s="639" t="inlineStr">
        <is>
          <t>贯星器魂</t>
        </is>
      </c>
      <c r="M4" s="643" t="inlineStr">
        <is>
          <t>老虎鸡</t>
        </is>
      </c>
    </row>
    <row r="5" ht="24" customHeight="1">
      <c r="A5" s="11" t="n"/>
      <c r="B5" s="642" t="inlineStr">
        <is>
          <t>死神之镰</t>
        </is>
      </c>
      <c r="C5" s="644" t="inlineStr">
        <is>
          <t>x</t>
        </is>
      </c>
      <c r="D5" s="641" t="inlineStr">
        <is>
          <t>x</t>
        </is>
      </c>
      <c r="E5" s="642" t="inlineStr">
        <is>
          <t>x</t>
        </is>
      </c>
      <c r="F5" s="644" t="inlineStr">
        <is>
          <t>x</t>
        </is>
      </c>
      <c r="G5" s="641" t="inlineStr">
        <is>
          <t>x</t>
        </is>
      </c>
      <c r="H5" s="1305" t="inlineStr">
        <is>
          <t>判官器魂</t>
        </is>
      </c>
      <c r="I5" s="644" t="inlineStr">
        <is>
          <t>x</t>
        </is>
      </c>
      <c r="J5" s="641" t="inlineStr">
        <is>
          <t>x</t>
        </is>
      </c>
      <c r="K5" s="642" t="inlineStr">
        <is>
          <t>x</t>
        </is>
      </c>
      <c r="L5" s="644" t="inlineStr">
        <is>
          <t>x</t>
        </is>
      </c>
      <c r="M5" s="643" t="inlineStr">
        <is>
          <t>x</t>
        </is>
      </c>
    </row>
    <row r="6" ht="24" customHeight="1">
      <c r="A6" s="11" t="n"/>
      <c r="B6" s="1255" t="inlineStr">
        <is>
          <t>神剑器魂</t>
        </is>
      </c>
      <c r="C6" s="787" t="inlineStr">
        <is>
          <t>x</t>
        </is>
      </c>
      <c r="D6" s="649" t="inlineStr">
        <is>
          <t>x</t>
        </is>
      </c>
      <c r="E6" s="650" t="inlineStr">
        <is>
          <t>x</t>
        </is>
      </c>
      <c r="F6" s="787" t="inlineStr">
        <is>
          <t>x</t>
        </is>
      </c>
      <c r="G6" s="649" t="inlineStr">
        <is>
          <t>x</t>
        </is>
      </c>
      <c r="H6" s="650" t="inlineStr">
        <is>
          <t>x</t>
        </is>
      </c>
      <c r="I6" s="787" t="inlineStr">
        <is>
          <t>x</t>
        </is>
      </c>
      <c r="J6" s="649" t="inlineStr">
        <is>
          <t>x</t>
        </is>
      </c>
      <c r="K6" s="650" t="inlineStr">
        <is>
          <t>x</t>
        </is>
      </c>
      <c r="L6" s="787" t="inlineStr">
        <is>
          <t>x</t>
        </is>
      </c>
      <c r="M6" s="651" t="inlineStr">
        <is>
          <t>x</t>
        </is>
      </c>
    </row>
    <row r="7" ht="24" customHeight="1">
      <c r="A7" s="788" t="inlineStr">
        <is>
          <t>祝福模式，永久有效。失败2点祝福值，以太星团200斗豆。</t>
        </is>
      </c>
    </row>
    <row r="8" ht="24" customHeight="1">
      <c r="A8" s="388" t="inlineStr">
        <is>
          <t>器魂组合</t>
        </is>
      </c>
      <c r="B8" s="388" t="inlineStr">
        <is>
          <t>当前共25种器魂，共22种组合</t>
        </is>
      </c>
      <c r="C8" s="3" t="n"/>
      <c r="D8" s="3" t="n"/>
      <c r="E8" s="3" t="n"/>
      <c r="F8" s="3" t="n"/>
      <c r="G8" s="3" t="n"/>
      <c r="H8" s="3" t="n"/>
      <c r="I8" s="3" t="n"/>
      <c r="J8" s="3" t="n"/>
      <c r="K8" s="3" t="n"/>
      <c r="L8" s="3" t="n"/>
      <c r="M8" s="3" t="n"/>
    </row>
    <row r="9" ht="24" customHeight="1">
      <c r="A9" s="304" t="inlineStr">
        <is>
          <t>名称</t>
        </is>
      </c>
      <c r="B9" s="80" t="inlineStr">
        <is>
          <t>三相之源=霸天鼠+折凳+霸皇</t>
        </is>
      </c>
      <c r="C9" s="123" t="n"/>
      <c r="D9" s="124" t="n"/>
      <c r="E9" s="61" t="inlineStr">
        <is>
          <t>西部余晖=霸天鼠器魂+左轮器魂</t>
        </is>
      </c>
      <c r="F9" s="123" t="n"/>
      <c r="G9" s="124" t="n"/>
      <c r="H9" s="80" t="inlineStr">
        <is>
          <t>斗神之境=霸皇器魂+神杯器魂</t>
        </is>
      </c>
      <c r="I9" s="123" t="n"/>
      <c r="J9" s="124" t="n"/>
      <c r="K9" s="1115" t="inlineStr">
        <is>
          <t>诸神黄昏=雷神器魂+板砖器魂</t>
        </is>
      </c>
      <c r="L9" s="123" t="n"/>
      <c r="M9" s="124" t="n"/>
    </row>
    <row r="10" ht="24" customHeight="1">
      <c r="A10" s="307" t="inlineStr">
        <is>
          <t>属性</t>
        </is>
      </c>
      <c r="B10" s="77" t="inlineStr">
        <is>
          <t>技能增伤10.0%，技能穿透10.0%</t>
        </is>
      </c>
      <c r="C10" s="194" t="n"/>
      <c r="D10" s="410" t="n"/>
      <c r="E10" s="64" t="inlineStr">
        <is>
          <t>速度10</t>
        </is>
      </c>
      <c r="F10" s="194" t="n"/>
      <c r="G10" s="410" t="n"/>
      <c r="H10" s="77" t="inlineStr">
        <is>
          <t>大型暴伤25.0%，大型附伤50</t>
        </is>
      </c>
      <c r="I10" s="194" t="n"/>
      <c r="J10" s="410" t="n"/>
      <c r="K10" s="1114" t="inlineStr">
        <is>
          <t>武器韧性6%，武器抗韧6%</t>
        </is>
      </c>
      <c r="L10" s="194" t="n"/>
      <c r="M10" s="410" t="n"/>
    </row>
    <row r="11" ht="24" customHeight="1">
      <c r="A11" s="304" t="inlineStr">
        <is>
          <t>名称</t>
        </is>
      </c>
      <c r="B11" s="1115" t="inlineStr">
        <is>
          <t>生死无间=板砖器魂+判官器魂</t>
        </is>
      </c>
      <c r="C11" s="123" t="n"/>
      <c r="D11" s="124" t="n"/>
      <c r="E11" s="1365" t="inlineStr">
        <is>
          <t>枪出如龙=贯星器魂+穿刺器魂</t>
        </is>
      </c>
      <c r="F11" s="123" t="n"/>
      <c r="G11" s="124" t="n"/>
      <c r="H11" s="1115" t="inlineStr">
        <is>
          <t>临阵破渊=判官器魂+穿刺器魂</t>
        </is>
      </c>
      <c r="I11" s="123" t="n"/>
      <c r="J11" s="124" t="n"/>
      <c r="K11" s="1115" t="inlineStr">
        <is>
          <t>速破万法=穿刺器魂+飞鞋器魂</t>
        </is>
      </c>
      <c r="L11" s="123" t="n"/>
      <c r="M11" s="124" t="n"/>
    </row>
    <row r="12" ht="24" customHeight="1">
      <c r="A12" s="686" t="inlineStr">
        <is>
          <t>属性</t>
        </is>
      </c>
      <c r="B12" s="1114" t="inlineStr">
        <is>
          <t>空手穿透6%，技能穿透6%</t>
        </is>
      </c>
      <c r="C12" s="194" t="n"/>
      <c r="D12" s="410" t="n"/>
      <c r="E12" s="1366" t="inlineStr">
        <is>
          <t>力量10，暴击10%</t>
        </is>
      </c>
      <c r="F12" s="194" t="n"/>
      <c r="G12" s="410" t="n"/>
      <c r="H12" s="1114" t="inlineStr">
        <is>
          <t>敏捷20，武器穿透1%</t>
        </is>
      </c>
      <c r="I12" s="194" t="n"/>
      <c r="J12" s="410" t="n"/>
      <c r="K12" s="1114" t="inlineStr">
        <is>
          <t>固伤10，武器抗韧3%</t>
        </is>
      </c>
      <c r="L12" s="194" t="n"/>
      <c r="M12" s="410" t="n"/>
    </row>
    <row r="13" ht="24" customHeight="1">
      <c r="A13" s="304" t="inlineStr">
        <is>
          <t>名称</t>
        </is>
      </c>
      <c r="B13" s="1115" t="inlineStr">
        <is>
          <t>永镇山河=鬼鳍器魂+海王器魂</t>
        </is>
      </c>
      <c r="C13" s="123" t="n"/>
      <c r="D13" s="124" t="n"/>
      <c r="E13" s="1365" t="inlineStr">
        <is>
          <t>踏川涉水=飞鞋器魂+海王器魂</t>
        </is>
      </c>
      <c r="F13" s="123" t="n"/>
      <c r="G13" s="124" t="n"/>
      <c r="H13" s="859" t="inlineStr">
        <is>
          <t>斗战时刻=逊金器魂+神杯器魂</t>
        </is>
      </c>
      <c r="I13" s="123" t="n"/>
      <c r="J13" s="124" t="n"/>
      <c r="K13" s="859" t="inlineStr">
        <is>
          <t>刃魄剑魂=神剑器魂+道剑器魂</t>
        </is>
      </c>
      <c r="L13" s="123" t="n"/>
      <c r="M13" s="124" t="n"/>
    </row>
    <row r="14" ht="24" customHeight="1">
      <c r="A14" s="307" t="inlineStr">
        <is>
          <t>属性</t>
        </is>
      </c>
      <c r="B14" s="791" t="inlineStr">
        <is>
          <t>速度6，真伤6，技能穿透3%</t>
        </is>
      </c>
      <c r="C14" s="135" t="n"/>
      <c r="D14" s="136" t="n"/>
      <c r="E14" s="1366" t="inlineStr">
        <is>
          <t>速度3，力量6，武器暴伤10%</t>
        </is>
      </c>
      <c r="F14" s="194" t="n"/>
      <c r="G14" s="410" t="n"/>
      <c r="H14" s="138" t="inlineStr">
        <is>
          <t>技能穿透6%，全部韧性8%</t>
        </is>
      </c>
      <c r="I14" s="135" t="n"/>
      <c r="J14" s="136" t="n"/>
      <c r="K14" s="138" t="inlineStr">
        <is>
          <t>速度5，力量5</t>
        </is>
      </c>
      <c r="L14" s="135" t="n"/>
      <c r="M14" s="136" t="n"/>
    </row>
    <row r="15" ht="24" customHeight="1">
      <c r="A15" s="304" t="inlineStr">
        <is>
          <t>名称</t>
        </is>
      </c>
      <c r="B15" s="1115" t="inlineStr">
        <is>
          <t>斩妖诛邪=道剑器魂+逊金器魂</t>
        </is>
      </c>
      <c r="C15" s="123" t="n"/>
      <c r="D15" s="124" t="n"/>
      <c r="E15" s="605" t="inlineStr">
        <is>
          <t>敌莫敢当=霸皇器魂+龙脊器魂</t>
        </is>
      </c>
      <c r="F15" s="123" t="n"/>
      <c r="G15" s="124" t="n"/>
      <c r="H15" s="1367" t="inlineStr">
        <is>
          <t>吞食天地=佛跳墙器魂+终结者器魂</t>
        </is>
      </c>
      <c r="I15" s="123" t="n"/>
      <c r="J15" s="461" t="n"/>
      <c r="K15" s="1368" t="inlineStr">
        <is>
          <t>饮岳破军=逊金器魂+终结者器魂</t>
        </is>
      </c>
      <c r="L15" s="123" t="n"/>
      <c r="M15" s="171" t="n"/>
    </row>
    <row r="16" ht="24" customHeight="1">
      <c r="A16" s="307" t="inlineStr">
        <is>
          <t>属性</t>
        </is>
      </c>
      <c r="B16" s="791" t="inlineStr">
        <is>
          <t>武器暴伤8%，真伤8</t>
        </is>
      </c>
      <c r="C16" s="135" t="n"/>
      <c r="D16" s="136" t="n"/>
      <c r="E16" s="256" t="inlineStr">
        <is>
          <t>力量15，武器穿透2%</t>
        </is>
      </c>
      <c r="F16" s="135" t="n"/>
      <c r="G16" s="136" t="n"/>
      <c r="H16" s="1369" t="inlineStr">
        <is>
          <t>速度5，抗穿透5.0%，技能穿透5.0%</t>
        </is>
      </c>
      <c r="I16" s="135" t="n"/>
      <c r="J16" s="463" t="n"/>
      <c r="K16" s="1370" t="inlineStr">
        <is>
          <t>力量10，抗韧性8%</t>
        </is>
      </c>
      <c r="L16" s="135" t="n"/>
      <c r="M16" s="190" t="n"/>
    </row>
    <row r="17" ht="24" customHeight="1">
      <c r="A17" s="304" t="inlineStr">
        <is>
          <t>名称</t>
        </is>
      </c>
      <c r="B17" s="1371" t="inlineStr">
        <is>
          <t>百步穿杨=神弓器魂+左轮器魂</t>
        </is>
      </c>
      <c r="C17" s="123" t="n"/>
      <c r="D17" s="461" t="n"/>
      <c r="E17" s="605" t="inlineStr">
        <is>
          <t>龙腾星河=青龙器魂+星杖器魂</t>
        </is>
      </c>
      <c r="F17" s="123" t="n"/>
      <c r="G17" s="124" t="n"/>
      <c r="H17" s="1367" t="inlineStr">
        <is>
          <t>星耀九霄=星杖器魂+折凳器魂</t>
        </is>
      </c>
      <c r="I17" s="123" t="n"/>
      <c r="J17" s="461" t="n"/>
      <c r="K17" s="1368" t="inlineStr">
        <is>
          <t>勇战八方=蛇矛器魂+神弓器魂</t>
        </is>
      </c>
      <c r="L17" s="123" t="n"/>
      <c r="M17" s="171" t="n"/>
    </row>
    <row r="18" ht="24" customHeight="1">
      <c r="A18" s="307" t="inlineStr">
        <is>
          <t>属性</t>
        </is>
      </c>
      <c r="B18" s="1369" t="inlineStr">
        <is>
          <t>武器暴伤10%，速度10</t>
        </is>
      </c>
      <c r="C18" s="135" t="n"/>
      <c r="D18" s="463" t="n"/>
      <c r="E18" s="1370" t="inlineStr">
        <is>
          <t>武穿2%，小穿5%，武器抗暴10%</t>
        </is>
      </c>
      <c r="F18" s="135" t="n"/>
      <c r="G18" s="190" t="n"/>
      <c r="H18" s="1369" t="inlineStr">
        <is>
          <t>中型穿透5%，小型伤害50</t>
        </is>
      </c>
      <c r="I18" s="135" t="n"/>
      <c r="J18" s="463" t="n"/>
      <c r="K18" s="1370" t="inlineStr">
        <is>
          <t>武器穿透2.0%，抗穿2.0%</t>
        </is>
      </c>
      <c r="L18" s="135" t="n"/>
      <c r="M18" s="190" t="n"/>
    </row>
    <row r="19" ht="24" customHeight="1">
      <c r="A19" s="304" t="inlineStr">
        <is>
          <t>名称</t>
        </is>
      </c>
      <c r="B19" s="1372" t="inlineStr">
        <is>
          <t>守土安疆=雷爆器魂+龙脊器魂</t>
        </is>
      </c>
      <c r="C19" s="123" t="n"/>
      <c r="D19" s="123" t="n"/>
      <c r="E19" s="605" t="inlineStr">
        <is>
          <t>星月同辉=月光炮器魂+星杖器魂</t>
        </is>
      </c>
      <c r="F19" s="123" t="n"/>
      <c r="G19" s="124" t="n"/>
      <c r="H19" s="1373" t="inlineStr"/>
      <c r="I19" s="123" t="n"/>
      <c r="J19" s="123" t="n"/>
      <c r="K19" s="1368" t="inlineStr"/>
      <c r="L19" s="123" t="n"/>
      <c r="M19" s="171" t="n"/>
    </row>
    <row r="20" ht="24" customHeight="1">
      <c r="A20" s="307" t="inlineStr">
        <is>
          <t>属性</t>
        </is>
      </c>
      <c r="B20" s="1369" t="inlineStr">
        <is>
          <t>大型抗穿5%，中型抗穿5%</t>
        </is>
      </c>
      <c r="C20" s="135" t="n"/>
      <c r="D20" s="463" t="n"/>
      <c r="E20" s="1370" t="inlineStr">
        <is>
          <t>速度5，小型抗穿5%，韧性3%</t>
        </is>
      </c>
      <c r="F20" s="135" t="n"/>
      <c r="G20" s="190" t="n"/>
      <c r="H20" s="1369" t="inlineStr"/>
      <c r="I20" s="135" t="n"/>
      <c r="J20" s="463" t="n"/>
      <c r="K20" s="1370" t="inlineStr"/>
      <c r="L20" s="135" t="n"/>
      <c r="M20" s="190" t="n"/>
    </row>
    <row r="21" ht="24" customHeight="1">
      <c r="A21" s="652" t="inlineStr"/>
    </row>
    <row r="22" ht="24" customHeight="1">
      <c r="A22" s="58" t="inlineStr">
        <is>
          <t>器魂月卡</t>
        </is>
      </c>
      <c r="B22" s="95" t="inlineStr">
        <is>
          <t>1月</t>
        </is>
      </c>
      <c r="C22" s="229" t="inlineStr">
        <is>
          <t>2月</t>
        </is>
      </c>
      <c r="D22" s="229" t="inlineStr">
        <is>
          <t>3月</t>
        </is>
      </c>
      <c r="E22" s="229" t="inlineStr">
        <is>
          <t>4月</t>
        </is>
      </c>
      <c r="F22" s="229" t="inlineStr">
        <is>
          <t>5月</t>
        </is>
      </c>
      <c r="G22" s="229" t="inlineStr">
        <is>
          <t>6月</t>
        </is>
      </c>
      <c r="H22" s="670" t="inlineStr">
        <is>
          <t>7月</t>
        </is>
      </c>
      <c r="I22" s="1374" t="inlineStr">
        <is>
          <t>8月</t>
        </is>
      </c>
      <c r="J22" s="1374" t="inlineStr">
        <is>
          <t>9月</t>
        </is>
      </c>
      <c r="K22" s="1374" t="inlineStr">
        <is>
          <t>10月</t>
        </is>
      </c>
      <c r="L22" s="1374" t="inlineStr">
        <is>
          <t>11月</t>
        </is>
      </c>
      <c r="M22" s="1375" t="inlineStr">
        <is>
          <t>12月</t>
        </is>
      </c>
    </row>
    <row r="23" ht="24" customHeight="1">
      <c r="A23" s="993" t="inlineStr">
        <is>
          <t>2026年</t>
        </is>
      </c>
      <c r="B23" s="1316" t="inlineStr">
        <is>
          <t>折凳/霸皇/板砖器魂3选1(2/6月双倍)</t>
        </is>
      </c>
      <c r="C23" s="56" t="n"/>
      <c r="D23" s="56" t="n"/>
      <c r="E23" s="56" t="n"/>
      <c r="F23" s="56" t="n"/>
      <c r="G23" s="1376" t="inlineStr">
        <is>
          <t>新增神杯</t>
        </is>
      </c>
      <c r="H23" s="1376" t="inlineStr">
        <is>
          <t>4选1</t>
        </is>
      </c>
      <c r="I23" s="1376" t="inlineStr">
        <is>
          <t>4选1</t>
        </is>
      </c>
    </row>
    <row r="24" ht="24" customHeight="1">
      <c r="A24" s="788" t="inlineStr"/>
    </row>
    <row r="25" ht="24" customHeight="1">
      <c r="A25" s="202" t="inlineStr">
        <is>
          <t>神杯器魂</t>
        </is>
      </c>
      <c r="B25" s="202" t="inlineStr">
        <is>
          <t>战斗力</t>
        </is>
      </c>
      <c r="C25" s="386" t="inlineStr">
        <is>
          <t>材料数量</t>
        </is>
      </c>
      <c r="D25" s="989" t="inlineStr">
        <is>
          <t>礼包数量</t>
        </is>
      </c>
      <c r="E25" s="24" t="inlineStr">
        <is>
          <t>力量值</t>
        </is>
      </c>
      <c r="F25" s="386" t="inlineStr">
        <is>
          <t>武器穿透</t>
        </is>
      </c>
      <c r="G25" s="386" t="inlineStr">
        <is>
          <t>初阶激活</t>
        </is>
      </c>
      <c r="H25" s="670" t="inlineStr">
        <is>
          <t>战斗力</t>
        </is>
      </c>
      <c r="I25" s="96" t="inlineStr">
        <is>
          <t>祝福值</t>
        </is>
      </c>
      <c r="J25" s="96" t="inlineStr">
        <is>
          <t>单次星团</t>
        </is>
      </c>
      <c r="K25" s="96" t="inlineStr">
        <is>
          <t>满值星团</t>
        </is>
      </c>
      <c r="L25" s="388" t="inlineStr">
        <is>
          <t>力量值</t>
        </is>
      </c>
      <c r="M25" s="389" t="inlineStr">
        <is>
          <t>武器穿透</t>
        </is>
      </c>
    </row>
    <row r="26" ht="24" customHeight="1">
      <c r="A26" s="664" t="inlineStr">
        <is>
          <t>初阶属性</t>
        </is>
      </c>
      <c r="B26" s="558" t="inlineStr">
        <is>
          <t>4</t>
        </is>
      </c>
      <c r="C26" s="566" t="inlineStr">
        <is>
          <t>100</t>
        </is>
      </c>
      <c r="D26" s="566" t="inlineStr">
        <is>
          <t>5</t>
        </is>
      </c>
      <c r="E26" s="566" t="inlineStr">
        <is>
          <t>6</t>
        </is>
      </c>
      <c r="F26" s="769" t="inlineStr">
        <is>
          <t>1%</t>
        </is>
      </c>
      <c r="G26" s="1108" t="inlineStr">
        <is>
          <t>1级属性</t>
        </is>
      </c>
      <c r="H26" s="234" t="inlineStr">
        <is>
          <t>2</t>
        </is>
      </c>
      <c r="I26" s="340" t="inlineStr">
        <is>
          <t>12</t>
        </is>
      </c>
      <c r="J26" s="340" t="inlineStr">
        <is>
          <t>2</t>
        </is>
      </c>
      <c r="K26" s="340">
        <f>ROUNDUP((I26/2+1),0)*J26</f>
        <v/>
      </c>
      <c r="L26" s="340" t="inlineStr">
        <is>
          <t>4</t>
        </is>
      </c>
      <c r="M26" s="662" t="inlineStr">
        <is>
          <t>x</t>
        </is>
      </c>
    </row>
    <row r="27" ht="24" customHeight="1">
      <c r="A27" s="393" t="inlineStr">
        <is>
          <t>中阶属性</t>
        </is>
      </c>
      <c r="B27" s="82" t="inlineStr">
        <is>
          <t>9</t>
        </is>
      </c>
      <c r="C27" s="83" t="inlineStr">
        <is>
          <t>480</t>
        </is>
      </c>
      <c r="D27" s="83" t="inlineStr">
        <is>
          <t>20</t>
        </is>
      </c>
      <c r="E27" s="83" t="inlineStr">
        <is>
          <t>12</t>
        </is>
      </c>
      <c r="F27" s="84" t="inlineStr">
        <is>
          <t>2%</t>
        </is>
      </c>
      <c r="G27" s="1084" t="inlineStr">
        <is>
          <t>2级属性</t>
        </is>
      </c>
      <c r="H27" s="82" t="inlineStr">
        <is>
          <t>4</t>
        </is>
      </c>
      <c r="I27" s="83" t="inlineStr">
        <is>
          <t>114</t>
        </is>
      </c>
      <c r="J27" s="83" t="inlineStr">
        <is>
          <t>3</t>
        </is>
      </c>
      <c r="K27" s="83">
        <f>ROUNDUP((I27/2+1),0)*J27</f>
        <v/>
      </c>
      <c r="L27" s="83" t="inlineStr">
        <is>
          <t>6</t>
        </is>
      </c>
      <c r="M27" s="84" t="inlineStr">
        <is>
          <t>1%</t>
        </is>
      </c>
    </row>
    <row r="28" ht="24" customHeight="1">
      <c r="A28" s="953" t="inlineStr">
        <is>
          <t>高阶属性</t>
        </is>
      </c>
      <c r="B28" s="89" t="inlineStr">
        <is>
          <t>15</t>
        </is>
      </c>
      <c r="C28" s="90" t="inlineStr">
        <is>
          <t>888</t>
        </is>
      </c>
      <c r="D28" s="90" t="inlineStr">
        <is>
          <t>37</t>
        </is>
      </c>
      <c r="E28" s="90" t="inlineStr">
        <is>
          <t>24</t>
        </is>
      </c>
      <c r="F28" s="224" t="inlineStr">
        <is>
          <t>4%</t>
        </is>
      </c>
      <c r="G28" s="1084" t="inlineStr">
        <is>
          <t>3级属性</t>
        </is>
      </c>
      <c r="H28" s="82" t="inlineStr">
        <is>
          <t>6</t>
        </is>
      </c>
      <c r="I28" s="83" t="inlineStr">
        <is>
          <t>332</t>
        </is>
      </c>
      <c r="J28" s="83" t="inlineStr">
        <is>
          <t>4</t>
        </is>
      </c>
      <c r="K28" s="83">
        <f>ROUNDUP((I28/2+1),0)*J28</f>
        <v/>
      </c>
      <c r="L28" s="83" t="inlineStr">
        <is>
          <t>10</t>
        </is>
      </c>
      <c r="M28" s="84" t="inlineStr">
        <is>
          <t>2%</t>
        </is>
      </c>
    </row>
    <row r="29" ht="24" customHeight="1">
      <c r="A29" s="654" t="inlineStr">
        <is>
          <t>中阶激活</t>
        </is>
      </c>
      <c r="B29" s="1294" t="inlineStr">
        <is>
          <t>忽略装死</t>
        </is>
      </c>
      <c r="C29" s="158" t="n"/>
      <c r="D29" s="158" t="n"/>
      <c r="E29" s="158" t="n"/>
      <c r="F29" s="320" t="n"/>
      <c r="G29" s="741" t="inlineStr">
        <is>
          <t>4级属性</t>
        </is>
      </c>
      <c r="H29" s="82" t="inlineStr">
        <is>
          <t>8</t>
        </is>
      </c>
      <c r="I29" s="83" t="inlineStr">
        <is>
          <t>800</t>
        </is>
      </c>
      <c r="J29" s="83" t="inlineStr">
        <is>
          <t>5</t>
        </is>
      </c>
      <c r="K29" s="83">
        <f>ROUNDUP((I29/2+1),0)*J29</f>
        <v/>
      </c>
      <c r="L29" s="83" t="inlineStr">
        <is>
          <t>16</t>
        </is>
      </c>
      <c r="M29" s="84" t="inlineStr">
        <is>
          <t>3%</t>
        </is>
      </c>
    </row>
    <row r="30" ht="24" customHeight="1">
      <c r="A30" s="395" t="inlineStr">
        <is>
          <t>高阶激活</t>
        </is>
      </c>
      <c r="B30" s="1293" t="inlineStr">
        <is>
          <t>命中对手后降低对手穿透5%，持续2回合</t>
        </is>
      </c>
      <c r="C30" s="135" t="n"/>
      <c r="D30" s="135" t="n"/>
      <c r="E30" s="135" t="n"/>
      <c r="F30" s="136" t="n"/>
      <c r="G30" s="742" t="inlineStr">
        <is>
          <t>5级属性</t>
        </is>
      </c>
      <c r="H30" s="89" t="inlineStr">
        <is>
          <t>10</t>
        </is>
      </c>
      <c r="I30" s="91" t="inlineStr">
        <is>
          <t>x</t>
        </is>
      </c>
      <c r="J30" s="91" t="inlineStr">
        <is>
          <t>x</t>
        </is>
      </c>
      <c r="K30" s="91" t="inlineStr">
        <is>
          <t>x</t>
        </is>
      </c>
      <c r="L30" s="90" t="inlineStr">
        <is>
          <t>24</t>
        </is>
      </c>
      <c r="M30" s="224" t="inlineStr">
        <is>
          <t>4%</t>
        </is>
      </c>
    </row>
    <row r="31" ht="24" customHeight="1">
      <c r="A31" s="788" t="inlineStr"/>
    </row>
    <row r="32" ht="24" customHeight="1">
      <c r="A32" s="386" t="inlineStr">
        <is>
          <t>雷神器魂</t>
        </is>
      </c>
      <c r="B32" s="205" t="inlineStr">
        <is>
          <t>战斗力</t>
        </is>
      </c>
      <c r="C32" s="24" t="inlineStr">
        <is>
          <t>材料数量</t>
        </is>
      </c>
      <c r="D32" s="24" t="inlineStr">
        <is>
          <t>冲榜名次</t>
        </is>
      </c>
      <c r="E32" s="24" t="inlineStr">
        <is>
          <t>力量值</t>
        </is>
      </c>
      <c r="F32" s="386" t="inlineStr">
        <is>
          <t>武器暴伤</t>
        </is>
      </c>
      <c r="G32" s="386" t="inlineStr">
        <is>
          <t>初阶激活</t>
        </is>
      </c>
      <c r="H32" s="205" t="inlineStr">
        <is>
          <t>战斗力</t>
        </is>
      </c>
      <c r="I32" s="202" t="inlineStr">
        <is>
          <t>祝福值</t>
        </is>
      </c>
      <c r="J32" s="227" t="inlineStr">
        <is>
          <t>单次星团</t>
        </is>
      </c>
      <c r="K32" s="206" t="inlineStr">
        <is>
          <t>满值星团</t>
        </is>
      </c>
      <c r="L32" s="24" t="inlineStr">
        <is>
          <t>力量值</t>
        </is>
      </c>
      <c r="M32" s="386" t="inlineStr">
        <is>
          <t>武器暴伤</t>
        </is>
      </c>
    </row>
    <row r="33" ht="24" customHeight="1">
      <c r="A33" s="664" t="inlineStr">
        <is>
          <t>初阶属性</t>
        </is>
      </c>
      <c r="B33" s="558" t="inlineStr">
        <is>
          <t>6</t>
        </is>
      </c>
      <c r="C33" s="566" t="inlineStr">
        <is>
          <t>169</t>
        </is>
      </c>
      <c r="D33" s="566" t="inlineStr">
        <is>
          <t>7~10</t>
        </is>
      </c>
      <c r="E33" s="566" t="inlineStr">
        <is>
          <t>4</t>
        </is>
      </c>
      <c r="F33" s="769" t="inlineStr">
        <is>
          <t>2%</t>
        </is>
      </c>
      <c r="G33" s="1108" t="inlineStr">
        <is>
          <t>1级属性</t>
        </is>
      </c>
      <c r="H33" s="558" t="inlineStr">
        <is>
          <t>2</t>
        </is>
      </c>
      <c r="I33" s="566" t="inlineStr">
        <is>
          <t>20</t>
        </is>
      </c>
      <c r="J33" s="566" t="inlineStr">
        <is>
          <t>2</t>
        </is>
      </c>
      <c r="K33" s="566">
        <f>ROUNDUP((I33/2+1),0)*J33</f>
        <v/>
      </c>
      <c r="L33" s="566" t="inlineStr">
        <is>
          <t>3</t>
        </is>
      </c>
      <c r="M33" s="769" t="inlineStr">
        <is>
          <t>1%</t>
        </is>
      </c>
    </row>
    <row r="34" ht="24" customHeight="1">
      <c r="A34" s="393" t="inlineStr">
        <is>
          <t>中阶属性</t>
        </is>
      </c>
      <c r="B34" s="82" t="inlineStr">
        <is>
          <t>12</t>
        </is>
      </c>
      <c r="C34" s="83" t="inlineStr">
        <is>
          <t>520</t>
        </is>
      </c>
      <c r="D34" s="83" t="inlineStr">
        <is>
          <t>2~6</t>
        </is>
      </c>
      <c r="E34" s="83" t="inlineStr">
        <is>
          <t>10</t>
        </is>
      </c>
      <c r="F34" s="84" t="inlineStr">
        <is>
          <t>5%</t>
        </is>
      </c>
      <c r="G34" s="1084" t="inlineStr">
        <is>
          <t>2级属性</t>
        </is>
      </c>
      <c r="H34" s="82" t="inlineStr">
        <is>
          <t>4</t>
        </is>
      </c>
      <c r="I34" s="83" t="inlineStr">
        <is>
          <t>160</t>
        </is>
      </c>
      <c r="J34" s="83" t="inlineStr">
        <is>
          <t>3</t>
        </is>
      </c>
      <c r="K34" s="83">
        <f>ROUNDUP((I34/2+1),0)*J34</f>
        <v/>
      </c>
      <c r="L34" s="83" t="inlineStr">
        <is>
          <t>5</t>
        </is>
      </c>
      <c r="M34" s="84" t="inlineStr">
        <is>
          <t>2%</t>
        </is>
      </c>
    </row>
    <row r="35" ht="24" customHeight="1">
      <c r="A35" s="953" t="inlineStr">
        <is>
          <t>高阶属性</t>
        </is>
      </c>
      <c r="B35" s="810" t="inlineStr">
        <is>
          <t>18</t>
        </is>
      </c>
      <c r="C35" s="343" t="inlineStr">
        <is>
          <t>999</t>
        </is>
      </c>
      <c r="D35" s="90" t="inlineStr">
        <is>
          <t>1</t>
        </is>
      </c>
      <c r="E35" s="343" t="inlineStr">
        <is>
          <t>24</t>
        </is>
      </c>
      <c r="F35" s="344" t="inlineStr">
        <is>
          <t>10%</t>
        </is>
      </c>
      <c r="G35" s="1084" t="inlineStr">
        <is>
          <t>3级属性</t>
        </is>
      </c>
      <c r="H35" s="82" t="inlineStr">
        <is>
          <t>7</t>
        </is>
      </c>
      <c r="I35" s="83" t="inlineStr">
        <is>
          <t>400</t>
        </is>
      </c>
      <c r="J35" s="83" t="inlineStr">
        <is>
          <t>4</t>
        </is>
      </c>
      <c r="K35" s="83">
        <f>ROUNDUP((I35/2+1),0)*J35</f>
        <v/>
      </c>
      <c r="L35" s="83" t="inlineStr">
        <is>
          <t>9</t>
        </is>
      </c>
      <c r="M35" s="84" t="inlineStr">
        <is>
          <t>3%</t>
        </is>
      </c>
    </row>
    <row r="36" ht="24" customHeight="1">
      <c r="A36" s="654" t="inlineStr">
        <is>
          <t>中阶激活</t>
        </is>
      </c>
      <c r="B36" s="1289" t="inlineStr">
        <is>
          <t>命中对手禁止其触发吸血，持续5回合</t>
        </is>
      </c>
      <c r="C36" s="123" t="n"/>
      <c r="D36" s="123" t="n"/>
      <c r="E36" s="123" t="n"/>
      <c r="F36" s="124" t="n"/>
      <c r="G36" s="1084" t="inlineStr">
        <is>
          <t>4级属性</t>
        </is>
      </c>
      <c r="H36" s="82" t="inlineStr">
        <is>
          <t>10</t>
        </is>
      </c>
      <c r="I36" s="83" t="inlineStr">
        <is>
          <t>888</t>
        </is>
      </c>
      <c r="J36" s="83" t="inlineStr">
        <is>
          <t>5</t>
        </is>
      </c>
      <c r="K36" s="83">
        <f>ROUNDUP((I36/2+1),0)*J36</f>
        <v/>
      </c>
      <c r="L36" s="83" t="inlineStr">
        <is>
          <t>14</t>
        </is>
      </c>
      <c r="M36" s="84" t="inlineStr">
        <is>
          <t>5%</t>
        </is>
      </c>
    </row>
    <row r="37" ht="24" customHeight="1">
      <c r="A37" s="395" t="inlineStr">
        <is>
          <t>高阶激活</t>
        </is>
      </c>
      <c r="B37" s="1293" t="inlineStr">
        <is>
          <t>命中对手后每回合对手额外损失力量*36%生命值，持续2回合</t>
        </is>
      </c>
      <c r="C37" s="135" t="n"/>
      <c r="D37" s="135" t="n"/>
      <c r="E37" s="135" t="n"/>
      <c r="F37" s="136" t="n"/>
      <c r="G37" s="1083" t="inlineStr">
        <is>
          <t>5级属性</t>
        </is>
      </c>
      <c r="H37" s="89" t="inlineStr">
        <is>
          <t>14</t>
        </is>
      </c>
      <c r="I37" s="91" t="inlineStr">
        <is>
          <t>x</t>
        </is>
      </c>
      <c r="J37" s="91" t="inlineStr">
        <is>
          <t>x</t>
        </is>
      </c>
      <c r="K37" s="91" t="inlineStr">
        <is>
          <t>x</t>
        </is>
      </c>
      <c r="L37" s="90" t="inlineStr">
        <is>
          <t>20</t>
        </is>
      </c>
      <c r="M37" s="224" t="inlineStr">
        <is>
          <t>7%</t>
        </is>
      </c>
    </row>
    <row r="38" ht="24" customHeight="1">
      <c r="A38" s="788" t="inlineStr"/>
    </row>
    <row r="39" ht="24" customHeight="1">
      <c r="A39" s="202" t="inlineStr">
        <is>
          <t>霸皇器魂</t>
        </is>
      </c>
      <c r="B39" s="202" t="inlineStr">
        <is>
          <t>战斗力</t>
        </is>
      </c>
      <c r="C39" s="386" t="inlineStr">
        <is>
          <t>材料数量</t>
        </is>
      </c>
      <c r="D39" s="989" t="inlineStr">
        <is>
          <t>礼包数量</t>
        </is>
      </c>
      <c r="E39" s="24" t="inlineStr">
        <is>
          <t>固定减伤</t>
        </is>
      </c>
      <c r="F39" s="386" t="inlineStr">
        <is>
          <t>大型暴伤</t>
        </is>
      </c>
      <c r="G39" s="386" t="inlineStr">
        <is>
          <t>初阶激活</t>
        </is>
      </c>
      <c r="H39" s="205" t="inlineStr">
        <is>
          <t>战斗力</t>
        </is>
      </c>
      <c r="I39" s="227" t="inlineStr">
        <is>
          <t>祝福值</t>
        </is>
      </c>
      <c r="J39" s="227" t="inlineStr">
        <is>
          <t>单次星团</t>
        </is>
      </c>
      <c r="K39" s="227" t="inlineStr">
        <is>
          <t>满值星团</t>
        </is>
      </c>
      <c r="L39" s="24" t="inlineStr">
        <is>
          <t>固定减伤</t>
        </is>
      </c>
      <c r="M39" s="386" t="inlineStr">
        <is>
          <t>大型暴伤</t>
        </is>
      </c>
    </row>
    <row r="40" ht="24" customHeight="1">
      <c r="A40" s="664" t="inlineStr">
        <is>
          <t>初阶属性</t>
        </is>
      </c>
      <c r="B40" s="558" t="inlineStr">
        <is>
          <t>4</t>
        </is>
      </c>
      <c r="C40" s="566" t="inlineStr">
        <is>
          <t>100</t>
        </is>
      </c>
      <c r="D40" s="566" t="inlineStr">
        <is>
          <t>5</t>
        </is>
      </c>
      <c r="E40" s="566" t="inlineStr">
        <is>
          <t>10</t>
        </is>
      </c>
      <c r="F40" s="769" t="inlineStr">
        <is>
          <t>5%</t>
        </is>
      </c>
      <c r="G40" s="1377" t="inlineStr">
        <is>
          <t>1级属性</t>
        </is>
      </c>
      <c r="H40" s="683" t="inlineStr">
        <is>
          <t>2</t>
        </is>
      </c>
      <c r="I40" s="566" t="inlineStr">
        <is>
          <t>12</t>
        </is>
      </c>
      <c r="J40" s="566" t="inlineStr">
        <is>
          <t>2</t>
        </is>
      </c>
      <c r="K40" s="566">
        <f>ROUNDUP((I40/2+1),0)*J40</f>
        <v/>
      </c>
      <c r="L40" s="566" t="inlineStr">
        <is>
          <t>5</t>
        </is>
      </c>
      <c r="M40" s="769" t="inlineStr">
        <is>
          <t>5%</t>
        </is>
      </c>
    </row>
    <row r="41" ht="24" customHeight="1">
      <c r="A41" s="393" t="inlineStr">
        <is>
          <t>中阶属性</t>
        </is>
      </c>
      <c r="B41" s="82" t="inlineStr">
        <is>
          <t>9</t>
        </is>
      </c>
      <c r="C41" s="83" t="inlineStr">
        <is>
          <t>480</t>
        </is>
      </c>
      <c r="D41" s="83" t="inlineStr">
        <is>
          <t>20</t>
        </is>
      </c>
      <c r="E41" s="83" t="inlineStr">
        <is>
          <t>20</t>
        </is>
      </c>
      <c r="F41" s="84" t="inlineStr">
        <is>
          <t>10%</t>
        </is>
      </c>
      <c r="G41" s="1378" t="inlineStr">
        <is>
          <t>2级属性</t>
        </is>
      </c>
      <c r="H41" s="239" t="inlineStr">
        <is>
          <t>4</t>
        </is>
      </c>
      <c r="I41" s="83" t="inlineStr">
        <is>
          <t>114</t>
        </is>
      </c>
      <c r="J41" s="83" t="inlineStr">
        <is>
          <t>3</t>
        </is>
      </c>
      <c r="K41" s="83">
        <f>ROUNDUP((I41/2+1),0)*J41</f>
        <v/>
      </c>
      <c r="L41" s="83" t="inlineStr">
        <is>
          <t>10</t>
        </is>
      </c>
      <c r="M41" s="84" t="inlineStr">
        <is>
          <t>7%</t>
        </is>
      </c>
    </row>
    <row r="42" ht="24" customHeight="1">
      <c r="A42" s="953" t="inlineStr">
        <is>
          <t>高阶属性</t>
        </is>
      </c>
      <c r="B42" s="89" t="inlineStr">
        <is>
          <t>15</t>
        </is>
      </c>
      <c r="C42" s="90" t="inlineStr">
        <is>
          <t>888</t>
        </is>
      </c>
      <c r="D42" s="90" t="inlineStr">
        <is>
          <t>37</t>
        </is>
      </c>
      <c r="E42" s="90" t="inlineStr">
        <is>
          <t>35</t>
        </is>
      </c>
      <c r="F42" s="224" t="inlineStr">
        <is>
          <t>20%</t>
        </is>
      </c>
      <c r="G42" s="1378" t="inlineStr">
        <is>
          <t>3级属性</t>
        </is>
      </c>
      <c r="H42" s="239" t="inlineStr">
        <is>
          <t>6</t>
        </is>
      </c>
      <c r="I42" s="83" t="inlineStr">
        <is>
          <t>332</t>
        </is>
      </c>
      <c r="J42" s="83" t="inlineStr">
        <is>
          <t>4</t>
        </is>
      </c>
      <c r="K42" s="83">
        <f>ROUNDUP((I42/2+1),0)*J42</f>
        <v/>
      </c>
      <c r="L42" s="83" t="inlineStr">
        <is>
          <t>20</t>
        </is>
      </c>
      <c r="M42" s="84" t="inlineStr">
        <is>
          <t>9%</t>
        </is>
      </c>
    </row>
    <row r="43" ht="24" customHeight="1">
      <c r="A43" s="654" t="inlineStr">
        <is>
          <t>中阶激活</t>
        </is>
      </c>
      <c r="B43" s="1294" t="inlineStr">
        <is>
          <t>手持武器减伤18%</t>
        </is>
      </c>
      <c r="C43" s="158" t="n"/>
      <c r="D43" s="158" t="n"/>
      <c r="E43" s="158" t="n"/>
      <c r="F43" s="320" t="n"/>
      <c r="G43" s="263" t="inlineStr">
        <is>
          <t>4级属性</t>
        </is>
      </c>
      <c r="H43" s="239" t="inlineStr">
        <is>
          <t>8</t>
        </is>
      </c>
      <c r="I43" s="83" t="inlineStr">
        <is>
          <t>800</t>
        </is>
      </c>
      <c r="J43" s="83" t="inlineStr">
        <is>
          <t>5</t>
        </is>
      </c>
      <c r="K43" s="83">
        <f>ROUNDUP((I43/2+1),0)*J43</f>
        <v/>
      </c>
      <c r="L43" s="83" t="inlineStr">
        <is>
          <t>30</t>
        </is>
      </c>
      <c r="M43" s="84" t="inlineStr">
        <is>
          <t>11%</t>
        </is>
      </c>
    </row>
    <row r="44" ht="24" customHeight="1">
      <c r="A44" s="395" t="inlineStr">
        <is>
          <t>高阶激活</t>
        </is>
      </c>
      <c r="B44" s="1293" t="inlineStr">
        <is>
          <t>不会被扔出，额外手持武器减伤7%</t>
        </is>
      </c>
      <c r="C44" s="135" t="n"/>
      <c r="D44" s="135" t="n"/>
      <c r="E44" s="135" t="n"/>
      <c r="F44" s="136" t="n"/>
      <c r="G44" s="267" t="inlineStr">
        <is>
          <t>5级属性</t>
        </is>
      </c>
      <c r="H44" s="268" t="inlineStr">
        <is>
          <t>10</t>
        </is>
      </c>
      <c r="I44" s="91" t="inlineStr">
        <is>
          <t>x</t>
        </is>
      </c>
      <c r="J44" s="91" t="inlineStr">
        <is>
          <t>x</t>
        </is>
      </c>
      <c r="K44" s="91" t="inlineStr">
        <is>
          <t>x</t>
        </is>
      </c>
      <c r="L44" s="90" t="inlineStr">
        <is>
          <t>40</t>
        </is>
      </c>
      <c r="M44" s="224" t="inlineStr">
        <is>
          <t>14%</t>
        </is>
      </c>
    </row>
    <row r="45" ht="24" customHeight="1">
      <c r="A45" s="788" t="inlineStr"/>
    </row>
    <row r="46" ht="24" customHeight="1">
      <c r="A46" s="202" t="inlineStr">
        <is>
          <t>蛇矛器魂</t>
        </is>
      </c>
      <c r="B46" s="202" t="inlineStr">
        <is>
          <t>战斗力</t>
        </is>
      </c>
      <c r="C46" s="386" t="inlineStr">
        <is>
          <t>材料数量</t>
        </is>
      </c>
      <c r="D46" s="24" t="inlineStr">
        <is>
          <t>礼包数量</t>
        </is>
      </c>
      <c r="E46" s="24" t="inlineStr">
        <is>
          <t>生命值</t>
        </is>
      </c>
      <c r="F46" s="386" t="inlineStr">
        <is>
          <t>大型穿透</t>
        </is>
      </c>
      <c r="G46" s="386" t="inlineStr">
        <is>
          <t>初阶激活</t>
        </is>
      </c>
      <c r="H46" s="229" t="inlineStr">
        <is>
          <t>战斗力</t>
        </is>
      </c>
      <c r="I46" s="230" t="inlineStr">
        <is>
          <t>祝福值</t>
        </is>
      </c>
      <c r="J46" s="230" t="inlineStr">
        <is>
          <t>单次星团</t>
        </is>
      </c>
      <c r="K46" s="230" t="inlineStr">
        <is>
          <t>满值星团</t>
        </is>
      </c>
      <c r="L46" s="24" t="inlineStr">
        <is>
          <t>生命值</t>
        </is>
      </c>
      <c r="M46" s="386" t="inlineStr">
        <is>
          <t>大型穿透</t>
        </is>
      </c>
    </row>
    <row r="47" ht="24" customHeight="1">
      <c r="A47" s="1082" t="inlineStr">
        <is>
          <t>初阶属性</t>
        </is>
      </c>
      <c r="B47" s="558" t="inlineStr">
        <is>
          <t>4</t>
        </is>
      </c>
      <c r="C47" s="566" t="inlineStr">
        <is>
          <t>100</t>
        </is>
      </c>
      <c r="D47" s="566" t="inlineStr">
        <is>
          <t>5</t>
        </is>
      </c>
      <c r="E47" s="566" t="inlineStr">
        <is>
          <t>40</t>
        </is>
      </c>
      <c r="F47" s="769" t="inlineStr">
        <is>
          <t>4%</t>
        </is>
      </c>
      <c r="G47" s="1379" t="inlineStr">
        <is>
          <t>1级属性</t>
        </is>
      </c>
      <c r="H47" s="234" t="inlineStr">
        <is>
          <t>2</t>
        </is>
      </c>
      <c r="I47" s="340" t="inlineStr">
        <is>
          <t>12</t>
        </is>
      </c>
      <c r="J47" s="340" t="inlineStr">
        <is>
          <t>2</t>
        </is>
      </c>
      <c r="K47" s="340">
        <f>ROUNDUP((I47/2+1),0)*J47</f>
        <v/>
      </c>
      <c r="L47" s="340" t="inlineStr">
        <is>
          <t>20</t>
        </is>
      </c>
      <c r="M47" s="219" t="inlineStr">
        <is>
          <t>2%</t>
        </is>
      </c>
    </row>
    <row r="48" ht="24" customHeight="1">
      <c r="A48" s="741" t="inlineStr">
        <is>
          <t>中阶属性</t>
        </is>
      </c>
      <c r="B48" s="82" t="inlineStr">
        <is>
          <t>9</t>
        </is>
      </c>
      <c r="C48" s="83" t="inlineStr">
        <is>
          <t>480</t>
        </is>
      </c>
      <c r="D48" s="83" t="inlineStr">
        <is>
          <t>20</t>
        </is>
      </c>
      <c r="E48" s="83" t="inlineStr">
        <is>
          <t>90</t>
        </is>
      </c>
      <c r="F48" s="84" t="inlineStr">
        <is>
          <t>9%</t>
        </is>
      </c>
      <c r="G48" s="1380" t="inlineStr">
        <is>
          <t>2级属性</t>
        </is>
      </c>
      <c r="H48" s="82" t="inlineStr">
        <is>
          <t>4</t>
        </is>
      </c>
      <c r="I48" s="83" t="inlineStr">
        <is>
          <t>114</t>
        </is>
      </c>
      <c r="J48" s="83" t="inlineStr">
        <is>
          <t>3</t>
        </is>
      </c>
      <c r="K48" s="83">
        <f>ROUNDUP((I48/2+1),0)*J48</f>
        <v/>
      </c>
      <c r="L48" s="83" t="inlineStr">
        <is>
          <t>40</t>
        </is>
      </c>
      <c r="M48" s="84" t="inlineStr">
        <is>
          <t>4%</t>
        </is>
      </c>
    </row>
    <row r="49" ht="24" customHeight="1">
      <c r="A49" s="1308" t="inlineStr">
        <is>
          <t>高阶属性</t>
        </is>
      </c>
      <c r="B49" s="89" t="inlineStr">
        <is>
          <t>15</t>
        </is>
      </c>
      <c r="C49" s="90" t="inlineStr">
        <is>
          <t>888</t>
        </is>
      </c>
      <c r="D49" s="90" t="inlineStr">
        <is>
          <t>37</t>
        </is>
      </c>
      <c r="E49" s="90" t="inlineStr">
        <is>
          <t>150</t>
        </is>
      </c>
      <c r="F49" s="224" t="inlineStr">
        <is>
          <t>15%</t>
        </is>
      </c>
      <c r="G49" s="1380" t="inlineStr">
        <is>
          <t>3级属性</t>
        </is>
      </c>
      <c r="H49" s="82" t="inlineStr">
        <is>
          <t>6</t>
        </is>
      </c>
      <c r="I49" s="83" t="inlineStr">
        <is>
          <t>332</t>
        </is>
      </c>
      <c r="J49" s="83" t="inlineStr">
        <is>
          <t>4</t>
        </is>
      </c>
      <c r="K49" s="83">
        <f>ROUNDUP((I49/2+1),0)*J49</f>
        <v/>
      </c>
      <c r="L49" s="83" t="inlineStr">
        <is>
          <t>60</t>
        </is>
      </c>
      <c r="M49" s="84" t="inlineStr">
        <is>
          <t>6%</t>
        </is>
      </c>
    </row>
    <row r="50" ht="24" customHeight="1">
      <c r="A50" s="740" t="inlineStr">
        <is>
          <t>中阶激活</t>
        </is>
      </c>
      <c r="B50" s="1381" t="inlineStr">
        <is>
          <t>拿出武器后获得3回合蛇甲，免疫力量*200%内的单次伤害</t>
        </is>
      </c>
      <c r="C50" s="158" t="n"/>
      <c r="D50" s="158" t="n"/>
      <c r="E50" s="158" t="n"/>
      <c r="F50" s="159" t="n"/>
      <c r="G50" s="1382" t="inlineStr">
        <is>
          <t>4级属性</t>
        </is>
      </c>
      <c r="H50" s="82" t="inlineStr">
        <is>
          <t>8</t>
        </is>
      </c>
      <c r="I50" s="83" t="inlineStr">
        <is>
          <t>800</t>
        </is>
      </c>
      <c r="J50" s="83" t="inlineStr">
        <is>
          <t>5</t>
        </is>
      </c>
      <c r="K50" s="83">
        <f>ROUNDUP((I50/2+1),0)*J50</f>
        <v/>
      </c>
      <c r="L50" s="83" t="inlineStr">
        <is>
          <t>80</t>
        </is>
      </c>
      <c r="M50" s="84" t="inlineStr">
        <is>
          <t>8%</t>
        </is>
      </c>
    </row>
    <row r="51" ht="24" customHeight="1">
      <c r="A51" s="742" t="inlineStr">
        <is>
          <t>高阶激活</t>
        </is>
      </c>
      <c r="B51" s="1370" t="inlineStr">
        <is>
          <t>命中对手后触发追魂55%再攻击1次，最多4次，无视大型附减</t>
        </is>
      </c>
      <c r="C51" s="135" t="n"/>
      <c r="D51" s="135" t="n"/>
      <c r="E51" s="135" t="n"/>
      <c r="F51" s="190" t="n"/>
      <c r="G51" s="1383" t="inlineStr">
        <is>
          <t>5级属性</t>
        </is>
      </c>
      <c r="H51" s="89" t="inlineStr">
        <is>
          <t>10</t>
        </is>
      </c>
      <c r="I51" s="91" t="inlineStr">
        <is>
          <t>x</t>
        </is>
      </c>
      <c r="J51" s="91" t="inlineStr">
        <is>
          <t>x</t>
        </is>
      </c>
      <c r="K51" s="91" t="inlineStr">
        <is>
          <t>x</t>
        </is>
      </c>
      <c r="L51" s="90" t="inlineStr">
        <is>
          <t>100</t>
        </is>
      </c>
      <c r="M51" s="224" t="inlineStr">
        <is>
          <t>10%</t>
        </is>
      </c>
    </row>
    <row r="52" ht="24" customHeight="1">
      <c r="A52" s="788" t="inlineStr"/>
    </row>
    <row r="53" ht="24" customHeight="1">
      <c r="A53" s="202" t="inlineStr">
        <is>
          <t>海王器魂</t>
        </is>
      </c>
      <c r="B53" s="202" t="inlineStr">
        <is>
          <t>战斗力</t>
        </is>
      </c>
      <c r="C53" s="386" t="inlineStr">
        <is>
          <t>材料数量</t>
        </is>
      </c>
      <c r="D53" s="24" t="inlineStr">
        <is>
          <t>礼包数量</t>
        </is>
      </c>
      <c r="E53" s="24" t="inlineStr">
        <is>
          <t>武器暴伤</t>
        </is>
      </c>
      <c r="F53" s="386" t="inlineStr">
        <is>
          <t>大型穿透</t>
        </is>
      </c>
      <c r="G53" s="386" t="inlineStr">
        <is>
          <t>初阶激活</t>
        </is>
      </c>
      <c r="H53" s="688" t="inlineStr">
        <is>
          <t>战斗力</t>
        </is>
      </c>
      <c r="I53" s="227" t="inlineStr">
        <is>
          <t>祝福值</t>
        </is>
      </c>
      <c r="J53" s="227" t="inlineStr">
        <is>
          <t>单次星团</t>
        </is>
      </c>
      <c r="K53" s="227" t="inlineStr">
        <is>
          <t>满值星团</t>
        </is>
      </c>
      <c r="L53" s="24" t="inlineStr">
        <is>
          <t>武器暴伤</t>
        </is>
      </c>
      <c r="M53" s="386" t="inlineStr">
        <is>
          <t>大型穿透</t>
        </is>
      </c>
    </row>
    <row r="54" ht="24" customHeight="1">
      <c r="A54" s="664" t="inlineStr">
        <is>
          <t>初阶属性</t>
        </is>
      </c>
      <c r="B54" s="558" t="inlineStr">
        <is>
          <t>4</t>
        </is>
      </c>
      <c r="C54" s="566" t="inlineStr">
        <is>
          <t>100</t>
        </is>
      </c>
      <c r="D54" s="566" t="inlineStr">
        <is>
          <t>5</t>
        </is>
      </c>
      <c r="E54" s="566" t="inlineStr">
        <is>
          <t>1%</t>
        </is>
      </c>
      <c r="F54" s="769" t="inlineStr">
        <is>
          <t>1%</t>
        </is>
      </c>
      <c r="G54" s="1377" t="inlineStr">
        <is>
          <t>1级属性</t>
        </is>
      </c>
      <c r="H54" s="232" t="inlineStr">
        <is>
          <t>2</t>
        </is>
      </c>
      <c r="I54" s="291" t="inlineStr">
        <is>
          <t>12</t>
        </is>
      </c>
      <c r="J54" s="291" t="inlineStr">
        <is>
          <t>2</t>
        </is>
      </c>
      <c r="K54" s="291">
        <f>ROUNDUP((I54/2+1),0)*J54</f>
        <v/>
      </c>
      <c r="L54" s="291" t="inlineStr">
        <is>
          <t>1%</t>
        </is>
      </c>
      <c r="M54" s="219" t="inlineStr">
        <is>
          <t>1%</t>
        </is>
      </c>
    </row>
    <row r="55" ht="24" customHeight="1">
      <c r="A55" s="393" t="inlineStr">
        <is>
          <t>中阶属性</t>
        </is>
      </c>
      <c r="B55" s="82" t="inlineStr">
        <is>
          <t>9</t>
        </is>
      </c>
      <c r="C55" s="83" t="inlineStr">
        <is>
          <t>480</t>
        </is>
      </c>
      <c r="D55" s="83" t="inlineStr">
        <is>
          <t>20</t>
        </is>
      </c>
      <c r="E55" s="83" t="inlineStr">
        <is>
          <t>4%</t>
        </is>
      </c>
      <c r="F55" s="84" t="inlineStr">
        <is>
          <t>4%</t>
        </is>
      </c>
      <c r="G55" s="1378" t="inlineStr">
        <is>
          <t>2级属性</t>
        </is>
      </c>
      <c r="H55" s="237" t="inlineStr">
        <is>
          <t>4</t>
        </is>
      </c>
      <c r="I55" s="83" t="inlineStr">
        <is>
          <t>114</t>
        </is>
      </c>
      <c r="J55" s="83" t="inlineStr">
        <is>
          <t>3</t>
        </is>
      </c>
      <c r="K55" s="83">
        <f>ROUNDUP((I55/2+1),0)*J55</f>
        <v/>
      </c>
      <c r="L55" s="83" t="inlineStr">
        <is>
          <t>2%</t>
        </is>
      </c>
      <c r="M55" s="84" t="inlineStr">
        <is>
          <t>2%</t>
        </is>
      </c>
    </row>
    <row r="56" ht="24" customHeight="1">
      <c r="A56" s="953" t="inlineStr">
        <is>
          <t>高阶属性</t>
        </is>
      </c>
      <c r="B56" s="89" t="inlineStr">
        <is>
          <t>15</t>
        </is>
      </c>
      <c r="C56" s="90" t="inlineStr">
        <is>
          <t>888</t>
        </is>
      </c>
      <c r="D56" s="90" t="inlineStr">
        <is>
          <t>37</t>
        </is>
      </c>
      <c r="E56" s="90" t="inlineStr">
        <is>
          <t>8%</t>
        </is>
      </c>
      <c r="F56" s="224" t="inlineStr">
        <is>
          <t>9%</t>
        </is>
      </c>
      <c r="G56" s="1378" t="inlineStr">
        <is>
          <t>3级属性</t>
        </is>
      </c>
      <c r="H56" s="237" t="inlineStr">
        <is>
          <t>6</t>
        </is>
      </c>
      <c r="I56" s="83" t="inlineStr">
        <is>
          <t>332</t>
        </is>
      </c>
      <c r="J56" s="83" t="inlineStr">
        <is>
          <t>4</t>
        </is>
      </c>
      <c r="K56" s="83">
        <f>ROUNDUP((I56/2+1),0)*J56</f>
        <v/>
      </c>
      <c r="L56" s="83" t="inlineStr">
        <is>
          <t>3%</t>
        </is>
      </c>
      <c r="M56" s="84" t="inlineStr">
        <is>
          <t>3%</t>
        </is>
      </c>
    </row>
    <row r="57" ht="24" customHeight="1">
      <c r="A57" s="654" t="inlineStr">
        <is>
          <t>中阶激活</t>
        </is>
      </c>
      <c r="B57" s="1294" t="inlineStr">
        <is>
          <t>手持武器增伤24%</t>
        </is>
      </c>
      <c r="C57" s="158" t="n"/>
      <c r="D57" s="158" t="n"/>
      <c r="E57" s="158" t="n"/>
      <c r="F57" s="320" t="n"/>
      <c r="G57" s="263" t="inlineStr">
        <is>
          <t>4级属性</t>
        </is>
      </c>
      <c r="H57" s="237" t="inlineStr">
        <is>
          <t>8</t>
        </is>
      </c>
      <c r="I57" s="83" t="inlineStr">
        <is>
          <t>800</t>
        </is>
      </c>
      <c r="J57" s="83" t="inlineStr">
        <is>
          <t>5</t>
        </is>
      </c>
      <c r="K57" s="83">
        <f>ROUNDUP((I57/2+1),0)*J57</f>
        <v/>
      </c>
      <c r="L57" s="83" t="inlineStr">
        <is>
          <t>5%</t>
        </is>
      </c>
      <c r="M57" s="84" t="inlineStr">
        <is>
          <t>4%</t>
        </is>
      </c>
    </row>
    <row r="58" ht="24" customHeight="1">
      <c r="A58" s="395" t="inlineStr">
        <is>
          <t>高阶激活</t>
        </is>
      </c>
      <c r="B58" s="1293" t="inlineStr">
        <is>
          <t>命中对手后每回合对手额外损失力量*28%生命值，持续3回合</t>
        </is>
      </c>
      <c r="C58" s="135" t="n"/>
      <c r="D58" s="135" t="n"/>
      <c r="E58" s="135" t="n"/>
      <c r="F58" s="136" t="n"/>
      <c r="G58" s="267" t="inlineStr">
        <is>
          <t>5级属性</t>
        </is>
      </c>
      <c r="H58" s="244" t="inlineStr">
        <is>
          <t>10</t>
        </is>
      </c>
      <c r="I58" s="91" t="inlineStr">
        <is>
          <t>x</t>
        </is>
      </c>
      <c r="J58" s="91" t="inlineStr">
        <is>
          <t>x</t>
        </is>
      </c>
      <c r="K58" s="91" t="inlineStr">
        <is>
          <t>x</t>
        </is>
      </c>
      <c r="L58" s="90" t="inlineStr">
        <is>
          <t>8%</t>
        </is>
      </c>
      <c r="M58" s="224" t="inlineStr">
        <is>
          <t>5%</t>
        </is>
      </c>
    </row>
    <row r="59" ht="24" customHeight="1">
      <c r="A59" s="788" t="inlineStr"/>
    </row>
    <row r="60" ht="24" customHeight="1">
      <c r="A60" s="386" t="inlineStr">
        <is>
          <t>青龙器魂</t>
        </is>
      </c>
      <c r="B60" s="688" t="inlineStr">
        <is>
          <t>战斗力</t>
        </is>
      </c>
      <c r="C60" s="989" t="inlineStr">
        <is>
          <t>材料数量</t>
        </is>
      </c>
      <c r="D60" s="989" t="inlineStr">
        <is>
          <t>冲榜名次</t>
        </is>
      </c>
      <c r="E60" s="24" t="inlineStr">
        <is>
          <t>速度值</t>
        </is>
      </c>
      <c r="F60" s="386" t="inlineStr">
        <is>
          <t>大型穿透</t>
        </is>
      </c>
      <c r="G60" s="386" t="inlineStr">
        <is>
          <t>初阶激活</t>
        </is>
      </c>
      <c r="H60" s="205" t="inlineStr">
        <is>
          <t>战斗力</t>
        </is>
      </c>
      <c r="I60" s="202" t="inlineStr">
        <is>
          <t>祝福值</t>
        </is>
      </c>
      <c r="J60" s="227" t="inlineStr">
        <is>
          <t>单次星团</t>
        </is>
      </c>
      <c r="K60" s="206" t="inlineStr">
        <is>
          <t>满值星团</t>
        </is>
      </c>
      <c r="L60" s="24" t="inlineStr">
        <is>
          <t>速度值</t>
        </is>
      </c>
      <c r="M60" s="386" t="inlineStr">
        <is>
          <t>大型穿透</t>
        </is>
      </c>
    </row>
    <row r="61" ht="24" customHeight="1">
      <c r="A61" s="664" t="inlineStr">
        <is>
          <t>初阶属性</t>
        </is>
      </c>
      <c r="B61" s="558" t="inlineStr">
        <is>
          <t>6</t>
        </is>
      </c>
      <c r="C61" s="566" t="inlineStr">
        <is>
          <t>169</t>
        </is>
      </c>
      <c r="D61" s="566" t="inlineStr">
        <is>
          <t>7~10</t>
        </is>
      </c>
      <c r="E61" s="566" t="inlineStr">
        <is>
          <t>2</t>
        </is>
      </c>
      <c r="F61" s="769" t="inlineStr">
        <is>
          <t>1%</t>
        </is>
      </c>
      <c r="G61" s="1108" t="inlineStr">
        <is>
          <t>1级属性</t>
        </is>
      </c>
      <c r="H61" s="558" t="inlineStr">
        <is>
          <t>2</t>
        </is>
      </c>
      <c r="I61" s="566" t="inlineStr">
        <is>
          <t>20</t>
        </is>
      </c>
      <c r="J61" s="566" t="inlineStr">
        <is>
          <t>2</t>
        </is>
      </c>
      <c r="K61" s="566">
        <f>ROUNDUP((I61/2+1),0)*J61</f>
        <v/>
      </c>
      <c r="L61" s="566" t="inlineStr">
        <is>
          <t>1</t>
        </is>
      </c>
      <c r="M61" s="219" t="inlineStr">
        <is>
          <t>1%</t>
        </is>
      </c>
    </row>
    <row r="62" ht="24" customHeight="1">
      <c r="A62" s="393" t="inlineStr">
        <is>
          <t>中阶属性</t>
        </is>
      </c>
      <c r="B62" s="82" t="inlineStr">
        <is>
          <t>12</t>
        </is>
      </c>
      <c r="C62" s="83" t="inlineStr">
        <is>
          <t>520</t>
        </is>
      </c>
      <c r="D62" s="83" t="inlineStr">
        <is>
          <t>2~6</t>
        </is>
      </c>
      <c r="E62" s="83" t="inlineStr">
        <is>
          <t>7</t>
        </is>
      </c>
      <c r="F62" s="84" t="inlineStr">
        <is>
          <t>4%</t>
        </is>
      </c>
      <c r="G62" s="1084" t="inlineStr">
        <is>
          <t>2级属性</t>
        </is>
      </c>
      <c r="H62" s="82" t="inlineStr">
        <is>
          <t>4</t>
        </is>
      </c>
      <c r="I62" s="83" t="inlineStr">
        <is>
          <t>160</t>
        </is>
      </c>
      <c r="J62" s="83" t="inlineStr">
        <is>
          <t>3</t>
        </is>
      </c>
      <c r="K62" s="83">
        <f>ROUNDUP((I62/2+1),0)*J62</f>
        <v/>
      </c>
      <c r="L62" s="83" t="inlineStr">
        <is>
          <t>3</t>
        </is>
      </c>
      <c r="M62" s="84" t="inlineStr">
        <is>
          <t>2%</t>
        </is>
      </c>
    </row>
    <row r="63" ht="24" customHeight="1">
      <c r="A63" s="953" t="inlineStr">
        <is>
          <t>高阶属性</t>
        </is>
      </c>
      <c r="B63" s="810" t="inlineStr">
        <is>
          <t>18</t>
        </is>
      </c>
      <c r="C63" s="343" t="inlineStr">
        <is>
          <t>999</t>
        </is>
      </c>
      <c r="D63" s="343" t="inlineStr">
        <is>
          <t>1</t>
        </is>
      </c>
      <c r="E63" s="343" t="inlineStr">
        <is>
          <t>18</t>
        </is>
      </c>
      <c r="F63" s="344" t="inlineStr">
        <is>
          <t>9%</t>
        </is>
      </c>
      <c r="G63" s="1084" t="inlineStr">
        <is>
          <t>3级属性</t>
        </is>
      </c>
      <c r="H63" s="82" t="inlineStr">
        <is>
          <t>7</t>
        </is>
      </c>
      <c r="I63" s="83" t="inlineStr">
        <is>
          <t>400</t>
        </is>
      </c>
      <c r="J63" s="83" t="inlineStr">
        <is>
          <t>4</t>
        </is>
      </c>
      <c r="K63" s="83">
        <f>ROUNDUP((I63/2+1),0)*J63</f>
        <v/>
      </c>
      <c r="L63" s="83" t="inlineStr">
        <is>
          <t>5</t>
        </is>
      </c>
      <c r="M63" s="84" t="inlineStr">
        <is>
          <t>3%</t>
        </is>
      </c>
    </row>
    <row r="64" ht="24" customHeight="1">
      <c r="A64" s="654" t="inlineStr">
        <is>
          <t>中阶激活</t>
        </is>
      </c>
      <c r="B64" s="1289" t="inlineStr">
        <is>
          <t>命中对手禁止其触发门派防御技能</t>
        </is>
      </c>
      <c r="C64" s="123" t="n"/>
      <c r="D64" s="123" t="n"/>
      <c r="E64" s="123" t="n"/>
      <c r="F64" s="124" t="n"/>
      <c r="G64" s="1084" t="inlineStr">
        <is>
          <t>4级属性</t>
        </is>
      </c>
      <c r="H64" s="82" t="inlineStr">
        <is>
          <t>10</t>
        </is>
      </c>
      <c r="I64" s="83" t="inlineStr">
        <is>
          <t>888</t>
        </is>
      </c>
      <c r="J64" s="83" t="inlineStr">
        <is>
          <t>5</t>
        </is>
      </c>
      <c r="K64" s="83">
        <f>ROUNDUP((I64/2+1),0)*J64</f>
        <v/>
      </c>
      <c r="L64" s="83" t="inlineStr">
        <is>
          <t>7</t>
        </is>
      </c>
      <c r="M64" s="84" t="inlineStr">
        <is>
          <t>4%</t>
        </is>
      </c>
    </row>
    <row r="65" ht="24" customHeight="1">
      <c r="A65" s="395" t="inlineStr">
        <is>
          <t>高阶激活</t>
        </is>
      </c>
      <c r="B65" s="1370" t="inlineStr">
        <is>
          <t>对手的武器减伤百分比越高，该武器强度越高</t>
        </is>
      </c>
      <c r="C65" s="135" t="n"/>
      <c r="D65" s="135" t="n"/>
      <c r="E65" s="135" t="n"/>
      <c r="F65" s="190" t="n"/>
      <c r="G65" s="1083" t="inlineStr">
        <is>
          <t>5级属性</t>
        </is>
      </c>
      <c r="H65" s="89" t="inlineStr">
        <is>
          <t>14</t>
        </is>
      </c>
      <c r="I65" s="91" t="inlineStr">
        <is>
          <t>x</t>
        </is>
      </c>
      <c r="J65" s="91" t="inlineStr">
        <is>
          <t>x</t>
        </is>
      </c>
      <c r="K65" s="91" t="inlineStr">
        <is>
          <t>x</t>
        </is>
      </c>
      <c r="L65" s="90" t="inlineStr">
        <is>
          <t>10</t>
        </is>
      </c>
      <c r="M65" s="224" t="inlineStr">
        <is>
          <t>5%</t>
        </is>
      </c>
    </row>
    <row r="66" ht="24" customHeight="1">
      <c r="A66" s="788" t="inlineStr"/>
    </row>
    <row r="67" ht="24" customHeight="1">
      <c r="A67" s="386" t="inlineStr">
        <is>
          <t>神剑器魂</t>
        </is>
      </c>
      <c r="B67" s="688" t="inlineStr">
        <is>
          <t>战斗力</t>
        </is>
      </c>
      <c r="C67" s="989" t="inlineStr">
        <is>
          <t>材料数量</t>
        </is>
      </c>
      <c r="D67" s="989" t="inlineStr">
        <is>
          <t>冲榜名次</t>
        </is>
      </c>
      <c r="E67" s="24" t="inlineStr">
        <is>
          <t>固定伤害</t>
        </is>
      </c>
      <c r="F67" s="386" t="inlineStr">
        <is>
          <t>全部韧性</t>
        </is>
      </c>
      <c r="G67" s="386" t="inlineStr">
        <is>
          <t>初阶激活</t>
        </is>
      </c>
      <c r="H67" s="205" t="inlineStr">
        <is>
          <t>战斗力</t>
        </is>
      </c>
      <c r="I67" s="202" t="inlineStr">
        <is>
          <t>祝福值</t>
        </is>
      </c>
      <c r="J67" s="227" t="inlineStr">
        <is>
          <t>单次星团</t>
        </is>
      </c>
      <c r="K67" s="206" t="inlineStr">
        <is>
          <t>满值星团</t>
        </is>
      </c>
      <c r="L67" s="24" t="inlineStr">
        <is>
          <t>固定伤害</t>
        </is>
      </c>
      <c r="M67" s="386" t="inlineStr">
        <is>
          <t>全部韧性</t>
        </is>
      </c>
    </row>
    <row r="68" ht="24" customHeight="1">
      <c r="A68" s="664" t="inlineStr">
        <is>
          <t>初阶属性</t>
        </is>
      </c>
      <c r="B68" s="558" t="inlineStr">
        <is>
          <t>6</t>
        </is>
      </c>
      <c r="C68" s="566" t="inlineStr">
        <is>
          <t>169</t>
        </is>
      </c>
      <c r="D68" s="566" t="inlineStr">
        <is>
          <t>7~10</t>
        </is>
      </c>
      <c r="E68" s="566" t="inlineStr">
        <is>
          <t>10</t>
        </is>
      </c>
      <c r="F68" s="769" t="inlineStr">
        <is>
          <t>2%</t>
        </is>
      </c>
      <c r="G68" s="1108" t="inlineStr">
        <is>
          <t>1级属性</t>
        </is>
      </c>
      <c r="H68" s="558" t="inlineStr">
        <is>
          <t>2</t>
        </is>
      </c>
      <c r="I68" s="566" t="inlineStr">
        <is>
          <t>20</t>
        </is>
      </c>
      <c r="J68" s="566" t="inlineStr">
        <is>
          <t>2</t>
        </is>
      </c>
      <c r="K68" s="566">
        <f>ROUNDUP((I68/2+1),0)*J68</f>
        <v/>
      </c>
      <c r="L68" s="566" t="inlineStr">
        <is>
          <t>5</t>
        </is>
      </c>
      <c r="M68" s="769" t="inlineStr">
        <is>
          <t>1%</t>
        </is>
      </c>
    </row>
    <row r="69" ht="24" customHeight="1">
      <c r="A69" s="393" t="inlineStr">
        <is>
          <t>中阶属性</t>
        </is>
      </c>
      <c r="B69" s="82" t="inlineStr">
        <is>
          <t>12</t>
        </is>
      </c>
      <c r="C69" s="83" t="inlineStr">
        <is>
          <t>520</t>
        </is>
      </c>
      <c r="D69" s="83" t="inlineStr">
        <is>
          <t>2~6</t>
        </is>
      </c>
      <c r="E69" s="83" t="inlineStr">
        <is>
          <t>20</t>
        </is>
      </c>
      <c r="F69" s="84" t="inlineStr">
        <is>
          <t>4%</t>
        </is>
      </c>
      <c r="G69" s="1084" t="inlineStr">
        <is>
          <t>2级属性</t>
        </is>
      </c>
      <c r="H69" s="82" t="inlineStr">
        <is>
          <t>4</t>
        </is>
      </c>
      <c r="I69" s="83" t="inlineStr">
        <is>
          <t>160</t>
        </is>
      </c>
      <c r="J69" s="83" t="inlineStr">
        <is>
          <t>3</t>
        </is>
      </c>
      <c r="K69" s="83">
        <f>ROUNDUP((I69/2+1),0)*J69</f>
        <v/>
      </c>
      <c r="L69" s="83" t="inlineStr">
        <is>
          <t>10</t>
        </is>
      </c>
      <c r="M69" s="84" t="inlineStr">
        <is>
          <t>2%</t>
        </is>
      </c>
    </row>
    <row r="70" ht="24" customHeight="1">
      <c r="A70" s="953" t="inlineStr">
        <is>
          <t>高阶属性</t>
        </is>
      </c>
      <c r="B70" s="810" t="inlineStr">
        <is>
          <t>18</t>
        </is>
      </c>
      <c r="C70" s="343" t="inlineStr">
        <is>
          <t>999</t>
        </is>
      </c>
      <c r="D70" s="90" t="inlineStr">
        <is>
          <t>1</t>
        </is>
      </c>
      <c r="E70" s="90" t="inlineStr">
        <is>
          <t>35</t>
        </is>
      </c>
      <c r="F70" s="344" t="inlineStr">
        <is>
          <t>8%</t>
        </is>
      </c>
      <c r="G70" s="1084" t="inlineStr">
        <is>
          <t>3级属性</t>
        </is>
      </c>
      <c r="H70" s="82" t="inlineStr">
        <is>
          <t>7</t>
        </is>
      </c>
      <c r="I70" s="83" t="inlineStr">
        <is>
          <t>400</t>
        </is>
      </c>
      <c r="J70" s="83" t="inlineStr">
        <is>
          <t>4</t>
        </is>
      </c>
      <c r="K70" s="83">
        <f>ROUNDUP((I70/2+1),0)*J70</f>
        <v/>
      </c>
      <c r="L70" s="83" t="inlineStr">
        <is>
          <t>20</t>
        </is>
      </c>
      <c r="M70" s="84" t="inlineStr">
        <is>
          <t>3%</t>
        </is>
      </c>
    </row>
    <row r="71" ht="24" customHeight="1">
      <c r="A71" s="654" t="inlineStr">
        <is>
          <t>中阶激活</t>
        </is>
      </c>
      <c r="B71" s="1289" t="inlineStr">
        <is>
          <t>手持武器增伤28%</t>
        </is>
      </c>
      <c r="C71" s="123" t="n"/>
      <c r="D71" s="123" t="n"/>
      <c r="E71" s="123" t="n"/>
      <c r="F71" s="124" t="n"/>
      <c r="G71" s="1084" t="inlineStr">
        <is>
          <t>4级属性</t>
        </is>
      </c>
      <c r="H71" s="82" t="inlineStr">
        <is>
          <t>10</t>
        </is>
      </c>
      <c r="I71" s="83" t="inlineStr">
        <is>
          <t>888</t>
        </is>
      </c>
      <c r="J71" s="83" t="inlineStr">
        <is>
          <t>5</t>
        </is>
      </c>
      <c r="K71" s="83">
        <f>ROUNDUP((I71/2+1),0)*J71</f>
        <v/>
      </c>
      <c r="L71" s="83" t="inlineStr">
        <is>
          <t>30</t>
        </is>
      </c>
      <c r="M71" s="84" t="inlineStr">
        <is>
          <t>5%</t>
        </is>
      </c>
    </row>
    <row r="72" ht="24" customHeight="1">
      <c r="A72" s="395" t="inlineStr">
        <is>
          <t>高阶激活</t>
        </is>
      </c>
      <c r="B72" s="1293" t="inlineStr">
        <is>
          <t>命中对手后降低对手抗韧性12%，持续3回合</t>
        </is>
      </c>
      <c r="C72" s="135" t="n"/>
      <c r="D72" s="135" t="n"/>
      <c r="E72" s="135" t="n"/>
      <c r="F72" s="136" t="n"/>
      <c r="G72" s="1083" t="inlineStr">
        <is>
          <t>5级属性</t>
        </is>
      </c>
      <c r="H72" s="89" t="inlineStr">
        <is>
          <t>14</t>
        </is>
      </c>
      <c r="I72" s="91" t="inlineStr">
        <is>
          <t>x</t>
        </is>
      </c>
      <c r="J72" s="91" t="inlineStr">
        <is>
          <t>x</t>
        </is>
      </c>
      <c r="K72" s="91" t="inlineStr">
        <is>
          <t>x</t>
        </is>
      </c>
      <c r="L72" s="90" t="inlineStr">
        <is>
          <t>40</t>
        </is>
      </c>
      <c r="M72" s="224" t="inlineStr">
        <is>
          <t>7%</t>
        </is>
      </c>
    </row>
    <row r="73" ht="24" customHeight="1">
      <c r="A73" s="788" t="inlineStr"/>
    </row>
    <row r="74" ht="24" customHeight="1">
      <c r="A74" s="202" t="inlineStr">
        <is>
          <t>板砖器魂</t>
        </is>
      </c>
      <c r="B74" s="202" t="inlineStr">
        <is>
          <t>战斗力</t>
        </is>
      </c>
      <c r="C74" s="386" t="inlineStr">
        <is>
          <t>材料数量</t>
        </is>
      </c>
      <c r="D74" s="24" t="inlineStr">
        <is>
          <t>礼包数量</t>
        </is>
      </c>
      <c r="E74" s="24" t="inlineStr">
        <is>
          <t>中型抗穿</t>
        </is>
      </c>
      <c r="F74" s="386" t="inlineStr">
        <is>
          <t>中型穿透</t>
        </is>
      </c>
      <c r="G74" s="386" t="inlineStr">
        <is>
          <t>初阶激活</t>
        </is>
      </c>
      <c r="H74" s="95" t="inlineStr">
        <is>
          <t>战斗力</t>
        </is>
      </c>
      <c r="I74" s="230" t="inlineStr">
        <is>
          <t>祝福值</t>
        </is>
      </c>
      <c r="J74" s="230" t="inlineStr">
        <is>
          <t>单次星团</t>
        </is>
      </c>
      <c r="K74" s="230" t="inlineStr">
        <is>
          <t>满值星团</t>
        </is>
      </c>
      <c r="L74" s="249" t="inlineStr">
        <is>
          <t>中型抗穿</t>
        </is>
      </c>
      <c r="M74" s="58" t="inlineStr">
        <is>
          <t>中型穿透</t>
        </is>
      </c>
    </row>
    <row r="75" ht="24" customHeight="1">
      <c r="A75" s="664" t="inlineStr">
        <is>
          <t>初阶属性</t>
        </is>
      </c>
      <c r="B75" s="558" t="inlineStr">
        <is>
          <t>4</t>
        </is>
      </c>
      <c r="C75" s="566" t="inlineStr">
        <is>
          <t>100</t>
        </is>
      </c>
      <c r="D75" s="566" t="inlineStr">
        <is>
          <t>5</t>
        </is>
      </c>
      <c r="E75" s="566" t="inlineStr">
        <is>
          <t>1%</t>
        </is>
      </c>
      <c r="F75" s="769" t="inlineStr">
        <is>
          <t>1%</t>
        </is>
      </c>
      <c r="G75" s="1379" t="inlineStr">
        <is>
          <t>1级属性</t>
        </is>
      </c>
      <c r="H75" s="234" t="inlineStr">
        <is>
          <t>2</t>
        </is>
      </c>
      <c r="I75" s="340" t="inlineStr">
        <is>
          <t>12</t>
        </is>
      </c>
      <c r="J75" s="340" t="inlineStr">
        <is>
          <t>2</t>
        </is>
      </c>
      <c r="K75" s="340">
        <f>ROUNDUP((I75/2+1),0)*J75</f>
        <v/>
      </c>
      <c r="L75" s="340" t="inlineStr">
        <is>
          <t>0.5%</t>
        </is>
      </c>
      <c r="M75" s="207" t="inlineStr">
        <is>
          <t>0.5%</t>
        </is>
      </c>
    </row>
    <row r="76" ht="24" customHeight="1">
      <c r="A76" s="393" t="inlineStr">
        <is>
          <t>中阶属性</t>
        </is>
      </c>
      <c r="B76" s="82" t="inlineStr">
        <is>
          <t>9</t>
        </is>
      </c>
      <c r="C76" s="83" t="inlineStr">
        <is>
          <t>480</t>
        </is>
      </c>
      <c r="D76" s="83" t="inlineStr">
        <is>
          <t>20</t>
        </is>
      </c>
      <c r="E76" s="83" t="inlineStr">
        <is>
          <t>3%</t>
        </is>
      </c>
      <c r="F76" s="84" t="inlineStr">
        <is>
          <t>3%</t>
        </is>
      </c>
      <c r="G76" s="1380" t="inlineStr">
        <is>
          <t>2级属性</t>
        </is>
      </c>
      <c r="H76" s="82" t="inlineStr">
        <is>
          <t>4</t>
        </is>
      </c>
      <c r="I76" s="83" t="inlineStr">
        <is>
          <t>114</t>
        </is>
      </c>
      <c r="J76" s="83" t="inlineStr">
        <is>
          <t>3</t>
        </is>
      </c>
      <c r="K76" s="83">
        <f>ROUNDUP((I76/2+1),0)*J76</f>
        <v/>
      </c>
      <c r="L76" s="83" t="inlineStr">
        <is>
          <t>1%</t>
        </is>
      </c>
      <c r="M76" s="84" t="inlineStr">
        <is>
          <t>1%</t>
        </is>
      </c>
    </row>
    <row r="77" ht="24" customHeight="1">
      <c r="A77" s="953" t="inlineStr">
        <is>
          <t>高阶属性</t>
        </is>
      </c>
      <c r="B77" s="89" t="inlineStr">
        <is>
          <t>15</t>
        </is>
      </c>
      <c r="C77" s="90" t="inlineStr">
        <is>
          <t>888</t>
        </is>
      </c>
      <c r="D77" s="90" t="inlineStr">
        <is>
          <t>37</t>
        </is>
      </c>
      <c r="E77" s="90" t="inlineStr">
        <is>
          <t>6%</t>
        </is>
      </c>
      <c r="F77" s="224" t="inlineStr">
        <is>
          <t>6%</t>
        </is>
      </c>
      <c r="G77" s="1380" t="inlineStr">
        <is>
          <t>3级属性</t>
        </is>
      </c>
      <c r="H77" s="82" t="inlineStr">
        <is>
          <t>6</t>
        </is>
      </c>
      <c r="I77" s="83" t="inlineStr">
        <is>
          <t>332</t>
        </is>
      </c>
      <c r="J77" s="83" t="inlineStr">
        <is>
          <t>4</t>
        </is>
      </c>
      <c r="K77" s="83">
        <f>ROUNDUP((I77/2+1),0)*J77</f>
        <v/>
      </c>
      <c r="L77" s="83" t="inlineStr">
        <is>
          <t>2%</t>
        </is>
      </c>
      <c r="M77" s="84" t="inlineStr">
        <is>
          <t>2%</t>
        </is>
      </c>
    </row>
    <row r="78" ht="24" customHeight="1">
      <c r="A78" s="654" t="inlineStr">
        <is>
          <t>中阶激活</t>
        </is>
      </c>
      <c r="B78" s="1294" t="inlineStr">
        <is>
          <t>手持武器增伤20%</t>
        </is>
      </c>
      <c r="C78" s="158" t="n"/>
      <c r="D78" s="158" t="n"/>
      <c r="E78" s="158" t="n"/>
      <c r="F78" s="320" t="n"/>
      <c r="G78" s="1382" t="inlineStr">
        <is>
          <t>4级属性</t>
        </is>
      </c>
      <c r="H78" s="82" t="inlineStr">
        <is>
          <t>8</t>
        </is>
      </c>
      <c r="I78" s="83" t="inlineStr">
        <is>
          <t>800</t>
        </is>
      </c>
      <c r="J78" s="83" t="inlineStr">
        <is>
          <t>5</t>
        </is>
      </c>
      <c r="K78" s="83">
        <f>ROUNDUP((I78/2+1),0)*J78</f>
        <v/>
      </c>
      <c r="L78" s="83" t="inlineStr">
        <is>
          <t>3%</t>
        </is>
      </c>
      <c r="M78" s="84" t="inlineStr">
        <is>
          <t>3%</t>
        </is>
      </c>
    </row>
    <row r="79" ht="24" customHeight="1">
      <c r="A79" s="395" t="inlineStr">
        <is>
          <t>高阶激活</t>
        </is>
      </c>
      <c r="B79" s="1293" t="inlineStr">
        <is>
          <t>无视格挡，手持武器减伤24%</t>
        </is>
      </c>
      <c r="C79" s="135" t="n"/>
      <c r="D79" s="135" t="n"/>
      <c r="E79" s="135" t="n"/>
      <c r="F79" s="136" t="n"/>
      <c r="G79" s="1383" t="inlineStr">
        <is>
          <t>5级属性</t>
        </is>
      </c>
      <c r="H79" s="89" t="inlineStr">
        <is>
          <t>10</t>
        </is>
      </c>
      <c r="I79" s="91" t="inlineStr">
        <is>
          <t>x</t>
        </is>
      </c>
      <c r="J79" s="91" t="inlineStr">
        <is>
          <t>x</t>
        </is>
      </c>
      <c r="K79" s="91" t="inlineStr">
        <is>
          <t>x</t>
        </is>
      </c>
      <c r="L79" s="90" t="inlineStr">
        <is>
          <t>4%</t>
        </is>
      </c>
      <c r="M79" s="224" t="inlineStr">
        <is>
          <t>4%</t>
        </is>
      </c>
    </row>
    <row r="80" ht="24" customHeight="1">
      <c r="A80" s="788" t="inlineStr"/>
    </row>
    <row r="81" ht="24" customHeight="1">
      <c r="A81" s="202" t="inlineStr">
        <is>
          <t>逊金器魂</t>
        </is>
      </c>
      <c r="B81" s="118" t="inlineStr">
        <is>
          <t>战斗力</t>
        </is>
      </c>
      <c r="C81" s="389" t="inlineStr">
        <is>
          <t>材料数量</t>
        </is>
      </c>
      <c r="D81" s="388" t="inlineStr">
        <is>
          <t>礼包数量</t>
        </is>
      </c>
      <c r="E81" s="388" t="inlineStr">
        <is>
          <t>真实伤害</t>
        </is>
      </c>
      <c r="F81" s="389" t="inlineStr">
        <is>
          <t>中型穿透</t>
        </is>
      </c>
      <c r="G81" s="386" t="inlineStr">
        <is>
          <t>初阶激活</t>
        </is>
      </c>
      <c r="H81" s="670" t="inlineStr">
        <is>
          <t>战斗力</t>
        </is>
      </c>
      <c r="I81" s="96" t="inlineStr">
        <is>
          <t>祝福值</t>
        </is>
      </c>
      <c r="J81" s="96" t="inlineStr">
        <is>
          <t>单次星团</t>
        </is>
      </c>
      <c r="K81" s="96" t="inlineStr">
        <is>
          <t>满值星团</t>
        </is>
      </c>
      <c r="L81" s="388" t="inlineStr">
        <is>
          <t>真实伤害</t>
        </is>
      </c>
      <c r="M81" s="389" t="inlineStr">
        <is>
          <t>中型穿透</t>
        </is>
      </c>
    </row>
    <row r="82" ht="24" customHeight="1">
      <c r="A82" s="664" t="inlineStr">
        <is>
          <t>初阶属性</t>
        </is>
      </c>
      <c r="B82" s="234" t="inlineStr">
        <is>
          <t>4</t>
        </is>
      </c>
      <c r="C82" s="340" t="inlineStr">
        <is>
          <t>100</t>
        </is>
      </c>
      <c r="D82" s="340" t="inlineStr">
        <is>
          <t>5</t>
        </is>
      </c>
      <c r="E82" s="340" t="inlineStr">
        <is>
          <t>4</t>
        </is>
      </c>
      <c r="F82" s="207" t="inlineStr">
        <is>
          <t>1%</t>
        </is>
      </c>
      <c r="G82" s="1108" t="inlineStr">
        <is>
          <t>1级属性</t>
        </is>
      </c>
      <c r="H82" s="234" t="inlineStr">
        <is>
          <t>2</t>
        </is>
      </c>
      <c r="I82" s="340" t="inlineStr">
        <is>
          <t>12</t>
        </is>
      </c>
      <c r="J82" s="340" t="inlineStr">
        <is>
          <t>2</t>
        </is>
      </c>
      <c r="K82" s="340">
        <f>ROUNDUP((I82/2+1),0)*J82</f>
        <v/>
      </c>
      <c r="L82" s="340" t="inlineStr">
        <is>
          <t>2</t>
        </is>
      </c>
      <c r="M82" s="207" t="inlineStr">
        <is>
          <t>1%</t>
        </is>
      </c>
    </row>
    <row r="83" ht="24" customHeight="1">
      <c r="A83" s="393" t="inlineStr">
        <is>
          <t>中阶属性</t>
        </is>
      </c>
      <c r="B83" s="82" t="inlineStr">
        <is>
          <t>9</t>
        </is>
      </c>
      <c r="C83" s="83" t="inlineStr">
        <is>
          <t>480</t>
        </is>
      </c>
      <c r="D83" s="83" t="inlineStr">
        <is>
          <t>20</t>
        </is>
      </c>
      <c r="E83" s="83" t="inlineStr">
        <is>
          <t>8</t>
        </is>
      </c>
      <c r="F83" s="84" t="inlineStr">
        <is>
          <t>5%</t>
        </is>
      </c>
      <c r="G83" s="1084" t="inlineStr">
        <is>
          <t>2级属性</t>
        </is>
      </c>
      <c r="H83" s="82" t="inlineStr">
        <is>
          <t>4</t>
        </is>
      </c>
      <c r="I83" s="83" t="inlineStr">
        <is>
          <t>114</t>
        </is>
      </c>
      <c r="J83" s="83" t="inlineStr">
        <is>
          <t>3</t>
        </is>
      </c>
      <c r="K83" s="83">
        <f>ROUNDUP((I83/2+1),0)*J83</f>
        <v/>
      </c>
      <c r="L83" s="83" t="inlineStr">
        <is>
          <t>4</t>
        </is>
      </c>
      <c r="M83" s="84" t="inlineStr">
        <is>
          <t>2%</t>
        </is>
      </c>
    </row>
    <row r="84" ht="24" customHeight="1">
      <c r="A84" s="953" t="inlineStr">
        <is>
          <t>高阶属性</t>
        </is>
      </c>
      <c r="B84" s="89" t="inlineStr">
        <is>
          <t>15</t>
        </is>
      </c>
      <c r="C84" s="90" t="inlineStr">
        <is>
          <t>888</t>
        </is>
      </c>
      <c r="D84" s="90" t="inlineStr">
        <is>
          <t>37</t>
        </is>
      </c>
      <c r="E84" s="90" t="inlineStr">
        <is>
          <t>18</t>
        </is>
      </c>
      <c r="F84" s="224" t="inlineStr">
        <is>
          <t>10%</t>
        </is>
      </c>
      <c r="G84" s="1084" t="inlineStr">
        <is>
          <t>3级属性</t>
        </is>
      </c>
      <c r="H84" s="82" t="inlineStr">
        <is>
          <t>6</t>
        </is>
      </c>
      <c r="I84" s="83" t="inlineStr">
        <is>
          <t>332</t>
        </is>
      </c>
      <c r="J84" s="83" t="inlineStr">
        <is>
          <t>4</t>
        </is>
      </c>
      <c r="K84" s="83">
        <f>ROUNDUP((I84/2+1),0)*J84</f>
        <v/>
      </c>
      <c r="L84" s="83" t="inlineStr">
        <is>
          <t>6</t>
        </is>
      </c>
      <c r="M84" s="84" t="inlineStr">
        <is>
          <t>3%</t>
        </is>
      </c>
    </row>
    <row r="85" ht="24" customHeight="1">
      <c r="A85" s="654" t="inlineStr">
        <is>
          <t>中阶激活</t>
        </is>
      </c>
      <c r="B85" s="1294" t="inlineStr">
        <is>
          <t>命中对手禁止其触发门派防御技能</t>
        </is>
      </c>
      <c r="C85" s="158" t="n"/>
      <c r="D85" s="158" t="n"/>
      <c r="E85" s="158" t="n"/>
      <c r="F85" s="320" t="n"/>
      <c r="G85" s="741" t="inlineStr">
        <is>
          <t>4级属性</t>
        </is>
      </c>
      <c r="H85" s="82" t="inlineStr">
        <is>
          <t>8</t>
        </is>
      </c>
      <c r="I85" s="83" t="inlineStr">
        <is>
          <t>800</t>
        </is>
      </c>
      <c r="J85" s="83" t="inlineStr">
        <is>
          <t>5</t>
        </is>
      </c>
      <c r="K85" s="83">
        <f>ROUNDUP((I85/2+1),0)*J85</f>
        <v/>
      </c>
      <c r="L85" s="83" t="inlineStr">
        <is>
          <t>9</t>
        </is>
      </c>
      <c r="M85" s="84" t="inlineStr">
        <is>
          <t>4%</t>
        </is>
      </c>
    </row>
    <row r="86" ht="24" customHeight="1">
      <c r="A86" s="395" t="inlineStr">
        <is>
          <t>高阶激活</t>
        </is>
      </c>
      <c r="B86" s="1293" t="inlineStr">
        <is>
          <t>无视格挡，手持武器增伤32%</t>
        </is>
      </c>
      <c r="C86" s="135" t="n"/>
      <c r="D86" s="135" t="n"/>
      <c r="E86" s="135" t="n"/>
      <c r="F86" s="136" t="n"/>
      <c r="G86" s="742" t="inlineStr">
        <is>
          <t>5级属性</t>
        </is>
      </c>
      <c r="H86" s="89" t="inlineStr">
        <is>
          <t>10</t>
        </is>
      </c>
      <c r="I86" s="91" t="inlineStr">
        <is>
          <t>x</t>
        </is>
      </c>
      <c r="J86" s="91" t="inlineStr">
        <is>
          <t>x</t>
        </is>
      </c>
      <c r="K86" s="91" t="inlineStr">
        <is>
          <t>x</t>
        </is>
      </c>
      <c r="L86" s="90" t="inlineStr">
        <is>
          <t>12</t>
        </is>
      </c>
      <c r="M86" s="224" t="inlineStr">
        <is>
          <t>5%</t>
        </is>
      </c>
    </row>
    <row r="87" ht="24" customHeight="1">
      <c r="A87" s="788" t="inlineStr"/>
    </row>
    <row r="88" ht="24" customHeight="1">
      <c r="A88" s="202" t="inlineStr">
        <is>
          <t>龙脊器魂</t>
        </is>
      </c>
      <c r="B88" s="202" t="inlineStr">
        <is>
          <t>战斗力</t>
        </is>
      </c>
      <c r="C88" s="386" t="inlineStr">
        <is>
          <t>材料数量</t>
        </is>
      </c>
      <c r="D88" s="24" t="inlineStr">
        <is>
          <t>礼包数量</t>
        </is>
      </c>
      <c r="E88" s="24" t="inlineStr">
        <is>
          <t>武器穿透</t>
        </is>
      </c>
      <c r="F88" s="386" t="inlineStr">
        <is>
          <t>武器抗穿</t>
        </is>
      </c>
      <c r="G88" s="386" t="inlineStr">
        <is>
          <t>初阶激活</t>
        </is>
      </c>
      <c r="H88" s="205" t="inlineStr">
        <is>
          <t>战斗力</t>
        </is>
      </c>
      <c r="I88" s="227" t="inlineStr">
        <is>
          <t>祝福值</t>
        </is>
      </c>
      <c r="J88" s="227" t="inlineStr">
        <is>
          <t>单次星团</t>
        </is>
      </c>
      <c r="K88" s="227" t="inlineStr">
        <is>
          <t>满值星团</t>
        </is>
      </c>
      <c r="L88" s="24" t="inlineStr">
        <is>
          <t>武器穿透</t>
        </is>
      </c>
      <c r="M88" s="386" t="inlineStr">
        <is>
          <t>武器抗穿</t>
        </is>
      </c>
    </row>
    <row r="89" ht="24" customHeight="1">
      <c r="A89" s="1082" t="inlineStr">
        <is>
          <t>初阶属性</t>
        </is>
      </c>
      <c r="B89" s="558" t="inlineStr">
        <is>
          <t>4</t>
        </is>
      </c>
      <c r="C89" s="566" t="inlineStr">
        <is>
          <t>100</t>
        </is>
      </c>
      <c r="D89" s="566" t="inlineStr">
        <is>
          <t>5</t>
        </is>
      </c>
      <c r="E89" s="566" t="inlineStr">
        <is>
          <t>1%</t>
        </is>
      </c>
      <c r="F89" s="769" t="inlineStr">
        <is>
          <t>1%</t>
        </is>
      </c>
      <c r="G89" s="1377" t="inlineStr">
        <is>
          <t>1级属性</t>
        </is>
      </c>
      <c r="H89" s="683" t="inlineStr">
        <is>
          <t>2</t>
        </is>
      </c>
      <c r="I89" s="566" t="inlineStr">
        <is>
          <t>12</t>
        </is>
      </c>
      <c r="J89" s="566" t="inlineStr">
        <is>
          <t>2</t>
        </is>
      </c>
      <c r="K89" s="566">
        <f>ROUNDUP((I89/2+1),0)*J89</f>
        <v/>
      </c>
      <c r="L89" s="566" t="inlineStr">
        <is>
          <t>1%</t>
        </is>
      </c>
      <c r="M89" s="662" t="inlineStr">
        <is>
          <t>x</t>
        </is>
      </c>
    </row>
    <row r="90" ht="24" customHeight="1">
      <c r="A90" s="741" t="inlineStr">
        <is>
          <t>中阶属性</t>
        </is>
      </c>
      <c r="B90" s="82" t="inlineStr">
        <is>
          <t>9</t>
        </is>
      </c>
      <c r="C90" s="83" t="inlineStr">
        <is>
          <t>480</t>
        </is>
      </c>
      <c r="D90" s="83" t="inlineStr">
        <is>
          <t>20</t>
        </is>
      </c>
      <c r="E90" s="83" t="inlineStr">
        <is>
          <t>2%</t>
        </is>
      </c>
      <c r="F90" s="84" t="inlineStr">
        <is>
          <t>2%</t>
        </is>
      </c>
      <c r="G90" s="1378" t="inlineStr">
        <is>
          <t>2级属性</t>
        </is>
      </c>
      <c r="H90" s="239" t="inlineStr">
        <is>
          <t>4</t>
        </is>
      </c>
      <c r="I90" s="83" t="inlineStr">
        <is>
          <t>114</t>
        </is>
      </c>
      <c r="J90" s="83" t="inlineStr">
        <is>
          <t>3</t>
        </is>
      </c>
      <c r="K90" s="83">
        <f>ROUNDUP((I90/2+1),0)*J90</f>
        <v/>
      </c>
      <c r="L90" s="83" t="inlineStr">
        <is>
          <t>2%</t>
        </is>
      </c>
      <c r="M90" s="84" t="inlineStr">
        <is>
          <t>1%</t>
        </is>
      </c>
    </row>
    <row r="91" ht="24" customHeight="1">
      <c r="A91" s="1308" t="inlineStr">
        <is>
          <t>高阶属性</t>
        </is>
      </c>
      <c r="B91" s="89" t="inlineStr">
        <is>
          <t>15</t>
        </is>
      </c>
      <c r="C91" s="90" t="inlineStr">
        <is>
          <t>888</t>
        </is>
      </c>
      <c r="D91" s="90" t="inlineStr">
        <is>
          <t>37</t>
        </is>
      </c>
      <c r="E91" s="90" t="inlineStr">
        <is>
          <t>4%</t>
        </is>
      </c>
      <c r="F91" s="224" t="inlineStr">
        <is>
          <t>3%</t>
        </is>
      </c>
      <c r="G91" s="1378" t="inlineStr">
        <is>
          <t>3级属性</t>
        </is>
      </c>
      <c r="H91" s="239" t="inlineStr">
        <is>
          <t>6</t>
        </is>
      </c>
      <c r="I91" s="83" t="inlineStr">
        <is>
          <t>332</t>
        </is>
      </c>
      <c r="J91" s="83" t="inlineStr">
        <is>
          <t>4</t>
        </is>
      </c>
      <c r="K91" s="83">
        <f>ROUNDUP((I91/2+1),0)*J91</f>
        <v/>
      </c>
      <c r="L91" s="83" t="inlineStr">
        <is>
          <t>3%</t>
        </is>
      </c>
      <c r="M91" s="84" t="inlineStr">
        <is>
          <t>2%</t>
        </is>
      </c>
    </row>
    <row r="92" ht="24" customHeight="1">
      <c r="A92" s="740" t="inlineStr">
        <is>
          <t>中阶激活</t>
        </is>
      </c>
      <c r="B92" s="1381" t="inlineStr">
        <is>
          <t>必中</t>
        </is>
      </c>
      <c r="C92" s="158" t="n"/>
      <c r="D92" s="158" t="n"/>
      <c r="E92" s="158" t="n"/>
      <c r="F92" s="159" t="n"/>
      <c r="G92" s="263" t="inlineStr">
        <is>
          <t>4级属性</t>
        </is>
      </c>
      <c r="H92" s="239" t="inlineStr">
        <is>
          <t>8</t>
        </is>
      </c>
      <c r="I92" s="83" t="inlineStr">
        <is>
          <t>800</t>
        </is>
      </c>
      <c r="J92" s="83" t="inlineStr">
        <is>
          <t>5</t>
        </is>
      </c>
      <c r="K92" s="83">
        <f>ROUNDUP((I92/2+1),0)*J92</f>
        <v/>
      </c>
      <c r="L92" s="83" t="inlineStr">
        <is>
          <t>4%</t>
        </is>
      </c>
      <c r="M92" s="84" t="inlineStr">
        <is>
          <t>3%</t>
        </is>
      </c>
    </row>
    <row r="93" ht="24" customHeight="1">
      <c r="A93" s="742" t="inlineStr">
        <is>
          <t>高阶激活</t>
        </is>
      </c>
      <c r="B93" s="1370" t="inlineStr">
        <is>
          <t>对手的武器减伤百分比越高，该武器强度越高</t>
        </is>
      </c>
      <c r="C93" s="135" t="n"/>
      <c r="D93" s="135" t="n"/>
      <c r="E93" s="135" t="n"/>
      <c r="F93" s="190" t="n"/>
      <c r="G93" s="267" t="inlineStr">
        <is>
          <t>5级属性</t>
        </is>
      </c>
      <c r="H93" s="268" t="inlineStr">
        <is>
          <t>10</t>
        </is>
      </c>
      <c r="I93" s="91" t="inlineStr">
        <is>
          <t>x</t>
        </is>
      </c>
      <c r="J93" s="91" t="inlineStr">
        <is>
          <t>x</t>
        </is>
      </c>
      <c r="K93" s="91" t="inlineStr">
        <is>
          <t>x</t>
        </is>
      </c>
      <c r="L93" s="90" t="inlineStr">
        <is>
          <t>5%</t>
        </is>
      </c>
      <c r="M93" s="224" t="inlineStr">
        <is>
          <t>4%</t>
        </is>
      </c>
    </row>
    <row r="94" ht="24" customHeight="1">
      <c r="A94" s="788" t="inlineStr"/>
    </row>
    <row r="95" ht="24" customHeight="1">
      <c r="A95" s="989" t="inlineStr">
        <is>
          <t>神弓器魂</t>
        </is>
      </c>
      <c r="B95" s="202" t="inlineStr">
        <is>
          <t>战斗力</t>
        </is>
      </c>
      <c r="C95" s="386" t="inlineStr">
        <is>
          <t>材料数量</t>
        </is>
      </c>
      <c r="D95" s="24" t="inlineStr">
        <is>
          <t>礼包数量</t>
        </is>
      </c>
      <c r="E95" s="24" t="inlineStr">
        <is>
          <t>固定伤害</t>
        </is>
      </c>
      <c r="F95" s="386" t="inlineStr">
        <is>
          <t>武器穿透</t>
        </is>
      </c>
      <c r="G95" s="628" t="inlineStr">
        <is>
          <t>初阶激活</t>
        </is>
      </c>
      <c r="H95" s="205" t="inlineStr">
        <is>
          <t>战斗力</t>
        </is>
      </c>
      <c r="I95" s="227" t="inlineStr">
        <is>
          <t>祝福值</t>
        </is>
      </c>
      <c r="J95" s="227" t="inlineStr">
        <is>
          <t>单次星团</t>
        </is>
      </c>
      <c r="K95" s="227" t="inlineStr">
        <is>
          <t>满值星团</t>
        </is>
      </c>
      <c r="L95" s="24" t="inlineStr">
        <is>
          <t>固定伤害</t>
        </is>
      </c>
      <c r="M95" s="386" t="inlineStr">
        <is>
          <t>武器穿透</t>
        </is>
      </c>
    </row>
    <row r="96" ht="24" customHeight="1">
      <c r="A96" s="1082" t="inlineStr">
        <is>
          <t>初阶属性</t>
        </is>
      </c>
      <c r="B96" s="558" t="inlineStr">
        <is>
          <t>4</t>
        </is>
      </c>
      <c r="C96" s="566" t="inlineStr">
        <is>
          <t>100</t>
        </is>
      </c>
      <c r="D96" s="566" t="inlineStr">
        <is>
          <t>5</t>
        </is>
      </c>
      <c r="E96" s="566" t="inlineStr">
        <is>
          <t>10</t>
        </is>
      </c>
      <c r="F96" s="769" t="inlineStr">
        <is>
          <t>1%</t>
        </is>
      </c>
      <c r="G96" s="1377" t="inlineStr">
        <is>
          <t>1级属性</t>
        </is>
      </c>
      <c r="H96" s="683" t="inlineStr">
        <is>
          <t>2</t>
        </is>
      </c>
      <c r="I96" s="566" t="inlineStr">
        <is>
          <t>12</t>
        </is>
      </c>
      <c r="J96" s="566" t="inlineStr">
        <is>
          <t>2</t>
        </is>
      </c>
      <c r="K96" s="566">
        <f>ROUNDUP((I96/2+1),0)*J96</f>
        <v/>
      </c>
      <c r="L96" s="566" t="inlineStr">
        <is>
          <t>5</t>
        </is>
      </c>
      <c r="M96" s="219" t="inlineStr">
        <is>
          <t>1%</t>
        </is>
      </c>
    </row>
    <row r="97" ht="24" customHeight="1">
      <c r="A97" s="741" t="inlineStr">
        <is>
          <t>中阶属性</t>
        </is>
      </c>
      <c r="B97" s="82" t="inlineStr">
        <is>
          <t>9</t>
        </is>
      </c>
      <c r="C97" s="83" t="inlineStr">
        <is>
          <t>480</t>
        </is>
      </c>
      <c r="D97" s="83" t="inlineStr">
        <is>
          <t>20</t>
        </is>
      </c>
      <c r="E97" s="83" t="inlineStr">
        <is>
          <t>20</t>
        </is>
      </c>
      <c r="F97" s="84" t="inlineStr">
        <is>
          <t>2%</t>
        </is>
      </c>
      <c r="G97" s="1378" t="inlineStr">
        <is>
          <t>2级属性</t>
        </is>
      </c>
      <c r="H97" s="239" t="inlineStr">
        <is>
          <t>4</t>
        </is>
      </c>
      <c r="I97" s="83" t="inlineStr">
        <is>
          <t>114</t>
        </is>
      </c>
      <c r="J97" s="83" t="inlineStr">
        <is>
          <t>3</t>
        </is>
      </c>
      <c r="K97" s="83">
        <f>ROUNDUP((I97/2+1),0)*J97</f>
        <v/>
      </c>
      <c r="L97" s="83" t="inlineStr">
        <is>
          <t>10</t>
        </is>
      </c>
      <c r="M97" s="84" t="inlineStr">
        <is>
          <t>2%</t>
        </is>
      </c>
    </row>
    <row r="98" ht="24" customHeight="1">
      <c r="A98" s="1308" t="inlineStr">
        <is>
          <t>高阶属性</t>
        </is>
      </c>
      <c r="B98" s="89" t="inlineStr">
        <is>
          <t>15</t>
        </is>
      </c>
      <c r="C98" s="90" t="inlineStr">
        <is>
          <t>888</t>
        </is>
      </c>
      <c r="D98" s="90" t="inlineStr">
        <is>
          <t>37</t>
        </is>
      </c>
      <c r="E98" s="90" t="inlineStr">
        <is>
          <t>35</t>
        </is>
      </c>
      <c r="F98" s="224" t="inlineStr">
        <is>
          <t>4%</t>
        </is>
      </c>
      <c r="G98" s="1378" t="inlineStr">
        <is>
          <t>3级属性</t>
        </is>
      </c>
      <c r="H98" s="239" t="inlineStr">
        <is>
          <t>6</t>
        </is>
      </c>
      <c r="I98" s="83" t="inlineStr">
        <is>
          <t>332</t>
        </is>
      </c>
      <c r="J98" s="83" t="inlineStr">
        <is>
          <t>4</t>
        </is>
      </c>
      <c r="K98" s="83">
        <f>ROUNDUP((I98/2+1),0)*J98</f>
        <v/>
      </c>
      <c r="L98" s="83" t="inlineStr">
        <is>
          <t>20</t>
        </is>
      </c>
      <c r="M98" s="84" t="inlineStr">
        <is>
          <t>3%</t>
        </is>
      </c>
    </row>
    <row r="99" ht="24" customHeight="1">
      <c r="A99" s="740" t="inlineStr">
        <is>
          <t>中阶激活</t>
        </is>
      </c>
      <c r="B99" s="1381" t="inlineStr">
        <is>
          <t>必中</t>
        </is>
      </c>
      <c r="C99" s="158" t="n"/>
      <c r="D99" s="158" t="n"/>
      <c r="E99" s="158" t="n"/>
      <c r="F99" s="159" t="n"/>
      <c r="G99" s="263" t="inlineStr">
        <is>
          <t>4级属性</t>
        </is>
      </c>
      <c r="H99" s="239" t="inlineStr">
        <is>
          <t>8</t>
        </is>
      </c>
      <c r="I99" s="83" t="inlineStr">
        <is>
          <t>800</t>
        </is>
      </c>
      <c r="J99" s="83" t="inlineStr">
        <is>
          <t>5</t>
        </is>
      </c>
      <c r="K99" s="83">
        <f>ROUNDUP((I99/2+1),0)*J99</f>
        <v/>
      </c>
      <c r="L99" s="83" t="inlineStr">
        <is>
          <t>30</t>
        </is>
      </c>
      <c r="M99" s="84" t="inlineStr">
        <is>
          <t>4%</t>
        </is>
      </c>
    </row>
    <row r="100" ht="24" customHeight="1">
      <c r="A100" s="742" t="inlineStr">
        <is>
          <t>高阶激活</t>
        </is>
      </c>
      <c r="B100" s="1370" t="inlineStr">
        <is>
          <t>无视格挡，手持武器增伤36%</t>
        </is>
      </c>
      <c r="C100" s="135" t="n"/>
      <c r="D100" s="135" t="n"/>
      <c r="E100" s="135" t="n"/>
      <c r="F100" s="190" t="n"/>
      <c r="G100" s="267" t="inlineStr">
        <is>
          <t>5级属性</t>
        </is>
      </c>
      <c r="H100" s="268" t="inlineStr">
        <is>
          <t>10</t>
        </is>
      </c>
      <c r="I100" s="91" t="inlineStr">
        <is>
          <t>x</t>
        </is>
      </c>
      <c r="J100" s="91" t="inlineStr">
        <is>
          <t>x</t>
        </is>
      </c>
      <c r="K100" s="91" t="inlineStr">
        <is>
          <t>x</t>
        </is>
      </c>
      <c r="L100" s="90" t="inlineStr">
        <is>
          <t>40</t>
        </is>
      </c>
      <c r="M100" s="224" t="inlineStr">
        <is>
          <t>5%</t>
        </is>
      </c>
    </row>
    <row r="101" ht="24" customHeight="1">
      <c r="A101" s="788" t="inlineStr"/>
    </row>
    <row r="102" ht="24" customHeight="1">
      <c r="A102" s="202" t="inlineStr">
        <is>
          <t>穿刺器魂</t>
        </is>
      </c>
      <c r="B102" s="202" t="inlineStr">
        <is>
          <t>战斗力</t>
        </is>
      </c>
      <c r="C102" s="386" t="inlineStr">
        <is>
          <t>材料数量</t>
        </is>
      </c>
      <c r="D102" s="24" t="inlineStr">
        <is>
          <t>礼包数量</t>
        </is>
      </c>
      <c r="E102" s="24" t="inlineStr">
        <is>
          <t>武器暴减</t>
        </is>
      </c>
      <c r="F102" s="386" t="inlineStr">
        <is>
          <t>中型穿透</t>
        </is>
      </c>
      <c r="G102" s="386" t="inlineStr">
        <is>
          <t>初阶激活</t>
        </is>
      </c>
      <c r="H102" s="205" t="inlineStr">
        <is>
          <t>战斗力</t>
        </is>
      </c>
      <c r="I102" s="227" t="inlineStr">
        <is>
          <t>祝福值</t>
        </is>
      </c>
      <c r="J102" s="227" t="inlineStr">
        <is>
          <t>单次星团</t>
        </is>
      </c>
      <c r="K102" s="227" t="inlineStr">
        <is>
          <t>满值星团</t>
        </is>
      </c>
      <c r="L102" s="24" t="inlineStr">
        <is>
          <t>武器暴减</t>
        </is>
      </c>
      <c r="M102" s="386" t="inlineStr">
        <is>
          <t>中型穿透</t>
        </is>
      </c>
    </row>
    <row r="103" ht="24" customHeight="1">
      <c r="A103" s="664" t="inlineStr">
        <is>
          <t>初阶属性</t>
        </is>
      </c>
      <c r="B103" s="558" t="inlineStr">
        <is>
          <t>4</t>
        </is>
      </c>
      <c r="C103" s="566" t="inlineStr">
        <is>
          <t>100</t>
        </is>
      </c>
      <c r="D103" s="566" t="inlineStr">
        <is>
          <t>5</t>
        </is>
      </c>
      <c r="E103" s="566" t="inlineStr">
        <is>
          <t>1%</t>
        </is>
      </c>
      <c r="F103" s="769" t="inlineStr">
        <is>
          <t>1%</t>
        </is>
      </c>
      <c r="G103" s="1377" t="inlineStr">
        <is>
          <t>1级属性</t>
        </is>
      </c>
      <c r="H103" s="683" t="inlineStr">
        <is>
          <t>2</t>
        </is>
      </c>
      <c r="I103" s="566" t="inlineStr">
        <is>
          <t>12</t>
        </is>
      </c>
      <c r="J103" s="566" t="inlineStr">
        <is>
          <t>2</t>
        </is>
      </c>
      <c r="K103" s="566">
        <f>ROUNDUP((I103/2+1),0)*J103</f>
        <v/>
      </c>
      <c r="L103" s="566" t="inlineStr">
        <is>
          <t>1%</t>
        </is>
      </c>
      <c r="M103" s="769" t="inlineStr">
        <is>
          <t>1%</t>
        </is>
      </c>
    </row>
    <row r="104" ht="24" customHeight="1">
      <c r="A104" s="393" t="inlineStr">
        <is>
          <t>中阶属性</t>
        </is>
      </c>
      <c r="B104" s="82" t="inlineStr">
        <is>
          <t>9</t>
        </is>
      </c>
      <c r="C104" s="83" t="inlineStr">
        <is>
          <t>480</t>
        </is>
      </c>
      <c r="D104" s="83" t="inlineStr">
        <is>
          <t>20</t>
        </is>
      </c>
      <c r="E104" s="83" t="inlineStr">
        <is>
          <t>4%</t>
        </is>
      </c>
      <c r="F104" s="84" t="inlineStr">
        <is>
          <t>4%</t>
        </is>
      </c>
      <c r="G104" s="1378" t="inlineStr">
        <is>
          <t>2级属性</t>
        </is>
      </c>
      <c r="H104" s="239" t="inlineStr">
        <is>
          <t>4</t>
        </is>
      </c>
      <c r="I104" s="83" t="inlineStr">
        <is>
          <t>114</t>
        </is>
      </c>
      <c r="J104" s="83" t="inlineStr">
        <is>
          <t>3</t>
        </is>
      </c>
      <c r="K104" s="83">
        <f>ROUNDUP((I104/2+1),0)*J104</f>
        <v/>
      </c>
      <c r="L104" s="83" t="inlineStr">
        <is>
          <t>2%</t>
        </is>
      </c>
      <c r="M104" s="84" t="inlineStr">
        <is>
          <t>2%</t>
        </is>
      </c>
    </row>
    <row r="105" ht="24" customHeight="1">
      <c r="A105" s="953" t="inlineStr">
        <is>
          <t>高阶属性</t>
        </is>
      </c>
      <c r="B105" s="89" t="inlineStr">
        <is>
          <t>15</t>
        </is>
      </c>
      <c r="C105" s="90" t="inlineStr">
        <is>
          <t>888</t>
        </is>
      </c>
      <c r="D105" s="90" t="inlineStr">
        <is>
          <t>37</t>
        </is>
      </c>
      <c r="E105" s="90" t="inlineStr">
        <is>
          <t>9%</t>
        </is>
      </c>
      <c r="F105" s="224" t="inlineStr">
        <is>
          <t>9%</t>
        </is>
      </c>
      <c r="G105" s="1378" t="inlineStr">
        <is>
          <t>3级属性</t>
        </is>
      </c>
      <c r="H105" s="239" t="inlineStr">
        <is>
          <t>6</t>
        </is>
      </c>
      <c r="I105" s="83" t="inlineStr">
        <is>
          <t>332</t>
        </is>
      </c>
      <c r="J105" s="83" t="inlineStr">
        <is>
          <t>4</t>
        </is>
      </c>
      <c r="K105" s="83">
        <f>ROUNDUP((I105/2+1),0)*J105</f>
        <v/>
      </c>
      <c r="L105" s="83" t="inlineStr">
        <is>
          <t>3%</t>
        </is>
      </c>
      <c r="M105" s="84" t="inlineStr">
        <is>
          <t>3%</t>
        </is>
      </c>
    </row>
    <row r="106" ht="24" customHeight="1">
      <c r="A106" s="654" t="inlineStr">
        <is>
          <t>中阶激活</t>
        </is>
      </c>
      <c r="B106" s="1294" t="inlineStr">
        <is>
          <t>命中对手禁止其触发门派防御技能</t>
        </is>
      </c>
      <c r="C106" s="158" t="n"/>
      <c r="D106" s="158" t="n"/>
      <c r="E106" s="158" t="n"/>
      <c r="F106" s="320" t="n"/>
      <c r="G106" s="263" t="inlineStr">
        <is>
          <t>4级属性</t>
        </is>
      </c>
      <c r="H106" s="239" t="inlineStr">
        <is>
          <t>8</t>
        </is>
      </c>
      <c r="I106" s="83" t="inlineStr">
        <is>
          <t>800</t>
        </is>
      </c>
      <c r="J106" s="83" t="inlineStr">
        <is>
          <t>5</t>
        </is>
      </c>
      <c r="K106" s="83">
        <f>ROUNDUP((I106/2+1),0)*J106</f>
        <v/>
      </c>
      <c r="L106" s="83" t="inlineStr">
        <is>
          <t>5%</t>
        </is>
      </c>
      <c r="M106" s="84" t="inlineStr">
        <is>
          <t>4%</t>
        </is>
      </c>
    </row>
    <row r="107" ht="24" customHeight="1">
      <c r="A107" s="395" t="inlineStr">
        <is>
          <t>高阶激活</t>
        </is>
      </c>
      <c r="B107" s="1293" t="inlineStr">
        <is>
          <t>造成的最终全量伤害提升18%</t>
        </is>
      </c>
      <c r="C107" s="135" t="n"/>
      <c r="D107" s="135" t="n"/>
      <c r="E107" s="135" t="n"/>
      <c r="F107" s="136" t="n"/>
      <c r="G107" s="267" t="inlineStr">
        <is>
          <t>5级属性</t>
        </is>
      </c>
      <c r="H107" s="268" t="inlineStr">
        <is>
          <t>10</t>
        </is>
      </c>
      <c r="I107" s="91" t="inlineStr">
        <is>
          <t>x</t>
        </is>
      </c>
      <c r="J107" s="91" t="inlineStr">
        <is>
          <t>x</t>
        </is>
      </c>
      <c r="K107" s="91" t="inlineStr">
        <is>
          <t>x</t>
        </is>
      </c>
      <c r="L107" s="90" t="inlineStr">
        <is>
          <t>7%</t>
        </is>
      </c>
      <c r="M107" s="224" t="inlineStr">
        <is>
          <t>5%</t>
        </is>
      </c>
    </row>
    <row r="108" ht="24" customHeight="1">
      <c r="A108" s="788" t="inlineStr"/>
    </row>
    <row r="109" ht="24" customHeight="1">
      <c r="A109" s="202" t="inlineStr">
        <is>
          <t>折凳器魂</t>
        </is>
      </c>
      <c r="B109" s="202" t="inlineStr">
        <is>
          <t>战斗力</t>
        </is>
      </c>
      <c r="C109" s="386" t="inlineStr">
        <is>
          <t>材料数量</t>
        </is>
      </c>
      <c r="D109" s="989" t="inlineStr">
        <is>
          <t>礼包数量</t>
        </is>
      </c>
      <c r="E109" s="24" t="inlineStr">
        <is>
          <t>固定伤害</t>
        </is>
      </c>
      <c r="F109" s="386" t="inlineStr">
        <is>
          <t>中型穿透</t>
        </is>
      </c>
      <c r="G109" s="386" t="inlineStr">
        <is>
          <t>初阶激活</t>
        </is>
      </c>
      <c r="H109" s="205" t="inlineStr">
        <is>
          <t>战斗力</t>
        </is>
      </c>
      <c r="I109" s="227" t="inlineStr">
        <is>
          <t>祝福值</t>
        </is>
      </c>
      <c r="J109" s="227" t="inlineStr">
        <is>
          <t>单次星团</t>
        </is>
      </c>
      <c r="K109" s="227" t="inlineStr">
        <is>
          <t>满值星团</t>
        </is>
      </c>
      <c r="L109" s="24" t="inlineStr">
        <is>
          <t>固定伤害</t>
        </is>
      </c>
      <c r="M109" s="386" t="inlineStr">
        <is>
          <t>中型穿透</t>
        </is>
      </c>
    </row>
    <row r="110" ht="24" customHeight="1">
      <c r="A110" s="664" t="inlineStr">
        <is>
          <t>初阶属性</t>
        </is>
      </c>
      <c r="B110" s="558" t="inlineStr">
        <is>
          <t>4</t>
        </is>
      </c>
      <c r="C110" s="566" t="inlineStr">
        <is>
          <t>100</t>
        </is>
      </c>
      <c r="D110" s="566" t="inlineStr">
        <is>
          <t>5</t>
        </is>
      </c>
      <c r="E110" s="566" t="inlineStr">
        <is>
          <t>10</t>
        </is>
      </c>
      <c r="F110" s="769" t="inlineStr">
        <is>
          <t>1%</t>
        </is>
      </c>
      <c r="G110" s="1377" t="inlineStr">
        <is>
          <t>1级属性</t>
        </is>
      </c>
      <c r="H110" s="683" t="inlineStr">
        <is>
          <t>2</t>
        </is>
      </c>
      <c r="I110" s="566" t="inlineStr">
        <is>
          <t>12</t>
        </is>
      </c>
      <c r="J110" s="566" t="inlineStr">
        <is>
          <t>2</t>
        </is>
      </c>
      <c r="K110" s="566">
        <f>ROUNDUP((I110/2+1),0)*J110</f>
        <v/>
      </c>
      <c r="L110" s="566" t="inlineStr">
        <is>
          <t>5</t>
        </is>
      </c>
      <c r="M110" s="769" t="inlineStr">
        <is>
          <t>1%</t>
        </is>
      </c>
    </row>
    <row r="111" ht="24" customHeight="1">
      <c r="A111" s="393" t="inlineStr">
        <is>
          <t>中阶属性</t>
        </is>
      </c>
      <c r="B111" s="82" t="inlineStr">
        <is>
          <t>9</t>
        </is>
      </c>
      <c r="C111" s="83" t="inlineStr">
        <is>
          <t>480</t>
        </is>
      </c>
      <c r="D111" s="83" t="inlineStr">
        <is>
          <t>20</t>
        </is>
      </c>
      <c r="E111" s="83" t="inlineStr">
        <is>
          <t>20</t>
        </is>
      </c>
      <c r="F111" s="84" t="inlineStr">
        <is>
          <t>3%</t>
        </is>
      </c>
      <c r="G111" s="1378" t="inlineStr">
        <is>
          <t>2级属性</t>
        </is>
      </c>
      <c r="H111" s="239" t="inlineStr">
        <is>
          <t>4</t>
        </is>
      </c>
      <c r="I111" s="83" t="inlineStr">
        <is>
          <t>114</t>
        </is>
      </c>
      <c r="J111" s="83" t="inlineStr">
        <is>
          <t>3</t>
        </is>
      </c>
      <c r="K111" s="83">
        <f>ROUNDUP((I111/2+1),0)*J111</f>
        <v/>
      </c>
      <c r="L111" s="83" t="inlineStr">
        <is>
          <t>10</t>
        </is>
      </c>
      <c r="M111" s="84" t="inlineStr">
        <is>
          <t>2%</t>
        </is>
      </c>
    </row>
    <row r="112" ht="24" customHeight="1">
      <c r="A112" s="953" t="inlineStr">
        <is>
          <t>高阶属性</t>
        </is>
      </c>
      <c r="B112" s="89" t="inlineStr">
        <is>
          <t>15</t>
        </is>
      </c>
      <c r="C112" s="90" t="inlineStr">
        <is>
          <t>888</t>
        </is>
      </c>
      <c r="D112" s="90" t="inlineStr">
        <is>
          <t>37</t>
        </is>
      </c>
      <c r="E112" s="90" t="inlineStr">
        <is>
          <t>35</t>
        </is>
      </c>
      <c r="F112" s="224" t="inlineStr">
        <is>
          <t>5%</t>
        </is>
      </c>
      <c r="G112" s="1378" t="inlineStr">
        <is>
          <t>3级属性</t>
        </is>
      </c>
      <c r="H112" s="239" t="inlineStr">
        <is>
          <t>6</t>
        </is>
      </c>
      <c r="I112" s="83" t="inlineStr">
        <is>
          <t>332</t>
        </is>
      </c>
      <c r="J112" s="83" t="inlineStr">
        <is>
          <t>4</t>
        </is>
      </c>
      <c r="K112" s="83">
        <f>ROUNDUP((I112/2+1),0)*J112</f>
        <v/>
      </c>
      <c r="L112" s="83" t="inlineStr">
        <is>
          <t>20</t>
        </is>
      </c>
      <c r="M112" s="84" t="inlineStr">
        <is>
          <t>3%</t>
        </is>
      </c>
    </row>
    <row r="113" ht="24" customHeight="1">
      <c r="A113" s="654" t="inlineStr">
        <is>
          <t>中阶激活</t>
        </is>
      </c>
      <c r="B113" s="1294" t="inlineStr">
        <is>
          <t>命中对手禁止其触发门派防御技能</t>
        </is>
      </c>
      <c r="C113" s="158" t="n"/>
      <c r="D113" s="158" t="n"/>
      <c r="E113" s="158" t="n"/>
      <c r="F113" s="320" t="n"/>
      <c r="G113" s="263" t="inlineStr">
        <is>
          <t>4级属性</t>
        </is>
      </c>
      <c r="H113" s="239" t="inlineStr">
        <is>
          <t>8</t>
        </is>
      </c>
      <c r="I113" s="83" t="inlineStr">
        <is>
          <t>800</t>
        </is>
      </c>
      <c r="J113" s="83" t="inlineStr">
        <is>
          <t>5</t>
        </is>
      </c>
      <c r="K113" s="83">
        <f>ROUNDUP((I113/2+1),0)*J113</f>
        <v/>
      </c>
      <c r="L113" s="83" t="inlineStr">
        <is>
          <t>30</t>
        </is>
      </c>
      <c r="M113" s="84" t="inlineStr">
        <is>
          <t>4%</t>
        </is>
      </c>
    </row>
    <row r="114" ht="24" customHeight="1">
      <c r="A114" s="395" t="inlineStr">
        <is>
          <t>高阶激活</t>
        </is>
      </c>
      <c r="B114" s="1293" t="inlineStr">
        <is>
          <t>命中对手后每回合对手额外损失其3%最大生命值，持续2回合</t>
        </is>
      </c>
      <c r="C114" s="135" t="n"/>
      <c r="D114" s="135" t="n"/>
      <c r="E114" s="135" t="n"/>
      <c r="F114" s="136" t="n"/>
      <c r="G114" s="267" t="inlineStr">
        <is>
          <t>5级属性</t>
        </is>
      </c>
      <c r="H114" s="268" t="inlineStr">
        <is>
          <t>10</t>
        </is>
      </c>
      <c r="I114" s="91" t="inlineStr">
        <is>
          <t>x</t>
        </is>
      </c>
      <c r="J114" s="91" t="inlineStr">
        <is>
          <t>x</t>
        </is>
      </c>
      <c r="K114" s="91" t="inlineStr">
        <is>
          <t>x</t>
        </is>
      </c>
      <c r="L114" s="90" t="inlineStr">
        <is>
          <t>40</t>
        </is>
      </c>
      <c r="M114" s="224" t="inlineStr">
        <is>
          <t>5%</t>
        </is>
      </c>
    </row>
    <row r="115" ht="24" customHeight="1">
      <c r="A115" s="788" t="inlineStr"/>
    </row>
    <row r="116" ht="24" customHeight="1">
      <c r="A116" s="386" t="inlineStr">
        <is>
          <t>星杖器魂</t>
        </is>
      </c>
      <c r="B116" s="688" t="inlineStr">
        <is>
          <t>战斗力</t>
        </is>
      </c>
      <c r="C116" s="989" t="inlineStr">
        <is>
          <t>材料数量</t>
        </is>
      </c>
      <c r="D116" s="24" t="inlineStr">
        <is>
          <t>礼包数量</t>
        </is>
      </c>
      <c r="E116" s="24" t="inlineStr">
        <is>
          <t>力量值</t>
        </is>
      </c>
      <c r="F116" s="386" t="inlineStr">
        <is>
          <t>小型穿透</t>
        </is>
      </c>
      <c r="G116" s="386" t="inlineStr">
        <is>
          <t>初阶激活</t>
        </is>
      </c>
      <c r="H116" s="688" t="inlineStr">
        <is>
          <t>战斗力</t>
        </is>
      </c>
      <c r="I116" s="202" t="inlineStr">
        <is>
          <t>祝福值</t>
        </is>
      </c>
      <c r="J116" s="227" t="inlineStr">
        <is>
          <t>单次星团</t>
        </is>
      </c>
      <c r="K116" s="228" t="inlineStr">
        <is>
          <t>满值星团</t>
        </is>
      </c>
      <c r="L116" s="24" t="inlineStr">
        <is>
          <t>力量值</t>
        </is>
      </c>
      <c r="M116" s="386" t="inlineStr">
        <is>
          <t>小型穿透</t>
        </is>
      </c>
    </row>
    <row r="117" ht="24" customHeight="1">
      <c r="A117" s="1082" t="inlineStr">
        <is>
          <t>初阶属性</t>
        </is>
      </c>
      <c r="B117" s="558" t="inlineStr">
        <is>
          <t>4</t>
        </is>
      </c>
      <c r="C117" s="566" t="inlineStr">
        <is>
          <t>100</t>
        </is>
      </c>
      <c r="D117" s="566" t="inlineStr">
        <is>
          <t>5</t>
        </is>
      </c>
      <c r="E117" s="566" t="inlineStr">
        <is>
          <t>4</t>
        </is>
      </c>
      <c r="F117" s="769" t="inlineStr">
        <is>
          <t>1%</t>
        </is>
      </c>
      <c r="G117" s="876" t="inlineStr">
        <is>
          <t>1级属性</t>
        </is>
      </c>
      <c r="H117" s="232" t="inlineStr">
        <is>
          <t>2</t>
        </is>
      </c>
      <c r="I117" s="291" t="inlineStr">
        <is>
          <t>12</t>
        </is>
      </c>
      <c r="J117" s="291" t="inlineStr">
        <is>
          <t>2</t>
        </is>
      </c>
      <c r="K117" s="291">
        <f>ROUNDUP((I117/2+1),0)*J117</f>
        <v/>
      </c>
      <c r="L117" s="291" t="inlineStr">
        <is>
          <t>3</t>
        </is>
      </c>
      <c r="M117" s="769" t="inlineStr">
        <is>
          <t>1%</t>
        </is>
      </c>
    </row>
    <row r="118" ht="24" customHeight="1">
      <c r="A118" s="741" t="inlineStr">
        <is>
          <t>中阶属性</t>
        </is>
      </c>
      <c r="B118" s="82" t="inlineStr">
        <is>
          <t>9</t>
        </is>
      </c>
      <c r="C118" s="83" t="inlineStr">
        <is>
          <t>480</t>
        </is>
      </c>
      <c r="D118" s="83" t="inlineStr">
        <is>
          <t>20</t>
        </is>
      </c>
      <c r="E118" s="83" t="inlineStr">
        <is>
          <t>10</t>
        </is>
      </c>
      <c r="F118" s="84" t="inlineStr">
        <is>
          <t>4%</t>
        </is>
      </c>
      <c r="G118" s="263" t="inlineStr">
        <is>
          <t>2级属性</t>
        </is>
      </c>
      <c r="H118" s="237" t="inlineStr">
        <is>
          <t>4</t>
        </is>
      </c>
      <c r="I118" s="83" t="inlineStr">
        <is>
          <t>114</t>
        </is>
      </c>
      <c r="J118" s="83" t="inlineStr">
        <is>
          <t>3</t>
        </is>
      </c>
      <c r="K118" s="83">
        <f>ROUNDUP((I118/2+1),0)*J118</f>
        <v/>
      </c>
      <c r="L118" s="83" t="inlineStr">
        <is>
          <t>5</t>
        </is>
      </c>
      <c r="M118" s="84" t="inlineStr">
        <is>
          <t>2%</t>
        </is>
      </c>
    </row>
    <row r="119" ht="24" customHeight="1">
      <c r="A119" s="1308" t="inlineStr">
        <is>
          <t>高阶属性</t>
        </is>
      </c>
      <c r="B119" s="89" t="inlineStr">
        <is>
          <t>15</t>
        </is>
      </c>
      <c r="C119" s="90" t="inlineStr">
        <is>
          <t>888</t>
        </is>
      </c>
      <c r="D119" s="90" t="inlineStr">
        <is>
          <t>37</t>
        </is>
      </c>
      <c r="E119" s="299" t="inlineStr">
        <is>
          <t>24</t>
        </is>
      </c>
      <c r="F119" s="224" t="inlineStr">
        <is>
          <t>9%</t>
        </is>
      </c>
      <c r="G119" s="263" t="inlineStr">
        <is>
          <t>3级属性</t>
        </is>
      </c>
      <c r="H119" s="237" t="inlineStr">
        <is>
          <t>6</t>
        </is>
      </c>
      <c r="I119" s="83" t="inlineStr">
        <is>
          <t>332</t>
        </is>
      </c>
      <c r="J119" s="83" t="inlineStr">
        <is>
          <t>4</t>
        </is>
      </c>
      <c r="K119" s="83">
        <f>ROUNDUP((I119/2+1),0)*J119</f>
        <v/>
      </c>
      <c r="L119" s="83" t="inlineStr">
        <is>
          <t>9</t>
        </is>
      </c>
      <c r="M119" s="84" t="inlineStr">
        <is>
          <t>3%</t>
        </is>
      </c>
    </row>
    <row r="120" ht="24" customHeight="1">
      <c r="A120" s="740" t="inlineStr">
        <is>
          <t>中阶激活</t>
        </is>
      </c>
      <c r="B120" s="1384" t="inlineStr">
        <is>
          <t>无视霸气</t>
        </is>
      </c>
      <c r="C120" s="123" t="n"/>
      <c r="D120" s="123" t="n"/>
      <c r="E120" s="123" t="n"/>
      <c r="F120" s="171" t="n"/>
      <c r="G120" s="263" t="inlineStr">
        <is>
          <t>4级属性</t>
        </is>
      </c>
      <c r="H120" s="237" t="inlineStr">
        <is>
          <t>8</t>
        </is>
      </c>
      <c r="I120" s="83" t="inlineStr">
        <is>
          <t>800</t>
        </is>
      </c>
      <c r="J120" s="83" t="inlineStr">
        <is>
          <t>5</t>
        </is>
      </c>
      <c r="K120" s="83">
        <f>ROUNDUP((I120/2+1),0)*J120</f>
        <v/>
      </c>
      <c r="L120" s="83" t="inlineStr">
        <is>
          <t>14</t>
        </is>
      </c>
      <c r="M120" s="84" t="inlineStr">
        <is>
          <t>4%</t>
        </is>
      </c>
    </row>
    <row r="121" ht="24" customHeight="1">
      <c r="A121" s="742" t="inlineStr">
        <is>
          <t>高阶激活</t>
        </is>
      </c>
      <c r="B121" s="1370" t="inlineStr">
        <is>
          <t>无视对手抗穿透8%，手持武器增伤36%</t>
        </is>
      </c>
      <c r="C121" s="135" t="n"/>
      <c r="D121" s="135" t="n"/>
      <c r="E121" s="135" t="n"/>
      <c r="F121" s="190" t="n"/>
      <c r="G121" s="267" t="inlineStr">
        <is>
          <t>5级属性</t>
        </is>
      </c>
      <c r="H121" s="244" t="inlineStr">
        <is>
          <t>10</t>
        </is>
      </c>
      <c r="I121" s="91" t="inlineStr">
        <is>
          <t>x</t>
        </is>
      </c>
      <c r="J121" s="91" t="inlineStr">
        <is>
          <t>x</t>
        </is>
      </c>
      <c r="K121" s="91" t="inlineStr">
        <is>
          <t>x</t>
        </is>
      </c>
      <c r="L121" s="90" t="inlineStr">
        <is>
          <t>20</t>
        </is>
      </c>
      <c r="M121" s="224" t="inlineStr">
        <is>
          <t>5%</t>
        </is>
      </c>
    </row>
    <row r="122" ht="24" customHeight="1">
      <c r="A122" s="788" t="inlineStr"/>
    </row>
    <row r="123" ht="24" customHeight="1">
      <c r="A123" s="386" t="inlineStr">
        <is>
          <t>佛跳墙器魂</t>
        </is>
      </c>
      <c r="B123" s="688" t="inlineStr">
        <is>
          <t>战斗力</t>
        </is>
      </c>
      <c r="C123" s="989" t="inlineStr">
        <is>
          <t>材料数量</t>
        </is>
      </c>
      <c r="D123" s="24" t="inlineStr">
        <is>
          <t>冲榜名次</t>
        </is>
      </c>
      <c r="E123" s="24" t="inlineStr">
        <is>
          <t>力量值</t>
        </is>
      </c>
      <c r="F123" s="386" t="inlineStr">
        <is>
          <t>全部韧性</t>
        </is>
      </c>
      <c r="G123" s="386" t="inlineStr">
        <is>
          <t>初阶激活</t>
        </is>
      </c>
      <c r="H123" s="688" t="inlineStr">
        <is>
          <t>战斗力</t>
        </is>
      </c>
      <c r="I123" s="202" t="inlineStr">
        <is>
          <t>祝福值</t>
        </is>
      </c>
      <c r="J123" s="227" t="inlineStr">
        <is>
          <t>单次星团</t>
        </is>
      </c>
      <c r="K123" s="228" t="inlineStr">
        <is>
          <t>满值星团</t>
        </is>
      </c>
      <c r="L123" s="24" t="inlineStr">
        <is>
          <t>力量值</t>
        </is>
      </c>
      <c r="M123" s="386" t="inlineStr">
        <is>
          <t>全部韧性</t>
        </is>
      </c>
    </row>
    <row r="124" ht="24" customHeight="1">
      <c r="A124" s="1082" t="inlineStr">
        <is>
          <t>初阶属性</t>
        </is>
      </c>
      <c r="B124" s="558" t="inlineStr">
        <is>
          <t>6</t>
        </is>
      </c>
      <c r="C124" s="566" t="inlineStr">
        <is>
          <t>169</t>
        </is>
      </c>
      <c r="D124" s="566" t="inlineStr">
        <is>
          <t>7~10</t>
        </is>
      </c>
      <c r="E124" s="566" t="inlineStr">
        <is>
          <t>4</t>
        </is>
      </c>
      <c r="F124" s="769" t="inlineStr">
        <is>
          <t>1%</t>
        </is>
      </c>
      <c r="G124" s="1379" t="inlineStr">
        <is>
          <t>1级属性</t>
        </is>
      </c>
      <c r="H124" s="217" t="inlineStr">
        <is>
          <t>2</t>
        </is>
      </c>
      <c r="I124" s="291" t="inlineStr">
        <is>
          <t>20</t>
        </is>
      </c>
      <c r="J124" s="291" t="inlineStr">
        <is>
          <t>2</t>
        </is>
      </c>
      <c r="K124" s="291">
        <f>ROUNDUP((I124/2+1),0)*J124</f>
        <v/>
      </c>
      <c r="L124" s="291" t="inlineStr">
        <is>
          <t>3</t>
        </is>
      </c>
      <c r="M124" s="219" t="inlineStr">
        <is>
          <t>1%</t>
        </is>
      </c>
    </row>
    <row r="125" ht="24" customHeight="1">
      <c r="A125" s="741" t="inlineStr">
        <is>
          <t>中阶属性</t>
        </is>
      </c>
      <c r="B125" s="82" t="inlineStr">
        <is>
          <t>12</t>
        </is>
      </c>
      <c r="C125" s="83" t="inlineStr">
        <is>
          <t>520</t>
        </is>
      </c>
      <c r="D125" s="83" t="inlineStr">
        <is>
          <t>2~6</t>
        </is>
      </c>
      <c r="E125" s="83" t="inlineStr">
        <is>
          <t>10</t>
        </is>
      </c>
      <c r="F125" s="84" t="inlineStr">
        <is>
          <t>3%</t>
        </is>
      </c>
      <c r="G125" s="1380" t="inlineStr">
        <is>
          <t>2级属性</t>
        </is>
      </c>
      <c r="H125" s="82" t="inlineStr">
        <is>
          <t>4</t>
        </is>
      </c>
      <c r="I125" s="83" t="inlineStr">
        <is>
          <t>160</t>
        </is>
      </c>
      <c r="J125" s="83" t="inlineStr">
        <is>
          <t>3</t>
        </is>
      </c>
      <c r="K125" s="83">
        <f>ROUNDUP((I125/2+1),0)*J125</f>
        <v/>
      </c>
      <c r="L125" s="83" t="inlineStr">
        <is>
          <t>5</t>
        </is>
      </c>
      <c r="M125" s="84" t="inlineStr">
        <is>
          <t>2%</t>
        </is>
      </c>
    </row>
    <row r="126" ht="24" customHeight="1">
      <c r="A126" s="1308" t="inlineStr">
        <is>
          <t>高阶属性</t>
        </is>
      </c>
      <c r="B126" s="247" t="inlineStr">
        <is>
          <t>18</t>
        </is>
      </c>
      <c r="C126" s="299" t="inlineStr">
        <is>
          <t>999</t>
        </is>
      </c>
      <c r="D126" s="90" t="inlineStr">
        <is>
          <t>1</t>
        </is>
      </c>
      <c r="E126" s="299" t="inlineStr">
        <is>
          <t>24</t>
        </is>
      </c>
      <c r="F126" s="278" t="inlineStr">
        <is>
          <t>6%</t>
        </is>
      </c>
      <c r="G126" s="1380" t="inlineStr">
        <is>
          <t>3级属性</t>
        </is>
      </c>
      <c r="H126" s="82" t="inlineStr">
        <is>
          <t>7</t>
        </is>
      </c>
      <c r="I126" s="83" t="inlineStr">
        <is>
          <t>400</t>
        </is>
      </c>
      <c r="J126" s="83" t="inlineStr">
        <is>
          <t>4</t>
        </is>
      </c>
      <c r="K126" s="83">
        <f>ROUNDUP((I126/2+1),0)*J126</f>
        <v/>
      </c>
      <c r="L126" s="83" t="inlineStr">
        <is>
          <t>9</t>
        </is>
      </c>
      <c r="M126" s="84" t="inlineStr">
        <is>
          <t>3%</t>
        </is>
      </c>
    </row>
    <row r="127" ht="24" customHeight="1">
      <c r="A127" s="740" t="inlineStr">
        <is>
          <t>中阶激活</t>
        </is>
      </c>
      <c r="B127" s="1384" t="inlineStr">
        <is>
          <t>忽略装死</t>
        </is>
      </c>
      <c r="C127" s="123" t="n"/>
      <c r="D127" s="123" t="n"/>
      <c r="E127" s="123" t="n"/>
      <c r="F127" s="171" t="n"/>
      <c r="G127" s="274" t="inlineStr">
        <is>
          <t>4级属性</t>
        </is>
      </c>
      <c r="H127" s="82" t="inlineStr">
        <is>
          <t>10</t>
        </is>
      </c>
      <c r="I127" s="83" t="inlineStr">
        <is>
          <t>888</t>
        </is>
      </c>
      <c r="J127" s="83" t="inlineStr">
        <is>
          <t>5</t>
        </is>
      </c>
      <c r="K127" s="83">
        <f>ROUNDUP((I127/2+1),0)*J127</f>
        <v/>
      </c>
      <c r="L127" s="83" t="inlineStr">
        <is>
          <t>14</t>
        </is>
      </c>
      <c r="M127" s="84" t="inlineStr">
        <is>
          <t>4%</t>
        </is>
      </c>
    </row>
    <row r="128" ht="24" customHeight="1">
      <c r="A128" s="742" t="inlineStr">
        <is>
          <t>高阶激活</t>
        </is>
      </c>
      <c r="B128" s="1370" t="inlineStr">
        <is>
          <t>命中对手后降低对手穿透8%，持续2回合</t>
        </is>
      </c>
      <c r="C128" s="135" t="n"/>
      <c r="D128" s="135" t="n"/>
      <c r="E128" s="135" t="n"/>
      <c r="F128" s="190" t="n"/>
      <c r="G128" s="1385" t="inlineStr">
        <is>
          <t>5级属性</t>
        </is>
      </c>
      <c r="H128" s="89" t="inlineStr">
        <is>
          <t>14</t>
        </is>
      </c>
      <c r="I128" s="91" t="inlineStr">
        <is>
          <t>x</t>
        </is>
      </c>
      <c r="J128" s="91" t="inlineStr">
        <is>
          <t>x</t>
        </is>
      </c>
      <c r="K128" s="91" t="inlineStr">
        <is>
          <t>x</t>
        </is>
      </c>
      <c r="L128" s="90" t="inlineStr">
        <is>
          <t>20</t>
        </is>
      </c>
      <c r="M128" s="224" t="inlineStr">
        <is>
          <t>5%</t>
        </is>
      </c>
    </row>
    <row r="129" ht="24" customHeight="1">
      <c r="A129" s="788" t="inlineStr"/>
    </row>
    <row r="130" ht="24" customHeight="1">
      <c r="A130" s="202" t="inlineStr">
        <is>
          <t>道剑器魂</t>
        </is>
      </c>
      <c r="B130" s="202" t="inlineStr">
        <is>
          <t>战斗力</t>
        </is>
      </c>
      <c r="C130" s="386" t="inlineStr">
        <is>
          <t>材料数量</t>
        </is>
      </c>
      <c r="D130" s="24" t="inlineStr">
        <is>
          <t>礼包数量</t>
        </is>
      </c>
      <c r="E130" s="24" t="inlineStr">
        <is>
          <t>小型抗穿</t>
        </is>
      </c>
      <c r="F130" s="386" t="inlineStr">
        <is>
          <t>小型穿透</t>
        </is>
      </c>
      <c r="G130" s="386" t="inlineStr">
        <is>
          <t>初阶激活</t>
        </is>
      </c>
      <c r="H130" s="688" t="inlineStr">
        <is>
          <t>战斗力</t>
        </is>
      </c>
      <c r="I130" s="227" t="inlineStr">
        <is>
          <t>祝福值</t>
        </is>
      </c>
      <c r="J130" s="227" t="inlineStr">
        <is>
          <t>单次星团</t>
        </is>
      </c>
      <c r="K130" s="227" t="inlineStr">
        <is>
          <t>满值星团</t>
        </is>
      </c>
      <c r="L130" s="24" t="inlineStr">
        <is>
          <t>小型抗穿</t>
        </is>
      </c>
      <c r="M130" s="386" t="inlineStr">
        <is>
          <t>小型穿透</t>
        </is>
      </c>
    </row>
    <row r="131" ht="24" customHeight="1">
      <c r="A131" s="664" t="inlineStr">
        <is>
          <t>初阶属性</t>
        </is>
      </c>
      <c r="B131" s="558" t="inlineStr">
        <is>
          <t>4</t>
        </is>
      </c>
      <c r="C131" s="566" t="inlineStr">
        <is>
          <t>100</t>
        </is>
      </c>
      <c r="D131" s="566" t="inlineStr">
        <is>
          <t>5</t>
        </is>
      </c>
      <c r="E131" s="566" t="inlineStr">
        <is>
          <t>1%</t>
        </is>
      </c>
      <c r="F131" s="769" t="inlineStr">
        <is>
          <t>1%</t>
        </is>
      </c>
      <c r="G131" s="1377" t="inlineStr">
        <is>
          <t>1级属性</t>
        </is>
      </c>
      <c r="H131" s="232" t="inlineStr">
        <is>
          <t>2</t>
        </is>
      </c>
      <c r="I131" s="291" t="inlineStr">
        <is>
          <t>12</t>
        </is>
      </c>
      <c r="J131" s="291" t="inlineStr">
        <is>
          <t>2</t>
        </is>
      </c>
      <c r="K131" s="291">
        <f>ROUNDUP((I131/2+1),0)*J131</f>
        <v/>
      </c>
      <c r="L131" s="340" t="inlineStr">
        <is>
          <t>0.5%</t>
        </is>
      </c>
      <c r="M131" s="207" t="inlineStr">
        <is>
          <t>0.5%</t>
        </is>
      </c>
    </row>
    <row r="132" ht="24" customHeight="1">
      <c r="A132" s="393" t="inlineStr">
        <is>
          <t>中阶属性</t>
        </is>
      </c>
      <c r="B132" s="82" t="inlineStr">
        <is>
          <t>9</t>
        </is>
      </c>
      <c r="C132" s="83" t="inlineStr">
        <is>
          <t>480</t>
        </is>
      </c>
      <c r="D132" s="83" t="inlineStr">
        <is>
          <t>20</t>
        </is>
      </c>
      <c r="E132" s="83" t="inlineStr">
        <is>
          <t>3%</t>
        </is>
      </c>
      <c r="F132" s="84" t="inlineStr">
        <is>
          <t>3%</t>
        </is>
      </c>
      <c r="G132" s="1378" t="inlineStr">
        <is>
          <t>2级属性</t>
        </is>
      </c>
      <c r="H132" s="237" t="inlineStr">
        <is>
          <t>4</t>
        </is>
      </c>
      <c r="I132" s="83" t="inlineStr">
        <is>
          <t>114</t>
        </is>
      </c>
      <c r="J132" s="83" t="inlineStr">
        <is>
          <t>3</t>
        </is>
      </c>
      <c r="K132" s="83">
        <f>ROUNDUP((I132/2+1),0)*J132</f>
        <v/>
      </c>
      <c r="L132" s="83" t="inlineStr">
        <is>
          <t>1%</t>
        </is>
      </c>
      <c r="M132" s="84" t="inlineStr">
        <is>
          <t>1%</t>
        </is>
      </c>
    </row>
    <row r="133" ht="24" customHeight="1">
      <c r="A133" s="953" t="inlineStr">
        <is>
          <t>高阶属性</t>
        </is>
      </c>
      <c r="B133" s="89" t="inlineStr">
        <is>
          <t>15</t>
        </is>
      </c>
      <c r="C133" s="90" t="inlineStr">
        <is>
          <t>888</t>
        </is>
      </c>
      <c r="D133" s="90" t="inlineStr">
        <is>
          <t>37</t>
        </is>
      </c>
      <c r="E133" s="90" t="inlineStr">
        <is>
          <t>6%</t>
        </is>
      </c>
      <c r="F133" s="224" t="inlineStr">
        <is>
          <t>6%</t>
        </is>
      </c>
      <c r="G133" s="1378" t="inlineStr">
        <is>
          <t>3级属性</t>
        </is>
      </c>
      <c r="H133" s="237" t="inlineStr">
        <is>
          <t>6</t>
        </is>
      </c>
      <c r="I133" s="83" t="inlineStr">
        <is>
          <t>332</t>
        </is>
      </c>
      <c r="J133" s="83" t="inlineStr">
        <is>
          <t>4</t>
        </is>
      </c>
      <c r="K133" s="83">
        <f>ROUNDUP((I133/2+1),0)*J133</f>
        <v/>
      </c>
      <c r="L133" s="83" t="inlineStr">
        <is>
          <t>2%</t>
        </is>
      </c>
      <c r="M133" s="84" t="inlineStr">
        <is>
          <t>2%</t>
        </is>
      </c>
    </row>
    <row r="134" ht="24" customHeight="1">
      <c r="A134" s="654" t="inlineStr">
        <is>
          <t>中阶激活</t>
        </is>
      </c>
      <c r="B134" s="1294" t="inlineStr">
        <is>
          <t>命中对手后降低对手穿透6%，持续2回合</t>
        </is>
      </c>
      <c r="C134" s="158" t="n"/>
      <c r="D134" s="158" t="n"/>
      <c r="E134" s="158" t="n"/>
      <c r="F134" s="320" t="n"/>
      <c r="G134" s="263" t="inlineStr">
        <is>
          <t>4级属性</t>
        </is>
      </c>
      <c r="H134" s="237" t="inlineStr">
        <is>
          <t>8</t>
        </is>
      </c>
      <c r="I134" s="83" t="inlineStr">
        <is>
          <t>800</t>
        </is>
      </c>
      <c r="J134" s="83" t="inlineStr">
        <is>
          <t>5</t>
        </is>
      </c>
      <c r="K134" s="83">
        <f>ROUNDUP((I134/2+1),0)*J134</f>
        <v/>
      </c>
      <c r="L134" s="83" t="inlineStr">
        <is>
          <t>3%</t>
        </is>
      </c>
      <c r="M134" s="84" t="inlineStr">
        <is>
          <t>3%</t>
        </is>
      </c>
    </row>
    <row r="135" ht="24" customHeight="1">
      <c r="A135" s="395" t="inlineStr">
        <is>
          <t>高阶激活</t>
        </is>
      </c>
      <c r="B135" s="1293" t="inlineStr">
        <is>
          <t>命中对手后每回合对手额外损失速度*18%生命值，持续3回合</t>
        </is>
      </c>
      <c r="C135" s="135" t="n"/>
      <c r="D135" s="135" t="n"/>
      <c r="E135" s="135" t="n"/>
      <c r="F135" s="136" t="n"/>
      <c r="G135" s="267" t="inlineStr">
        <is>
          <t>5级属性</t>
        </is>
      </c>
      <c r="H135" s="244" t="inlineStr">
        <is>
          <t>10</t>
        </is>
      </c>
      <c r="I135" s="91" t="inlineStr">
        <is>
          <t>x</t>
        </is>
      </c>
      <c r="J135" s="91" t="inlineStr">
        <is>
          <t>x</t>
        </is>
      </c>
      <c r="K135" s="91" t="inlineStr">
        <is>
          <t>x</t>
        </is>
      </c>
      <c r="L135" s="90" t="inlineStr">
        <is>
          <t>4%</t>
        </is>
      </c>
      <c r="M135" s="224" t="inlineStr">
        <is>
          <t>4%</t>
        </is>
      </c>
    </row>
    <row r="136" ht="24" customHeight="1">
      <c r="A136" s="788" t="inlineStr"/>
    </row>
    <row r="137" ht="24" customHeight="1">
      <c r="A137" s="202" t="inlineStr">
        <is>
          <t>月光炮器魂</t>
        </is>
      </c>
      <c r="B137" s="202" t="inlineStr">
        <is>
          <t>战斗力</t>
        </is>
      </c>
      <c r="C137" s="386" t="inlineStr">
        <is>
          <t>材料数量</t>
        </is>
      </c>
      <c r="D137" s="24" t="inlineStr">
        <is>
          <t>礼包数量</t>
        </is>
      </c>
      <c r="E137" s="24" t="inlineStr">
        <is>
          <t>力量值</t>
        </is>
      </c>
      <c r="F137" s="386" t="inlineStr">
        <is>
          <t>抗穿透</t>
        </is>
      </c>
      <c r="G137" s="386" t="inlineStr">
        <is>
          <t>初阶激活</t>
        </is>
      </c>
      <c r="H137" s="1374" t="inlineStr">
        <is>
          <t>战斗力</t>
        </is>
      </c>
      <c r="I137" s="96" t="inlineStr">
        <is>
          <t>祝福值</t>
        </is>
      </c>
      <c r="J137" s="96" t="inlineStr">
        <is>
          <t>单次星团</t>
        </is>
      </c>
      <c r="K137" s="96" t="inlineStr">
        <is>
          <t>满值星团</t>
        </is>
      </c>
      <c r="L137" s="388" t="inlineStr">
        <is>
          <t>力量值</t>
        </is>
      </c>
      <c r="M137" s="389" t="inlineStr">
        <is>
          <t>抗穿透</t>
        </is>
      </c>
    </row>
    <row r="138" ht="24" customHeight="1">
      <c r="A138" s="664" t="inlineStr">
        <is>
          <t>初阶属性</t>
        </is>
      </c>
      <c r="B138" s="558" t="inlineStr">
        <is>
          <t>4</t>
        </is>
      </c>
      <c r="C138" s="566" t="inlineStr">
        <is>
          <t>100</t>
        </is>
      </c>
      <c r="D138" s="566" t="inlineStr">
        <is>
          <t>5</t>
        </is>
      </c>
      <c r="E138" s="566" t="inlineStr">
        <is>
          <t>4</t>
        </is>
      </c>
      <c r="F138" s="769" t="inlineStr">
        <is>
          <t>1%</t>
        </is>
      </c>
      <c r="G138" s="1108" t="inlineStr">
        <is>
          <t>1级属性</t>
        </is>
      </c>
      <c r="H138" s="234" t="inlineStr">
        <is>
          <t>2</t>
        </is>
      </c>
      <c r="I138" s="340" t="inlineStr">
        <is>
          <t>12</t>
        </is>
      </c>
      <c r="J138" s="340" t="inlineStr">
        <is>
          <t>2</t>
        </is>
      </c>
      <c r="K138" s="340">
        <f>ROUNDUP((I138/2+1),0)*J138</f>
        <v/>
      </c>
      <c r="L138" s="340" t="inlineStr">
        <is>
          <t>3</t>
        </is>
      </c>
      <c r="M138" s="207" t="inlineStr">
        <is>
          <t>1%</t>
        </is>
      </c>
    </row>
    <row r="139" ht="24" customHeight="1">
      <c r="A139" s="393" t="inlineStr">
        <is>
          <t>中阶属性</t>
        </is>
      </c>
      <c r="B139" s="82" t="inlineStr">
        <is>
          <t>9</t>
        </is>
      </c>
      <c r="C139" s="83" t="inlineStr">
        <is>
          <t>480</t>
        </is>
      </c>
      <c r="D139" s="83" t="inlineStr">
        <is>
          <t>20</t>
        </is>
      </c>
      <c r="E139" s="83" t="inlineStr">
        <is>
          <t>10</t>
        </is>
      </c>
      <c r="F139" s="84" t="inlineStr">
        <is>
          <t>2%</t>
        </is>
      </c>
      <c r="G139" s="1084" t="inlineStr">
        <is>
          <t>2级属性</t>
        </is>
      </c>
      <c r="H139" s="82" t="inlineStr">
        <is>
          <t>4</t>
        </is>
      </c>
      <c r="I139" s="83" t="inlineStr">
        <is>
          <t>114</t>
        </is>
      </c>
      <c r="J139" s="83" t="inlineStr">
        <is>
          <t>3</t>
        </is>
      </c>
      <c r="K139" s="83">
        <f>ROUNDUP((I139/2+1),0)*J139</f>
        <v/>
      </c>
      <c r="L139" s="83" t="inlineStr">
        <is>
          <t>5</t>
        </is>
      </c>
      <c r="M139" s="84" t="inlineStr">
        <is>
          <t>2%</t>
        </is>
      </c>
    </row>
    <row r="140" ht="24" customHeight="1">
      <c r="A140" s="953" t="inlineStr">
        <is>
          <t>高阶属性</t>
        </is>
      </c>
      <c r="B140" s="89" t="inlineStr">
        <is>
          <t>15</t>
        </is>
      </c>
      <c r="C140" s="90" t="inlineStr">
        <is>
          <t>888</t>
        </is>
      </c>
      <c r="D140" s="90" t="inlineStr">
        <is>
          <t>37</t>
        </is>
      </c>
      <c r="E140" s="90" t="inlineStr">
        <is>
          <t>24</t>
        </is>
      </c>
      <c r="F140" s="224" t="inlineStr">
        <is>
          <t>4%</t>
        </is>
      </c>
      <c r="G140" s="1084" t="inlineStr">
        <is>
          <t>3级属性</t>
        </is>
      </c>
      <c r="H140" s="82" t="inlineStr">
        <is>
          <t>6</t>
        </is>
      </c>
      <c r="I140" s="83" t="inlineStr">
        <is>
          <t>332</t>
        </is>
      </c>
      <c r="J140" s="83" t="inlineStr">
        <is>
          <t>4</t>
        </is>
      </c>
      <c r="K140" s="83">
        <f>ROUNDUP((I140/2+1),0)*J140</f>
        <v/>
      </c>
      <c r="L140" s="83" t="inlineStr">
        <is>
          <t>9</t>
        </is>
      </c>
      <c r="M140" s="84" t="inlineStr">
        <is>
          <t>3%</t>
        </is>
      </c>
    </row>
    <row r="141" ht="24" customHeight="1">
      <c r="A141" s="654" t="inlineStr">
        <is>
          <t>中阶激活</t>
        </is>
      </c>
      <c r="B141" s="1294" t="inlineStr">
        <is>
          <t>命中对手后降低对手穿透8%，持续2回合</t>
        </is>
      </c>
      <c r="C141" s="158" t="n"/>
      <c r="D141" s="158" t="n"/>
      <c r="E141" s="158" t="n"/>
      <c r="F141" s="320" t="n"/>
      <c r="G141" s="741" t="inlineStr">
        <is>
          <t>4级属性</t>
        </is>
      </c>
      <c r="H141" s="82" t="inlineStr">
        <is>
          <t>8</t>
        </is>
      </c>
      <c r="I141" s="83" t="inlineStr">
        <is>
          <t>800</t>
        </is>
      </c>
      <c r="J141" s="83" t="inlineStr">
        <is>
          <t>5</t>
        </is>
      </c>
      <c r="K141" s="83">
        <f>ROUNDUP((I141/2+1),0)*J141</f>
        <v/>
      </c>
      <c r="L141" s="83" t="inlineStr">
        <is>
          <t>14</t>
        </is>
      </c>
      <c r="M141" s="84" t="inlineStr">
        <is>
          <t>4%</t>
        </is>
      </c>
    </row>
    <row r="142" ht="24" customHeight="1">
      <c r="A142" s="395" t="inlineStr">
        <is>
          <t>高阶激活</t>
        </is>
      </c>
      <c r="B142" s="1293" t="inlineStr">
        <is>
          <t>无视对手抗穿透10%，固定伤害提升20%</t>
        </is>
      </c>
      <c r="C142" s="135" t="n"/>
      <c r="D142" s="135" t="n"/>
      <c r="E142" s="135" t="n"/>
      <c r="F142" s="136" t="n"/>
      <c r="G142" s="742" t="inlineStr">
        <is>
          <t>5级属性</t>
        </is>
      </c>
      <c r="H142" s="89" t="inlineStr">
        <is>
          <t>10</t>
        </is>
      </c>
      <c r="I142" s="91" t="inlineStr">
        <is>
          <t>x</t>
        </is>
      </c>
      <c r="J142" s="91" t="inlineStr">
        <is>
          <t>x</t>
        </is>
      </c>
      <c r="K142" s="91" t="inlineStr">
        <is>
          <t>x</t>
        </is>
      </c>
      <c r="L142" s="90" t="inlineStr">
        <is>
          <t>20</t>
        </is>
      </c>
      <c r="M142" s="224" t="inlineStr">
        <is>
          <t>5%</t>
        </is>
      </c>
    </row>
    <row r="143" ht="24" customHeight="1">
      <c r="A143" s="788" t="inlineStr"/>
    </row>
    <row r="144" ht="24" customHeight="1">
      <c r="A144" s="386" t="inlineStr">
        <is>
          <t>左轮器魂</t>
        </is>
      </c>
      <c r="B144" s="688" t="inlineStr">
        <is>
          <t>战斗力</t>
        </is>
      </c>
      <c r="C144" s="989" t="inlineStr">
        <is>
          <t>材料数量</t>
        </is>
      </c>
      <c r="D144" s="989" t="inlineStr">
        <is>
          <t>冲榜名次</t>
        </is>
      </c>
      <c r="E144" s="24" t="inlineStr">
        <is>
          <t>固定减伤</t>
        </is>
      </c>
      <c r="F144" s="386" t="inlineStr">
        <is>
          <t>全部韧性</t>
        </is>
      </c>
      <c r="G144" s="386" t="inlineStr">
        <is>
          <t>初阶激活</t>
        </is>
      </c>
      <c r="H144" s="205" t="inlineStr">
        <is>
          <t>战斗力</t>
        </is>
      </c>
      <c r="I144" s="202" t="inlineStr">
        <is>
          <t>祝福值</t>
        </is>
      </c>
      <c r="J144" s="227" t="inlineStr">
        <is>
          <t>单次星团</t>
        </is>
      </c>
      <c r="K144" s="206" t="inlineStr">
        <is>
          <t>满值星团</t>
        </is>
      </c>
      <c r="L144" s="202" t="inlineStr">
        <is>
          <t>固定减伤</t>
        </is>
      </c>
      <c r="M144" s="204" t="inlineStr">
        <is>
          <t>全部韧性</t>
        </is>
      </c>
    </row>
    <row r="145" ht="24" customHeight="1">
      <c r="A145" s="664" t="inlineStr">
        <is>
          <t>初阶属性</t>
        </is>
      </c>
      <c r="B145" s="558" t="inlineStr">
        <is>
          <t>6</t>
        </is>
      </c>
      <c r="C145" s="566" t="inlineStr">
        <is>
          <t>169</t>
        </is>
      </c>
      <c r="D145" s="566" t="inlineStr">
        <is>
          <t>7~10</t>
        </is>
      </c>
      <c r="E145" s="566" t="inlineStr">
        <is>
          <t>10</t>
        </is>
      </c>
      <c r="F145" s="769" t="inlineStr">
        <is>
          <t>2%</t>
        </is>
      </c>
      <c r="G145" s="1108" t="inlineStr">
        <is>
          <t>1级属性</t>
        </is>
      </c>
      <c r="H145" s="558" t="inlineStr">
        <is>
          <t>2</t>
        </is>
      </c>
      <c r="I145" s="566" t="inlineStr">
        <is>
          <t>20</t>
        </is>
      </c>
      <c r="J145" s="566" t="inlineStr">
        <is>
          <t>2</t>
        </is>
      </c>
      <c r="K145" s="566">
        <f>ROUNDUP((I145/2+1),0)*J145</f>
        <v/>
      </c>
      <c r="L145" s="566" t="inlineStr">
        <is>
          <t>5</t>
        </is>
      </c>
      <c r="M145" s="769" t="inlineStr">
        <is>
          <t>1%</t>
        </is>
      </c>
    </row>
    <row r="146" ht="24" customHeight="1">
      <c r="A146" s="393" t="inlineStr">
        <is>
          <t>中阶属性</t>
        </is>
      </c>
      <c r="B146" s="82" t="inlineStr">
        <is>
          <t>12</t>
        </is>
      </c>
      <c r="C146" s="83" t="inlineStr">
        <is>
          <t>520</t>
        </is>
      </c>
      <c r="D146" s="83" t="inlineStr">
        <is>
          <t>2~6</t>
        </is>
      </c>
      <c r="E146" s="83" t="inlineStr">
        <is>
          <t>20</t>
        </is>
      </c>
      <c r="F146" s="84" t="inlineStr">
        <is>
          <t>4%</t>
        </is>
      </c>
      <c r="G146" s="1084" t="inlineStr">
        <is>
          <t>2级属性</t>
        </is>
      </c>
      <c r="H146" s="82" t="inlineStr">
        <is>
          <t>4</t>
        </is>
      </c>
      <c r="I146" s="83" t="inlineStr">
        <is>
          <t>160</t>
        </is>
      </c>
      <c r="J146" s="83" t="inlineStr">
        <is>
          <t>3</t>
        </is>
      </c>
      <c r="K146" s="83">
        <f>ROUNDUP((I146/2+1),0)*J146</f>
        <v/>
      </c>
      <c r="L146" s="83" t="inlineStr">
        <is>
          <t>10</t>
        </is>
      </c>
      <c r="M146" s="84" t="inlineStr">
        <is>
          <t>2%</t>
        </is>
      </c>
    </row>
    <row r="147" ht="24" customHeight="1">
      <c r="A147" s="953" t="inlineStr">
        <is>
          <t>高阶属性</t>
        </is>
      </c>
      <c r="B147" s="810" t="inlineStr">
        <is>
          <t>18</t>
        </is>
      </c>
      <c r="C147" s="343" t="inlineStr">
        <is>
          <t>999</t>
        </is>
      </c>
      <c r="D147" s="90" t="inlineStr">
        <is>
          <t>1</t>
        </is>
      </c>
      <c r="E147" s="343" t="inlineStr">
        <is>
          <t>40</t>
        </is>
      </c>
      <c r="F147" s="344" t="inlineStr">
        <is>
          <t>8%</t>
        </is>
      </c>
      <c r="G147" s="1084" t="inlineStr">
        <is>
          <t>3级属性</t>
        </is>
      </c>
      <c r="H147" s="82" t="inlineStr">
        <is>
          <t>7</t>
        </is>
      </c>
      <c r="I147" s="83" t="inlineStr">
        <is>
          <t>400</t>
        </is>
      </c>
      <c r="J147" s="83" t="inlineStr">
        <is>
          <t>4</t>
        </is>
      </c>
      <c r="K147" s="83">
        <f>ROUNDUP((I147/2+1),0)*J147</f>
        <v/>
      </c>
      <c r="L147" s="83" t="inlineStr">
        <is>
          <t>20</t>
        </is>
      </c>
      <c r="M147" s="84" t="inlineStr">
        <is>
          <t>3%</t>
        </is>
      </c>
    </row>
    <row r="148" ht="24" customHeight="1">
      <c r="A148" s="654" t="inlineStr">
        <is>
          <t>中阶激活</t>
        </is>
      </c>
      <c r="B148" s="1289" t="inlineStr">
        <is>
          <t>手持武器增伤22%</t>
        </is>
      </c>
      <c r="C148" s="123" t="n"/>
      <c r="D148" s="123" t="n"/>
      <c r="E148" s="123" t="n"/>
      <c r="F148" s="124" t="n"/>
      <c r="G148" s="1084" t="inlineStr">
        <is>
          <t>4级属性</t>
        </is>
      </c>
      <c r="H148" s="82" t="inlineStr">
        <is>
          <t>10</t>
        </is>
      </c>
      <c r="I148" s="83" t="inlineStr">
        <is>
          <t>888</t>
        </is>
      </c>
      <c r="J148" s="83" t="inlineStr">
        <is>
          <t>5</t>
        </is>
      </c>
      <c r="K148" s="83">
        <f>ROUNDUP((I148/2+1),0)*J148</f>
        <v/>
      </c>
      <c r="L148" s="83" t="inlineStr">
        <is>
          <t>30</t>
        </is>
      </c>
      <c r="M148" s="84" t="inlineStr">
        <is>
          <t>5%</t>
        </is>
      </c>
    </row>
    <row r="149" ht="24" customHeight="1">
      <c r="A149" s="395" t="inlineStr">
        <is>
          <t>高阶激活</t>
        </is>
      </c>
      <c r="B149" s="1293" t="inlineStr">
        <is>
          <t>不会被扔出</t>
        </is>
      </c>
      <c r="C149" s="135" t="n"/>
      <c r="D149" s="135" t="n"/>
      <c r="E149" s="135" t="n"/>
      <c r="F149" s="136" t="n"/>
      <c r="G149" s="1083" t="inlineStr">
        <is>
          <t>5级属性</t>
        </is>
      </c>
      <c r="H149" s="89" t="inlineStr">
        <is>
          <t>14</t>
        </is>
      </c>
      <c r="I149" s="91" t="inlineStr">
        <is>
          <t>x</t>
        </is>
      </c>
      <c r="J149" s="91" t="inlineStr">
        <is>
          <t>x</t>
        </is>
      </c>
      <c r="K149" s="91" t="inlineStr">
        <is>
          <t>x</t>
        </is>
      </c>
      <c r="L149" s="90" t="inlineStr">
        <is>
          <t>40</t>
        </is>
      </c>
      <c r="M149" s="224" t="inlineStr">
        <is>
          <t>7%</t>
        </is>
      </c>
    </row>
    <row r="150" ht="24" customHeight="1">
      <c r="A150" s="788" t="inlineStr"/>
    </row>
    <row r="151" ht="24" customHeight="1">
      <c r="A151" s="386" t="inlineStr">
        <is>
          <t>鬼鳍器魂</t>
        </is>
      </c>
      <c r="B151" s="688" t="inlineStr">
        <is>
          <t>战斗力</t>
        </is>
      </c>
      <c r="C151" s="989" t="inlineStr">
        <is>
          <t>材料数量</t>
        </is>
      </c>
      <c r="D151" s="989" t="inlineStr">
        <is>
          <t>冲榜名次</t>
        </is>
      </c>
      <c r="E151" s="24" t="inlineStr">
        <is>
          <t>力量值</t>
        </is>
      </c>
      <c r="F151" s="386" t="inlineStr">
        <is>
          <t>武器抗韧</t>
        </is>
      </c>
      <c r="G151" s="386" t="inlineStr">
        <is>
          <t>初阶激活</t>
        </is>
      </c>
      <c r="H151" s="205" t="inlineStr">
        <is>
          <t>战斗力</t>
        </is>
      </c>
      <c r="I151" s="202" t="inlineStr">
        <is>
          <t>祝福值</t>
        </is>
      </c>
      <c r="J151" s="227" t="inlineStr">
        <is>
          <t>单次星团</t>
        </is>
      </c>
      <c r="K151" s="206" t="inlineStr">
        <is>
          <t>满值星团</t>
        </is>
      </c>
      <c r="L151" s="24" t="inlineStr">
        <is>
          <t>力量值</t>
        </is>
      </c>
      <c r="M151" s="386" t="inlineStr">
        <is>
          <t>武器抗韧</t>
        </is>
      </c>
    </row>
    <row r="152" ht="24" customHeight="1">
      <c r="A152" s="664" t="inlineStr">
        <is>
          <t>初阶属性</t>
        </is>
      </c>
      <c r="B152" s="558" t="inlineStr">
        <is>
          <t>6</t>
        </is>
      </c>
      <c r="C152" s="566" t="inlineStr">
        <is>
          <t>169</t>
        </is>
      </c>
      <c r="D152" s="566" t="inlineStr">
        <is>
          <t>7~10</t>
        </is>
      </c>
      <c r="E152" s="566" t="inlineStr">
        <is>
          <t>2</t>
        </is>
      </c>
      <c r="F152" s="769" t="inlineStr">
        <is>
          <t>2%</t>
        </is>
      </c>
      <c r="G152" s="1108" t="inlineStr">
        <is>
          <t>1级属性</t>
        </is>
      </c>
      <c r="H152" s="558" t="inlineStr">
        <is>
          <t>2</t>
        </is>
      </c>
      <c r="I152" s="566" t="inlineStr">
        <is>
          <t>20</t>
        </is>
      </c>
      <c r="J152" s="566" t="inlineStr">
        <is>
          <t>2</t>
        </is>
      </c>
      <c r="K152" s="566">
        <f>ROUNDUP((I152/2+1),0)*J152</f>
        <v/>
      </c>
      <c r="L152" s="566" t="inlineStr">
        <is>
          <t>1</t>
        </is>
      </c>
      <c r="M152" s="769" t="inlineStr">
        <is>
          <t>1%</t>
        </is>
      </c>
    </row>
    <row r="153" ht="24" customHeight="1">
      <c r="A153" s="393" t="inlineStr">
        <is>
          <t>中阶属性</t>
        </is>
      </c>
      <c r="B153" s="82" t="inlineStr">
        <is>
          <t>12</t>
        </is>
      </c>
      <c r="C153" s="83" t="inlineStr">
        <is>
          <t>520</t>
        </is>
      </c>
      <c r="D153" s="83" t="inlineStr">
        <is>
          <t>2~6</t>
        </is>
      </c>
      <c r="E153" s="83" t="inlineStr">
        <is>
          <t>10</t>
        </is>
      </c>
      <c r="F153" s="84" t="inlineStr">
        <is>
          <t>4%</t>
        </is>
      </c>
      <c r="G153" s="1084" t="inlineStr">
        <is>
          <t>2级属性</t>
        </is>
      </c>
      <c r="H153" s="82" t="inlineStr">
        <is>
          <t>4</t>
        </is>
      </c>
      <c r="I153" s="83" t="inlineStr">
        <is>
          <t>160</t>
        </is>
      </c>
      <c r="J153" s="83" t="inlineStr">
        <is>
          <t>3</t>
        </is>
      </c>
      <c r="K153" s="83">
        <f>ROUNDUP((I153/2+1),0)*J153</f>
        <v/>
      </c>
      <c r="L153" s="83" t="inlineStr">
        <is>
          <t>3</t>
        </is>
      </c>
      <c r="M153" s="84" t="inlineStr">
        <is>
          <t>2%</t>
        </is>
      </c>
    </row>
    <row r="154" ht="24" customHeight="1">
      <c r="A154" s="953" t="inlineStr">
        <is>
          <t>高阶属性</t>
        </is>
      </c>
      <c r="B154" s="810" t="inlineStr">
        <is>
          <t>18</t>
        </is>
      </c>
      <c r="C154" s="343" t="inlineStr">
        <is>
          <t>999</t>
        </is>
      </c>
      <c r="D154" s="90" t="inlineStr">
        <is>
          <t>1</t>
        </is>
      </c>
      <c r="E154" s="343" t="inlineStr">
        <is>
          <t>20</t>
        </is>
      </c>
      <c r="F154" s="344" t="inlineStr">
        <is>
          <t>8%</t>
        </is>
      </c>
      <c r="G154" s="1084" t="inlineStr">
        <is>
          <t>3级属性</t>
        </is>
      </c>
      <c r="H154" s="82" t="inlineStr">
        <is>
          <t>7</t>
        </is>
      </c>
      <c r="I154" s="83" t="inlineStr">
        <is>
          <t>400</t>
        </is>
      </c>
      <c r="J154" s="83" t="inlineStr">
        <is>
          <t>4</t>
        </is>
      </c>
      <c r="K154" s="83">
        <f>ROUNDUP((I154/2+1),0)*J154</f>
        <v/>
      </c>
      <c r="L154" s="83" t="inlineStr">
        <is>
          <t>5</t>
        </is>
      </c>
      <c r="M154" s="84" t="inlineStr">
        <is>
          <t>3%</t>
        </is>
      </c>
    </row>
    <row r="155" ht="24" customHeight="1">
      <c r="A155" s="654" t="inlineStr">
        <is>
          <t>中阶激活</t>
        </is>
      </c>
      <c r="B155" s="1289" t="inlineStr">
        <is>
          <t>忽略装死</t>
        </is>
      </c>
      <c r="C155" s="123" t="n"/>
      <c r="D155" s="123" t="n"/>
      <c r="E155" s="123" t="n"/>
      <c r="F155" s="124" t="n"/>
      <c r="G155" s="1084" t="inlineStr">
        <is>
          <t>4级属性</t>
        </is>
      </c>
      <c r="H155" s="82" t="inlineStr">
        <is>
          <t>10</t>
        </is>
      </c>
      <c r="I155" s="83" t="inlineStr">
        <is>
          <t>888</t>
        </is>
      </c>
      <c r="J155" s="83" t="inlineStr">
        <is>
          <t>5</t>
        </is>
      </c>
      <c r="K155" s="83">
        <f>ROUNDUP((I155/2+1),0)*J155</f>
        <v/>
      </c>
      <c r="L155" s="83" t="inlineStr">
        <is>
          <t>8</t>
        </is>
      </c>
      <c r="M155" s="84" t="inlineStr">
        <is>
          <t>5%</t>
        </is>
      </c>
    </row>
    <row r="156" ht="24" customHeight="1">
      <c r="A156" s="395" t="inlineStr">
        <is>
          <t>高阶激活</t>
        </is>
      </c>
      <c r="B156" s="1293" t="inlineStr">
        <is>
          <t>命中对手禁止其触发门派防御技能</t>
        </is>
      </c>
      <c r="C156" s="135" t="n"/>
      <c r="D156" s="135" t="n"/>
      <c r="E156" s="135" t="n"/>
      <c r="F156" s="136" t="n"/>
      <c r="G156" s="1083" t="inlineStr">
        <is>
          <t>5级属性</t>
        </is>
      </c>
      <c r="H156" s="89" t="inlineStr">
        <is>
          <t>14</t>
        </is>
      </c>
      <c r="I156" s="91" t="inlineStr">
        <is>
          <t>x</t>
        </is>
      </c>
      <c r="J156" s="91" t="inlineStr">
        <is>
          <t>x</t>
        </is>
      </c>
      <c r="K156" s="91" t="inlineStr">
        <is>
          <t>x</t>
        </is>
      </c>
      <c r="L156" s="90" t="inlineStr">
        <is>
          <t>12</t>
        </is>
      </c>
      <c r="M156" s="224" t="inlineStr">
        <is>
          <t>7%</t>
        </is>
      </c>
    </row>
    <row r="157" ht="24" customHeight="1">
      <c r="A157" s="788" t="inlineStr"/>
    </row>
    <row r="158" ht="24" customHeight="1">
      <c r="A158" s="202" t="inlineStr">
        <is>
          <t>判官器魂</t>
        </is>
      </c>
      <c r="B158" s="202" t="inlineStr">
        <is>
          <t>战斗力</t>
        </is>
      </c>
      <c r="C158" s="386" t="inlineStr">
        <is>
          <t>材料数量</t>
        </is>
      </c>
      <c r="D158" s="24" t="inlineStr">
        <is>
          <t>礼包数量</t>
        </is>
      </c>
      <c r="E158" s="24" t="inlineStr">
        <is>
          <t>真实伤害</t>
        </is>
      </c>
      <c r="F158" s="386" t="inlineStr">
        <is>
          <t>小型穿透</t>
        </is>
      </c>
      <c r="G158" s="386" t="inlineStr">
        <is>
          <t>初阶激活</t>
        </is>
      </c>
      <c r="H158" s="205" t="inlineStr">
        <is>
          <t>战斗力</t>
        </is>
      </c>
      <c r="I158" s="227" t="inlineStr">
        <is>
          <t>祝福值</t>
        </is>
      </c>
      <c r="J158" s="227" t="inlineStr">
        <is>
          <t>单次星团</t>
        </is>
      </c>
      <c r="K158" s="227" t="inlineStr">
        <is>
          <t>满值星团</t>
        </is>
      </c>
      <c r="L158" s="989" t="inlineStr">
        <is>
          <t>真实伤害</t>
        </is>
      </c>
      <c r="M158" s="386" t="inlineStr">
        <is>
          <t>小型穿透</t>
        </is>
      </c>
    </row>
    <row r="159" ht="24" customHeight="1">
      <c r="A159" s="664" t="inlineStr">
        <is>
          <t>初阶属性</t>
        </is>
      </c>
      <c r="B159" s="558" t="inlineStr">
        <is>
          <t>4</t>
        </is>
      </c>
      <c r="C159" s="566" t="inlineStr">
        <is>
          <t>100</t>
        </is>
      </c>
      <c r="D159" s="566" t="inlineStr">
        <is>
          <t>5</t>
        </is>
      </c>
      <c r="E159" s="566" t="inlineStr">
        <is>
          <t>4</t>
        </is>
      </c>
      <c r="F159" s="769" t="inlineStr">
        <is>
          <t>1%</t>
        </is>
      </c>
      <c r="G159" s="1377" t="inlineStr">
        <is>
          <t>1级属性</t>
        </is>
      </c>
      <c r="H159" s="1386" t="inlineStr">
        <is>
          <t>2</t>
        </is>
      </c>
      <c r="I159" s="566" t="inlineStr">
        <is>
          <t>12</t>
        </is>
      </c>
      <c r="J159" s="566" t="inlineStr">
        <is>
          <t>2</t>
        </is>
      </c>
      <c r="K159" s="566">
        <f>ROUNDUP((I159/2+1),0)*J159</f>
        <v/>
      </c>
      <c r="L159" s="566" t="inlineStr">
        <is>
          <t>2</t>
        </is>
      </c>
      <c r="M159" s="769" t="inlineStr">
        <is>
          <t>1%</t>
        </is>
      </c>
    </row>
    <row r="160" ht="24" customHeight="1">
      <c r="A160" s="393" t="inlineStr">
        <is>
          <t>中阶属性</t>
        </is>
      </c>
      <c r="B160" s="82" t="inlineStr">
        <is>
          <t>9</t>
        </is>
      </c>
      <c r="C160" s="83" t="inlineStr">
        <is>
          <t>480</t>
        </is>
      </c>
      <c r="D160" s="83" t="inlineStr">
        <is>
          <t>20</t>
        </is>
      </c>
      <c r="E160" s="83" t="inlineStr">
        <is>
          <t>8</t>
        </is>
      </c>
      <c r="F160" s="84" t="inlineStr">
        <is>
          <t>4%</t>
        </is>
      </c>
      <c r="G160" s="1378" t="inlineStr">
        <is>
          <t>2级属性</t>
        </is>
      </c>
      <c r="H160" s="237" t="inlineStr">
        <is>
          <t>4</t>
        </is>
      </c>
      <c r="I160" s="83" t="inlineStr">
        <is>
          <t>114</t>
        </is>
      </c>
      <c r="J160" s="83" t="inlineStr">
        <is>
          <t>3</t>
        </is>
      </c>
      <c r="K160" s="83">
        <f>ROUNDUP((I160/2+1),0)*J160</f>
        <v/>
      </c>
      <c r="L160" s="83" t="inlineStr">
        <is>
          <t>4</t>
        </is>
      </c>
      <c r="M160" s="84" t="inlineStr">
        <is>
          <t>2%</t>
        </is>
      </c>
    </row>
    <row r="161" ht="24" customHeight="1">
      <c r="A161" s="953" t="inlineStr">
        <is>
          <t>高阶属性</t>
        </is>
      </c>
      <c r="B161" s="89" t="inlineStr">
        <is>
          <t>15</t>
        </is>
      </c>
      <c r="C161" s="90" t="inlineStr">
        <is>
          <t>888</t>
        </is>
      </c>
      <c r="D161" s="90" t="inlineStr">
        <is>
          <t>37</t>
        </is>
      </c>
      <c r="E161" s="90" t="inlineStr">
        <is>
          <t>18</t>
        </is>
      </c>
      <c r="F161" s="224" t="inlineStr">
        <is>
          <t>9%</t>
        </is>
      </c>
      <c r="G161" s="1378" t="inlineStr">
        <is>
          <t>3级属性</t>
        </is>
      </c>
      <c r="H161" s="237" t="inlineStr">
        <is>
          <t>6</t>
        </is>
      </c>
      <c r="I161" s="83" t="inlineStr">
        <is>
          <t>332</t>
        </is>
      </c>
      <c r="J161" s="83" t="inlineStr">
        <is>
          <t>4</t>
        </is>
      </c>
      <c r="K161" s="83">
        <f>ROUNDUP((I161/2+1),0)*J161</f>
        <v/>
      </c>
      <c r="L161" s="83" t="inlineStr">
        <is>
          <t>6</t>
        </is>
      </c>
      <c r="M161" s="84" t="inlineStr">
        <is>
          <t>3%</t>
        </is>
      </c>
    </row>
    <row r="162" ht="24" customHeight="1">
      <c r="A162" s="654" t="inlineStr">
        <is>
          <t>中阶激活</t>
        </is>
      </c>
      <c r="B162" s="1387" t="inlineStr">
        <is>
          <t>无视大海，无视对手抗暴击伤害20%</t>
        </is>
      </c>
      <c r="C162" s="111" t="n"/>
      <c r="D162" s="111" t="n"/>
      <c r="E162" s="111" t="n"/>
      <c r="F162" s="112" t="n"/>
      <c r="G162" s="263" t="inlineStr">
        <is>
          <t>4级属性</t>
        </is>
      </c>
      <c r="H162" s="237" t="inlineStr">
        <is>
          <t>8</t>
        </is>
      </c>
      <c r="I162" s="83" t="inlineStr">
        <is>
          <t>800</t>
        </is>
      </c>
      <c r="J162" s="83" t="inlineStr">
        <is>
          <t>5</t>
        </is>
      </c>
      <c r="K162" s="83">
        <f>ROUNDUP((I162/2+1),0)*J162</f>
        <v/>
      </c>
      <c r="L162" s="83" t="inlineStr">
        <is>
          <t>9</t>
        </is>
      </c>
      <c r="M162" s="84" t="inlineStr">
        <is>
          <t>4%</t>
        </is>
      </c>
    </row>
    <row r="163" ht="24" customHeight="1">
      <c r="A163" s="395" t="inlineStr">
        <is>
          <t>高阶激活</t>
        </is>
      </c>
      <c r="B163" s="1293" t="inlineStr">
        <is>
          <t>无视对手抗穿透12%</t>
        </is>
      </c>
      <c r="C163" s="135" t="n"/>
      <c r="D163" s="135" t="n"/>
      <c r="E163" s="135" t="n"/>
      <c r="F163" s="136" t="n"/>
      <c r="G163" s="267" t="inlineStr">
        <is>
          <t>5级属性</t>
        </is>
      </c>
      <c r="H163" s="244" t="inlineStr">
        <is>
          <t>10</t>
        </is>
      </c>
      <c r="I163" s="91" t="inlineStr">
        <is>
          <t>x</t>
        </is>
      </c>
      <c r="J163" s="91" t="inlineStr">
        <is>
          <t>x</t>
        </is>
      </c>
      <c r="K163" s="91" t="inlineStr">
        <is>
          <t>x</t>
        </is>
      </c>
      <c r="L163" s="90" t="inlineStr">
        <is>
          <t>12</t>
        </is>
      </c>
      <c r="M163" s="224" t="inlineStr">
        <is>
          <t>5%</t>
        </is>
      </c>
    </row>
    <row r="164" ht="24" customHeight="1">
      <c r="A164" s="788" t="inlineStr"/>
    </row>
    <row r="165" ht="24" customHeight="1">
      <c r="A165" s="202" t="inlineStr">
        <is>
          <t>飞鞋器魂</t>
        </is>
      </c>
      <c r="B165" s="202" t="inlineStr">
        <is>
          <t>战斗力</t>
        </is>
      </c>
      <c r="C165" s="386" t="inlineStr">
        <is>
          <t>材料数量</t>
        </is>
      </c>
      <c r="D165" s="24" t="inlineStr">
        <is>
          <t>礼包数量</t>
        </is>
      </c>
      <c r="E165" s="24" t="inlineStr">
        <is>
          <t>武器抗韧</t>
        </is>
      </c>
      <c r="F165" s="386" t="inlineStr">
        <is>
          <t>小投穿透</t>
        </is>
      </c>
      <c r="G165" s="386" t="inlineStr">
        <is>
          <t>初阶激活</t>
        </is>
      </c>
      <c r="H165" s="205" t="inlineStr">
        <is>
          <t>战斗力</t>
        </is>
      </c>
      <c r="I165" s="227" t="inlineStr">
        <is>
          <t>祝福值</t>
        </is>
      </c>
      <c r="J165" s="227" t="inlineStr">
        <is>
          <t>单次星团</t>
        </is>
      </c>
      <c r="K165" s="227" t="inlineStr">
        <is>
          <t>满值星团</t>
        </is>
      </c>
      <c r="L165" s="989" t="inlineStr">
        <is>
          <t>武器抗韧</t>
        </is>
      </c>
      <c r="M165" s="386" t="inlineStr">
        <is>
          <t>小投穿透</t>
        </is>
      </c>
    </row>
    <row r="166" ht="24" customHeight="1">
      <c r="A166" s="664" t="inlineStr">
        <is>
          <t>初阶属性</t>
        </is>
      </c>
      <c r="B166" s="558" t="inlineStr">
        <is>
          <t>4</t>
        </is>
      </c>
      <c r="C166" s="566" t="inlineStr">
        <is>
          <t>100</t>
        </is>
      </c>
      <c r="D166" s="566" t="inlineStr">
        <is>
          <t>5</t>
        </is>
      </c>
      <c r="E166" s="566" t="inlineStr">
        <is>
          <t>1%</t>
        </is>
      </c>
      <c r="F166" s="769" t="inlineStr">
        <is>
          <t>1%</t>
        </is>
      </c>
      <c r="G166" s="1377" t="inlineStr">
        <is>
          <t>1级属性</t>
        </is>
      </c>
      <c r="H166" s="1386" t="inlineStr">
        <is>
          <t>2</t>
        </is>
      </c>
      <c r="I166" s="566" t="inlineStr">
        <is>
          <t>12</t>
        </is>
      </c>
      <c r="J166" s="566" t="inlineStr">
        <is>
          <t>2</t>
        </is>
      </c>
      <c r="K166" s="566">
        <f>ROUNDUP((I166/2+1),0)*J166</f>
        <v/>
      </c>
      <c r="L166" s="566" t="inlineStr">
        <is>
          <t>0.5%</t>
        </is>
      </c>
      <c r="M166" s="769" t="inlineStr">
        <is>
          <t>0.5%</t>
        </is>
      </c>
    </row>
    <row r="167" ht="24" customHeight="1">
      <c r="A167" s="393" t="inlineStr">
        <is>
          <t>中阶属性</t>
        </is>
      </c>
      <c r="B167" s="82" t="inlineStr">
        <is>
          <t>9</t>
        </is>
      </c>
      <c r="C167" s="83" t="inlineStr">
        <is>
          <t>480</t>
        </is>
      </c>
      <c r="D167" s="83" t="inlineStr">
        <is>
          <t>20</t>
        </is>
      </c>
      <c r="E167" s="83" t="inlineStr">
        <is>
          <t>2%</t>
        </is>
      </c>
      <c r="F167" s="84" t="inlineStr">
        <is>
          <t>3%</t>
        </is>
      </c>
      <c r="G167" s="1378" t="inlineStr">
        <is>
          <t>2级属性</t>
        </is>
      </c>
      <c r="H167" s="237" t="inlineStr">
        <is>
          <t>4</t>
        </is>
      </c>
      <c r="I167" s="83" t="inlineStr">
        <is>
          <t>114</t>
        </is>
      </c>
      <c r="J167" s="83" t="inlineStr">
        <is>
          <t>3</t>
        </is>
      </c>
      <c r="K167" s="83">
        <f>ROUNDUP((I167/2+1),0)*J167</f>
        <v/>
      </c>
      <c r="L167" s="83" t="inlineStr">
        <is>
          <t>1%</t>
        </is>
      </c>
      <c r="M167" s="84" t="inlineStr">
        <is>
          <t>1%</t>
        </is>
      </c>
    </row>
    <row r="168" ht="24" customHeight="1">
      <c r="A168" s="953" t="inlineStr">
        <is>
          <t>高阶属性</t>
        </is>
      </c>
      <c r="B168" s="89" t="inlineStr">
        <is>
          <t>15</t>
        </is>
      </c>
      <c r="C168" s="90" t="inlineStr">
        <is>
          <t>888</t>
        </is>
      </c>
      <c r="D168" s="90" t="inlineStr">
        <is>
          <t>37</t>
        </is>
      </c>
      <c r="E168" s="90" t="inlineStr">
        <is>
          <t>3%</t>
        </is>
      </c>
      <c r="F168" s="224" t="inlineStr">
        <is>
          <t>6%</t>
        </is>
      </c>
      <c r="G168" s="1378" t="inlineStr">
        <is>
          <t>3级属性</t>
        </is>
      </c>
      <c r="H168" s="237" t="inlineStr">
        <is>
          <t>6</t>
        </is>
      </c>
      <c r="I168" s="83" t="inlineStr">
        <is>
          <t>332</t>
        </is>
      </c>
      <c r="J168" s="83" t="inlineStr">
        <is>
          <t>4</t>
        </is>
      </c>
      <c r="K168" s="83">
        <f>ROUNDUP((I168/2+1),0)*J168</f>
        <v/>
      </c>
      <c r="L168" s="83" t="inlineStr">
        <is>
          <t>1.5%</t>
        </is>
      </c>
      <c r="M168" s="84" t="inlineStr">
        <is>
          <t>2%</t>
        </is>
      </c>
    </row>
    <row r="169" ht="24" customHeight="1">
      <c r="A169" s="654" t="inlineStr">
        <is>
          <t>中阶激活</t>
        </is>
      </c>
      <c r="B169" s="1387" t="inlineStr">
        <is>
          <t>无视霸气</t>
        </is>
      </c>
      <c r="C169" s="111" t="n"/>
      <c r="D169" s="111" t="n"/>
      <c r="E169" s="111" t="n"/>
      <c r="F169" s="112" t="n"/>
      <c r="G169" s="263" t="inlineStr">
        <is>
          <t>4级属性</t>
        </is>
      </c>
      <c r="H169" s="237" t="inlineStr">
        <is>
          <t>8</t>
        </is>
      </c>
      <c r="I169" s="83" t="inlineStr">
        <is>
          <t>800</t>
        </is>
      </c>
      <c r="J169" s="83" t="inlineStr">
        <is>
          <t>5</t>
        </is>
      </c>
      <c r="K169" s="83">
        <f>ROUNDUP((I169/2+1),0)*J169</f>
        <v/>
      </c>
      <c r="L169" s="83" t="inlineStr">
        <is>
          <t>2%</t>
        </is>
      </c>
      <c r="M169" s="84" t="inlineStr">
        <is>
          <t>3%</t>
        </is>
      </c>
    </row>
    <row r="170" ht="24" customHeight="1">
      <c r="A170" s="395" t="inlineStr">
        <is>
          <t>高阶激活</t>
        </is>
      </c>
      <c r="B170" s="1293" t="inlineStr">
        <is>
          <t>命中对手后降低对手抗韧性15%，持续3回合</t>
        </is>
      </c>
      <c r="C170" s="135" t="n"/>
      <c r="D170" s="135" t="n"/>
      <c r="E170" s="135" t="n"/>
      <c r="F170" s="136" t="n"/>
      <c r="G170" s="267" t="inlineStr">
        <is>
          <t>5级属性</t>
        </is>
      </c>
      <c r="H170" s="244" t="inlineStr">
        <is>
          <t>10</t>
        </is>
      </c>
      <c r="I170" s="91" t="inlineStr">
        <is>
          <t>x</t>
        </is>
      </c>
      <c r="J170" s="91" t="inlineStr">
        <is>
          <t>x</t>
        </is>
      </c>
      <c r="K170" s="91" t="inlineStr">
        <is>
          <t>x</t>
        </is>
      </c>
      <c r="L170" s="90" t="inlineStr">
        <is>
          <t>3%</t>
        </is>
      </c>
      <c r="M170" s="224" t="inlineStr">
        <is>
          <t>4%</t>
        </is>
      </c>
    </row>
    <row r="171" ht="24" customHeight="1">
      <c r="A171" s="788" t="inlineStr"/>
    </row>
    <row r="172" ht="24" customHeight="1">
      <c r="A172" s="386" t="inlineStr">
        <is>
          <t>雷爆器魂</t>
        </is>
      </c>
      <c r="B172" s="95" t="inlineStr">
        <is>
          <t>战斗力</t>
        </is>
      </c>
      <c r="C172" s="58" t="inlineStr">
        <is>
          <t>材料数量</t>
        </is>
      </c>
      <c r="D172" s="249" t="inlineStr">
        <is>
          <t>礼包数量</t>
        </is>
      </c>
      <c r="E172" s="249" t="inlineStr">
        <is>
          <t>生命值</t>
        </is>
      </c>
      <c r="F172" s="58" t="inlineStr">
        <is>
          <t>投武穿透</t>
        </is>
      </c>
      <c r="G172" s="386" t="inlineStr">
        <is>
          <t>初阶激活</t>
        </is>
      </c>
      <c r="H172" s="387" t="inlineStr">
        <is>
          <t>战斗力</t>
        </is>
      </c>
      <c r="I172" s="95" t="inlineStr">
        <is>
          <t>祝福值</t>
        </is>
      </c>
      <c r="J172" s="230" t="inlineStr">
        <is>
          <t>单次星团</t>
        </is>
      </c>
      <c r="K172" s="1388" t="inlineStr">
        <is>
          <t>满值星团</t>
        </is>
      </c>
      <c r="L172" s="1335" t="inlineStr">
        <is>
          <t>生命值</t>
        </is>
      </c>
      <c r="M172" s="58" t="inlineStr">
        <is>
          <t>投武穿透</t>
        </is>
      </c>
    </row>
    <row r="173" ht="24" customHeight="1">
      <c r="A173" s="664" t="inlineStr">
        <is>
          <t>初阶属性</t>
        </is>
      </c>
      <c r="B173" s="234" t="inlineStr">
        <is>
          <t>4</t>
        </is>
      </c>
      <c r="C173" s="340" t="inlineStr">
        <is>
          <t>100</t>
        </is>
      </c>
      <c r="D173" s="340" t="inlineStr">
        <is>
          <t>5</t>
        </is>
      </c>
      <c r="E173" s="340" t="inlineStr">
        <is>
          <t>40</t>
        </is>
      </c>
      <c r="F173" s="207" t="inlineStr">
        <is>
          <t>4%</t>
        </is>
      </c>
      <c r="G173" s="1108" t="inlineStr">
        <is>
          <t>1级属性</t>
        </is>
      </c>
      <c r="H173" s="234" t="inlineStr">
        <is>
          <t>2</t>
        </is>
      </c>
      <c r="I173" s="340" t="inlineStr">
        <is>
          <t>20</t>
        </is>
      </c>
      <c r="J173" s="340" t="inlineStr">
        <is>
          <t>2</t>
        </is>
      </c>
      <c r="K173" s="340">
        <f>ROUNDUP((I173/2+1),0)*J173</f>
        <v/>
      </c>
      <c r="L173" s="340" t="inlineStr">
        <is>
          <t>20</t>
        </is>
      </c>
      <c r="M173" s="207" t="inlineStr">
        <is>
          <t>2%</t>
        </is>
      </c>
    </row>
    <row r="174" ht="24" customHeight="1">
      <c r="A174" s="393" t="inlineStr">
        <is>
          <t>中阶属性</t>
        </is>
      </c>
      <c r="B174" s="82" t="inlineStr">
        <is>
          <t>9</t>
        </is>
      </c>
      <c r="C174" s="83" t="inlineStr">
        <is>
          <t>480</t>
        </is>
      </c>
      <c r="D174" s="83" t="inlineStr">
        <is>
          <t>20</t>
        </is>
      </c>
      <c r="E174" s="83" t="inlineStr">
        <is>
          <t>90</t>
        </is>
      </c>
      <c r="F174" s="84" t="inlineStr">
        <is>
          <t>9%</t>
        </is>
      </c>
      <c r="G174" s="1084" t="inlineStr">
        <is>
          <t>2级属性</t>
        </is>
      </c>
      <c r="H174" s="82" t="inlineStr">
        <is>
          <t>4</t>
        </is>
      </c>
      <c r="I174" s="83" t="inlineStr">
        <is>
          <t>160</t>
        </is>
      </c>
      <c r="J174" s="83" t="inlineStr">
        <is>
          <t>3</t>
        </is>
      </c>
      <c r="K174" s="83">
        <f>ROUNDUP((I174/2+1),0)*J174</f>
        <v/>
      </c>
      <c r="L174" s="83" t="inlineStr">
        <is>
          <t>40</t>
        </is>
      </c>
      <c r="M174" s="219" t="inlineStr">
        <is>
          <t>4%</t>
        </is>
      </c>
    </row>
    <row r="175" ht="24" customHeight="1">
      <c r="A175" s="953" t="inlineStr">
        <is>
          <t>高阶属性</t>
        </is>
      </c>
      <c r="B175" s="89" t="inlineStr">
        <is>
          <t>15</t>
        </is>
      </c>
      <c r="C175" s="90" t="inlineStr">
        <is>
          <t>888</t>
        </is>
      </c>
      <c r="D175" s="90" t="inlineStr">
        <is>
          <t>37</t>
        </is>
      </c>
      <c r="E175" s="90" t="inlineStr">
        <is>
          <t>150</t>
        </is>
      </c>
      <c r="F175" s="224" t="inlineStr">
        <is>
          <t>15%</t>
        </is>
      </c>
      <c r="G175" s="1084" t="inlineStr">
        <is>
          <t>3级属性</t>
        </is>
      </c>
      <c r="H175" s="82" t="inlineStr">
        <is>
          <t>7</t>
        </is>
      </c>
      <c r="I175" s="83" t="inlineStr">
        <is>
          <t>400</t>
        </is>
      </c>
      <c r="J175" s="83" t="inlineStr">
        <is>
          <t>4</t>
        </is>
      </c>
      <c r="K175" s="83">
        <f>ROUNDUP((I175/2+1),0)*J175</f>
        <v/>
      </c>
      <c r="L175" s="83" t="inlineStr">
        <is>
          <t>60</t>
        </is>
      </c>
      <c r="M175" s="219" t="inlineStr">
        <is>
          <t>6%</t>
        </is>
      </c>
    </row>
    <row r="176" ht="24" customHeight="1">
      <c r="A176" s="654" t="inlineStr">
        <is>
          <t>中阶激活</t>
        </is>
      </c>
      <c r="B176" s="1387" t="inlineStr">
        <is>
          <t>对手攻击分别降低本次40%伤害，持续3回合</t>
        </is>
      </c>
      <c r="C176" s="111" t="n"/>
      <c r="D176" s="111" t="n"/>
      <c r="E176" s="111" t="n"/>
      <c r="F176" s="112" t="n"/>
      <c r="G176" s="1084" t="inlineStr">
        <is>
          <t>4级属性</t>
        </is>
      </c>
      <c r="H176" s="82" t="inlineStr">
        <is>
          <t>10</t>
        </is>
      </c>
      <c r="I176" s="83" t="inlineStr">
        <is>
          <t>888</t>
        </is>
      </c>
      <c r="J176" s="83" t="inlineStr">
        <is>
          <t>5</t>
        </is>
      </c>
      <c r="K176" s="83">
        <f>ROUNDUP((I176/2+1),0)*J176</f>
        <v/>
      </c>
      <c r="L176" s="83" t="inlineStr">
        <is>
          <t>80</t>
        </is>
      </c>
      <c r="M176" s="219" t="inlineStr">
        <is>
          <t>8%</t>
        </is>
      </c>
    </row>
    <row r="177" ht="24" customHeight="1">
      <c r="A177" s="395" t="inlineStr">
        <is>
          <t>高阶激活</t>
        </is>
      </c>
      <c r="B177" s="1293" t="inlineStr">
        <is>
          <t>70%/25%/5% 概率攻击次数+1/2/3</t>
        </is>
      </c>
      <c r="C177" s="135" t="n"/>
      <c r="D177" s="135" t="n"/>
      <c r="E177" s="135" t="n"/>
      <c r="F177" s="136" t="n"/>
      <c r="G177" s="1083" t="inlineStr">
        <is>
          <t>5级属性</t>
        </is>
      </c>
      <c r="H177" s="89" t="inlineStr">
        <is>
          <t>14</t>
        </is>
      </c>
      <c r="I177" s="91" t="inlineStr">
        <is>
          <t>x</t>
        </is>
      </c>
      <c r="J177" s="91" t="inlineStr">
        <is>
          <t>x</t>
        </is>
      </c>
      <c r="K177" s="91" t="inlineStr">
        <is>
          <t>x</t>
        </is>
      </c>
      <c r="L177" s="90" t="inlineStr">
        <is>
          <t>100</t>
        </is>
      </c>
      <c r="M177" s="1389" t="inlineStr">
        <is>
          <t>10%</t>
        </is>
      </c>
    </row>
    <row r="178" ht="24" customHeight="1">
      <c r="A178" s="788" t="inlineStr"/>
    </row>
    <row r="179" ht="24" customHeight="1">
      <c r="A179" s="386" t="inlineStr">
        <is>
          <t>霸天鼠器魂</t>
        </is>
      </c>
      <c r="B179" s="688" t="inlineStr">
        <is>
          <t>战斗力</t>
        </is>
      </c>
      <c r="C179" s="989" t="inlineStr">
        <is>
          <t>材料数量</t>
        </is>
      </c>
      <c r="D179" s="989" t="inlineStr">
        <is>
          <t>冲榜名次</t>
        </is>
      </c>
      <c r="E179" s="24" t="inlineStr">
        <is>
          <t>固定伤害</t>
        </is>
      </c>
      <c r="F179" s="386" t="inlineStr">
        <is>
          <t>全部抗韧</t>
        </is>
      </c>
      <c r="G179" s="386" t="inlineStr">
        <is>
          <t>初阶激活</t>
        </is>
      </c>
      <c r="H179" s="205" t="inlineStr">
        <is>
          <t>战斗力</t>
        </is>
      </c>
      <c r="I179" s="202" t="inlineStr">
        <is>
          <t>祝福值</t>
        </is>
      </c>
      <c r="J179" s="227" t="inlineStr">
        <is>
          <t>单次星团</t>
        </is>
      </c>
      <c r="K179" s="206" t="inlineStr">
        <is>
          <t>满值星团</t>
        </is>
      </c>
      <c r="L179" s="202" t="inlineStr">
        <is>
          <t>固定伤害</t>
        </is>
      </c>
      <c r="M179" s="204" t="inlineStr">
        <is>
          <t>全部抗韧</t>
        </is>
      </c>
    </row>
    <row r="180" ht="24" customHeight="1">
      <c r="A180" s="664" t="inlineStr">
        <is>
          <t>初阶属性</t>
        </is>
      </c>
      <c r="B180" s="558" t="inlineStr">
        <is>
          <t>6</t>
        </is>
      </c>
      <c r="C180" s="566" t="inlineStr">
        <is>
          <t>169</t>
        </is>
      </c>
      <c r="D180" s="566" t="inlineStr">
        <is>
          <t>7~10</t>
        </is>
      </c>
      <c r="E180" s="566" t="inlineStr">
        <is>
          <t>10</t>
        </is>
      </c>
      <c r="F180" s="769" t="inlineStr">
        <is>
          <t>2%</t>
        </is>
      </c>
      <c r="G180" s="1108" t="inlineStr">
        <is>
          <t>1级属性</t>
        </is>
      </c>
      <c r="H180" s="558" t="inlineStr">
        <is>
          <t>2</t>
        </is>
      </c>
      <c r="I180" s="566" t="inlineStr">
        <is>
          <t>20</t>
        </is>
      </c>
      <c r="J180" s="566" t="inlineStr">
        <is>
          <t>2</t>
        </is>
      </c>
      <c r="K180" s="566">
        <f>ROUNDUP((I180/2+1),0)*J180</f>
        <v/>
      </c>
      <c r="L180" s="566" t="inlineStr">
        <is>
          <t>5</t>
        </is>
      </c>
      <c r="M180" s="769" t="inlineStr">
        <is>
          <t>1%</t>
        </is>
      </c>
    </row>
    <row r="181" ht="24" customHeight="1">
      <c r="A181" s="393" t="inlineStr">
        <is>
          <t>中阶属性</t>
        </is>
      </c>
      <c r="B181" s="82" t="inlineStr">
        <is>
          <t>12</t>
        </is>
      </c>
      <c r="C181" s="83" t="inlineStr">
        <is>
          <t>520</t>
        </is>
      </c>
      <c r="D181" s="83" t="inlineStr">
        <is>
          <t>2~6</t>
        </is>
      </c>
      <c r="E181" s="83" t="inlineStr">
        <is>
          <t>20</t>
        </is>
      </c>
      <c r="F181" s="84" t="inlineStr">
        <is>
          <t>4%</t>
        </is>
      </c>
      <c r="G181" s="1084" t="inlineStr">
        <is>
          <t>2级属性</t>
        </is>
      </c>
      <c r="H181" s="82" t="inlineStr">
        <is>
          <t>4</t>
        </is>
      </c>
      <c r="I181" s="83" t="inlineStr">
        <is>
          <t>160</t>
        </is>
      </c>
      <c r="J181" s="83" t="inlineStr">
        <is>
          <t>3</t>
        </is>
      </c>
      <c r="K181" s="83">
        <f>ROUNDUP((I181/2+1),0)*J181</f>
        <v/>
      </c>
      <c r="L181" s="83" t="inlineStr">
        <is>
          <t>10</t>
        </is>
      </c>
      <c r="M181" s="84" t="inlineStr">
        <is>
          <t>2%</t>
        </is>
      </c>
    </row>
    <row r="182" ht="24" customHeight="1">
      <c r="A182" s="953" t="inlineStr">
        <is>
          <t>高阶属性</t>
        </is>
      </c>
      <c r="B182" s="810" t="inlineStr">
        <is>
          <t>18</t>
        </is>
      </c>
      <c r="C182" s="343" t="inlineStr">
        <is>
          <t>999</t>
        </is>
      </c>
      <c r="D182" s="90" t="inlineStr">
        <is>
          <t>1</t>
        </is>
      </c>
      <c r="E182" s="343" t="inlineStr">
        <is>
          <t>40</t>
        </is>
      </c>
      <c r="F182" s="344" t="inlineStr">
        <is>
          <t>8%</t>
        </is>
      </c>
      <c r="G182" s="1084" t="inlineStr">
        <is>
          <t>3级属性</t>
        </is>
      </c>
      <c r="H182" s="82" t="inlineStr">
        <is>
          <t>7</t>
        </is>
      </c>
      <c r="I182" s="83" t="inlineStr">
        <is>
          <t>400</t>
        </is>
      </c>
      <c r="J182" s="83" t="inlineStr">
        <is>
          <t>4</t>
        </is>
      </c>
      <c r="K182" s="83">
        <f>ROUNDUP((I182/2+1),0)*J182</f>
        <v/>
      </c>
      <c r="L182" s="83" t="inlineStr">
        <is>
          <t>20</t>
        </is>
      </c>
      <c r="M182" s="84" t="inlineStr">
        <is>
          <t>3%</t>
        </is>
      </c>
    </row>
    <row r="183" ht="24" customHeight="1">
      <c r="A183" s="654" t="inlineStr">
        <is>
          <t>中阶激活</t>
        </is>
      </c>
      <c r="B183" s="1289" t="inlineStr">
        <is>
          <t>忽略装死</t>
        </is>
      </c>
      <c r="C183" s="123" t="n"/>
      <c r="D183" s="123" t="n"/>
      <c r="E183" s="123" t="n"/>
      <c r="F183" s="124" t="n"/>
      <c r="G183" s="1084" t="inlineStr">
        <is>
          <t>4级属性</t>
        </is>
      </c>
      <c r="H183" s="82" t="inlineStr">
        <is>
          <t>10</t>
        </is>
      </c>
      <c r="I183" s="83" t="inlineStr">
        <is>
          <t>888</t>
        </is>
      </c>
      <c r="J183" s="83" t="inlineStr">
        <is>
          <t>5</t>
        </is>
      </c>
      <c r="K183" s="83">
        <f>ROUNDUP((I183/2+1),0)*J183</f>
        <v/>
      </c>
      <c r="L183" s="83" t="inlineStr">
        <is>
          <t>30</t>
        </is>
      </c>
      <c r="M183" s="84" t="inlineStr">
        <is>
          <t>5%</t>
        </is>
      </c>
    </row>
    <row r="184" ht="24" customHeight="1">
      <c r="A184" s="395" t="inlineStr">
        <is>
          <t>高阶激活</t>
        </is>
      </c>
      <c r="B184" s="1293" t="inlineStr">
        <is>
          <t>无视格挡，无视大海</t>
        </is>
      </c>
      <c r="C184" s="135" t="n"/>
      <c r="D184" s="135" t="n"/>
      <c r="E184" s="135" t="n"/>
      <c r="F184" s="136" t="n"/>
      <c r="G184" s="1083" t="inlineStr">
        <is>
          <t>5级属性</t>
        </is>
      </c>
      <c r="H184" s="89" t="inlineStr">
        <is>
          <t>14</t>
        </is>
      </c>
      <c r="I184" s="91" t="inlineStr">
        <is>
          <t>x</t>
        </is>
      </c>
      <c r="J184" s="91" t="inlineStr">
        <is>
          <t>x</t>
        </is>
      </c>
      <c r="K184" s="91" t="inlineStr">
        <is>
          <t>x</t>
        </is>
      </c>
      <c r="L184" s="90" t="inlineStr">
        <is>
          <t>40</t>
        </is>
      </c>
      <c r="M184" s="224" t="inlineStr">
        <is>
          <t>7%</t>
        </is>
      </c>
    </row>
    <row r="185" ht="24" customHeight="1">
      <c r="A185" s="788" t="inlineStr"/>
    </row>
    <row r="186" ht="24" customHeight="1">
      <c r="A186" s="202" t="inlineStr">
        <is>
          <t>终结者器魂</t>
        </is>
      </c>
      <c r="B186" s="202" t="inlineStr">
        <is>
          <t>战斗力</t>
        </is>
      </c>
      <c r="C186" s="386" t="inlineStr">
        <is>
          <t>材料数量</t>
        </is>
      </c>
      <c r="D186" s="24" t="inlineStr">
        <is>
          <t>礼包数量</t>
        </is>
      </c>
      <c r="E186" s="24" t="inlineStr">
        <is>
          <t>固定减伤</t>
        </is>
      </c>
      <c r="F186" s="386" t="inlineStr">
        <is>
          <t>武器抗穿</t>
        </is>
      </c>
      <c r="G186" s="386" t="inlineStr">
        <is>
          <t>初阶激活</t>
        </is>
      </c>
      <c r="H186" s="205" t="inlineStr">
        <is>
          <t>战斗力</t>
        </is>
      </c>
      <c r="I186" s="227" t="inlineStr">
        <is>
          <t>祝福值</t>
        </is>
      </c>
      <c r="J186" s="227" t="inlineStr">
        <is>
          <t>单次星团</t>
        </is>
      </c>
      <c r="K186" s="227" t="inlineStr">
        <is>
          <t>满值星团</t>
        </is>
      </c>
      <c r="L186" s="989" t="inlineStr">
        <is>
          <t>固定减伤</t>
        </is>
      </c>
      <c r="M186" s="386" t="inlineStr">
        <is>
          <t>武器抗穿</t>
        </is>
      </c>
    </row>
    <row r="187" ht="24" customHeight="1">
      <c r="A187" s="1082" t="inlineStr">
        <is>
          <t>初阶属性</t>
        </is>
      </c>
      <c r="B187" s="558" t="inlineStr">
        <is>
          <t>4</t>
        </is>
      </c>
      <c r="C187" s="566" t="inlineStr">
        <is>
          <t>100</t>
        </is>
      </c>
      <c r="D187" s="566" t="inlineStr">
        <is>
          <t>5</t>
        </is>
      </c>
      <c r="E187" s="566" t="inlineStr">
        <is>
          <t>10</t>
        </is>
      </c>
      <c r="F187" s="769" t="inlineStr">
        <is>
          <t>1%</t>
        </is>
      </c>
      <c r="G187" s="1377" t="inlineStr">
        <is>
          <t>1级属性</t>
        </is>
      </c>
      <c r="H187" s="1386" t="inlineStr">
        <is>
          <t>2</t>
        </is>
      </c>
      <c r="I187" s="566" t="inlineStr">
        <is>
          <t>12</t>
        </is>
      </c>
      <c r="J187" s="566" t="inlineStr">
        <is>
          <t>2</t>
        </is>
      </c>
      <c r="K187" s="566">
        <f>ROUNDUP((I187/2+1),0)*J187</f>
        <v/>
      </c>
      <c r="L187" s="566" t="inlineStr">
        <is>
          <t>5</t>
        </is>
      </c>
      <c r="M187" s="769" t="inlineStr">
        <is>
          <t>1%</t>
        </is>
      </c>
    </row>
    <row r="188" ht="24" customHeight="1">
      <c r="A188" s="741" t="inlineStr">
        <is>
          <t>中阶属性</t>
        </is>
      </c>
      <c r="B188" s="82" t="inlineStr">
        <is>
          <t>9</t>
        </is>
      </c>
      <c r="C188" s="83" t="inlineStr">
        <is>
          <t>480</t>
        </is>
      </c>
      <c r="D188" s="83" t="inlineStr">
        <is>
          <t>20</t>
        </is>
      </c>
      <c r="E188" s="83" t="inlineStr">
        <is>
          <t>20</t>
        </is>
      </c>
      <c r="F188" s="84" t="inlineStr">
        <is>
          <t>5%</t>
        </is>
      </c>
      <c r="G188" s="1378" t="inlineStr">
        <is>
          <t>2级属性</t>
        </is>
      </c>
      <c r="H188" s="237" t="inlineStr">
        <is>
          <t>4</t>
        </is>
      </c>
      <c r="I188" s="83" t="inlineStr">
        <is>
          <t>114</t>
        </is>
      </c>
      <c r="J188" s="83" t="inlineStr">
        <is>
          <t>3</t>
        </is>
      </c>
      <c r="K188" s="83">
        <f>ROUNDUP((I188/2+1),0)*J188</f>
        <v/>
      </c>
      <c r="L188" s="83" t="inlineStr">
        <is>
          <t>10</t>
        </is>
      </c>
      <c r="M188" s="84" t="inlineStr">
        <is>
          <t>3%</t>
        </is>
      </c>
    </row>
    <row r="189" ht="24" customHeight="1">
      <c r="A189" s="1308" t="inlineStr">
        <is>
          <t>高阶属性</t>
        </is>
      </c>
      <c r="B189" s="247" t="inlineStr">
        <is>
          <t>15</t>
        </is>
      </c>
      <c r="C189" s="299" t="inlineStr">
        <is>
          <t>888</t>
        </is>
      </c>
      <c r="D189" s="299" t="inlineStr">
        <is>
          <t>37</t>
        </is>
      </c>
      <c r="E189" s="299" t="inlineStr">
        <is>
          <t>35</t>
        </is>
      </c>
      <c r="F189" s="278" t="inlineStr">
        <is>
          <t>9%</t>
        </is>
      </c>
      <c r="G189" s="1378" t="inlineStr">
        <is>
          <t>3级属性</t>
        </is>
      </c>
      <c r="H189" s="237" t="inlineStr">
        <is>
          <t>6</t>
        </is>
      </c>
      <c r="I189" s="83" t="inlineStr">
        <is>
          <t>332</t>
        </is>
      </c>
      <c r="J189" s="83" t="inlineStr">
        <is>
          <t>4</t>
        </is>
      </c>
      <c r="K189" s="83">
        <f>ROUNDUP((I189/2+1),0)*J189</f>
        <v/>
      </c>
      <c r="L189" s="83" t="inlineStr">
        <is>
          <t>20</t>
        </is>
      </c>
      <c r="M189" s="84" t="inlineStr">
        <is>
          <t>5%</t>
        </is>
      </c>
    </row>
    <row r="190" ht="24" customHeight="1">
      <c r="A190" s="740" t="inlineStr">
        <is>
          <t>中阶激活</t>
        </is>
      </c>
      <c r="B190" s="1384" t="inlineStr">
        <is>
          <t>无视大海，无视对手抗暴击伤害20%</t>
        </is>
      </c>
      <c r="C190" s="123" t="n"/>
      <c r="D190" s="123" t="n"/>
      <c r="E190" s="123" t="n"/>
      <c r="F190" s="171" t="n"/>
      <c r="G190" s="1390" t="inlineStr">
        <is>
          <t>4级属性</t>
        </is>
      </c>
      <c r="H190" s="237" t="inlineStr">
        <is>
          <t>8</t>
        </is>
      </c>
      <c r="I190" s="83" t="inlineStr">
        <is>
          <t>800</t>
        </is>
      </c>
      <c r="J190" s="83" t="inlineStr">
        <is>
          <t>5</t>
        </is>
      </c>
      <c r="K190" s="83">
        <f>ROUNDUP((I190/2+1),0)*J190</f>
        <v/>
      </c>
      <c r="L190" s="83" t="inlineStr">
        <is>
          <t>30</t>
        </is>
      </c>
      <c r="M190" s="84" t="inlineStr">
        <is>
          <t>7%</t>
        </is>
      </c>
    </row>
    <row r="191" ht="24" customHeight="1">
      <c r="A191" s="742" t="inlineStr">
        <is>
          <t>高阶激活</t>
        </is>
      </c>
      <c r="B191" s="1370" t="inlineStr">
        <is>
          <t>无视对手抗穿透9%</t>
        </is>
      </c>
      <c r="C191" s="135" t="n"/>
      <c r="D191" s="135" t="n"/>
      <c r="E191" s="135" t="n"/>
      <c r="F191" s="190" t="n"/>
      <c r="G191" s="1391" t="inlineStr">
        <is>
          <t>5级属性</t>
        </is>
      </c>
      <c r="H191" s="244" t="inlineStr">
        <is>
          <t>10</t>
        </is>
      </c>
      <c r="I191" s="91" t="inlineStr">
        <is>
          <t>x</t>
        </is>
      </c>
      <c r="J191" s="91" t="inlineStr">
        <is>
          <t>x</t>
        </is>
      </c>
      <c r="K191" s="91" t="inlineStr">
        <is>
          <t>x</t>
        </is>
      </c>
      <c r="L191" s="90" t="inlineStr">
        <is>
          <t>40</t>
        </is>
      </c>
      <c r="M191" s="224" t="inlineStr">
        <is>
          <t>9%</t>
        </is>
      </c>
    </row>
    <row r="192" ht="24" customHeight="1">
      <c r="A192" s="788" t="inlineStr"/>
    </row>
    <row r="193" ht="24" customHeight="1">
      <c r="A193" s="386" t="inlineStr">
        <is>
          <t>贯星器魂</t>
        </is>
      </c>
      <c r="B193" s="688" t="inlineStr">
        <is>
          <t>战斗力</t>
        </is>
      </c>
      <c r="C193" s="989" t="inlineStr">
        <is>
          <t>材料数量</t>
        </is>
      </c>
      <c r="D193" s="989" t="inlineStr">
        <is>
          <t>冲榜名次</t>
        </is>
      </c>
      <c r="E193" s="24" t="inlineStr">
        <is>
          <t>速度值</t>
        </is>
      </c>
      <c r="F193" s="386" t="inlineStr">
        <is>
          <t>固定减伤</t>
        </is>
      </c>
      <c r="G193" s="386" t="inlineStr">
        <is>
          <t>初阶激活</t>
        </is>
      </c>
      <c r="H193" s="205" t="inlineStr">
        <is>
          <t>战斗力</t>
        </is>
      </c>
      <c r="I193" s="202" t="inlineStr">
        <is>
          <t>祝福值</t>
        </is>
      </c>
      <c r="J193" s="227" t="inlineStr">
        <is>
          <t>单次星团</t>
        </is>
      </c>
      <c r="K193" s="206" t="inlineStr">
        <is>
          <t>满值星团</t>
        </is>
      </c>
      <c r="L193" s="24" t="inlineStr">
        <is>
          <t>速度值</t>
        </is>
      </c>
      <c r="M193" s="386" t="inlineStr">
        <is>
          <t>固定减伤</t>
        </is>
      </c>
    </row>
    <row r="194" ht="24" customHeight="1">
      <c r="A194" s="664" t="inlineStr">
        <is>
          <t>初阶属性</t>
        </is>
      </c>
      <c r="B194" s="558" t="inlineStr">
        <is>
          <t>6</t>
        </is>
      </c>
      <c r="C194" s="566" t="inlineStr">
        <is>
          <t>169</t>
        </is>
      </c>
      <c r="D194" s="566" t="inlineStr">
        <is>
          <t>7~10</t>
        </is>
      </c>
      <c r="E194" s="566" t="inlineStr">
        <is>
          <t>2</t>
        </is>
      </c>
      <c r="F194" s="769" t="inlineStr">
        <is>
          <t>10</t>
        </is>
      </c>
      <c r="G194" s="1108" t="inlineStr">
        <is>
          <t>1级属性</t>
        </is>
      </c>
      <c r="H194" s="558" t="inlineStr">
        <is>
          <t>2</t>
        </is>
      </c>
      <c r="I194" s="566" t="inlineStr">
        <is>
          <t>20</t>
        </is>
      </c>
      <c r="J194" s="566" t="inlineStr">
        <is>
          <t>2</t>
        </is>
      </c>
      <c r="K194" s="566">
        <f>ROUNDUP((I194/2+1),0)*J194</f>
        <v/>
      </c>
      <c r="L194" s="566" t="inlineStr">
        <is>
          <t>1</t>
        </is>
      </c>
      <c r="M194" s="769" t="inlineStr">
        <is>
          <t>5</t>
        </is>
      </c>
    </row>
    <row r="195" ht="24" customHeight="1">
      <c r="A195" s="393" t="inlineStr">
        <is>
          <t>中阶属性</t>
        </is>
      </c>
      <c r="B195" s="82" t="inlineStr">
        <is>
          <t>12</t>
        </is>
      </c>
      <c r="C195" s="83" t="inlineStr">
        <is>
          <t>520</t>
        </is>
      </c>
      <c r="D195" s="83" t="inlineStr">
        <is>
          <t>2~6</t>
        </is>
      </c>
      <c r="E195" s="83" t="inlineStr">
        <is>
          <t>7</t>
        </is>
      </c>
      <c r="F195" s="84" t="inlineStr">
        <is>
          <t>20</t>
        </is>
      </c>
      <c r="G195" s="1084" t="inlineStr">
        <is>
          <t>2级属性</t>
        </is>
      </c>
      <c r="H195" s="82" t="inlineStr">
        <is>
          <t>4</t>
        </is>
      </c>
      <c r="I195" s="83" t="inlineStr">
        <is>
          <t>160</t>
        </is>
      </c>
      <c r="J195" s="83" t="inlineStr">
        <is>
          <t>3</t>
        </is>
      </c>
      <c r="K195" s="83">
        <f>ROUNDUP((I195/2+1),0)*J195</f>
        <v/>
      </c>
      <c r="L195" s="83" t="inlineStr">
        <is>
          <t>3</t>
        </is>
      </c>
      <c r="M195" s="84" t="inlineStr">
        <is>
          <t>10</t>
        </is>
      </c>
    </row>
    <row r="196" ht="24" customHeight="1">
      <c r="A196" s="953" t="inlineStr">
        <is>
          <t>高阶属性</t>
        </is>
      </c>
      <c r="B196" s="89" t="inlineStr">
        <is>
          <t>18</t>
        </is>
      </c>
      <c r="C196" s="90" t="inlineStr">
        <is>
          <t>999</t>
        </is>
      </c>
      <c r="D196" s="90" t="inlineStr">
        <is>
          <t>1</t>
        </is>
      </c>
      <c r="E196" s="90" t="inlineStr">
        <is>
          <t>18</t>
        </is>
      </c>
      <c r="F196" s="224" t="inlineStr">
        <is>
          <t>35</t>
        </is>
      </c>
      <c r="G196" s="1084" t="inlineStr">
        <is>
          <t>3级属性</t>
        </is>
      </c>
      <c r="H196" s="82" t="inlineStr">
        <is>
          <t>7</t>
        </is>
      </c>
      <c r="I196" s="83" t="inlineStr">
        <is>
          <t>400</t>
        </is>
      </c>
      <c r="J196" s="83" t="inlineStr">
        <is>
          <t>4</t>
        </is>
      </c>
      <c r="K196" s="83">
        <f>ROUNDUP((I196/2+1),0)*J196</f>
        <v/>
      </c>
      <c r="L196" s="83" t="inlineStr">
        <is>
          <t>5</t>
        </is>
      </c>
      <c r="M196" s="84" t="inlineStr">
        <is>
          <t>20</t>
        </is>
      </c>
    </row>
    <row r="197" ht="24" customHeight="1">
      <c r="A197" s="654" t="inlineStr">
        <is>
          <t>中阶激活</t>
        </is>
      </c>
      <c r="B197" s="1294" t="inlineStr">
        <is>
          <t>忽略装死</t>
        </is>
      </c>
      <c r="C197" s="158" t="n"/>
      <c r="D197" s="158" t="n"/>
      <c r="E197" s="158" t="n"/>
      <c r="F197" s="320" t="n"/>
      <c r="G197" s="1084" t="inlineStr">
        <is>
          <t>4级属性</t>
        </is>
      </c>
      <c r="H197" s="82" t="inlineStr">
        <is>
          <t>10</t>
        </is>
      </c>
      <c r="I197" s="83" t="inlineStr">
        <is>
          <t>888</t>
        </is>
      </c>
      <c r="J197" s="83" t="inlineStr">
        <is>
          <t>5</t>
        </is>
      </c>
      <c r="K197" s="83">
        <f>ROUNDUP((I197/2+1),0)*J197</f>
        <v/>
      </c>
      <c r="L197" s="83" t="inlineStr">
        <is>
          <t>7</t>
        </is>
      </c>
      <c r="M197" s="84" t="inlineStr">
        <is>
          <t>30</t>
        </is>
      </c>
    </row>
    <row r="198" ht="24" customHeight="1">
      <c r="A198" s="395" t="inlineStr">
        <is>
          <t>高阶激活</t>
        </is>
      </c>
      <c r="B198" s="1293" t="inlineStr">
        <is>
          <t>每扔1次，降低对手韧性5%</t>
        </is>
      </c>
      <c r="C198" s="135" t="n"/>
      <c r="D198" s="135" t="n"/>
      <c r="E198" s="135" t="n"/>
      <c r="F198" s="136" t="n"/>
      <c r="G198" s="1083" t="inlineStr">
        <is>
          <t>5级属性</t>
        </is>
      </c>
      <c r="H198" s="89" t="inlineStr">
        <is>
          <t>14</t>
        </is>
      </c>
      <c r="I198" s="91" t="inlineStr">
        <is>
          <t>x</t>
        </is>
      </c>
      <c r="J198" s="91" t="inlineStr">
        <is>
          <t>x</t>
        </is>
      </c>
      <c r="K198" s="91" t="inlineStr">
        <is>
          <t>x</t>
        </is>
      </c>
      <c r="L198" s="90" t="inlineStr">
        <is>
          <t>10</t>
        </is>
      </c>
      <c r="M198" s="224" t="inlineStr">
        <is>
          <t>40</t>
        </is>
      </c>
    </row>
  </sheetData>
  <mergeCells count="132">
    <mergeCell ref="B11:D11"/>
    <mergeCell ref="B106:F106"/>
    <mergeCell ref="E13:G13"/>
    <mergeCell ref="A150:M150"/>
    <mergeCell ref="B71:F71"/>
    <mergeCell ref="B184:F184"/>
    <mergeCell ref="H17:J17"/>
    <mergeCell ref="E15:G15"/>
    <mergeCell ref="H11:J11"/>
    <mergeCell ref="A38:M38"/>
    <mergeCell ref="B58:F58"/>
    <mergeCell ref="A31:M31"/>
    <mergeCell ref="H19:J19"/>
    <mergeCell ref="B170:F170"/>
    <mergeCell ref="K17:M17"/>
    <mergeCell ref="A24:M24"/>
    <mergeCell ref="A73:M73"/>
    <mergeCell ref="B20:D20"/>
    <mergeCell ref="E16:G16"/>
    <mergeCell ref="B44:F44"/>
    <mergeCell ref="K10:M10"/>
    <mergeCell ref="B37:F37"/>
    <mergeCell ref="E18:G18"/>
    <mergeCell ref="A7:M7"/>
    <mergeCell ref="K16:M16"/>
    <mergeCell ref="B92:F92"/>
    <mergeCell ref="B30:F30"/>
    <mergeCell ref="A108:M108"/>
    <mergeCell ref="K9:M9"/>
    <mergeCell ref="B142:F142"/>
    <mergeCell ref="A101:M101"/>
    <mergeCell ref="K20:M20"/>
    <mergeCell ref="E20:G20"/>
    <mergeCell ref="K11:M11"/>
    <mergeCell ref="B135:F135"/>
    <mergeCell ref="B72:F72"/>
    <mergeCell ref="A2:A6"/>
    <mergeCell ref="B134:F134"/>
    <mergeCell ref="B17:D17"/>
    <mergeCell ref="B8:M8"/>
    <mergeCell ref="A122:M122"/>
    <mergeCell ref="B121:F121"/>
    <mergeCell ref="K12:M12"/>
    <mergeCell ref="B10:D10"/>
    <mergeCell ref="H16:J16"/>
    <mergeCell ref="B43:F43"/>
    <mergeCell ref="B176:F176"/>
    <mergeCell ref="B19:D19"/>
    <mergeCell ref="K14:M14"/>
    <mergeCell ref="B120:F120"/>
    <mergeCell ref="B9:D9"/>
    <mergeCell ref="B107:F107"/>
    <mergeCell ref="A59:M59"/>
    <mergeCell ref="B57:F57"/>
    <mergeCell ref="B148:F148"/>
    <mergeCell ref="B162:F162"/>
    <mergeCell ref="A178:M178"/>
    <mergeCell ref="K18:M18"/>
    <mergeCell ref="B99:F99"/>
    <mergeCell ref="H20:J20"/>
    <mergeCell ref="A164:M164"/>
    <mergeCell ref="E17:G17"/>
    <mergeCell ref="B85:F85"/>
    <mergeCell ref="B198:F198"/>
    <mergeCell ref="A129:M129"/>
    <mergeCell ref="E1:G1"/>
    <mergeCell ref="E10:G10"/>
    <mergeCell ref="B14:D14"/>
    <mergeCell ref="E19:G19"/>
    <mergeCell ref="B1:D1"/>
    <mergeCell ref="B141:F141"/>
    <mergeCell ref="B13:D13"/>
    <mergeCell ref="E9:G9"/>
    <mergeCell ref="A171:M171"/>
    <mergeCell ref="B190:F190"/>
    <mergeCell ref="A115:M115"/>
    <mergeCell ref="E11:G11"/>
    <mergeCell ref="H13:J13"/>
    <mergeCell ref="A143:M143"/>
    <mergeCell ref="B23:F23"/>
    <mergeCell ref="H15:J15"/>
    <mergeCell ref="B191:F191"/>
    <mergeCell ref="A45:M45"/>
    <mergeCell ref="H18:J18"/>
    <mergeCell ref="A94:M94"/>
    <mergeCell ref="K13:M13"/>
    <mergeCell ref="B128:F128"/>
    <mergeCell ref="E12:G12"/>
    <mergeCell ref="A87:M87"/>
    <mergeCell ref="K15:M15"/>
    <mergeCell ref="H1:J1"/>
    <mergeCell ref="B65:F65"/>
    <mergeCell ref="B183:F183"/>
    <mergeCell ref="H10:J10"/>
    <mergeCell ref="A80:M80"/>
    <mergeCell ref="E14:G14"/>
    <mergeCell ref="B114:F114"/>
    <mergeCell ref="A136:M136"/>
    <mergeCell ref="A21:M21"/>
    <mergeCell ref="A192:M192"/>
    <mergeCell ref="H9:J9"/>
    <mergeCell ref="B36:F36"/>
    <mergeCell ref="B12:D12"/>
    <mergeCell ref="B50:F50"/>
    <mergeCell ref="B163:F163"/>
    <mergeCell ref="K1:M1"/>
    <mergeCell ref="B113:F113"/>
    <mergeCell ref="A185:M185"/>
    <mergeCell ref="B100:F100"/>
    <mergeCell ref="B156:F156"/>
    <mergeCell ref="B155:F155"/>
    <mergeCell ref="B93:F93"/>
    <mergeCell ref="B149:F149"/>
    <mergeCell ref="A52:M52"/>
    <mergeCell ref="B86:F86"/>
    <mergeCell ref="H12:J12"/>
    <mergeCell ref="B15:D15"/>
    <mergeCell ref="A157:M157"/>
    <mergeCell ref="B29:F29"/>
    <mergeCell ref="K19:M19"/>
    <mergeCell ref="H14:J14"/>
    <mergeCell ref="B78:F78"/>
    <mergeCell ref="B127:F127"/>
    <mergeCell ref="B16:D16"/>
    <mergeCell ref="A66:M66"/>
    <mergeCell ref="B64:F64"/>
    <mergeCell ref="B177:F177"/>
    <mergeCell ref="B169:F169"/>
    <mergeCell ref="B51:F51"/>
    <mergeCell ref="B18:D18"/>
    <mergeCell ref="B79:F79"/>
    <mergeCell ref="B197:F197"/>
  </mergeCells>
  <hyperlinks>
    <hyperlink xmlns:r="http://schemas.openxmlformats.org/officeDocument/2006/relationships" ref="A1" r:id="rId1"/>
    <hyperlink xmlns:r="http://schemas.openxmlformats.org/officeDocument/2006/relationships" ref="A2" r:id="rId2"/>
    <hyperlink xmlns:r="http://schemas.openxmlformats.org/officeDocument/2006/relationships" ref="B2" r:id="rId3"/>
    <hyperlink xmlns:r="http://schemas.openxmlformats.org/officeDocument/2006/relationships" ref="C2" r:id="rId4"/>
    <hyperlink xmlns:r="http://schemas.openxmlformats.org/officeDocument/2006/relationships" ref="D2" r:id="rId5"/>
    <hyperlink xmlns:r="http://schemas.openxmlformats.org/officeDocument/2006/relationships" ref="E2" r:id="rId6"/>
    <hyperlink xmlns:r="http://schemas.openxmlformats.org/officeDocument/2006/relationships" ref="G2" r:id="rId7"/>
    <hyperlink xmlns:r="http://schemas.openxmlformats.org/officeDocument/2006/relationships" ref="H2" r:id="rId8"/>
    <hyperlink xmlns:r="http://schemas.openxmlformats.org/officeDocument/2006/relationships" ref="I2" r:id="rId9"/>
    <hyperlink xmlns:r="http://schemas.openxmlformats.org/officeDocument/2006/relationships" ref="L2" r:id="rId10"/>
    <hyperlink xmlns:r="http://schemas.openxmlformats.org/officeDocument/2006/relationships" ref="M2" r:id="rId11"/>
    <hyperlink xmlns:r="http://schemas.openxmlformats.org/officeDocument/2006/relationships" ref="B3" r:id="rId12"/>
    <hyperlink xmlns:r="http://schemas.openxmlformats.org/officeDocument/2006/relationships" ref="D3" r:id="rId13"/>
    <hyperlink xmlns:r="http://schemas.openxmlformats.org/officeDocument/2006/relationships" ref="F3" r:id="rId14"/>
    <hyperlink xmlns:r="http://schemas.openxmlformats.org/officeDocument/2006/relationships" ref="G3" r:id="rId15"/>
    <hyperlink xmlns:r="http://schemas.openxmlformats.org/officeDocument/2006/relationships" ref="J3" r:id="rId16"/>
    <hyperlink xmlns:r="http://schemas.openxmlformats.org/officeDocument/2006/relationships" ref="K3" r:id="rId17"/>
    <hyperlink xmlns:r="http://schemas.openxmlformats.org/officeDocument/2006/relationships" ref="L3" r:id="rId18"/>
    <hyperlink xmlns:r="http://schemas.openxmlformats.org/officeDocument/2006/relationships" ref="C4" r:id="rId19"/>
    <hyperlink xmlns:r="http://schemas.openxmlformats.org/officeDocument/2006/relationships" ref="E4" r:id="rId20"/>
    <hyperlink xmlns:r="http://schemas.openxmlformats.org/officeDocument/2006/relationships" ref="F4" r:id="rId21"/>
    <hyperlink xmlns:r="http://schemas.openxmlformats.org/officeDocument/2006/relationships" ref="H4" r:id="rId22"/>
    <hyperlink xmlns:r="http://schemas.openxmlformats.org/officeDocument/2006/relationships" ref="I4" r:id="rId23"/>
    <hyperlink xmlns:r="http://schemas.openxmlformats.org/officeDocument/2006/relationships" ref="J4" r:id="rId24"/>
    <hyperlink xmlns:r="http://schemas.openxmlformats.org/officeDocument/2006/relationships" ref="L4" r:id="rId25"/>
    <hyperlink xmlns:r="http://schemas.openxmlformats.org/officeDocument/2006/relationships" ref="H5" r:id="rId26"/>
    <hyperlink xmlns:r="http://schemas.openxmlformats.org/officeDocument/2006/relationships" ref="B6" r:id="rId27"/>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22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s>
  <sheetData>
    <row r="1" ht="24" customHeight="1">
      <c r="A1" s="1101" t="inlineStr">
        <is>
          <t>天象洗髓</t>
        </is>
      </c>
      <c r="B1" s="388" t="inlineStr">
        <is>
          <t>名称</t>
        </is>
      </c>
      <c r="C1" s="3" t="n"/>
      <c r="D1" s="3" t="n"/>
      <c r="E1" s="3" t="n"/>
      <c r="F1" s="24" t="inlineStr">
        <is>
          <t>祝福详情：祝福模式12级起清，暂无活动。</t>
        </is>
      </c>
      <c r="G1" s="56" t="n"/>
      <c r="H1" s="56" t="n"/>
      <c r="I1" s="56" t="n"/>
      <c r="J1" s="56" t="n"/>
      <c r="K1" s="56" t="n"/>
      <c r="L1" s="56" t="n"/>
    </row>
    <row r="2" ht="24" customHeight="1">
      <c r="A2" s="1045" t="inlineStr">
        <is>
          <t>日引石
月引石
星引石</t>
        </is>
      </c>
      <c r="B2" s="1392" t="inlineStr">
        <is>
          <t>炎日</t>
        </is>
      </c>
      <c r="C2" s="848" t="inlineStr">
        <is>
          <t>晦月</t>
        </is>
      </c>
      <c r="D2" s="848" t="inlineStr">
        <is>
          <t>晟星</t>
        </is>
      </c>
      <c r="E2" s="1393" t="inlineStr">
        <is>
          <t>遗迹征伐</t>
        </is>
      </c>
      <c r="F2" s="1178" t="inlineStr">
        <is>
          <t>基础祝福：失败2点祝福值。材料200斗豆/斗币。</t>
        </is>
      </c>
      <c r="G2" s="158" t="n"/>
      <c r="H2" s="158" t="n"/>
      <c r="I2" s="158" t="n"/>
      <c r="J2" s="158" t="n"/>
      <c r="K2" s="158" t="n"/>
      <c r="L2" s="158" t="n"/>
      <c r="M2" s="320" t="n"/>
    </row>
    <row r="3" ht="24" customHeight="1">
      <c r="A3" s="11" t="n"/>
      <c r="B3" s="553" t="n"/>
      <c r="C3" s="1124" t="n"/>
      <c r="D3" s="1124" t="n"/>
      <c r="E3" s="597" t="n"/>
      <c r="F3" s="1254" t="inlineStr">
        <is>
          <t>春节祝福：失败2点祝福值。材料200斗豆/斗币。</t>
        </is>
      </c>
      <c r="G3" s="158" t="n"/>
      <c r="H3" s="158" t="n"/>
      <c r="I3" s="158" t="n"/>
      <c r="J3" s="158" t="n"/>
      <c r="K3" s="158" t="n"/>
      <c r="L3" s="158" t="n"/>
      <c r="M3" s="159" t="n"/>
    </row>
    <row r="4" ht="24" customHeight="1">
      <c r="A4" s="11" t="n"/>
      <c r="B4" s="1305" t="inlineStr">
        <is>
          <t>蚀日</t>
        </is>
      </c>
      <c r="C4" s="639" t="inlineStr">
        <is>
          <t>朔月</t>
        </is>
      </c>
      <c r="D4" s="639" t="inlineStr">
        <is>
          <t>暗星</t>
        </is>
      </c>
      <c r="E4" s="1307" t="inlineStr">
        <is>
          <t>遗迹珍藏</t>
        </is>
      </c>
      <c r="F4" s="1254" t="inlineStr">
        <is>
          <t>周年祝福：失败2点祝福值。材料200斗豆/斗币。</t>
        </is>
      </c>
      <c r="G4" s="158" t="n"/>
      <c r="H4" s="158" t="n"/>
      <c r="I4" s="158" t="n"/>
      <c r="J4" s="158" t="n"/>
      <c r="K4" s="158" t="n"/>
      <c r="L4" s="158" t="n"/>
      <c r="M4" s="159" t="n"/>
    </row>
    <row r="5" ht="24" customHeight="1">
      <c r="A5" s="11" t="n"/>
      <c r="B5" s="553" t="n"/>
      <c r="C5" s="1124" t="n"/>
      <c r="D5" s="1124" t="n"/>
      <c r="E5" s="597" t="n"/>
      <c r="F5" s="1394" t="inlineStr">
        <is>
          <t>中秋祝福：失败2点祝福值。材料200斗豆/斗币。</t>
        </is>
      </c>
      <c r="G5" s="270" t="n"/>
      <c r="H5" s="270" t="n"/>
      <c r="I5" s="270" t="n"/>
      <c r="J5" s="270" t="n"/>
      <c r="K5" s="270" t="n"/>
      <c r="L5" s="270" t="n"/>
      <c r="M5" s="510" t="n"/>
    </row>
    <row r="6" ht="24" customHeight="1">
      <c r="A6" s="269" t="inlineStr"/>
      <c r="B6" s="270" t="n"/>
      <c r="C6" s="270" t="n"/>
      <c r="D6" s="270" t="n"/>
      <c r="E6" s="270" t="n"/>
      <c r="F6" s="270" t="n"/>
      <c r="G6" s="270" t="n"/>
      <c r="H6" s="270" t="n"/>
      <c r="I6" s="270" t="n"/>
      <c r="J6" s="270" t="n"/>
      <c r="K6" s="270" t="n"/>
      <c r="L6" s="270" t="n"/>
      <c r="M6" s="270" t="n"/>
    </row>
    <row r="7" ht="24" customHeight="1">
      <c r="A7" s="202" t="inlineStr">
        <is>
          <t>引日炎日</t>
        </is>
      </c>
      <c r="B7" s="227" t="inlineStr">
        <is>
          <t>战斗力</t>
        </is>
      </c>
      <c r="C7" s="227" t="inlineStr">
        <is>
          <t>祝福值</t>
        </is>
      </c>
      <c r="D7" s="227" t="inlineStr">
        <is>
          <t>单次材料</t>
        </is>
      </c>
      <c r="E7" s="206" t="inlineStr">
        <is>
          <t>满值材料</t>
        </is>
      </c>
      <c r="F7" s="202" t="inlineStr">
        <is>
          <t>力量值</t>
        </is>
      </c>
      <c r="G7" s="227" t="inlineStr">
        <is>
          <t>大武命中</t>
        </is>
      </c>
      <c r="H7" s="227" t="inlineStr">
        <is>
          <t>技空命中</t>
        </is>
      </c>
      <c r="I7" s="227" t="inlineStr">
        <is>
          <t>大武暴击</t>
        </is>
      </c>
      <c r="J7" s="227" t="inlineStr">
        <is>
          <t>大武暴伤</t>
        </is>
      </c>
      <c r="K7" s="227" t="inlineStr">
        <is>
          <t>大武增伤</t>
        </is>
      </c>
      <c r="L7" s="227" t="inlineStr">
        <is>
          <t>技空增伤</t>
        </is>
      </c>
      <c r="M7" s="204" t="inlineStr">
        <is>
          <t>大武穿透</t>
        </is>
      </c>
    </row>
    <row r="8" ht="24" customHeight="1">
      <c r="A8" s="664" t="inlineStr">
        <is>
          <t>0级</t>
        </is>
      </c>
      <c r="B8" s="319" t="inlineStr">
        <is>
          <t>0</t>
        </is>
      </c>
      <c r="C8" s="74" t="inlineStr">
        <is>
          <t>10</t>
        </is>
      </c>
      <c r="D8" s="74" t="inlineStr">
        <is>
          <t>1</t>
        </is>
      </c>
      <c r="E8" s="75">
        <f>ROUNDUP((C8/2+1),0)*D8</f>
        <v/>
      </c>
      <c r="F8" s="665" t="inlineStr">
        <is>
          <t>x</t>
        </is>
      </c>
      <c r="G8" s="666" t="inlineStr">
        <is>
          <t>x</t>
        </is>
      </c>
      <c r="H8" s="666" t="inlineStr">
        <is>
          <t>x</t>
        </is>
      </c>
      <c r="I8" s="666" t="inlineStr">
        <is>
          <t>x</t>
        </is>
      </c>
      <c r="J8" s="666" t="inlineStr">
        <is>
          <t>x</t>
        </is>
      </c>
      <c r="K8" s="666" t="inlineStr">
        <is>
          <t>x</t>
        </is>
      </c>
      <c r="L8" s="666" t="inlineStr">
        <is>
          <t>x</t>
        </is>
      </c>
      <c r="M8" s="1056" t="inlineStr">
        <is>
          <t>x</t>
        </is>
      </c>
    </row>
    <row r="9" ht="24" customHeight="1">
      <c r="A9" s="393" t="inlineStr">
        <is>
          <t>1级</t>
        </is>
      </c>
      <c r="B9" s="85" t="inlineStr">
        <is>
          <t>1</t>
        </is>
      </c>
      <c r="C9" s="86" t="inlineStr">
        <is>
          <t>16</t>
        </is>
      </c>
      <c r="D9" s="86" t="inlineStr">
        <is>
          <t>1</t>
        </is>
      </c>
      <c r="E9" s="236">
        <f>ROUNDUP((C9/2+1),0)*D9</f>
        <v/>
      </c>
      <c r="F9" s="132" t="inlineStr">
        <is>
          <t>1</t>
        </is>
      </c>
      <c r="G9" s="86" t="inlineStr">
        <is>
          <t>1%</t>
        </is>
      </c>
      <c r="H9" s="86" t="inlineStr">
        <is>
          <t>1%</t>
        </is>
      </c>
      <c r="I9" s="86" t="inlineStr">
        <is>
          <t>1%</t>
        </is>
      </c>
      <c r="J9" s="86" t="inlineStr">
        <is>
          <t>1%</t>
        </is>
      </c>
      <c r="K9" s="87" t="inlineStr">
        <is>
          <t>x</t>
        </is>
      </c>
      <c r="L9" s="87" t="inlineStr">
        <is>
          <t>x</t>
        </is>
      </c>
      <c r="M9" s="88" t="inlineStr">
        <is>
          <t>x</t>
        </is>
      </c>
    </row>
    <row r="10" ht="24" customHeight="1">
      <c r="A10" s="393" t="inlineStr">
        <is>
          <t>2级</t>
        </is>
      </c>
      <c r="B10" s="85" t="inlineStr">
        <is>
          <t>2</t>
        </is>
      </c>
      <c r="C10" s="86" t="inlineStr">
        <is>
          <t>24</t>
        </is>
      </c>
      <c r="D10" s="86" t="inlineStr">
        <is>
          <t>2</t>
        </is>
      </c>
      <c r="E10" s="236">
        <f>ROUNDUP((C10/2+1),0)*D10</f>
        <v/>
      </c>
      <c r="F10" s="132" t="inlineStr">
        <is>
          <t>1</t>
        </is>
      </c>
      <c r="G10" s="86" t="inlineStr">
        <is>
          <t>2%</t>
        </is>
      </c>
      <c r="H10" s="86" t="inlineStr">
        <is>
          <t>2%</t>
        </is>
      </c>
      <c r="I10" s="86" t="inlineStr">
        <is>
          <t>2%</t>
        </is>
      </c>
      <c r="J10" s="86" t="inlineStr">
        <is>
          <t>2%</t>
        </is>
      </c>
      <c r="K10" s="87" t="inlineStr">
        <is>
          <t>x</t>
        </is>
      </c>
      <c r="L10" s="87" t="inlineStr">
        <is>
          <t>x</t>
        </is>
      </c>
      <c r="M10" s="88" t="inlineStr">
        <is>
          <t>x</t>
        </is>
      </c>
    </row>
    <row r="11" ht="24" customHeight="1">
      <c r="A11" s="393" t="inlineStr">
        <is>
          <t>3级</t>
        </is>
      </c>
      <c r="B11" s="85" t="inlineStr">
        <is>
          <t>3</t>
        </is>
      </c>
      <c r="C11" s="86" t="inlineStr">
        <is>
          <t>40</t>
        </is>
      </c>
      <c r="D11" s="86" t="inlineStr">
        <is>
          <t>2</t>
        </is>
      </c>
      <c r="E11" s="236">
        <f>ROUNDUP((C11/2+1),0)*D11</f>
        <v/>
      </c>
      <c r="F11" s="132" t="inlineStr">
        <is>
          <t>2</t>
        </is>
      </c>
      <c r="G11" s="86" t="inlineStr">
        <is>
          <t>3%</t>
        </is>
      </c>
      <c r="H11" s="86" t="inlineStr">
        <is>
          <t>3%</t>
        </is>
      </c>
      <c r="I11" s="86" t="inlineStr">
        <is>
          <t>3%</t>
        </is>
      </c>
      <c r="J11" s="86" t="inlineStr">
        <is>
          <t>3%</t>
        </is>
      </c>
      <c r="K11" s="86" t="inlineStr">
        <is>
          <t>1%</t>
        </is>
      </c>
      <c r="L11" s="86" t="inlineStr">
        <is>
          <t>1%</t>
        </is>
      </c>
      <c r="M11" s="236" t="inlineStr">
        <is>
          <t>1%</t>
        </is>
      </c>
    </row>
    <row r="12" ht="24" customHeight="1">
      <c r="A12" s="393" t="inlineStr">
        <is>
          <t>4级</t>
        </is>
      </c>
      <c r="B12" s="85" t="inlineStr">
        <is>
          <t>4</t>
        </is>
      </c>
      <c r="C12" s="86" t="inlineStr">
        <is>
          <t>60</t>
        </is>
      </c>
      <c r="D12" s="86" t="inlineStr">
        <is>
          <t>3</t>
        </is>
      </c>
      <c r="E12" s="236">
        <f>ROUNDUP((C12/2+1),0)*D12</f>
        <v/>
      </c>
      <c r="F12" s="132" t="inlineStr">
        <is>
          <t>3</t>
        </is>
      </c>
      <c r="G12" s="86" t="inlineStr">
        <is>
          <t>4%</t>
        </is>
      </c>
      <c r="H12" s="86" t="inlineStr">
        <is>
          <t>4%</t>
        </is>
      </c>
      <c r="I12" s="86" t="inlineStr">
        <is>
          <t>4%</t>
        </is>
      </c>
      <c r="J12" s="86" t="inlineStr">
        <is>
          <t>4%</t>
        </is>
      </c>
      <c r="K12" s="86" t="inlineStr">
        <is>
          <t>1%</t>
        </is>
      </c>
      <c r="L12" s="86" t="inlineStr">
        <is>
          <t>1%</t>
        </is>
      </c>
      <c r="M12" s="236" t="inlineStr">
        <is>
          <t>1%</t>
        </is>
      </c>
    </row>
    <row r="13" ht="24" customHeight="1">
      <c r="A13" s="393" t="inlineStr">
        <is>
          <t>5级</t>
        </is>
      </c>
      <c r="B13" s="85" t="inlineStr">
        <is>
          <t>5</t>
        </is>
      </c>
      <c r="C13" s="86" t="inlineStr">
        <is>
          <t>88</t>
        </is>
      </c>
      <c r="D13" s="86" t="inlineStr">
        <is>
          <t>3</t>
        </is>
      </c>
      <c r="E13" s="236">
        <f>ROUNDUP((C13/2+1),0)*D13</f>
        <v/>
      </c>
      <c r="F13" s="132" t="inlineStr">
        <is>
          <t>4</t>
        </is>
      </c>
      <c r="G13" s="86" t="inlineStr">
        <is>
          <t>5%</t>
        </is>
      </c>
      <c r="H13" s="86" t="inlineStr">
        <is>
          <t>5%</t>
        </is>
      </c>
      <c r="I13" s="86" t="inlineStr">
        <is>
          <t>5%</t>
        </is>
      </c>
      <c r="J13" s="86" t="inlineStr">
        <is>
          <t>5%</t>
        </is>
      </c>
      <c r="K13" s="86" t="inlineStr">
        <is>
          <t>1.5%</t>
        </is>
      </c>
      <c r="L13" s="86" t="inlineStr">
        <is>
          <t>1.5%</t>
        </is>
      </c>
      <c r="M13" s="236" t="inlineStr">
        <is>
          <t>1.5%</t>
        </is>
      </c>
    </row>
    <row r="14" ht="24" customHeight="1">
      <c r="A14" s="393" t="inlineStr">
        <is>
          <t>6级</t>
        </is>
      </c>
      <c r="B14" s="85" t="inlineStr">
        <is>
          <t>6</t>
        </is>
      </c>
      <c r="C14" s="86" t="inlineStr">
        <is>
          <t>108</t>
        </is>
      </c>
      <c r="D14" s="86" t="inlineStr">
        <is>
          <t>4</t>
        </is>
      </c>
      <c r="E14" s="236">
        <f>ROUNDUP((C14/2+1),0)*D14</f>
        <v/>
      </c>
      <c r="F14" s="132" t="inlineStr">
        <is>
          <t>5</t>
        </is>
      </c>
      <c r="G14" s="86" t="inlineStr">
        <is>
          <t>6%</t>
        </is>
      </c>
      <c r="H14" s="86" t="inlineStr">
        <is>
          <t>6%</t>
        </is>
      </c>
      <c r="I14" s="86" t="inlineStr">
        <is>
          <t>6%</t>
        </is>
      </c>
      <c r="J14" s="86" t="inlineStr">
        <is>
          <t>6%</t>
        </is>
      </c>
      <c r="K14" s="86" t="inlineStr">
        <is>
          <t>2%</t>
        </is>
      </c>
      <c r="L14" s="86" t="inlineStr">
        <is>
          <t>2%</t>
        </is>
      </c>
      <c r="M14" s="236" t="inlineStr">
        <is>
          <t>2%</t>
        </is>
      </c>
    </row>
    <row r="15" ht="24" customHeight="1">
      <c r="A15" s="393" t="inlineStr">
        <is>
          <t>7级</t>
        </is>
      </c>
      <c r="B15" s="82" t="inlineStr">
        <is>
          <t>8</t>
        </is>
      </c>
      <c r="C15" s="83" t="inlineStr">
        <is>
          <t>118</t>
        </is>
      </c>
      <c r="D15" s="83" t="inlineStr">
        <is>
          <t>4</t>
        </is>
      </c>
      <c r="E15" s="236">
        <f>ROUNDUP((C15/2+1),0)*D15</f>
        <v/>
      </c>
      <c r="F15" s="132" t="inlineStr">
        <is>
          <t>6</t>
        </is>
      </c>
      <c r="G15" s="86" t="inlineStr">
        <is>
          <t>7%</t>
        </is>
      </c>
      <c r="H15" s="86" t="inlineStr">
        <is>
          <t>7%</t>
        </is>
      </c>
      <c r="I15" s="86" t="inlineStr">
        <is>
          <t>7%</t>
        </is>
      </c>
      <c r="J15" s="86" t="inlineStr">
        <is>
          <t>7%</t>
        </is>
      </c>
      <c r="K15" s="86" t="inlineStr">
        <is>
          <t>2.5%</t>
        </is>
      </c>
      <c r="L15" s="86" t="inlineStr">
        <is>
          <t>2.5%</t>
        </is>
      </c>
      <c r="M15" s="236" t="inlineStr">
        <is>
          <t>2.5%</t>
        </is>
      </c>
    </row>
    <row r="16" ht="24" customHeight="1">
      <c r="A16" s="393" t="inlineStr">
        <is>
          <t>8级</t>
        </is>
      </c>
      <c r="B16" s="85" t="inlineStr">
        <is>
          <t>10</t>
        </is>
      </c>
      <c r="C16" s="86" t="inlineStr">
        <is>
          <t>136</t>
        </is>
      </c>
      <c r="D16" s="86" t="inlineStr">
        <is>
          <t>5</t>
        </is>
      </c>
      <c r="E16" s="236">
        <f>ROUNDUP((C16/2+1),0)*D16</f>
        <v/>
      </c>
      <c r="F16" s="132" t="inlineStr">
        <is>
          <t>7</t>
        </is>
      </c>
      <c r="G16" s="86" t="inlineStr">
        <is>
          <t>8%</t>
        </is>
      </c>
      <c r="H16" s="86" t="inlineStr">
        <is>
          <t>8%</t>
        </is>
      </c>
      <c r="I16" s="86" t="inlineStr">
        <is>
          <t>8%</t>
        </is>
      </c>
      <c r="J16" s="86" t="inlineStr">
        <is>
          <t>8%</t>
        </is>
      </c>
      <c r="K16" s="86" t="inlineStr">
        <is>
          <t>3%</t>
        </is>
      </c>
      <c r="L16" s="86" t="inlineStr">
        <is>
          <t>3%</t>
        </is>
      </c>
      <c r="M16" s="236" t="inlineStr">
        <is>
          <t>3%</t>
        </is>
      </c>
    </row>
    <row r="17" ht="24" customHeight="1">
      <c r="A17" s="393" t="inlineStr">
        <is>
          <t>9级</t>
        </is>
      </c>
      <c r="B17" s="85" t="inlineStr">
        <is>
          <t>12</t>
        </is>
      </c>
      <c r="C17" s="86" t="inlineStr">
        <is>
          <t>168</t>
        </is>
      </c>
      <c r="D17" s="86" t="inlineStr">
        <is>
          <t>5</t>
        </is>
      </c>
      <c r="E17" s="236">
        <f>ROUNDUP((C17/2+1),0)*D17</f>
        <v/>
      </c>
      <c r="F17" s="132" t="inlineStr">
        <is>
          <t>8</t>
        </is>
      </c>
      <c r="G17" s="86" t="inlineStr">
        <is>
          <t>9%</t>
        </is>
      </c>
      <c r="H17" s="86" t="inlineStr">
        <is>
          <t>9%</t>
        </is>
      </c>
      <c r="I17" s="86" t="inlineStr">
        <is>
          <t>9%</t>
        </is>
      </c>
      <c r="J17" s="86" t="inlineStr">
        <is>
          <t>9%</t>
        </is>
      </c>
      <c r="K17" s="86" t="inlineStr">
        <is>
          <t>4%</t>
        </is>
      </c>
      <c r="L17" s="86" t="inlineStr">
        <is>
          <t>4%</t>
        </is>
      </c>
      <c r="M17" s="236" t="inlineStr">
        <is>
          <t>4%</t>
        </is>
      </c>
    </row>
    <row r="18" ht="24" customHeight="1">
      <c r="A18" s="393" t="inlineStr">
        <is>
          <t>10级</t>
        </is>
      </c>
      <c r="B18" s="85" t="inlineStr">
        <is>
          <t>14</t>
        </is>
      </c>
      <c r="C18" s="86" t="inlineStr">
        <is>
          <t>198</t>
        </is>
      </c>
      <c r="D18" s="86" t="inlineStr">
        <is>
          <t>6</t>
        </is>
      </c>
      <c r="E18" s="236">
        <f>ROUNDUP((C18/2+1),0)*D18</f>
        <v/>
      </c>
      <c r="F18" s="132" t="inlineStr">
        <is>
          <t>9</t>
        </is>
      </c>
      <c r="G18" s="86" t="inlineStr">
        <is>
          <t>10%</t>
        </is>
      </c>
      <c r="H18" s="86" t="inlineStr">
        <is>
          <t>10%</t>
        </is>
      </c>
      <c r="I18" s="86" t="inlineStr">
        <is>
          <t>10%</t>
        </is>
      </c>
      <c r="J18" s="86" t="inlineStr">
        <is>
          <t>10%</t>
        </is>
      </c>
      <c r="K18" s="86" t="inlineStr">
        <is>
          <t>5%</t>
        </is>
      </c>
      <c r="L18" s="86" t="inlineStr">
        <is>
          <t>5%</t>
        </is>
      </c>
      <c r="M18" s="236" t="inlineStr">
        <is>
          <t>5%</t>
        </is>
      </c>
    </row>
    <row r="19" ht="24" customHeight="1">
      <c r="A19" s="393" t="inlineStr">
        <is>
          <t>11级</t>
        </is>
      </c>
      <c r="B19" s="82" t="inlineStr">
        <is>
          <t>16</t>
        </is>
      </c>
      <c r="C19" s="83" t="inlineStr">
        <is>
          <t>240</t>
        </is>
      </c>
      <c r="D19" s="83" t="inlineStr">
        <is>
          <t>6</t>
        </is>
      </c>
      <c r="E19" s="236">
        <f>ROUNDUP((C19/2+1),0)*D19</f>
        <v/>
      </c>
      <c r="F19" s="239" t="inlineStr">
        <is>
          <t>10</t>
        </is>
      </c>
      <c r="G19" s="86" t="inlineStr">
        <is>
          <t>11%</t>
        </is>
      </c>
      <c r="H19" s="86" t="inlineStr">
        <is>
          <t>11%</t>
        </is>
      </c>
      <c r="I19" s="86" t="inlineStr">
        <is>
          <t>11%</t>
        </is>
      </c>
      <c r="J19" s="86" t="inlineStr">
        <is>
          <t>11%</t>
        </is>
      </c>
      <c r="K19" s="86" t="inlineStr">
        <is>
          <t>6%</t>
        </is>
      </c>
      <c r="L19" s="86" t="inlineStr">
        <is>
          <t>6%</t>
        </is>
      </c>
      <c r="M19" s="236" t="inlineStr">
        <is>
          <t>6%</t>
        </is>
      </c>
    </row>
    <row r="20" ht="24" customHeight="1">
      <c r="A20" s="393" t="inlineStr">
        <is>
          <t>12级</t>
        </is>
      </c>
      <c r="B20" s="82" t="inlineStr">
        <is>
          <t>19</t>
        </is>
      </c>
      <c r="C20" s="83" t="inlineStr">
        <is>
          <t>240</t>
        </is>
      </c>
      <c r="D20" s="83" t="inlineStr">
        <is>
          <t>7</t>
        </is>
      </c>
      <c r="E20" s="236">
        <f>ROUNDUP((C20/2+1),0)*D20</f>
        <v/>
      </c>
      <c r="F20" s="239" t="inlineStr">
        <is>
          <t>11</t>
        </is>
      </c>
      <c r="G20" s="86" t="inlineStr">
        <is>
          <t>12%</t>
        </is>
      </c>
      <c r="H20" s="86" t="inlineStr">
        <is>
          <t>12%</t>
        </is>
      </c>
      <c r="I20" s="86" t="inlineStr">
        <is>
          <t>12%</t>
        </is>
      </c>
      <c r="J20" s="86" t="inlineStr">
        <is>
          <t>12%</t>
        </is>
      </c>
      <c r="K20" s="86" t="inlineStr">
        <is>
          <t>7%</t>
        </is>
      </c>
      <c r="L20" s="86" t="inlineStr">
        <is>
          <t>7%</t>
        </is>
      </c>
      <c r="M20" s="236" t="inlineStr">
        <is>
          <t>7%</t>
        </is>
      </c>
    </row>
    <row r="21" ht="24" customHeight="1">
      <c r="A21" s="393" t="inlineStr">
        <is>
          <t>13级</t>
        </is>
      </c>
      <c r="B21" s="82" t="inlineStr">
        <is>
          <t>22</t>
        </is>
      </c>
      <c r="C21" s="83" t="inlineStr">
        <is>
          <t>320</t>
        </is>
      </c>
      <c r="D21" s="83" t="inlineStr">
        <is>
          <t>7</t>
        </is>
      </c>
      <c r="E21" s="236">
        <f>ROUNDUP((C21/2+1),0)*D21</f>
        <v/>
      </c>
      <c r="F21" s="239" t="inlineStr">
        <is>
          <t>12</t>
        </is>
      </c>
      <c r="G21" s="86" t="inlineStr">
        <is>
          <t>13%</t>
        </is>
      </c>
      <c r="H21" s="86" t="inlineStr">
        <is>
          <t>13%</t>
        </is>
      </c>
      <c r="I21" s="86" t="inlineStr">
        <is>
          <t>13%</t>
        </is>
      </c>
      <c r="J21" s="86" t="inlineStr">
        <is>
          <t>13%</t>
        </is>
      </c>
      <c r="K21" s="86" t="inlineStr">
        <is>
          <t>8%</t>
        </is>
      </c>
      <c r="L21" s="86" t="inlineStr">
        <is>
          <t>8%</t>
        </is>
      </c>
      <c r="M21" s="236" t="inlineStr">
        <is>
          <t>8%</t>
        </is>
      </c>
    </row>
    <row r="22" ht="24" customHeight="1">
      <c r="A22" s="393" t="inlineStr">
        <is>
          <t>14级</t>
        </is>
      </c>
      <c r="B22" s="82" t="inlineStr">
        <is>
          <t>25</t>
        </is>
      </c>
      <c r="C22" s="83" t="inlineStr">
        <is>
          <t>360</t>
        </is>
      </c>
      <c r="D22" s="83" t="inlineStr">
        <is>
          <t>8</t>
        </is>
      </c>
      <c r="E22" s="236">
        <f>ROUNDUP((C22/2+1),0)*D22</f>
        <v/>
      </c>
      <c r="F22" s="239" t="inlineStr">
        <is>
          <t>13</t>
        </is>
      </c>
      <c r="G22" s="86" t="inlineStr">
        <is>
          <t>14%</t>
        </is>
      </c>
      <c r="H22" s="86" t="inlineStr">
        <is>
          <t>14%</t>
        </is>
      </c>
      <c r="I22" s="86" t="inlineStr">
        <is>
          <t>14%</t>
        </is>
      </c>
      <c r="J22" s="86" t="inlineStr">
        <is>
          <t>14%</t>
        </is>
      </c>
      <c r="K22" s="86" t="inlineStr">
        <is>
          <t>9%</t>
        </is>
      </c>
      <c r="L22" s="86" t="inlineStr">
        <is>
          <t>9%</t>
        </is>
      </c>
      <c r="M22" s="236" t="inlineStr">
        <is>
          <t>9%</t>
        </is>
      </c>
    </row>
    <row r="23" ht="24" customHeight="1">
      <c r="A23" s="393" t="inlineStr">
        <is>
          <t>15级</t>
        </is>
      </c>
      <c r="B23" s="85" t="inlineStr">
        <is>
          <t>29</t>
        </is>
      </c>
      <c r="C23" s="86" t="inlineStr">
        <is>
          <t>420</t>
        </is>
      </c>
      <c r="D23" s="86" t="inlineStr">
        <is>
          <t>8</t>
        </is>
      </c>
      <c r="E23" s="236">
        <f>ROUNDUP((C23/2+1),0)*D23</f>
        <v/>
      </c>
      <c r="F23" s="239" t="inlineStr">
        <is>
          <t>14</t>
        </is>
      </c>
      <c r="G23" s="86" t="inlineStr">
        <is>
          <t>16%</t>
        </is>
      </c>
      <c r="H23" s="86" t="inlineStr">
        <is>
          <t>16%</t>
        </is>
      </c>
      <c r="I23" s="86" t="inlineStr">
        <is>
          <t>16%</t>
        </is>
      </c>
      <c r="J23" s="86" t="inlineStr">
        <is>
          <t>16%</t>
        </is>
      </c>
      <c r="K23" s="86" t="inlineStr">
        <is>
          <t>10%</t>
        </is>
      </c>
      <c r="L23" s="86" t="inlineStr">
        <is>
          <t>10%</t>
        </is>
      </c>
      <c r="M23" s="236" t="inlineStr">
        <is>
          <t>10%</t>
        </is>
      </c>
    </row>
    <row r="24" ht="24" customHeight="1">
      <c r="A24" s="393" t="inlineStr">
        <is>
          <t>16级</t>
        </is>
      </c>
      <c r="B24" s="82" t="inlineStr">
        <is>
          <t>33</t>
        </is>
      </c>
      <c r="C24" s="83" t="inlineStr">
        <is>
          <t>480</t>
        </is>
      </c>
      <c r="D24" s="83" t="inlineStr">
        <is>
          <t>9</t>
        </is>
      </c>
      <c r="E24" s="236">
        <f>ROUNDUP((C24/2+1),0)*D24</f>
        <v/>
      </c>
      <c r="F24" s="239" t="inlineStr">
        <is>
          <t>16</t>
        </is>
      </c>
      <c r="G24" s="86" t="inlineStr">
        <is>
          <t>18%</t>
        </is>
      </c>
      <c r="H24" s="86" t="inlineStr">
        <is>
          <t>18%</t>
        </is>
      </c>
      <c r="I24" s="86" t="inlineStr">
        <is>
          <t>18%</t>
        </is>
      </c>
      <c r="J24" s="86" t="inlineStr">
        <is>
          <t>18%</t>
        </is>
      </c>
      <c r="K24" s="86" t="inlineStr">
        <is>
          <t>11%</t>
        </is>
      </c>
      <c r="L24" s="86" t="inlineStr">
        <is>
          <t>11%</t>
        </is>
      </c>
      <c r="M24" s="236" t="inlineStr">
        <is>
          <t>11%</t>
        </is>
      </c>
    </row>
    <row r="25" ht="24" customHeight="1">
      <c r="A25" s="393" t="inlineStr">
        <is>
          <t>17级</t>
        </is>
      </c>
      <c r="B25" s="85" t="inlineStr">
        <is>
          <t>37</t>
        </is>
      </c>
      <c r="C25" s="86" t="inlineStr">
        <is>
          <t>550</t>
        </is>
      </c>
      <c r="D25" s="86" t="inlineStr">
        <is>
          <t>9</t>
        </is>
      </c>
      <c r="E25" s="236">
        <f>ROUNDUP((C25/2+1),0)*D25</f>
        <v/>
      </c>
      <c r="F25" s="132" t="inlineStr">
        <is>
          <t>18</t>
        </is>
      </c>
      <c r="G25" s="86" t="inlineStr">
        <is>
          <t>20%</t>
        </is>
      </c>
      <c r="H25" s="86" t="inlineStr">
        <is>
          <t>20%</t>
        </is>
      </c>
      <c r="I25" s="86" t="inlineStr">
        <is>
          <t>20%</t>
        </is>
      </c>
      <c r="J25" s="86" t="inlineStr">
        <is>
          <t>20%</t>
        </is>
      </c>
      <c r="K25" s="86" t="inlineStr">
        <is>
          <t>12%</t>
        </is>
      </c>
      <c r="L25" s="86" t="inlineStr">
        <is>
          <t>12%</t>
        </is>
      </c>
      <c r="M25" s="236" t="inlineStr">
        <is>
          <t>12%</t>
        </is>
      </c>
    </row>
    <row r="26" ht="24" customHeight="1">
      <c r="A26" s="393" t="inlineStr">
        <is>
          <t>18级</t>
        </is>
      </c>
      <c r="B26" s="85" t="inlineStr">
        <is>
          <t>41</t>
        </is>
      </c>
      <c r="C26" s="86" t="inlineStr">
        <is>
          <t>600</t>
        </is>
      </c>
      <c r="D26" s="86" t="inlineStr">
        <is>
          <t>10</t>
        </is>
      </c>
      <c r="E26" s="236">
        <f>ROUNDUP((C26/2+1),0)*D26</f>
        <v/>
      </c>
      <c r="F26" s="239" t="inlineStr">
        <is>
          <t>20</t>
        </is>
      </c>
      <c r="G26" s="86" t="inlineStr">
        <is>
          <t>22%</t>
        </is>
      </c>
      <c r="H26" s="86" t="inlineStr">
        <is>
          <t>22%</t>
        </is>
      </c>
      <c r="I26" s="86" t="inlineStr">
        <is>
          <t>22%</t>
        </is>
      </c>
      <c r="J26" s="86" t="inlineStr">
        <is>
          <t>22%</t>
        </is>
      </c>
      <c r="K26" s="86" t="inlineStr">
        <is>
          <t>13%</t>
        </is>
      </c>
      <c r="L26" s="86" t="inlineStr">
        <is>
          <t>13%</t>
        </is>
      </c>
      <c r="M26" s="236" t="inlineStr">
        <is>
          <t>13%</t>
        </is>
      </c>
    </row>
    <row r="27" ht="24" customHeight="1">
      <c r="A27" s="393" t="inlineStr">
        <is>
          <t>19级</t>
        </is>
      </c>
      <c r="B27" s="82" t="inlineStr">
        <is>
          <t>46</t>
        </is>
      </c>
      <c r="C27" s="83" t="inlineStr">
        <is>
          <t>660</t>
        </is>
      </c>
      <c r="D27" s="83" t="inlineStr">
        <is>
          <t>10</t>
        </is>
      </c>
      <c r="E27" s="84">
        <f>ROUNDUP((C27/2+1),0)*D27</f>
        <v/>
      </c>
      <c r="F27" s="239" t="inlineStr">
        <is>
          <t>22</t>
        </is>
      </c>
      <c r="G27" s="83" t="inlineStr">
        <is>
          <t>24%</t>
        </is>
      </c>
      <c r="H27" s="83" t="inlineStr">
        <is>
          <t>24%</t>
        </is>
      </c>
      <c r="I27" s="83" t="inlineStr">
        <is>
          <t>24%</t>
        </is>
      </c>
      <c r="J27" s="83" t="inlineStr">
        <is>
          <t>24%</t>
        </is>
      </c>
      <c r="K27" s="83" t="inlineStr">
        <is>
          <t>14%</t>
        </is>
      </c>
      <c r="L27" s="83" t="inlineStr">
        <is>
          <t>14%</t>
        </is>
      </c>
      <c r="M27" s="84" t="inlineStr">
        <is>
          <t>14%</t>
        </is>
      </c>
    </row>
    <row r="28" ht="24" customHeight="1">
      <c r="A28" s="393" t="inlineStr">
        <is>
          <t>20级</t>
        </is>
      </c>
      <c r="B28" s="210" t="inlineStr">
        <is>
          <t>51</t>
        </is>
      </c>
      <c r="D28" s="1395" t="inlineStr">
        <is>
          <t>10</t>
        </is>
      </c>
      <c r="E28" s="1396">
        <f>ROUNDUP((C28/2+1),0)*D28</f>
        <v/>
      </c>
      <c r="F28" s="82" t="inlineStr">
        <is>
          <t>24</t>
        </is>
      </c>
      <c r="G28" s="86" t="inlineStr">
        <is>
          <t>26%</t>
        </is>
      </c>
      <c r="H28" s="86" t="inlineStr">
        <is>
          <t>26%</t>
        </is>
      </c>
      <c r="I28" s="86" t="inlineStr">
        <is>
          <t>26%</t>
        </is>
      </c>
      <c r="J28" s="86" t="inlineStr">
        <is>
          <t>27%</t>
        </is>
      </c>
      <c r="K28" s="83" t="inlineStr">
        <is>
          <t>16%</t>
        </is>
      </c>
      <c r="L28" s="83" t="inlineStr">
        <is>
          <t>16%</t>
        </is>
      </c>
      <c r="M28" s="84" t="inlineStr">
        <is>
          <t>16%</t>
        </is>
      </c>
    </row>
    <row r="29" ht="24" customHeight="1">
      <c r="A29" s="393" t="inlineStr">
        <is>
          <t>21级</t>
        </is>
      </c>
      <c r="B29" s="85" t="inlineStr">
        <is>
          <t>56</t>
        </is>
      </c>
      <c r="C29" s="86" t="inlineStr">
        <is>
          <t>840</t>
        </is>
      </c>
      <c r="D29" s="86" t="inlineStr">
        <is>
          <t>11</t>
        </is>
      </c>
      <c r="E29" s="255">
        <f>ROUNDUP((C29/2+1),0)*D29</f>
        <v/>
      </c>
      <c r="F29" s="82" t="inlineStr">
        <is>
          <t>26</t>
        </is>
      </c>
      <c r="G29" s="86" t="inlineStr">
        <is>
          <t>28%</t>
        </is>
      </c>
      <c r="H29" s="86" t="inlineStr">
        <is>
          <t>28%</t>
        </is>
      </c>
      <c r="I29" s="86" t="inlineStr">
        <is>
          <t>28%</t>
        </is>
      </c>
      <c r="J29" s="86" t="inlineStr">
        <is>
          <t>30%</t>
        </is>
      </c>
      <c r="K29" s="83" t="inlineStr">
        <is>
          <t>18%</t>
        </is>
      </c>
      <c r="L29" s="83" t="inlineStr">
        <is>
          <t>18%</t>
        </is>
      </c>
      <c r="M29" s="84" t="inlineStr">
        <is>
          <t>18%</t>
        </is>
      </c>
    </row>
    <row r="30" ht="24" customHeight="1">
      <c r="A30" s="393" t="inlineStr">
        <is>
          <t>22级</t>
        </is>
      </c>
      <c r="B30" s="210" t="inlineStr">
        <is>
          <t>62</t>
        </is>
      </c>
      <c r="D30" s="1395" t="inlineStr">
        <is>
          <t>11</t>
        </is>
      </c>
      <c r="E30" s="1396">
        <f>ROUNDUP((C30/2+1),0)*D30</f>
        <v/>
      </c>
      <c r="F30" s="82" t="inlineStr">
        <is>
          <t>29</t>
        </is>
      </c>
      <c r="G30" s="86" t="inlineStr">
        <is>
          <t>31%</t>
        </is>
      </c>
      <c r="H30" s="86" t="inlineStr">
        <is>
          <t>31%</t>
        </is>
      </c>
      <c r="I30" s="86" t="inlineStr">
        <is>
          <t>31%</t>
        </is>
      </c>
      <c r="J30" s="86" t="inlineStr">
        <is>
          <t>33%</t>
        </is>
      </c>
      <c r="K30" s="83" t="inlineStr">
        <is>
          <t>20%</t>
        </is>
      </c>
      <c r="L30" s="83" t="inlineStr">
        <is>
          <t>20%</t>
        </is>
      </c>
      <c r="M30" s="84" t="inlineStr">
        <is>
          <t>20%</t>
        </is>
      </c>
    </row>
    <row r="31" ht="24" customHeight="1">
      <c r="A31" s="393" t="inlineStr">
        <is>
          <t>23级</t>
        </is>
      </c>
      <c r="B31" s="85" t="inlineStr">
        <is>
          <t>68</t>
        </is>
      </c>
      <c r="C31" s="86" t="inlineStr">
        <is>
          <t>1020</t>
        </is>
      </c>
      <c r="D31" s="86" t="inlineStr">
        <is>
          <t>11</t>
        </is>
      </c>
      <c r="E31" s="255">
        <f>ROUNDUP((C31/2+1),0)*D31</f>
        <v/>
      </c>
      <c r="F31" s="82" t="inlineStr">
        <is>
          <t>32</t>
        </is>
      </c>
      <c r="G31" s="86" t="inlineStr">
        <is>
          <t>34%</t>
        </is>
      </c>
      <c r="H31" s="86" t="inlineStr">
        <is>
          <t>34%</t>
        </is>
      </c>
      <c r="I31" s="86" t="inlineStr">
        <is>
          <t>34%</t>
        </is>
      </c>
      <c r="J31" s="86" t="inlineStr">
        <is>
          <t>36%</t>
        </is>
      </c>
      <c r="K31" s="83" t="inlineStr">
        <is>
          <t>22%</t>
        </is>
      </c>
      <c r="L31" s="83" t="inlineStr">
        <is>
          <t>22%</t>
        </is>
      </c>
      <c r="M31" s="84" t="inlineStr">
        <is>
          <t>22%</t>
        </is>
      </c>
    </row>
    <row r="32" ht="24" customHeight="1">
      <c r="A32" s="393" t="inlineStr">
        <is>
          <t>24级</t>
        </is>
      </c>
      <c r="B32" s="210" t="inlineStr">
        <is>
          <t>75</t>
        </is>
      </c>
      <c r="E32" s="1396">
        <f>ROUNDUP((C32/2+1),0)*D32</f>
        <v/>
      </c>
      <c r="F32" s="1246" t="inlineStr">
        <is>
          <t>36</t>
        </is>
      </c>
      <c r="G32" s="86" t="inlineStr">
        <is>
          <t>37%</t>
        </is>
      </c>
      <c r="H32" s="86" t="inlineStr">
        <is>
          <t>37%</t>
        </is>
      </c>
      <c r="I32" s="86" t="inlineStr">
        <is>
          <t>37%</t>
        </is>
      </c>
      <c r="J32" s="86" t="inlineStr">
        <is>
          <t>39%</t>
        </is>
      </c>
      <c r="K32" s="83" t="inlineStr">
        <is>
          <t>24%</t>
        </is>
      </c>
      <c r="L32" s="83" t="inlineStr">
        <is>
          <t>24%</t>
        </is>
      </c>
      <c r="M32" s="84" t="inlineStr">
        <is>
          <t>24%</t>
        </is>
      </c>
    </row>
    <row r="33" ht="24" customHeight="1">
      <c r="A33" s="393" t="inlineStr">
        <is>
          <t>25级</t>
        </is>
      </c>
      <c r="B33" s="210" t="inlineStr">
        <is>
          <t>82</t>
        </is>
      </c>
      <c r="E33" s="1396">
        <f>ROUNDUP((C33/2+1),0)*D33</f>
        <v/>
      </c>
      <c r="F33" s="1246" t="inlineStr">
        <is>
          <t>40</t>
        </is>
      </c>
      <c r="G33" s="86" t="inlineStr">
        <is>
          <t>40%</t>
        </is>
      </c>
      <c r="H33" s="86" t="inlineStr">
        <is>
          <t>40%</t>
        </is>
      </c>
      <c r="I33" s="86" t="inlineStr">
        <is>
          <t>40%</t>
        </is>
      </c>
      <c r="J33" s="86" t="inlineStr">
        <is>
          <t>42%</t>
        </is>
      </c>
      <c r="K33" s="83" t="inlineStr">
        <is>
          <t>26%</t>
        </is>
      </c>
      <c r="L33" s="83" t="inlineStr">
        <is>
          <t>26%</t>
        </is>
      </c>
      <c r="M33" s="84" t="inlineStr">
        <is>
          <t>26%</t>
        </is>
      </c>
    </row>
    <row r="34" ht="24" customHeight="1">
      <c r="A34" s="393" t="inlineStr">
        <is>
          <t>26级</t>
        </is>
      </c>
      <c r="B34" s="85" t="inlineStr">
        <is>
          <t>90</t>
        </is>
      </c>
      <c r="C34" s="86" t="inlineStr">
        <is>
          <t>1480</t>
        </is>
      </c>
      <c r="D34" s="86" t="inlineStr">
        <is>
          <t>12</t>
        </is>
      </c>
      <c r="E34" s="255">
        <f>ROUNDUP((C34/2+1),0)*D34</f>
        <v/>
      </c>
      <c r="F34" s="82" t="inlineStr">
        <is>
          <t>45</t>
        </is>
      </c>
      <c r="G34" s="86" t="inlineStr">
        <is>
          <t>43%</t>
        </is>
      </c>
      <c r="H34" s="86" t="inlineStr">
        <is>
          <t>43%</t>
        </is>
      </c>
      <c r="I34" s="86" t="inlineStr">
        <is>
          <t>43%</t>
        </is>
      </c>
      <c r="J34" s="86" t="inlineStr">
        <is>
          <t>46%</t>
        </is>
      </c>
      <c r="K34" s="83" t="inlineStr">
        <is>
          <t>28%</t>
        </is>
      </c>
      <c r="L34" s="83" t="inlineStr">
        <is>
          <t>28%</t>
        </is>
      </c>
      <c r="M34" s="84" t="inlineStr">
        <is>
          <t>28%</t>
        </is>
      </c>
    </row>
    <row r="35" ht="24" customHeight="1">
      <c r="A35" s="393" t="inlineStr">
        <is>
          <t>27级</t>
        </is>
      </c>
      <c r="B35" s="210" t="inlineStr">
        <is>
          <t>98</t>
        </is>
      </c>
      <c r="E35" s="1396">
        <f>ROUNDUP((C35/2+1),0)*D35</f>
        <v/>
      </c>
      <c r="F35" s="1246" t="inlineStr">
        <is>
          <t>50</t>
        </is>
      </c>
      <c r="G35" s="86" t="inlineStr">
        <is>
          <t>47%</t>
        </is>
      </c>
      <c r="H35" s="86" t="inlineStr">
        <is>
          <t>47%</t>
        </is>
      </c>
      <c r="I35" s="86" t="inlineStr">
        <is>
          <t>47%</t>
        </is>
      </c>
      <c r="J35" s="86" t="inlineStr">
        <is>
          <t>50%</t>
        </is>
      </c>
      <c r="K35" s="83" t="inlineStr">
        <is>
          <t>30%</t>
        </is>
      </c>
      <c r="L35" s="83" t="inlineStr">
        <is>
          <t>30%</t>
        </is>
      </c>
      <c r="M35" s="84" t="inlineStr">
        <is>
          <t>30%</t>
        </is>
      </c>
    </row>
    <row r="36" ht="24" customHeight="1">
      <c r="A36" s="393" t="inlineStr">
        <is>
          <t>28级</t>
        </is>
      </c>
      <c r="B36" s="210" t="inlineStr">
        <is>
          <t>107</t>
        </is>
      </c>
      <c r="E36" s="1396">
        <f>ROUNDUP((C36/2+1),0)*D36</f>
        <v/>
      </c>
      <c r="F36" s="1246" t="inlineStr">
        <is>
          <t>55</t>
        </is>
      </c>
      <c r="G36" s="1395" t="inlineStr">
        <is>
          <t>51%</t>
        </is>
      </c>
      <c r="H36" s="1395" t="inlineStr">
        <is>
          <t>51%</t>
        </is>
      </c>
      <c r="I36" s="1395" t="inlineStr">
        <is>
          <t>51%</t>
        </is>
      </c>
      <c r="J36" s="1395" t="inlineStr">
        <is>
          <t>54%</t>
        </is>
      </c>
      <c r="K36" s="1247" t="inlineStr">
        <is>
          <t>32%</t>
        </is>
      </c>
      <c r="L36" s="1247" t="inlineStr">
        <is>
          <t>32%</t>
        </is>
      </c>
      <c r="M36" s="211" t="inlineStr">
        <is>
          <t>32%</t>
        </is>
      </c>
    </row>
    <row r="37" ht="24" customHeight="1">
      <c r="A37" s="393" t="inlineStr">
        <is>
          <t>29级</t>
        </is>
      </c>
      <c r="B37" s="210" t="inlineStr">
        <is>
          <t>116</t>
        </is>
      </c>
      <c r="E37" s="1396">
        <f>ROUNDUP((C37/2+1),0)*D37</f>
        <v/>
      </c>
      <c r="F37" s="1246" t="inlineStr">
        <is>
          <t>60</t>
        </is>
      </c>
      <c r="G37" s="1395" t="inlineStr">
        <is>
          <t>55%</t>
        </is>
      </c>
      <c r="H37" s="1395" t="inlineStr">
        <is>
          <t>55%</t>
        </is>
      </c>
      <c r="I37" s="1395" t="inlineStr">
        <is>
          <t>55%</t>
        </is>
      </c>
      <c r="J37" s="1395" t="inlineStr">
        <is>
          <t>58%</t>
        </is>
      </c>
      <c r="K37" s="1247" t="inlineStr">
        <is>
          <t>35%</t>
        </is>
      </c>
      <c r="L37" s="1247" t="inlineStr">
        <is>
          <t>35%</t>
        </is>
      </c>
      <c r="M37" s="211" t="inlineStr">
        <is>
          <t>35%</t>
        </is>
      </c>
    </row>
    <row r="38" ht="24" customHeight="1">
      <c r="A38" s="395" t="inlineStr">
        <is>
          <t>30级</t>
        </is>
      </c>
      <c r="B38" s="256" t="inlineStr">
        <is>
          <t>125</t>
        </is>
      </c>
      <c r="C38" s="91" t="inlineStr">
        <is>
          <t>x</t>
        </is>
      </c>
      <c r="D38" s="91" t="inlineStr">
        <is>
          <t>x</t>
        </is>
      </c>
      <c r="E38" s="92" t="inlineStr">
        <is>
          <t>x</t>
        </is>
      </c>
      <c r="F38" s="268" t="inlineStr">
        <is>
          <t>66</t>
        </is>
      </c>
      <c r="G38" s="139" t="inlineStr">
        <is>
          <t>60%</t>
        </is>
      </c>
      <c r="H38" s="139" t="inlineStr">
        <is>
          <t>60%</t>
        </is>
      </c>
      <c r="I38" s="139" t="inlineStr">
        <is>
          <t>60%</t>
        </is>
      </c>
      <c r="J38" s="139" t="inlineStr">
        <is>
          <t>62%</t>
        </is>
      </c>
      <c r="K38" s="90" t="inlineStr">
        <is>
          <t>38%</t>
        </is>
      </c>
      <c r="L38" s="90" t="inlineStr">
        <is>
          <t>38%</t>
        </is>
      </c>
      <c r="M38" s="224" t="inlineStr">
        <is>
          <t>38%</t>
        </is>
      </c>
    </row>
    <row r="39" ht="24" customHeight="1">
      <c r="A39" s="1300" t="inlineStr"/>
      <c r="B39" s="56" t="n"/>
      <c r="C39" s="56" t="n"/>
      <c r="D39" s="56" t="n"/>
      <c r="E39" s="56" t="n"/>
      <c r="F39" s="56" t="n"/>
      <c r="G39" s="56" t="n"/>
      <c r="H39" s="56" t="n"/>
      <c r="I39" s="56" t="n"/>
      <c r="J39" s="56" t="n"/>
      <c r="K39" s="56" t="n"/>
      <c r="L39" s="56" t="n"/>
      <c r="M39" s="56" t="n"/>
    </row>
    <row r="40" ht="24" customHeight="1">
      <c r="A40" s="202" t="inlineStr">
        <is>
          <t>引日蚀日</t>
        </is>
      </c>
      <c r="B40" s="227" t="inlineStr">
        <is>
          <t>战斗力</t>
        </is>
      </c>
      <c r="C40" s="227" t="inlineStr">
        <is>
          <t>祝福值</t>
        </is>
      </c>
      <c r="D40" s="227" t="inlineStr">
        <is>
          <t>单次材料</t>
        </is>
      </c>
      <c r="E40" s="206" t="inlineStr">
        <is>
          <t>满值材料</t>
        </is>
      </c>
      <c r="F40" s="24" t="inlineStr">
        <is>
          <t>固定伤害</t>
        </is>
      </c>
      <c r="G40" s="206" t="inlineStr">
        <is>
          <t>大武闪避</t>
        </is>
      </c>
      <c r="H40" s="206" t="inlineStr">
        <is>
          <t>技空闪避</t>
        </is>
      </c>
      <c r="I40" s="206" t="inlineStr">
        <is>
          <t>大武抗暴</t>
        </is>
      </c>
      <c r="J40" s="206" t="inlineStr">
        <is>
          <t>大武暴减</t>
        </is>
      </c>
      <c r="K40" s="206" t="inlineStr">
        <is>
          <t>大武减伤</t>
        </is>
      </c>
      <c r="L40" s="206" t="inlineStr">
        <is>
          <t>技空减伤</t>
        </is>
      </c>
      <c r="M40" s="204" t="inlineStr">
        <is>
          <t>大武抗穿</t>
        </is>
      </c>
    </row>
    <row r="41" ht="24" customHeight="1">
      <c r="A41" s="664" t="inlineStr">
        <is>
          <t>0级</t>
        </is>
      </c>
      <c r="B41" s="319" t="inlineStr">
        <is>
          <t>0</t>
        </is>
      </c>
      <c r="C41" s="74" t="inlineStr">
        <is>
          <t>10</t>
        </is>
      </c>
      <c r="D41" s="74" t="inlineStr">
        <is>
          <t>1</t>
        </is>
      </c>
      <c r="E41" s="770">
        <f>ROUNDUP((C41/2+1),0)*D41</f>
        <v/>
      </c>
      <c r="F41" s="1313" t="inlineStr">
        <is>
          <t>x</t>
        </is>
      </c>
      <c r="G41" s="666" t="inlineStr">
        <is>
          <t>x</t>
        </is>
      </c>
      <c r="H41" s="666" t="inlineStr">
        <is>
          <t>x</t>
        </is>
      </c>
      <c r="I41" s="666" t="inlineStr">
        <is>
          <t>x</t>
        </is>
      </c>
      <c r="J41" s="666" t="inlineStr">
        <is>
          <t>x</t>
        </is>
      </c>
      <c r="K41" s="666" t="inlineStr">
        <is>
          <t>x</t>
        </is>
      </c>
      <c r="L41" s="666" t="inlineStr">
        <is>
          <t>x</t>
        </is>
      </c>
      <c r="M41" s="1056" t="inlineStr">
        <is>
          <t>x</t>
        </is>
      </c>
    </row>
    <row r="42" ht="24" customHeight="1">
      <c r="A42" s="393" t="inlineStr">
        <is>
          <t>1级</t>
        </is>
      </c>
      <c r="B42" s="85" t="inlineStr">
        <is>
          <t>1</t>
        </is>
      </c>
      <c r="C42" s="86" t="inlineStr">
        <is>
          <t>16</t>
        </is>
      </c>
      <c r="D42" s="86" t="inlineStr">
        <is>
          <t>1</t>
        </is>
      </c>
      <c r="E42" s="255">
        <f>ROUNDUP((C42/2+1),0)*D42</f>
        <v/>
      </c>
      <c r="F42" s="85" t="inlineStr">
        <is>
          <t>1</t>
        </is>
      </c>
      <c r="G42" s="86" t="inlineStr">
        <is>
          <t>1%</t>
        </is>
      </c>
      <c r="H42" s="86" t="inlineStr">
        <is>
          <t>1%</t>
        </is>
      </c>
      <c r="I42" s="86" t="inlineStr">
        <is>
          <t>1%</t>
        </is>
      </c>
      <c r="J42" s="86" t="inlineStr">
        <is>
          <t>1%</t>
        </is>
      </c>
      <c r="K42" s="87" t="inlineStr">
        <is>
          <t>x</t>
        </is>
      </c>
      <c r="L42" s="87" t="inlineStr">
        <is>
          <t>x</t>
        </is>
      </c>
      <c r="M42" s="88" t="inlineStr">
        <is>
          <t>x</t>
        </is>
      </c>
    </row>
    <row r="43" ht="24" customHeight="1">
      <c r="A43" s="393" t="inlineStr">
        <is>
          <t>2级</t>
        </is>
      </c>
      <c r="B43" s="85" t="inlineStr">
        <is>
          <t>2</t>
        </is>
      </c>
      <c r="C43" s="86" t="inlineStr">
        <is>
          <t>24</t>
        </is>
      </c>
      <c r="D43" s="86" t="inlineStr">
        <is>
          <t>2</t>
        </is>
      </c>
      <c r="E43" s="255">
        <f>ROUNDUP((C43/2+1),0)*D43</f>
        <v/>
      </c>
      <c r="F43" s="85" t="inlineStr">
        <is>
          <t>1</t>
        </is>
      </c>
      <c r="G43" s="86" t="inlineStr">
        <is>
          <t>2%</t>
        </is>
      </c>
      <c r="H43" s="86" t="inlineStr">
        <is>
          <t>2%</t>
        </is>
      </c>
      <c r="I43" s="86" t="inlineStr">
        <is>
          <t>2%</t>
        </is>
      </c>
      <c r="J43" s="86" t="inlineStr">
        <is>
          <t>2%</t>
        </is>
      </c>
      <c r="K43" s="87" t="inlineStr">
        <is>
          <t>x</t>
        </is>
      </c>
      <c r="L43" s="87" t="inlineStr">
        <is>
          <t>x</t>
        </is>
      </c>
      <c r="M43" s="88" t="inlineStr">
        <is>
          <t>x</t>
        </is>
      </c>
    </row>
    <row r="44" ht="24" customHeight="1">
      <c r="A44" s="393" t="inlineStr">
        <is>
          <t>3级</t>
        </is>
      </c>
      <c r="B44" s="85" t="inlineStr">
        <is>
          <t>3</t>
        </is>
      </c>
      <c r="C44" s="86" t="inlineStr">
        <is>
          <t>40</t>
        </is>
      </c>
      <c r="D44" s="86" t="inlineStr">
        <is>
          <t>2</t>
        </is>
      </c>
      <c r="E44" s="255">
        <f>ROUNDUP((C44/2+1),0)*D44</f>
        <v/>
      </c>
      <c r="F44" s="85" t="inlineStr">
        <is>
          <t>2</t>
        </is>
      </c>
      <c r="G44" s="86" t="inlineStr">
        <is>
          <t>3%</t>
        </is>
      </c>
      <c r="H44" s="86" t="inlineStr">
        <is>
          <t>3%</t>
        </is>
      </c>
      <c r="I44" s="86" t="inlineStr">
        <is>
          <t>3%</t>
        </is>
      </c>
      <c r="J44" s="86" t="inlineStr">
        <is>
          <t>3%</t>
        </is>
      </c>
      <c r="K44" s="86" t="inlineStr">
        <is>
          <t>1%</t>
        </is>
      </c>
      <c r="L44" s="86" t="inlineStr">
        <is>
          <t>1%</t>
        </is>
      </c>
      <c r="M44" s="236" t="inlineStr">
        <is>
          <t>1%</t>
        </is>
      </c>
    </row>
    <row r="45" ht="24" customHeight="1">
      <c r="A45" s="393" t="inlineStr">
        <is>
          <t>4级</t>
        </is>
      </c>
      <c r="B45" s="85" t="inlineStr">
        <is>
          <t>4</t>
        </is>
      </c>
      <c r="C45" s="86" t="inlineStr">
        <is>
          <t>60</t>
        </is>
      </c>
      <c r="D45" s="86" t="inlineStr">
        <is>
          <t>3</t>
        </is>
      </c>
      <c r="E45" s="255">
        <f>ROUNDUP((C45/2+1),0)*D45</f>
        <v/>
      </c>
      <c r="F45" s="85" t="inlineStr">
        <is>
          <t>3</t>
        </is>
      </c>
      <c r="G45" s="86" t="inlineStr">
        <is>
          <t>4%</t>
        </is>
      </c>
      <c r="H45" s="86" t="inlineStr">
        <is>
          <t>4%</t>
        </is>
      </c>
      <c r="I45" s="86" t="inlineStr">
        <is>
          <t>4%</t>
        </is>
      </c>
      <c r="J45" s="86" t="inlineStr">
        <is>
          <t>4%</t>
        </is>
      </c>
      <c r="K45" s="86" t="inlineStr">
        <is>
          <t>1%</t>
        </is>
      </c>
      <c r="L45" s="86" t="inlineStr">
        <is>
          <t>1%</t>
        </is>
      </c>
      <c r="M45" s="236" t="inlineStr">
        <is>
          <t>1%</t>
        </is>
      </c>
    </row>
    <row r="46" ht="24" customHeight="1">
      <c r="A46" s="393" t="inlineStr">
        <is>
          <t>5级</t>
        </is>
      </c>
      <c r="B46" s="85" t="inlineStr">
        <is>
          <t>5</t>
        </is>
      </c>
      <c r="C46" s="86" t="inlineStr">
        <is>
          <t>88</t>
        </is>
      </c>
      <c r="D46" s="86" t="inlineStr">
        <is>
          <t>3</t>
        </is>
      </c>
      <c r="E46" s="255">
        <f>ROUNDUP((C46/2+1),0)*D46</f>
        <v/>
      </c>
      <c r="F46" s="85" t="inlineStr">
        <is>
          <t>4</t>
        </is>
      </c>
      <c r="G46" s="86" t="inlineStr">
        <is>
          <t>5%</t>
        </is>
      </c>
      <c r="H46" s="86" t="inlineStr">
        <is>
          <t>5%</t>
        </is>
      </c>
      <c r="I46" s="86" t="inlineStr">
        <is>
          <t>5%</t>
        </is>
      </c>
      <c r="J46" s="86" t="inlineStr">
        <is>
          <t>5%</t>
        </is>
      </c>
      <c r="K46" s="86" t="inlineStr">
        <is>
          <t>1.5%</t>
        </is>
      </c>
      <c r="L46" s="86" t="inlineStr">
        <is>
          <t>1.5%</t>
        </is>
      </c>
      <c r="M46" s="236" t="inlineStr">
        <is>
          <t>1.5%</t>
        </is>
      </c>
    </row>
    <row r="47" ht="24" customHeight="1">
      <c r="A47" s="393" t="inlineStr">
        <is>
          <t>6级</t>
        </is>
      </c>
      <c r="B47" s="85" t="inlineStr">
        <is>
          <t>6</t>
        </is>
      </c>
      <c r="C47" s="86" t="inlineStr">
        <is>
          <t>108</t>
        </is>
      </c>
      <c r="D47" s="86" t="inlineStr">
        <is>
          <t>4</t>
        </is>
      </c>
      <c r="E47" s="255">
        <f>ROUNDUP((C47/2+1),0)*D47</f>
        <v/>
      </c>
      <c r="F47" s="85" t="inlineStr">
        <is>
          <t>5</t>
        </is>
      </c>
      <c r="G47" s="86" t="inlineStr">
        <is>
          <t>6%</t>
        </is>
      </c>
      <c r="H47" s="86" t="inlineStr">
        <is>
          <t>6%</t>
        </is>
      </c>
      <c r="I47" s="86" t="inlineStr">
        <is>
          <t>6%</t>
        </is>
      </c>
      <c r="J47" s="86" t="inlineStr">
        <is>
          <t>6%</t>
        </is>
      </c>
      <c r="K47" s="86" t="inlineStr">
        <is>
          <t>2%</t>
        </is>
      </c>
      <c r="L47" s="86" t="inlineStr">
        <is>
          <t>2%</t>
        </is>
      </c>
      <c r="M47" s="236" t="inlineStr">
        <is>
          <t>2%</t>
        </is>
      </c>
    </row>
    <row r="48" ht="24" customHeight="1">
      <c r="A48" s="393" t="inlineStr">
        <is>
          <t>7级</t>
        </is>
      </c>
      <c r="B48" s="82" t="inlineStr">
        <is>
          <t>8</t>
        </is>
      </c>
      <c r="C48" s="83" t="inlineStr">
        <is>
          <t>118</t>
        </is>
      </c>
      <c r="D48" s="83" t="inlineStr">
        <is>
          <t>4</t>
        </is>
      </c>
      <c r="E48" s="255">
        <f>ROUNDUP((C48/2+1),0)*D48</f>
        <v/>
      </c>
      <c r="F48" s="85" t="inlineStr">
        <is>
          <t>6</t>
        </is>
      </c>
      <c r="G48" s="86" t="inlineStr">
        <is>
          <t>7%</t>
        </is>
      </c>
      <c r="H48" s="86" t="inlineStr">
        <is>
          <t>7%</t>
        </is>
      </c>
      <c r="I48" s="86" t="inlineStr">
        <is>
          <t>7%</t>
        </is>
      </c>
      <c r="J48" s="86" t="inlineStr">
        <is>
          <t>7%</t>
        </is>
      </c>
      <c r="K48" s="86" t="inlineStr">
        <is>
          <t>2.5%</t>
        </is>
      </c>
      <c r="L48" s="86" t="inlineStr">
        <is>
          <t>2.5%</t>
        </is>
      </c>
      <c r="M48" s="236" t="inlineStr">
        <is>
          <t>2.5%</t>
        </is>
      </c>
    </row>
    <row r="49" ht="24" customHeight="1">
      <c r="A49" s="393" t="inlineStr">
        <is>
          <t>8级</t>
        </is>
      </c>
      <c r="B49" s="85" t="inlineStr">
        <is>
          <t>10</t>
        </is>
      </c>
      <c r="C49" s="86" t="inlineStr">
        <is>
          <t>136</t>
        </is>
      </c>
      <c r="D49" s="86" t="inlineStr">
        <is>
          <t>5</t>
        </is>
      </c>
      <c r="E49" s="255">
        <f>ROUNDUP((C49/2+1),0)*D49</f>
        <v/>
      </c>
      <c r="F49" s="85" t="inlineStr">
        <is>
          <t>7</t>
        </is>
      </c>
      <c r="G49" s="86" t="inlineStr">
        <is>
          <t>8%</t>
        </is>
      </c>
      <c r="H49" s="86" t="inlineStr">
        <is>
          <t>8%</t>
        </is>
      </c>
      <c r="I49" s="86" t="inlineStr">
        <is>
          <t>8%</t>
        </is>
      </c>
      <c r="J49" s="86" t="inlineStr">
        <is>
          <t>8%</t>
        </is>
      </c>
      <c r="K49" s="86" t="inlineStr">
        <is>
          <t>3%</t>
        </is>
      </c>
      <c r="L49" s="86" t="inlineStr">
        <is>
          <t>3%</t>
        </is>
      </c>
      <c r="M49" s="236" t="inlineStr">
        <is>
          <t>3%</t>
        </is>
      </c>
    </row>
    <row r="50" ht="24" customHeight="1">
      <c r="A50" s="393" t="inlineStr">
        <is>
          <t>9级</t>
        </is>
      </c>
      <c r="B50" s="85" t="inlineStr">
        <is>
          <t>12</t>
        </is>
      </c>
      <c r="C50" s="86" t="inlineStr">
        <is>
          <t>168</t>
        </is>
      </c>
      <c r="D50" s="86" t="inlineStr">
        <is>
          <t>5</t>
        </is>
      </c>
      <c r="E50" s="255">
        <f>ROUNDUP((C50/2+1),0)*D50</f>
        <v/>
      </c>
      <c r="F50" s="85" t="inlineStr">
        <is>
          <t>8</t>
        </is>
      </c>
      <c r="G50" s="86" t="inlineStr">
        <is>
          <t>9%</t>
        </is>
      </c>
      <c r="H50" s="86" t="inlineStr">
        <is>
          <t>9%</t>
        </is>
      </c>
      <c r="I50" s="86" t="inlineStr">
        <is>
          <t>9%</t>
        </is>
      </c>
      <c r="J50" s="86" t="inlineStr">
        <is>
          <t>9%</t>
        </is>
      </c>
      <c r="K50" s="86" t="inlineStr">
        <is>
          <t>4%</t>
        </is>
      </c>
      <c r="L50" s="86" t="inlineStr">
        <is>
          <t>4%</t>
        </is>
      </c>
      <c r="M50" s="236" t="inlineStr">
        <is>
          <t>4%</t>
        </is>
      </c>
    </row>
    <row r="51" ht="24" customHeight="1">
      <c r="A51" s="393" t="inlineStr">
        <is>
          <t>10级</t>
        </is>
      </c>
      <c r="B51" s="85" t="inlineStr">
        <is>
          <t>14</t>
        </is>
      </c>
      <c r="C51" s="86" t="inlineStr">
        <is>
          <t>198</t>
        </is>
      </c>
      <c r="D51" s="86" t="inlineStr">
        <is>
          <t>6</t>
        </is>
      </c>
      <c r="E51" s="255">
        <f>ROUNDUP((C51/2+1),0)*D51</f>
        <v/>
      </c>
      <c r="F51" s="85" t="inlineStr">
        <is>
          <t>9</t>
        </is>
      </c>
      <c r="G51" s="86" t="inlineStr">
        <is>
          <t>10%</t>
        </is>
      </c>
      <c r="H51" s="86" t="inlineStr">
        <is>
          <t>10%</t>
        </is>
      </c>
      <c r="I51" s="86" t="inlineStr">
        <is>
          <t>10%</t>
        </is>
      </c>
      <c r="J51" s="86" t="inlineStr">
        <is>
          <t>10%</t>
        </is>
      </c>
      <c r="K51" s="86" t="inlineStr">
        <is>
          <t>5%</t>
        </is>
      </c>
      <c r="L51" s="86" t="inlineStr">
        <is>
          <t>5%</t>
        </is>
      </c>
      <c r="M51" s="236" t="inlineStr">
        <is>
          <t>5%</t>
        </is>
      </c>
    </row>
    <row r="52" ht="24" customHeight="1">
      <c r="A52" s="393" t="inlineStr">
        <is>
          <t>11级</t>
        </is>
      </c>
      <c r="B52" s="82" t="inlineStr">
        <is>
          <t>16</t>
        </is>
      </c>
      <c r="C52" s="83" t="inlineStr">
        <is>
          <t>240</t>
        </is>
      </c>
      <c r="D52" s="83" t="inlineStr">
        <is>
          <t>6</t>
        </is>
      </c>
      <c r="E52" s="255">
        <f>ROUNDUP((C52/2+1),0)*D52</f>
        <v/>
      </c>
      <c r="F52" s="82" t="inlineStr">
        <is>
          <t>10</t>
        </is>
      </c>
      <c r="G52" s="86" t="inlineStr">
        <is>
          <t>11%</t>
        </is>
      </c>
      <c r="H52" s="86" t="inlineStr">
        <is>
          <t>11%</t>
        </is>
      </c>
      <c r="I52" s="86" t="inlineStr">
        <is>
          <t>11%</t>
        </is>
      </c>
      <c r="J52" s="86" t="inlineStr">
        <is>
          <t>11%</t>
        </is>
      </c>
      <c r="K52" s="86" t="inlineStr">
        <is>
          <t>6%</t>
        </is>
      </c>
      <c r="L52" s="86" t="inlineStr">
        <is>
          <t>6%</t>
        </is>
      </c>
      <c r="M52" s="236" t="inlineStr">
        <is>
          <t>6%</t>
        </is>
      </c>
    </row>
    <row r="53" ht="24" customHeight="1">
      <c r="A53" s="393" t="inlineStr">
        <is>
          <t>12级</t>
        </is>
      </c>
      <c r="B53" s="82" t="inlineStr">
        <is>
          <t>19</t>
        </is>
      </c>
      <c r="C53" s="83" t="inlineStr">
        <is>
          <t>240</t>
        </is>
      </c>
      <c r="D53" s="83" t="inlineStr">
        <is>
          <t>7</t>
        </is>
      </c>
      <c r="E53" s="255">
        <f>ROUNDUP((C53/2+1),0)*D53</f>
        <v/>
      </c>
      <c r="F53" s="82" t="inlineStr">
        <is>
          <t>11</t>
        </is>
      </c>
      <c r="G53" s="86" t="inlineStr">
        <is>
          <t>12%</t>
        </is>
      </c>
      <c r="H53" s="86" t="inlineStr">
        <is>
          <t>12%</t>
        </is>
      </c>
      <c r="I53" s="86" t="inlineStr">
        <is>
          <t>12%</t>
        </is>
      </c>
      <c r="J53" s="86" t="inlineStr">
        <is>
          <t>12%</t>
        </is>
      </c>
      <c r="K53" s="86" t="inlineStr">
        <is>
          <t>7%</t>
        </is>
      </c>
      <c r="L53" s="86" t="inlineStr">
        <is>
          <t>7%</t>
        </is>
      </c>
      <c r="M53" s="236" t="inlineStr">
        <is>
          <t>7%</t>
        </is>
      </c>
    </row>
    <row r="54" ht="24" customHeight="1">
      <c r="A54" s="393" t="inlineStr">
        <is>
          <t>13级</t>
        </is>
      </c>
      <c r="B54" s="82" t="inlineStr">
        <is>
          <t>22</t>
        </is>
      </c>
      <c r="C54" s="83" t="inlineStr">
        <is>
          <t>320</t>
        </is>
      </c>
      <c r="D54" s="83" t="inlineStr">
        <is>
          <t>7</t>
        </is>
      </c>
      <c r="E54" s="255">
        <f>ROUNDUP((C54/2+1),0)*D54</f>
        <v/>
      </c>
      <c r="F54" s="82" t="inlineStr">
        <is>
          <t>12</t>
        </is>
      </c>
      <c r="G54" s="86" t="inlineStr">
        <is>
          <t>13%</t>
        </is>
      </c>
      <c r="H54" s="86" t="inlineStr">
        <is>
          <t>13%</t>
        </is>
      </c>
      <c r="I54" s="86" t="inlineStr">
        <is>
          <t>13%</t>
        </is>
      </c>
      <c r="J54" s="86" t="inlineStr">
        <is>
          <t>13%</t>
        </is>
      </c>
      <c r="K54" s="86" t="inlineStr">
        <is>
          <t>8%</t>
        </is>
      </c>
      <c r="L54" s="86" t="inlineStr">
        <is>
          <t>8%</t>
        </is>
      </c>
      <c r="M54" s="236" t="inlineStr">
        <is>
          <t>8%</t>
        </is>
      </c>
    </row>
    <row r="55" ht="24" customHeight="1">
      <c r="A55" s="393" t="inlineStr">
        <is>
          <t>14级</t>
        </is>
      </c>
      <c r="B55" s="82" t="inlineStr">
        <is>
          <t>25</t>
        </is>
      </c>
      <c r="C55" s="83" t="inlineStr">
        <is>
          <t>360</t>
        </is>
      </c>
      <c r="D55" s="83" t="inlineStr">
        <is>
          <t>8</t>
        </is>
      </c>
      <c r="E55" s="255">
        <f>ROUNDUP((C55/2+1),0)*D55</f>
        <v/>
      </c>
      <c r="F55" s="82" t="inlineStr">
        <is>
          <t>13</t>
        </is>
      </c>
      <c r="G55" s="86" t="inlineStr">
        <is>
          <t>14%</t>
        </is>
      </c>
      <c r="H55" s="86" t="inlineStr">
        <is>
          <t>14%</t>
        </is>
      </c>
      <c r="I55" s="86" t="inlineStr">
        <is>
          <t>14%</t>
        </is>
      </c>
      <c r="J55" s="86" t="inlineStr">
        <is>
          <t>14%</t>
        </is>
      </c>
      <c r="K55" s="86" t="inlineStr">
        <is>
          <t>9%</t>
        </is>
      </c>
      <c r="L55" s="86" t="inlineStr">
        <is>
          <t>9%</t>
        </is>
      </c>
      <c r="M55" s="236" t="inlineStr">
        <is>
          <t>9%</t>
        </is>
      </c>
    </row>
    <row r="56" ht="24" customHeight="1">
      <c r="A56" s="393" t="inlineStr">
        <is>
          <t>15级</t>
        </is>
      </c>
      <c r="B56" s="85" t="inlineStr">
        <is>
          <t>29</t>
        </is>
      </c>
      <c r="C56" s="86" t="inlineStr">
        <is>
          <t>420</t>
        </is>
      </c>
      <c r="D56" s="86" t="inlineStr">
        <is>
          <t>8</t>
        </is>
      </c>
      <c r="E56" s="255">
        <f>ROUNDUP((C56/2+1),0)*D56</f>
        <v/>
      </c>
      <c r="F56" s="82" t="inlineStr">
        <is>
          <t>14</t>
        </is>
      </c>
      <c r="G56" s="86" t="inlineStr">
        <is>
          <t>16%</t>
        </is>
      </c>
      <c r="H56" s="86" t="inlineStr">
        <is>
          <t>16%</t>
        </is>
      </c>
      <c r="I56" s="86" t="inlineStr">
        <is>
          <t>16%</t>
        </is>
      </c>
      <c r="J56" s="86" t="inlineStr">
        <is>
          <t>16%</t>
        </is>
      </c>
      <c r="K56" s="86" t="inlineStr">
        <is>
          <t>10%</t>
        </is>
      </c>
      <c r="L56" s="86" t="inlineStr">
        <is>
          <t>10%</t>
        </is>
      </c>
      <c r="M56" s="236" t="inlineStr">
        <is>
          <t>10%</t>
        </is>
      </c>
    </row>
    <row r="57" ht="24" customHeight="1">
      <c r="A57" s="393" t="inlineStr">
        <is>
          <t>16级</t>
        </is>
      </c>
      <c r="B57" s="82" t="inlineStr">
        <is>
          <t>33</t>
        </is>
      </c>
      <c r="C57" s="83" t="inlineStr">
        <is>
          <t>480</t>
        </is>
      </c>
      <c r="D57" s="83" t="inlineStr">
        <is>
          <t>9</t>
        </is>
      </c>
      <c r="E57" s="255">
        <f>ROUNDUP((C57/2+1),0)*D57</f>
        <v/>
      </c>
      <c r="F57" s="82" t="inlineStr">
        <is>
          <t>16</t>
        </is>
      </c>
      <c r="G57" s="86" t="inlineStr">
        <is>
          <t>18%</t>
        </is>
      </c>
      <c r="H57" s="86" t="inlineStr">
        <is>
          <t>18%</t>
        </is>
      </c>
      <c r="I57" s="86" t="inlineStr">
        <is>
          <t>18%</t>
        </is>
      </c>
      <c r="J57" s="86" t="inlineStr">
        <is>
          <t>18%</t>
        </is>
      </c>
      <c r="K57" s="86" t="inlineStr">
        <is>
          <t>11%</t>
        </is>
      </c>
      <c r="L57" s="86" t="inlineStr">
        <is>
          <t>11%</t>
        </is>
      </c>
      <c r="M57" s="236" t="inlineStr">
        <is>
          <t>11%</t>
        </is>
      </c>
    </row>
    <row r="58" ht="24" customHeight="1">
      <c r="A58" s="393" t="inlineStr">
        <is>
          <t>17级</t>
        </is>
      </c>
      <c r="B58" s="85" t="inlineStr">
        <is>
          <t>37</t>
        </is>
      </c>
      <c r="C58" s="86" t="inlineStr">
        <is>
          <t>550</t>
        </is>
      </c>
      <c r="D58" s="86" t="inlineStr">
        <is>
          <t>9</t>
        </is>
      </c>
      <c r="E58" s="255">
        <f>ROUNDUP((C58/2+1),0)*D58</f>
        <v/>
      </c>
      <c r="F58" s="85" t="inlineStr">
        <is>
          <t>18</t>
        </is>
      </c>
      <c r="G58" s="86" t="inlineStr">
        <is>
          <t>20%</t>
        </is>
      </c>
      <c r="H58" s="86" t="inlineStr">
        <is>
          <t>20%</t>
        </is>
      </c>
      <c r="I58" s="86" t="inlineStr">
        <is>
          <t>20%</t>
        </is>
      </c>
      <c r="J58" s="86" t="inlineStr">
        <is>
          <t>20%</t>
        </is>
      </c>
      <c r="K58" s="86" t="inlineStr">
        <is>
          <t>12%</t>
        </is>
      </c>
      <c r="L58" s="86" t="inlineStr">
        <is>
          <t>12%</t>
        </is>
      </c>
      <c r="M58" s="236" t="inlineStr">
        <is>
          <t>12%</t>
        </is>
      </c>
    </row>
    <row r="59" ht="24" customHeight="1">
      <c r="A59" s="393" t="inlineStr">
        <is>
          <t>18级</t>
        </is>
      </c>
      <c r="B59" s="85" t="inlineStr">
        <is>
          <t>41</t>
        </is>
      </c>
      <c r="C59" s="86" t="inlineStr">
        <is>
          <t>600</t>
        </is>
      </c>
      <c r="D59" s="86" t="inlineStr">
        <is>
          <t>10</t>
        </is>
      </c>
      <c r="E59" s="255">
        <f>ROUNDUP((C59/2+1),0)*D59</f>
        <v/>
      </c>
      <c r="F59" s="82" t="inlineStr">
        <is>
          <t>20</t>
        </is>
      </c>
      <c r="G59" s="86" t="inlineStr">
        <is>
          <t>22%</t>
        </is>
      </c>
      <c r="H59" s="86" t="inlineStr">
        <is>
          <t>22%</t>
        </is>
      </c>
      <c r="I59" s="86" t="inlineStr">
        <is>
          <t>22%</t>
        </is>
      </c>
      <c r="J59" s="86" t="inlineStr">
        <is>
          <t>22%</t>
        </is>
      </c>
      <c r="K59" s="86" t="inlineStr">
        <is>
          <t>13%</t>
        </is>
      </c>
      <c r="L59" s="86" t="inlineStr">
        <is>
          <t>13%</t>
        </is>
      </c>
      <c r="M59" s="236" t="inlineStr">
        <is>
          <t>13%</t>
        </is>
      </c>
    </row>
    <row r="60" ht="24" customHeight="1">
      <c r="A60" s="393" t="inlineStr">
        <is>
          <t>19级</t>
        </is>
      </c>
      <c r="B60" s="82" t="inlineStr">
        <is>
          <t>46</t>
        </is>
      </c>
      <c r="C60" s="83" t="inlineStr">
        <is>
          <t>660</t>
        </is>
      </c>
      <c r="D60" s="83" t="inlineStr">
        <is>
          <t>10</t>
        </is>
      </c>
      <c r="E60" s="84">
        <f>ROUNDUP((C60/2+1),0)*D60</f>
        <v/>
      </c>
      <c r="F60" s="237" t="inlineStr">
        <is>
          <t>22</t>
        </is>
      </c>
      <c r="G60" s="83" t="inlineStr">
        <is>
          <t>24%</t>
        </is>
      </c>
      <c r="H60" s="83" t="inlineStr">
        <is>
          <t>24%</t>
        </is>
      </c>
      <c r="I60" s="83" t="inlineStr">
        <is>
          <t>24%</t>
        </is>
      </c>
      <c r="J60" s="83" t="inlineStr">
        <is>
          <t>24%</t>
        </is>
      </c>
      <c r="K60" s="83" t="inlineStr">
        <is>
          <t>14%</t>
        </is>
      </c>
      <c r="L60" s="83" t="inlineStr">
        <is>
          <t>14%</t>
        </is>
      </c>
      <c r="M60" s="84" t="inlineStr">
        <is>
          <t>14%</t>
        </is>
      </c>
    </row>
    <row r="61" ht="24" customHeight="1">
      <c r="A61" s="393" t="inlineStr">
        <is>
          <t>20级</t>
        </is>
      </c>
      <c r="B61" s="210" t="inlineStr">
        <is>
          <t>51</t>
        </is>
      </c>
      <c r="D61" s="1395" t="inlineStr">
        <is>
          <t>10</t>
        </is>
      </c>
      <c r="E61" s="1396">
        <f>ROUNDUP((C61/2+1),0)*D61</f>
        <v/>
      </c>
      <c r="F61" s="82" t="inlineStr">
        <is>
          <t>24</t>
        </is>
      </c>
      <c r="G61" s="86" t="inlineStr">
        <is>
          <t>26%</t>
        </is>
      </c>
      <c r="H61" s="86" t="inlineStr">
        <is>
          <t>26%</t>
        </is>
      </c>
      <c r="I61" s="86" t="inlineStr">
        <is>
          <t>26%</t>
        </is>
      </c>
      <c r="J61" s="86" t="inlineStr">
        <is>
          <t>27%</t>
        </is>
      </c>
      <c r="K61" s="83" t="inlineStr">
        <is>
          <t>16%</t>
        </is>
      </c>
      <c r="L61" s="83" t="inlineStr">
        <is>
          <t>16%</t>
        </is>
      </c>
      <c r="M61" s="84" t="inlineStr">
        <is>
          <t>16%</t>
        </is>
      </c>
    </row>
    <row r="62" ht="24" customHeight="1">
      <c r="A62" s="393" t="inlineStr">
        <is>
          <t>21级</t>
        </is>
      </c>
      <c r="B62" s="85" t="inlineStr">
        <is>
          <t>56</t>
        </is>
      </c>
      <c r="C62" s="86" t="inlineStr">
        <is>
          <t>840</t>
        </is>
      </c>
      <c r="D62" s="86" t="inlineStr">
        <is>
          <t>11</t>
        </is>
      </c>
      <c r="E62" s="255">
        <f>ROUNDUP((C62/2+1),0)*D62</f>
        <v/>
      </c>
      <c r="F62" s="82" t="inlineStr">
        <is>
          <t>26</t>
        </is>
      </c>
      <c r="G62" s="86" t="inlineStr">
        <is>
          <t>28%</t>
        </is>
      </c>
      <c r="H62" s="86" t="inlineStr">
        <is>
          <t>28%</t>
        </is>
      </c>
      <c r="I62" s="86" t="inlineStr">
        <is>
          <t>28%</t>
        </is>
      </c>
      <c r="J62" s="86" t="inlineStr">
        <is>
          <t>30%</t>
        </is>
      </c>
      <c r="K62" s="83" t="inlineStr">
        <is>
          <t>18%</t>
        </is>
      </c>
      <c r="L62" s="83" t="inlineStr">
        <is>
          <t>18%</t>
        </is>
      </c>
      <c r="M62" s="84" t="inlineStr">
        <is>
          <t>18%</t>
        </is>
      </c>
    </row>
    <row r="63" ht="24" customHeight="1">
      <c r="A63" s="393" t="inlineStr">
        <is>
          <t>22级</t>
        </is>
      </c>
      <c r="B63" s="210" t="inlineStr">
        <is>
          <t>62</t>
        </is>
      </c>
      <c r="D63" s="1395" t="inlineStr">
        <is>
          <t>11</t>
        </is>
      </c>
      <c r="E63" s="1396">
        <f>ROUNDUP((C63/2+1),0)*D63</f>
        <v/>
      </c>
      <c r="F63" s="82" t="inlineStr">
        <is>
          <t>29</t>
        </is>
      </c>
      <c r="G63" s="86" t="inlineStr">
        <is>
          <t>31%</t>
        </is>
      </c>
      <c r="H63" s="86" t="inlineStr">
        <is>
          <t>31%</t>
        </is>
      </c>
      <c r="I63" s="86" t="inlineStr">
        <is>
          <t>31%</t>
        </is>
      </c>
      <c r="J63" s="86" t="inlineStr">
        <is>
          <t>33%</t>
        </is>
      </c>
      <c r="K63" s="83" t="inlineStr">
        <is>
          <t>20%</t>
        </is>
      </c>
      <c r="L63" s="83" t="inlineStr">
        <is>
          <t>20%</t>
        </is>
      </c>
      <c r="M63" s="84" t="inlineStr">
        <is>
          <t>20%</t>
        </is>
      </c>
    </row>
    <row r="64" ht="24" customHeight="1">
      <c r="A64" s="393" t="inlineStr">
        <is>
          <t>23级</t>
        </is>
      </c>
      <c r="B64" s="85" t="inlineStr">
        <is>
          <t>68</t>
        </is>
      </c>
      <c r="C64" s="86" t="inlineStr">
        <is>
          <t>1020</t>
        </is>
      </c>
      <c r="D64" s="86" t="inlineStr">
        <is>
          <t>11</t>
        </is>
      </c>
      <c r="E64" s="255">
        <f>ROUNDUP((C64/2+1),0)*D64</f>
        <v/>
      </c>
      <c r="F64" s="82" t="inlineStr">
        <is>
          <t>32</t>
        </is>
      </c>
      <c r="G64" s="86" t="inlineStr">
        <is>
          <t>34%</t>
        </is>
      </c>
      <c r="H64" s="86" t="inlineStr">
        <is>
          <t>34%</t>
        </is>
      </c>
      <c r="I64" s="86" t="inlineStr">
        <is>
          <t>34%</t>
        </is>
      </c>
      <c r="J64" s="86" t="inlineStr">
        <is>
          <t>36%</t>
        </is>
      </c>
      <c r="K64" s="83" t="inlineStr">
        <is>
          <t>22%</t>
        </is>
      </c>
      <c r="L64" s="83" t="inlineStr">
        <is>
          <t>22%</t>
        </is>
      </c>
      <c r="M64" s="84" t="inlineStr">
        <is>
          <t>22%</t>
        </is>
      </c>
    </row>
    <row r="65" ht="24" customHeight="1">
      <c r="A65" s="393" t="inlineStr">
        <is>
          <t>24级</t>
        </is>
      </c>
      <c r="B65" s="210" t="inlineStr">
        <is>
          <t>75</t>
        </is>
      </c>
      <c r="E65" s="1396">
        <f>ROUNDUP((C65/2+1),0)*D65</f>
        <v/>
      </c>
      <c r="F65" s="1246" t="inlineStr">
        <is>
          <t>36</t>
        </is>
      </c>
      <c r="G65" s="86" t="inlineStr">
        <is>
          <t>37%</t>
        </is>
      </c>
      <c r="H65" s="86" t="inlineStr">
        <is>
          <t>37%</t>
        </is>
      </c>
      <c r="I65" s="86" t="inlineStr">
        <is>
          <t>37%</t>
        </is>
      </c>
      <c r="J65" s="86" t="inlineStr">
        <is>
          <t>39%</t>
        </is>
      </c>
      <c r="K65" s="83" t="inlineStr">
        <is>
          <t>24%</t>
        </is>
      </c>
      <c r="L65" s="83" t="inlineStr">
        <is>
          <t>24%</t>
        </is>
      </c>
      <c r="M65" s="84" t="inlineStr">
        <is>
          <t>24%</t>
        </is>
      </c>
    </row>
    <row r="66" ht="24" customHeight="1">
      <c r="A66" s="393" t="inlineStr">
        <is>
          <t>25级</t>
        </is>
      </c>
      <c r="B66" s="210" t="inlineStr">
        <is>
          <t>82</t>
        </is>
      </c>
      <c r="E66" s="1396">
        <f>ROUNDUP((C66/2+1),0)*D66</f>
        <v/>
      </c>
      <c r="F66" s="1246" t="inlineStr">
        <is>
          <t>40</t>
        </is>
      </c>
      <c r="G66" s="86" t="inlineStr">
        <is>
          <t>40%</t>
        </is>
      </c>
      <c r="H66" s="86" t="inlineStr">
        <is>
          <t>40%</t>
        </is>
      </c>
      <c r="I66" s="86" t="inlineStr">
        <is>
          <t>40%</t>
        </is>
      </c>
      <c r="J66" s="86" t="inlineStr">
        <is>
          <t>42%</t>
        </is>
      </c>
      <c r="K66" s="83" t="inlineStr">
        <is>
          <t>26%</t>
        </is>
      </c>
      <c r="L66" s="83" t="inlineStr">
        <is>
          <t>26%</t>
        </is>
      </c>
      <c r="M66" s="84" t="inlineStr">
        <is>
          <t>26%</t>
        </is>
      </c>
    </row>
    <row r="67" ht="24" customHeight="1">
      <c r="A67" s="393" t="inlineStr">
        <is>
          <t>26级</t>
        </is>
      </c>
      <c r="B67" s="85" t="inlineStr">
        <is>
          <t>90</t>
        </is>
      </c>
      <c r="C67" s="86" t="inlineStr">
        <is>
          <t>1480</t>
        </is>
      </c>
      <c r="D67" s="86" t="inlineStr">
        <is>
          <t>12</t>
        </is>
      </c>
      <c r="E67" s="255">
        <f>ROUNDUP((C67/2+1),0)*D67</f>
        <v/>
      </c>
      <c r="F67" s="82" t="inlineStr">
        <is>
          <t>45</t>
        </is>
      </c>
      <c r="G67" s="86" t="inlineStr">
        <is>
          <t>43%</t>
        </is>
      </c>
      <c r="H67" s="86" t="inlineStr">
        <is>
          <t>43%</t>
        </is>
      </c>
      <c r="I67" s="86" t="inlineStr">
        <is>
          <t>43%</t>
        </is>
      </c>
      <c r="J67" s="86" t="inlineStr">
        <is>
          <t>46%</t>
        </is>
      </c>
      <c r="K67" s="83" t="inlineStr">
        <is>
          <t>28%</t>
        </is>
      </c>
      <c r="L67" s="83" t="inlineStr">
        <is>
          <t>28%</t>
        </is>
      </c>
      <c r="M67" s="84" t="inlineStr">
        <is>
          <t>28%</t>
        </is>
      </c>
    </row>
    <row r="68" ht="24" customHeight="1">
      <c r="A68" s="393" t="inlineStr">
        <is>
          <t>27级</t>
        </is>
      </c>
      <c r="B68" s="210" t="inlineStr">
        <is>
          <t>98</t>
        </is>
      </c>
      <c r="E68" s="1396">
        <f>ROUNDUP((C68/2+1),0)*D68</f>
        <v/>
      </c>
      <c r="F68" s="1246" t="inlineStr">
        <is>
          <t>50</t>
        </is>
      </c>
      <c r="G68" s="86" t="inlineStr">
        <is>
          <t>47%</t>
        </is>
      </c>
      <c r="H68" s="86" t="inlineStr">
        <is>
          <t>47%</t>
        </is>
      </c>
      <c r="I68" s="86" t="inlineStr">
        <is>
          <t>47%</t>
        </is>
      </c>
      <c r="J68" s="86" t="inlineStr">
        <is>
          <t>50%</t>
        </is>
      </c>
      <c r="K68" s="83" t="inlineStr">
        <is>
          <t>30%</t>
        </is>
      </c>
      <c r="L68" s="83" t="inlineStr">
        <is>
          <t>30%</t>
        </is>
      </c>
      <c r="M68" s="84" t="inlineStr">
        <is>
          <t>30%</t>
        </is>
      </c>
    </row>
    <row r="69" ht="24" customHeight="1">
      <c r="A69" s="393" t="inlineStr">
        <is>
          <t>28级</t>
        </is>
      </c>
      <c r="B69" s="210" t="inlineStr">
        <is>
          <t>107</t>
        </is>
      </c>
      <c r="E69" s="1396">
        <f>ROUNDUP((C69/2+1),0)*D69</f>
        <v/>
      </c>
      <c r="F69" s="1246" t="inlineStr">
        <is>
          <t>55</t>
        </is>
      </c>
      <c r="G69" s="1395" t="inlineStr">
        <is>
          <t>51%</t>
        </is>
      </c>
      <c r="H69" s="1395" t="inlineStr">
        <is>
          <t>51%</t>
        </is>
      </c>
      <c r="I69" s="1395" t="inlineStr">
        <is>
          <t>51%</t>
        </is>
      </c>
      <c r="J69" s="1395" t="inlineStr">
        <is>
          <t>54%</t>
        </is>
      </c>
      <c r="K69" s="1247" t="inlineStr">
        <is>
          <t>32%</t>
        </is>
      </c>
      <c r="L69" s="1247" t="inlineStr">
        <is>
          <t>32%</t>
        </is>
      </c>
      <c r="M69" s="211" t="inlineStr">
        <is>
          <t>32%</t>
        </is>
      </c>
    </row>
    <row r="70" ht="24" customHeight="1">
      <c r="A70" s="393" t="inlineStr">
        <is>
          <t>29级</t>
        </is>
      </c>
      <c r="B70" s="210" t="inlineStr">
        <is>
          <t>116</t>
        </is>
      </c>
      <c r="E70" s="1396">
        <f>ROUNDUP((C70/2+1),0)*D70</f>
        <v/>
      </c>
      <c r="F70" s="1246" t="inlineStr">
        <is>
          <t>60</t>
        </is>
      </c>
      <c r="G70" s="1395" t="inlineStr">
        <is>
          <t>55%</t>
        </is>
      </c>
      <c r="H70" s="1395" t="inlineStr">
        <is>
          <t>55%</t>
        </is>
      </c>
      <c r="I70" s="1395" t="inlineStr">
        <is>
          <t>55%</t>
        </is>
      </c>
      <c r="J70" s="1395" t="inlineStr">
        <is>
          <t>58%</t>
        </is>
      </c>
      <c r="K70" s="1247" t="inlineStr">
        <is>
          <t>35%</t>
        </is>
      </c>
      <c r="L70" s="1247" t="inlineStr">
        <is>
          <t>35%</t>
        </is>
      </c>
      <c r="M70" s="211" t="inlineStr">
        <is>
          <t>35%</t>
        </is>
      </c>
    </row>
    <row r="71" ht="24" customHeight="1">
      <c r="A71" s="395" t="inlineStr">
        <is>
          <t>30级</t>
        </is>
      </c>
      <c r="B71" s="256" t="inlineStr">
        <is>
          <t>125</t>
        </is>
      </c>
      <c r="C71" s="91" t="inlineStr">
        <is>
          <t>x</t>
        </is>
      </c>
      <c r="D71" s="91" t="inlineStr">
        <is>
          <t>x</t>
        </is>
      </c>
      <c r="E71" s="692" t="inlineStr">
        <is>
          <t>x</t>
        </is>
      </c>
      <c r="F71" s="89" t="inlineStr">
        <is>
          <t>66</t>
        </is>
      </c>
      <c r="G71" s="139" t="inlineStr">
        <is>
          <t>60%</t>
        </is>
      </c>
      <c r="H71" s="139" t="inlineStr">
        <is>
          <t>60%</t>
        </is>
      </c>
      <c r="I71" s="139" t="inlineStr">
        <is>
          <t>60%</t>
        </is>
      </c>
      <c r="J71" s="139" t="inlineStr">
        <is>
          <t>62%</t>
        </is>
      </c>
      <c r="K71" s="90" t="inlineStr">
        <is>
          <t>38%</t>
        </is>
      </c>
      <c r="L71" s="90" t="inlineStr">
        <is>
          <t>38%</t>
        </is>
      </c>
      <c r="M71" s="224" t="inlineStr">
        <is>
          <t>38%</t>
        </is>
      </c>
    </row>
    <row r="72" ht="24" customHeight="1">
      <c r="A72" s="1300" t="inlineStr"/>
      <c r="B72" s="56" t="n"/>
      <c r="C72" s="56" t="n"/>
      <c r="D72" s="56" t="n"/>
      <c r="E72" s="56" t="n"/>
      <c r="F72" s="56" t="n"/>
      <c r="G72" s="56" t="n"/>
      <c r="H72" s="56" t="n"/>
      <c r="I72" s="56" t="n"/>
      <c r="J72" s="56" t="n"/>
      <c r="K72" s="56" t="n"/>
      <c r="L72" s="56" t="n"/>
      <c r="M72" s="56" t="n"/>
    </row>
    <row r="73" ht="24" customHeight="1">
      <c r="A73" s="202" t="inlineStr">
        <is>
          <t>引月晦月</t>
        </is>
      </c>
      <c r="B73" s="227" t="inlineStr">
        <is>
          <t>战斗力</t>
        </is>
      </c>
      <c r="C73" s="227" t="inlineStr">
        <is>
          <t>祝福值</t>
        </is>
      </c>
      <c r="D73" s="227" t="inlineStr">
        <is>
          <t>单次材料</t>
        </is>
      </c>
      <c r="E73" s="206" t="inlineStr">
        <is>
          <t>满值材料</t>
        </is>
      </c>
      <c r="F73" s="24" t="inlineStr">
        <is>
          <t>速度值</t>
        </is>
      </c>
      <c r="G73" s="206" t="inlineStr">
        <is>
          <t>中武命中</t>
        </is>
      </c>
      <c r="H73" s="206" t="inlineStr">
        <is>
          <t>中武暴击</t>
        </is>
      </c>
      <c r="I73" s="206" t="inlineStr">
        <is>
          <t>中武暴伤</t>
        </is>
      </c>
      <c r="J73" s="206" t="inlineStr">
        <is>
          <t>中武增伤</t>
        </is>
      </c>
      <c r="K73" s="206" t="inlineStr">
        <is>
          <t>技能穿透</t>
        </is>
      </c>
      <c r="L73" s="206" t="inlineStr">
        <is>
          <t>空手穿透</t>
        </is>
      </c>
      <c r="M73" s="204" t="inlineStr">
        <is>
          <t>中武穿透</t>
        </is>
      </c>
    </row>
    <row r="74" ht="24" customHeight="1">
      <c r="A74" s="664" t="inlineStr">
        <is>
          <t>0级</t>
        </is>
      </c>
      <c r="B74" s="319" t="inlineStr">
        <is>
          <t>0</t>
        </is>
      </c>
      <c r="C74" s="74" t="inlineStr">
        <is>
          <t>10</t>
        </is>
      </c>
      <c r="D74" s="74" t="inlineStr">
        <is>
          <t>1</t>
        </is>
      </c>
      <c r="E74" s="770">
        <f>ROUNDUP((C74/2+1),0)*D74</f>
        <v/>
      </c>
      <c r="F74" s="1313" t="inlineStr">
        <is>
          <t>x</t>
        </is>
      </c>
      <c r="G74" s="666" t="inlineStr">
        <is>
          <t>x</t>
        </is>
      </c>
      <c r="H74" s="666" t="inlineStr">
        <is>
          <t>x</t>
        </is>
      </c>
      <c r="I74" s="666" t="inlineStr">
        <is>
          <t>x</t>
        </is>
      </c>
      <c r="J74" s="666" t="inlineStr">
        <is>
          <t>x</t>
        </is>
      </c>
      <c r="K74" s="666" t="inlineStr">
        <is>
          <t>x</t>
        </is>
      </c>
      <c r="L74" s="666" t="inlineStr">
        <is>
          <t>x</t>
        </is>
      </c>
      <c r="M74" s="1056" t="inlineStr">
        <is>
          <t>x</t>
        </is>
      </c>
    </row>
    <row r="75" ht="24" customHeight="1">
      <c r="A75" s="393" t="inlineStr">
        <is>
          <t>1级</t>
        </is>
      </c>
      <c r="B75" s="85" t="inlineStr">
        <is>
          <t>1</t>
        </is>
      </c>
      <c r="C75" s="86" t="inlineStr">
        <is>
          <t>16</t>
        </is>
      </c>
      <c r="D75" s="86" t="inlineStr">
        <is>
          <t>1</t>
        </is>
      </c>
      <c r="E75" s="255">
        <f>ROUNDUP((C75/2+1),0)*D75</f>
        <v/>
      </c>
      <c r="F75" s="85" t="inlineStr">
        <is>
          <t>1</t>
        </is>
      </c>
      <c r="G75" s="86" t="inlineStr">
        <is>
          <t>1%</t>
        </is>
      </c>
      <c r="H75" s="86" t="inlineStr">
        <is>
          <t>1%</t>
        </is>
      </c>
      <c r="I75" s="86" t="inlineStr">
        <is>
          <t>1%</t>
        </is>
      </c>
      <c r="J75" s="87" t="inlineStr">
        <is>
          <t>x</t>
        </is>
      </c>
      <c r="K75" s="87" t="inlineStr">
        <is>
          <t>x</t>
        </is>
      </c>
      <c r="L75" s="87" t="inlineStr">
        <is>
          <t>x</t>
        </is>
      </c>
      <c r="M75" s="88" t="inlineStr">
        <is>
          <t>x</t>
        </is>
      </c>
    </row>
    <row r="76" ht="24" customHeight="1">
      <c r="A76" s="393" t="inlineStr">
        <is>
          <t>2级</t>
        </is>
      </c>
      <c r="B76" s="85" t="inlineStr">
        <is>
          <t>2</t>
        </is>
      </c>
      <c r="C76" s="86" t="inlineStr">
        <is>
          <t>24</t>
        </is>
      </c>
      <c r="D76" s="86" t="inlineStr">
        <is>
          <t>2</t>
        </is>
      </c>
      <c r="E76" s="255">
        <f>ROUNDUP((C76/2+1),0)*D76</f>
        <v/>
      </c>
      <c r="F76" s="85" t="inlineStr">
        <is>
          <t>1</t>
        </is>
      </c>
      <c r="G76" s="86" t="inlineStr">
        <is>
          <t>2%</t>
        </is>
      </c>
      <c r="H76" s="86" t="inlineStr">
        <is>
          <t>2%</t>
        </is>
      </c>
      <c r="I76" s="86" t="inlineStr">
        <is>
          <t>2%</t>
        </is>
      </c>
      <c r="J76" s="87" t="inlineStr">
        <is>
          <t>x</t>
        </is>
      </c>
      <c r="K76" s="87" t="inlineStr">
        <is>
          <t>x</t>
        </is>
      </c>
      <c r="L76" s="87" t="inlineStr">
        <is>
          <t>x</t>
        </is>
      </c>
      <c r="M76" s="88" t="inlineStr">
        <is>
          <t>x</t>
        </is>
      </c>
    </row>
    <row r="77" ht="24" customHeight="1">
      <c r="A77" s="393" t="inlineStr">
        <is>
          <t>3级</t>
        </is>
      </c>
      <c r="B77" s="85" t="inlineStr">
        <is>
          <t>3</t>
        </is>
      </c>
      <c r="C77" s="86" t="inlineStr">
        <is>
          <t>40</t>
        </is>
      </c>
      <c r="D77" s="86" t="inlineStr">
        <is>
          <t>2</t>
        </is>
      </c>
      <c r="E77" s="255">
        <f>ROUNDUP((C77/2+1),0)*D77</f>
        <v/>
      </c>
      <c r="F77" s="85" t="inlineStr">
        <is>
          <t>2</t>
        </is>
      </c>
      <c r="G77" s="86" t="inlineStr">
        <is>
          <t>3%</t>
        </is>
      </c>
      <c r="H77" s="86" t="inlineStr">
        <is>
          <t>3%</t>
        </is>
      </c>
      <c r="I77" s="86" t="inlineStr">
        <is>
          <t>3%</t>
        </is>
      </c>
      <c r="J77" s="86" t="inlineStr">
        <is>
          <t>1%</t>
        </is>
      </c>
      <c r="K77" s="86" t="inlineStr">
        <is>
          <t>1%</t>
        </is>
      </c>
      <c r="L77" s="86" t="inlineStr">
        <is>
          <t>1%</t>
        </is>
      </c>
      <c r="M77" s="236" t="inlineStr">
        <is>
          <t>1%</t>
        </is>
      </c>
    </row>
    <row r="78" ht="24" customHeight="1">
      <c r="A78" s="393" t="inlineStr">
        <is>
          <t>4级</t>
        </is>
      </c>
      <c r="B78" s="85" t="inlineStr">
        <is>
          <t>4</t>
        </is>
      </c>
      <c r="C78" s="86" t="inlineStr">
        <is>
          <t>60</t>
        </is>
      </c>
      <c r="D78" s="86" t="inlineStr">
        <is>
          <t>3</t>
        </is>
      </c>
      <c r="E78" s="255">
        <f>ROUNDUP((C78/2+1),0)*D78</f>
        <v/>
      </c>
      <c r="F78" s="85" t="inlineStr">
        <is>
          <t>3</t>
        </is>
      </c>
      <c r="G78" s="86" t="inlineStr">
        <is>
          <t>4%</t>
        </is>
      </c>
      <c r="H78" s="86" t="inlineStr">
        <is>
          <t>4%</t>
        </is>
      </c>
      <c r="I78" s="86" t="inlineStr">
        <is>
          <t>4%</t>
        </is>
      </c>
      <c r="J78" s="86" t="inlineStr">
        <is>
          <t>1%</t>
        </is>
      </c>
      <c r="K78" s="86" t="inlineStr">
        <is>
          <t>1%</t>
        </is>
      </c>
      <c r="L78" s="86" t="inlineStr">
        <is>
          <t>1%</t>
        </is>
      </c>
      <c r="M78" s="236" t="inlineStr">
        <is>
          <t>1%</t>
        </is>
      </c>
    </row>
    <row r="79" ht="24" customHeight="1">
      <c r="A79" s="393" t="inlineStr">
        <is>
          <t>5级</t>
        </is>
      </c>
      <c r="B79" s="85" t="inlineStr">
        <is>
          <t>5</t>
        </is>
      </c>
      <c r="C79" s="86" t="inlineStr">
        <is>
          <t>88</t>
        </is>
      </c>
      <c r="D79" s="86" t="inlineStr">
        <is>
          <t>3</t>
        </is>
      </c>
      <c r="E79" s="255">
        <f>ROUNDUP((C79/2+1),0)*D79</f>
        <v/>
      </c>
      <c r="F79" s="85" t="inlineStr">
        <is>
          <t>4</t>
        </is>
      </c>
      <c r="G79" s="86" t="inlineStr">
        <is>
          <t>5%</t>
        </is>
      </c>
      <c r="H79" s="86" t="inlineStr">
        <is>
          <t>5%</t>
        </is>
      </c>
      <c r="I79" s="86" t="inlineStr">
        <is>
          <t>5%</t>
        </is>
      </c>
      <c r="J79" s="86" t="inlineStr">
        <is>
          <t>1.5%</t>
        </is>
      </c>
      <c r="K79" s="86" t="inlineStr">
        <is>
          <t>1.5%</t>
        </is>
      </c>
      <c r="L79" s="86" t="inlineStr">
        <is>
          <t>1.5%</t>
        </is>
      </c>
      <c r="M79" s="236" t="inlineStr">
        <is>
          <t>1.5%</t>
        </is>
      </c>
    </row>
    <row r="80" ht="24" customHeight="1">
      <c r="A80" s="393" t="inlineStr">
        <is>
          <t>6级</t>
        </is>
      </c>
      <c r="B80" s="85" t="inlineStr">
        <is>
          <t>6</t>
        </is>
      </c>
      <c r="C80" s="86" t="inlineStr">
        <is>
          <t>108</t>
        </is>
      </c>
      <c r="D80" s="86" t="inlineStr">
        <is>
          <t>4</t>
        </is>
      </c>
      <c r="E80" s="255">
        <f>ROUNDUP((C80/2+1),0)*D80</f>
        <v/>
      </c>
      <c r="F80" s="85" t="inlineStr">
        <is>
          <t>5</t>
        </is>
      </c>
      <c r="G80" s="86" t="inlineStr">
        <is>
          <t>6%</t>
        </is>
      </c>
      <c r="H80" s="86" t="inlineStr">
        <is>
          <t>6%</t>
        </is>
      </c>
      <c r="I80" s="86" t="inlineStr">
        <is>
          <t>6%</t>
        </is>
      </c>
      <c r="J80" s="86" t="inlineStr">
        <is>
          <t>2%</t>
        </is>
      </c>
      <c r="K80" s="86" t="inlineStr">
        <is>
          <t>2%</t>
        </is>
      </c>
      <c r="L80" s="86" t="inlineStr">
        <is>
          <t>2%</t>
        </is>
      </c>
      <c r="M80" s="236" t="inlineStr">
        <is>
          <t>2%</t>
        </is>
      </c>
    </row>
    <row r="81" ht="24" customHeight="1">
      <c r="A81" s="393" t="inlineStr">
        <is>
          <t>7级</t>
        </is>
      </c>
      <c r="B81" s="82" t="inlineStr">
        <is>
          <t>8</t>
        </is>
      </c>
      <c r="C81" s="83" t="inlineStr">
        <is>
          <t>118</t>
        </is>
      </c>
      <c r="D81" s="83" t="inlineStr">
        <is>
          <t>4</t>
        </is>
      </c>
      <c r="E81" s="255">
        <f>ROUNDUP((C81/2+1),0)*D81</f>
        <v/>
      </c>
      <c r="F81" s="85" t="inlineStr">
        <is>
          <t>6</t>
        </is>
      </c>
      <c r="G81" s="86" t="inlineStr">
        <is>
          <t>7%</t>
        </is>
      </c>
      <c r="H81" s="86" t="inlineStr">
        <is>
          <t>7%</t>
        </is>
      </c>
      <c r="I81" s="86" t="inlineStr">
        <is>
          <t>7%</t>
        </is>
      </c>
      <c r="J81" s="86" t="inlineStr">
        <is>
          <t>2.5%</t>
        </is>
      </c>
      <c r="K81" s="86" t="inlineStr">
        <is>
          <t>2.5%</t>
        </is>
      </c>
      <c r="L81" s="86" t="inlineStr">
        <is>
          <t>2.5%</t>
        </is>
      </c>
      <c r="M81" s="236" t="inlineStr">
        <is>
          <t>2.5%</t>
        </is>
      </c>
    </row>
    <row r="82" ht="24" customHeight="1">
      <c r="A82" s="393" t="inlineStr">
        <is>
          <t>8级</t>
        </is>
      </c>
      <c r="B82" s="85" t="inlineStr">
        <is>
          <t>10</t>
        </is>
      </c>
      <c r="C82" s="86" t="inlineStr">
        <is>
          <t>136</t>
        </is>
      </c>
      <c r="D82" s="86" t="inlineStr">
        <is>
          <t>5</t>
        </is>
      </c>
      <c r="E82" s="255">
        <f>ROUNDUP((C82/2+1),0)*D82</f>
        <v/>
      </c>
      <c r="F82" s="85" t="inlineStr">
        <is>
          <t>7</t>
        </is>
      </c>
      <c r="G82" s="86" t="inlineStr">
        <is>
          <t>8%</t>
        </is>
      </c>
      <c r="H82" s="86" t="inlineStr">
        <is>
          <t>8%</t>
        </is>
      </c>
      <c r="I82" s="86" t="inlineStr">
        <is>
          <t>8%</t>
        </is>
      </c>
      <c r="J82" s="86" t="inlineStr">
        <is>
          <t>3%</t>
        </is>
      </c>
      <c r="K82" s="86" t="inlineStr">
        <is>
          <t>3%</t>
        </is>
      </c>
      <c r="L82" s="86" t="inlineStr">
        <is>
          <t>3%</t>
        </is>
      </c>
      <c r="M82" s="236" t="inlineStr">
        <is>
          <t>3%</t>
        </is>
      </c>
    </row>
    <row r="83" ht="24" customHeight="1">
      <c r="A83" s="393" t="inlineStr">
        <is>
          <t>9级</t>
        </is>
      </c>
      <c r="B83" s="85" t="inlineStr">
        <is>
          <t>12</t>
        </is>
      </c>
      <c r="C83" s="86" t="inlineStr">
        <is>
          <t>168</t>
        </is>
      </c>
      <c r="D83" s="86" t="inlineStr">
        <is>
          <t>5</t>
        </is>
      </c>
      <c r="E83" s="255">
        <f>ROUNDUP((C83/2+1),0)*D83</f>
        <v/>
      </c>
      <c r="F83" s="85" t="inlineStr">
        <is>
          <t>8</t>
        </is>
      </c>
      <c r="G83" s="86" t="inlineStr">
        <is>
          <t>9%</t>
        </is>
      </c>
      <c r="H83" s="86" t="inlineStr">
        <is>
          <t>9%</t>
        </is>
      </c>
      <c r="I83" s="86" t="inlineStr">
        <is>
          <t>9%</t>
        </is>
      </c>
      <c r="J83" s="86" t="inlineStr">
        <is>
          <t>4%</t>
        </is>
      </c>
      <c r="K83" s="86" t="inlineStr">
        <is>
          <t>4%</t>
        </is>
      </c>
      <c r="L83" s="86" t="inlineStr">
        <is>
          <t>4%</t>
        </is>
      </c>
      <c r="M83" s="236" t="inlineStr">
        <is>
          <t>4%</t>
        </is>
      </c>
    </row>
    <row r="84" ht="24" customHeight="1">
      <c r="A84" s="393" t="inlineStr">
        <is>
          <t>10级</t>
        </is>
      </c>
      <c r="B84" s="85" t="inlineStr">
        <is>
          <t>14</t>
        </is>
      </c>
      <c r="C84" s="86" t="inlineStr">
        <is>
          <t>198</t>
        </is>
      </c>
      <c r="D84" s="86" t="inlineStr">
        <is>
          <t>6</t>
        </is>
      </c>
      <c r="E84" s="255">
        <f>ROUNDUP((C84/2+1),0)*D84</f>
        <v/>
      </c>
      <c r="F84" s="85" t="inlineStr">
        <is>
          <t>9</t>
        </is>
      </c>
      <c r="G84" s="86" t="inlineStr">
        <is>
          <t>10%</t>
        </is>
      </c>
      <c r="H84" s="86" t="inlineStr">
        <is>
          <t>10%</t>
        </is>
      </c>
      <c r="I84" s="86" t="inlineStr">
        <is>
          <t>10%</t>
        </is>
      </c>
      <c r="J84" s="86" t="inlineStr">
        <is>
          <t>5%</t>
        </is>
      </c>
      <c r="K84" s="86" t="inlineStr">
        <is>
          <t>5%</t>
        </is>
      </c>
      <c r="L84" s="86" t="inlineStr">
        <is>
          <t>5%</t>
        </is>
      </c>
      <c r="M84" s="236" t="inlineStr">
        <is>
          <t>5%</t>
        </is>
      </c>
    </row>
    <row r="85" ht="24" customHeight="1">
      <c r="A85" s="393" t="inlineStr">
        <is>
          <t>11级</t>
        </is>
      </c>
      <c r="B85" s="82" t="inlineStr">
        <is>
          <t>16</t>
        </is>
      </c>
      <c r="C85" s="83" t="inlineStr">
        <is>
          <t>240</t>
        </is>
      </c>
      <c r="D85" s="83" t="inlineStr">
        <is>
          <t>6</t>
        </is>
      </c>
      <c r="E85" s="255">
        <f>ROUNDUP((C85/2+1),0)*D85</f>
        <v/>
      </c>
      <c r="F85" s="82" t="inlineStr">
        <is>
          <t>10</t>
        </is>
      </c>
      <c r="G85" s="86" t="inlineStr">
        <is>
          <t>11%</t>
        </is>
      </c>
      <c r="H85" s="86" t="inlineStr">
        <is>
          <t>11%</t>
        </is>
      </c>
      <c r="I85" s="86" t="inlineStr">
        <is>
          <t>11%</t>
        </is>
      </c>
      <c r="J85" s="86" t="inlineStr">
        <is>
          <t>6%</t>
        </is>
      </c>
      <c r="K85" s="86" t="inlineStr">
        <is>
          <t>6%</t>
        </is>
      </c>
      <c r="L85" s="86" t="inlineStr">
        <is>
          <t>6%</t>
        </is>
      </c>
      <c r="M85" s="236" t="inlineStr">
        <is>
          <t>6%</t>
        </is>
      </c>
    </row>
    <row r="86" ht="24" customHeight="1">
      <c r="A86" s="393" t="inlineStr">
        <is>
          <t>12级</t>
        </is>
      </c>
      <c r="B86" s="82" t="inlineStr">
        <is>
          <t>19</t>
        </is>
      </c>
      <c r="C86" s="83" t="inlineStr">
        <is>
          <t>240</t>
        </is>
      </c>
      <c r="D86" s="83" t="inlineStr">
        <is>
          <t>7</t>
        </is>
      </c>
      <c r="E86" s="255">
        <f>ROUNDUP((C86/2+1),0)*D86</f>
        <v/>
      </c>
      <c r="F86" s="82" t="inlineStr">
        <is>
          <t>11</t>
        </is>
      </c>
      <c r="G86" s="86" t="inlineStr">
        <is>
          <t>12%</t>
        </is>
      </c>
      <c r="H86" s="86" t="inlineStr">
        <is>
          <t>12%</t>
        </is>
      </c>
      <c r="I86" s="86" t="inlineStr">
        <is>
          <t>12%</t>
        </is>
      </c>
      <c r="J86" s="86" t="inlineStr">
        <is>
          <t>7%</t>
        </is>
      </c>
      <c r="K86" s="86" t="inlineStr">
        <is>
          <t>7%</t>
        </is>
      </c>
      <c r="L86" s="86" t="inlineStr">
        <is>
          <t>7%</t>
        </is>
      </c>
      <c r="M86" s="236" t="inlineStr">
        <is>
          <t>7%</t>
        </is>
      </c>
    </row>
    <row r="87" ht="24" customHeight="1">
      <c r="A87" s="393" t="inlineStr">
        <is>
          <t>13级</t>
        </is>
      </c>
      <c r="B87" s="82" t="inlineStr">
        <is>
          <t>22</t>
        </is>
      </c>
      <c r="C87" s="83" t="inlineStr">
        <is>
          <t>320</t>
        </is>
      </c>
      <c r="D87" s="83" t="inlineStr">
        <is>
          <t>7</t>
        </is>
      </c>
      <c r="E87" s="255">
        <f>ROUNDUP((C87/2+1),0)*D87</f>
        <v/>
      </c>
      <c r="F87" s="82" t="inlineStr">
        <is>
          <t>12</t>
        </is>
      </c>
      <c r="G87" s="86" t="inlineStr">
        <is>
          <t>13%</t>
        </is>
      </c>
      <c r="H87" s="86" t="inlineStr">
        <is>
          <t>13%</t>
        </is>
      </c>
      <c r="I87" s="86" t="inlineStr">
        <is>
          <t>13%</t>
        </is>
      </c>
      <c r="J87" s="86" t="inlineStr">
        <is>
          <t>8%</t>
        </is>
      </c>
      <c r="K87" s="86" t="inlineStr">
        <is>
          <t>8%</t>
        </is>
      </c>
      <c r="L87" s="86" t="inlineStr">
        <is>
          <t>8%</t>
        </is>
      </c>
      <c r="M87" s="236" t="inlineStr">
        <is>
          <t>8%</t>
        </is>
      </c>
    </row>
    <row r="88" ht="24" customHeight="1">
      <c r="A88" s="393" t="inlineStr">
        <is>
          <t>14级</t>
        </is>
      </c>
      <c r="B88" s="82" t="inlineStr">
        <is>
          <t>25</t>
        </is>
      </c>
      <c r="C88" s="83" t="inlineStr">
        <is>
          <t>360</t>
        </is>
      </c>
      <c r="D88" s="83" t="inlineStr">
        <is>
          <t>8</t>
        </is>
      </c>
      <c r="E88" s="255">
        <f>ROUNDUP((C88/2+1),0)*D88</f>
        <v/>
      </c>
      <c r="F88" s="82" t="inlineStr">
        <is>
          <t>13</t>
        </is>
      </c>
      <c r="G88" s="86" t="inlineStr">
        <is>
          <t>14%</t>
        </is>
      </c>
      <c r="H88" s="86" t="inlineStr">
        <is>
          <t>14%</t>
        </is>
      </c>
      <c r="I88" s="86" t="inlineStr">
        <is>
          <t>14%</t>
        </is>
      </c>
      <c r="J88" s="86" t="inlineStr">
        <is>
          <t>9%</t>
        </is>
      </c>
      <c r="K88" s="86" t="inlineStr">
        <is>
          <t>9%</t>
        </is>
      </c>
      <c r="L88" s="86" t="inlineStr">
        <is>
          <t>9%</t>
        </is>
      </c>
      <c r="M88" s="236" t="inlineStr">
        <is>
          <t>9%</t>
        </is>
      </c>
    </row>
    <row r="89" ht="24" customHeight="1">
      <c r="A89" s="393" t="inlineStr">
        <is>
          <t>15级</t>
        </is>
      </c>
      <c r="B89" s="85" t="inlineStr">
        <is>
          <t>29</t>
        </is>
      </c>
      <c r="C89" s="86" t="inlineStr">
        <is>
          <t>420</t>
        </is>
      </c>
      <c r="D89" s="86" t="inlineStr">
        <is>
          <t>8</t>
        </is>
      </c>
      <c r="E89" s="255">
        <f>ROUNDUP((C89/2+1),0)*D89</f>
        <v/>
      </c>
      <c r="F89" s="82" t="inlineStr">
        <is>
          <t>14</t>
        </is>
      </c>
      <c r="G89" s="86" t="inlineStr">
        <is>
          <t>16%</t>
        </is>
      </c>
      <c r="H89" s="86" t="inlineStr">
        <is>
          <t>16%</t>
        </is>
      </c>
      <c r="I89" s="86" t="inlineStr">
        <is>
          <t>16%</t>
        </is>
      </c>
      <c r="J89" s="86" t="inlineStr">
        <is>
          <t>10%</t>
        </is>
      </c>
      <c r="K89" s="86" t="inlineStr">
        <is>
          <t>10%</t>
        </is>
      </c>
      <c r="L89" s="86" t="inlineStr">
        <is>
          <t>10%</t>
        </is>
      </c>
      <c r="M89" s="236" t="inlineStr">
        <is>
          <t>10%</t>
        </is>
      </c>
    </row>
    <row r="90" ht="24" customHeight="1">
      <c r="A90" s="393" t="inlineStr">
        <is>
          <t>16级</t>
        </is>
      </c>
      <c r="B90" s="82" t="inlineStr">
        <is>
          <t>33</t>
        </is>
      </c>
      <c r="C90" s="83" t="inlineStr">
        <is>
          <t>480</t>
        </is>
      </c>
      <c r="D90" s="83" t="inlineStr">
        <is>
          <t>9</t>
        </is>
      </c>
      <c r="E90" s="255">
        <f>ROUNDUP((C90/2+1),0)*D90</f>
        <v/>
      </c>
      <c r="F90" s="82" t="inlineStr">
        <is>
          <t>16</t>
        </is>
      </c>
      <c r="G90" s="86" t="inlineStr">
        <is>
          <t>18%</t>
        </is>
      </c>
      <c r="H90" s="86" t="inlineStr">
        <is>
          <t>18%</t>
        </is>
      </c>
      <c r="I90" s="86" t="inlineStr">
        <is>
          <t>18%</t>
        </is>
      </c>
      <c r="J90" s="86" t="inlineStr">
        <is>
          <t>11%</t>
        </is>
      </c>
      <c r="K90" s="86" t="inlineStr">
        <is>
          <t>11%</t>
        </is>
      </c>
      <c r="L90" s="86" t="inlineStr">
        <is>
          <t>11%</t>
        </is>
      </c>
      <c r="M90" s="236" t="inlineStr">
        <is>
          <t>11%</t>
        </is>
      </c>
    </row>
    <row r="91" ht="24" customHeight="1">
      <c r="A91" s="393" t="inlineStr">
        <is>
          <t>17级</t>
        </is>
      </c>
      <c r="B91" s="85" t="inlineStr">
        <is>
          <t>37</t>
        </is>
      </c>
      <c r="C91" s="86" t="inlineStr">
        <is>
          <t>550</t>
        </is>
      </c>
      <c r="D91" s="86" t="inlineStr">
        <is>
          <t>9</t>
        </is>
      </c>
      <c r="E91" s="255">
        <f>ROUNDUP((C91/2+1),0)*D91</f>
        <v/>
      </c>
      <c r="F91" s="85" t="inlineStr">
        <is>
          <t>18</t>
        </is>
      </c>
      <c r="G91" s="86" t="inlineStr">
        <is>
          <t>20%</t>
        </is>
      </c>
      <c r="H91" s="86" t="inlineStr">
        <is>
          <t>20%</t>
        </is>
      </c>
      <c r="I91" s="86" t="inlineStr">
        <is>
          <t>20%</t>
        </is>
      </c>
      <c r="J91" s="86" t="inlineStr">
        <is>
          <t>12%</t>
        </is>
      </c>
      <c r="K91" s="86" t="inlineStr">
        <is>
          <t>12%</t>
        </is>
      </c>
      <c r="L91" s="86" t="inlineStr">
        <is>
          <t>12%</t>
        </is>
      </c>
      <c r="M91" s="236" t="inlineStr">
        <is>
          <t>12%</t>
        </is>
      </c>
    </row>
    <row r="92" ht="24" customHeight="1">
      <c r="A92" s="393" t="inlineStr">
        <is>
          <t>18级</t>
        </is>
      </c>
      <c r="B92" s="85" t="inlineStr">
        <is>
          <t>41</t>
        </is>
      </c>
      <c r="C92" s="86" t="inlineStr">
        <is>
          <t>600</t>
        </is>
      </c>
      <c r="D92" s="86" t="inlineStr">
        <is>
          <t>10</t>
        </is>
      </c>
      <c r="E92" s="255">
        <f>ROUNDUP((C92/2+1),0)*D92</f>
        <v/>
      </c>
      <c r="F92" s="82" t="inlineStr">
        <is>
          <t>20</t>
        </is>
      </c>
      <c r="G92" s="86" t="inlineStr">
        <is>
          <t>22%</t>
        </is>
      </c>
      <c r="H92" s="86" t="inlineStr">
        <is>
          <t>22%</t>
        </is>
      </c>
      <c r="I92" s="86" t="inlineStr">
        <is>
          <t>22%</t>
        </is>
      </c>
      <c r="J92" s="86" t="inlineStr">
        <is>
          <t>13%</t>
        </is>
      </c>
      <c r="K92" s="86" t="inlineStr">
        <is>
          <t>13%</t>
        </is>
      </c>
      <c r="L92" s="86" t="inlineStr">
        <is>
          <t>13%</t>
        </is>
      </c>
      <c r="M92" s="236" t="inlineStr">
        <is>
          <t>13%</t>
        </is>
      </c>
    </row>
    <row r="93" ht="24" customHeight="1">
      <c r="A93" s="393" t="inlineStr">
        <is>
          <t>19级</t>
        </is>
      </c>
      <c r="B93" s="82" t="inlineStr">
        <is>
          <t>46</t>
        </is>
      </c>
      <c r="C93" s="83" t="inlineStr">
        <is>
          <t>660</t>
        </is>
      </c>
      <c r="D93" s="83" t="inlineStr">
        <is>
          <t>10</t>
        </is>
      </c>
      <c r="E93" s="84">
        <f>ROUNDUP((C93/2+1),0)*D93</f>
        <v/>
      </c>
      <c r="F93" s="237" t="inlineStr">
        <is>
          <t>22</t>
        </is>
      </c>
      <c r="G93" s="83" t="inlineStr">
        <is>
          <t>24%</t>
        </is>
      </c>
      <c r="H93" s="83" t="inlineStr">
        <is>
          <t>24%</t>
        </is>
      </c>
      <c r="I93" s="83" t="inlineStr">
        <is>
          <t>24%</t>
        </is>
      </c>
      <c r="J93" s="83" t="inlineStr">
        <is>
          <t>14%</t>
        </is>
      </c>
      <c r="K93" s="83" t="inlineStr">
        <is>
          <t>14%</t>
        </is>
      </c>
      <c r="L93" s="83" t="inlineStr">
        <is>
          <t>14%</t>
        </is>
      </c>
      <c r="M93" s="84" t="inlineStr">
        <is>
          <t>14%</t>
        </is>
      </c>
    </row>
    <row r="94" ht="24" customHeight="1">
      <c r="A94" s="393" t="inlineStr">
        <is>
          <t>20级</t>
        </is>
      </c>
      <c r="B94" s="210" t="inlineStr">
        <is>
          <t>51</t>
        </is>
      </c>
      <c r="D94" s="1395" t="inlineStr">
        <is>
          <t>10</t>
        </is>
      </c>
      <c r="E94" s="1396">
        <f>ROUNDUP((C94/2+1),0)*D94</f>
        <v/>
      </c>
      <c r="F94" s="82" t="inlineStr">
        <is>
          <t>24</t>
        </is>
      </c>
      <c r="G94" s="86" t="inlineStr">
        <is>
          <t>26%</t>
        </is>
      </c>
      <c r="H94" s="86" t="inlineStr">
        <is>
          <t>26%</t>
        </is>
      </c>
      <c r="I94" s="86" t="inlineStr">
        <is>
          <t>27%</t>
        </is>
      </c>
      <c r="J94" s="83" t="inlineStr">
        <is>
          <t>16%</t>
        </is>
      </c>
      <c r="K94" s="83" t="inlineStr">
        <is>
          <t>16%</t>
        </is>
      </c>
      <c r="L94" s="83" t="inlineStr">
        <is>
          <t>16%</t>
        </is>
      </c>
      <c r="M94" s="84" t="inlineStr">
        <is>
          <t>16%</t>
        </is>
      </c>
    </row>
    <row r="95" ht="24" customHeight="1">
      <c r="A95" s="393" t="inlineStr">
        <is>
          <t>21级</t>
        </is>
      </c>
      <c r="B95" s="85" t="inlineStr">
        <is>
          <t>56</t>
        </is>
      </c>
      <c r="C95" s="86" t="inlineStr">
        <is>
          <t>840</t>
        </is>
      </c>
      <c r="D95" s="86" t="inlineStr">
        <is>
          <t>11</t>
        </is>
      </c>
      <c r="E95" s="255">
        <f>ROUNDUP((C95/2+1),0)*D95</f>
        <v/>
      </c>
      <c r="F95" s="82" t="inlineStr">
        <is>
          <t>26</t>
        </is>
      </c>
      <c r="G95" s="86" t="inlineStr">
        <is>
          <t>28%</t>
        </is>
      </c>
      <c r="H95" s="86" t="inlineStr">
        <is>
          <t>28%</t>
        </is>
      </c>
      <c r="I95" s="86" t="inlineStr">
        <is>
          <t>30%</t>
        </is>
      </c>
      <c r="J95" s="83" t="inlineStr">
        <is>
          <t>18%</t>
        </is>
      </c>
      <c r="K95" s="83" t="inlineStr">
        <is>
          <t>18%</t>
        </is>
      </c>
      <c r="L95" s="83" t="inlineStr">
        <is>
          <t>18%</t>
        </is>
      </c>
      <c r="M95" s="84" t="inlineStr">
        <is>
          <t>18%</t>
        </is>
      </c>
    </row>
    <row r="96" ht="24" customHeight="1">
      <c r="A96" s="393" t="inlineStr">
        <is>
          <t>22级</t>
        </is>
      </c>
      <c r="B96" s="210" t="inlineStr">
        <is>
          <t>62</t>
        </is>
      </c>
      <c r="D96" s="1395" t="inlineStr">
        <is>
          <t>11</t>
        </is>
      </c>
      <c r="E96" s="1396">
        <f>ROUNDUP((C96/2+1),0)*D96</f>
        <v/>
      </c>
      <c r="F96" s="82" t="inlineStr">
        <is>
          <t>29</t>
        </is>
      </c>
      <c r="G96" s="86" t="inlineStr">
        <is>
          <t>31%</t>
        </is>
      </c>
      <c r="H96" s="86" t="inlineStr">
        <is>
          <t>31%</t>
        </is>
      </c>
      <c r="I96" s="86" t="inlineStr">
        <is>
          <t>33%</t>
        </is>
      </c>
      <c r="J96" s="83" t="inlineStr">
        <is>
          <t>20%</t>
        </is>
      </c>
      <c r="K96" s="83" t="inlineStr">
        <is>
          <t>20%</t>
        </is>
      </c>
      <c r="L96" s="83" t="inlineStr">
        <is>
          <t>20%</t>
        </is>
      </c>
      <c r="M96" s="84" t="inlineStr">
        <is>
          <t>20%</t>
        </is>
      </c>
    </row>
    <row r="97" ht="24" customHeight="1">
      <c r="A97" s="393" t="inlineStr">
        <is>
          <t>23级</t>
        </is>
      </c>
      <c r="B97" s="85" t="inlineStr">
        <is>
          <t>68</t>
        </is>
      </c>
      <c r="C97" s="86" t="inlineStr">
        <is>
          <t>1020</t>
        </is>
      </c>
      <c r="D97" s="86" t="inlineStr">
        <is>
          <t>11</t>
        </is>
      </c>
      <c r="E97" s="255">
        <f>ROUNDUP((C97/2+1),0)*D97</f>
        <v/>
      </c>
      <c r="F97" s="82" t="inlineStr">
        <is>
          <t>32</t>
        </is>
      </c>
      <c r="G97" s="86" t="inlineStr">
        <is>
          <t>34%</t>
        </is>
      </c>
      <c r="H97" s="86" t="inlineStr">
        <is>
          <t>34%</t>
        </is>
      </c>
      <c r="I97" s="86" t="inlineStr">
        <is>
          <t>36%</t>
        </is>
      </c>
      <c r="J97" s="83" t="inlineStr">
        <is>
          <t>22%</t>
        </is>
      </c>
      <c r="K97" s="83" t="inlineStr">
        <is>
          <t>22%</t>
        </is>
      </c>
      <c r="L97" s="83" t="inlineStr">
        <is>
          <t>22%</t>
        </is>
      </c>
      <c r="M97" s="84" t="inlineStr">
        <is>
          <t>22%</t>
        </is>
      </c>
    </row>
    <row r="98" ht="24" customHeight="1">
      <c r="A98" s="393" t="inlineStr">
        <is>
          <t>24级</t>
        </is>
      </c>
      <c r="B98" s="210" t="inlineStr">
        <is>
          <t>75</t>
        </is>
      </c>
      <c r="E98" s="1396">
        <f>ROUNDUP((C98/2+1),0)*D98</f>
        <v/>
      </c>
      <c r="F98" s="1246" t="inlineStr">
        <is>
          <t>36</t>
        </is>
      </c>
      <c r="G98" s="86" t="inlineStr">
        <is>
          <t>37%</t>
        </is>
      </c>
      <c r="H98" s="86" t="inlineStr">
        <is>
          <t>37%</t>
        </is>
      </c>
      <c r="I98" s="86" t="inlineStr">
        <is>
          <t>39%</t>
        </is>
      </c>
      <c r="J98" s="83" t="inlineStr">
        <is>
          <t>24%</t>
        </is>
      </c>
      <c r="K98" s="83" t="inlineStr">
        <is>
          <t>24%</t>
        </is>
      </c>
      <c r="L98" s="83" t="inlineStr">
        <is>
          <t>24%</t>
        </is>
      </c>
      <c r="M98" s="84" t="inlineStr">
        <is>
          <t>24%</t>
        </is>
      </c>
    </row>
    <row r="99" ht="24" customHeight="1">
      <c r="A99" s="393" t="inlineStr">
        <is>
          <t>25级</t>
        </is>
      </c>
      <c r="B99" s="210" t="inlineStr">
        <is>
          <t>82</t>
        </is>
      </c>
      <c r="E99" s="1396">
        <f>ROUNDUP((C99/2+1),0)*D99</f>
        <v/>
      </c>
      <c r="F99" s="1246" t="inlineStr">
        <is>
          <t>40</t>
        </is>
      </c>
      <c r="G99" s="86" t="inlineStr">
        <is>
          <t>40%</t>
        </is>
      </c>
      <c r="H99" s="86" t="inlineStr">
        <is>
          <t>40%</t>
        </is>
      </c>
      <c r="I99" s="86" t="inlineStr">
        <is>
          <t>42%</t>
        </is>
      </c>
      <c r="J99" s="83" t="inlineStr">
        <is>
          <t>26%</t>
        </is>
      </c>
      <c r="K99" s="83" t="inlineStr">
        <is>
          <t>26%</t>
        </is>
      </c>
      <c r="L99" s="83" t="inlineStr">
        <is>
          <t>26%</t>
        </is>
      </c>
      <c r="M99" s="84" t="inlineStr">
        <is>
          <t>26%</t>
        </is>
      </c>
    </row>
    <row r="100" ht="24" customHeight="1">
      <c r="A100" s="393" t="inlineStr">
        <is>
          <t>26级</t>
        </is>
      </c>
      <c r="B100" s="85" t="inlineStr">
        <is>
          <t>90</t>
        </is>
      </c>
      <c r="C100" s="86" t="inlineStr">
        <is>
          <t>1480</t>
        </is>
      </c>
      <c r="D100" s="86" t="inlineStr">
        <is>
          <t>12</t>
        </is>
      </c>
      <c r="E100" s="255">
        <f>ROUNDUP((C100/2+1),0)*D100</f>
        <v/>
      </c>
      <c r="F100" s="82" t="inlineStr">
        <is>
          <t>45</t>
        </is>
      </c>
      <c r="G100" s="86" t="inlineStr">
        <is>
          <t>43%</t>
        </is>
      </c>
      <c r="H100" s="86" t="inlineStr">
        <is>
          <t>43%</t>
        </is>
      </c>
      <c r="I100" s="86" t="inlineStr">
        <is>
          <t>46%</t>
        </is>
      </c>
      <c r="J100" s="83" t="inlineStr">
        <is>
          <t>28%</t>
        </is>
      </c>
      <c r="K100" s="83" t="inlineStr">
        <is>
          <t>28%</t>
        </is>
      </c>
      <c r="L100" s="83" t="inlineStr">
        <is>
          <t>28%</t>
        </is>
      </c>
      <c r="M100" s="84" t="inlineStr">
        <is>
          <t>28%</t>
        </is>
      </c>
    </row>
    <row r="101" ht="24" customHeight="1">
      <c r="A101" s="393" t="inlineStr">
        <is>
          <t>27级</t>
        </is>
      </c>
      <c r="B101" s="210" t="inlineStr">
        <is>
          <t>98</t>
        </is>
      </c>
      <c r="E101" s="1396">
        <f>ROUNDUP((C101/2+1),0)*D101</f>
        <v/>
      </c>
      <c r="F101" s="1246" t="inlineStr">
        <is>
          <t>50</t>
        </is>
      </c>
      <c r="G101" s="86" t="inlineStr">
        <is>
          <t>47%</t>
        </is>
      </c>
      <c r="H101" s="86" t="inlineStr">
        <is>
          <t>47%</t>
        </is>
      </c>
      <c r="I101" s="86" t="inlineStr">
        <is>
          <t>50%</t>
        </is>
      </c>
      <c r="J101" s="83" t="inlineStr">
        <is>
          <t>30%</t>
        </is>
      </c>
      <c r="K101" s="83" t="inlineStr">
        <is>
          <t>30%</t>
        </is>
      </c>
      <c r="L101" s="83" t="inlineStr">
        <is>
          <t>30%</t>
        </is>
      </c>
      <c r="M101" s="84" t="inlineStr">
        <is>
          <t>30%</t>
        </is>
      </c>
    </row>
    <row r="102" ht="24" customHeight="1">
      <c r="A102" s="393" t="inlineStr">
        <is>
          <t>28级</t>
        </is>
      </c>
      <c r="B102" s="210" t="inlineStr">
        <is>
          <t>107</t>
        </is>
      </c>
      <c r="E102" s="1396">
        <f>ROUNDUP((C102/2+1),0)*D102</f>
        <v/>
      </c>
      <c r="F102" s="1246" t="inlineStr">
        <is>
          <t>55</t>
        </is>
      </c>
      <c r="G102" s="1395" t="inlineStr">
        <is>
          <t>51%</t>
        </is>
      </c>
      <c r="H102" s="1395" t="inlineStr">
        <is>
          <t>51%</t>
        </is>
      </c>
      <c r="I102" s="1395" t="inlineStr">
        <is>
          <t>54%</t>
        </is>
      </c>
      <c r="J102" s="1247" t="inlineStr">
        <is>
          <t>32%</t>
        </is>
      </c>
      <c r="K102" s="1247" t="inlineStr">
        <is>
          <t>32%</t>
        </is>
      </c>
      <c r="L102" s="1247" t="inlineStr">
        <is>
          <t>32%</t>
        </is>
      </c>
      <c r="M102" s="211" t="inlineStr">
        <is>
          <t>32%</t>
        </is>
      </c>
    </row>
    <row r="103" ht="24" customHeight="1">
      <c r="A103" s="393" t="inlineStr">
        <is>
          <t>29级</t>
        </is>
      </c>
      <c r="B103" s="210" t="inlineStr">
        <is>
          <t>116</t>
        </is>
      </c>
      <c r="E103" s="1396">
        <f>ROUNDUP((C103/2+1),0)*D103</f>
        <v/>
      </c>
      <c r="F103" s="1246" t="inlineStr">
        <is>
          <t>60</t>
        </is>
      </c>
      <c r="G103" s="1395" t="inlineStr">
        <is>
          <t>55%</t>
        </is>
      </c>
      <c r="H103" s="1395" t="inlineStr">
        <is>
          <t>55%</t>
        </is>
      </c>
      <c r="I103" s="1395" t="inlineStr">
        <is>
          <t>58%</t>
        </is>
      </c>
      <c r="J103" s="1247" t="inlineStr">
        <is>
          <t>35%</t>
        </is>
      </c>
      <c r="K103" s="1247" t="inlineStr">
        <is>
          <t>35%</t>
        </is>
      </c>
      <c r="L103" s="1247" t="inlineStr">
        <is>
          <t>35%</t>
        </is>
      </c>
      <c r="M103" s="211" t="inlineStr">
        <is>
          <t>35%</t>
        </is>
      </c>
    </row>
    <row r="104" ht="24" customHeight="1">
      <c r="A104" s="395" t="inlineStr">
        <is>
          <t>30级</t>
        </is>
      </c>
      <c r="B104" s="256" t="inlineStr">
        <is>
          <t>125</t>
        </is>
      </c>
      <c r="C104" s="91" t="inlineStr">
        <is>
          <t>x</t>
        </is>
      </c>
      <c r="D104" s="91" t="inlineStr">
        <is>
          <t>x</t>
        </is>
      </c>
      <c r="E104" s="692" t="inlineStr">
        <is>
          <t>x</t>
        </is>
      </c>
      <c r="F104" s="89" t="inlineStr">
        <is>
          <t>66</t>
        </is>
      </c>
      <c r="G104" s="139" t="inlineStr">
        <is>
          <t>60%</t>
        </is>
      </c>
      <c r="H104" s="139" t="inlineStr">
        <is>
          <t>60%</t>
        </is>
      </c>
      <c r="I104" s="139" t="inlineStr">
        <is>
          <t>62%</t>
        </is>
      </c>
      <c r="J104" s="90" t="inlineStr">
        <is>
          <t>38%</t>
        </is>
      </c>
      <c r="K104" s="90" t="inlineStr">
        <is>
          <t>38%</t>
        </is>
      </c>
      <c r="L104" s="90" t="inlineStr">
        <is>
          <t>38%</t>
        </is>
      </c>
      <c r="M104" s="224" t="inlineStr">
        <is>
          <t>38%</t>
        </is>
      </c>
    </row>
    <row r="105" ht="24" customHeight="1">
      <c r="A105" s="1300" t="inlineStr"/>
      <c r="B105" s="56" t="n"/>
      <c r="C105" s="56" t="n"/>
      <c r="D105" s="56" t="n"/>
      <c r="E105" s="56" t="n"/>
      <c r="F105" s="56" t="n"/>
      <c r="G105" s="56" t="n"/>
      <c r="H105" s="56" t="n"/>
      <c r="I105" s="56" t="n"/>
      <c r="J105" s="56" t="n"/>
      <c r="K105" s="56" t="n"/>
      <c r="L105" s="56" t="n"/>
      <c r="M105" s="56" t="n"/>
    </row>
    <row r="106" ht="24" customHeight="1">
      <c r="A106" s="202" t="inlineStr">
        <is>
          <t>引月朔月</t>
        </is>
      </c>
      <c r="B106" s="227" t="inlineStr">
        <is>
          <t>战斗力</t>
        </is>
      </c>
      <c r="C106" s="227" t="inlineStr">
        <is>
          <t>祝福值</t>
        </is>
      </c>
      <c r="D106" s="227" t="inlineStr">
        <is>
          <t>单次材料</t>
        </is>
      </c>
      <c r="E106" s="206" t="inlineStr">
        <is>
          <t>满值材料</t>
        </is>
      </c>
      <c r="F106" s="24" t="inlineStr">
        <is>
          <t>固定减伤</t>
        </is>
      </c>
      <c r="G106" s="206" t="inlineStr">
        <is>
          <t>中武闪避</t>
        </is>
      </c>
      <c r="H106" s="206" t="inlineStr">
        <is>
          <t>中武抗暴</t>
        </is>
      </c>
      <c r="I106" s="206" t="inlineStr">
        <is>
          <t>中武暴减</t>
        </is>
      </c>
      <c r="J106" s="206" t="inlineStr">
        <is>
          <t>中武减伤</t>
        </is>
      </c>
      <c r="K106" s="206" t="inlineStr">
        <is>
          <t>技能抗穿</t>
        </is>
      </c>
      <c r="L106" s="206" t="inlineStr">
        <is>
          <t>空手抗穿</t>
        </is>
      </c>
      <c r="M106" s="204" t="inlineStr">
        <is>
          <t>中武抗穿</t>
        </is>
      </c>
    </row>
    <row r="107" ht="24" customHeight="1">
      <c r="A107" s="664" t="inlineStr">
        <is>
          <t>0级</t>
        </is>
      </c>
      <c r="B107" s="319" t="inlineStr">
        <is>
          <t>0</t>
        </is>
      </c>
      <c r="C107" s="74" t="inlineStr">
        <is>
          <t>10</t>
        </is>
      </c>
      <c r="D107" s="74" t="inlineStr">
        <is>
          <t>1</t>
        </is>
      </c>
      <c r="E107" s="770">
        <f>ROUNDUP((C107/2+1),0)*D107</f>
        <v/>
      </c>
      <c r="F107" s="1313" t="inlineStr">
        <is>
          <t>x</t>
        </is>
      </c>
      <c r="G107" s="666" t="inlineStr">
        <is>
          <t>x</t>
        </is>
      </c>
      <c r="H107" s="666" t="inlineStr">
        <is>
          <t>x</t>
        </is>
      </c>
      <c r="I107" s="666" t="inlineStr">
        <is>
          <t>x</t>
        </is>
      </c>
      <c r="J107" s="666" t="inlineStr">
        <is>
          <t>x</t>
        </is>
      </c>
      <c r="K107" s="666" t="inlineStr">
        <is>
          <t>x</t>
        </is>
      </c>
      <c r="L107" s="666" t="inlineStr">
        <is>
          <t>x</t>
        </is>
      </c>
      <c r="M107" s="1056" t="inlineStr">
        <is>
          <t>x</t>
        </is>
      </c>
    </row>
    <row r="108" ht="24" customHeight="1">
      <c r="A108" s="393" t="inlineStr">
        <is>
          <t>1级</t>
        </is>
      </c>
      <c r="B108" s="85" t="inlineStr">
        <is>
          <t>1</t>
        </is>
      </c>
      <c r="C108" s="86" t="inlineStr">
        <is>
          <t>16</t>
        </is>
      </c>
      <c r="D108" s="86" t="inlineStr">
        <is>
          <t>1</t>
        </is>
      </c>
      <c r="E108" s="255">
        <f>ROUNDUP((C108/2+1),0)*D108</f>
        <v/>
      </c>
      <c r="F108" s="85" t="inlineStr">
        <is>
          <t>1</t>
        </is>
      </c>
      <c r="G108" s="86" t="inlineStr">
        <is>
          <t>1%</t>
        </is>
      </c>
      <c r="H108" s="86" t="inlineStr">
        <is>
          <t>1%</t>
        </is>
      </c>
      <c r="I108" s="86" t="inlineStr">
        <is>
          <t>1%</t>
        </is>
      </c>
      <c r="J108" s="87" t="inlineStr">
        <is>
          <t>x</t>
        </is>
      </c>
      <c r="K108" s="87" t="inlineStr">
        <is>
          <t>x</t>
        </is>
      </c>
      <c r="L108" s="87" t="inlineStr">
        <is>
          <t>x</t>
        </is>
      </c>
      <c r="M108" s="88" t="inlineStr">
        <is>
          <t>x</t>
        </is>
      </c>
    </row>
    <row r="109" ht="24" customHeight="1">
      <c r="A109" s="393" t="inlineStr">
        <is>
          <t>2级</t>
        </is>
      </c>
      <c r="B109" s="85" t="inlineStr">
        <is>
          <t>2</t>
        </is>
      </c>
      <c r="C109" s="86" t="inlineStr">
        <is>
          <t>24</t>
        </is>
      </c>
      <c r="D109" s="86" t="inlineStr">
        <is>
          <t>2</t>
        </is>
      </c>
      <c r="E109" s="255">
        <f>ROUNDUP((C109/2+1),0)*D109</f>
        <v/>
      </c>
      <c r="F109" s="85" t="inlineStr">
        <is>
          <t>1</t>
        </is>
      </c>
      <c r="G109" s="86" t="inlineStr">
        <is>
          <t>2%</t>
        </is>
      </c>
      <c r="H109" s="86" t="inlineStr">
        <is>
          <t>2%</t>
        </is>
      </c>
      <c r="I109" s="86" t="inlineStr">
        <is>
          <t>2%</t>
        </is>
      </c>
      <c r="J109" s="87" t="inlineStr">
        <is>
          <t>x</t>
        </is>
      </c>
      <c r="K109" s="87" t="inlineStr">
        <is>
          <t>x</t>
        </is>
      </c>
      <c r="L109" s="87" t="inlineStr">
        <is>
          <t>x</t>
        </is>
      </c>
      <c r="M109" s="88" t="inlineStr">
        <is>
          <t>x</t>
        </is>
      </c>
    </row>
    <row r="110" ht="24" customHeight="1">
      <c r="A110" s="393" t="inlineStr">
        <is>
          <t>3级</t>
        </is>
      </c>
      <c r="B110" s="85" t="inlineStr">
        <is>
          <t>3</t>
        </is>
      </c>
      <c r="C110" s="86" t="inlineStr">
        <is>
          <t>40</t>
        </is>
      </c>
      <c r="D110" s="86" t="inlineStr">
        <is>
          <t>2</t>
        </is>
      </c>
      <c r="E110" s="255">
        <f>ROUNDUP((C110/2+1),0)*D110</f>
        <v/>
      </c>
      <c r="F110" s="85" t="inlineStr">
        <is>
          <t>2</t>
        </is>
      </c>
      <c r="G110" s="86" t="inlineStr">
        <is>
          <t>3%</t>
        </is>
      </c>
      <c r="H110" s="86" t="inlineStr">
        <is>
          <t>3%</t>
        </is>
      </c>
      <c r="I110" s="86" t="inlineStr">
        <is>
          <t>3%</t>
        </is>
      </c>
      <c r="J110" s="86" t="inlineStr">
        <is>
          <t>1%</t>
        </is>
      </c>
      <c r="K110" s="86" t="inlineStr">
        <is>
          <t>1%</t>
        </is>
      </c>
      <c r="L110" s="86" t="inlineStr">
        <is>
          <t>1%</t>
        </is>
      </c>
      <c r="M110" s="236" t="inlineStr">
        <is>
          <t>1%</t>
        </is>
      </c>
    </row>
    <row r="111" ht="24" customHeight="1">
      <c r="A111" s="393" t="inlineStr">
        <is>
          <t>4级</t>
        </is>
      </c>
      <c r="B111" s="85" t="inlineStr">
        <is>
          <t>4</t>
        </is>
      </c>
      <c r="C111" s="86" t="inlineStr">
        <is>
          <t>60</t>
        </is>
      </c>
      <c r="D111" s="86" t="inlineStr">
        <is>
          <t>3</t>
        </is>
      </c>
      <c r="E111" s="255">
        <f>ROUNDUP((C111/2+1),0)*D111</f>
        <v/>
      </c>
      <c r="F111" s="85" t="inlineStr">
        <is>
          <t>3</t>
        </is>
      </c>
      <c r="G111" s="86" t="inlineStr">
        <is>
          <t>4%</t>
        </is>
      </c>
      <c r="H111" s="86" t="inlineStr">
        <is>
          <t>4%</t>
        </is>
      </c>
      <c r="I111" s="86" t="inlineStr">
        <is>
          <t>4%</t>
        </is>
      </c>
      <c r="J111" s="86" t="inlineStr">
        <is>
          <t>1%</t>
        </is>
      </c>
      <c r="K111" s="86" t="inlineStr">
        <is>
          <t>1%</t>
        </is>
      </c>
      <c r="L111" s="86" t="inlineStr">
        <is>
          <t>1%</t>
        </is>
      </c>
      <c r="M111" s="236" t="inlineStr">
        <is>
          <t>1%</t>
        </is>
      </c>
    </row>
    <row r="112" ht="24" customHeight="1">
      <c r="A112" s="393" t="inlineStr">
        <is>
          <t>5级</t>
        </is>
      </c>
      <c r="B112" s="85" t="inlineStr">
        <is>
          <t>5</t>
        </is>
      </c>
      <c r="C112" s="86" t="inlineStr">
        <is>
          <t>88</t>
        </is>
      </c>
      <c r="D112" s="86" t="inlineStr">
        <is>
          <t>3</t>
        </is>
      </c>
      <c r="E112" s="255">
        <f>ROUNDUP((C112/2+1),0)*D112</f>
        <v/>
      </c>
      <c r="F112" s="85" t="inlineStr">
        <is>
          <t>4</t>
        </is>
      </c>
      <c r="G112" s="86" t="inlineStr">
        <is>
          <t>5%</t>
        </is>
      </c>
      <c r="H112" s="86" t="inlineStr">
        <is>
          <t>5%</t>
        </is>
      </c>
      <c r="I112" s="86" t="inlineStr">
        <is>
          <t>5%</t>
        </is>
      </c>
      <c r="J112" s="86" t="inlineStr">
        <is>
          <t>1.5%</t>
        </is>
      </c>
      <c r="K112" s="86" t="inlineStr">
        <is>
          <t>1.5%</t>
        </is>
      </c>
      <c r="L112" s="86" t="inlineStr">
        <is>
          <t>1.5%</t>
        </is>
      </c>
      <c r="M112" s="236" t="inlineStr">
        <is>
          <t>1.5%</t>
        </is>
      </c>
    </row>
    <row r="113" ht="24" customHeight="1">
      <c r="A113" s="393" t="inlineStr">
        <is>
          <t>6级</t>
        </is>
      </c>
      <c r="B113" s="85" t="inlineStr">
        <is>
          <t>6</t>
        </is>
      </c>
      <c r="C113" s="86" t="inlineStr">
        <is>
          <t>108</t>
        </is>
      </c>
      <c r="D113" s="86" t="inlineStr">
        <is>
          <t>4</t>
        </is>
      </c>
      <c r="E113" s="255">
        <f>ROUNDUP((C113/2+1),0)*D113</f>
        <v/>
      </c>
      <c r="F113" s="85" t="inlineStr">
        <is>
          <t>5</t>
        </is>
      </c>
      <c r="G113" s="86" t="inlineStr">
        <is>
          <t>6%</t>
        </is>
      </c>
      <c r="H113" s="86" t="inlineStr">
        <is>
          <t>6%</t>
        </is>
      </c>
      <c r="I113" s="86" t="inlineStr">
        <is>
          <t>6%</t>
        </is>
      </c>
      <c r="J113" s="86" t="inlineStr">
        <is>
          <t>2%</t>
        </is>
      </c>
      <c r="K113" s="86" t="inlineStr">
        <is>
          <t>2%</t>
        </is>
      </c>
      <c r="L113" s="86" t="inlineStr">
        <is>
          <t>2%</t>
        </is>
      </c>
      <c r="M113" s="236" t="inlineStr">
        <is>
          <t>2%</t>
        </is>
      </c>
    </row>
    <row r="114" ht="24" customHeight="1">
      <c r="A114" s="393" t="inlineStr">
        <is>
          <t>7级</t>
        </is>
      </c>
      <c r="B114" s="82" t="inlineStr">
        <is>
          <t>8</t>
        </is>
      </c>
      <c r="C114" s="83" t="inlineStr">
        <is>
          <t>118</t>
        </is>
      </c>
      <c r="D114" s="83" t="inlineStr">
        <is>
          <t>4</t>
        </is>
      </c>
      <c r="E114" s="255">
        <f>ROUNDUP((C114/2+1),0)*D114</f>
        <v/>
      </c>
      <c r="F114" s="85" t="inlineStr">
        <is>
          <t>6</t>
        </is>
      </c>
      <c r="G114" s="86" t="inlineStr">
        <is>
          <t>7%</t>
        </is>
      </c>
      <c r="H114" s="86" t="inlineStr">
        <is>
          <t>7%</t>
        </is>
      </c>
      <c r="I114" s="86" t="inlineStr">
        <is>
          <t>7%</t>
        </is>
      </c>
      <c r="J114" s="86" t="inlineStr">
        <is>
          <t>2.5%</t>
        </is>
      </c>
      <c r="K114" s="86" t="inlineStr">
        <is>
          <t>2.5%</t>
        </is>
      </c>
      <c r="L114" s="86" t="inlineStr">
        <is>
          <t>2.5%</t>
        </is>
      </c>
      <c r="M114" s="236" t="inlineStr">
        <is>
          <t>2.5%</t>
        </is>
      </c>
    </row>
    <row r="115" ht="24" customHeight="1">
      <c r="A115" s="393" t="inlineStr">
        <is>
          <t>8级</t>
        </is>
      </c>
      <c r="B115" s="85" t="inlineStr">
        <is>
          <t>10</t>
        </is>
      </c>
      <c r="C115" s="86" t="inlineStr">
        <is>
          <t>136</t>
        </is>
      </c>
      <c r="D115" s="86" t="inlineStr">
        <is>
          <t>5</t>
        </is>
      </c>
      <c r="E115" s="255">
        <f>ROUNDUP((C115/2+1),0)*D115</f>
        <v/>
      </c>
      <c r="F115" s="85" t="inlineStr">
        <is>
          <t>7</t>
        </is>
      </c>
      <c r="G115" s="86" t="inlineStr">
        <is>
          <t>8%</t>
        </is>
      </c>
      <c r="H115" s="86" t="inlineStr">
        <is>
          <t>8%</t>
        </is>
      </c>
      <c r="I115" s="86" t="inlineStr">
        <is>
          <t>8%</t>
        </is>
      </c>
      <c r="J115" s="86" t="inlineStr">
        <is>
          <t>3%</t>
        </is>
      </c>
      <c r="K115" s="86" t="inlineStr">
        <is>
          <t>3%</t>
        </is>
      </c>
      <c r="L115" s="86" t="inlineStr">
        <is>
          <t>3%</t>
        </is>
      </c>
      <c r="M115" s="236" t="inlineStr">
        <is>
          <t>3%</t>
        </is>
      </c>
    </row>
    <row r="116" ht="24" customHeight="1">
      <c r="A116" s="393" t="inlineStr">
        <is>
          <t>9级</t>
        </is>
      </c>
      <c r="B116" s="85" t="inlineStr">
        <is>
          <t>12</t>
        </is>
      </c>
      <c r="C116" s="86" t="inlineStr">
        <is>
          <t>168</t>
        </is>
      </c>
      <c r="D116" s="86" t="inlineStr">
        <is>
          <t>5</t>
        </is>
      </c>
      <c r="E116" s="255">
        <f>ROUNDUP((C116/2+1),0)*D116</f>
        <v/>
      </c>
      <c r="F116" s="85" t="inlineStr">
        <is>
          <t>8</t>
        </is>
      </c>
      <c r="G116" s="86" t="inlineStr">
        <is>
          <t>9%</t>
        </is>
      </c>
      <c r="H116" s="86" t="inlineStr">
        <is>
          <t>9%</t>
        </is>
      </c>
      <c r="I116" s="86" t="inlineStr">
        <is>
          <t>9%</t>
        </is>
      </c>
      <c r="J116" s="86" t="inlineStr">
        <is>
          <t>4%</t>
        </is>
      </c>
      <c r="K116" s="86" t="inlineStr">
        <is>
          <t>4%</t>
        </is>
      </c>
      <c r="L116" s="86" t="inlineStr">
        <is>
          <t>4%</t>
        </is>
      </c>
      <c r="M116" s="236" t="inlineStr">
        <is>
          <t>4%</t>
        </is>
      </c>
    </row>
    <row r="117" ht="24" customHeight="1">
      <c r="A117" s="393" t="inlineStr">
        <is>
          <t>10级</t>
        </is>
      </c>
      <c r="B117" s="85" t="inlineStr">
        <is>
          <t>14</t>
        </is>
      </c>
      <c r="C117" s="86" t="inlineStr">
        <is>
          <t>198</t>
        </is>
      </c>
      <c r="D117" s="86" t="inlineStr">
        <is>
          <t>6</t>
        </is>
      </c>
      <c r="E117" s="255">
        <f>ROUNDUP((C117/2+1),0)*D117</f>
        <v/>
      </c>
      <c r="F117" s="85" t="inlineStr">
        <is>
          <t>9</t>
        </is>
      </c>
      <c r="G117" s="86" t="inlineStr">
        <is>
          <t>10%</t>
        </is>
      </c>
      <c r="H117" s="86" t="inlineStr">
        <is>
          <t>10%</t>
        </is>
      </c>
      <c r="I117" s="86" t="inlineStr">
        <is>
          <t>10%</t>
        </is>
      </c>
      <c r="J117" s="86" t="inlineStr">
        <is>
          <t>5%</t>
        </is>
      </c>
      <c r="K117" s="86" t="inlineStr">
        <is>
          <t>5%</t>
        </is>
      </c>
      <c r="L117" s="86" t="inlineStr">
        <is>
          <t>5%</t>
        </is>
      </c>
      <c r="M117" s="236" t="inlineStr">
        <is>
          <t>5%</t>
        </is>
      </c>
    </row>
    <row r="118" ht="24" customHeight="1">
      <c r="A118" s="393" t="inlineStr">
        <is>
          <t>11级</t>
        </is>
      </c>
      <c r="B118" s="82" t="inlineStr">
        <is>
          <t>16</t>
        </is>
      </c>
      <c r="C118" s="83" t="inlineStr">
        <is>
          <t>240</t>
        </is>
      </c>
      <c r="D118" s="83" t="inlineStr">
        <is>
          <t>6</t>
        </is>
      </c>
      <c r="E118" s="255">
        <f>ROUNDUP((C118/2+1),0)*D118</f>
        <v/>
      </c>
      <c r="F118" s="82" t="inlineStr">
        <is>
          <t>10</t>
        </is>
      </c>
      <c r="G118" s="86" t="inlineStr">
        <is>
          <t>11%</t>
        </is>
      </c>
      <c r="H118" s="86" t="inlineStr">
        <is>
          <t>11%</t>
        </is>
      </c>
      <c r="I118" s="86" t="inlineStr">
        <is>
          <t>11%</t>
        </is>
      </c>
      <c r="J118" s="86" t="inlineStr">
        <is>
          <t>6%</t>
        </is>
      </c>
      <c r="K118" s="86" t="inlineStr">
        <is>
          <t>6%</t>
        </is>
      </c>
      <c r="L118" s="86" t="inlineStr">
        <is>
          <t>6%</t>
        </is>
      </c>
      <c r="M118" s="236" t="inlineStr">
        <is>
          <t>6%</t>
        </is>
      </c>
    </row>
    <row r="119" ht="24" customHeight="1">
      <c r="A119" s="393" t="inlineStr">
        <is>
          <t>12级</t>
        </is>
      </c>
      <c r="B119" s="82" t="inlineStr">
        <is>
          <t>19</t>
        </is>
      </c>
      <c r="C119" s="83" t="inlineStr">
        <is>
          <t>240</t>
        </is>
      </c>
      <c r="D119" s="83" t="inlineStr">
        <is>
          <t>7</t>
        </is>
      </c>
      <c r="E119" s="255">
        <f>ROUNDUP((C119/2+1),0)*D119</f>
        <v/>
      </c>
      <c r="F119" s="82" t="inlineStr">
        <is>
          <t>11</t>
        </is>
      </c>
      <c r="G119" s="86" t="inlineStr">
        <is>
          <t>12%</t>
        </is>
      </c>
      <c r="H119" s="86" t="inlineStr">
        <is>
          <t>12%</t>
        </is>
      </c>
      <c r="I119" s="86" t="inlineStr">
        <is>
          <t>12%</t>
        </is>
      </c>
      <c r="J119" s="86" t="inlineStr">
        <is>
          <t>7%</t>
        </is>
      </c>
      <c r="K119" s="86" t="inlineStr">
        <is>
          <t>7%</t>
        </is>
      </c>
      <c r="L119" s="86" t="inlineStr">
        <is>
          <t>7%</t>
        </is>
      </c>
      <c r="M119" s="236" t="inlineStr">
        <is>
          <t>7%</t>
        </is>
      </c>
    </row>
    <row r="120" ht="24" customHeight="1">
      <c r="A120" s="393" t="inlineStr">
        <is>
          <t>13级</t>
        </is>
      </c>
      <c r="B120" s="82" t="inlineStr">
        <is>
          <t>22</t>
        </is>
      </c>
      <c r="C120" s="83" t="inlineStr">
        <is>
          <t>320</t>
        </is>
      </c>
      <c r="D120" s="83" t="inlineStr">
        <is>
          <t>7</t>
        </is>
      </c>
      <c r="E120" s="255">
        <f>ROUNDUP((C120/2+1),0)*D120</f>
        <v/>
      </c>
      <c r="F120" s="82" t="inlineStr">
        <is>
          <t>12</t>
        </is>
      </c>
      <c r="G120" s="86" t="inlineStr">
        <is>
          <t>13%</t>
        </is>
      </c>
      <c r="H120" s="86" t="inlineStr">
        <is>
          <t>13%</t>
        </is>
      </c>
      <c r="I120" s="86" t="inlineStr">
        <is>
          <t>13%</t>
        </is>
      </c>
      <c r="J120" s="86" t="inlineStr">
        <is>
          <t>8%</t>
        </is>
      </c>
      <c r="K120" s="86" t="inlineStr">
        <is>
          <t>8%</t>
        </is>
      </c>
      <c r="L120" s="86" t="inlineStr">
        <is>
          <t>8%</t>
        </is>
      </c>
      <c r="M120" s="236" t="inlineStr">
        <is>
          <t>8%</t>
        </is>
      </c>
    </row>
    <row r="121" ht="24" customHeight="1">
      <c r="A121" s="393" t="inlineStr">
        <is>
          <t>14级</t>
        </is>
      </c>
      <c r="B121" s="82" t="inlineStr">
        <is>
          <t>25</t>
        </is>
      </c>
      <c r="C121" s="83" t="inlineStr">
        <is>
          <t>360</t>
        </is>
      </c>
      <c r="D121" s="83" t="inlineStr">
        <is>
          <t>8</t>
        </is>
      </c>
      <c r="E121" s="255">
        <f>ROUNDUP((C121/2+1),0)*D121</f>
        <v/>
      </c>
      <c r="F121" s="82" t="inlineStr">
        <is>
          <t>13</t>
        </is>
      </c>
      <c r="G121" s="86" t="inlineStr">
        <is>
          <t>14%</t>
        </is>
      </c>
      <c r="H121" s="86" t="inlineStr">
        <is>
          <t>14%</t>
        </is>
      </c>
      <c r="I121" s="86" t="inlineStr">
        <is>
          <t>14%</t>
        </is>
      </c>
      <c r="J121" s="86" t="inlineStr">
        <is>
          <t>9%</t>
        </is>
      </c>
      <c r="K121" s="86" t="inlineStr">
        <is>
          <t>9%</t>
        </is>
      </c>
      <c r="L121" s="86" t="inlineStr">
        <is>
          <t>9%</t>
        </is>
      </c>
      <c r="M121" s="236" t="inlineStr">
        <is>
          <t>9%</t>
        </is>
      </c>
    </row>
    <row r="122" ht="24" customHeight="1">
      <c r="A122" s="393" t="inlineStr">
        <is>
          <t>15级</t>
        </is>
      </c>
      <c r="B122" s="85" t="inlineStr">
        <is>
          <t>29</t>
        </is>
      </c>
      <c r="C122" s="86" t="inlineStr">
        <is>
          <t>420</t>
        </is>
      </c>
      <c r="D122" s="86" t="inlineStr">
        <is>
          <t>8</t>
        </is>
      </c>
      <c r="E122" s="255">
        <f>ROUNDUP((C122/2+1),0)*D122</f>
        <v/>
      </c>
      <c r="F122" s="82" t="inlineStr">
        <is>
          <t>14</t>
        </is>
      </c>
      <c r="G122" s="86" t="inlineStr">
        <is>
          <t>16%</t>
        </is>
      </c>
      <c r="H122" s="86" t="inlineStr">
        <is>
          <t>16%</t>
        </is>
      </c>
      <c r="I122" s="86" t="inlineStr">
        <is>
          <t>16%</t>
        </is>
      </c>
      <c r="J122" s="86" t="inlineStr">
        <is>
          <t>10%</t>
        </is>
      </c>
      <c r="K122" s="86" t="inlineStr">
        <is>
          <t>10%</t>
        </is>
      </c>
      <c r="L122" s="86" t="inlineStr">
        <is>
          <t>10%</t>
        </is>
      </c>
      <c r="M122" s="236" t="inlineStr">
        <is>
          <t>10%</t>
        </is>
      </c>
    </row>
    <row r="123" ht="24" customHeight="1">
      <c r="A123" s="393" t="inlineStr">
        <is>
          <t>16级</t>
        </is>
      </c>
      <c r="B123" s="82" t="inlineStr">
        <is>
          <t>33</t>
        </is>
      </c>
      <c r="C123" s="83" t="inlineStr">
        <is>
          <t>480</t>
        </is>
      </c>
      <c r="D123" s="83" t="inlineStr">
        <is>
          <t>9</t>
        </is>
      </c>
      <c r="E123" s="255">
        <f>ROUNDUP((C123/2+1),0)*D123</f>
        <v/>
      </c>
      <c r="F123" s="82" t="inlineStr">
        <is>
          <t>16</t>
        </is>
      </c>
      <c r="G123" s="86" t="inlineStr">
        <is>
          <t>18%</t>
        </is>
      </c>
      <c r="H123" s="86" t="inlineStr">
        <is>
          <t>18%</t>
        </is>
      </c>
      <c r="I123" s="86" t="inlineStr">
        <is>
          <t>18%</t>
        </is>
      </c>
      <c r="J123" s="86" t="inlineStr">
        <is>
          <t>11%</t>
        </is>
      </c>
      <c r="K123" s="86" t="inlineStr">
        <is>
          <t>11%</t>
        </is>
      </c>
      <c r="L123" s="86" t="inlineStr">
        <is>
          <t>11%</t>
        </is>
      </c>
      <c r="M123" s="236" t="inlineStr">
        <is>
          <t>11%</t>
        </is>
      </c>
    </row>
    <row r="124" ht="24" customHeight="1">
      <c r="A124" s="393" t="inlineStr">
        <is>
          <t>17级</t>
        </is>
      </c>
      <c r="B124" s="85" t="inlineStr">
        <is>
          <t>37</t>
        </is>
      </c>
      <c r="C124" s="86" t="inlineStr">
        <is>
          <t>550</t>
        </is>
      </c>
      <c r="D124" s="86" t="inlineStr">
        <is>
          <t>9</t>
        </is>
      </c>
      <c r="E124" s="255">
        <f>ROUNDUP((C124/2+1),0)*D124</f>
        <v/>
      </c>
      <c r="F124" s="85" t="inlineStr">
        <is>
          <t>18</t>
        </is>
      </c>
      <c r="G124" s="86" t="inlineStr">
        <is>
          <t>20%</t>
        </is>
      </c>
      <c r="H124" s="86" t="inlineStr">
        <is>
          <t>20%</t>
        </is>
      </c>
      <c r="I124" s="86" t="inlineStr">
        <is>
          <t>20%</t>
        </is>
      </c>
      <c r="J124" s="86" t="inlineStr">
        <is>
          <t>12%</t>
        </is>
      </c>
      <c r="K124" s="86" t="inlineStr">
        <is>
          <t>12%</t>
        </is>
      </c>
      <c r="L124" s="86" t="inlineStr">
        <is>
          <t>12%</t>
        </is>
      </c>
      <c r="M124" s="236" t="inlineStr">
        <is>
          <t>12%</t>
        </is>
      </c>
    </row>
    <row r="125" ht="24" customHeight="1">
      <c r="A125" s="393" t="inlineStr">
        <is>
          <t>18级</t>
        </is>
      </c>
      <c r="B125" s="85" t="inlineStr">
        <is>
          <t>41</t>
        </is>
      </c>
      <c r="C125" s="86" t="inlineStr">
        <is>
          <t>600</t>
        </is>
      </c>
      <c r="D125" s="86" t="inlineStr">
        <is>
          <t>10</t>
        </is>
      </c>
      <c r="E125" s="255">
        <f>ROUNDUP((C125/2+1),0)*D125</f>
        <v/>
      </c>
      <c r="F125" s="82" t="inlineStr">
        <is>
          <t>20</t>
        </is>
      </c>
      <c r="G125" s="86" t="inlineStr">
        <is>
          <t>22%</t>
        </is>
      </c>
      <c r="H125" s="86" t="inlineStr">
        <is>
          <t>22%</t>
        </is>
      </c>
      <c r="I125" s="86" t="inlineStr">
        <is>
          <t>22%</t>
        </is>
      </c>
      <c r="J125" s="86" t="inlineStr">
        <is>
          <t>13%</t>
        </is>
      </c>
      <c r="K125" s="86" t="inlineStr">
        <is>
          <t>13%</t>
        </is>
      </c>
      <c r="L125" s="86" t="inlineStr">
        <is>
          <t>13%</t>
        </is>
      </c>
      <c r="M125" s="236" t="inlineStr">
        <is>
          <t>13%</t>
        </is>
      </c>
    </row>
    <row r="126" ht="24" customHeight="1">
      <c r="A126" s="393" t="inlineStr">
        <is>
          <t>19级</t>
        </is>
      </c>
      <c r="B126" s="82" t="inlineStr">
        <is>
          <t>46</t>
        </is>
      </c>
      <c r="C126" s="83" t="inlineStr">
        <is>
          <t>660</t>
        </is>
      </c>
      <c r="D126" s="83" t="inlineStr">
        <is>
          <t>10</t>
        </is>
      </c>
      <c r="E126" s="84">
        <f>ROUNDUP((C126/2+1),0)*D126</f>
        <v/>
      </c>
      <c r="F126" s="237" t="inlineStr">
        <is>
          <t>22</t>
        </is>
      </c>
      <c r="G126" s="83" t="inlineStr">
        <is>
          <t>24%</t>
        </is>
      </c>
      <c r="H126" s="83" t="inlineStr">
        <is>
          <t>24%</t>
        </is>
      </c>
      <c r="I126" s="83" t="inlineStr">
        <is>
          <t>24%</t>
        </is>
      </c>
      <c r="J126" s="83" t="inlineStr">
        <is>
          <t>14%</t>
        </is>
      </c>
      <c r="K126" s="83" t="inlineStr">
        <is>
          <t>14%</t>
        </is>
      </c>
      <c r="L126" s="83" t="inlineStr">
        <is>
          <t>14%</t>
        </is>
      </c>
      <c r="M126" s="84" t="inlineStr">
        <is>
          <t>14%</t>
        </is>
      </c>
    </row>
    <row r="127" ht="24" customHeight="1">
      <c r="A127" s="393" t="inlineStr">
        <is>
          <t>20级</t>
        </is>
      </c>
      <c r="B127" s="210" t="inlineStr">
        <is>
          <t>51</t>
        </is>
      </c>
      <c r="D127" s="1395" t="inlineStr">
        <is>
          <t>10</t>
        </is>
      </c>
      <c r="E127" s="1396">
        <f>ROUNDUP((C127/2+1),0)*D127</f>
        <v/>
      </c>
      <c r="F127" s="82" t="inlineStr">
        <is>
          <t>24</t>
        </is>
      </c>
      <c r="G127" s="86" t="inlineStr">
        <is>
          <t>26%</t>
        </is>
      </c>
      <c r="H127" s="86" t="inlineStr">
        <is>
          <t>26%</t>
        </is>
      </c>
      <c r="I127" s="86" t="inlineStr">
        <is>
          <t>27%</t>
        </is>
      </c>
      <c r="J127" s="83" t="inlineStr">
        <is>
          <t>16%</t>
        </is>
      </c>
      <c r="K127" s="83" t="inlineStr">
        <is>
          <t>16%</t>
        </is>
      </c>
      <c r="L127" s="83" t="inlineStr">
        <is>
          <t>16%</t>
        </is>
      </c>
      <c r="M127" s="84" t="inlineStr">
        <is>
          <t>16%</t>
        </is>
      </c>
    </row>
    <row r="128" ht="24" customHeight="1">
      <c r="A128" s="393" t="inlineStr">
        <is>
          <t>21级</t>
        </is>
      </c>
      <c r="B128" s="85" t="inlineStr">
        <is>
          <t>56</t>
        </is>
      </c>
      <c r="C128" s="86" t="inlineStr">
        <is>
          <t>840</t>
        </is>
      </c>
      <c r="D128" s="86" t="inlineStr">
        <is>
          <t>11</t>
        </is>
      </c>
      <c r="E128" s="255">
        <f>ROUNDUP((C128/2+1),0)*D128</f>
        <v/>
      </c>
      <c r="F128" s="82" t="inlineStr">
        <is>
          <t>26</t>
        </is>
      </c>
      <c r="G128" s="86" t="inlineStr">
        <is>
          <t>28%</t>
        </is>
      </c>
      <c r="H128" s="86" t="inlineStr">
        <is>
          <t>28%</t>
        </is>
      </c>
      <c r="I128" s="86" t="inlineStr">
        <is>
          <t>30%</t>
        </is>
      </c>
      <c r="J128" s="83" t="inlineStr">
        <is>
          <t>18%</t>
        </is>
      </c>
      <c r="K128" s="83" t="inlineStr">
        <is>
          <t>18%</t>
        </is>
      </c>
      <c r="L128" s="83" t="inlineStr">
        <is>
          <t>18%</t>
        </is>
      </c>
      <c r="M128" s="84" t="inlineStr">
        <is>
          <t>18%</t>
        </is>
      </c>
    </row>
    <row r="129" ht="24" customHeight="1">
      <c r="A129" s="393" t="inlineStr">
        <is>
          <t>22级</t>
        </is>
      </c>
      <c r="B129" s="210" t="inlineStr">
        <is>
          <t>62</t>
        </is>
      </c>
      <c r="D129" s="1395" t="inlineStr">
        <is>
          <t>11</t>
        </is>
      </c>
      <c r="E129" s="1396">
        <f>ROUNDUP((C129/2+1),0)*D129</f>
        <v/>
      </c>
      <c r="F129" s="82" t="inlineStr">
        <is>
          <t>29</t>
        </is>
      </c>
      <c r="G129" s="86" t="inlineStr">
        <is>
          <t>31%</t>
        </is>
      </c>
      <c r="H129" s="86" t="inlineStr">
        <is>
          <t>31%</t>
        </is>
      </c>
      <c r="I129" s="86" t="inlineStr">
        <is>
          <t>33%</t>
        </is>
      </c>
      <c r="J129" s="83" t="inlineStr">
        <is>
          <t>20%</t>
        </is>
      </c>
      <c r="K129" s="83" t="inlineStr">
        <is>
          <t>20%</t>
        </is>
      </c>
      <c r="L129" s="83" t="inlineStr">
        <is>
          <t>20%</t>
        </is>
      </c>
      <c r="M129" s="84" t="inlineStr">
        <is>
          <t>20%</t>
        </is>
      </c>
    </row>
    <row r="130" ht="24" customHeight="1">
      <c r="A130" s="393" t="inlineStr">
        <is>
          <t>23级</t>
        </is>
      </c>
      <c r="B130" s="85" t="inlineStr">
        <is>
          <t>68</t>
        </is>
      </c>
      <c r="C130" s="86" t="inlineStr">
        <is>
          <t>1020</t>
        </is>
      </c>
      <c r="D130" s="86" t="inlineStr">
        <is>
          <t>11</t>
        </is>
      </c>
      <c r="E130" s="255">
        <f>ROUNDUP((C130/2+1),0)*D130</f>
        <v/>
      </c>
      <c r="F130" s="82" t="inlineStr">
        <is>
          <t>32</t>
        </is>
      </c>
      <c r="G130" s="86" t="inlineStr">
        <is>
          <t>34%</t>
        </is>
      </c>
      <c r="H130" s="86" t="inlineStr">
        <is>
          <t>34%</t>
        </is>
      </c>
      <c r="I130" s="86" t="inlineStr">
        <is>
          <t>36%</t>
        </is>
      </c>
      <c r="J130" s="83" t="inlineStr">
        <is>
          <t>22%</t>
        </is>
      </c>
      <c r="K130" s="83" t="inlineStr">
        <is>
          <t>22%</t>
        </is>
      </c>
      <c r="L130" s="83" t="inlineStr">
        <is>
          <t>22%</t>
        </is>
      </c>
      <c r="M130" s="84" t="inlineStr">
        <is>
          <t>22%</t>
        </is>
      </c>
    </row>
    <row r="131" ht="24" customHeight="1">
      <c r="A131" s="393" t="inlineStr">
        <is>
          <t>24级</t>
        </is>
      </c>
      <c r="B131" s="210" t="inlineStr">
        <is>
          <t>75</t>
        </is>
      </c>
      <c r="E131" s="1396">
        <f>ROUNDUP((C131/2+1),0)*D131</f>
        <v/>
      </c>
      <c r="F131" s="1246" t="inlineStr">
        <is>
          <t>36</t>
        </is>
      </c>
      <c r="G131" s="86" t="inlineStr">
        <is>
          <t>37%</t>
        </is>
      </c>
      <c r="H131" s="86" t="inlineStr">
        <is>
          <t>37%</t>
        </is>
      </c>
      <c r="I131" s="86" t="inlineStr">
        <is>
          <t>39%</t>
        </is>
      </c>
      <c r="J131" s="83" t="inlineStr">
        <is>
          <t>24%</t>
        </is>
      </c>
      <c r="K131" s="83" t="inlineStr">
        <is>
          <t>24%</t>
        </is>
      </c>
      <c r="L131" s="83" t="inlineStr">
        <is>
          <t>24%</t>
        </is>
      </c>
      <c r="M131" s="84" t="inlineStr">
        <is>
          <t>24%</t>
        </is>
      </c>
    </row>
    <row r="132" ht="24" customHeight="1">
      <c r="A132" s="393" t="inlineStr">
        <is>
          <t>25级</t>
        </is>
      </c>
      <c r="B132" s="210" t="inlineStr">
        <is>
          <t>82</t>
        </is>
      </c>
      <c r="E132" s="1396">
        <f>ROUNDUP((C132/2+1),0)*D132</f>
        <v/>
      </c>
      <c r="F132" s="1246" t="inlineStr">
        <is>
          <t>40</t>
        </is>
      </c>
      <c r="G132" s="86" t="inlineStr">
        <is>
          <t>40%</t>
        </is>
      </c>
      <c r="H132" s="86" t="inlineStr">
        <is>
          <t>40%</t>
        </is>
      </c>
      <c r="I132" s="86" t="inlineStr">
        <is>
          <t>42%</t>
        </is>
      </c>
      <c r="J132" s="83" t="inlineStr">
        <is>
          <t>26%</t>
        </is>
      </c>
      <c r="K132" s="83" t="inlineStr">
        <is>
          <t>26%</t>
        </is>
      </c>
      <c r="L132" s="83" t="inlineStr">
        <is>
          <t>26%</t>
        </is>
      </c>
      <c r="M132" s="84" t="inlineStr">
        <is>
          <t>26%</t>
        </is>
      </c>
    </row>
    <row r="133" ht="24" customHeight="1">
      <c r="A133" s="393" t="inlineStr">
        <is>
          <t>26级</t>
        </is>
      </c>
      <c r="B133" s="85" t="inlineStr">
        <is>
          <t>90</t>
        </is>
      </c>
      <c r="C133" s="86" t="inlineStr">
        <is>
          <t>1480</t>
        </is>
      </c>
      <c r="D133" s="86" t="inlineStr">
        <is>
          <t>12</t>
        </is>
      </c>
      <c r="E133" s="255">
        <f>ROUNDUP((C133/2+1),0)*D133</f>
        <v/>
      </c>
      <c r="F133" s="82" t="inlineStr">
        <is>
          <t>45</t>
        </is>
      </c>
      <c r="G133" s="86" t="inlineStr">
        <is>
          <t>43%</t>
        </is>
      </c>
      <c r="H133" s="86" t="inlineStr">
        <is>
          <t>43%</t>
        </is>
      </c>
      <c r="I133" s="86" t="inlineStr">
        <is>
          <t>46%</t>
        </is>
      </c>
      <c r="J133" s="83" t="inlineStr">
        <is>
          <t>28%</t>
        </is>
      </c>
      <c r="K133" s="83" t="inlineStr">
        <is>
          <t>28%</t>
        </is>
      </c>
      <c r="L133" s="83" t="inlineStr">
        <is>
          <t>28%</t>
        </is>
      </c>
      <c r="M133" s="84" t="inlineStr">
        <is>
          <t>28%</t>
        </is>
      </c>
    </row>
    <row r="134" ht="24" customHeight="1">
      <c r="A134" s="393" t="inlineStr">
        <is>
          <t>27级</t>
        </is>
      </c>
      <c r="B134" s="210" t="inlineStr">
        <is>
          <t>98</t>
        </is>
      </c>
      <c r="E134" s="1396">
        <f>ROUNDUP((C134/2+1),0)*D134</f>
        <v/>
      </c>
      <c r="F134" s="1246" t="inlineStr">
        <is>
          <t>50</t>
        </is>
      </c>
      <c r="G134" s="86" t="inlineStr">
        <is>
          <t>47%</t>
        </is>
      </c>
      <c r="H134" s="86" t="inlineStr">
        <is>
          <t>47%</t>
        </is>
      </c>
      <c r="I134" s="86" t="inlineStr">
        <is>
          <t>50%</t>
        </is>
      </c>
      <c r="J134" s="83" t="inlineStr">
        <is>
          <t>30%</t>
        </is>
      </c>
      <c r="K134" s="83" t="inlineStr">
        <is>
          <t>30%</t>
        </is>
      </c>
      <c r="L134" s="83" t="inlineStr">
        <is>
          <t>30%</t>
        </is>
      </c>
      <c r="M134" s="84" t="inlineStr">
        <is>
          <t>30%</t>
        </is>
      </c>
    </row>
    <row r="135" ht="24" customHeight="1">
      <c r="A135" s="393" t="inlineStr">
        <is>
          <t>28级</t>
        </is>
      </c>
      <c r="B135" s="210" t="inlineStr">
        <is>
          <t>107</t>
        </is>
      </c>
      <c r="E135" s="1396">
        <f>ROUNDUP((C135/2+1),0)*D135</f>
        <v/>
      </c>
      <c r="F135" s="1246" t="inlineStr">
        <is>
          <t>55</t>
        </is>
      </c>
      <c r="G135" s="1395" t="inlineStr">
        <is>
          <t>51%</t>
        </is>
      </c>
      <c r="H135" s="1395" t="inlineStr">
        <is>
          <t>51%</t>
        </is>
      </c>
      <c r="I135" s="1395" t="inlineStr">
        <is>
          <t>54%</t>
        </is>
      </c>
      <c r="J135" s="1247" t="inlineStr">
        <is>
          <t>32%</t>
        </is>
      </c>
      <c r="K135" s="1247" t="inlineStr">
        <is>
          <t>32%</t>
        </is>
      </c>
      <c r="L135" s="1247" t="inlineStr">
        <is>
          <t>32%</t>
        </is>
      </c>
      <c r="M135" s="211" t="inlineStr">
        <is>
          <t>32%</t>
        </is>
      </c>
    </row>
    <row r="136" ht="24" customHeight="1">
      <c r="A136" s="393" t="inlineStr">
        <is>
          <t>29级</t>
        </is>
      </c>
      <c r="B136" s="210" t="inlineStr">
        <is>
          <t>116</t>
        </is>
      </c>
      <c r="E136" s="1396">
        <f>ROUNDUP((C136/2+1),0)*D136</f>
        <v/>
      </c>
      <c r="F136" s="1246" t="inlineStr">
        <is>
          <t>60</t>
        </is>
      </c>
      <c r="G136" s="1395" t="inlineStr">
        <is>
          <t>55%</t>
        </is>
      </c>
      <c r="H136" s="1395" t="inlineStr">
        <is>
          <t>55%</t>
        </is>
      </c>
      <c r="I136" s="1395" t="inlineStr">
        <is>
          <t>58%</t>
        </is>
      </c>
      <c r="J136" s="1247" t="inlineStr">
        <is>
          <t>35%</t>
        </is>
      </c>
      <c r="K136" s="1247" t="inlineStr">
        <is>
          <t>35%</t>
        </is>
      </c>
      <c r="L136" s="1247" t="inlineStr">
        <is>
          <t>35%</t>
        </is>
      </c>
      <c r="M136" s="211" t="inlineStr">
        <is>
          <t>35%</t>
        </is>
      </c>
    </row>
    <row r="137" ht="24" customHeight="1">
      <c r="A137" s="395" t="inlineStr">
        <is>
          <t>30级</t>
        </is>
      </c>
      <c r="B137" s="256" t="inlineStr">
        <is>
          <t>125</t>
        </is>
      </c>
      <c r="C137" s="91" t="inlineStr">
        <is>
          <t>x</t>
        </is>
      </c>
      <c r="D137" s="91" t="inlineStr">
        <is>
          <t>x</t>
        </is>
      </c>
      <c r="E137" s="692" t="inlineStr">
        <is>
          <t>x</t>
        </is>
      </c>
      <c r="F137" s="89" t="inlineStr">
        <is>
          <t>66</t>
        </is>
      </c>
      <c r="G137" s="139" t="inlineStr">
        <is>
          <t>60%</t>
        </is>
      </c>
      <c r="H137" s="139" t="inlineStr">
        <is>
          <t>60%</t>
        </is>
      </c>
      <c r="I137" s="139" t="inlineStr">
        <is>
          <t>62%</t>
        </is>
      </c>
      <c r="J137" s="90" t="inlineStr">
        <is>
          <t>38%</t>
        </is>
      </c>
      <c r="K137" s="90" t="inlineStr">
        <is>
          <t>38%</t>
        </is>
      </c>
      <c r="L137" s="90" t="inlineStr">
        <is>
          <t>38%</t>
        </is>
      </c>
      <c r="M137" s="224" t="inlineStr">
        <is>
          <t>38%</t>
        </is>
      </c>
    </row>
    <row r="138" ht="24" customHeight="1">
      <c r="A138" s="1300" t="inlineStr"/>
      <c r="B138" s="56" t="n"/>
      <c r="C138" s="56" t="n"/>
      <c r="D138" s="56" t="n"/>
      <c r="E138" s="56" t="n"/>
      <c r="F138" s="56" t="n"/>
      <c r="G138" s="56" t="n"/>
      <c r="H138" s="56" t="n"/>
      <c r="I138" s="56" t="n"/>
      <c r="J138" s="56" t="n"/>
      <c r="K138" s="56" t="n"/>
      <c r="L138" s="56" t="n"/>
      <c r="M138" s="56" t="n"/>
    </row>
    <row r="139" ht="24" customHeight="1">
      <c r="A139" s="202" t="inlineStr">
        <is>
          <t>引星晟星</t>
        </is>
      </c>
      <c r="B139" s="227" t="inlineStr">
        <is>
          <t>战斗力</t>
        </is>
      </c>
      <c r="C139" s="227" t="inlineStr">
        <is>
          <t>祝福值</t>
        </is>
      </c>
      <c r="D139" s="227" t="inlineStr">
        <is>
          <t>单次材料</t>
        </is>
      </c>
      <c r="E139" s="206" t="inlineStr">
        <is>
          <t>满值材料</t>
        </is>
      </c>
      <c r="F139" s="24" t="inlineStr">
        <is>
          <t>敏捷值</t>
        </is>
      </c>
      <c r="G139" s="206" t="inlineStr">
        <is>
          <t>小武命中</t>
        </is>
      </c>
      <c r="H139" s="206" t="inlineStr">
        <is>
          <t>投掷命中</t>
        </is>
      </c>
      <c r="I139" s="206" t="inlineStr">
        <is>
          <t>小武暴击</t>
        </is>
      </c>
      <c r="J139" s="206" t="inlineStr">
        <is>
          <t>投掷暴击</t>
        </is>
      </c>
      <c r="K139" s="206" t="inlineStr">
        <is>
          <t>小投暴伤</t>
        </is>
      </c>
      <c r="L139" s="206" t="inlineStr">
        <is>
          <t>小武增伤</t>
        </is>
      </c>
      <c r="M139" s="204" t="inlineStr">
        <is>
          <t>小投穿透</t>
        </is>
      </c>
    </row>
    <row r="140" ht="24" customHeight="1">
      <c r="A140" s="664" t="inlineStr">
        <is>
          <t>0级</t>
        </is>
      </c>
      <c r="B140" s="319" t="inlineStr">
        <is>
          <t>0</t>
        </is>
      </c>
      <c r="C140" s="74" t="inlineStr">
        <is>
          <t>10</t>
        </is>
      </c>
      <c r="D140" s="74" t="inlineStr">
        <is>
          <t>1</t>
        </is>
      </c>
      <c r="E140" s="770">
        <f>ROUNDUP((C140/2+1),0)*D140</f>
        <v/>
      </c>
      <c r="F140" s="1313" t="inlineStr">
        <is>
          <t>x</t>
        </is>
      </c>
      <c r="G140" s="666" t="inlineStr">
        <is>
          <t>x</t>
        </is>
      </c>
      <c r="H140" s="666" t="inlineStr">
        <is>
          <t>x</t>
        </is>
      </c>
      <c r="I140" s="666" t="inlineStr">
        <is>
          <t>x</t>
        </is>
      </c>
      <c r="J140" s="666" t="inlineStr">
        <is>
          <t>x</t>
        </is>
      </c>
      <c r="K140" s="666" t="inlineStr">
        <is>
          <t>x</t>
        </is>
      </c>
      <c r="L140" s="666" t="inlineStr">
        <is>
          <t>x</t>
        </is>
      </c>
      <c r="M140" s="1056" t="inlineStr">
        <is>
          <t>x</t>
        </is>
      </c>
    </row>
    <row r="141" ht="24" customHeight="1">
      <c r="A141" s="393" t="inlineStr">
        <is>
          <t>1级</t>
        </is>
      </c>
      <c r="B141" s="85" t="inlineStr">
        <is>
          <t>1</t>
        </is>
      </c>
      <c r="C141" s="86" t="inlineStr">
        <is>
          <t>16</t>
        </is>
      </c>
      <c r="D141" s="86" t="inlineStr">
        <is>
          <t>1</t>
        </is>
      </c>
      <c r="E141" s="255">
        <f>ROUNDUP((C141/2+1),0)*D141</f>
        <v/>
      </c>
      <c r="F141" s="85" t="inlineStr">
        <is>
          <t>1</t>
        </is>
      </c>
      <c r="G141" s="86" t="inlineStr">
        <is>
          <t>1%</t>
        </is>
      </c>
      <c r="H141" s="86" t="inlineStr">
        <is>
          <t>1%</t>
        </is>
      </c>
      <c r="I141" s="86" t="inlineStr">
        <is>
          <t>1%</t>
        </is>
      </c>
      <c r="J141" s="86" t="inlineStr">
        <is>
          <t>1%</t>
        </is>
      </c>
      <c r="K141" s="86" t="inlineStr">
        <is>
          <t>1%</t>
        </is>
      </c>
      <c r="L141" s="87" t="inlineStr">
        <is>
          <t>x</t>
        </is>
      </c>
      <c r="M141" s="88" t="inlineStr">
        <is>
          <t>x</t>
        </is>
      </c>
    </row>
    <row r="142" ht="24" customHeight="1">
      <c r="A142" s="393" t="inlineStr">
        <is>
          <t>2级</t>
        </is>
      </c>
      <c r="B142" s="85" t="inlineStr">
        <is>
          <t>2</t>
        </is>
      </c>
      <c r="C142" s="86" t="inlineStr">
        <is>
          <t>24</t>
        </is>
      </c>
      <c r="D142" s="86" t="inlineStr">
        <is>
          <t>2</t>
        </is>
      </c>
      <c r="E142" s="255">
        <f>ROUNDUP((C142/2+1),0)*D142</f>
        <v/>
      </c>
      <c r="F142" s="85" t="inlineStr">
        <is>
          <t>1</t>
        </is>
      </c>
      <c r="G142" s="86" t="inlineStr">
        <is>
          <t>2%</t>
        </is>
      </c>
      <c r="H142" s="86" t="inlineStr">
        <is>
          <t>2%</t>
        </is>
      </c>
      <c r="I142" s="86" t="inlineStr">
        <is>
          <t>2%</t>
        </is>
      </c>
      <c r="J142" s="86" t="inlineStr">
        <is>
          <t>2%</t>
        </is>
      </c>
      <c r="K142" s="86" t="inlineStr">
        <is>
          <t>2%</t>
        </is>
      </c>
      <c r="L142" s="87" t="inlineStr">
        <is>
          <t>x</t>
        </is>
      </c>
      <c r="M142" s="88" t="inlineStr">
        <is>
          <t>x</t>
        </is>
      </c>
    </row>
    <row r="143" ht="24" customHeight="1">
      <c r="A143" s="393" t="inlineStr">
        <is>
          <t>3级</t>
        </is>
      </c>
      <c r="B143" s="85" t="inlineStr">
        <is>
          <t>3</t>
        </is>
      </c>
      <c r="C143" s="86" t="inlineStr">
        <is>
          <t>40</t>
        </is>
      </c>
      <c r="D143" s="86" t="inlineStr">
        <is>
          <t>2</t>
        </is>
      </c>
      <c r="E143" s="255">
        <f>ROUNDUP((C143/2+1),0)*D143</f>
        <v/>
      </c>
      <c r="F143" s="85" t="inlineStr">
        <is>
          <t>2</t>
        </is>
      </c>
      <c r="G143" s="86" t="inlineStr">
        <is>
          <t>3%</t>
        </is>
      </c>
      <c r="H143" s="86" t="inlineStr">
        <is>
          <t>3%</t>
        </is>
      </c>
      <c r="I143" s="86" t="inlineStr">
        <is>
          <t>3%</t>
        </is>
      </c>
      <c r="J143" s="86" t="inlineStr">
        <is>
          <t>3%</t>
        </is>
      </c>
      <c r="K143" s="86" t="inlineStr">
        <is>
          <t>3%</t>
        </is>
      </c>
      <c r="L143" s="86" t="inlineStr">
        <is>
          <t>1%</t>
        </is>
      </c>
      <c r="M143" s="236" t="inlineStr">
        <is>
          <t>1%</t>
        </is>
      </c>
    </row>
    <row r="144" ht="24" customHeight="1">
      <c r="A144" s="393" t="inlineStr">
        <is>
          <t>4级</t>
        </is>
      </c>
      <c r="B144" s="85" t="inlineStr">
        <is>
          <t>4</t>
        </is>
      </c>
      <c r="C144" s="86" t="inlineStr">
        <is>
          <t>60</t>
        </is>
      </c>
      <c r="D144" s="86" t="inlineStr">
        <is>
          <t>3</t>
        </is>
      </c>
      <c r="E144" s="255">
        <f>ROUNDUP((C144/2+1),0)*D144</f>
        <v/>
      </c>
      <c r="F144" s="85" t="inlineStr">
        <is>
          <t>3</t>
        </is>
      </c>
      <c r="G144" s="86" t="inlineStr">
        <is>
          <t>4%</t>
        </is>
      </c>
      <c r="H144" s="86" t="inlineStr">
        <is>
          <t>4%</t>
        </is>
      </c>
      <c r="I144" s="86" t="inlineStr">
        <is>
          <t>4%</t>
        </is>
      </c>
      <c r="J144" s="86" t="inlineStr">
        <is>
          <t>4%</t>
        </is>
      </c>
      <c r="K144" s="86" t="inlineStr">
        <is>
          <t>4%</t>
        </is>
      </c>
      <c r="L144" s="86" t="inlineStr">
        <is>
          <t>1%</t>
        </is>
      </c>
      <c r="M144" s="236" t="inlineStr">
        <is>
          <t>1%</t>
        </is>
      </c>
    </row>
    <row r="145" ht="24" customHeight="1">
      <c r="A145" s="393" t="inlineStr">
        <is>
          <t>5级</t>
        </is>
      </c>
      <c r="B145" s="85" t="inlineStr">
        <is>
          <t>5</t>
        </is>
      </c>
      <c r="C145" s="86" t="inlineStr">
        <is>
          <t>88</t>
        </is>
      </c>
      <c r="D145" s="86" t="inlineStr">
        <is>
          <t>3</t>
        </is>
      </c>
      <c r="E145" s="255">
        <f>ROUNDUP((C145/2+1),0)*D145</f>
        <v/>
      </c>
      <c r="F145" s="85" t="inlineStr">
        <is>
          <t>4</t>
        </is>
      </c>
      <c r="G145" s="86" t="inlineStr">
        <is>
          <t>5%</t>
        </is>
      </c>
      <c r="H145" s="86" t="inlineStr">
        <is>
          <t>5%</t>
        </is>
      </c>
      <c r="I145" s="86" t="inlineStr">
        <is>
          <t>5%</t>
        </is>
      </c>
      <c r="J145" s="86" t="inlineStr">
        <is>
          <t>5%</t>
        </is>
      </c>
      <c r="K145" s="86" t="inlineStr">
        <is>
          <t>5%</t>
        </is>
      </c>
      <c r="L145" s="86" t="inlineStr">
        <is>
          <t>1.5%</t>
        </is>
      </c>
      <c r="M145" s="236" t="inlineStr">
        <is>
          <t>1.5%</t>
        </is>
      </c>
    </row>
    <row r="146" ht="24" customHeight="1">
      <c r="A146" s="393" t="inlineStr">
        <is>
          <t>6级</t>
        </is>
      </c>
      <c r="B146" s="85" t="inlineStr">
        <is>
          <t>6</t>
        </is>
      </c>
      <c r="C146" s="86" t="inlineStr">
        <is>
          <t>108</t>
        </is>
      </c>
      <c r="D146" s="86" t="inlineStr">
        <is>
          <t>4</t>
        </is>
      </c>
      <c r="E146" s="255">
        <f>ROUNDUP((C146/2+1),0)*D146</f>
        <v/>
      </c>
      <c r="F146" s="85" t="inlineStr">
        <is>
          <t>5</t>
        </is>
      </c>
      <c r="G146" s="86" t="inlineStr">
        <is>
          <t>6%</t>
        </is>
      </c>
      <c r="H146" s="86" t="inlineStr">
        <is>
          <t>6%</t>
        </is>
      </c>
      <c r="I146" s="86" t="inlineStr">
        <is>
          <t>6%</t>
        </is>
      </c>
      <c r="J146" s="86" t="inlineStr">
        <is>
          <t>6%</t>
        </is>
      </c>
      <c r="K146" s="86" t="inlineStr">
        <is>
          <t>6%</t>
        </is>
      </c>
      <c r="L146" s="86" t="inlineStr">
        <is>
          <t>2%</t>
        </is>
      </c>
      <c r="M146" s="236" t="inlineStr">
        <is>
          <t>2%</t>
        </is>
      </c>
    </row>
    <row r="147" ht="24" customHeight="1">
      <c r="A147" s="393" t="inlineStr">
        <is>
          <t>7级</t>
        </is>
      </c>
      <c r="B147" s="82" t="inlineStr">
        <is>
          <t>8</t>
        </is>
      </c>
      <c r="C147" s="83" t="inlineStr">
        <is>
          <t>118</t>
        </is>
      </c>
      <c r="D147" s="83" t="inlineStr">
        <is>
          <t>4</t>
        </is>
      </c>
      <c r="E147" s="255">
        <f>ROUNDUP((C147/2+1),0)*D147</f>
        <v/>
      </c>
      <c r="F147" s="85" t="inlineStr">
        <is>
          <t>6</t>
        </is>
      </c>
      <c r="G147" s="86" t="inlineStr">
        <is>
          <t>7%</t>
        </is>
      </c>
      <c r="H147" s="86" t="inlineStr">
        <is>
          <t>7%</t>
        </is>
      </c>
      <c r="I147" s="86" t="inlineStr">
        <is>
          <t>7%</t>
        </is>
      </c>
      <c r="J147" s="86" t="inlineStr">
        <is>
          <t>7%</t>
        </is>
      </c>
      <c r="K147" s="86" t="inlineStr">
        <is>
          <t>7%</t>
        </is>
      </c>
      <c r="L147" s="86" t="inlineStr">
        <is>
          <t>2.5%</t>
        </is>
      </c>
      <c r="M147" s="236" t="inlineStr">
        <is>
          <t>2.5%</t>
        </is>
      </c>
    </row>
    <row r="148" ht="24" customHeight="1">
      <c r="A148" s="393" t="inlineStr">
        <is>
          <t>8级</t>
        </is>
      </c>
      <c r="B148" s="85" t="inlineStr">
        <is>
          <t>10</t>
        </is>
      </c>
      <c r="C148" s="86" t="inlineStr">
        <is>
          <t>136</t>
        </is>
      </c>
      <c r="D148" s="86" t="inlineStr">
        <is>
          <t>5</t>
        </is>
      </c>
      <c r="E148" s="255">
        <f>ROUNDUP((C148/2+1),0)*D148</f>
        <v/>
      </c>
      <c r="F148" s="85" t="inlineStr">
        <is>
          <t>7</t>
        </is>
      </c>
      <c r="G148" s="86" t="inlineStr">
        <is>
          <t>8%</t>
        </is>
      </c>
      <c r="H148" s="86" t="inlineStr">
        <is>
          <t>8%</t>
        </is>
      </c>
      <c r="I148" s="86" t="inlineStr">
        <is>
          <t>8%</t>
        </is>
      </c>
      <c r="J148" s="86" t="inlineStr">
        <is>
          <t>8%</t>
        </is>
      </c>
      <c r="K148" s="86" t="inlineStr">
        <is>
          <t>8%</t>
        </is>
      </c>
      <c r="L148" s="86" t="inlineStr">
        <is>
          <t>3%</t>
        </is>
      </c>
      <c r="M148" s="236" t="inlineStr">
        <is>
          <t>3%</t>
        </is>
      </c>
    </row>
    <row r="149" ht="24" customHeight="1">
      <c r="A149" s="393" t="inlineStr">
        <is>
          <t>9级</t>
        </is>
      </c>
      <c r="B149" s="85" t="inlineStr">
        <is>
          <t>12</t>
        </is>
      </c>
      <c r="C149" s="86" t="inlineStr">
        <is>
          <t>168</t>
        </is>
      </c>
      <c r="D149" s="86" t="inlineStr">
        <is>
          <t>5</t>
        </is>
      </c>
      <c r="E149" s="255">
        <f>ROUNDUP((C149/2+1),0)*D149</f>
        <v/>
      </c>
      <c r="F149" s="85" t="inlineStr">
        <is>
          <t>8</t>
        </is>
      </c>
      <c r="G149" s="86" t="inlineStr">
        <is>
          <t>9%</t>
        </is>
      </c>
      <c r="H149" s="86" t="inlineStr">
        <is>
          <t>9%</t>
        </is>
      </c>
      <c r="I149" s="86" t="inlineStr">
        <is>
          <t>9%</t>
        </is>
      </c>
      <c r="J149" s="86" t="inlineStr">
        <is>
          <t>9%</t>
        </is>
      </c>
      <c r="K149" s="86" t="inlineStr">
        <is>
          <t>9%</t>
        </is>
      </c>
      <c r="L149" s="86" t="inlineStr">
        <is>
          <t>4%</t>
        </is>
      </c>
      <c r="M149" s="236" t="inlineStr">
        <is>
          <t>4%</t>
        </is>
      </c>
    </row>
    <row r="150" ht="24" customHeight="1">
      <c r="A150" s="393" t="inlineStr">
        <is>
          <t>10级</t>
        </is>
      </c>
      <c r="B150" s="85" t="inlineStr">
        <is>
          <t>14</t>
        </is>
      </c>
      <c r="C150" s="86" t="inlineStr">
        <is>
          <t>198</t>
        </is>
      </c>
      <c r="D150" s="86" t="inlineStr">
        <is>
          <t>6</t>
        </is>
      </c>
      <c r="E150" s="255">
        <f>ROUNDUP((C150/2+1),0)*D150</f>
        <v/>
      </c>
      <c r="F150" s="85" t="inlineStr">
        <is>
          <t>9</t>
        </is>
      </c>
      <c r="G150" s="86" t="inlineStr">
        <is>
          <t>10%</t>
        </is>
      </c>
      <c r="H150" s="86" t="inlineStr">
        <is>
          <t>10%</t>
        </is>
      </c>
      <c r="I150" s="86" t="inlineStr">
        <is>
          <t>10%</t>
        </is>
      </c>
      <c r="J150" s="86" t="inlineStr">
        <is>
          <t>10%</t>
        </is>
      </c>
      <c r="K150" s="86" t="inlineStr">
        <is>
          <t>10%</t>
        </is>
      </c>
      <c r="L150" s="86" t="inlineStr">
        <is>
          <t>5%</t>
        </is>
      </c>
      <c r="M150" s="236" t="inlineStr">
        <is>
          <t>5%</t>
        </is>
      </c>
    </row>
    <row r="151" ht="24" customHeight="1">
      <c r="A151" s="393" t="inlineStr">
        <is>
          <t>11级</t>
        </is>
      </c>
      <c r="B151" s="82" t="inlineStr">
        <is>
          <t>16</t>
        </is>
      </c>
      <c r="C151" s="83" t="inlineStr">
        <is>
          <t>240</t>
        </is>
      </c>
      <c r="D151" s="83" t="inlineStr">
        <is>
          <t>6</t>
        </is>
      </c>
      <c r="E151" s="255">
        <f>ROUNDUP((C151/2+1),0)*D151</f>
        <v/>
      </c>
      <c r="F151" s="82" t="inlineStr">
        <is>
          <t>10</t>
        </is>
      </c>
      <c r="G151" s="86" t="inlineStr">
        <is>
          <t>11%</t>
        </is>
      </c>
      <c r="H151" s="86" t="inlineStr">
        <is>
          <t>11%</t>
        </is>
      </c>
      <c r="I151" s="86" t="inlineStr">
        <is>
          <t>11%</t>
        </is>
      </c>
      <c r="J151" s="86" t="inlineStr">
        <is>
          <t>11%</t>
        </is>
      </c>
      <c r="K151" s="86" t="inlineStr">
        <is>
          <t>11%</t>
        </is>
      </c>
      <c r="L151" s="86" t="inlineStr">
        <is>
          <t>6%</t>
        </is>
      </c>
      <c r="M151" s="236" t="inlineStr">
        <is>
          <t>6%</t>
        </is>
      </c>
    </row>
    <row r="152" ht="24" customHeight="1">
      <c r="A152" s="393" t="inlineStr">
        <is>
          <t>12级</t>
        </is>
      </c>
      <c r="B152" s="82" t="inlineStr">
        <is>
          <t>19</t>
        </is>
      </c>
      <c r="C152" s="83" t="inlineStr">
        <is>
          <t>240</t>
        </is>
      </c>
      <c r="D152" s="83" t="inlineStr">
        <is>
          <t>7</t>
        </is>
      </c>
      <c r="E152" s="255">
        <f>ROUNDUP((C152/2+1),0)*D152</f>
        <v/>
      </c>
      <c r="F152" s="82" t="inlineStr">
        <is>
          <t>11</t>
        </is>
      </c>
      <c r="G152" s="86" t="inlineStr">
        <is>
          <t>12%</t>
        </is>
      </c>
      <c r="H152" s="86" t="inlineStr">
        <is>
          <t>12%</t>
        </is>
      </c>
      <c r="I152" s="86" t="inlineStr">
        <is>
          <t>12%</t>
        </is>
      </c>
      <c r="J152" s="86" t="inlineStr">
        <is>
          <t>12%</t>
        </is>
      </c>
      <c r="K152" s="86" t="inlineStr">
        <is>
          <t>12%</t>
        </is>
      </c>
      <c r="L152" s="86" t="inlineStr">
        <is>
          <t>7%</t>
        </is>
      </c>
      <c r="M152" s="236" t="inlineStr">
        <is>
          <t>7%</t>
        </is>
      </c>
    </row>
    <row r="153" ht="24" customHeight="1">
      <c r="A153" s="393" t="inlineStr">
        <is>
          <t>13级</t>
        </is>
      </c>
      <c r="B153" s="82" t="inlineStr">
        <is>
          <t>22</t>
        </is>
      </c>
      <c r="C153" s="83" t="inlineStr">
        <is>
          <t>320</t>
        </is>
      </c>
      <c r="D153" s="83" t="inlineStr">
        <is>
          <t>7</t>
        </is>
      </c>
      <c r="E153" s="255">
        <f>ROUNDUP((C153/2+1),0)*D153</f>
        <v/>
      </c>
      <c r="F153" s="82" t="inlineStr">
        <is>
          <t>12</t>
        </is>
      </c>
      <c r="G153" s="86" t="inlineStr">
        <is>
          <t>13%</t>
        </is>
      </c>
      <c r="H153" s="86" t="inlineStr">
        <is>
          <t>13%</t>
        </is>
      </c>
      <c r="I153" s="86" t="inlineStr">
        <is>
          <t>13%</t>
        </is>
      </c>
      <c r="J153" s="86" t="inlineStr">
        <is>
          <t>13%</t>
        </is>
      </c>
      <c r="K153" s="86" t="inlineStr">
        <is>
          <t>13%</t>
        </is>
      </c>
      <c r="L153" s="86" t="inlineStr">
        <is>
          <t>8%</t>
        </is>
      </c>
      <c r="M153" s="236" t="inlineStr">
        <is>
          <t>8%</t>
        </is>
      </c>
    </row>
    <row r="154" ht="24" customHeight="1">
      <c r="A154" s="393" t="inlineStr">
        <is>
          <t>14级</t>
        </is>
      </c>
      <c r="B154" s="82" t="inlineStr">
        <is>
          <t>25</t>
        </is>
      </c>
      <c r="C154" s="83" t="inlineStr">
        <is>
          <t>360</t>
        </is>
      </c>
      <c r="D154" s="83" t="inlineStr">
        <is>
          <t>8</t>
        </is>
      </c>
      <c r="E154" s="255">
        <f>ROUNDUP((C154/2+1),0)*D154</f>
        <v/>
      </c>
      <c r="F154" s="82" t="inlineStr">
        <is>
          <t>13</t>
        </is>
      </c>
      <c r="G154" s="86" t="inlineStr">
        <is>
          <t>14%</t>
        </is>
      </c>
      <c r="H154" s="86" t="inlineStr">
        <is>
          <t>14%</t>
        </is>
      </c>
      <c r="I154" s="86" t="inlineStr">
        <is>
          <t>14%</t>
        </is>
      </c>
      <c r="J154" s="86" t="inlineStr">
        <is>
          <t>14%</t>
        </is>
      </c>
      <c r="K154" s="86" t="inlineStr">
        <is>
          <t>14%</t>
        </is>
      </c>
      <c r="L154" s="86" t="inlineStr">
        <is>
          <t>9%</t>
        </is>
      </c>
      <c r="M154" s="236" t="inlineStr">
        <is>
          <t>9%</t>
        </is>
      </c>
    </row>
    <row r="155" ht="24" customHeight="1">
      <c r="A155" s="393" t="inlineStr">
        <is>
          <t>15级</t>
        </is>
      </c>
      <c r="B155" s="85" t="inlineStr">
        <is>
          <t>29</t>
        </is>
      </c>
      <c r="C155" s="86" t="inlineStr">
        <is>
          <t>420</t>
        </is>
      </c>
      <c r="D155" s="86" t="inlineStr">
        <is>
          <t>8</t>
        </is>
      </c>
      <c r="E155" s="255">
        <f>ROUNDUP((C155/2+1),0)*D155</f>
        <v/>
      </c>
      <c r="F155" s="82" t="inlineStr">
        <is>
          <t>14</t>
        </is>
      </c>
      <c r="G155" s="86" t="inlineStr">
        <is>
          <t>16%</t>
        </is>
      </c>
      <c r="H155" s="86" t="inlineStr">
        <is>
          <t>16%</t>
        </is>
      </c>
      <c r="I155" s="86" t="inlineStr">
        <is>
          <t>16%</t>
        </is>
      </c>
      <c r="J155" s="86" t="inlineStr">
        <is>
          <t>16%</t>
        </is>
      </c>
      <c r="K155" s="86" t="inlineStr">
        <is>
          <t>16%</t>
        </is>
      </c>
      <c r="L155" s="86" t="inlineStr">
        <is>
          <t>10%</t>
        </is>
      </c>
      <c r="M155" s="236" t="inlineStr">
        <is>
          <t>10%</t>
        </is>
      </c>
    </row>
    <row r="156" ht="24" customHeight="1">
      <c r="A156" s="393" t="inlineStr">
        <is>
          <t>16级</t>
        </is>
      </c>
      <c r="B156" s="82" t="inlineStr">
        <is>
          <t>33</t>
        </is>
      </c>
      <c r="C156" s="83" t="inlineStr">
        <is>
          <t>480</t>
        </is>
      </c>
      <c r="D156" s="83" t="inlineStr">
        <is>
          <t>9</t>
        </is>
      </c>
      <c r="E156" s="255">
        <f>ROUNDUP((C156/2+1),0)*D156</f>
        <v/>
      </c>
      <c r="F156" s="82" t="inlineStr">
        <is>
          <t>16</t>
        </is>
      </c>
      <c r="G156" s="86" t="inlineStr">
        <is>
          <t>18%</t>
        </is>
      </c>
      <c r="H156" s="86" t="inlineStr">
        <is>
          <t>18%</t>
        </is>
      </c>
      <c r="I156" s="86" t="inlineStr">
        <is>
          <t>18%</t>
        </is>
      </c>
      <c r="J156" s="86" t="inlineStr">
        <is>
          <t>18%</t>
        </is>
      </c>
      <c r="K156" s="86" t="inlineStr">
        <is>
          <t>18%</t>
        </is>
      </c>
      <c r="L156" s="86" t="inlineStr">
        <is>
          <t>11%</t>
        </is>
      </c>
      <c r="M156" s="236" t="inlineStr">
        <is>
          <t>11%</t>
        </is>
      </c>
    </row>
    <row r="157" ht="24" customHeight="1">
      <c r="A157" s="393" t="inlineStr">
        <is>
          <t>17级</t>
        </is>
      </c>
      <c r="B157" s="85" t="inlineStr">
        <is>
          <t>37</t>
        </is>
      </c>
      <c r="C157" s="86" t="inlineStr">
        <is>
          <t>550</t>
        </is>
      </c>
      <c r="D157" s="86" t="inlineStr">
        <is>
          <t>9</t>
        </is>
      </c>
      <c r="E157" s="255">
        <f>ROUNDUP((C157/2+1),0)*D157</f>
        <v/>
      </c>
      <c r="F157" s="85" t="inlineStr">
        <is>
          <t>18</t>
        </is>
      </c>
      <c r="G157" s="86" t="inlineStr">
        <is>
          <t>20%</t>
        </is>
      </c>
      <c r="H157" s="86" t="inlineStr">
        <is>
          <t>20%</t>
        </is>
      </c>
      <c r="I157" s="86" t="inlineStr">
        <is>
          <t>20%</t>
        </is>
      </c>
      <c r="J157" s="86" t="inlineStr">
        <is>
          <t>20%</t>
        </is>
      </c>
      <c r="K157" s="86" t="inlineStr">
        <is>
          <t>20%</t>
        </is>
      </c>
      <c r="L157" s="86" t="inlineStr">
        <is>
          <t>12%</t>
        </is>
      </c>
      <c r="M157" s="236" t="inlineStr">
        <is>
          <t>12%</t>
        </is>
      </c>
    </row>
    <row r="158" ht="24" customHeight="1">
      <c r="A158" s="393" t="inlineStr">
        <is>
          <t>18级</t>
        </is>
      </c>
      <c r="B158" s="85" t="inlineStr">
        <is>
          <t>41</t>
        </is>
      </c>
      <c r="C158" s="86" t="inlineStr">
        <is>
          <t>600</t>
        </is>
      </c>
      <c r="D158" s="86" t="inlineStr">
        <is>
          <t>10</t>
        </is>
      </c>
      <c r="E158" s="255">
        <f>ROUNDUP((C158/2+1),0)*D158</f>
        <v/>
      </c>
      <c r="F158" s="82" t="inlineStr">
        <is>
          <t>20</t>
        </is>
      </c>
      <c r="G158" s="86" t="inlineStr">
        <is>
          <t>22%</t>
        </is>
      </c>
      <c r="H158" s="86" t="inlineStr">
        <is>
          <t>22%</t>
        </is>
      </c>
      <c r="I158" s="86" t="inlineStr">
        <is>
          <t>22%</t>
        </is>
      </c>
      <c r="J158" s="86" t="inlineStr">
        <is>
          <t>22%</t>
        </is>
      </c>
      <c r="K158" s="86" t="inlineStr">
        <is>
          <t>22%</t>
        </is>
      </c>
      <c r="L158" s="86" t="inlineStr">
        <is>
          <t>13%</t>
        </is>
      </c>
      <c r="M158" s="236" t="inlineStr">
        <is>
          <t>13%</t>
        </is>
      </c>
    </row>
    <row r="159" ht="24" customHeight="1">
      <c r="A159" s="393" t="inlineStr">
        <is>
          <t>19级</t>
        </is>
      </c>
      <c r="B159" s="82" t="inlineStr">
        <is>
          <t>46</t>
        </is>
      </c>
      <c r="C159" s="83" t="inlineStr">
        <is>
          <t>660</t>
        </is>
      </c>
      <c r="D159" s="83" t="inlineStr">
        <is>
          <t>10</t>
        </is>
      </c>
      <c r="E159" s="84">
        <f>ROUNDUP((C159/2+1),0)*D159</f>
        <v/>
      </c>
      <c r="F159" s="237" t="inlineStr">
        <is>
          <t>22</t>
        </is>
      </c>
      <c r="G159" s="83" t="inlineStr">
        <is>
          <t>24%</t>
        </is>
      </c>
      <c r="H159" s="83" t="inlineStr">
        <is>
          <t>24%</t>
        </is>
      </c>
      <c r="I159" s="83" t="inlineStr">
        <is>
          <t>24%</t>
        </is>
      </c>
      <c r="J159" s="83" t="inlineStr">
        <is>
          <t>24%</t>
        </is>
      </c>
      <c r="K159" s="83" t="inlineStr">
        <is>
          <t>24%</t>
        </is>
      </c>
      <c r="L159" s="83" t="inlineStr">
        <is>
          <t>14%</t>
        </is>
      </c>
      <c r="M159" s="84" t="inlineStr">
        <is>
          <t>14%</t>
        </is>
      </c>
    </row>
    <row r="160" ht="24" customHeight="1">
      <c r="A160" s="393" t="inlineStr">
        <is>
          <t>20级</t>
        </is>
      </c>
      <c r="B160" s="210" t="inlineStr">
        <is>
          <t>51</t>
        </is>
      </c>
      <c r="D160" s="1395" t="inlineStr">
        <is>
          <t>10</t>
        </is>
      </c>
      <c r="E160" s="1396">
        <f>ROUNDUP((C160/2+1),0)*D160</f>
        <v/>
      </c>
      <c r="F160" s="82" t="inlineStr">
        <is>
          <t>24</t>
        </is>
      </c>
      <c r="G160" s="86" t="inlineStr">
        <is>
          <t>26%</t>
        </is>
      </c>
      <c r="H160" s="86" t="inlineStr">
        <is>
          <t>26%</t>
        </is>
      </c>
      <c r="I160" s="86" t="inlineStr">
        <is>
          <t>26%</t>
        </is>
      </c>
      <c r="J160" s="86" t="inlineStr">
        <is>
          <t>26%</t>
        </is>
      </c>
      <c r="K160" s="86" t="inlineStr">
        <is>
          <t>27%</t>
        </is>
      </c>
      <c r="L160" s="83" t="inlineStr">
        <is>
          <t>16%</t>
        </is>
      </c>
      <c r="M160" s="84" t="inlineStr">
        <is>
          <t>16%</t>
        </is>
      </c>
    </row>
    <row r="161" ht="24" customHeight="1">
      <c r="A161" s="393" t="inlineStr">
        <is>
          <t>21级</t>
        </is>
      </c>
      <c r="B161" s="85" t="inlineStr">
        <is>
          <t>56</t>
        </is>
      </c>
      <c r="C161" s="86" t="inlineStr">
        <is>
          <t>840</t>
        </is>
      </c>
      <c r="D161" s="86" t="inlineStr">
        <is>
          <t>11</t>
        </is>
      </c>
      <c r="E161" s="255">
        <f>ROUNDUP((C161/2+1),0)*D161</f>
        <v/>
      </c>
      <c r="F161" s="82" t="inlineStr">
        <is>
          <t>26</t>
        </is>
      </c>
      <c r="G161" s="86" t="inlineStr">
        <is>
          <t>28%</t>
        </is>
      </c>
      <c r="H161" s="86" t="inlineStr">
        <is>
          <t>28%</t>
        </is>
      </c>
      <c r="I161" s="86" t="inlineStr">
        <is>
          <t>28%</t>
        </is>
      </c>
      <c r="J161" s="86" t="inlineStr">
        <is>
          <t>28%</t>
        </is>
      </c>
      <c r="K161" s="86" t="inlineStr">
        <is>
          <t>30%</t>
        </is>
      </c>
      <c r="L161" s="83" t="inlineStr">
        <is>
          <t>18%</t>
        </is>
      </c>
      <c r="M161" s="84" t="inlineStr">
        <is>
          <t>18%</t>
        </is>
      </c>
    </row>
    <row r="162" ht="24" customHeight="1">
      <c r="A162" s="393" t="inlineStr">
        <is>
          <t>22级</t>
        </is>
      </c>
      <c r="B162" s="210" t="inlineStr">
        <is>
          <t>62</t>
        </is>
      </c>
      <c r="D162" s="1395" t="inlineStr">
        <is>
          <t>11</t>
        </is>
      </c>
      <c r="E162" s="1396">
        <f>ROUNDUP((C162/2+1),0)*D162</f>
        <v/>
      </c>
      <c r="F162" s="82" t="inlineStr">
        <is>
          <t>29</t>
        </is>
      </c>
      <c r="G162" s="86" t="inlineStr">
        <is>
          <t>31%</t>
        </is>
      </c>
      <c r="H162" s="86" t="inlineStr">
        <is>
          <t>31%</t>
        </is>
      </c>
      <c r="I162" s="86" t="inlineStr">
        <is>
          <t>31%</t>
        </is>
      </c>
      <c r="J162" s="86" t="inlineStr">
        <is>
          <t>31%</t>
        </is>
      </c>
      <c r="K162" s="86" t="inlineStr">
        <is>
          <t>33%</t>
        </is>
      </c>
      <c r="L162" s="83" t="inlineStr">
        <is>
          <t>20%</t>
        </is>
      </c>
      <c r="M162" s="84" t="inlineStr">
        <is>
          <t>20%</t>
        </is>
      </c>
    </row>
    <row r="163" ht="24" customHeight="1">
      <c r="A163" s="393" t="inlineStr">
        <is>
          <t>23级</t>
        </is>
      </c>
      <c r="B163" s="85" t="inlineStr">
        <is>
          <t>68</t>
        </is>
      </c>
      <c r="C163" s="86" t="inlineStr">
        <is>
          <t>1020</t>
        </is>
      </c>
      <c r="D163" s="86" t="inlineStr">
        <is>
          <t>11</t>
        </is>
      </c>
      <c r="E163" s="255">
        <f>ROUNDUP((C163/2+1),0)*D163</f>
        <v/>
      </c>
      <c r="F163" s="82" t="inlineStr">
        <is>
          <t>32</t>
        </is>
      </c>
      <c r="G163" s="86" t="inlineStr">
        <is>
          <t>34%</t>
        </is>
      </c>
      <c r="H163" s="86" t="inlineStr">
        <is>
          <t>34%</t>
        </is>
      </c>
      <c r="I163" s="86" t="inlineStr">
        <is>
          <t>34%</t>
        </is>
      </c>
      <c r="J163" s="86" t="inlineStr">
        <is>
          <t>34%</t>
        </is>
      </c>
      <c r="K163" s="86" t="inlineStr">
        <is>
          <t>36%</t>
        </is>
      </c>
      <c r="L163" s="83" t="inlineStr">
        <is>
          <t>22%</t>
        </is>
      </c>
      <c r="M163" s="84" t="inlineStr">
        <is>
          <t>22%</t>
        </is>
      </c>
    </row>
    <row r="164" ht="24" customHeight="1">
      <c r="A164" s="393" t="inlineStr">
        <is>
          <t>24级</t>
        </is>
      </c>
      <c r="B164" s="210" t="inlineStr">
        <is>
          <t>75</t>
        </is>
      </c>
      <c r="E164" s="1396">
        <f>ROUNDUP((C164/2+1),0)*D164</f>
        <v/>
      </c>
      <c r="F164" s="1246" t="inlineStr">
        <is>
          <t>36</t>
        </is>
      </c>
      <c r="G164" s="86" t="inlineStr">
        <is>
          <t>37%</t>
        </is>
      </c>
      <c r="H164" s="86" t="inlineStr">
        <is>
          <t>37%</t>
        </is>
      </c>
      <c r="I164" s="86" t="inlineStr">
        <is>
          <t>37%</t>
        </is>
      </c>
      <c r="J164" s="86" t="inlineStr">
        <is>
          <t>37%</t>
        </is>
      </c>
      <c r="K164" s="86" t="inlineStr">
        <is>
          <t>39%</t>
        </is>
      </c>
      <c r="L164" s="83" t="inlineStr">
        <is>
          <t>24%</t>
        </is>
      </c>
      <c r="M164" s="84" t="inlineStr">
        <is>
          <t>24%</t>
        </is>
      </c>
    </row>
    <row r="165" ht="24" customHeight="1">
      <c r="A165" s="393" t="inlineStr">
        <is>
          <t>25级</t>
        </is>
      </c>
      <c r="B165" s="210" t="inlineStr">
        <is>
          <t>82</t>
        </is>
      </c>
      <c r="E165" s="1396">
        <f>ROUNDUP((C165/2+1),0)*D165</f>
        <v/>
      </c>
      <c r="F165" s="1246" t="inlineStr">
        <is>
          <t>40</t>
        </is>
      </c>
      <c r="G165" s="86" t="inlineStr">
        <is>
          <t>40%</t>
        </is>
      </c>
      <c r="H165" s="86" t="inlineStr">
        <is>
          <t>40%</t>
        </is>
      </c>
      <c r="I165" s="86" t="inlineStr">
        <is>
          <t>40%</t>
        </is>
      </c>
      <c r="J165" s="86" t="inlineStr">
        <is>
          <t>40%</t>
        </is>
      </c>
      <c r="K165" s="86" t="inlineStr">
        <is>
          <t>42%</t>
        </is>
      </c>
      <c r="L165" s="83" t="inlineStr">
        <is>
          <t>26%</t>
        </is>
      </c>
      <c r="M165" s="84" t="inlineStr">
        <is>
          <t>26%</t>
        </is>
      </c>
    </row>
    <row r="166" ht="24" customHeight="1">
      <c r="A166" s="393" t="inlineStr">
        <is>
          <t>26级</t>
        </is>
      </c>
      <c r="B166" s="85" t="inlineStr">
        <is>
          <t>90</t>
        </is>
      </c>
      <c r="C166" s="86" t="inlineStr">
        <is>
          <t>1480</t>
        </is>
      </c>
      <c r="D166" s="86" t="inlineStr">
        <is>
          <t>12</t>
        </is>
      </c>
      <c r="E166" s="255">
        <f>ROUNDUP((C166/2+1),0)*D166</f>
        <v/>
      </c>
      <c r="F166" s="82" t="inlineStr">
        <is>
          <t>45</t>
        </is>
      </c>
      <c r="G166" s="86" t="inlineStr">
        <is>
          <t>43%</t>
        </is>
      </c>
      <c r="H166" s="86" t="inlineStr">
        <is>
          <t>43%</t>
        </is>
      </c>
      <c r="I166" s="86" t="inlineStr">
        <is>
          <t>43%</t>
        </is>
      </c>
      <c r="J166" s="86" t="inlineStr">
        <is>
          <t>43%</t>
        </is>
      </c>
      <c r="K166" s="86" t="inlineStr">
        <is>
          <t>46%</t>
        </is>
      </c>
      <c r="L166" s="83" t="inlineStr">
        <is>
          <t>28%</t>
        </is>
      </c>
      <c r="M166" s="84" t="inlineStr">
        <is>
          <t>28%</t>
        </is>
      </c>
    </row>
    <row r="167" ht="24" customHeight="1">
      <c r="A167" s="393" t="inlineStr">
        <is>
          <t>27级</t>
        </is>
      </c>
      <c r="B167" s="210" t="inlineStr">
        <is>
          <t>98</t>
        </is>
      </c>
      <c r="E167" s="1396">
        <f>ROUNDUP((C167/2+1),0)*D167</f>
        <v/>
      </c>
      <c r="F167" s="1246" t="inlineStr">
        <is>
          <t>50</t>
        </is>
      </c>
      <c r="G167" s="86" t="inlineStr">
        <is>
          <t>47%</t>
        </is>
      </c>
      <c r="H167" s="86" t="inlineStr">
        <is>
          <t>47%</t>
        </is>
      </c>
      <c r="I167" s="86" t="inlineStr">
        <is>
          <t>47%</t>
        </is>
      </c>
      <c r="J167" s="86" t="inlineStr">
        <is>
          <t>47%</t>
        </is>
      </c>
      <c r="K167" s="86" t="inlineStr">
        <is>
          <t>50%</t>
        </is>
      </c>
      <c r="L167" s="83" t="inlineStr">
        <is>
          <t>30%</t>
        </is>
      </c>
      <c r="M167" s="84" t="inlineStr">
        <is>
          <t>30%</t>
        </is>
      </c>
    </row>
    <row r="168" ht="24" customHeight="1">
      <c r="A168" s="393" t="inlineStr">
        <is>
          <t>28级</t>
        </is>
      </c>
      <c r="B168" s="210" t="inlineStr">
        <is>
          <t>107</t>
        </is>
      </c>
      <c r="E168" s="1396">
        <f>ROUNDUP((C168/2+1),0)*D168</f>
        <v/>
      </c>
      <c r="F168" s="1246" t="inlineStr">
        <is>
          <t>55</t>
        </is>
      </c>
      <c r="G168" s="1395" t="inlineStr">
        <is>
          <t>51%</t>
        </is>
      </c>
      <c r="H168" s="1395" t="inlineStr">
        <is>
          <t>51%</t>
        </is>
      </c>
      <c r="I168" s="1395" t="inlineStr">
        <is>
          <t>51%</t>
        </is>
      </c>
      <c r="J168" s="1395" t="inlineStr">
        <is>
          <t>51%</t>
        </is>
      </c>
      <c r="K168" s="1395" t="inlineStr">
        <is>
          <t>54%</t>
        </is>
      </c>
      <c r="L168" s="1247" t="inlineStr">
        <is>
          <t>32%</t>
        </is>
      </c>
      <c r="M168" s="211" t="inlineStr">
        <is>
          <t>32%</t>
        </is>
      </c>
    </row>
    <row r="169" ht="24" customHeight="1">
      <c r="A169" s="393" t="inlineStr">
        <is>
          <t>29级</t>
        </is>
      </c>
      <c r="B169" s="210" t="inlineStr">
        <is>
          <t>116</t>
        </is>
      </c>
      <c r="E169" s="1396">
        <f>ROUNDUP((C169/2+1),0)*D169</f>
        <v/>
      </c>
      <c r="F169" s="1246" t="inlineStr">
        <is>
          <t>60</t>
        </is>
      </c>
      <c r="G169" s="1395" t="inlineStr">
        <is>
          <t>55%</t>
        </is>
      </c>
      <c r="H169" s="1395" t="inlineStr">
        <is>
          <t>55%</t>
        </is>
      </c>
      <c r="I169" s="1395" t="inlineStr">
        <is>
          <t>55%</t>
        </is>
      </c>
      <c r="J169" s="1395" t="inlineStr">
        <is>
          <t>55%</t>
        </is>
      </c>
      <c r="K169" s="1395" t="inlineStr">
        <is>
          <t>58%</t>
        </is>
      </c>
      <c r="L169" s="1247" t="inlineStr">
        <is>
          <t>35%</t>
        </is>
      </c>
      <c r="M169" s="211" t="inlineStr">
        <is>
          <t>35%</t>
        </is>
      </c>
    </row>
    <row r="170" ht="24" customHeight="1">
      <c r="A170" s="395" t="inlineStr">
        <is>
          <t>30级</t>
        </is>
      </c>
      <c r="B170" s="256" t="inlineStr">
        <is>
          <t>125</t>
        </is>
      </c>
      <c r="C170" s="91" t="inlineStr">
        <is>
          <t>x</t>
        </is>
      </c>
      <c r="D170" s="91" t="inlineStr">
        <is>
          <t>x</t>
        </is>
      </c>
      <c r="E170" s="692" t="inlineStr">
        <is>
          <t>x</t>
        </is>
      </c>
      <c r="F170" s="89" t="inlineStr">
        <is>
          <t>66</t>
        </is>
      </c>
      <c r="G170" s="139" t="inlineStr">
        <is>
          <t>60%</t>
        </is>
      </c>
      <c r="H170" s="139" t="inlineStr">
        <is>
          <t>60%</t>
        </is>
      </c>
      <c r="I170" s="139" t="inlineStr">
        <is>
          <t>60%</t>
        </is>
      </c>
      <c r="J170" s="139" t="inlineStr">
        <is>
          <t>60%</t>
        </is>
      </c>
      <c r="K170" s="139" t="inlineStr">
        <is>
          <t>62%</t>
        </is>
      </c>
      <c r="L170" s="90" t="inlineStr">
        <is>
          <t>38%</t>
        </is>
      </c>
      <c r="M170" s="224" t="inlineStr">
        <is>
          <t>38%</t>
        </is>
      </c>
    </row>
    <row r="171" ht="24" customHeight="1">
      <c r="A171" s="1300" t="inlineStr"/>
      <c r="B171" s="56" t="n"/>
      <c r="C171" s="56" t="n"/>
      <c r="D171" s="56" t="n"/>
      <c r="E171" s="56" t="n"/>
      <c r="F171" s="56" t="n"/>
      <c r="G171" s="56" t="n"/>
      <c r="H171" s="56" t="n"/>
      <c r="I171" s="56" t="n"/>
      <c r="J171" s="56" t="n"/>
      <c r="K171" s="56" t="n"/>
      <c r="L171" s="56" t="n"/>
      <c r="M171" s="56" t="n"/>
    </row>
    <row r="172" ht="24" customHeight="1">
      <c r="A172" s="202" t="inlineStr">
        <is>
          <t>引星暗星</t>
        </is>
      </c>
      <c r="B172" s="227" t="inlineStr">
        <is>
          <t>战斗力</t>
        </is>
      </c>
      <c r="C172" s="227" t="inlineStr">
        <is>
          <t>祝福值</t>
        </is>
      </c>
      <c r="D172" s="227" t="inlineStr">
        <is>
          <t>单次材料</t>
        </is>
      </c>
      <c r="E172" s="206" t="inlineStr">
        <is>
          <t>满值材料</t>
        </is>
      </c>
      <c r="F172" s="24" t="inlineStr">
        <is>
          <t>真实伤害</t>
        </is>
      </c>
      <c r="G172" s="206" t="inlineStr">
        <is>
          <t>小武闪避</t>
        </is>
      </c>
      <c r="H172" s="206" t="inlineStr">
        <is>
          <t>投掷闪避</t>
        </is>
      </c>
      <c r="I172" s="206" t="inlineStr">
        <is>
          <t>小武抗暴</t>
        </is>
      </c>
      <c r="J172" s="206" t="inlineStr">
        <is>
          <t>投掷抗暴</t>
        </is>
      </c>
      <c r="K172" s="206" t="inlineStr">
        <is>
          <t>小投暴减</t>
        </is>
      </c>
      <c r="L172" s="206" t="inlineStr">
        <is>
          <t>小武减伤</t>
        </is>
      </c>
      <c r="M172" s="204" t="inlineStr">
        <is>
          <t>小投抗穿</t>
        </is>
      </c>
    </row>
    <row r="173" ht="24" customHeight="1">
      <c r="A173" s="664" t="inlineStr">
        <is>
          <t>0级</t>
        </is>
      </c>
      <c r="B173" s="319" t="inlineStr">
        <is>
          <t>0</t>
        </is>
      </c>
      <c r="C173" s="74" t="inlineStr">
        <is>
          <t>10</t>
        </is>
      </c>
      <c r="D173" s="74" t="inlineStr">
        <is>
          <t>1</t>
        </is>
      </c>
      <c r="E173" s="770">
        <f>ROUNDUP((C173/2+1),0)*D173</f>
        <v/>
      </c>
      <c r="F173" s="1313" t="inlineStr">
        <is>
          <t>x</t>
        </is>
      </c>
      <c r="G173" s="666" t="inlineStr">
        <is>
          <t>x</t>
        </is>
      </c>
      <c r="H173" s="666" t="inlineStr">
        <is>
          <t>x</t>
        </is>
      </c>
      <c r="I173" s="666" t="inlineStr">
        <is>
          <t>x</t>
        </is>
      </c>
      <c r="J173" s="666" t="inlineStr">
        <is>
          <t>x</t>
        </is>
      </c>
      <c r="K173" s="666" t="inlineStr">
        <is>
          <t>x</t>
        </is>
      </c>
      <c r="L173" s="666" t="inlineStr">
        <is>
          <t>x</t>
        </is>
      </c>
      <c r="M173" s="1056" t="inlineStr">
        <is>
          <t>x</t>
        </is>
      </c>
    </row>
    <row r="174" ht="24" customHeight="1">
      <c r="A174" s="393" t="inlineStr">
        <is>
          <t>1级</t>
        </is>
      </c>
      <c r="B174" s="85" t="inlineStr">
        <is>
          <t>1</t>
        </is>
      </c>
      <c r="C174" s="86" t="inlineStr">
        <is>
          <t>16</t>
        </is>
      </c>
      <c r="D174" s="86" t="inlineStr">
        <is>
          <t>1</t>
        </is>
      </c>
      <c r="E174" s="255">
        <f>ROUNDUP((C174/2+1),0)*D174</f>
        <v/>
      </c>
      <c r="F174" s="85" t="inlineStr">
        <is>
          <t>1</t>
        </is>
      </c>
      <c r="G174" s="86" t="inlineStr">
        <is>
          <t>1%</t>
        </is>
      </c>
      <c r="H174" s="86" t="inlineStr">
        <is>
          <t>1%</t>
        </is>
      </c>
      <c r="I174" s="86" t="inlineStr">
        <is>
          <t>1%</t>
        </is>
      </c>
      <c r="J174" s="86" t="inlineStr">
        <is>
          <t>1%</t>
        </is>
      </c>
      <c r="K174" s="86" t="inlineStr">
        <is>
          <t>1%</t>
        </is>
      </c>
      <c r="L174" s="87" t="inlineStr">
        <is>
          <t>x</t>
        </is>
      </c>
      <c r="M174" s="88" t="inlineStr">
        <is>
          <t>x</t>
        </is>
      </c>
    </row>
    <row r="175" ht="24" customHeight="1">
      <c r="A175" s="393" t="inlineStr">
        <is>
          <t>2级</t>
        </is>
      </c>
      <c r="B175" s="85" t="inlineStr">
        <is>
          <t>2</t>
        </is>
      </c>
      <c r="C175" s="86" t="inlineStr">
        <is>
          <t>24</t>
        </is>
      </c>
      <c r="D175" s="86" t="inlineStr">
        <is>
          <t>2</t>
        </is>
      </c>
      <c r="E175" s="255">
        <f>ROUNDUP((C175/2+1),0)*D175</f>
        <v/>
      </c>
      <c r="F175" s="85" t="inlineStr">
        <is>
          <t>1</t>
        </is>
      </c>
      <c r="G175" s="86" t="inlineStr">
        <is>
          <t>2%</t>
        </is>
      </c>
      <c r="H175" s="86" t="inlineStr">
        <is>
          <t>2%</t>
        </is>
      </c>
      <c r="I175" s="86" t="inlineStr">
        <is>
          <t>2%</t>
        </is>
      </c>
      <c r="J175" s="86" t="inlineStr">
        <is>
          <t>2%</t>
        </is>
      </c>
      <c r="K175" s="86" t="inlineStr">
        <is>
          <t>2%</t>
        </is>
      </c>
      <c r="L175" s="87" t="inlineStr">
        <is>
          <t>x</t>
        </is>
      </c>
      <c r="M175" s="88" t="inlineStr">
        <is>
          <t>x</t>
        </is>
      </c>
    </row>
    <row r="176" ht="24" customHeight="1">
      <c r="A176" s="393" t="inlineStr">
        <is>
          <t>3级</t>
        </is>
      </c>
      <c r="B176" s="85" t="inlineStr">
        <is>
          <t>3</t>
        </is>
      </c>
      <c r="C176" s="86" t="inlineStr">
        <is>
          <t>40</t>
        </is>
      </c>
      <c r="D176" s="86" t="inlineStr">
        <is>
          <t>2</t>
        </is>
      </c>
      <c r="E176" s="255">
        <f>ROUNDUP((C176/2+1),0)*D176</f>
        <v/>
      </c>
      <c r="F176" s="85" t="inlineStr">
        <is>
          <t>2</t>
        </is>
      </c>
      <c r="G176" s="86" t="inlineStr">
        <is>
          <t>3%</t>
        </is>
      </c>
      <c r="H176" s="86" t="inlineStr">
        <is>
          <t>3%</t>
        </is>
      </c>
      <c r="I176" s="86" t="inlineStr">
        <is>
          <t>3%</t>
        </is>
      </c>
      <c r="J176" s="86" t="inlineStr">
        <is>
          <t>3%</t>
        </is>
      </c>
      <c r="K176" s="86" t="inlineStr">
        <is>
          <t>3%</t>
        </is>
      </c>
      <c r="L176" s="86" t="inlineStr">
        <is>
          <t>1%</t>
        </is>
      </c>
      <c r="M176" s="236" t="inlineStr">
        <is>
          <t>1%</t>
        </is>
      </c>
    </row>
    <row r="177" ht="24" customHeight="1">
      <c r="A177" s="393" t="inlineStr">
        <is>
          <t>4级</t>
        </is>
      </c>
      <c r="B177" s="85" t="inlineStr">
        <is>
          <t>4</t>
        </is>
      </c>
      <c r="C177" s="86" t="inlineStr">
        <is>
          <t>60</t>
        </is>
      </c>
      <c r="D177" s="86" t="inlineStr">
        <is>
          <t>3</t>
        </is>
      </c>
      <c r="E177" s="255">
        <f>ROUNDUP((C177/2+1),0)*D177</f>
        <v/>
      </c>
      <c r="F177" s="85" t="inlineStr">
        <is>
          <t>3</t>
        </is>
      </c>
      <c r="G177" s="86" t="inlineStr">
        <is>
          <t>4%</t>
        </is>
      </c>
      <c r="H177" s="86" t="inlineStr">
        <is>
          <t>4%</t>
        </is>
      </c>
      <c r="I177" s="86" t="inlineStr">
        <is>
          <t>4%</t>
        </is>
      </c>
      <c r="J177" s="86" t="inlineStr">
        <is>
          <t>4%</t>
        </is>
      </c>
      <c r="K177" s="86" t="inlineStr">
        <is>
          <t>4%</t>
        </is>
      </c>
      <c r="L177" s="86" t="inlineStr">
        <is>
          <t>1%</t>
        </is>
      </c>
      <c r="M177" s="236" t="inlineStr">
        <is>
          <t>1%</t>
        </is>
      </c>
    </row>
    <row r="178" ht="24" customHeight="1">
      <c r="A178" s="393" t="inlineStr">
        <is>
          <t>5级</t>
        </is>
      </c>
      <c r="B178" s="85" t="inlineStr">
        <is>
          <t>5</t>
        </is>
      </c>
      <c r="C178" s="86" t="inlineStr">
        <is>
          <t>88</t>
        </is>
      </c>
      <c r="D178" s="86" t="inlineStr">
        <is>
          <t>3</t>
        </is>
      </c>
      <c r="E178" s="255">
        <f>ROUNDUP((C178/2+1),0)*D178</f>
        <v/>
      </c>
      <c r="F178" s="85" t="inlineStr">
        <is>
          <t>4</t>
        </is>
      </c>
      <c r="G178" s="86" t="inlineStr">
        <is>
          <t>5%</t>
        </is>
      </c>
      <c r="H178" s="86" t="inlineStr">
        <is>
          <t>5%</t>
        </is>
      </c>
      <c r="I178" s="86" t="inlineStr">
        <is>
          <t>5%</t>
        </is>
      </c>
      <c r="J178" s="86" t="inlineStr">
        <is>
          <t>5%</t>
        </is>
      </c>
      <c r="K178" s="86" t="inlineStr">
        <is>
          <t>5%</t>
        </is>
      </c>
      <c r="L178" s="86" t="inlineStr">
        <is>
          <t>1.5%</t>
        </is>
      </c>
      <c r="M178" s="236" t="inlineStr">
        <is>
          <t>1.5%</t>
        </is>
      </c>
    </row>
    <row r="179" ht="24" customHeight="1">
      <c r="A179" s="393" t="inlineStr">
        <is>
          <t>6级</t>
        </is>
      </c>
      <c r="B179" s="85" t="inlineStr">
        <is>
          <t>6</t>
        </is>
      </c>
      <c r="C179" s="86" t="inlineStr">
        <is>
          <t>108</t>
        </is>
      </c>
      <c r="D179" s="86" t="inlineStr">
        <is>
          <t>4</t>
        </is>
      </c>
      <c r="E179" s="255">
        <f>ROUNDUP((C179/2+1),0)*D179</f>
        <v/>
      </c>
      <c r="F179" s="85" t="inlineStr">
        <is>
          <t>5</t>
        </is>
      </c>
      <c r="G179" s="86" t="inlineStr">
        <is>
          <t>6%</t>
        </is>
      </c>
      <c r="H179" s="86" t="inlineStr">
        <is>
          <t>6%</t>
        </is>
      </c>
      <c r="I179" s="86" t="inlineStr">
        <is>
          <t>6%</t>
        </is>
      </c>
      <c r="J179" s="86" t="inlineStr">
        <is>
          <t>6%</t>
        </is>
      </c>
      <c r="K179" s="86" t="inlineStr">
        <is>
          <t>6%</t>
        </is>
      </c>
      <c r="L179" s="86" t="inlineStr">
        <is>
          <t>2%</t>
        </is>
      </c>
      <c r="M179" s="236" t="inlineStr">
        <is>
          <t>2%</t>
        </is>
      </c>
    </row>
    <row r="180" ht="24" customHeight="1">
      <c r="A180" s="393" t="inlineStr">
        <is>
          <t>7级</t>
        </is>
      </c>
      <c r="B180" s="82" t="inlineStr">
        <is>
          <t>8</t>
        </is>
      </c>
      <c r="C180" s="83" t="inlineStr">
        <is>
          <t>118</t>
        </is>
      </c>
      <c r="D180" s="83" t="inlineStr">
        <is>
          <t>4</t>
        </is>
      </c>
      <c r="E180" s="255">
        <f>ROUNDUP((C180/2+1),0)*D180</f>
        <v/>
      </c>
      <c r="F180" s="85" t="inlineStr">
        <is>
          <t>6</t>
        </is>
      </c>
      <c r="G180" s="86" t="inlineStr">
        <is>
          <t>7%</t>
        </is>
      </c>
      <c r="H180" s="86" t="inlineStr">
        <is>
          <t>7%</t>
        </is>
      </c>
      <c r="I180" s="86" t="inlineStr">
        <is>
          <t>7%</t>
        </is>
      </c>
      <c r="J180" s="86" t="inlineStr">
        <is>
          <t>7%</t>
        </is>
      </c>
      <c r="K180" s="86" t="inlineStr">
        <is>
          <t>7%</t>
        </is>
      </c>
      <c r="L180" s="86" t="inlineStr">
        <is>
          <t>2.5%</t>
        </is>
      </c>
      <c r="M180" s="236" t="inlineStr">
        <is>
          <t>2.5%</t>
        </is>
      </c>
    </row>
    <row r="181" ht="24" customHeight="1">
      <c r="A181" s="393" t="inlineStr">
        <is>
          <t>8级</t>
        </is>
      </c>
      <c r="B181" s="85" t="inlineStr">
        <is>
          <t>10</t>
        </is>
      </c>
      <c r="C181" s="86" t="inlineStr">
        <is>
          <t>136</t>
        </is>
      </c>
      <c r="D181" s="86" t="inlineStr">
        <is>
          <t>5</t>
        </is>
      </c>
      <c r="E181" s="255">
        <f>ROUNDUP((C181/2+1),0)*D181</f>
        <v/>
      </c>
      <c r="F181" s="85" t="inlineStr">
        <is>
          <t>7</t>
        </is>
      </c>
      <c r="G181" s="86" t="inlineStr">
        <is>
          <t>8%</t>
        </is>
      </c>
      <c r="H181" s="86" t="inlineStr">
        <is>
          <t>8%</t>
        </is>
      </c>
      <c r="I181" s="86" t="inlineStr">
        <is>
          <t>8%</t>
        </is>
      </c>
      <c r="J181" s="86" t="inlineStr">
        <is>
          <t>8%</t>
        </is>
      </c>
      <c r="K181" s="86" t="inlineStr">
        <is>
          <t>8%</t>
        </is>
      </c>
      <c r="L181" s="86" t="inlineStr">
        <is>
          <t>3%</t>
        </is>
      </c>
      <c r="M181" s="236" t="inlineStr">
        <is>
          <t>3%</t>
        </is>
      </c>
    </row>
    <row r="182" ht="24" customHeight="1">
      <c r="A182" s="393" t="inlineStr">
        <is>
          <t>9级</t>
        </is>
      </c>
      <c r="B182" s="85" t="inlineStr">
        <is>
          <t>12</t>
        </is>
      </c>
      <c r="C182" s="86" t="inlineStr">
        <is>
          <t>168</t>
        </is>
      </c>
      <c r="D182" s="86" t="inlineStr">
        <is>
          <t>5</t>
        </is>
      </c>
      <c r="E182" s="255">
        <f>ROUNDUP((C182/2+1),0)*D182</f>
        <v/>
      </c>
      <c r="F182" s="85" t="inlineStr">
        <is>
          <t>8</t>
        </is>
      </c>
      <c r="G182" s="86" t="inlineStr">
        <is>
          <t>9%</t>
        </is>
      </c>
      <c r="H182" s="86" t="inlineStr">
        <is>
          <t>9%</t>
        </is>
      </c>
      <c r="I182" s="86" t="inlineStr">
        <is>
          <t>9%</t>
        </is>
      </c>
      <c r="J182" s="86" t="inlineStr">
        <is>
          <t>9%</t>
        </is>
      </c>
      <c r="K182" s="86" t="inlineStr">
        <is>
          <t>9%</t>
        </is>
      </c>
      <c r="L182" s="86" t="inlineStr">
        <is>
          <t>4%</t>
        </is>
      </c>
      <c r="M182" s="236" t="inlineStr">
        <is>
          <t>4%</t>
        </is>
      </c>
    </row>
    <row r="183" ht="24" customHeight="1">
      <c r="A183" s="393" t="inlineStr">
        <is>
          <t>10级</t>
        </is>
      </c>
      <c r="B183" s="85" t="inlineStr">
        <is>
          <t>14</t>
        </is>
      </c>
      <c r="C183" s="86" t="inlineStr">
        <is>
          <t>198</t>
        </is>
      </c>
      <c r="D183" s="86" t="inlineStr">
        <is>
          <t>6</t>
        </is>
      </c>
      <c r="E183" s="255">
        <f>ROUNDUP((C183/2+1),0)*D183</f>
        <v/>
      </c>
      <c r="F183" s="85" t="inlineStr">
        <is>
          <t>9</t>
        </is>
      </c>
      <c r="G183" s="86" t="inlineStr">
        <is>
          <t>10%</t>
        </is>
      </c>
      <c r="H183" s="86" t="inlineStr">
        <is>
          <t>10%</t>
        </is>
      </c>
      <c r="I183" s="86" t="inlineStr">
        <is>
          <t>10%</t>
        </is>
      </c>
      <c r="J183" s="86" t="inlineStr">
        <is>
          <t>10%</t>
        </is>
      </c>
      <c r="K183" s="86" t="inlineStr">
        <is>
          <t>10%</t>
        </is>
      </c>
      <c r="L183" s="86" t="inlineStr">
        <is>
          <t>5%</t>
        </is>
      </c>
      <c r="M183" s="236" t="inlineStr">
        <is>
          <t>5%</t>
        </is>
      </c>
    </row>
    <row r="184" ht="24" customHeight="1">
      <c r="A184" s="393" t="inlineStr">
        <is>
          <t>11级</t>
        </is>
      </c>
      <c r="B184" s="82" t="inlineStr">
        <is>
          <t>16</t>
        </is>
      </c>
      <c r="C184" s="83" t="inlineStr">
        <is>
          <t>240</t>
        </is>
      </c>
      <c r="D184" s="83" t="inlineStr">
        <is>
          <t>6</t>
        </is>
      </c>
      <c r="E184" s="255">
        <f>ROUNDUP((C184/2+1),0)*D184</f>
        <v/>
      </c>
      <c r="F184" s="82" t="inlineStr">
        <is>
          <t>10</t>
        </is>
      </c>
      <c r="G184" s="86" t="inlineStr">
        <is>
          <t>11%</t>
        </is>
      </c>
      <c r="H184" s="86" t="inlineStr">
        <is>
          <t>11%</t>
        </is>
      </c>
      <c r="I184" s="86" t="inlineStr">
        <is>
          <t>11%</t>
        </is>
      </c>
      <c r="J184" s="86" t="inlineStr">
        <is>
          <t>11%</t>
        </is>
      </c>
      <c r="K184" s="86" t="inlineStr">
        <is>
          <t>11%</t>
        </is>
      </c>
      <c r="L184" s="86" t="inlineStr">
        <is>
          <t>6%</t>
        </is>
      </c>
      <c r="M184" s="236" t="inlineStr">
        <is>
          <t>6%</t>
        </is>
      </c>
    </row>
    <row r="185" ht="24" customHeight="1">
      <c r="A185" s="393" t="inlineStr">
        <is>
          <t>12级</t>
        </is>
      </c>
      <c r="B185" s="82" t="inlineStr">
        <is>
          <t>19</t>
        </is>
      </c>
      <c r="C185" s="83" t="inlineStr">
        <is>
          <t>240</t>
        </is>
      </c>
      <c r="D185" s="83" t="inlineStr">
        <is>
          <t>7</t>
        </is>
      </c>
      <c r="E185" s="255">
        <f>ROUNDUP((C185/2+1),0)*D185</f>
        <v/>
      </c>
      <c r="F185" s="82" t="inlineStr">
        <is>
          <t>11</t>
        </is>
      </c>
      <c r="G185" s="86" t="inlineStr">
        <is>
          <t>12%</t>
        </is>
      </c>
      <c r="H185" s="86" t="inlineStr">
        <is>
          <t>12%</t>
        </is>
      </c>
      <c r="I185" s="86" t="inlineStr">
        <is>
          <t>12%</t>
        </is>
      </c>
      <c r="J185" s="86" t="inlineStr">
        <is>
          <t>12%</t>
        </is>
      </c>
      <c r="K185" s="86" t="inlineStr">
        <is>
          <t>12%</t>
        </is>
      </c>
      <c r="L185" s="86" t="inlineStr">
        <is>
          <t>7%</t>
        </is>
      </c>
      <c r="M185" s="236" t="inlineStr">
        <is>
          <t>7%</t>
        </is>
      </c>
    </row>
    <row r="186" ht="24" customHeight="1">
      <c r="A186" s="393" t="inlineStr">
        <is>
          <t>13级</t>
        </is>
      </c>
      <c r="B186" s="82" t="inlineStr">
        <is>
          <t>22</t>
        </is>
      </c>
      <c r="C186" s="83" t="inlineStr">
        <is>
          <t>320</t>
        </is>
      </c>
      <c r="D186" s="83" t="inlineStr">
        <is>
          <t>7</t>
        </is>
      </c>
      <c r="E186" s="255">
        <f>ROUNDUP((C186/2+1),0)*D186</f>
        <v/>
      </c>
      <c r="F186" s="82" t="inlineStr">
        <is>
          <t>12</t>
        </is>
      </c>
      <c r="G186" s="86" t="inlineStr">
        <is>
          <t>13%</t>
        </is>
      </c>
      <c r="H186" s="86" t="inlineStr">
        <is>
          <t>13%</t>
        </is>
      </c>
      <c r="I186" s="86" t="inlineStr">
        <is>
          <t>13%</t>
        </is>
      </c>
      <c r="J186" s="86" t="inlineStr">
        <is>
          <t>13%</t>
        </is>
      </c>
      <c r="K186" s="86" t="inlineStr">
        <is>
          <t>13%</t>
        </is>
      </c>
      <c r="L186" s="86" t="inlineStr">
        <is>
          <t>8%</t>
        </is>
      </c>
      <c r="M186" s="236" t="inlineStr">
        <is>
          <t>8%</t>
        </is>
      </c>
    </row>
    <row r="187" ht="24" customHeight="1">
      <c r="A187" s="393" t="inlineStr">
        <is>
          <t>14级</t>
        </is>
      </c>
      <c r="B187" s="82" t="inlineStr">
        <is>
          <t>25</t>
        </is>
      </c>
      <c r="C187" s="83" t="inlineStr">
        <is>
          <t>360</t>
        </is>
      </c>
      <c r="D187" s="83" t="inlineStr">
        <is>
          <t>8</t>
        </is>
      </c>
      <c r="E187" s="255">
        <f>ROUNDUP((C187/2+1),0)*D187</f>
        <v/>
      </c>
      <c r="F187" s="82" t="inlineStr">
        <is>
          <t>13</t>
        </is>
      </c>
      <c r="G187" s="86" t="inlineStr">
        <is>
          <t>14%</t>
        </is>
      </c>
      <c r="H187" s="86" t="inlineStr">
        <is>
          <t>14%</t>
        </is>
      </c>
      <c r="I187" s="86" t="inlineStr">
        <is>
          <t>14%</t>
        </is>
      </c>
      <c r="J187" s="86" t="inlineStr">
        <is>
          <t>14%</t>
        </is>
      </c>
      <c r="K187" s="86" t="inlineStr">
        <is>
          <t>14%</t>
        </is>
      </c>
      <c r="L187" s="86" t="inlineStr">
        <is>
          <t>9%</t>
        </is>
      </c>
      <c r="M187" s="236" t="inlineStr">
        <is>
          <t>9%</t>
        </is>
      </c>
    </row>
    <row r="188" ht="24" customHeight="1">
      <c r="A188" s="393" t="inlineStr">
        <is>
          <t>15级</t>
        </is>
      </c>
      <c r="B188" s="85" t="inlineStr">
        <is>
          <t>29</t>
        </is>
      </c>
      <c r="C188" s="86" t="inlineStr">
        <is>
          <t>420</t>
        </is>
      </c>
      <c r="D188" s="86" t="inlineStr">
        <is>
          <t>8</t>
        </is>
      </c>
      <c r="E188" s="255">
        <f>ROUNDUP((C188/2+1),0)*D188</f>
        <v/>
      </c>
      <c r="F188" s="82" t="inlineStr">
        <is>
          <t>14</t>
        </is>
      </c>
      <c r="G188" s="86" t="inlineStr">
        <is>
          <t>16%</t>
        </is>
      </c>
      <c r="H188" s="86" t="inlineStr">
        <is>
          <t>16%</t>
        </is>
      </c>
      <c r="I188" s="86" t="inlineStr">
        <is>
          <t>16%</t>
        </is>
      </c>
      <c r="J188" s="86" t="inlineStr">
        <is>
          <t>16%</t>
        </is>
      </c>
      <c r="K188" s="86" t="inlineStr">
        <is>
          <t>16%</t>
        </is>
      </c>
      <c r="L188" s="86" t="inlineStr">
        <is>
          <t>10%</t>
        </is>
      </c>
      <c r="M188" s="236" t="inlineStr">
        <is>
          <t>10%</t>
        </is>
      </c>
    </row>
    <row r="189" ht="24" customHeight="1">
      <c r="A189" s="393" t="inlineStr">
        <is>
          <t>16级</t>
        </is>
      </c>
      <c r="B189" s="82" t="inlineStr">
        <is>
          <t>33</t>
        </is>
      </c>
      <c r="C189" s="83" t="inlineStr">
        <is>
          <t>480</t>
        </is>
      </c>
      <c r="D189" s="83" t="inlineStr">
        <is>
          <t>9</t>
        </is>
      </c>
      <c r="E189" s="255">
        <f>ROUNDUP((C189/2+1),0)*D189</f>
        <v/>
      </c>
      <c r="F189" s="82" t="inlineStr">
        <is>
          <t>16</t>
        </is>
      </c>
      <c r="G189" s="86" t="inlineStr">
        <is>
          <t>18%</t>
        </is>
      </c>
      <c r="H189" s="86" t="inlineStr">
        <is>
          <t>18%</t>
        </is>
      </c>
      <c r="I189" s="86" t="inlineStr">
        <is>
          <t>18%</t>
        </is>
      </c>
      <c r="J189" s="86" t="inlineStr">
        <is>
          <t>18%</t>
        </is>
      </c>
      <c r="K189" s="86" t="inlineStr">
        <is>
          <t>18%</t>
        </is>
      </c>
      <c r="L189" s="86" t="inlineStr">
        <is>
          <t>11%</t>
        </is>
      </c>
      <c r="M189" s="236" t="inlineStr">
        <is>
          <t>11%</t>
        </is>
      </c>
    </row>
    <row r="190" ht="24" customHeight="1">
      <c r="A190" s="393" t="inlineStr">
        <is>
          <t>17级</t>
        </is>
      </c>
      <c r="B190" s="85" t="inlineStr">
        <is>
          <t>37</t>
        </is>
      </c>
      <c r="C190" s="86" t="inlineStr">
        <is>
          <t>550</t>
        </is>
      </c>
      <c r="D190" s="86" t="inlineStr">
        <is>
          <t>9</t>
        </is>
      </c>
      <c r="E190" s="255">
        <f>ROUNDUP((C190/2+1),0)*D190</f>
        <v/>
      </c>
      <c r="F190" s="85" t="inlineStr">
        <is>
          <t>18</t>
        </is>
      </c>
      <c r="G190" s="86" t="inlineStr">
        <is>
          <t>20%</t>
        </is>
      </c>
      <c r="H190" s="86" t="inlineStr">
        <is>
          <t>20%</t>
        </is>
      </c>
      <c r="I190" s="86" t="inlineStr">
        <is>
          <t>20%</t>
        </is>
      </c>
      <c r="J190" s="86" t="inlineStr">
        <is>
          <t>20%</t>
        </is>
      </c>
      <c r="K190" s="86" t="inlineStr">
        <is>
          <t>20%</t>
        </is>
      </c>
      <c r="L190" s="86" t="inlineStr">
        <is>
          <t>12%</t>
        </is>
      </c>
      <c r="M190" s="236" t="inlineStr">
        <is>
          <t>12%</t>
        </is>
      </c>
    </row>
    <row r="191" ht="24" customHeight="1">
      <c r="A191" s="393" t="inlineStr">
        <is>
          <t>18级</t>
        </is>
      </c>
      <c r="B191" s="85" t="inlineStr">
        <is>
          <t>41</t>
        </is>
      </c>
      <c r="C191" s="86" t="inlineStr">
        <is>
          <t>600</t>
        </is>
      </c>
      <c r="D191" s="86" t="inlineStr">
        <is>
          <t>10</t>
        </is>
      </c>
      <c r="E191" s="255">
        <f>ROUNDUP((C191/2+1),0)*D191</f>
        <v/>
      </c>
      <c r="F191" s="82" t="inlineStr">
        <is>
          <t>20</t>
        </is>
      </c>
      <c r="G191" s="86" t="inlineStr">
        <is>
          <t>22%</t>
        </is>
      </c>
      <c r="H191" s="86" t="inlineStr">
        <is>
          <t>22%</t>
        </is>
      </c>
      <c r="I191" s="86" t="inlineStr">
        <is>
          <t>22%</t>
        </is>
      </c>
      <c r="J191" s="86" t="inlineStr">
        <is>
          <t>22%</t>
        </is>
      </c>
      <c r="K191" s="86" t="inlineStr">
        <is>
          <t>22%</t>
        </is>
      </c>
      <c r="L191" s="86" t="inlineStr">
        <is>
          <t>13%</t>
        </is>
      </c>
      <c r="M191" s="236" t="inlineStr">
        <is>
          <t>13%</t>
        </is>
      </c>
    </row>
    <row r="192" ht="24" customHeight="1">
      <c r="A192" s="393" t="inlineStr">
        <is>
          <t>19级</t>
        </is>
      </c>
      <c r="B192" s="82" t="inlineStr">
        <is>
          <t>46</t>
        </is>
      </c>
      <c r="C192" s="83" t="inlineStr">
        <is>
          <t>660</t>
        </is>
      </c>
      <c r="D192" s="83" t="inlineStr">
        <is>
          <t>10</t>
        </is>
      </c>
      <c r="E192" s="84">
        <f>ROUNDUP((C192/2+1),0)*D192</f>
        <v/>
      </c>
      <c r="F192" s="237" t="inlineStr">
        <is>
          <t>22</t>
        </is>
      </c>
      <c r="G192" s="83" t="inlineStr">
        <is>
          <t>24%</t>
        </is>
      </c>
      <c r="H192" s="83" t="inlineStr">
        <is>
          <t>24%</t>
        </is>
      </c>
      <c r="I192" s="83" t="inlineStr">
        <is>
          <t>24%</t>
        </is>
      </c>
      <c r="J192" s="83" t="inlineStr">
        <is>
          <t>24%</t>
        </is>
      </c>
      <c r="K192" s="83" t="inlineStr">
        <is>
          <t>24%</t>
        </is>
      </c>
      <c r="L192" s="83" t="inlineStr">
        <is>
          <t>14%</t>
        </is>
      </c>
      <c r="M192" s="84" t="inlineStr">
        <is>
          <t>14%</t>
        </is>
      </c>
    </row>
    <row r="193" ht="24" customHeight="1">
      <c r="A193" s="393" t="inlineStr">
        <is>
          <t>20级</t>
        </is>
      </c>
      <c r="B193" s="210" t="inlineStr">
        <is>
          <t>51</t>
        </is>
      </c>
      <c r="D193" s="1395" t="inlineStr">
        <is>
          <t>10</t>
        </is>
      </c>
      <c r="E193" s="1396">
        <f>ROUNDUP((C193/2+1),0)*D193</f>
        <v/>
      </c>
      <c r="F193" s="82" t="inlineStr">
        <is>
          <t>24</t>
        </is>
      </c>
      <c r="G193" s="86" t="inlineStr">
        <is>
          <t>26%</t>
        </is>
      </c>
      <c r="H193" s="86" t="inlineStr">
        <is>
          <t>26%</t>
        </is>
      </c>
      <c r="I193" s="86" t="inlineStr">
        <is>
          <t>26%</t>
        </is>
      </c>
      <c r="J193" s="86" t="inlineStr">
        <is>
          <t>26%</t>
        </is>
      </c>
      <c r="K193" s="86" t="inlineStr">
        <is>
          <t>27%</t>
        </is>
      </c>
      <c r="L193" s="83" t="inlineStr">
        <is>
          <t>16%</t>
        </is>
      </c>
      <c r="M193" s="84" t="inlineStr">
        <is>
          <t>16%</t>
        </is>
      </c>
    </row>
    <row r="194" ht="24" customHeight="1">
      <c r="A194" s="393" t="inlineStr">
        <is>
          <t>21级</t>
        </is>
      </c>
      <c r="B194" s="85" t="inlineStr">
        <is>
          <t>56</t>
        </is>
      </c>
      <c r="C194" s="86" t="inlineStr">
        <is>
          <t>840</t>
        </is>
      </c>
      <c r="D194" s="86" t="inlineStr">
        <is>
          <t>11</t>
        </is>
      </c>
      <c r="E194" s="255">
        <f>ROUNDUP((C194/2+1),0)*D194</f>
        <v/>
      </c>
      <c r="F194" s="82" t="inlineStr">
        <is>
          <t>26</t>
        </is>
      </c>
      <c r="G194" s="86" t="inlineStr">
        <is>
          <t>28%</t>
        </is>
      </c>
      <c r="H194" s="86" t="inlineStr">
        <is>
          <t>28%</t>
        </is>
      </c>
      <c r="I194" s="86" t="inlineStr">
        <is>
          <t>28%</t>
        </is>
      </c>
      <c r="J194" s="86" t="inlineStr">
        <is>
          <t>28%</t>
        </is>
      </c>
      <c r="K194" s="86" t="inlineStr">
        <is>
          <t>30%</t>
        </is>
      </c>
      <c r="L194" s="83" t="inlineStr">
        <is>
          <t>18%</t>
        </is>
      </c>
      <c r="M194" s="84" t="inlineStr">
        <is>
          <t>18%</t>
        </is>
      </c>
    </row>
    <row r="195" ht="24" customHeight="1">
      <c r="A195" s="393" t="inlineStr">
        <is>
          <t>22级</t>
        </is>
      </c>
      <c r="B195" s="210" t="inlineStr">
        <is>
          <t>62</t>
        </is>
      </c>
      <c r="D195" s="1395" t="inlineStr">
        <is>
          <t>11</t>
        </is>
      </c>
      <c r="E195" s="1396">
        <f>ROUNDUP((C195/2+1),0)*D195</f>
        <v/>
      </c>
      <c r="F195" s="82" t="inlineStr">
        <is>
          <t>29</t>
        </is>
      </c>
      <c r="G195" s="86" t="inlineStr">
        <is>
          <t>31%</t>
        </is>
      </c>
      <c r="H195" s="86" t="inlineStr">
        <is>
          <t>31%</t>
        </is>
      </c>
      <c r="I195" s="86" t="inlineStr">
        <is>
          <t>31%</t>
        </is>
      </c>
      <c r="J195" s="86" t="inlineStr">
        <is>
          <t>31%</t>
        </is>
      </c>
      <c r="K195" s="86" t="inlineStr">
        <is>
          <t>33%</t>
        </is>
      </c>
      <c r="L195" s="83" t="inlineStr">
        <is>
          <t>20%</t>
        </is>
      </c>
      <c r="M195" s="84" t="inlineStr">
        <is>
          <t>20%</t>
        </is>
      </c>
    </row>
    <row r="196" ht="24" customHeight="1">
      <c r="A196" s="393" t="inlineStr">
        <is>
          <t>23级</t>
        </is>
      </c>
      <c r="B196" s="85" t="inlineStr">
        <is>
          <t>68</t>
        </is>
      </c>
      <c r="C196" s="86" t="inlineStr">
        <is>
          <t>1020</t>
        </is>
      </c>
      <c r="D196" s="86" t="inlineStr">
        <is>
          <t>11</t>
        </is>
      </c>
      <c r="E196" s="255">
        <f>ROUNDUP((C196/2+1),0)*D196</f>
        <v/>
      </c>
      <c r="F196" s="82" t="inlineStr">
        <is>
          <t>32</t>
        </is>
      </c>
      <c r="G196" s="86" t="inlineStr">
        <is>
          <t>34%</t>
        </is>
      </c>
      <c r="H196" s="86" t="inlineStr">
        <is>
          <t>34%</t>
        </is>
      </c>
      <c r="I196" s="86" t="inlineStr">
        <is>
          <t>34%</t>
        </is>
      </c>
      <c r="J196" s="86" t="inlineStr">
        <is>
          <t>34%</t>
        </is>
      </c>
      <c r="K196" s="86" t="inlineStr">
        <is>
          <t>36%</t>
        </is>
      </c>
      <c r="L196" s="83" t="inlineStr">
        <is>
          <t>22%</t>
        </is>
      </c>
      <c r="M196" s="84" t="inlineStr">
        <is>
          <t>22%</t>
        </is>
      </c>
    </row>
    <row r="197" ht="24" customHeight="1">
      <c r="A197" s="393" t="inlineStr">
        <is>
          <t>24级</t>
        </is>
      </c>
      <c r="B197" s="210" t="inlineStr">
        <is>
          <t>75</t>
        </is>
      </c>
      <c r="E197" s="1396">
        <f>ROUNDUP((C197/2+1),0)*D197</f>
        <v/>
      </c>
      <c r="F197" s="1246" t="inlineStr">
        <is>
          <t>36</t>
        </is>
      </c>
      <c r="G197" s="86" t="inlineStr">
        <is>
          <t>37%</t>
        </is>
      </c>
      <c r="H197" s="86" t="inlineStr">
        <is>
          <t>37%</t>
        </is>
      </c>
      <c r="I197" s="86" t="inlineStr">
        <is>
          <t>37%</t>
        </is>
      </c>
      <c r="J197" s="86" t="inlineStr">
        <is>
          <t>37%</t>
        </is>
      </c>
      <c r="K197" s="86" t="inlineStr">
        <is>
          <t>39%</t>
        </is>
      </c>
      <c r="L197" s="83" t="inlineStr">
        <is>
          <t>24%</t>
        </is>
      </c>
      <c r="M197" s="84" t="inlineStr">
        <is>
          <t>24%</t>
        </is>
      </c>
    </row>
    <row r="198" ht="24" customHeight="1">
      <c r="A198" s="393" t="inlineStr">
        <is>
          <t>25级</t>
        </is>
      </c>
      <c r="B198" s="210" t="inlineStr">
        <is>
          <t>82</t>
        </is>
      </c>
      <c r="E198" s="1396">
        <f>ROUNDUP((C198/2+1),0)*D198</f>
        <v/>
      </c>
      <c r="F198" s="1246" t="inlineStr">
        <is>
          <t>40</t>
        </is>
      </c>
      <c r="G198" s="86" t="inlineStr">
        <is>
          <t>40%</t>
        </is>
      </c>
      <c r="H198" s="86" t="inlineStr">
        <is>
          <t>40%</t>
        </is>
      </c>
      <c r="I198" s="86" t="inlineStr">
        <is>
          <t>40%</t>
        </is>
      </c>
      <c r="J198" s="86" t="inlineStr">
        <is>
          <t>40%</t>
        </is>
      </c>
      <c r="K198" s="86" t="inlineStr">
        <is>
          <t>42%</t>
        </is>
      </c>
      <c r="L198" s="83" t="inlineStr">
        <is>
          <t>26%</t>
        </is>
      </c>
      <c r="M198" s="84" t="inlineStr">
        <is>
          <t>26%</t>
        </is>
      </c>
    </row>
    <row r="199" ht="24" customHeight="1">
      <c r="A199" s="393" t="inlineStr">
        <is>
          <t>26级</t>
        </is>
      </c>
      <c r="B199" s="85" t="inlineStr">
        <is>
          <t>90</t>
        </is>
      </c>
      <c r="C199" s="86" t="inlineStr">
        <is>
          <t>1480</t>
        </is>
      </c>
      <c r="D199" s="86" t="inlineStr">
        <is>
          <t>12</t>
        </is>
      </c>
      <c r="E199" s="255">
        <f>ROUNDUP((C199/2+1),0)*D199</f>
        <v/>
      </c>
      <c r="F199" s="82" t="inlineStr">
        <is>
          <t>45</t>
        </is>
      </c>
      <c r="G199" s="86" t="inlineStr">
        <is>
          <t>43%</t>
        </is>
      </c>
      <c r="H199" s="86" t="inlineStr">
        <is>
          <t>43%</t>
        </is>
      </c>
      <c r="I199" s="86" t="inlineStr">
        <is>
          <t>43%</t>
        </is>
      </c>
      <c r="J199" s="86" t="inlineStr">
        <is>
          <t>43%</t>
        </is>
      </c>
      <c r="K199" s="86" t="inlineStr">
        <is>
          <t>46%</t>
        </is>
      </c>
      <c r="L199" s="83" t="inlineStr">
        <is>
          <t>28%</t>
        </is>
      </c>
      <c r="M199" s="84" t="inlineStr">
        <is>
          <t>28%</t>
        </is>
      </c>
    </row>
    <row r="200" ht="24" customHeight="1">
      <c r="A200" s="393" t="inlineStr">
        <is>
          <t>27级</t>
        </is>
      </c>
      <c r="B200" s="210" t="inlineStr">
        <is>
          <t>98</t>
        </is>
      </c>
      <c r="E200" s="1396">
        <f>ROUNDUP((C200/2+1),0)*D200</f>
        <v/>
      </c>
      <c r="F200" s="1246" t="inlineStr">
        <is>
          <t>50</t>
        </is>
      </c>
      <c r="G200" s="86" t="inlineStr">
        <is>
          <t>47%</t>
        </is>
      </c>
      <c r="H200" s="86" t="inlineStr">
        <is>
          <t>47%</t>
        </is>
      </c>
      <c r="I200" s="86" t="inlineStr">
        <is>
          <t>47%</t>
        </is>
      </c>
      <c r="J200" s="86" t="inlineStr">
        <is>
          <t>47%</t>
        </is>
      </c>
      <c r="K200" s="86" t="inlineStr">
        <is>
          <t>50%</t>
        </is>
      </c>
      <c r="L200" s="83" t="inlineStr">
        <is>
          <t>30%</t>
        </is>
      </c>
      <c r="M200" s="84" t="inlineStr">
        <is>
          <t>30%</t>
        </is>
      </c>
    </row>
    <row r="201" ht="24" customHeight="1">
      <c r="A201" s="393" t="inlineStr">
        <is>
          <t>28级</t>
        </is>
      </c>
      <c r="B201" s="210" t="inlineStr">
        <is>
          <t>107</t>
        </is>
      </c>
      <c r="E201" s="1396">
        <f>ROUNDUP((C201/2+1),0)*D201</f>
        <v/>
      </c>
      <c r="F201" s="1246" t="inlineStr">
        <is>
          <t>55</t>
        </is>
      </c>
      <c r="G201" s="1395" t="inlineStr">
        <is>
          <t>51%</t>
        </is>
      </c>
      <c r="H201" s="1395" t="inlineStr">
        <is>
          <t>51%</t>
        </is>
      </c>
      <c r="I201" s="1395" t="inlineStr">
        <is>
          <t>51%</t>
        </is>
      </c>
      <c r="J201" s="1395" t="inlineStr">
        <is>
          <t>51%</t>
        </is>
      </c>
      <c r="K201" s="1395" t="inlineStr">
        <is>
          <t>54%</t>
        </is>
      </c>
      <c r="L201" s="1247" t="inlineStr">
        <is>
          <t>32%</t>
        </is>
      </c>
      <c r="M201" s="211" t="inlineStr">
        <is>
          <t>32%</t>
        </is>
      </c>
    </row>
    <row r="202" ht="24" customHeight="1">
      <c r="A202" s="393" t="inlineStr">
        <is>
          <t>29级</t>
        </is>
      </c>
      <c r="B202" s="210" t="inlineStr">
        <is>
          <t>116</t>
        </is>
      </c>
      <c r="E202" s="1396">
        <f>ROUNDUP((C202/2+1),0)*D202</f>
        <v/>
      </c>
      <c r="F202" s="1246" t="inlineStr">
        <is>
          <t>60</t>
        </is>
      </c>
      <c r="G202" s="1395" t="inlineStr">
        <is>
          <t>55%</t>
        </is>
      </c>
      <c r="H202" s="1395" t="inlineStr">
        <is>
          <t>55%</t>
        </is>
      </c>
      <c r="I202" s="1395" t="inlineStr">
        <is>
          <t>55%</t>
        </is>
      </c>
      <c r="J202" s="1395" t="inlineStr">
        <is>
          <t>55%</t>
        </is>
      </c>
      <c r="K202" s="1395" t="inlineStr">
        <is>
          <t>58%</t>
        </is>
      </c>
      <c r="L202" s="1247" t="inlineStr">
        <is>
          <t>35%</t>
        </is>
      </c>
      <c r="M202" s="211" t="inlineStr">
        <is>
          <t>35%</t>
        </is>
      </c>
    </row>
    <row r="203" ht="24" customHeight="1">
      <c r="A203" s="395" t="inlineStr">
        <is>
          <t>30级</t>
        </is>
      </c>
      <c r="B203" s="256" t="inlineStr">
        <is>
          <t>125</t>
        </is>
      </c>
      <c r="C203" s="91" t="inlineStr">
        <is>
          <t>x</t>
        </is>
      </c>
      <c r="D203" s="91" t="inlineStr">
        <is>
          <t>x</t>
        </is>
      </c>
      <c r="E203" s="692" t="inlineStr">
        <is>
          <t>x</t>
        </is>
      </c>
      <c r="F203" s="89" t="inlineStr">
        <is>
          <t>66</t>
        </is>
      </c>
      <c r="G203" s="139" t="inlineStr">
        <is>
          <t>60%</t>
        </is>
      </c>
      <c r="H203" s="139" t="inlineStr">
        <is>
          <t>60%</t>
        </is>
      </c>
      <c r="I203" s="139" t="inlineStr">
        <is>
          <t>60%</t>
        </is>
      </c>
      <c r="J203" s="139" t="inlineStr">
        <is>
          <t>60%</t>
        </is>
      </c>
      <c r="K203" s="139" t="inlineStr">
        <is>
          <t>62%</t>
        </is>
      </c>
      <c r="L203" s="90" t="inlineStr">
        <is>
          <t>38%</t>
        </is>
      </c>
      <c r="M203" s="224" t="inlineStr">
        <is>
          <t>38%</t>
        </is>
      </c>
    </row>
    <row r="204" ht="24" customHeight="1">
      <c r="A204" s="1397" t="inlineStr"/>
      <c r="B204" s="94" t="n"/>
      <c r="C204" s="94" t="n"/>
      <c r="D204" s="94" t="n"/>
      <c r="E204" s="94" t="n"/>
      <c r="F204" s="94" t="n"/>
      <c r="G204" s="94" t="n"/>
      <c r="H204" s="94" t="n"/>
      <c r="I204" s="94" t="n"/>
      <c r="J204" s="94" t="n"/>
      <c r="K204" s="94" t="n"/>
      <c r="L204" s="94" t="n"/>
      <c r="M204" s="94" t="n"/>
    </row>
    <row r="205" ht="24" customHeight="1">
      <c r="A205" s="386" t="inlineStr">
        <is>
          <t>遗迹征伐</t>
        </is>
      </c>
      <c r="B205" s="386" t="inlineStr">
        <is>
          <t>boss血量</t>
        </is>
      </c>
      <c r="C205" s="386" t="inlineStr">
        <is>
          <t>任务积分</t>
        </is>
      </c>
      <c r="D205" s="386" t="inlineStr">
        <is>
          <t>扫荡积分</t>
        </is>
      </c>
      <c r="E205" s="206" t="inlineStr">
        <is>
          <t>扫荡奖励</t>
        </is>
      </c>
      <c r="F205" s="1398" t="inlineStr">
        <is>
          <t>通关天数</t>
        </is>
      </c>
      <c r="G205" s="795" t="inlineStr">
        <is>
          <t>每周任务</t>
        </is>
      </c>
      <c r="H205" s="795" t="inlineStr">
        <is>
          <t>积分数量</t>
        </is>
      </c>
      <c r="I205" s="795" t="inlineStr">
        <is>
          <t>完成次数</t>
        </is>
      </c>
      <c r="J205" s="795" t="inlineStr">
        <is>
          <t>积分总数</t>
        </is>
      </c>
      <c r="K205" s="795" t="inlineStr">
        <is>
          <t>遗迹商店</t>
        </is>
      </c>
      <c r="L205" s="795" t="inlineStr">
        <is>
          <t>特惠区</t>
        </is>
      </c>
      <c r="M205" s="796" t="inlineStr">
        <is>
          <t>售卖区</t>
        </is>
      </c>
    </row>
    <row r="206" ht="24" customHeight="1">
      <c r="A206" s="1399" t="inlineStr">
        <is>
          <t>异兽幼崽</t>
        </is>
      </c>
      <c r="B206" s="558" t="inlineStr">
        <is>
          <t>150000</t>
        </is>
      </c>
      <c r="C206" s="566" t="inlineStr">
        <is>
          <t>8000</t>
        </is>
      </c>
      <c r="D206" s="566" t="inlineStr">
        <is>
          <t>400</t>
        </is>
      </c>
      <c r="E206" s="684" t="inlineStr">
        <is>
          <t>还魂丹*  5</t>
        </is>
      </c>
      <c r="F206" s="82" t="inlineStr">
        <is>
          <t>1</t>
        </is>
      </c>
      <c r="G206" s="83" t="inlineStr">
        <is>
          <t>登陆 3 次</t>
        </is>
      </c>
      <c r="H206" s="83" t="inlineStr">
        <is>
          <t>1200</t>
        </is>
      </c>
      <c r="I206" s="83" t="inlineStr">
        <is>
          <t>8</t>
        </is>
      </c>
      <c r="J206" s="83">
        <f>H206*I206</f>
        <v/>
      </c>
      <c r="K206" s="83" t="inlineStr">
        <is>
          <t>日引石</t>
        </is>
      </c>
      <c r="L206" s="83" t="inlineStr">
        <is>
          <t>20000</t>
        </is>
      </c>
      <c r="M206" s="84" t="inlineStr">
        <is>
          <t>30000</t>
        </is>
      </c>
    </row>
    <row r="207" ht="24" customHeight="1">
      <c r="A207" s="1382" t="inlineStr">
        <is>
          <t>异兽战士</t>
        </is>
      </c>
      <c r="B207" s="82" t="inlineStr">
        <is>
          <t>320000</t>
        </is>
      </c>
      <c r="C207" s="83" t="inlineStr">
        <is>
          <t>12000</t>
        </is>
      </c>
      <c r="D207" s="83" t="inlineStr">
        <is>
          <t>500</t>
        </is>
      </c>
      <c r="E207" s="222" t="inlineStr">
        <is>
          <t>还魂丹*  6</t>
        </is>
      </c>
      <c r="F207" s="82" t="inlineStr">
        <is>
          <t>1</t>
        </is>
      </c>
      <c r="G207" s="83" t="inlineStr">
        <is>
          <t>挑战 5 次</t>
        </is>
      </c>
      <c r="H207" s="83" t="inlineStr">
        <is>
          <t>2000</t>
        </is>
      </c>
      <c r="I207" s="83" t="inlineStr">
        <is>
          <t>7</t>
        </is>
      </c>
      <c r="J207" s="83">
        <f>H207*I207</f>
        <v/>
      </c>
      <c r="K207" s="83" t="inlineStr">
        <is>
          <t>月引石</t>
        </is>
      </c>
      <c r="L207" s="83" t="inlineStr">
        <is>
          <t>20000</t>
        </is>
      </c>
      <c r="M207" s="84" t="inlineStr">
        <is>
          <t>30000</t>
        </is>
      </c>
    </row>
    <row r="208" ht="24" customHeight="1">
      <c r="A208" s="1382" t="inlineStr">
        <is>
          <t>异兽将领</t>
        </is>
      </c>
      <c r="B208" s="82" t="inlineStr">
        <is>
          <t>640000</t>
        </is>
      </c>
      <c r="C208" s="83" t="inlineStr">
        <is>
          <t>15000</t>
        </is>
      </c>
      <c r="D208" s="83" t="inlineStr">
        <is>
          <t>600</t>
        </is>
      </c>
      <c r="E208" s="222" t="inlineStr">
        <is>
          <t>还魂丹*  8</t>
        </is>
      </c>
      <c r="F208" s="82" t="inlineStr">
        <is>
          <t>1</t>
        </is>
      </c>
      <c r="G208" s="83" t="inlineStr">
        <is>
          <t>征伐 1 次</t>
        </is>
      </c>
      <c r="H208" s="83" t="inlineStr">
        <is>
          <t>800</t>
        </is>
      </c>
      <c r="I208" s="83" t="inlineStr">
        <is>
          <t>7</t>
        </is>
      </c>
      <c r="J208" s="83">
        <f>H208*I208</f>
        <v/>
      </c>
      <c r="K208" s="83" t="inlineStr">
        <is>
          <t>星引石</t>
        </is>
      </c>
      <c r="L208" s="83" t="inlineStr">
        <is>
          <t>20000</t>
        </is>
      </c>
      <c r="M208" s="84" t="inlineStr">
        <is>
          <t>30000</t>
        </is>
      </c>
    </row>
    <row r="209" ht="24" customHeight="1">
      <c r="A209" s="1382" t="inlineStr">
        <is>
          <t>异兽元帅</t>
        </is>
      </c>
      <c r="B209" s="82" t="inlineStr">
        <is>
          <t>910000</t>
        </is>
      </c>
      <c r="C209" s="83" t="inlineStr">
        <is>
          <t>20000</t>
        </is>
      </c>
      <c r="D209" s="83" t="inlineStr">
        <is>
          <t>700</t>
        </is>
      </c>
      <c r="E209" s="222" t="inlineStr">
        <is>
          <t>还魂丹*10</t>
        </is>
      </c>
      <c r="F209" s="82" t="inlineStr">
        <is>
          <t>2</t>
        </is>
      </c>
      <c r="G209" s="83" t="inlineStr">
        <is>
          <t>赛季任务</t>
        </is>
      </c>
      <c r="H209" s="83">
        <f>SUM(C206:C210)</f>
        <v/>
      </c>
      <c r="I209" s="83" t="inlineStr">
        <is>
          <t>1</t>
        </is>
      </c>
      <c r="J209" s="83">
        <f>H209*I209</f>
        <v/>
      </c>
      <c r="K209" s="83" t="inlineStr">
        <is>
          <t>舆图</t>
        </is>
      </c>
      <c r="L209" s="83" t="inlineStr">
        <is>
          <t>20000</t>
        </is>
      </c>
      <c r="M209" s="84" t="inlineStr">
        <is>
          <t>30000</t>
        </is>
      </c>
    </row>
    <row r="210" ht="24" customHeight="1">
      <c r="A210" s="1383" t="inlineStr">
        <is>
          <t>异兽母巢</t>
        </is>
      </c>
      <c r="B210" s="89" t="inlineStr">
        <is>
          <t>1200000</t>
        </is>
      </c>
      <c r="C210" s="90" t="inlineStr">
        <is>
          <t>25000</t>
        </is>
      </c>
      <c r="D210" s="90" t="inlineStr">
        <is>
          <t>800</t>
        </is>
      </c>
      <c r="E210" s="882" t="inlineStr">
        <is>
          <t>还魂丹*12</t>
        </is>
      </c>
      <c r="F210" s="89" t="inlineStr">
        <is>
          <t>2</t>
        </is>
      </c>
      <c r="G210" s="90" t="inlineStr">
        <is>
          <t>每日扫荡</t>
        </is>
      </c>
      <c r="H210" s="90" t="inlineStr">
        <is>
          <t>800</t>
        </is>
      </c>
      <c r="I210" s="90">
        <f>49-SUM(F206:F210)</f>
        <v/>
      </c>
      <c r="J210" s="90">
        <f>H210*I210</f>
        <v/>
      </c>
      <c r="K210" s="139" t="inlineStr">
        <is>
          <t>合计</t>
        </is>
      </c>
      <c r="L210" s="139" t="inlineStr">
        <is>
          <t>80000</t>
        </is>
      </c>
      <c r="M210" s="290" t="inlineStr">
        <is>
          <t>120000</t>
        </is>
      </c>
    </row>
    <row r="211" ht="24" customHeight="1">
      <c r="A211" s="151" t="inlineStr"/>
    </row>
    <row r="212" ht="24" customHeight="1">
      <c r="A212" s="151" t="inlineStr"/>
      <c r="B212" s="61" t="inlineStr">
        <is>
          <t>时光沙漏  战斗力：6</t>
        </is>
      </c>
      <c r="C212" s="123" t="n"/>
      <c r="D212" s="124" t="n"/>
      <c r="E212" s="151" t="inlineStr"/>
      <c r="F212" s="61" t="inlineStr">
        <is>
          <t>等力臂章  战斗力：6</t>
        </is>
      </c>
      <c r="G212" s="123" t="n"/>
      <c r="H212" s="124" t="n"/>
      <c r="I212" s="151" t="inlineStr"/>
      <c r="J212" s="61" t="inlineStr">
        <is>
          <t>鹅伯特之泪  战斗力：6</t>
        </is>
      </c>
      <c r="K212" s="123" t="n"/>
      <c r="L212" s="124" t="n"/>
      <c r="M212" s="151" t="inlineStr"/>
    </row>
    <row r="213" ht="24" customHeight="1">
      <c r="B213" s="256" t="inlineStr">
        <is>
          <t>敏捷+24</t>
        </is>
      </c>
      <c r="C213" s="135" t="n"/>
      <c r="D213" s="136" t="n"/>
      <c r="F213" s="256" t="inlineStr">
        <is>
          <t>力量+18</t>
        </is>
      </c>
      <c r="G213" s="135" t="n"/>
      <c r="H213" s="136" t="n"/>
      <c r="J213" s="256" t="inlineStr">
        <is>
          <t>额外提升强健身躯10%的效果</t>
        </is>
      </c>
      <c r="K213" s="135" t="n"/>
      <c r="L213" s="136" t="n"/>
    </row>
    <row r="214" ht="24" customHeight="1">
      <c r="B214" s="151" t="inlineStr"/>
      <c r="F214" s="151" t="inlineStr"/>
      <c r="J214" s="151" t="inlineStr"/>
    </row>
    <row r="215" ht="24" customHeight="1">
      <c r="B215" s="61" t="inlineStr">
        <is>
          <t>未名锚定  战斗力：6</t>
        </is>
      </c>
      <c r="C215" s="123" t="n"/>
      <c r="D215" s="124" t="n"/>
      <c r="F215" s="61" t="inlineStr">
        <is>
          <t>均衡天平  战斗力：6</t>
        </is>
      </c>
      <c r="G215" s="123" t="n"/>
      <c r="H215" s="124" t="n"/>
      <c r="J215" s="61" t="inlineStr">
        <is>
          <t>知见水晶球  战斗力：6</t>
        </is>
      </c>
      <c r="K215" s="123" t="n"/>
      <c r="L215" s="124" t="n"/>
    </row>
    <row r="216" ht="24" customHeight="1">
      <c r="B216" s="256" t="inlineStr">
        <is>
          <t>神器大力神杯不会被扔出</t>
        </is>
      </c>
      <c r="C216" s="135" t="n"/>
      <c r="D216" s="136" t="n"/>
      <c r="F216" s="256" t="inlineStr">
        <is>
          <t>力敏速+9</t>
        </is>
      </c>
      <c r="G216" s="135" t="n"/>
      <c r="H216" s="136" t="n"/>
      <c r="J216" s="256" t="inlineStr">
        <is>
          <t>武器抗韧+6%</t>
        </is>
      </c>
      <c r="K216" s="135" t="n"/>
      <c r="L216" s="136" t="n"/>
    </row>
    <row r="217" ht="24" customHeight="1">
      <c r="B217" s="151" t="inlineStr"/>
      <c r="F217" s="151" t="inlineStr"/>
      <c r="J217" s="151" t="inlineStr"/>
    </row>
    <row r="218" ht="24" customHeight="1">
      <c r="B218" s="61" t="inlineStr">
        <is>
          <t>旅行怀表  战斗力：6</t>
        </is>
      </c>
      <c r="C218" s="123" t="n"/>
      <c r="D218" s="124" t="n"/>
      <c r="F218" s="61" t="inlineStr">
        <is>
          <t>沥血战旗  战斗力：6</t>
        </is>
      </c>
      <c r="G218" s="123" t="n"/>
      <c r="H218" s="124" t="n"/>
      <c r="J218" s="61" t="inlineStr">
        <is>
          <t>不融雪  战斗力：6</t>
        </is>
      </c>
      <c r="K218" s="123" t="n"/>
      <c r="L218" s="124" t="n"/>
    </row>
    <row r="219" ht="24" customHeight="1">
      <c r="B219" s="256" t="inlineStr">
        <is>
          <t>武器命闪+10%</t>
        </is>
      </c>
      <c r="C219" s="135" t="n"/>
      <c r="D219" s="136" t="n"/>
      <c r="F219" s="256" t="inlineStr">
        <is>
          <t>武器穿透+3%</t>
        </is>
      </c>
      <c r="G219" s="135" t="n"/>
      <c r="H219" s="136" t="n"/>
      <c r="J219" s="256" t="inlineStr">
        <is>
          <t>武器抗穿+3%</t>
        </is>
      </c>
      <c r="K219" s="135" t="n"/>
      <c r="L219" s="136" t="n"/>
    </row>
    <row r="220" ht="24" customHeight="1">
      <c r="B220" s="151" t="inlineStr"/>
      <c r="F220" s="151" t="inlineStr"/>
      <c r="J220" s="151" t="inlineStr"/>
    </row>
    <row r="221" ht="24" customHeight="1">
      <c r="B221" s="61" t="inlineStr">
        <is>
          <t>澄神铃铛  战斗力：6</t>
        </is>
      </c>
      <c r="C221" s="123" t="n"/>
      <c r="D221" s="124" t="n"/>
      <c r="F221" s="61" t="inlineStr">
        <is>
          <t>双鱼间  战斗力：6</t>
        </is>
      </c>
      <c r="G221" s="123" t="n"/>
      <c r="H221" s="124" t="n"/>
      <c r="J221" s="61" t="inlineStr">
        <is>
          <t>太清浮尘  战斗力：6</t>
        </is>
      </c>
      <c r="K221" s="123" t="n"/>
      <c r="L221" s="124" t="n"/>
    </row>
    <row r="222" ht="24" customHeight="1">
      <c r="B222" s="256" t="inlineStr">
        <is>
          <t>武器韧性+5%</t>
        </is>
      </c>
      <c r="C222" s="135" t="n"/>
      <c r="D222" s="136" t="n"/>
      <c r="F222" s="256" t="inlineStr">
        <is>
          <t>武器穿透/抗穿+2%</t>
        </is>
      </c>
      <c r="G222" s="135" t="n"/>
      <c r="H222" s="136" t="n"/>
      <c r="J222" s="256" t="inlineStr">
        <is>
          <t>门派技能伤害+12%</t>
        </is>
      </c>
      <c r="K222" s="135" t="n"/>
      <c r="L222" s="136" t="n"/>
    </row>
    <row r="223" ht="24" customHeight="1">
      <c r="B223" s="151" t="inlineStr"/>
      <c r="F223" s="151" t="inlineStr"/>
      <c r="J223" s="151" t="inlineStr"/>
    </row>
    <row r="224" ht="24" customHeight="1">
      <c r="B224" s="61" t="inlineStr">
        <is>
          <t>恒命锁  战斗力：6</t>
        </is>
      </c>
      <c r="C224" s="123" t="n"/>
      <c r="D224" s="124" t="n"/>
      <c r="F224" s="61" t="inlineStr">
        <is>
          <t>千机盒  战斗力：6</t>
        </is>
      </c>
      <c r="G224" s="123" t="n"/>
      <c r="H224" s="124" t="n"/>
      <c r="J224" s="61" t="inlineStr">
        <is>
          <t>盘蛇护手  战斗力：6</t>
        </is>
      </c>
      <c r="K224" s="123" t="n"/>
      <c r="L224" s="124" t="n"/>
    </row>
    <row r="225" ht="24" customHeight="1">
      <c r="B225" s="256" t="inlineStr">
        <is>
          <t>基础生命+12%</t>
        </is>
      </c>
      <c r="C225" s="135" t="n"/>
      <c r="D225" s="136" t="n"/>
      <c r="F225" s="256" t="inlineStr">
        <is>
          <t>力敏速+1，武器穿透/抗穿+1%</t>
        </is>
      </c>
      <c r="G225" s="135" t="n"/>
      <c r="H225" s="136" t="n"/>
      <c r="J225" s="256" t="inlineStr">
        <is>
          <t>神器丈八蛇矛拿出后免疫控制2回合</t>
        </is>
      </c>
      <c r="K225" s="135" t="n"/>
      <c r="L225" s="136" t="n"/>
    </row>
    <row r="226" ht="24" customHeight="1">
      <c r="B226" s="151" t="inlineStr"/>
      <c r="F226" s="151" t="inlineStr"/>
      <c r="J226" s="151" t="inlineStr"/>
    </row>
    <row r="227" ht="24" customHeight="1">
      <c r="B227" s="61" t="inlineStr">
        <is>
          <t>星轨履  战斗力：6</t>
        </is>
      </c>
      <c r="C227" s="123" t="n"/>
      <c r="D227" s="124" t="n"/>
      <c r="F227" s="61" t="inlineStr">
        <is>
          <t>蛮王骨饰  战斗力：6</t>
        </is>
      </c>
      <c r="G227" s="123" t="n"/>
      <c r="H227" s="124" t="n"/>
      <c r="J227" s="252" t="inlineStr">
        <is>
          <t>x</t>
        </is>
      </c>
      <c r="K227" s="123" t="n"/>
      <c r="L227" s="124" t="n"/>
    </row>
    <row r="228" ht="24" customHeight="1">
      <c r="B228" s="256" t="inlineStr">
        <is>
          <t>速度+18</t>
        </is>
      </c>
      <c r="C228" s="135" t="n"/>
      <c r="D228" s="136" t="n"/>
      <c r="F228" s="256" t="inlineStr">
        <is>
          <t>额外提升天生大力20%的效果</t>
        </is>
      </c>
      <c r="G228" s="135" t="n"/>
      <c r="H228" s="136" t="n"/>
      <c r="J228" s="667" t="inlineStr">
        <is>
          <t>x</t>
        </is>
      </c>
      <c r="K228" s="135" t="n"/>
      <c r="L228" s="136" t="n"/>
    </row>
  </sheetData>
  <mergeCells count="78">
    <mergeCell ref="J222:L222"/>
    <mergeCell ref="A72:M72"/>
    <mergeCell ref="I212:I228"/>
    <mergeCell ref="C2:C3"/>
    <mergeCell ref="E2:E3"/>
    <mergeCell ref="B213:D213"/>
    <mergeCell ref="A2:A5"/>
    <mergeCell ref="F216:H216"/>
    <mergeCell ref="J224:L224"/>
    <mergeCell ref="B227:D227"/>
    <mergeCell ref="F218:H218"/>
    <mergeCell ref="B1:E1"/>
    <mergeCell ref="B219:D219"/>
    <mergeCell ref="B228:D228"/>
    <mergeCell ref="A204:M204"/>
    <mergeCell ref="J226:L226"/>
    <mergeCell ref="B225:D225"/>
    <mergeCell ref="C4:C5"/>
    <mergeCell ref="E4:E5"/>
    <mergeCell ref="F219:H219"/>
    <mergeCell ref="F228:H228"/>
    <mergeCell ref="F1:L1"/>
    <mergeCell ref="J212:L212"/>
    <mergeCell ref="J221:L221"/>
    <mergeCell ref="F3:M3"/>
    <mergeCell ref="B217:D217"/>
    <mergeCell ref="F220:H220"/>
    <mergeCell ref="J214:L214"/>
    <mergeCell ref="J223:L223"/>
    <mergeCell ref="F222:H222"/>
    <mergeCell ref="J213:L213"/>
    <mergeCell ref="B216:D216"/>
    <mergeCell ref="J215:L215"/>
    <mergeCell ref="B218:D218"/>
    <mergeCell ref="B215:D215"/>
    <mergeCell ref="A105:M105"/>
    <mergeCell ref="E212:E228"/>
    <mergeCell ref="J225:L225"/>
    <mergeCell ref="A171:M171"/>
    <mergeCell ref="B2:B3"/>
    <mergeCell ref="F224:H224"/>
    <mergeCell ref="D2:D3"/>
    <mergeCell ref="J218:L218"/>
    <mergeCell ref="J227:L227"/>
    <mergeCell ref="B226:D226"/>
    <mergeCell ref="J217:L217"/>
    <mergeCell ref="A39:M39"/>
    <mergeCell ref="B222:D222"/>
    <mergeCell ref="F226:H226"/>
    <mergeCell ref="B212:D212"/>
    <mergeCell ref="B221:D221"/>
    <mergeCell ref="F212:H212"/>
    <mergeCell ref="F221:H221"/>
    <mergeCell ref="B4:B5"/>
    <mergeCell ref="B220:D220"/>
    <mergeCell ref="F214:H214"/>
    <mergeCell ref="F223:H223"/>
    <mergeCell ref="F4:M4"/>
    <mergeCell ref="F213:H213"/>
    <mergeCell ref="J216:L216"/>
    <mergeCell ref="F215:H215"/>
    <mergeCell ref="A211:M211"/>
    <mergeCell ref="D4:D5"/>
    <mergeCell ref="A212:A228"/>
    <mergeCell ref="F5:M5"/>
    <mergeCell ref="M212:M228"/>
    <mergeCell ref="F2:M2"/>
    <mergeCell ref="A138:M138"/>
    <mergeCell ref="F225:H225"/>
    <mergeCell ref="A6:M6"/>
    <mergeCell ref="J219:L219"/>
    <mergeCell ref="J228:L228"/>
    <mergeCell ref="B224:D224"/>
    <mergeCell ref="F227:H227"/>
    <mergeCell ref="F217:H217"/>
    <mergeCell ref="B214:D214"/>
    <mergeCell ref="J220:L220"/>
    <mergeCell ref="B223:D223"/>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 xmlns:r="http://schemas.openxmlformats.org/officeDocument/2006/relationships" ref="B4" r:id="rId6"/>
    <hyperlink xmlns:r="http://schemas.openxmlformats.org/officeDocument/2006/relationships" ref="C4" r:id="rId7"/>
    <hyperlink xmlns:r="http://schemas.openxmlformats.org/officeDocument/2006/relationships" ref="D4" r:id="rId8"/>
    <hyperlink xmlns:r="http://schemas.openxmlformats.org/officeDocument/2006/relationships" ref="E4" r:id="rId9"/>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23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s>
  <sheetData>
    <row r="1" ht="24" customHeight="1">
      <c r="A1" s="1101" t="inlineStr">
        <is>
          <t>奇树灵鉴</t>
        </is>
      </c>
      <c r="B1" s="1204" t="inlineStr">
        <is>
          <t>奇树果实</t>
        </is>
      </c>
      <c r="C1" s="3" t="n"/>
      <c r="D1" s="3" t="n"/>
      <c r="E1" s="3" t="n"/>
      <c r="F1" s="24" t="inlineStr">
        <is>
          <t>祝福详情：祝福模式2阶2级起清，暂无活动。</t>
        </is>
      </c>
      <c r="G1" s="56" t="n"/>
      <c r="H1" s="56" t="n"/>
      <c r="I1" s="56" t="n"/>
      <c r="J1" s="56" t="n"/>
      <c r="K1" s="56" t="n"/>
      <c r="L1" s="56" t="n"/>
    </row>
    <row r="2" ht="24" customHeight="1">
      <c r="A2" s="1400" t="inlineStr">
        <is>
          <t>灵韵馥息
神武馥息
源宝馥息</t>
        </is>
      </c>
      <c r="B2" s="1401" t="inlineStr">
        <is>
          <t>涌泉树</t>
        </is>
      </c>
      <c r="C2" s="8" t="inlineStr">
        <is>
          <t>入道树</t>
        </is>
      </c>
      <c r="D2" s="8" t="inlineStr">
        <is>
          <t>出岫树</t>
        </is>
      </c>
      <c r="E2" s="1402" t="inlineStr">
        <is>
          <t>灵宝树</t>
        </is>
      </c>
      <c r="F2" s="1403" t="inlineStr">
        <is>
          <t>基础祝福：失败2点祝福值。灵韵/神武馥息200斗豆。源宝馥息400斗豆。</t>
        </is>
      </c>
      <c r="G2" s="158" t="n"/>
      <c r="H2" s="158" t="n"/>
      <c r="I2" s="158" t="n"/>
      <c r="J2" s="158" t="n"/>
      <c r="K2" s="158" t="n"/>
      <c r="L2" s="158" t="n"/>
      <c r="M2" s="159" t="n"/>
    </row>
    <row r="3" ht="24" customHeight="1">
      <c r="A3" s="11" t="n"/>
      <c r="B3" s="553" t="n"/>
      <c r="C3" s="1124" t="n"/>
      <c r="D3" s="1124" t="n"/>
      <c r="E3" s="597" t="n"/>
      <c r="F3" s="1404" t="inlineStr">
        <is>
          <t>春节祝福：失败2点祝福值。灵韵/神武馥息200斗豆。源宝馥息400斗豆。</t>
        </is>
      </c>
      <c r="G3" s="158" t="n"/>
      <c r="H3" s="158" t="n"/>
      <c r="I3" s="158" t="n"/>
      <c r="J3" s="158" t="n"/>
      <c r="K3" s="158" t="n"/>
      <c r="L3" s="158" t="n"/>
      <c r="M3" s="159" t="n"/>
    </row>
    <row r="4" ht="24" customHeight="1">
      <c r="A4" s="11" t="n"/>
      <c r="B4" s="1405" t="inlineStr">
        <is>
          <t>望天树</t>
        </is>
      </c>
      <c r="C4" s="13" t="inlineStr">
        <is>
          <t>灵游树</t>
        </is>
      </c>
      <c r="D4" s="13" t="inlineStr">
        <is>
          <t>失纬树</t>
        </is>
      </c>
      <c r="E4" s="1406" t="inlineStr">
        <is>
          <t>源宝树</t>
        </is>
      </c>
      <c r="F4" s="1404" t="inlineStr">
        <is>
          <t>周年祝福：失败2点祝福值。灵韵/神武馥息200斗豆。源宝馥息400斗豆。</t>
        </is>
      </c>
      <c r="G4" s="158" t="n"/>
      <c r="H4" s="158" t="n"/>
      <c r="I4" s="158" t="n"/>
      <c r="J4" s="158" t="n"/>
      <c r="K4" s="158" t="n"/>
      <c r="L4" s="158" t="n"/>
      <c r="M4" s="159" t="n"/>
    </row>
    <row r="5" ht="24" customHeight="1">
      <c r="A5" s="11" t="n"/>
      <c r="B5" s="553" t="n"/>
      <c r="C5" s="1124" t="n"/>
      <c r="D5" s="1124" t="n"/>
      <c r="E5" s="597" t="n"/>
      <c r="F5" s="1407" t="inlineStr">
        <is>
          <t>中秋祝福：失败2点祝福值。灵韵/神武馥息200斗豆。源宝馥息400斗豆。</t>
        </is>
      </c>
      <c r="G5" s="270" t="n"/>
      <c r="H5" s="270" t="n"/>
      <c r="I5" s="270" t="n"/>
      <c r="J5" s="270" t="n"/>
      <c r="K5" s="270" t="n"/>
      <c r="L5" s="270" t="n"/>
      <c r="M5" s="510" t="n"/>
    </row>
    <row r="6" ht="24" customHeight="1">
      <c r="A6" s="151" t="inlineStr"/>
    </row>
    <row r="7" ht="24" customHeight="1">
      <c r="A7" s="118" t="inlineStr">
        <is>
          <t>涌泉树</t>
        </is>
      </c>
      <c r="B7" s="96" t="inlineStr">
        <is>
          <t>战斗力</t>
        </is>
      </c>
      <c r="C7" s="96" t="inlineStr">
        <is>
          <t>祝福值</t>
        </is>
      </c>
      <c r="D7" s="96" t="inlineStr">
        <is>
          <t>单次材料</t>
        </is>
      </c>
      <c r="E7" s="201" t="inlineStr">
        <is>
          <t>满值材料</t>
        </is>
      </c>
      <c r="F7" s="118" t="inlineStr">
        <is>
          <t>生命值</t>
        </is>
      </c>
      <c r="G7" s="96" t="inlineStr">
        <is>
          <t>中武穿透</t>
        </is>
      </c>
      <c r="H7" s="96" t="inlineStr">
        <is>
          <t>投武穿透</t>
        </is>
      </c>
      <c r="I7" s="96" t="inlineStr">
        <is>
          <t>中武伤害</t>
        </is>
      </c>
      <c r="J7" s="96" t="inlineStr">
        <is>
          <t>投武伤害</t>
        </is>
      </c>
      <c r="K7" s="96" t="inlineStr">
        <is>
          <t>速度值</t>
        </is>
      </c>
      <c r="L7" s="96" t="inlineStr">
        <is>
          <t>中武抗穿</t>
        </is>
      </c>
      <c r="M7" s="311" t="inlineStr">
        <is>
          <t>投武暴伤</t>
        </is>
      </c>
    </row>
    <row r="8" ht="24" customHeight="1">
      <c r="A8" s="740" t="inlineStr">
        <is>
          <t>0阶0级</t>
        </is>
      </c>
      <c r="B8" s="234" t="inlineStr">
        <is>
          <t>0</t>
        </is>
      </c>
      <c r="C8" s="340" t="inlineStr">
        <is>
          <t>8</t>
        </is>
      </c>
      <c r="D8" s="340" t="inlineStr">
        <is>
          <t>1</t>
        </is>
      </c>
      <c r="E8" s="746">
        <f>ROUNDUP((C8/2+1),0)*D8</f>
        <v/>
      </c>
      <c r="F8" s="252" t="inlineStr">
        <is>
          <t>x</t>
        </is>
      </c>
      <c r="G8" s="253" t="inlineStr">
        <is>
          <t>x</t>
        </is>
      </c>
      <c r="H8" s="253" t="inlineStr">
        <is>
          <t>x</t>
        </is>
      </c>
      <c r="I8" s="253" t="inlineStr">
        <is>
          <t>x</t>
        </is>
      </c>
      <c r="J8" s="253" t="inlineStr">
        <is>
          <t>x</t>
        </is>
      </c>
      <c r="K8" s="253" t="inlineStr">
        <is>
          <t>x</t>
        </is>
      </c>
      <c r="L8" s="253" t="inlineStr">
        <is>
          <t>x</t>
        </is>
      </c>
      <c r="M8" s="662" t="inlineStr">
        <is>
          <t>x</t>
        </is>
      </c>
    </row>
    <row r="9" ht="24" customHeight="1">
      <c r="A9" s="741" t="inlineStr">
        <is>
          <t>0阶1级</t>
        </is>
      </c>
      <c r="B9" s="82" t="inlineStr">
        <is>
          <t>2</t>
        </is>
      </c>
      <c r="C9" s="83" t="inlineStr">
        <is>
          <t>12</t>
        </is>
      </c>
      <c r="D9" s="83" t="inlineStr">
        <is>
          <t>1</t>
        </is>
      </c>
      <c r="E9" s="684">
        <f>ROUNDUP((C9/2+1),0)*D9</f>
        <v/>
      </c>
      <c r="F9" s="82" t="inlineStr">
        <is>
          <t>2</t>
        </is>
      </c>
      <c r="G9" s="83" t="inlineStr">
        <is>
          <t>1%</t>
        </is>
      </c>
      <c r="H9" s="83" t="inlineStr">
        <is>
          <t>1%</t>
        </is>
      </c>
      <c r="I9" s="83" t="inlineStr">
        <is>
          <t>1%</t>
        </is>
      </c>
      <c r="J9" s="83" t="inlineStr">
        <is>
          <t>1%</t>
        </is>
      </c>
      <c r="K9" s="83" t="inlineStr">
        <is>
          <t>1</t>
        </is>
      </c>
      <c r="L9" s="87" t="inlineStr">
        <is>
          <t>x</t>
        </is>
      </c>
      <c r="M9" s="88" t="inlineStr">
        <is>
          <t>x</t>
        </is>
      </c>
    </row>
    <row r="10" ht="24" customHeight="1">
      <c r="A10" s="741" t="inlineStr">
        <is>
          <t>0阶2级</t>
        </is>
      </c>
      <c r="B10" s="82" t="inlineStr">
        <is>
          <t>4</t>
        </is>
      </c>
      <c r="C10" s="83" t="inlineStr">
        <is>
          <t>18</t>
        </is>
      </c>
      <c r="D10" s="83" t="inlineStr">
        <is>
          <t>2</t>
        </is>
      </c>
      <c r="E10" s="684">
        <f>ROUNDUP((C10/2+1),0)*D10</f>
        <v/>
      </c>
      <c r="F10" s="82" t="inlineStr">
        <is>
          <t>4</t>
        </is>
      </c>
      <c r="G10" s="83" t="inlineStr">
        <is>
          <t>1%</t>
        </is>
      </c>
      <c r="H10" s="83" t="inlineStr">
        <is>
          <t>1%</t>
        </is>
      </c>
      <c r="I10" s="83" t="inlineStr">
        <is>
          <t>2%</t>
        </is>
      </c>
      <c r="J10" s="83" t="inlineStr">
        <is>
          <t>2%</t>
        </is>
      </c>
      <c r="K10" s="83" t="inlineStr">
        <is>
          <t>1</t>
        </is>
      </c>
      <c r="L10" s="83" t="inlineStr">
        <is>
          <t>1%</t>
        </is>
      </c>
      <c r="M10" s="84" t="inlineStr">
        <is>
          <t>1%</t>
        </is>
      </c>
    </row>
    <row r="11" ht="24" customHeight="1">
      <c r="A11" s="741" t="inlineStr">
        <is>
          <t>0阶3级</t>
        </is>
      </c>
      <c r="B11" s="82" t="inlineStr">
        <is>
          <t>6</t>
        </is>
      </c>
      <c r="C11" s="83" t="inlineStr">
        <is>
          <t>30</t>
        </is>
      </c>
      <c r="D11" s="83" t="inlineStr">
        <is>
          <t>2</t>
        </is>
      </c>
      <c r="E11" s="684">
        <f>ROUNDUP((C11/2+1),0)*D11</f>
        <v/>
      </c>
      <c r="F11" s="82" t="inlineStr">
        <is>
          <t>6</t>
        </is>
      </c>
      <c r="G11" s="83" t="inlineStr">
        <is>
          <t>2%</t>
        </is>
      </c>
      <c r="H11" s="83" t="inlineStr">
        <is>
          <t>2%</t>
        </is>
      </c>
      <c r="I11" s="83" t="inlineStr">
        <is>
          <t>4%</t>
        </is>
      </c>
      <c r="J11" s="83" t="inlineStr">
        <is>
          <t>4%</t>
        </is>
      </c>
      <c r="K11" s="83" t="inlineStr">
        <is>
          <t>2</t>
        </is>
      </c>
      <c r="L11" s="83" t="inlineStr">
        <is>
          <t>1%</t>
        </is>
      </c>
      <c r="M11" s="84" t="inlineStr">
        <is>
          <t>1%</t>
        </is>
      </c>
    </row>
    <row r="12" ht="24" customHeight="1">
      <c r="A12" s="741" t="inlineStr">
        <is>
          <t>0阶4级</t>
        </is>
      </c>
      <c r="B12" s="82" t="inlineStr">
        <is>
          <t>8</t>
        </is>
      </c>
      <c r="C12" s="83" t="inlineStr">
        <is>
          <t>46</t>
        </is>
      </c>
      <c r="D12" s="83" t="inlineStr">
        <is>
          <t>3</t>
        </is>
      </c>
      <c r="E12" s="684">
        <f>ROUNDUP((C12/2+1),0)*D12</f>
        <v/>
      </c>
      <c r="F12" s="82" t="inlineStr">
        <is>
          <t>8</t>
        </is>
      </c>
      <c r="G12" s="83" t="inlineStr">
        <is>
          <t>2%</t>
        </is>
      </c>
      <c r="H12" s="83" t="inlineStr">
        <is>
          <t>2%</t>
        </is>
      </c>
      <c r="I12" s="83" t="inlineStr">
        <is>
          <t>5%</t>
        </is>
      </c>
      <c r="J12" s="83" t="inlineStr">
        <is>
          <t>5%</t>
        </is>
      </c>
      <c r="K12" s="83" t="inlineStr">
        <is>
          <t>2</t>
        </is>
      </c>
      <c r="L12" s="83" t="inlineStr">
        <is>
          <t>2%</t>
        </is>
      </c>
      <c r="M12" s="84" t="inlineStr">
        <is>
          <t>2%</t>
        </is>
      </c>
    </row>
    <row r="13" ht="24" customHeight="1">
      <c r="A13" s="742" t="inlineStr">
        <is>
          <t>0阶5级</t>
        </is>
      </c>
      <c r="B13" s="810" t="inlineStr">
        <is>
          <t>10</t>
        </is>
      </c>
      <c r="C13" s="343" t="inlineStr">
        <is>
          <t>62</t>
        </is>
      </c>
      <c r="D13" s="343" t="inlineStr">
        <is>
          <t>3</t>
        </is>
      </c>
      <c r="E13" s="1408">
        <f>ROUNDUP((C13/2+1),0)*D13</f>
        <v/>
      </c>
      <c r="F13" s="89" t="inlineStr">
        <is>
          <t>10</t>
        </is>
      </c>
      <c r="G13" s="90" t="inlineStr">
        <is>
          <t>3%</t>
        </is>
      </c>
      <c r="H13" s="90" t="inlineStr">
        <is>
          <t>3%</t>
        </is>
      </c>
      <c r="I13" s="90" t="inlineStr">
        <is>
          <t>6%</t>
        </is>
      </c>
      <c r="J13" s="90" t="inlineStr">
        <is>
          <t>6%</t>
        </is>
      </c>
      <c r="K13" s="90" t="inlineStr">
        <is>
          <t>3</t>
        </is>
      </c>
      <c r="L13" s="90" t="inlineStr">
        <is>
          <t>2%</t>
        </is>
      </c>
      <c r="M13" s="224" t="inlineStr">
        <is>
          <t>2%</t>
        </is>
      </c>
    </row>
    <row r="14" ht="24" customHeight="1">
      <c r="A14" s="1082" t="inlineStr">
        <is>
          <t>1阶1级</t>
        </is>
      </c>
      <c r="B14" s="234" t="inlineStr">
        <is>
          <t>12</t>
        </is>
      </c>
      <c r="C14" s="340" t="inlineStr">
        <is>
          <t>74</t>
        </is>
      </c>
      <c r="D14" s="340" t="inlineStr">
        <is>
          <t>4</t>
        </is>
      </c>
      <c r="E14" s="207">
        <f>ROUNDUP((C14/2+1),0)*D14</f>
        <v/>
      </c>
      <c r="F14" s="683" t="inlineStr">
        <is>
          <t>12</t>
        </is>
      </c>
      <c r="G14" s="566" t="inlineStr">
        <is>
          <t>3%</t>
        </is>
      </c>
      <c r="H14" s="566" t="inlineStr">
        <is>
          <t>3%</t>
        </is>
      </c>
      <c r="I14" s="566" t="inlineStr">
        <is>
          <t>7%</t>
        </is>
      </c>
      <c r="J14" s="566" t="inlineStr">
        <is>
          <t>7%</t>
        </is>
      </c>
      <c r="K14" s="566" t="inlineStr">
        <is>
          <t>3</t>
        </is>
      </c>
      <c r="L14" s="566" t="inlineStr">
        <is>
          <t>3%</t>
        </is>
      </c>
      <c r="M14" s="769" t="inlineStr">
        <is>
          <t>3%</t>
        </is>
      </c>
    </row>
    <row r="15" ht="24" customHeight="1">
      <c r="A15" s="741" t="inlineStr">
        <is>
          <t>1阶2级</t>
        </is>
      </c>
      <c r="B15" s="82" t="inlineStr">
        <is>
          <t>14</t>
        </is>
      </c>
      <c r="C15" s="83" t="inlineStr">
        <is>
          <t>96</t>
        </is>
      </c>
      <c r="D15" s="83" t="inlineStr">
        <is>
          <t>4</t>
        </is>
      </c>
      <c r="E15" s="769">
        <f>ROUNDUP((C15/2+1),0)*D15</f>
        <v/>
      </c>
      <c r="F15" s="239" t="inlineStr">
        <is>
          <t>14</t>
        </is>
      </c>
      <c r="G15" s="83" t="inlineStr">
        <is>
          <t>4%</t>
        </is>
      </c>
      <c r="H15" s="83" t="inlineStr">
        <is>
          <t>4%</t>
        </is>
      </c>
      <c r="I15" s="83" t="inlineStr">
        <is>
          <t>8%</t>
        </is>
      </c>
      <c r="J15" s="83" t="inlineStr">
        <is>
          <t>8%</t>
        </is>
      </c>
      <c r="K15" s="83" t="inlineStr">
        <is>
          <t>4</t>
        </is>
      </c>
      <c r="L15" s="83" t="inlineStr">
        <is>
          <t>3%</t>
        </is>
      </c>
      <c r="M15" s="84" t="inlineStr">
        <is>
          <t>3%</t>
        </is>
      </c>
    </row>
    <row r="16" ht="24" customHeight="1">
      <c r="A16" s="741" t="inlineStr">
        <is>
          <t>1阶3级</t>
        </is>
      </c>
      <c r="B16" s="82" t="inlineStr">
        <is>
          <t>17</t>
        </is>
      </c>
      <c r="C16" s="83" t="inlineStr">
        <is>
          <t>114</t>
        </is>
      </c>
      <c r="D16" s="83" t="inlineStr">
        <is>
          <t>5</t>
        </is>
      </c>
      <c r="E16" s="219">
        <f>ROUNDUP((C16/2+1),0)*D16</f>
        <v/>
      </c>
      <c r="F16" s="239" t="inlineStr">
        <is>
          <t>17</t>
        </is>
      </c>
      <c r="G16" s="83" t="inlineStr">
        <is>
          <t>4%</t>
        </is>
      </c>
      <c r="H16" s="83" t="inlineStr">
        <is>
          <t>4%</t>
        </is>
      </c>
      <c r="I16" s="83" t="inlineStr">
        <is>
          <t>10%</t>
        </is>
      </c>
      <c r="J16" s="83" t="inlineStr">
        <is>
          <t>10%</t>
        </is>
      </c>
      <c r="K16" s="83" t="inlineStr">
        <is>
          <t>5</t>
        </is>
      </c>
      <c r="L16" s="83" t="inlineStr">
        <is>
          <t>4%</t>
        </is>
      </c>
      <c r="M16" s="84" t="inlineStr">
        <is>
          <t>4%</t>
        </is>
      </c>
    </row>
    <row r="17" ht="24" customHeight="1">
      <c r="A17" s="741" t="inlineStr">
        <is>
          <t>1阶4级</t>
        </is>
      </c>
      <c r="B17" s="82" t="inlineStr">
        <is>
          <t>20</t>
        </is>
      </c>
      <c r="C17" s="83" t="inlineStr">
        <is>
          <t>136</t>
        </is>
      </c>
      <c r="D17" s="83" t="inlineStr">
        <is>
          <t>5</t>
        </is>
      </c>
      <c r="E17" s="219">
        <f>ROUNDUP((C17/2+1),0)*D17</f>
        <v/>
      </c>
      <c r="F17" s="239" t="inlineStr">
        <is>
          <t>20</t>
        </is>
      </c>
      <c r="G17" s="83" t="inlineStr">
        <is>
          <t>5%</t>
        </is>
      </c>
      <c r="H17" s="83" t="inlineStr">
        <is>
          <t>5%</t>
        </is>
      </c>
      <c r="I17" s="83" t="inlineStr">
        <is>
          <t>12%</t>
        </is>
      </c>
      <c r="J17" s="83" t="inlineStr">
        <is>
          <t>12%</t>
        </is>
      </c>
      <c r="K17" s="83" t="inlineStr">
        <is>
          <t>6</t>
        </is>
      </c>
      <c r="L17" s="83" t="inlineStr">
        <is>
          <t>5%</t>
        </is>
      </c>
      <c r="M17" s="84" t="inlineStr">
        <is>
          <t>4%</t>
        </is>
      </c>
    </row>
    <row r="18" ht="24" customHeight="1">
      <c r="A18" s="1308" t="inlineStr">
        <is>
          <t>1阶5级</t>
        </is>
      </c>
      <c r="B18" s="89" t="inlineStr">
        <is>
          <t>23</t>
        </is>
      </c>
      <c r="C18" s="90" t="inlineStr">
        <is>
          <t>150</t>
        </is>
      </c>
      <c r="D18" s="90" t="inlineStr">
        <is>
          <t>6</t>
        </is>
      </c>
      <c r="E18" s="1389">
        <f>ROUNDUP((C18/2+1),0)*D18</f>
        <v/>
      </c>
      <c r="F18" s="660" t="inlineStr">
        <is>
          <t>23</t>
        </is>
      </c>
      <c r="G18" s="343" t="inlineStr">
        <is>
          <t>5%</t>
        </is>
      </c>
      <c r="H18" s="343" t="inlineStr">
        <is>
          <t>6%</t>
        </is>
      </c>
      <c r="I18" s="83" t="inlineStr">
        <is>
          <t>14%</t>
        </is>
      </c>
      <c r="J18" s="83" t="inlineStr">
        <is>
          <t>14%</t>
        </is>
      </c>
      <c r="K18" s="343" t="inlineStr">
        <is>
          <t>7</t>
        </is>
      </c>
      <c r="L18" s="343" t="inlineStr">
        <is>
          <t>6%</t>
        </is>
      </c>
      <c r="M18" s="344" t="inlineStr">
        <is>
          <t>5%</t>
        </is>
      </c>
    </row>
    <row r="19" ht="24" customHeight="1">
      <c r="A19" s="740" t="inlineStr">
        <is>
          <t>2阶1级</t>
        </is>
      </c>
      <c r="B19" s="558" t="inlineStr">
        <is>
          <t>26</t>
        </is>
      </c>
      <c r="C19" s="566" t="inlineStr">
        <is>
          <t>182</t>
        </is>
      </c>
      <c r="D19" s="566" t="inlineStr">
        <is>
          <t>6</t>
        </is>
      </c>
      <c r="E19" s="684">
        <f>ROUNDUP((C19/2+1),0)*D19</f>
        <v/>
      </c>
      <c r="F19" s="234" t="inlineStr">
        <is>
          <t>26</t>
        </is>
      </c>
      <c r="G19" s="340" t="inlineStr">
        <is>
          <t>6%</t>
        </is>
      </c>
      <c r="H19" s="340" t="inlineStr">
        <is>
          <t>6%</t>
        </is>
      </c>
      <c r="I19" s="340" t="inlineStr">
        <is>
          <t>16%</t>
        </is>
      </c>
      <c r="J19" s="340" t="inlineStr">
        <is>
          <t>16%</t>
        </is>
      </c>
      <c r="K19" s="340" t="inlineStr">
        <is>
          <t>8</t>
        </is>
      </c>
      <c r="L19" s="340" t="inlineStr">
        <is>
          <t>7%</t>
        </is>
      </c>
      <c r="M19" s="207" t="inlineStr">
        <is>
          <t>6%</t>
        </is>
      </c>
    </row>
    <row r="20" ht="24" customHeight="1">
      <c r="A20" s="741" t="inlineStr">
        <is>
          <t>2阶2级</t>
        </is>
      </c>
      <c r="B20" s="82" t="inlineStr">
        <is>
          <t>29</t>
        </is>
      </c>
      <c r="C20" s="83" t="inlineStr">
        <is>
          <t>216</t>
        </is>
      </c>
      <c r="D20" s="83" t="inlineStr">
        <is>
          <t>7</t>
        </is>
      </c>
      <c r="E20" s="684">
        <f>ROUNDUP((C20/2+1),0)*D20</f>
        <v/>
      </c>
      <c r="F20" s="82" t="inlineStr">
        <is>
          <t>29</t>
        </is>
      </c>
      <c r="G20" s="83" t="inlineStr">
        <is>
          <t>7%</t>
        </is>
      </c>
      <c r="H20" s="83" t="inlineStr">
        <is>
          <t>7%</t>
        </is>
      </c>
      <c r="I20" s="83" t="inlineStr">
        <is>
          <t>17%</t>
        </is>
      </c>
      <c r="J20" s="83" t="inlineStr">
        <is>
          <t>17%</t>
        </is>
      </c>
      <c r="K20" s="83" t="inlineStr">
        <is>
          <t>9</t>
        </is>
      </c>
      <c r="L20" s="83" t="inlineStr">
        <is>
          <t>7%</t>
        </is>
      </c>
      <c r="M20" s="84" t="inlineStr">
        <is>
          <t>7%</t>
        </is>
      </c>
    </row>
    <row r="21" ht="24" customHeight="1">
      <c r="A21" s="741" t="inlineStr">
        <is>
          <t>2阶3级</t>
        </is>
      </c>
      <c r="B21" s="82" t="inlineStr">
        <is>
          <t>32</t>
        </is>
      </c>
      <c r="C21" s="83" t="inlineStr">
        <is>
          <t>242</t>
        </is>
      </c>
      <c r="D21" s="83" t="inlineStr">
        <is>
          <t>7</t>
        </is>
      </c>
      <c r="E21" s="218">
        <f>ROUNDUP((C21/2+1),0)*D21</f>
        <v/>
      </c>
      <c r="F21" s="82" t="inlineStr">
        <is>
          <t>32</t>
        </is>
      </c>
      <c r="G21" s="83" t="inlineStr">
        <is>
          <t>8%</t>
        </is>
      </c>
      <c r="H21" s="83" t="inlineStr">
        <is>
          <t>8%</t>
        </is>
      </c>
      <c r="I21" s="83" t="inlineStr">
        <is>
          <t>19%</t>
        </is>
      </c>
      <c r="J21" s="83" t="inlineStr">
        <is>
          <t>19%</t>
        </is>
      </c>
      <c r="K21" s="83" t="inlineStr">
        <is>
          <t>10</t>
        </is>
      </c>
      <c r="L21" s="83" t="inlineStr">
        <is>
          <t>8%</t>
        </is>
      </c>
      <c r="M21" s="84" t="inlineStr">
        <is>
          <t>7%</t>
        </is>
      </c>
    </row>
    <row r="22" ht="24" customHeight="1">
      <c r="A22" s="741" t="inlineStr">
        <is>
          <t>2阶4级</t>
        </is>
      </c>
      <c r="B22" s="82" t="inlineStr">
        <is>
          <t>35</t>
        </is>
      </c>
      <c r="C22" s="83" t="inlineStr">
        <is>
          <t>280</t>
        </is>
      </c>
      <c r="D22" s="83" t="inlineStr">
        <is>
          <t>8</t>
        </is>
      </c>
      <c r="E22" s="218">
        <f>ROUNDUP((C22/2+1),0)*D22</f>
        <v/>
      </c>
      <c r="F22" s="82" t="inlineStr">
        <is>
          <t>35</t>
        </is>
      </c>
      <c r="G22" s="83" t="inlineStr">
        <is>
          <t>8%</t>
        </is>
      </c>
      <c r="H22" s="83" t="inlineStr">
        <is>
          <t>9%</t>
        </is>
      </c>
      <c r="I22" s="83" t="inlineStr">
        <is>
          <t>21%</t>
        </is>
      </c>
      <c r="J22" s="83" t="inlineStr">
        <is>
          <t>21%</t>
        </is>
      </c>
      <c r="K22" s="83" t="inlineStr">
        <is>
          <t>11</t>
        </is>
      </c>
      <c r="L22" s="83" t="inlineStr">
        <is>
          <t>9%</t>
        </is>
      </c>
      <c r="M22" s="84" t="inlineStr">
        <is>
          <t>8%</t>
        </is>
      </c>
    </row>
    <row r="23" ht="24" customHeight="1">
      <c r="A23" s="1308" t="inlineStr">
        <is>
          <t>2阶5级</t>
        </is>
      </c>
      <c r="B23" s="810" t="inlineStr">
        <is>
          <t>38</t>
        </is>
      </c>
      <c r="C23" s="343" t="inlineStr">
        <is>
          <t>300</t>
        </is>
      </c>
      <c r="D23" s="343" t="inlineStr">
        <is>
          <t>8</t>
        </is>
      </c>
      <c r="E23" s="218">
        <f>ROUNDUP((C23/2+1),0)*D23</f>
        <v/>
      </c>
      <c r="F23" s="810" t="inlineStr">
        <is>
          <t>38</t>
        </is>
      </c>
      <c r="G23" s="343" t="inlineStr">
        <is>
          <t>9%</t>
        </is>
      </c>
      <c r="H23" s="343" t="inlineStr">
        <is>
          <t>9%</t>
        </is>
      </c>
      <c r="I23" s="343" t="inlineStr">
        <is>
          <t>23%</t>
        </is>
      </c>
      <c r="J23" s="343" t="inlineStr">
        <is>
          <t>23%</t>
        </is>
      </c>
      <c r="K23" s="343" t="inlineStr">
        <is>
          <t>11</t>
        </is>
      </c>
      <c r="L23" s="343" t="inlineStr">
        <is>
          <t>10%</t>
        </is>
      </c>
      <c r="M23" s="344" t="inlineStr">
        <is>
          <t>9%</t>
        </is>
      </c>
    </row>
    <row r="24" ht="24" customHeight="1">
      <c r="A24" s="740" t="inlineStr">
        <is>
          <t>3阶1级</t>
        </is>
      </c>
      <c r="B24" s="234" t="inlineStr">
        <is>
          <t>41</t>
        </is>
      </c>
      <c r="C24" s="340" t="inlineStr">
        <is>
          <t>320</t>
        </is>
      </c>
      <c r="D24" s="340" t="inlineStr">
        <is>
          <t>9</t>
        </is>
      </c>
      <c r="E24" s="746">
        <f>ROUNDUP((C24/2+1),0)*D24</f>
        <v/>
      </c>
      <c r="F24" s="234" t="inlineStr">
        <is>
          <t>41</t>
        </is>
      </c>
      <c r="G24" s="340" t="inlineStr">
        <is>
          <t>10%</t>
        </is>
      </c>
      <c r="H24" s="340" t="inlineStr">
        <is>
          <t>10%</t>
        </is>
      </c>
      <c r="I24" s="340" t="inlineStr">
        <is>
          <t>25%</t>
        </is>
      </c>
      <c r="J24" s="340" t="inlineStr">
        <is>
          <t>25%</t>
        </is>
      </c>
      <c r="K24" s="340" t="inlineStr">
        <is>
          <t>12</t>
        </is>
      </c>
      <c r="L24" s="340" t="inlineStr">
        <is>
          <t>10%</t>
        </is>
      </c>
      <c r="M24" s="207" t="inlineStr">
        <is>
          <t>10%</t>
        </is>
      </c>
    </row>
    <row r="25" ht="24" customHeight="1">
      <c r="A25" s="741" t="inlineStr">
        <is>
          <t>3阶2级</t>
        </is>
      </c>
      <c r="B25" s="82" t="inlineStr">
        <is>
          <t>45</t>
        </is>
      </c>
      <c r="C25" s="83" t="inlineStr">
        <is>
          <t>344</t>
        </is>
      </c>
      <c r="D25" s="83" t="inlineStr">
        <is>
          <t>9</t>
        </is>
      </c>
      <c r="E25" s="84">
        <f>ROUNDUP((C25/2+1),0)*D25</f>
        <v/>
      </c>
      <c r="F25" s="82" t="inlineStr">
        <is>
          <t>45</t>
        </is>
      </c>
      <c r="G25" s="83" t="inlineStr">
        <is>
          <t>11%</t>
        </is>
      </c>
      <c r="H25" s="83" t="inlineStr">
        <is>
          <t>11%</t>
        </is>
      </c>
      <c r="I25" s="83" t="inlineStr">
        <is>
          <t>28%</t>
        </is>
      </c>
      <c r="J25" s="83" t="inlineStr">
        <is>
          <t>28%</t>
        </is>
      </c>
      <c r="K25" s="83" t="inlineStr">
        <is>
          <t>14</t>
        </is>
      </c>
      <c r="L25" s="83" t="inlineStr">
        <is>
          <t>11%</t>
        </is>
      </c>
      <c r="M25" s="84" t="inlineStr">
        <is>
          <t>11%</t>
        </is>
      </c>
    </row>
    <row r="26" ht="24" customHeight="1">
      <c r="A26" s="741" t="inlineStr">
        <is>
          <t>3阶3级</t>
        </is>
      </c>
      <c r="B26" s="82" t="inlineStr">
        <is>
          <t>49</t>
        </is>
      </c>
      <c r="C26" s="83" t="inlineStr">
        <is>
          <t>364</t>
        </is>
      </c>
      <c r="D26" s="83" t="inlineStr">
        <is>
          <t>10</t>
        </is>
      </c>
      <c r="E26" s="84">
        <f>ROUNDUP((C26/2+1),0)*D26</f>
        <v/>
      </c>
      <c r="F26" s="82" t="inlineStr">
        <is>
          <t>49</t>
        </is>
      </c>
      <c r="G26" s="83" t="inlineStr">
        <is>
          <t>12%</t>
        </is>
      </c>
      <c r="H26" s="83" t="inlineStr">
        <is>
          <t>12%</t>
        </is>
      </c>
      <c r="I26" s="83" t="inlineStr">
        <is>
          <t>30%</t>
        </is>
      </c>
      <c r="J26" s="83" t="inlineStr">
        <is>
          <t>30%</t>
        </is>
      </c>
      <c r="K26" s="83" t="inlineStr">
        <is>
          <t>15</t>
        </is>
      </c>
      <c r="L26" s="83" t="inlineStr">
        <is>
          <t>12%</t>
        </is>
      </c>
      <c r="M26" s="84" t="inlineStr">
        <is>
          <t>12%</t>
        </is>
      </c>
    </row>
    <row r="27" ht="24" customHeight="1">
      <c r="A27" s="741" t="inlineStr">
        <is>
          <t>3阶4级</t>
        </is>
      </c>
      <c r="B27" s="82" t="inlineStr">
        <is>
          <t>53</t>
        </is>
      </c>
      <c r="C27" s="83" t="inlineStr">
        <is>
          <t>398</t>
        </is>
      </c>
      <c r="D27" s="83" t="inlineStr">
        <is>
          <t>10</t>
        </is>
      </c>
      <c r="E27" s="84">
        <f>ROUNDUP((C27/2+1),0)*D27</f>
        <v/>
      </c>
      <c r="F27" s="82" t="inlineStr">
        <is>
          <t>53</t>
        </is>
      </c>
      <c r="G27" s="83" t="inlineStr">
        <is>
          <t>13%</t>
        </is>
      </c>
      <c r="H27" s="83" t="inlineStr">
        <is>
          <t>13%</t>
        </is>
      </c>
      <c r="I27" s="83" t="inlineStr">
        <is>
          <t>32%</t>
        </is>
      </c>
      <c r="J27" s="83" t="inlineStr">
        <is>
          <t>32%</t>
        </is>
      </c>
      <c r="K27" s="83" t="inlineStr">
        <is>
          <t>16</t>
        </is>
      </c>
      <c r="L27" s="83" t="inlineStr">
        <is>
          <t>13%</t>
        </is>
      </c>
      <c r="M27" s="84" t="inlineStr">
        <is>
          <t>13%</t>
        </is>
      </c>
    </row>
    <row r="28" ht="24" customHeight="1">
      <c r="A28" s="1308" t="inlineStr">
        <is>
          <t>3阶5级</t>
        </is>
      </c>
      <c r="B28" s="810" t="inlineStr">
        <is>
          <t>57</t>
        </is>
      </c>
      <c r="C28" s="343" t="inlineStr">
        <is>
          <t>450</t>
        </is>
      </c>
      <c r="D28" s="343" t="inlineStr">
        <is>
          <t>10</t>
        </is>
      </c>
      <c r="E28" s="1389">
        <f>ROUNDUP((C28/2+1),0)*D28</f>
        <v/>
      </c>
      <c r="F28" s="810" t="inlineStr">
        <is>
          <t>57</t>
        </is>
      </c>
      <c r="G28" s="343" t="inlineStr">
        <is>
          <t>14%</t>
        </is>
      </c>
      <c r="H28" s="343" t="inlineStr">
        <is>
          <t>14%</t>
        </is>
      </c>
      <c r="I28" s="343" t="inlineStr">
        <is>
          <t>35%</t>
        </is>
      </c>
      <c r="J28" s="343" t="inlineStr">
        <is>
          <t>35%</t>
        </is>
      </c>
      <c r="K28" s="343" t="inlineStr">
        <is>
          <t>17</t>
        </is>
      </c>
      <c r="L28" s="343" t="inlineStr">
        <is>
          <t>14%</t>
        </is>
      </c>
      <c r="M28" s="344" t="inlineStr">
        <is>
          <t>14%</t>
        </is>
      </c>
    </row>
    <row r="29" ht="24" customHeight="1">
      <c r="A29" s="740" t="inlineStr">
        <is>
          <t>4阶1级</t>
        </is>
      </c>
      <c r="B29" s="234" t="inlineStr">
        <is>
          <t>61</t>
        </is>
      </c>
      <c r="C29" s="340" t="inlineStr">
        <is>
          <t>500</t>
        </is>
      </c>
      <c r="D29" s="340" t="inlineStr">
        <is>
          <t>11</t>
        </is>
      </c>
      <c r="E29" s="746">
        <f>ROUNDUP((C29/2+1),0)*D29</f>
        <v/>
      </c>
      <c r="F29" s="234" t="inlineStr">
        <is>
          <t>61</t>
        </is>
      </c>
      <c r="G29" s="340" t="inlineStr">
        <is>
          <t>15%</t>
        </is>
      </c>
      <c r="H29" s="340" t="inlineStr">
        <is>
          <t>15%</t>
        </is>
      </c>
      <c r="I29" s="340" t="inlineStr">
        <is>
          <t>37%</t>
        </is>
      </c>
      <c r="J29" s="340" t="inlineStr">
        <is>
          <t>37%</t>
        </is>
      </c>
      <c r="K29" s="340" t="inlineStr">
        <is>
          <t>18</t>
        </is>
      </c>
      <c r="L29" s="340" t="inlineStr">
        <is>
          <t>15%</t>
        </is>
      </c>
      <c r="M29" s="207" t="inlineStr">
        <is>
          <t>15%</t>
        </is>
      </c>
    </row>
    <row r="30" ht="24" customHeight="1">
      <c r="A30" s="741" t="inlineStr">
        <is>
          <t>4阶2级</t>
        </is>
      </c>
      <c r="B30" s="82" t="inlineStr">
        <is>
          <t>65</t>
        </is>
      </c>
      <c r="C30" s="83" t="inlineStr">
        <is>
          <t>560</t>
        </is>
      </c>
      <c r="D30" s="83" t="inlineStr">
        <is>
          <t>11</t>
        </is>
      </c>
      <c r="E30" s="84">
        <f>ROUNDUP((C30/2+1),0)*D30</f>
        <v/>
      </c>
      <c r="F30" s="82" t="inlineStr">
        <is>
          <t>65</t>
        </is>
      </c>
      <c r="G30" s="83" t="inlineStr">
        <is>
          <t>16%</t>
        </is>
      </c>
      <c r="H30" s="83" t="inlineStr">
        <is>
          <t>16%</t>
        </is>
      </c>
      <c r="I30" s="83" t="inlineStr">
        <is>
          <t>40%</t>
        </is>
      </c>
      <c r="J30" s="83" t="inlineStr">
        <is>
          <t>40%</t>
        </is>
      </c>
      <c r="K30" s="83" t="inlineStr">
        <is>
          <t>20</t>
        </is>
      </c>
      <c r="L30" s="83" t="inlineStr">
        <is>
          <t>16%</t>
        </is>
      </c>
      <c r="M30" s="84" t="inlineStr">
        <is>
          <t>16%</t>
        </is>
      </c>
    </row>
    <row r="31" ht="24" customHeight="1">
      <c r="A31" s="741" t="inlineStr">
        <is>
          <t>4阶3级</t>
        </is>
      </c>
      <c r="B31" s="82" t="inlineStr">
        <is>
          <t>69</t>
        </is>
      </c>
      <c r="C31" s="83" t="inlineStr">
        <is>
          <t>640</t>
        </is>
      </c>
      <c r="D31" s="83" t="inlineStr">
        <is>
          <t>11</t>
        </is>
      </c>
      <c r="E31" s="84">
        <f>ROUNDUP((C31/2+1),0)*D31</f>
        <v/>
      </c>
      <c r="F31" s="82" t="inlineStr">
        <is>
          <t>69</t>
        </is>
      </c>
      <c r="G31" s="83" t="inlineStr">
        <is>
          <t>17%</t>
        </is>
      </c>
      <c r="H31" s="83" t="inlineStr">
        <is>
          <t>17%</t>
        </is>
      </c>
      <c r="I31" s="83" t="inlineStr">
        <is>
          <t>42%</t>
        </is>
      </c>
      <c r="J31" s="83" t="inlineStr">
        <is>
          <t>42%</t>
        </is>
      </c>
      <c r="K31" s="83" t="inlineStr">
        <is>
          <t>21</t>
        </is>
      </c>
      <c r="L31" s="83" t="inlineStr">
        <is>
          <t>17%</t>
        </is>
      </c>
      <c r="M31" s="84" t="inlineStr">
        <is>
          <t>17%</t>
        </is>
      </c>
    </row>
    <row r="32" ht="24" customHeight="1">
      <c r="A32" s="741" t="inlineStr">
        <is>
          <t>4阶4级</t>
        </is>
      </c>
      <c r="B32" s="82" t="inlineStr">
        <is>
          <t>73</t>
        </is>
      </c>
      <c r="C32" s="83" t="inlineStr">
        <is>
          <t>720</t>
        </is>
      </c>
      <c r="D32" s="83" t="inlineStr">
        <is>
          <t>12</t>
        </is>
      </c>
      <c r="E32" s="84">
        <f>ROUNDUP((C32/2+1),0)*D32</f>
        <v/>
      </c>
      <c r="F32" s="82" t="inlineStr">
        <is>
          <t>73</t>
        </is>
      </c>
      <c r="G32" s="83" t="inlineStr">
        <is>
          <t>18%</t>
        </is>
      </c>
      <c r="H32" s="83" t="inlineStr">
        <is>
          <t>18%</t>
        </is>
      </c>
      <c r="I32" s="83" t="inlineStr">
        <is>
          <t>44%</t>
        </is>
      </c>
      <c r="J32" s="83" t="inlineStr">
        <is>
          <t>44%</t>
        </is>
      </c>
      <c r="K32" s="83" t="inlineStr">
        <is>
          <t>22</t>
        </is>
      </c>
      <c r="L32" s="83" t="inlineStr">
        <is>
          <t>18%</t>
        </is>
      </c>
      <c r="M32" s="84" t="inlineStr">
        <is>
          <t>18%</t>
        </is>
      </c>
    </row>
    <row r="33" ht="24" customHeight="1">
      <c r="A33" s="742" t="inlineStr">
        <is>
          <t>4阶5级</t>
        </is>
      </c>
      <c r="B33" s="810" t="inlineStr">
        <is>
          <t>77</t>
        </is>
      </c>
      <c r="C33" s="343" t="inlineStr">
        <is>
          <t>860</t>
        </is>
      </c>
      <c r="D33" s="343" t="inlineStr">
        <is>
          <t>12</t>
        </is>
      </c>
      <c r="E33" s="1389">
        <f>ROUNDUP((C33/2+1),0)*D33</f>
        <v/>
      </c>
      <c r="F33" s="89" t="inlineStr">
        <is>
          <t>77</t>
        </is>
      </c>
      <c r="G33" s="90" t="inlineStr">
        <is>
          <t>19%</t>
        </is>
      </c>
      <c r="H33" s="90" t="inlineStr">
        <is>
          <t>19%</t>
        </is>
      </c>
      <c r="I33" s="90" t="inlineStr">
        <is>
          <t>47%</t>
        </is>
      </c>
      <c r="J33" s="90" t="inlineStr">
        <is>
          <t>47%</t>
        </is>
      </c>
      <c r="K33" s="90" t="inlineStr">
        <is>
          <t>23</t>
        </is>
      </c>
      <c r="L33" s="90" t="inlineStr">
        <is>
          <t>19%</t>
        </is>
      </c>
      <c r="M33" s="224" t="inlineStr">
        <is>
          <t>19%</t>
        </is>
      </c>
    </row>
    <row r="34" ht="24" customHeight="1">
      <c r="A34" s="1082" t="inlineStr">
        <is>
          <t>5阶1级</t>
        </is>
      </c>
      <c r="B34" s="234" t="inlineStr">
        <is>
          <t>81</t>
        </is>
      </c>
      <c r="C34" s="340" t="inlineStr">
        <is>
          <t>960</t>
        </is>
      </c>
      <c r="D34" s="340" t="inlineStr">
        <is>
          <t>12</t>
        </is>
      </c>
      <c r="E34" s="207">
        <f>ROUNDUP((C34/2+1),0)*D34</f>
        <v/>
      </c>
      <c r="F34" s="683" t="inlineStr">
        <is>
          <t>81</t>
        </is>
      </c>
      <c r="G34" s="566" t="inlineStr">
        <is>
          <t>20%</t>
        </is>
      </c>
      <c r="H34" s="566" t="inlineStr">
        <is>
          <t>20%</t>
        </is>
      </c>
      <c r="I34" s="566" t="inlineStr">
        <is>
          <t>52%</t>
        </is>
      </c>
      <c r="J34" s="566" t="inlineStr">
        <is>
          <t>52%</t>
        </is>
      </c>
      <c r="K34" s="566" t="inlineStr">
        <is>
          <t>24</t>
        </is>
      </c>
      <c r="L34" s="566" t="inlineStr">
        <is>
          <t>20%</t>
        </is>
      </c>
      <c r="M34" s="769" t="inlineStr">
        <is>
          <t>20%</t>
        </is>
      </c>
    </row>
    <row r="35" ht="24" customHeight="1">
      <c r="A35" s="741" t="inlineStr">
        <is>
          <t>5阶2级</t>
        </is>
      </c>
      <c r="B35" s="82" t="inlineStr">
        <is>
          <t>89</t>
        </is>
      </c>
      <c r="C35" s="83" t="inlineStr">
        <is>
          <t>1100</t>
        </is>
      </c>
      <c r="D35" s="83" t="inlineStr">
        <is>
          <t>13</t>
        </is>
      </c>
      <c r="E35" s="84">
        <f>ROUNDUP((C35/2+1),0)*D35</f>
        <v/>
      </c>
      <c r="F35" s="239" t="inlineStr">
        <is>
          <t>89</t>
        </is>
      </c>
      <c r="G35" s="83" t="inlineStr">
        <is>
          <t>22%</t>
        </is>
      </c>
      <c r="H35" s="83" t="inlineStr">
        <is>
          <t>22%</t>
        </is>
      </c>
      <c r="I35" s="83" t="inlineStr">
        <is>
          <t>56%</t>
        </is>
      </c>
      <c r="J35" s="83" t="inlineStr">
        <is>
          <t>56%</t>
        </is>
      </c>
      <c r="K35" s="83" t="inlineStr">
        <is>
          <t>27</t>
        </is>
      </c>
      <c r="L35" s="83" t="inlineStr">
        <is>
          <t>22%</t>
        </is>
      </c>
      <c r="M35" s="84" t="inlineStr">
        <is>
          <t>22%</t>
        </is>
      </c>
    </row>
    <row r="36" ht="24" customHeight="1">
      <c r="A36" s="741" t="inlineStr">
        <is>
          <t>5阶3级</t>
        </is>
      </c>
      <c r="B36" s="82" t="inlineStr">
        <is>
          <t>97</t>
        </is>
      </c>
      <c r="C36" s="83" t="inlineStr">
        <is>
          <t>1250</t>
        </is>
      </c>
      <c r="D36" s="83" t="inlineStr">
        <is>
          <t>14</t>
        </is>
      </c>
      <c r="E36" s="84">
        <f>ROUNDUP((C36/2+1),0)*D36</f>
        <v/>
      </c>
      <c r="F36" s="239" t="inlineStr">
        <is>
          <t>97</t>
        </is>
      </c>
      <c r="G36" s="83" t="inlineStr">
        <is>
          <t>24%</t>
        </is>
      </c>
      <c r="H36" s="83" t="inlineStr">
        <is>
          <t>24%</t>
        </is>
      </c>
      <c r="I36" s="83" t="inlineStr">
        <is>
          <t>61%</t>
        </is>
      </c>
      <c r="J36" s="83" t="inlineStr">
        <is>
          <t>61%</t>
        </is>
      </c>
      <c r="K36" s="83" t="inlineStr">
        <is>
          <t>29</t>
        </is>
      </c>
      <c r="L36" s="83" t="inlineStr">
        <is>
          <t>24%</t>
        </is>
      </c>
      <c r="M36" s="84" t="inlineStr">
        <is>
          <t>24%</t>
        </is>
      </c>
    </row>
    <row r="37" ht="24" customHeight="1">
      <c r="A37" s="741" t="inlineStr">
        <is>
          <t>5阶4级</t>
        </is>
      </c>
      <c r="B37" s="82" t="inlineStr">
        <is>
          <t>109</t>
        </is>
      </c>
      <c r="C37" s="83" t="inlineStr">
        <is>
          <t>1420</t>
        </is>
      </c>
      <c r="D37" s="83" t="inlineStr">
        <is>
          <t>14</t>
        </is>
      </c>
      <c r="E37" s="84">
        <f>ROUNDUP((C37/2+1),0)*D37</f>
        <v/>
      </c>
      <c r="F37" s="239" t="inlineStr">
        <is>
          <t>109</t>
        </is>
      </c>
      <c r="G37" s="83" t="inlineStr">
        <is>
          <t>27%</t>
        </is>
      </c>
      <c r="H37" s="83" t="inlineStr">
        <is>
          <t>27%</t>
        </is>
      </c>
      <c r="I37" s="83" t="inlineStr">
        <is>
          <t>71%</t>
        </is>
      </c>
      <c r="J37" s="83" t="inlineStr">
        <is>
          <t>71%</t>
        </is>
      </c>
      <c r="K37" s="83" t="inlineStr">
        <is>
          <t>33</t>
        </is>
      </c>
      <c r="L37" s="83" t="inlineStr">
        <is>
          <t>27%</t>
        </is>
      </c>
      <c r="M37" s="84" t="inlineStr">
        <is>
          <t>27%</t>
        </is>
      </c>
    </row>
    <row r="38" ht="24" customHeight="1">
      <c r="A38" s="742" t="inlineStr">
        <is>
          <t>5阶5级</t>
        </is>
      </c>
      <c r="B38" s="89" t="inlineStr">
        <is>
          <t>125</t>
        </is>
      </c>
      <c r="C38" s="91" t="inlineStr">
        <is>
          <t>x</t>
        </is>
      </c>
      <c r="D38" s="91" t="inlineStr">
        <is>
          <t>x</t>
        </is>
      </c>
      <c r="E38" s="92" t="inlineStr">
        <is>
          <t>x</t>
        </is>
      </c>
      <c r="F38" s="268" t="inlineStr">
        <is>
          <t>125</t>
        </is>
      </c>
      <c r="G38" s="90" t="inlineStr">
        <is>
          <t>31%</t>
        </is>
      </c>
      <c r="H38" s="90" t="inlineStr">
        <is>
          <t>31%</t>
        </is>
      </c>
      <c r="I38" s="90" t="inlineStr">
        <is>
          <t>82%</t>
        </is>
      </c>
      <c r="J38" s="90" t="inlineStr">
        <is>
          <t>82%</t>
        </is>
      </c>
      <c r="K38" s="90" t="inlineStr">
        <is>
          <t>38</t>
        </is>
      </c>
      <c r="L38" s="90" t="inlineStr">
        <is>
          <t>31%</t>
        </is>
      </c>
      <c r="M38" s="224" t="inlineStr">
        <is>
          <t>31%</t>
        </is>
      </c>
    </row>
    <row r="39" ht="24" customHeight="1">
      <c r="A39" s="1040" t="inlineStr"/>
      <c r="B39" s="270" t="n"/>
      <c r="C39" s="270" t="n"/>
      <c r="D39" s="270" t="n"/>
      <c r="E39" s="270" t="n"/>
      <c r="F39" s="270" t="n"/>
      <c r="G39" s="270" t="n"/>
      <c r="H39" s="270" t="n"/>
      <c r="I39" s="270" t="n"/>
      <c r="J39" s="270" t="n"/>
      <c r="K39" s="270" t="n"/>
      <c r="L39" s="270" t="n"/>
      <c r="M39" s="270" t="n"/>
    </row>
    <row r="40" ht="24" customHeight="1">
      <c r="A40" s="202" t="inlineStr">
        <is>
          <t>入道树</t>
        </is>
      </c>
      <c r="B40" s="227" t="inlineStr">
        <is>
          <t>战斗力</t>
        </is>
      </c>
      <c r="C40" s="227" t="inlineStr">
        <is>
          <t>祝福值</t>
        </is>
      </c>
      <c r="D40" s="227" t="inlineStr">
        <is>
          <t>单次材料</t>
        </is>
      </c>
      <c r="E40" s="206" t="inlineStr">
        <is>
          <t>满值材料</t>
        </is>
      </c>
      <c r="F40" s="1398" t="inlineStr">
        <is>
          <t>生命值</t>
        </is>
      </c>
      <c r="G40" s="795" t="inlineStr">
        <is>
          <t>小武穿透</t>
        </is>
      </c>
      <c r="H40" s="795" t="inlineStr">
        <is>
          <t>投武穿透</t>
        </is>
      </c>
      <c r="I40" s="795" t="inlineStr">
        <is>
          <t>小武伤害</t>
        </is>
      </c>
      <c r="J40" s="795" t="inlineStr">
        <is>
          <t>投武伤害</t>
        </is>
      </c>
      <c r="K40" s="795" t="inlineStr">
        <is>
          <t>力量值</t>
        </is>
      </c>
      <c r="L40" s="795" t="inlineStr">
        <is>
          <t>小武抗穿</t>
        </is>
      </c>
      <c r="M40" s="796" t="inlineStr">
        <is>
          <t>投武暴伤</t>
        </is>
      </c>
    </row>
    <row r="41" ht="24" customHeight="1">
      <c r="A41" s="740" t="inlineStr">
        <is>
          <t>0阶0级</t>
        </is>
      </c>
      <c r="B41" s="234" t="inlineStr">
        <is>
          <t>0</t>
        </is>
      </c>
      <c r="C41" s="340" t="inlineStr">
        <is>
          <t>8</t>
        </is>
      </c>
      <c r="D41" s="340" t="inlineStr">
        <is>
          <t>1</t>
        </is>
      </c>
      <c r="E41" s="746">
        <f>ROUNDUP((C41/2+1),0)*D41</f>
        <v/>
      </c>
      <c r="F41" s="252" t="inlineStr">
        <is>
          <t>x</t>
        </is>
      </c>
      <c r="G41" s="253" t="inlineStr">
        <is>
          <t>x</t>
        </is>
      </c>
      <c r="H41" s="253" t="inlineStr">
        <is>
          <t>x</t>
        </is>
      </c>
      <c r="I41" s="253" t="inlineStr">
        <is>
          <t>x</t>
        </is>
      </c>
      <c r="J41" s="253" t="inlineStr">
        <is>
          <t>x</t>
        </is>
      </c>
      <c r="K41" s="253" t="inlineStr">
        <is>
          <t>x</t>
        </is>
      </c>
      <c r="L41" s="253" t="inlineStr">
        <is>
          <t>x</t>
        </is>
      </c>
      <c r="M41" s="662" t="inlineStr">
        <is>
          <t>x</t>
        </is>
      </c>
    </row>
    <row r="42" ht="24" customHeight="1">
      <c r="A42" s="741" t="inlineStr">
        <is>
          <t>0阶1级</t>
        </is>
      </c>
      <c r="B42" s="82" t="inlineStr">
        <is>
          <t>2</t>
        </is>
      </c>
      <c r="C42" s="83" t="inlineStr">
        <is>
          <t>12</t>
        </is>
      </c>
      <c r="D42" s="83" t="inlineStr">
        <is>
          <t>1</t>
        </is>
      </c>
      <c r="E42" s="684">
        <f>ROUNDUP((C42/2+1),0)*D42</f>
        <v/>
      </c>
      <c r="F42" s="82" t="inlineStr">
        <is>
          <t>2</t>
        </is>
      </c>
      <c r="G42" s="83" t="inlineStr">
        <is>
          <t>1%</t>
        </is>
      </c>
      <c r="H42" s="83" t="inlineStr">
        <is>
          <t>1%</t>
        </is>
      </c>
      <c r="I42" s="83" t="inlineStr">
        <is>
          <t>1%</t>
        </is>
      </c>
      <c r="J42" s="83" t="inlineStr">
        <is>
          <t>1%</t>
        </is>
      </c>
      <c r="K42" s="83" t="inlineStr">
        <is>
          <t>1</t>
        </is>
      </c>
      <c r="L42" s="87" t="inlineStr">
        <is>
          <t>x</t>
        </is>
      </c>
      <c r="M42" s="88" t="inlineStr">
        <is>
          <t>x</t>
        </is>
      </c>
    </row>
    <row r="43" ht="24" customHeight="1">
      <c r="A43" s="741" t="inlineStr">
        <is>
          <t>0阶2级</t>
        </is>
      </c>
      <c r="B43" s="82" t="inlineStr">
        <is>
          <t>4</t>
        </is>
      </c>
      <c r="C43" s="83" t="inlineStr">
        <is>
          <t>18</t>
        </is>
      </c>
      <c r="D43" s="83" t="inlineStr">
        <is>
          <t>2</t>
        </is>
      </c>
      <c r="E43" s="684">
        <f>ROUNDUP((C43/2+1),0)*D43</f>
        <v/>
      </c>
      <c r="F43" s="82" t="inlineStr">
        <is>
          <t>4</t>
        </is>
      </c>
      <c r="G43" s="83" t="inlineStr">
        <is>
          <t>1%</t>
        </is>
      </c>
      <c r="H43" s="83" t="inlineStr">
        <is>
          <t>1%</t>
        </is>
      </c>
      <c r="I43" s="83" t="inlineStr">
        <is>
          <t>2%</t>
        </is>
      </c>
      <c r="J43" s="83" t="inlineStr">
        <is>
          <t>2%</t>
        </is>
      </c>
      <c r="K43" s="83" t="inlineStr">
        <is>
          <t>1</t>
        </is>
      </c>
      <c r="L43" s="83" t="inlineStr">
        <is>
          <t>1%</t>
        </is>
      </c>
      <c r="M43" s="84" t="inlineStr">
        <is>
          <t>1%</t>
        </is>
      </c>
    </row>
    <row r="44" ht="24" customHeight="1">
      <c r="A44" s="741" t="inlineStr">
        <is>
          <t>0阶3级</t>
        </is>
      </c>
      <c r="B44" s="82" t="inlineStr">
        <is>
          <t>6</t>
        </is>
      </c>
      <c r="C44" s="83" t="inlineStr">
        <is>
          <t>30</t>
        </is>
      </c>
      <c r="D44" s="83" t="inlineStr">
        <is>
          <t>2</t>
        </is>
      </c>
      <c r="E44" s="684">
        <f>ROUNDUP((C44/2+1),0)*D44</f>
        <v/>
      </c>
      <c r="F44" s="82" t="inlineStr">
        <is>
          <t>6</t>
        </is>
      </c>
      <c r="G44" s="83" t="inlineStr">
        <is>
          <t>2%</t>
        </is>
      </c>
      <c r="H44" s="83" t="inlineStr">
        <is>
          <t>2%</t>
        </is>
      </c>
      <c r="I44" s="83" t="inlineStr">
        <is>
          <t>4%</t>
        </is>
      </c>
      <c r="J44" s="83" t="inlineStr">
        <is>
          <t>4%</t>
        </is>
      </c>
      <c r="K44" s="83" t="inlineStr">
        <is>
          <t>2</t>
        </is>
      </c>
      <c r="L44" s="83" t="inlineStr">
        <is>
          <t>1%</t>
        </is>
      </c>
      <c r="M44" s="84" t="inlineStr">
        <is>
          <t>1%</t>
        </is>
      </c>
    </row>
    <row r="45" ht="24" customHeight="1">
      <c r="A45" s="741" t="inlineStr">
        <is>
          <t>0阶4级</t>
        </is>
      </c>
      <c r="B45" s="82" t="inlineStr">
        <is>
          <t>8</t>
        </is>
      </c>
      <c r="C45" s="83" t="inlineStr">
        <is>
          <t>46</t>
        </is>
      </c>
      <c r="D45" s="83" t="inlineStr">
        <is>
          <t>3</t>
        </is>
      </c>
      <c r="E45" s="684">
        <f>ROUNDUP((C45/2+1),0)*D45</f>
        <v/>
      </c>
      <c r="F45" s="82" t="inlineStr">
        <is>
          <t>8</t>
        </is>
      </c>
      <c r="G45" s="83" t="inlineStr">
        <is>
          <t>2%</t>
        </is>
      </c>
      <c r="H45" s="83" t="inlineStr">
        <is>
          <t>2%</t>
        </is>
      </c>
      <c r="I45" s="83" t="inlineStr">
        <is>
          <t>5%</t>
        </is>
      </c>
      <c r="J45" s="83" t="inlineStr">
        <is>
          <t>5%</t>
        </is>
      </c>
      <c r="K45" s="83" t="inlineStr">
        <is>
          <t>2</t>
        </is>
      </c>
      <c r="L45" s="83" t="inlineStr">
        <is>
          <t>2%</t>
        </is>
      </c>
      <c r="M45" s="84" t="inlineStr">
        <is>
          <t>2%</t>
        </is>
      </c>
    </row>
    <row r="46" ht="24" customHeight="1">
      <c r="A46" s="742" t="inlineStr">
        <is>
          <t>0阶5级</t>
        </is>
      </c>
      <c r="B46" s="810" t="inlineStr">
        <is>
          <t>10</t>
        </is>
      </c>
      <c r="C46" s="343" t="inlineStr">
        <is>
          <t>62</t>
        </is>
      </c>
      <c r="D46" s="343" t="inlineStr">
        <is>
          <t>3</t>
        </is>
      </c>
      <c r="E46" s="1408">
        <f>ROUNDUP((C46/2+1),0)*D46</f>
        <v/>
      </c>
      <c r="F46" s="89" t="inlineStr">
        <is>
          <t>10</t>
        </is>
      </c>
      <c r="G46" s="90" t="inlineStr">
        <is>
          <t>3%</t>
        </is>
      </c>
      <c r="H46" s="90" t="inlineStr">
        <is>
          <t>3%</t>
        </is>
      </c>
      <c r="I46" s="90" t="inlineStr">
        <is>
          <t>6%</t>
        </is>
      </c>
      <c r="J46" s="90" t="inlineStr">
        <is>
          <t>6%</t>
        </is>
      </c>
      <c r="K46" s="90" t="inlineStr">
        <is>
          <t>3</t>
        </is>
      </c>
      <c r="L46" s="90" t="inlineStr">
        <is>
          <t>2%</t>
        </is>
      </c>
      <c r="M46" s="224" t="inlineStr">
        <is>
          <t>2%</t>
        </is>
      </c>
    </row>
    <row r="47" ht="24" customHeight="1">
      <c r="A47" s="1082" t="inlineStr">
        <is>
          <t>1阶1级</t>
        </is>
      </c>
      <c r="B47" s="234" t="inlineStr">
        <is>
          <t>12</t>
        </is>
      </c>
      <c r="C47" s="340" t="inlineStr">
        <is>
          <t>74</t>
        </is>
      </c>
      <c r="D47" s="340" t="inlineStr">
        <is>
          <t>4</t>
        </is>
      </c>
      <c r="E47" s="207">
        <f>ROUNDUP((C47/2+1),0)*D47</f>
        <v/>
      </c>
      <c r="F47" s="683" t="inlineStr">
        <is>
          <t>12</t>
        </is>
      </c>
      <c r="G47" s="566" t="inlineStr">
        <is>
          <t>3%</t>
        </is>
      </c>
      <c r="H47" s="566" t="inlineStr">
        <is>
          <t>3%</t>
        </is>
      </c>
      <c r="I47" s="566" t="inlineStr">
        <is>
          <t>7%</t>
        </is>
      </c>
      <c r="J47" s="566" t="inlineStr">
        <is>
          <t>7%</t>
        </is>
      </c>
      <c r="K47" s="566" t="inlineStr">
        <is>
          <t>3</t>
        </is>
      </c>
      <c r="L47" s="566" t="inlineStr">
        <is>
          <t>3%</t>
        </is>
      </c>
      <c r="M47" s="769" t="inlineStr">
        <is>
          <t>3%</t>
        </is>
      </c>
    </row>
    <row r="48" ht="24" customHeight="1">
      <c r="A48" s="741" t="inlineStr">
        <is>
          <t>1阶2级</t>
        </is>
      </c>
      <c r="B48" s="82" t="inlineStr">
        <is>
          <t>14</t>
        </is>
      </c>
      <c r="C48" s="83" t="inlineStr">
        <is>
          <t>96</t>
        </is>
      </c>
      <c r="D48" s="83" t="inlineStr">
        <is>
          <t>4</t>
        </is>
      </c>
      <c r="E48" s="769">
        <f>ROUNDUP((C48/2+1),0)*D48</f>
        <v/>
      </c>
      <c r="F48" s="239" t="inlineStr">
        <is>
          <t>14</t>
        </is>
      </c>
      <c r="G48" s="83" t="inlineStr">
        <is>
          <t>4%</t>
        </is>
      </c>
      <c r="H48" s="83" t="inlineStr">
        <is>
          <t>4%</t>
        </is>
      </c>
      <c r="I48" s="83" t="inlineStr">
        <is>
          <t>8%</t>
        </is>
      </c>
      <c r="J48" s="83" t="inlineStr">
        <is>
          <t>8%</t>
        </is>
      </c>
      <c r="K48" s="83" t="inlineStr">
        <is>
          <t>4</t>
        </is>
      </c>
      <c r="L48" s="83" t="inlineStr">
        <is>
          <t>3%</t>
        </is>
      </c>
      <c r="M48" s="84" t="inlineStr">
        <is>
          <t>3%</t>
        </is>
      </c>
    </row>
    <row r="49" ht="24" customHeight="1">
      <c r="A49" s="741" t="inlineStr">
        <is>
          <t>1阶3级</t>
        </is>
      </c>
      <c r="B49" s="82" t="inlineStr">
        <is>
          <t>17</t>
        </is>
      </c>
      <c r="C49" s="83" t="inlineStr">
        <is>
          <t>114</t>
        </is>
      </c>
      <c r="D49" s="83" t="inlineStr">
        <is>
          <t>5</t>
        </is>
      </c>
      <c r="E49" s="219">
        <f>ROUNDUP((C49/2+1),0)*D49</f>
        <v/>
      </c>
      <c r="F49" s="239" t="inlineStr">
        <is>
          <t>17</t>
        </is>
      </c>
      <c r="G49" s="83" t="inlineStr">
        <is>
          <t>4%</t>
        </is>
      </c>
      <c r="H49" s="83" t="inlineStr">
        <is>
          <t>4%</t>
        </is>
      </c>
      <c r="I49" s="83" t="inlineStr">
        <is>
          <t>10%</t>
        </is>
      </c>
      <c r="J49" s="83" t="inlineStr">
        <is>
          <t>10%</t>
        </is>
      </c>
      <c r="K49" s="83" t="inlineStr">
        <is>
          <t>5</t>
        </is>
      </c>
      <c r="L49" s="83" t="inlineStr">
        <is>
          <t>4%</t>
        </is>
      </c>
      <c r="M49" s="84" t="inlineStr">
        <is>
          <t>4%</t>
        </is>
      </c>
    </row>
    <row r="50" ht="24" customHeight="1">
      <c r="A50" s="741" t="inlineStr">
        <is>
          <t>1阶4级</t>
        </is>
      </c>
      <c r="B50" s="82" t="inlineStr">
        <is>
          <t>20</t>
        </is>
      </c>
      <c r="C50" s="83" t="inlineStr">
        <is>
          <t>136</t>
        </is>
      </c>
      <c r="D50" s="83" t="inlineStr">
        <is>
          <t>5</t>
        </is>
      </c>
      <c r="E50" s="219">
        <f>ROUNDUP((C50/2+1),0)*D50</f>
        <v/>
      </c>
      <c r="F50" s="239" t="inlineStr">
        <is>
          <t>20</t>
        </is>
      </c>
      <c r="G50" s="83" t="inlineStr">
        <is>
          <t>5%</t>
        </is>
      </c>
      <c r="H50" s="83" t="inlineStr">
        <is>
          <t>5%</t>
        </is>
      </c>
      <c r="I50" s="83" t="inlineStr">
        <is>
          <t>12%</t>
        </is>
      </c>
      <c r="J50" s="83" t="inlineStr">
        <is>
          <t>12%</t>
        </is>
      </c>
      <c r="K50" s="83" t="inlineStr">
        <is>
          <t>6</t>
        </is>
      </c>
      <c r="L50" s="83" t="inlineStr">
        <is>
          <t>5%</t>
        </is>
      </c>
      <c r="M50" s="84" t="inlineStr">
        <is>
          <t>4%</t>
        </is>
      </c>
    </row>
    <row r="51" ht="24" customHeight="1">
      <c r="A51" s="1308" t="inlineStr">
        <is>
          <t>1阶5级</t>
        </is>
      </c>
      <c r="B51" s="89" t="inlineStr">
        <is>
          <t>23</t>
        </is>
      </c>
      <c r="C51" s="90" t="inlineStr">
        <is>
          <t>150</t>
        </is>
      </c>
      <c r="D51" s="90" t="inlineStr">
        <is>
          <t>6</t>
        </is>
      </c>
      <c r="E51" s="1389">
        <f>ROUNDUP((C51/2+1),0)*D51</f>
        <v/>
      </c>
      <c r="F51" s="660" t="inlineStr">
        <is>
          <t>23</t>
        </is>
      </c>
      <c r="G51" s="343" t="inlineStr">
        <is>
          <t>5%</t>
        </is>
      </c>
      <c r="H51" s="343" t="inlineStr">
        <is>
          <t>6%</t>
        </is>
      </c>
      <c r="I51" s="83" t="inlineStr">
        <is>
          <t>14%</t>
        </is>
      </c>
      <c r="J51" s="83" t="inlineStr">
        <is>
          <t>14%</t>
        </is>
      </c>
      <c r="K51" s="343" t="inlineStr">
        <is>
          <t>7</t>
        </is>
      </c>
      <c r="L51" s="343" t="inlineStr">
        <is>
          <t>6%</t>
        </is>
      </c>
      <c r="M51" s="344" t="inlineStr">
        <is>
          <t>5%</t>
        </is>
      </c>
    </row>
    <row r="52" ht="24" customHeight="1">
      <c r="A52" s="740" t="inlineStr">
        <is>
          <t>2阶1级</t>
        </is>
      </c>
      <c r="B52" s="558" t="inlineStr">
        <is>
          <t>26</t>
        </is>
      </c>
      <c r="C52" s="566" t="inlineStr">
        <is>
          <t>182</t>
        </is>
      </c>
      <c r="D52" s="566" t="inlineStr">
        <is>
          <t>6</t>
        </is>
      </c>
      <c r="E52" s="684">
        <f>ROUNDUP((C52/2+1),0)*D52</f>
        <v/>
      </c>
      <c r="F52" s="234" t="inlineStr">
        <is>
          <t>26</t>
        </is>
      </c>
      <c r="G52" s="340" t="inlineStr">
        <is>
          <t>6%</t>
        </is>
      </c>
      <c r="H52" s="340" t="inlineStr">
        <is>
          <t>6%</t>
        </is>
      </c>
      <c r="I52" s="340" t="inlineStr">
        <is>
          <t>16%</t>
        </is>
      </c>
      <c r="J52" s="340" t="inlineStr">
        <is>
          <t>16%</t>
        </is>
      </c>
      <c r="K52" s="340" t="inlineStr">
        <is>
          <t>8</t>
        </is>
      </c>
      <c r="L52" s="340" t="inlineStr">
        <is>
          <t>7%</t>
        </is>
      </c>
      <c r="M52" s="207" t="inlineStr">
        <is>
          <t>6%</t>
        </is>
      </c>
    </row>
    <row r="53" ht="24" customHeight="1">
      <c r="A53" s="741" t="inlineStr">
        <is>
          <t>2阶2级</t>
        </is>
      </c>
      <c r="B53" s="82" t="inlineStr">
        <is>
          <t>29</t>
        </is>
      </c>
      <c r="C53" s="83" t="inlineStr">
        <is>
          <t>216</t>
        </is>
      </c>
      <c r="D53" s="83" t="inlineStr">
        <is>
          <t>7</t>
        </is>
      </c>
      <c r="E53" s="684">
        <f>ROUNDUP((C53/2+1),0)*D53</f>
        <v/>
      </c>
      <c r="F53" s="82" t="inlineStr">
        <is>
          <t>29</t>
        </is>
      </c>
      <c r="G53" s="83" t="inlineStr">
        <is>
          <t>7%</t>
        </is>
      </c>
      <c r="H53" s="83" t="inlineStr">
        <is>
          <t>7%</t>
        </is>
      </c>
      <c r="I53" s="83" t="inlineStr">
        <is>
          <t>17%</t>
        </is>
      </c>
      <c r="J53" s="83" t="inlineStr">
        <is>
          <t>17%</t>
        </is>
      </c>
      <c r="K53" s="83" t="inlineStr">
        <is>
          <t>9</t>
        </is>
      </c>
      <c r="L53" s="83" t="inlineStr">
        <is>
          <t>7%</t>
        </is>
      </c>
      <c r="M53" s="84" t="inlineStr">
        <is>
          <t>7%</t>
        </is>
      </c>
    </row>
    <row r="54" ht="24" customHeight="1">
      <c r="A54" s="741" t="inlineStr">
        <is>
          <t>2阶3级</t>
        </is>
      </c>
      <c r="B54" s="82" t="inlineStr">
        <is>
          <t>32</t>
        </is>
      </c>
      <c r="C54" s="83" t="inlineStr">
        <is>
          <t>242</t>
        </is>
      </c>
      <c r="D54" s="83" t="inlineStr">
        <is>
          <t>7</t>
        </is>
      </c>
      <c r="E54" s="218">
        <f>ROUNDUP((C54/2+1),0)*D54</f>
        <v/>
      </c>
      <c r="F54" s="82" t="inlineStr">
        <is>
          <t>32</t>
        </is>
      </c>
      <c r="G54" s="83" t="inlineStr">
        <is>
          <t>8%</t>
        </is>
      </c>
      <c r="H54" s="83" t="inlineStr">
        <is>
          <t>8%</t>
        </is>
      </c>
      <c r="I54" s="83" t="inlineStr">
        <is>
          <t>19%</t>
        </is>
      </c>
      <c r="J54" s="83" t="inlineStr">
        <is>
          <t>19%</t>
        </is>
      </c>
      <c r="K54" s="83" t="inlineStr">
        <is>
          <t>10</t>
        </is>
      </c>
      <c r="L54" s="83" t="inlineStr">
        <is>
          <t>8%</t>
        </is>
      </c>
      <c r="M54" s="84" t="inlineStr">
        <is>
          <t>7%</t>
        </is>
      </c>
    </row>
    <row r="55" ht="24" customHeight="1">
      <c r="A55" s="741" t="inlineStr">
        <is>
          <t>2阶4级</t>
        </is>
      </c>
      <c r="B55" s="82" t="inlineStr">
        <is>
          <t>35</t>
        </is>
      </c>
      <c r="C55" s="83" t="inlineStr">
        <is>
          <t>280</t>
        </is>
      </c>
      <c r="D55" s="83" t="inlineStr">
        <is>
          <t>8</t>
        </is>
      </c>
      <c r="E55" s="218">
        <f>ROUNDUP((C55/2+1),0)*D55</f>
        <v/>
      </c>
      <c r="F55" s="82" t="inlineStr">
        <is>
          <t>35</t>
        </is>
      </c>
      <c r="G55" s="83" t="inlineStr">
        <is>
          <t>8%</t>
        </is>
      </c>
      <c r="H55" s="83" t="inlineStr">
        <is>
          <t>9%</t>
        </is>
      </c>
      <c r="I55" s="83" t="inlineStr">
        <is>
          <t>21%</t>
        </is>
      </c>
      <c r="J55" s="83" t="inlineStr">
        <is>
          <t>21%</t>
        </is>
      </c>
      <c r="K55" s="83" t="inlineStr">
        <is>
          <t>11</t>
        </is>
      </c>
      <c r="L55" s="83" t="inlineStr">
        <is>
          <t>9%</t>
        </is>
      </c>
      <c r="M55" s="84" t="inlineStr">
        <is>
          <t>8%</t>
        </is>
      </c>
    </row>
    <row r="56" ht="24" customHeight="1">
      <c r="A56" s="1308" t="inlineStr">
        <is>
          <t>2阶5级</t>
        </is>
      </c>
      <c r="B56" s="810" t="inlineStr">
        <is>
          <t>38</t>
        </is>
      </c>
      <c r="C56" s="343" t="inlineStr">
        <is>
          <t>300</t>
        </is>
      </c>
      <c r="D56" s="343" t="inlineStr">
        <is>
          <t>8</t>
        </is>
      </c>
      <c r="E56" s="218">
        <f>ROUNDUP((C56/2+1),0)*D56</f>
        <v/>
      </c>
      <c r="F56" s="810" t="inlineStr">
        <is>
          <t>38</t>
        </is>
      </c>
      <c r="G56" s="343" t="inlineStr">
        <is>
          <t>9%</t>
        </is>
      </c>
      <c r="H56" s="343" t="inlineStr">
        <is>
          <t>9%</t>
        </is>
      </c>
      <c r="I56" s="343" t="inlineStr">
        <is>
          <t>23%</t>
        </is>
      </c>
      <c r="J56" s="343" t="inlineStr">
        <is>
          <t>23%</t>
        </is>
      </c>
      <c r="K56" s="343" t="inlineStr">
        <is>
          <t>11</t>
        </is>
      </c>
      <c r="L56" s="343" t="inlineStr">
        <is>
          <t>10%</t>
        </is>
      </c>
      <c r="M56" s="344" t="inlineStr">
        <is>
          <t>9%</t>
        </is>
      </c>
    </row>
    <row r="57" ht="24" customHeight="1">
      <c r="A57" s="740" t="inlineStr">
        <is>
          <t>3阶1级</t>
        </is>
      </c>
      <c r="B57" s="234" t="inlineStr">
        <is>
          <t>41</t>
        </is>
      </c>
      <c r="C57" s="340" t="inlineStr">
        <is>
          <t>320</t>
        </is>
      </c>
      <c r="D57" s="340" t="inlineStr">
        <is>
          <t>9</t>
        </is>
      </c>
      <c r="E57" s="746">
        <f>ROUNDUP((C57/2+1),0)*D57</f>
        <v/>
      </c>
      <c r="F57" s="234" t="inlineStr">
        <is>
          <t>41</t>
        </is>
      </c>
      <c r="G57" s="340" t="inlineStr">
        <is>
          <t>10%</t>
        </is>
      </c>
      <c r="H57" s="340" t="inlineStr">
        <is>
          <t>10%</t>
        </is>
      </c>
      <c r="I57" s="340" t="inlineStr">
        <is>
          <t>25%</t>
        </is>
      </c>
      <c r="J57" s="340" t="inlineStr">
        <is>
          <t>25%</t>
        </is>
      </c>
      <c r="K57" s="340" t="inlineStr">
        <is>
          <t>12</t>
        </is>
      </c>
      <c r="L57" s="340" t="inlineStr">
        <is>
          <t>10%</t>
        </is>
      </c>
      <c r="M57" s="207" t="inlineStr">
        <is>
          <t>10%</t>
        </is>
      </c>
    </row>
    <row r="58" ht="24" customHeight="1">
      <c r="A58" s="741" t="inlineStr">
        <is>
          <t>3阶2级</t>
        </is>
      </c>
      <c r="B58" s="82" t="inlineStr">
        <is>
          <t>45</t>
        </is>
      </c>
      <c r="C58" s="83" t="inlineStr">
        <is>
          <t>344</t>
        </is>
      </c>
      <c r="D58" s="83" t="inlineStr">
        <is>
          <t>9</t>
        </is>
      </c>
      <c r="E58" s="84">
        <f>ROUNDUP((C58/2+1),0)*D58</f>
        <v/>
      </c>
      <c r="F58" s="82" t="inlineStr">
        <is>
          <t>45</t>
        </is>
      </c>
      <c r="G58" s="83" t="inlineStr">
        <is>
          <t>11%</t>
        </is>
      </c>
      <c r="H58" s="83" t="inlineStr">
        <is>
          <t>11%</t>
        </is>
      </c>
      <c r="I58" s="83" t="inlineStr">
        <is>
          <t>28%</t>
        </is>
      </c>
      <c r="J58" s="83" t="inlineStr">
        <is>
          <t>28%</t>
        </is>
      </c>
      <c r="K58" s="83" t="inlineStr">
        <is>
          <t>14</t>
        </is>
      </c>
      <c r="L58" s="83" t="inlineStr">
        <is>
          <t>11%</t>
        </is>
      </c>
      <c r="M58" s="84" t="inlineStr">
        <is>
          <t>11%</t>
        </is>
      </c>
    </row>
    <row r="59" ht="24" customHeight="1">
      <c r="A59" s="741" t="inlineStr">
        <is>
          <t>3阶3级</t>
        </is>
      </c>
      <c r="B59" s="82" t="inlineStr">
        <is>
          <t>49</t>
        </is>
      </c>
      <c r="C59" s="83" t="inlineStr">
        <is>
          <t>364</t>
        </is>
      </c>
      <c r="D59" s="83" t="inlineStr">
        <is>
          <t>10</t>
        </is>
      </c>
      <c r="E59" s="84">
        <f>ROUNDUP((C59/2+1),0)*D59</f>
        <v/>
      </c>
      <c r="F59" s="82" t="inlineStr">
        <is>
          <t>49</t>
        </is>
      </c>
      <c r="G59" s="83" t="inlineStr">
        <is>
          <t>12%</t>
        </is>
      </c>
      <c r="H59" s="83" t="inlineStr">
        <is>
          <t>12%</t>
        </is>
      </c>
      <c r="I59" s="83" t="inlineStr">
        <is>
          <t>30%</t>
        </is>
      </c>
      <c r="J59" s="83" t="inlineStr">
        <is>
          <t>30%</t>
        </is>
      </c>
      <c r="K59" s="83" t="inlineStr">
        <is>
          <t>15</t>
        </is>
      </c>
      <c r="L59" s="83" t="inlineStr">
        <is>
          <t>12%</t>
        </is>
      </c>
      <c r="M59" s="84" t="inlineStr">
        <is>
          <t>12%</t>
        </is>
      </c>
    </row>
    <row r="60" ht="24" customHeight="1">
      <c r="A60" s="741" t="inlineStr">
        <is>
          <t>3阶4级</t>
        </is>
      </c>
      <c r="B60" s="82" t="inlineStr">
        <is>
          <t>53</t>
        </is>
      </c>
      <c r="C60" s="83" t="inlineStr">
        <is>
          <t>398</t>
        </is>
      </c>
      <c r="D60" s="83" t="inlineStr">
        <is>
          <t>10</t>
        </is>
      </c>
      <c r="E60" s="84">
        <f>ROUNDUP((C60/2+1),0)*D60</f>
        <v/>
      </c>
      <c r="F60" s="82" t="inlineStr">
        <is>
          <t>53</t>
        </is>
      </c>
      <c r="G60" s="83" t="inlineStr">
        <is>
          <t>13%</t>
        </is>
      </c>
      <c r="H60" s="83" t="inlineStr">
        <is>
          <t>13%</t>
        </is>
      </c>
      <c r="I60" s="83" t="inlineStr">
        <is>
          <t>32%</t>
        </is>
      </c>
      <c r="J60" s="83" t="inlineStr">
        <is>
          <t>32%</t>
        </is>
      </c>
      <c r="K60" s="83" t="inlineStr">
        <is>
          <t>16</t>
        </is>
      </c>
      <c r="L60" s="83" t="inlineStr">
        <is>
          <t>13%</t>
        </is>
      </c>
      <c r="M60" s="84" t="inlineStr">
        <is>
          <t>13%</t>
        </is>
      </c>
    </row>
    <row r="61" ht="24" customHeight="1">
      <c r="A61" s="1308" t="inlineStr">
        <is>
          <t>3阶5级</t>
        </is>
      </c>
      <c r="B61" s="810" t="inlineStr">
        <is>
          <t>57</t>
        </is>
      </c>
      <c r="C61" s="343" t="inlineStr">
        <is>
          <t>450</t>
        </is>
      </c>
      <c r="D61" s="343" t="inlineStr">
        <is>
          <t>10</t>
        </is>
      </c>
      <c r="E61" s="1389">
        <f>ROUNDUP((C61/2+1),0)*D61</f>
        <v/>
      </c>
      <c r="F61" s="810" t="inlineStr">
        <is>
          <t>57</t>
        </is>
      </c>
      <c r="G61" s="343" t="inlineStr">
        <is>
          <t>14%</t>
        </is>
      </c>
      <c r="H61" s="343" t="inlineStr">
        <is>
          <t>14%</t>
        </is>
      </c>
      <c r="I61" s="343" t="inlineStr">
        <is>
          <t>35%</t>
        </is>
      </c>
      <c r="J61" s="343" t="inlineStr">
        <is>
          <t>35%</t>
        </is>
      </c>
      <c r="K61" s="343" t="inlineStr">
        <is>
          <t>17</t>
        </is>
      </c>
      <c r="L61" s="343" t="inlineStr">
        <is>
          <t>14%</t>
        </is>
      </c>
      <c r="M61" s="344" t="inlineStr">
        <is>
          <t>14%</t>
        </is>
      </c>
    </row>
    <row r="62" ht="24" customHeight="1">
      <c r="A62" s="740" t="inlineStr">
        <is>
          <t>4阶1级</t>
        </is>
      </c>
      <c r="B62" s="234" t="inlineStr">
        <is>
          <t>61</t>
        </is>
      </c>
      <c r="C62" s="340" t="inlineStr">
        <is>
          <t>500</t>
        </is>
      </c>
      <c r="D62" s="340" t="inlineStr">
        <is>
          <t>11</t>
        </is>
      </c>
      <c r="E62" s="746">
        <f>ROUNDUP((C62/2+1),0)*D62</f>
        <v/>
      </c>
      <c r="F62" s="234" t="inlineStr">
        <is>
          <t>61</t>
        </is>
      </c>
      <c r="G62" s="340" t="inlineStr">
        <is>
          <t>15%</t>
        </is>
      </c>
      <c r="H62" s="340" t="inlineStr">
        <is>
          <t>15%</t>
        </is>
      </c>
      <c r="I62" s="340" t="inlineStr">
        <is>
          <t>37%</t>
        </is>
      </c>
      <c r="J62" s="340" t="inlineStr">
        <is>
          <t>37%</t>
        </is>
      </c>
      <c r="K62" s="340" t="inlineStr">
        <is>
          <t>18</t>
        </is>
      </c>
      <c r="L62" s="340" t="inlineStr">
        <is>
          <t>15%</t>
        </is>
      </c>
      <c r="M62" s="207" t="inlineStr">
        <is>
          <t>15%</t>
        </is>
      </c>
    </row>
    <row r="63" ht="24" customHeight="1">
      <c r="A63" s="741" t="inlineStr">
        <is>
          <t>4阶2级</t>
        </is>
      </c>
      <c r="B63" s="82" t="inlineStr">
        <is>
          <t>65</t>
        </is>
      </c>
      <c r="C63" s="83" t="inlineStr">
        <is>
          <t>560</t>
        </is>
      </c>
      <c r="D63" s="83" t="inlineStr">
        <is>
          <t>11</t>
        </is>
      </c>
      <c r="E63" s="84">
        <f>ROUNDUP((C63/2+1),0)*D63</f>
        <v/>
      </c>
      <c r="F63" s="82" t="inlineStr">
        <is>
          <t>65</t>
        </is>
      </c>
      <c r="G63" s="83" t="inlineStr">
        <is>
          <t>16%</t>
        </is>
      </c>
      <c r="H63" s="83" t="inlineStr">
        <is>
          <t>16%</t>
        </is>
      </c>
      <c r="I63" s="83" t="inlineStr">
        <is>
          <t>40%</t>
        </is>
      </c>
      <c r="J63" s="83" t="inlineStr">
        <is>
          <t>40%</t>
        </is>
      </c>
      <c r="K63" s="83" t="inlineStr">
        <is>
          <t>20</t>
        </is>
      </c>
      <c r="L63" s="83" t="inlineStr">
        <is>
          <t>16%</t>
        </is>
      </c>
      <c r="M63" s="84" t="inlineStr">
        <is>
          <t>16%</t>
        </is>
      </c>
    </row>
    <row r="64" ht="24" customHeight="1">
      <c r="A64" s="741" t="inlineStr">
        <is>
          <t>4阶3级</t>
        </is>
      </c>
      <c r="B64" s="82" t="inlineStr">
        <is>
          <t>69</t>
        </is>
      </c>
      <c r="C64" s="83" t="inlineStr">
        <is>
          <t>640</t>
        </is>
      </c>
      <c r="D64" s="83" t="inlineStr">
        <is>
          <t>11</t>
        </is>
      </c>
      <c r="E64" s="84">
        <f>ROUNDUP((C64/2+1),0)*D64</f>
        <v/>
      </c>
      <c r="F64" s="82" t="inlineStr">
        <is>
          <t>69</t>
        </is>
      </c>
      <c r="G64" s="83" t="inlineStr">
        <is>
          <t>17%</t>
        </is>
      </c>
      <c r="H64" s="83" t="inlineStr">
        <is>
          <t>17%</t>
        </is>
      </c>
      <c r="I64" s="83" t="inlineStr">
        <is>
          <t>42%</t>
        </is>
      </c>
      <c r="J64" s="83" t="inlineStr">
        <is>
          <t>42%</t>
        </is>
      </c>
      <c r="K64" s="83" t="inlineStr">
        <is>
          <t>21</t>
        </is>
      </c>
      <c r="L64" s="83" t="inlineStr">
        <is>
          <t>17%</t>
        </is>
      </c>
      <c r="M64" s="84" t="inlineStr">
        <is>
          <t>17%</t>
        </is>
      </c>
    </row>
    <row r="65" ht="24" customHeight="1">
      <c r="A65" s="741" t="inlineStr">
        <is>
          <t>4阶4级</t>
        </is>
      </c>
      <c r="B65" s="82" t="inlineStr">
        <is>
          <t>73</t>
        </is>
      </c>
      <c r="C65" s="83" t="inlineStr">
        <is>
          <t>720</t>
        </is>
      </c>
      <c r="D65" s="83" t="inlineStr">
        <is>
          <t>12</t>
        </is>
      </c>
      <c r="E65" s="84">
        <f>ROUNDUP((C65/2+1),0)*D65</f>
        <v/>
      </c>
      <c r="F65" s="82" t="inlineStr">
        <is>
          <t>73</t>
        </is>
      </c>
      <c r="G65" s="83" t="inlineStr">
        <is>
          <t>18%</t>
        </is>
      </c>
      <c r="H65" s="83" t="inlineStr">
        <is>
          <t>18%</t>
        </is>
      </c>
      <c r="I65" s="83" t="inlineStr">
        <is>
          <t>44%</t>
        </is>
      </c>
      <c r="J65" s="83" t="inlineStr">
        <is>
          <t>44%</t>
        </is>
      </c>
      <c r="K65" s="83" t="inlineStr">
        <is>
          <t>22</t>
        </is>
      </c>
      <c r="L65" s="83" t="inlineStr">
        <is>
          <t>18%</t>
        </is>
      </c>
      <c r="M65" s="84" t="inlineStr">
        <is>
          <t>18%</t>
        </is>
      </c>
    </row>
    <row r="66" ht="24" customHeight="1">
      <c r="A66" s="1308" t="inlineStr">
        <is>
          <t>4阶5级</t>
        </is>
      </c>
      <c r="B66" s="810" t="inlineStr">
        <is>
          <t>77</t>
        </is>
      </c>
      <c r="C66" s="343" t="inlineStr">
        <is>
          <t>860</t>
        </is>
      </c>
      <c r="D66" s="343" t="inlineStr">
        <is>
          <t>12</t>
        </is>
      </c>
      <c r="E66" s="1409">
        <f>ROUNDUP((C66/2+1),0)*D66</f>
        <v/>
      </c>
      <c r="F66" s="810" t="inlineStr">
        <is>
          <t>77</t>
        </is>
      </c>
      <c r="G66" s="343" t="inlineStr">
        <is>
          <t>19%</t>
        </is>
      </c>
      <c r="H66" s="343" t="inlineStr">
        <is>
          <t>19%</t>
        </is>
      </c>
      <c r="I66" s="90" t="inlineStr">
        <is>
          <t>47%</t>
        </is>
      </c>
      <c r="J66" s="90" t="inlineStr">
        <is>
          <t>47%</t>
        </is>
      </c>
      <c r="K66" s="343" t="inlineStr">
        <is>
          <t>23</t>
        </is>
      </c>
      <c r="L66" s="343" t="inlineStr">
        <is>
          <t>19%</t>
        </is>
      </c>
      <c r="M66" s="344" t="inlineStr">
        <is>
          <t>19%</t>
        </is>
      </c>
    </row>
    <row r="67" ht="24" customHeight="1">
      <c r="A67" s="740" t="inlineStr">
        <is>
          <t>5阶1级</t>
        </is>
      </c>
      <c r="B67" s="234" t="inlineStr">
        <is>
          <t>81</t>
        </is>
      </c>
      <c r="C67" s="340" t="inlineStr">
        <is>
          <t>960</t>
        </is>
      </c>
      <c r="D67" s="340" t="inlineStr">
        <is>
          <t>12</t>
        </is>
      </c>
      <c r="E67" s="207">
        <f>ROUNDUP((C67/2+1),0)*D67</f>
        <v/>
      </c>
      <c r="F67" s="657" t="inlineStr">
        <is>
          <t>81</t>
        </is>
      </c>
      <c r="G67" s="340" t="inlineStr">
        <is>
          <t>20%</t>
        </is>
      </c>
      <c r="H67" s="340" t="inlineStr">
        <is>
          <t>20%</t>
        </is>
      </c>
      <c r="I67" s="340" t="inlineStr">
        <is>
          <t>52%</t>
        </is>
      </c>
      <c r="J67" s="340" t="inlineStr">
        <is>
          <t>52%</t>
        </is>
      </c>
      <c r="K67" s="340" t="inlineStr">
        <is>
          <t>24</t>
        </is>
      </c>
      <c r="L67" s="340" t="inlineStr">
        <is>
          <t>20%</t>
        </is>
      </c>
      <c r="M67" s="207" t="inlineStr">
        <is>
          <t>20%</t>
        </is>
      </c>
    </row>
    <row r="68" ht="24" customHeight="1">
      <c r="A68" s="741" t="inlineStr">
        <is>
          <t>5阶2级</t>
        </is>
      </c>
      <c r="B68" s="82" t="inlineStr">
        <is>
          <t>89</t>
        </is>
      </c>
      <c r="C68" s="83" t="inlineStr">
        <is>
          <t>1100</t>
        </is>
      </c>
      <c r="D68" s="83" t="inlineStr">
        <is>
          <t>13</t>
        </is>
      </c>
      <c r="E68" s="84">
        <f>ROUNDUP((C68/2+1),0)*D68</f>
        <v/>
      </c>
      <c r="F68" s="239" t="inlineStr">
        <is>
          <t>89</t>
        </is>
      </c>
      <c r="G68" s="83" t="inlineStr">
        <is>
          <t>22%</t>
        </is>
      </c>
      <c r="H68" s="83" t="inlineStr">
        <is>
          <t>22%</t>
        </is>
      </c>
      <c r="I68" s="83" t="inlineStr">
        <is>
          <t>56%</t>
        </is>
      </c>
      <c r="J68" s="83" t="inlineStr">
        <is>
          <t>56%</t>
        </is>
      </c>
      <c r="K68" s="83" t="inlineStr">
        <is>
          <t>27</t>
        </is>
      </c>
      <c r="L68" s="83" t="inlineStr">
        <is>
          <t>22%</t>
        </is>
      </c>
      <c r="M68" s="84" t="inlineStr">
        <is>
          <t>22%</t>
        </is>
      </c>
    </row>
    <row r="69" ht="24" customHeight="1">
      <c r="A69" s="741" t="inlineStr">
        <is>
          <t>5阶3级</t>
        </is>
      </c>
      <c r="B69" s="82" t="inlineStr">
        <is>
          <t>97</t>
        </is>
      </c>
      <c r="C69" s="83" t="inlineStr">
        <is>
          <t>1250</t>
        </is>
      </c>
      <c r="D69" s="83" t="inlineStr">
        <is>
          <t>14</t>
        </is>
      </c>
      <c r="E69" s="84">
        <f>ROUNDUP((C69/2+1),0)*D69</f>
        <v/>
      </c>
      <c r="F69" s="239" t="inlineStr">
        <is>
          <t>97</t>
        </is>
      </c>
      <c r="G69" s="83" t="inlineStr">
        <is>
          <t>24%</t>
        </is>
      </c>
      <c r="H69" s="83" t="inlineStr">
        <is>
          <t>24%</t>
        </is>
      </c>
      <c r="I69" s="83" t="inlineStr">
        <is>
          <t>61%</t>
        </is>
      </c>
      <c r="J69" s="83" t="inlineStr">
        <is>
          <t>61%</t>
        </is>
      </c>
      <c r="K69" s="83" t="inlineStr">
        <is>
          <t>29</t>
        </is>
      </c>
      <c r="L69" s="83" t="inlineStr">
        <is>
          <t>24%</t>
        </is>
      </c>
      <c r="M69" s="84" t="inlineStr">
        <is>
          <t>24%</t>
        </is>
      </c>
    </row>
    <row r="70" ht="24" customHeight="1">
      <c r="A70" s="741" t="inlineStr">
        <is>
          <t>5阶4级</t>
        </is>
      </c>
      <c r="B70" s="82" t="inlineStr">
        <is>
          <t>109</t>
        </is>
      </c>
      <c r="C70" s="83" t="inlineStr">
        <is>
          <t>1420</t>
        </is>
      </c>
      <c r="D70" s="83" t="inlineStr">
        <is>
          <t>14</t>
        </is>
      </c>
      <c r="E70" s="84">
        <f>ROUNDUP((C70/2+1),0)*D70</f>
        <v/>
      </c>
      <c r="F70" s="239" t="inlineStr">
        <is>
          <t>109</t>
        </is>
      </c>
      <c r="G70" s="83" t="inlineStr">
        <is>
          <t>27%</t>
        </is>
      </c>
      <c r="H70" s="83" t="inlineStr">
        <is>
          <t>27%</t>
        </is>
      </c>
      <c r="I70" s="83" t="inlineStr">
        <is>
          <t>71%</t>
        </is>
      </c>
      <c r="J70" s="83" t="inlineStr">
        <is>
          <t>71%</t>
        </is>
      </c>
      <c r="K70" s="83" t="inlineStr">
        <is>
          <t>33</t>
        </is>
      </c>
      <c r="L70" s="83" t="inlineStr">
        <is>
          <t>27%</t>
        </is>
      </c>
      <c r="M70" s="84" t="inlineStr">
        <is>
          <t>27%</t>
        </is>
      </c>
    </row>
    <row r="71" ht="24" customHeight="1">
      <c r="A71" s="742" t="inlineStr">
        <is>
          <t>5阶5级</t>
        </is>
      </c>
      <c r="B71" s="89" t="inlineStr">
        <is>
          <t>125</t>
        </is>
      </c>
      <c r="C71" s="91" t="inlineStr">
        <is>
          <t>x</t>
        </is>
      </c>
      <c r="D71" s="91" t="inlineStr">
        <is>
          <t>x</t>
        </is>
      </c>
      <c r="E71" s="92" t="inlineStr">
        <is>
          <t>x</t>
        </is>
      </c>
      <c r="F71" s="268" t="inlineStr">
        <is>
          <t>125</t>
        </is>
      </c>
      <c r="G71" s="90" t="inlineStr">
        <is>
          <t>31%</t>
        </is>
      </c>
      <c r="H71" s="90" t="inlineStr">
        <is>
          <t>31%</t>
        </is>
      </c>
      <c r="I71" s="90" t="inlineStr">
        <is>
          <t>82%</t>
        </is>
      </c>
      <c r="J71" s="90" t="inlineStr">
        <is>
          <t>82%</t>
        </is>
      </c>
      <c r="K71" s="90" t="inlineStr">
        <is>
          <t>38</t>
        </is>
      </c>
      <c r="L71" s="90" t="inlineStr">
        <is>
          <t>31%</t>
        </is>
      </c>
      <c r="M71" s="224" t="inlineStr">
        <is>
          <t>31%</t>
        </is>
      </c>
    </row>
    <row r="72" ht="24" customHeight="1">
      <c r="A72" s="1040" t="inlineStr"/>
      <c r="B72" s="270" t="n"/>
      <c r="C72" s="270" t="n"/>
      <c r="D72" s="270" t="n"/>
      <c r="E72" s="270" t="n"/>
      <c r="F72" s="270" t="n"/>
      <c r="G72" s="270" t="n"/>
      <c r="H72" s="270" t="n"/>
      <c r="I72" s="270" t="n"/>
      <c r="J72" s="270" t="n"/>
      <c r="K72" s="270" t="n"/>
      <c r="L72" s="270" t="n"/>
      <c r="M72" s="270" t="n"/>
    </row>
    <row r="73" ht="24" customHeight="1">
      <c r="A73" s="202" t="inlineStr">
        <is>
          <t>出岫树</t>
        </is>
      </c>
      <c r="B73" s="227" t="inlineStr">
        <is>
          <t>战斗力</t>
        </is>
      </c>
      <c r="C73" s="227" t="inlineStr">
        <is>
          <t>祝福值</t>
        </is>
      </c>
      <c r="D73" s="227" t="inlineStr">
        <is>
          <t>单次材料</t>
        </is>
      </c>
      <c r="E73" s="206" t="inlineStr">
        <is>
          <t>满值材料</t>
        </is>
      </c>
      <c r="F73" s="1398" t="inlineStr">
        <is>
          <t>生命值</t>
        </is>
      </c>
      <c r="G73" s="795" t="inlineStr">
        <is>
          <t>大武穿透</t>
        </is>
      </c>
      <c r="H73" s="795" t="inlineStr">
        <is>
          <t>中武穿透</t>
        </is>
      </c>
      <c r="I73" s="795" t="inlineStr">
        <is>
          <t>大武伤害</t>
        </is>
      </c>
      <c r="J73" s="795" t="inlineStr">
        <is>
          <t>中武伤害</t>
        </is>
      </c>
      <c r="K73" s="795" t="inlineStr">
        <is>
          <t>固定减伤</t>
        </is>
      </c>
      <c r="L73" s="795" t="inlineStr">
        <is>
          <t>大武抗穿</t>
        </is>
      </c>
      <c r="M73" s="796" t="inlineStr">
        <is>
          <t>中武抗穿</t>
        </is>
      </c>
    </row>
    <row r="74" ht="24" customHeight="1">
      <c r="A74" s="740" t="inlineStr">
        <is>
          <t>0阶0级</t>
        </is>
      </c>
      <c r="B74" s="234" t="inlineStr">
        <is>
          <t>0</t>
        </is>
      </c>
      <c r="C74" s="340" t="inlineStr">
        <is>
          <t>8</t>
        </is>
      </c>
      <c r="D74" s="340" t="inlineStr">
        <is>
          <t>1</t>
        </is>
      </c>
      <c r="E74" s="746">
        <f>ROUNDUP((C74/2+1),0)*D74</f>
        <v/>
      </c>
      <c r="F74" s="252" t="inlineStr">
        <is>
          <t>x</t>
        </is>
      </c>
      <c r="G74" s="253" t="inlineStr">
        <is>
          <t>x</t>
        </is>
      </c>
      <c r="H74" s="253" t="inlineStr">
        <is>
          <t>x</t>
        </is>
      </c>
      <c r="I74" s="253" t="inlineStr">
        <is>
          <t>x</t>
        </is>
      </c>
      <c r="J74" s="253" t="inlineStr">
        <is>
          <t>x</t>
        </is>
      </c>
      <c r="K74" s="253" t="inlineStr">
        <is>
          <t>x</t>
        </is>
      </c>
      <c r="L74" s="253" t="inlineStr">
        <is>
          <t>x</t>
        </is>
      </c>
      <c r="M74" s="662" t="inlineStr">
        <is>
          <t>x</t>
        </is>
      </c>
    </row>
    <row r="75" ht="24" customHeight="1">
      <c r="A75" s="741" t="inlineStr">
        <is>
          <t>0阶1级</t>
        </is>
      </c>
      <c r="B75" s="82" t="inlineStr">
        <is>
          <t>2</t>
        </is>
      </c>
      <c r="C75" s="83" t="inlineStr">
        <is>
          <t>12</t>
        </is>
      </c>
      <c r="D75" s="83" t="inlineStr">
        <is>
          <t>1</t>
        </is>
      </c>
      <c r="E75" s="684">
        <f>ROUNDUP((C75/2+1),0)*D75</f>
        <v/>
      </c>
      <c r="F75" s="82" t="inlineStr">
        <is>
          <t>2</t>
        </is>
      </c>
      <c r="G75" s="83" t="inlineStr">
        <is>
          <t>1%</t>
        </is>
      </c>
      <c r="H75" s="83" t="inlineStr">
        <is>
          <t>1%</t>
        </is>
      </c>
      <c r="I75" s="83" t="inlineStr">
        <is>
          <t>1%</t>
        </is>
      </c>
      <c r="J75" s="83" t="inlineStr">
        <is>
          <t>1%</t>
        </is>
      </c>
      <c r="K75" s="83" t="inlineStr">
        <is>
          <t>1</t>
        </is>
      </c>
      <c r="L75" s="87" t="inlineStr">
        <is>
          <t>x</t>
        </is>
      </c>
      <c r="M75" s="88" t="inlineStr">
        <is>
          <t>x</t>
        </is>
      </c>
    </row>
    <row r="76" ht="24" customHeight="1">
      <c r="A76" s="741" t="inlineStr">
        <is>
          <t>0阶2级</t>
        </is>
      </c>
      <c r="B76" s="82" t="inlineStr">
        <is>
          <t>4</t>
        </is>
      </c>
      <c r="C76" s="83" t="inlineStr">
        <is>
          <t>18</t>
        </is>
      </c>
      <c r="D76" s="83" t="inlineStr">
        <is>
          <t>2</t>
        </is>
      </c>
      <c r="E76" s="684">
        <f>ROUNDUP((C76/2+1),0)*D76</f>
        <v/>
      </c>
      <c r="F76" s="82" t="inlineStr">
        <is>
          <t>4</t>
        </is>
      </c>
      <c r="G76" s="83" t="inlineStr">
        <is>
          <t>1%</t>
        </is>
      </c>
      <c r="H76" s="83" t="inlineStr">
        <is>
          <t>1%</t>
        </is>
      </c>
      <c r="I76" s="83" t="inlineStr">
        <is>
          <t>2%</t>
        </is>
      </c>
      <c r="J76" s="83" t="inlineStr">
        <is>
          <t>2%</t>
        </is>
      </c>
      <c r="K76" s="83" t="inlineStr">
        <is>
          <t>1</t>
        </is>
      </c>
      <c r="L76" s="83" t="inlineStr">
        <is>
          <t>1%</t>
        </is>
      </c>
      <c r="M76" s="84" t="inlineStr">
        <is>
          <t>1%</t>
        </is>
      </c>
    </row>
    <row r="77" ht="24" customHeight="1">
      <c r="A77" s="741" t="inlineStr">
        <is>
          <t>0阶3级</t>
        </is>
      </c>
      <c r="B77" s="82" t="inlineStr">
        <is>
          <t>6</t>
        </is>
      </c>
      <c r="C77" s="83" t="inlineStr">
        <is>
          <t>30</t>
        </is>
      </c>
      <c r="D77" s="83" t="inlineStr">
        <is>
          <t>2</t>
        </is>
      </c>
      <c r="E77" s="684">
        <f>ROUNDUP((C77/2+1),0)*D77</f>
        <v/>
      </c>
      <c r="F77" s="82" t="inlineStr">
        <is>
          <t>6</t>
        </is>
      </c>
      <c r="G77" s="83" t="inlineStr">
        <is>
          <t>2%</t>
        </is>
      </c>
      <c r="H77" s="83" t="inlineStr">
        <is>
          <t>2%</t>
        </is>
      </c>
      <c r="I77" s="83" t="inlineStr">
        <is>
          <t>4%</t>
        </is>
      </c>
      <c r="J77" s="83" t="inlineStr">
        <is>
          <t>4%</t>
        </is>
      </c>
      <c r="K77" s="83" t="inlineStr">
        <is>
          <t>2</t>
        </is>
      </c>
      <c r="L77" s="83" t="inlineStr">
        <is>
          <t>1%</t>
        </is>
      </c>
      <c r="M77" s="84" t="inlineStr">
        <is>
          <t>1%</t>
        </is>
      </c>
    </row>
    <row r="78" ht="24" customHeight="1">
      <c r="A78" s="741" t="inlineStr">
        <is>
          <t>0阶4级</t>
        </is>
      </c>
      <c r="B78" s="82" t="inlineStr">
        <is>
          <t>8</t>
        </is>
      </c>
      <c r="C78" s="83" t="inlineStr">
        <is>
          <t>46</t>
        </is>
      </c>
      <c r="D78" s="83" t="inlineStr">
        <is>
          <t>3</t>
        </is>
      </c>
      <c r="E78" s="684">
        <f>ROUNDUP((C78/2+1),0)*D78</f>
        <v/>
      </c>
      <c r="F78" s="82" t="inlineStr">
        <is>
          <t>8</t>
        </is>
      </c>
      <c r="G78" s="83" t="inlineStr">
        <is>
          <t>2%</t>
        </is>
      </c>
      <c r="H78" s="83" t="inlineStr">
        <is>
          <t>2%</t>
        </is>
      </c>
      <c r="I78" s="83" t="inlineStr">
        <is>
          <t>5%</t>
        </is>
      </c>
      <c r="J78" s="83" t="inlineStr">
        <is>
          <t>5%</t>
        </is>
      </c>
      <c r="K78" s="83" t="inlineStr">
        <is>
          <t>2</t>
        </is>
      </c>
      <c r="L78" s="83" t="inlineStr">
        <is>
          <t>2%</t>
        </is>
      </c>
      <c r="M78" s="84" t="inlineStr">
        <is>
          <t>2%</t>
        </is>
      </c>
    </row>
    <row r="79" ht="24" customHeight="1">
      <c r="A79" s="742" t="inlineStr">
        <is>
          <t>0阶5级</t>
        </is>
      </c>
      <c r="B79" s="810" t="inlineStr">
        <is>
          <t>10</t>
        </is>
      </c>
      <c r="C79" s="343" t="inlineStr">
        <is>
          <t>62</t>
        </is>
      </c>
      <c r="D79" s="343" t="inlineStr">
        <is>
          <t>3</t>
        </is>
      </c>
      <c r="E79" s="1408">
        <f>ROUNDUP((C79/2+1),0)*D79</f>
        <v/>
      </c>
      <c r="F79" s="89" t="inlineStr">
        <is>
          <t>10</t>
        </is>
      </c>
      <c r="G79" s="90" t="inlineStr">
        <is>
          <t>3%</t>
        </is>
      </c>
      <c r="H79" s="90" t="inlineStr">
        <is>
          <t>3%</t>
        </is>
      </c>
      <c r="I79" s="90" t="inlineStr">
        <is>
          <t>6%</t>
        </is>
      </c>
      <c r="J79" s="90" t="inlineStr">
        <is>
          <t>6%</t>
        </is>
      </c>
      <c r="K79" s="90" t="inlineStr">
        <is>
          <t>3</t>
        </is>
      </c>
      <c r="L79" s="90" t="inlineStr">
        <is>
          <t>2%</t>
        </is>
      </c>
      <c r="M79" s="224" t="inlineStr">
        <is>
          <t>2%</t>
        </is>
      </c>
    </row>
    <row r="80" ht="24" customHeight="1">
      <c r="A80" s="1082" t="inlineStr">
        <is>
          <t>1阶1级</t>
        </is>
      </c>
      <c r="B80" s="234" t="inlineStr">
        <is>
          <t>12</t>
        </is>
      </c>
      <c r="C80" s="340" t="inlineStr">
        <is>
          <t>74</t>
        </is>
      </c>
      <c r="D80" s="340" t="inlineStr">
        <is>
          <t>4</t>
        </is>
      </c>
      <c r="E80" s="207">
        <f>ROUNDUP((C80/2+1),0)*D80</f>
        <v/>
      </c>
      <c r="F80" s="683" t="inlineStr">
        <is>
          <t>12</t>
        </is>
      </c>
      <c r="G80" s="566" t="inlineStr">
        <is>
          <t>3%</t>
        </is>
      </c>
      <c r="H80" s="566" t="inlineStr">
        <is>
          <t>3%</t>
        </is>
      </c>
      <c r="I80" s="566" t="inlineStr">
        <is>
          <t>7%</t>
        </is>
      </c>
      <c r="J80" s="566" t="inlineStr">
        <is>
          <t>7%</t>
        </is>
      </c>
      <c r="K80" s="566" t="inlineStr">
        <is>
          <t>3</t>
        </is>
      </c>
      <c r="L80" s="566" t="inlineStr">
        <is>
          <t>3%</t>
        </is>
      </c>
      <c r="M80" s="769" t="inlineStr">
        <is>
          <t>3%</t>
        </is>
      </c>
    </row>
    <row r="81" ht="24" customHeight="1">
      <c r="A81" s="741" t="inlineStr">
        <is>
          <t>1阶2级</t>
        </is>
      </c>
      <c r="B81" s="82" t="inlineStr">
        <is>
          <t>14</t>
        </is>
      </c>
      <c r="C81" s="83" t="inlineStr">
        <is>
          <t>96</t>
        </is>
      </c>
      <c r="D81" s="83" t="inlineStr">
        <is>
          <t>4</t>
        </is>
      </c>
      <c r="E81" s="769">
        <f>ROUNDUP((C81/2+1),0)*D81</f>
        <v/>
      </c>
      <c r="F81" s="239" t="inlineStr">
        <is>
          <t>14</t>
        </is>
      </c>
      <c r="G81" s="83" t="inlineStr">
        <is>
          <t>4%</t>
        </is>
      </c>
      <c r="H81" s="83" t="inlineStr">
        <is>
          <t>4%</t>
        </is>
      </c>
      <c r="I81" s="83" t="inlineStr">
        <is>
          <t>8%</t>
        </is>
      </c>
      <c r="J81" s="83" t="inlineStr">
        <is>
          <t>8%</t>
        </is>
      </c>
      <c r="K81" s="83" t="inlineStr">
        <is>
          <t>4</t>
        </is>
      </c>
      <c r="L81" s="83" t="inlineStr">
        <is>
          <t>3%</t>
        </is>
      </c>
      <c r="M81" s="84" t="inlineStr">
        <is>
          <t>3%</t>
        </is>
      </c>
    </row>
    <row r="82" ht="24" customHeight="1">
      <c r="A82" s="741" t="inlineStr">
        <is>
          <t>1阶3级</t>
        </is>
      </c>
      <c r="B82" s="82" t="inlineStr">
        <is>
          <t>17</t>
        </is>
      </c>
      <c r="C82" s="83" t="inlineStr">
        <is>
          <t>114</t>
        </is>
      </c>
      <c r="D82" s="83" t="inlineStr">
        <is>
          <t>5</t>
        </is>
      </c>
      <c r="E82" s="219">
        <f>ROUNDUP((C82/2+1),0)*D82</f>
        <v/>
      </c>
      <c r="F82" s="239" t="inlineStr">
        <is>
          <t>17</t>
        </is>
      </c>
      <c r="G82" s="83" t="inlineStr">
        <is>
          <t>4%</t>
        </is>
      </c>
      <c r="H82" s="83" t="inlineStr">
        <is>
          <t>4%</t>
        </is>
      </c>
      <c r="I82" s="83" t="inlineStr">
        <is>
          <t>10%</t>
        </is>
      </c>
      <c r="J82" s="83" t="inlineStr">
        <is>
          <t>10%</t>
        </is>
      </c>
      <c r="K82" s="83" t="inlineStr">
        <is>
          <t>5</t>
        </is>
      </c>
      <c r="L82" s="83" t="inlineStr">
        <is>
          <t>4%</t>
        </is>
      </c>
      <c r="M82" s="84" t="inlineStr">
        <is>
          <t>4%</t>
        </is>
      </c>
    </row>
    <row r="83" ht="24" customHeight="1">
      <c r="A83" s="741" t="inlineStr">
        <is>
          <t>1阶4级</t>
        </is>
      </c>
      <c r="B83" s="82" t="inlineStr">
        <is>
          <t>20</t>
        </is>
      </c>
      <c r="C83" s="83" t="inlineStr">
        <is>
          <t>136</t>
        </is>
      </c>
      <c r="D83" s="83" t="inlineStr">
        <is>
          <t>5</t>
        </is>
      </c>
      <c r="E83" s="219">
        <f>ROUNDUP((C83/2+1),0)*D83</f>
        <v/>
      </c>
      <c r="F83" s="239" t="inlineStr">
        <is>
          <t>20</t>
        </is>
      </c>
      <c r="G83" s="83" t="inlineStr">
        <is>
          <t>5%</t>
        </is>
      </c>
      <c r="H83" s="83" t="inlineStr">
        <is>
          <t>5%</t>
        </is>
      </c>
      <c r="I83" s="83" t="inlineStr">
        <is>
          <t>12%</t>
        </is>
      </c>
      <c r="J83" s="83" t="inlineStr">
        <is>
          <t>12%</t>
        </is>
      </c>
      <c r="K83" s="83" t="inlineStr">
        <is>
          <t>6</t>
        </is>
      </c>
      <c r="L83" s="83" t="inlineStr">
        <is>
          <t>5%</t>
        </is>
      </c>
      <c r="M83" s="84" t="inlineStr">
        <is>
          <t>4%</t>
        </is>
      </c>
    </row>
    <row r="84" ht="24" customHeight="1">
      <c r="A84" s="1308" t="inlineStr">
        <is>
          <t>1阶5级</t>
        </is>
      </c>
      <c r="B84" s="89" t="inlineStr">
        <is>
          <t>23</t>
        </is>
      </c>
      <c r="C84" s="90" t="inlineStr">
        <is>
          <t>150</t>
        </is>
      </c>
      <c r="D84" s="90" t="inlineStr">
        <is>
          <t>6</t>
        </is>
      </c>
      <c r="E84" s="1389">
        <f>ROUNDUP((C84/2+1),0)*D84</f>
        <v/>
      </c>
      <c r="F84" s="660" t="inlineStr">
        <is>
          <t>23</t>
        </is>
      </c>
      <c r="G84" s="343" t="inlineStr">
        <is>
          <t>5%</t>
        </is>
      </c>
      <c r="H84" s="343" t="inlineStr">
        <is>
          <t>6%</t>
        </is>
      </c>
      <c r="I84" s="83" t="inlineStr">
        <is>
          <t>14%</t>
        </is>
      </c>
      <c r="J84" s="83" t="inlineStr">
        <is>
          <t>14%</t>
        </is>
      </c>
      <c r="K84" s="343" t="inlineStr">
        <is>
          <t>7</t>
        </is>
      </c>
      <c r="L84" s="343" t="inlineStr">
        <is>
          <t>6%</t>
        </is>
      </c>
      <c r="M84" s="344" t="inlineStr">
        <is>
          <t>5%</t>
        </is>
      </c>
    </row>
    <row r="85" ht="24" customHeight="1">
      <c r="A85" s="740" t="inlineStr">
        <is>
          <t>2阶1级</t>
        </is>
      </c>
      <c r="B85" s="558" t="inlineStr">
        <is>
          <t>26</t>
        </is>
      </c>
      <c r="C85" s="566" t="inlineStr">
        <is>
          <t>182</t>
        </is>
      </c>
      <c r="D85" s="566" t="inlineStr">
        <is>
          <t>6</t>
        </is>
      </c>
      <c r="E85" s="684">
        <f>ROUNDUP((C85/2+1),0)*D85</f>
        <v/>
      </c>
      <c r="F85" s="234" t="inlineStr">
        <is>
          <t>26</t>
        </is>
      </c>
      <c r="G85" s="340" t="inlineStr">
        <is>
          <t>6%</t>
        </is>
      </c>
      <c r="H85" s="340" t="inlineStr">
        <is>
          <t>6%</t>
        </is>
      </c>
      <c r="I85" s="340" t="inlineStr">
        <is>
          <t>16%</t>
        </is>
      </c>
      <c r="J85" s="340" t="inlineStr">
        <is>
          <t>16%</t>
        </is>
      </c>
      <c r="K85" s="340" t="inlineStr">
        <is>
          <t>8</t>
        </is>
      </c>
      <c r="L85" s="340" t="inlineStr">
        <is>
          <t>7%</t>
        </is>
      </c>
      <c r="M85" s="207" t="inlineStr">
        <is>
          <t>6%</t>
        </is>
      </c>
    </row>
    <row r="86" ht="24" customHeight="1">
      <c r="A86" s="741" t="inlineStr">
        <is>
          <t>2阶2级</t>
        </is>
      </c>
      <c r="B86" s="82" t="inlineStr">
        <is>
          <t>29</t>
        </is>
      </c>
      <c r="C86" s="83" t="inlineStr">
        <is>
          <t>216</t>
        </is>
      </c>
      <c r="D86" s="83" t="inlineStr">
        <is>
          <t>7</t>
        </is>
      </c>
      <c r="E86" s="684">
        <f>ROUNDUP((C86/2+1),0)*D86</f>
        <v/>
      </c>
      <c r="F86" s="82" t="inlineStr">
        <is>
          <t>29</t>
        </is>
      </c>
      <c r="G86" s="83" t="inlineStr">
        <is>
          <t>7%</t>
        </is>
      </c>
      <c r="H86" s="83" t="inlineStr">
        <is>
          <t>7%</t>
        </is>
      </c>
      <c r="I86" s="83" t="inlineStr">
        <is>
          <t>17%</t>
        </is>
      </c>
      <c r="J86" s="83" t="inlineStr">
        <is>
          <t>17%</t>
        </is>
      </c>
      <c r="K86" s="83" t="inlineStr">
        <is>
          <t>9</t>
        </is>
      </c>
      <c r="L86" s="83" t="inlineStr">
        <is>
          <t>7%</t>
        </is>
      </c>
      <c r="M86" s="84" t="inlineStr">
        <is>
          <t>7%</t>
        </is>
      </c>
    </row>
    <row r="87" ht="24" customHeight="1">
      <c r="A87" s="741" t="inlineStr">
        <is>
          <t>2阶3级</t>
        </is>
      </c>
      <c r="B87" s="82" t="inlineStr">
        <is>
          <t>32</t>
        </is>
      </c>
      <c r="C87" s="83" t="inlineStr">
        <is>
          <t>242</t>
        </is>
      </c>
      <c r="D87" s="83" t="inlineStr">
        <is>
          <t>7</t>
        </is>
      </c>
      <c r="E87" s="218">
        <f>ROUNDUP((C87/2+1),0)*D87</f>
        <v/>
      </c>
      <c r="F87" s="82" t="inlineStr">
        <is>
          <t>32</t>
        </is>
      </c>
      <c r="G87" s="83" t="inlineStr">
        <is>
          <t>8%</t>
        </is>
      </c>
      <c r="H87" s="83" t="inlineStr">
        <is>
          <t>8%</t>
        </is>
      </c>
      <c r="I87" s="83" t="inlineStr">
        <is>
          <t>19%</t>
        </is>
      </c>
      <c r="J87" s="83" t="inlineStr">
        <is>
          <t>19%</t>
        </is>
      </c>
      <c r="K87" s="83" t="inlineStr">
        <is>
          <t>10</t>
        </is>
      </c>
      <c r="L87" s="83" t="inlineStr">
        <is>
          <t>8%</t>
        </is>
      </c>
      <c r="M87" s="84" t="inlineStr">
        <is>
          <t>7%</t>
        </is>
      </c>
    </row>
    <row r="88" ht="24" customHeight="1">
      <c r="A88" s="741" t="inlineStr">
        <is>
          <t>2阶4级</t>
        </is>
      </c>
      <c r="B88" s="82" t="inlineStr">
        <is>
          <t>35</t>
        </is>
      </c>
      <c r="C88" s="83" t="inlineStr">
        <is>
          <t>280</t>
        </is>
      </c>
      <c r="D88" s="83" t="inlineStr">
        <is>
          <t>8</t>
        </is>
      </c>
      <c r="E88" s="218">
        <f>ROUNDUP((C88/2+1),0)*D88</f>
        <v/>
      </c>
      <c r="F88" s="82" t="inlineStr">
        <is>
          <t>35</t>
        </is>
      </c>
      <c r="G88" s="83" t="inlineStr">
        <is>
          <t>8%</t>
        </is>
      </c>
      <c r="H88" s="83" t="inlineStr">
        <is>
          <t>9%</t>
        </is>
      </c>
      <c r="I88" s="83" t="inlineStr">
        <is>
          <t>21%</t>
        </is>
      </c>
      <c r="J88" s="83" t="inlineStr">
        <is>
          <t>21%</t>
        </is>
      </c>
      <c r="K88" s="83" t="inlineStr">
        <is>
          <t>11</t>
        </is>
      </c>
      <c r="L88" s="83" t="inlineStr">
        <is>
          <t>9%</t>
        </is>
      </c>
      <c r="M88" s="84" t="inlineStr">
        <is>
          <t>8%</t>
        </is>
      </c>
    </row>
    <row r="89" ht="24" customHeight="1">
      <c r="A89" s="1308" t="inlineStr">
        <is>
          <t>2阶5级</t>
        </is>
      </c>
      <c r="B89" s="810" t="inlineStr">
        <is>
          <t>38</t>
        </is>
      </c>
      <c r="C89" s="343" t="inlineStr">
        <is>
          <t>300</t>
        </is>
      </c>
      <c r="D89" s="343" t="inlineStr">
        <is>
          <t>8</t>
        </is>
      </c>
      <c r="E89" s="218">
        <f>ROUNDUP((C89/2+1),0)*D89</f>
        <v/>
      </c>
      <c r="F89" s="810" t="inlineStr">
        <is>
          <t>38</t>
        </is>
      </c>
      <c r="G89" s="343" t="inlineStr">
        <is>
          <t>9%</t>
        </is>
      </c>
      <c r="H89" s="343" t="inlineStr">
        <is>
          <t>9%</t>
        </is>
      </c>
      <c r="I89" s="343" t="inlineStr">
        <is>
          <t>23%</t>
        </is>
      </c>
      <c r="J89" s="343" t="inlineStr">
        <is>
          <t>23%</t>
        </is>
      </c>
      <c r="K89" s="343" t="inlineStr">
        <is>
          <t>11</t>
        </is>
      </c>
      <c r="L89" s="343" t="inlineStr">
        <is>
          <t>10%</t>
        </is>
      </c>
      <c r="M89" s="344" t="inlineStr">
        <is>
          <t>9%</t>
        </is>
      </c>
    </row>
    <row r="90" ht="24" customHeight="1">
      <c r="A90" s="740" t="inlineStr">
        <is>
          <t>3阶1级</t>
        </is>
      </c>
      <c r="B90" s="234" t="inlineStr">
        <is>
          <t>41</t>
        </is>
      </c>
      <c r="C90" s="340" t="inlineStr">
        <is>
          <t>320</t>
        </is>
      </c>
      <c r="D90" s="340" t="inlineStr">
        <is>
          <t>9</t>
        </is>
      </c>
      <c r="E90" s="746">
        <f>ROUNDUP((C90/2+1),0)*D90</f>
        <v/>
      </c>
      <c r="F90" s="234" t="inlineStr">
        <is>
          <t>41</t>
        </is>
      </c>
      <c r="G90" s="340" t="inlineStr">
        <is>
          <t>10%</t>
        </is>
      </c>
      <c r="H90" s="340" t="inlineStr">
        <is>
          <t>10%</t>
        </is>
      </c>
      <c r="I90" s="340" t="inlineStr">
        <is>
          <t>25%</t>
        </is>
      </c>
      <c r="J90" s="340" t="inlineStr">
        <is>
          <t>25%</t>
        </is>
      </c>
      <c r="K90" s="340" t="inlineStr">
        <is>
          <t>12</t>
        </is>
      </c>
      <c r="L90" s="340" t="inlineStr">
        <is>
          <t>10%</t>
        </is>
      </c>
      <c r="M90" s="207" t="inlineStr">
        <is>
          <t>10%</t>
        </is>
      </c>
    </row>
    <row r="91" ht="24" customHeight="1">
      <c r="A91" s="741" t="inlineStr">
        <is>
          <t>3阶2级</t>
        </is>
      </c>
      <c r="B91" s="82" t="inlineStr">
        <is>
          <t>45</t>
        </is>
      </c>
      <c r="C91" s="83" t="inlineStr">
        <is>
          <t>344</t>
        </is>
      </c>
      <c r="D91" s="83" t="inlineStr">
        <is>
          <t>9</t>
        </is>
      </c>
      <c r="E91" s="84">
        <f>ROUNDUP((C91/2+1),0)*D91</f>
        <v/>
      </c>
      <c r="F91" s="82" t="inlineStr">
        <is>
          <t>45</t>
        </is>
      </c>
      <c r="G91" s="83" t="inlineStr">
        <is>
          <t>11%</t>
        </is>
      </c>
      <c r="H91" s="83" t="inlineStr">
        <is>
          <t>11%</t>
        </is>
      </c>
      <c r="I91" s="83" t="inlineStr">
        <is>
          <t>28%</t>
        </is>
      </c>
      <c r="J91" s="83" t="inlineStr">
        <is>
          <t>28%</t>
        </is>
      </c>
      <c r="K91" s="83" t="inlineStr">
        <is>
          <t>14</t>
        </is>
      </c>
      <c r="L91" s="83" t="inlineStr">
        <is>
          <t>11%</t>
        </is>
      </c>
      <c r="M91" s="84" t="inlineStr">
        <is>
          <t>11%</t>
        </is>
      </c>
    </row>
    <row r="92" ht="24" customHeight="1">
      <c r="A92" s="741" t="inlineStr">
        <is>
          <t>3阶3级</t>
        </is>
      </c>
      <c r="B92" s="82" t="inlineStr">
        <is>
          <t>49</t>
        </is>
      </c>
      <c r="C92" s="83" t="inlineStr">
        <is>
          <t>364</t>
        </is>
      </c>
      <c r="D92" s="83" t="inlineStr">
        <is>
          <t>10</t>
        </is>
      </c>
      <c r="E92" s="84">
        <f>ROUNDUP((C92/2+1),0)*D92</f>
        <v/>
      </c>
      <c r="F92" s="82" t="inlineStr">
        <is>
          <t>49</t>
        </is>
      </c>
      <c r="G92" s="83" t="inlineStr">
        <is>
          <t>12%</t>
        </is>
      </c>
      <c r="H92" s="83" t="inlineStr">
        <is>
          <t>12%</t>
        </is>
      </c>
      <c r="I92" s="83" t="inlineStr">
        <is>
          <t>30%</t>
        </is>
      </c>
      <c r="J92" s="83" t="inlineStr">
        <is>
          <t>30%</t>
        </is>
      </c>
      <c r="K92" s="83" t="inlineStr">
        <is>
          <t>15</t>
        </is>
      </c>
      <c r="L92" s="83" t="inlineStr">
        <is>
          <t>12%</t>
        </is>
      </c>
      <c r="M92" s="84" t="inlineStr">
        <is>
          <t>12%</t>
        </is>
      </c>
    </row>
    <row r="93" ht="24" customHeight="1">
      <c r="A93" s="741" t="inlineStr">
        <is>
          <t>3阶4级</t>
        </is>
      </c>
      <c r="B93" s="82" t="inlineStr">
        <is>
          <t>53</t>
        </is>
      </c>
      <c r="C93" s="83" t="inlineStr">
        <is>
          <t>398</t>
        </is>
      </c>
      <c r="D93" s="83" t="inlineStr">
        <is>
          <t>10</t>
        </is>
      </c>
      <c r="E93" s="84">
        <f>ROUNDUP((C93/2+1),0)*D93</f>
        <v/>
      </c>
      <c r="F93" s="82" t="inlineStr">
        <is>
          <t>53</t>
        </is>
      </c>
      <c r="G93" s="83" t="inlineStr">
        <is>
          <t>13%</t>
        </is>
      </c>
      <c r="H93" s="83" t="inlineStr">
        <is>
          <t>13%</t>
        </is>
      </c>
      <c r="I93" s="83" t="inlineStr">
        <is>
          <t>32%</t>
        </is>
      </c>
      <c r="J93" s="83" t="inlineStr">
        <is>
          <t>32%</t>
        </is>
      </c>
      <c r="K93" s="83" t="inlineStr">
        <is>
          <t>16</t>
        </is>
      </c>
      <c r="L93" s="83" t="inlineStr">
        <is>
          <t>13%</t>
        </is>
      </c>
      <c r="M93" s="84" t="inlineStr">
        <is>
          <t>13%</t>
        </is>
      </c>
    </row>
    <row r="94" ht="24" customHeight="1">
      <c r="A94" s="1308" t="inlineStr">
        <is>
          <t>3阶5级</t>
        </is>
      </c>
      <c r="B94" s="810" t="inlineStr">
        <is>
          <t>57</t>
        </is>
      </c>
      <c r="C94" s="343" t="inlineStr">
        <is>
          <t>450</t>
        </is>
      </c>
      <c r="D94" s="343" t="inlineStr">
        <is>
          <t>10</t>
        </is>
      </c>
      <c r="E94" s="1389">
        <f>ROUNDUP((C94/2+1),0)*D94</f>
        <v/>
      </c>
      <c r="F94" s="810" t="inlineStr">
        <is>
          <t>57</t>
        </is>
      </c>
      <c r="G94" s="343" t="inlineStr">
        <is>
          <t>14%</t>
        </is>
      </c>
      <c r="H94" s="343" t="inlineStr">
        <is>
          <t>14%</t>
        </is>
      </c>
      <c r="I94" s="343" t="inlineStr">
        <is>
          <t>35%</t>
        </is>
      </c>
      <c r="J94" s="343" t="inlineStr">
        <is>
          <t>35%</t>
        </is>
      </c>
      <c r="K94" s="343" t="inlineStr">
        <is>
          <t>17</t>
        </is>
      </c>
      <c r="L94" s="343" t="inlineStr">
        <is>
          <t>14%</t>
        </is>
      </c>
      <c r="M94" s="344" t="inlineStr">
        <is>
          <t>14%</t>
        </is>
      </c>
    </row>
    <row r="95" ht="24" customHeight="1">
      <c r="A95" s="740" t="inlineStr">
        <is>
          <t>4阶1级</t>
        </is>
      </c>
      <c r="B95" s="234" t="inlineStr">
        <is>
          <t>61</t>
        </is>
      </c>
      <c r="C95" s="340" t="inlineStr">
        <is>
          <t>500</t>
        </is>
      </c>
      <c r="D95" s="340" t="inlineStr">
        <is>
          <t>11</t>
        </is>
      </c>
      <c r="E95" s="746">
        <f>ROUNDUP((C95/2+1),0)*D95</f>
        <v/>
      </c>
      <c r="F95" s="234" t="inlineStr">
        <is>
          <t>61</t>
        </is>
      </c>
      <c r="G95" s="340" t="inlineStr">
        <is>
          <t>15%</t>
        </is>
      </c>
      <c r="H95" s="340" t="inlineStr">
        <is>
          <t>15%</t>
        </is>
      </c>
      <c r="I95" s="340" t="inlineStr">
        <is>
          <t>37%</t>
        </is>
      </c>
      <c r="J95" s="340" t="inlineStr">
        <is>
          <t>37%</t>
        </is>
      </c>
      <c r="K95" s="340" t="inlineStr">
        <is>
          <t>18</t>
        </is>
      </c>
      <c r="L95" s="340" t="inlineStr">
        <is>
          <t>15%</t>
        </is>
      </c>
      <c r="M95" s="207" t="inlineStr">
        <is>
          <t>15%</t>
        </is>
      </c>
    </row>
    <row r="96" ht="24" customHeight="1">
      <c r="A96" s="741" t="inlineStr">
        <is>
          <t>4阶2级</t>
        </is>
      </c>
      <c r="B96" s="82" t="inlineStr">
        <is>
          <t>65</t>
        </is>
      </c>
      <c r="C96" s="83" t="inlineStr">
        <is>
          <t>560</t>
        </is>
      </c>
      <c r="D96" s="83" t="inlineStr">
        <is>
          <t>11</t>
        </is>
      </c>
      <c r="E96" s="84">
        <f>ROUNDUP((C96/2+1),0)*D96</f>
        <v/>
      </c>
      <c r="F96" s="82" t="inlineStr">
        <is>
          <t>65</t>
        </is>
      </c>
      <c r="G96" s="83" t="inlineStr">
        <is>
          <t>16%</t>
        </is>
      </c>
      <c r="H96" s="83" t="inlineStr">
        <is>
          <t>16%</t>
        </is>
      </c>
      <c r="I96" s="83" t="inlineStr">
        <is>
          <t>40%</t>
        </is>
      </c>
      <c r="J96" s="83" t="inlineStr">
        <is>
          <t>40%</t>
        </is>
      </c>
      <c r="K96" s="83" t="inlineStr">
        <is>
          <t>20</t>
        </is>
      </c>
      <c r="L96" s="83" t="inlineStr">
        <is>
          <t>16%</t>
        </is>
      </c>
      <c r="M96" s="84" t="inlineStr">
        <is>
          <t>16%</t>
        </is>
      </c>
    </row>
    <row r="97" ht="24" customHeight="1">
      <c r="A97" s="741" t="inlineStr">
        <is>
          <t>4阶3级</t>
        </is>
      </c>
      <c r="B97" s="82" t="inlineStr">
        <is>
          <t>69</t>
        </is>
      </c>
      <c r="C97" s="83" t="inlineStr">
        <is>
          <t>640</t>
        </is>
      </c>
      <c r="D97" s="83" t="inlineStr">
        <is>
          <t>11</t>
        </is>
      </c>
      <c r="E97" s="84">
        <f>ROUNDUP((C97/2+1),0)*D97</f>
        <v/>
      </c>
      <c r="F97" s="82" t="inlineStr">
        <is>
          <t>69</t>
        </is>
      </c>
      <c r="G97" s="83" t="inlineStr">
        <is>
          <t>17%</t>
        </is>
      </c>
      <c r="H97" s="83" t="inlineStr">
        <is>
          <t>17%</t>
        </is>
      </c>
      <c r="I97" s="83" t="inlineStr">
        <is>
          <t>42%</t>
        </is>
      </c>
      <c r="J97" s="83" t="inlineStr">
        <is>
          <t>42%</t>
        </is>
      </c>
      <c r="K97" s="83" t="inlineStr">
        <is>
          <t>21</t>
        </is>
      </c>
      <c r="L97" s="83" t="inlineStr">
        <is>
          <t>17%</t>
        </is>
      </c>
      <c r="M97" s="84" t="inlineStr">
        <is>
          <t>17%</t>
        </is>
      </c>
    </row>
    <row r="98" ht="24" customHeight="1">
      <c r="A98" s="741" t="inlineStr">
        <is>
          <t>4阶4级</t>
        </is>
      </c>
      <c r="B98" s="82" t="inlineStr">
        <is>
          <t>73</t>
        </is>
      </c>
      <c r="C98" s="83" t="inlineStr">
        <is>
          <t>720</t>
        </is>
      </c>
      <c r="D98" s="83" t="inlineStr">
        <is>
          <t>12</t>
        </is>
      </c>
      <c r="E98" s="84">
        <f>ROUNDUP((C98/2+1),0)*D98</f>
        <v/>
      </c>
      <c r="F98" s="82" t="inlineStr">
        <is>
          <t>73</t>
        </is>
      </c>
      <c r="G98" s="83" t="inlineStr">
        <is>
          <t>18%</t>
        </is>
      </c>
      <c r="H98" s="83" t="inlineStr">
        <is>
          <t>18%</t>
        </is>
      </c>
      <c r="I98" s="83" t="inlineStr">
        <is>
          <t>44%</t>
        </is>
      </c>
      <c r="J98" s="83" t="inlineStr">
        <is>
          <t>44%</t>
        </is>
      </c>
      <c r="K98" s="83" t="inlineStr">
        <is>
          <t>22</t>
        </is>
      </c>
      <c r="L98" s="83" t="inlineStr">
        <is>
          <t>18%</t>
        </is>
      </c>
      <c r="M98" s="84" t="inlineStr">
        <is>
          <t>18%</t>
        </is>
      </c>
    </row>
    <row r="99" ht="24" customHeight="1">
      <c r="A99" s="1308" t="inlineStr">
        <is>
          <t>4阶5级</t>
        </is>
      </c>
      <c r="B99" s="810" t="inlineStr">
        <is>
          <t>77</t>
        </is>
      </c>
      <c r="C99" s="343" t="inlineStr">
        <is>
          <t>860</t>
        </is>
      </c>
      <c r="D99" s="343" t="inlineStr">
        <is>
          <t>12</t>
        </is>
      </c>
      <c r="E99" s="1409">
        <f>ROUNDUP((C99/2+1),0)*D99</f>
        <v/>
      </c>
      <c r="F99" s="810" t="inlineStr">
        <is>
          <t>77</t>
        </is>
      </c>
      <c r="G99" s="343" t="inlineStr">
        <is>
          <t>19%</t>
        </is>
      </c>
      <c r="H99" s="343" t="inlineStr">
        <is>
          <t>19%</t>
        </is>
      </c>
      <c r="I99" s="90" t="inlineStr">
        <is>
          <t>47%</t>
        </is>
      </c>
      <c r="J99" s="90" t="inlineStr">
        <is>
          <t>47%</t>
        </is>
      </c>
      <c r="K99" s="343" t="inlineStr">
        <is>
          <t>23</t>
        </is>
      </c>
      <c r="L99" s="343" t="inlineStr">
        <is>
          <t>19%</t>
        </is>
      </c>
      <c r="M99" s="344" t="inlineStr">
        <is>
          <t>19%</t>
        </is>
      </c>
    </row>
    <row r="100" ht="24" customHeight="1">
      <c r="A100" s="740" t="inlineStr">
        <is>
          <t>5阶1级</t>
        </is>
      </c>
      <c r="B100" s="234" t="inlineStr">
        <is>
          <t>81</t>
        </is>
      </c>
      <c r="C100" s="340" t="inlineStr">
        <is>
          <t>960</t>
        </is>
      </c>
      <c r="D100" s="340" t="inlineStr">
        <is>
          <t>12</t>
        </is>
      </c>
      <c r="E100" s="207">
        <f>ROUNDUP((C100/2+1),0)*D100</f>
        <v/>
      </c>
      <c r="F100" s="657" t="inlineStr">
        <is>
          <t>81</t>
        </is>
      </c>
      <c r="G100" s="340" t="inlineStr">
        <is>
          <t>20%</t>
        </is>
      </c>
      <c r="H100" s="340" t="inlineStr">
        <is>
          <t>20%</t>
        </is>
      </c>
      <c r="I100" s="340" t="inlineStr">
        <is>
          <t>52%</t>
        </is>
      </c>
      <c r="J100" s="340" t="inlineStr">
        <is>
          <t>52%</t>
        </is>
      </c>
      <c r="K100" s="340" t="inlineStr">
        <is>
          <t>24</t>
        </is>
      </c>
      <c r="L100" s="340" t="inlineStr">
        <is>
          <t>20%</t>
        </is>
      </c>
      <c r="M100" s="207" t="inlineStr">
        <is>
          <t>20%</t>
        </is>
      </c>
    </row>
    <row r="101" ht="24" customHeight="1">
      <c r="A101" s="741" t="inlineStr">
        <is>
          <t>5阶2级</t>
        </is>
      </c>
      <c r="B101" s="82" t="inlineStr">
        <is>
          <t>89</t>
        </is>
      </c>
      <c r="C101" s="83" t="inlineStr">
        <is>
          <t>1100</t>
        </is>
      </c>
      <c r="D101" s="83" t="inlineStr">
        <is>
          <t>13</t>
        </is>
      </c>
      <c r="E101" s="84">
        <f>ROUNDUP((C101/2+1),0)*D101</f>
        <v/>
      </c>
      <c r="F101" s="239" t="inlineStr">
        <is>
          <t>89</t>
        </is>
      </c>
      <c r="G101" s="83" t="inlineStr">
        <is>
          <t>22%</t>
        </is>
      </c>
      <c r="H101" s="83" t="inlineStr">
        <is>
          <t>22%</t>
        </is>
      </c>
      <c r="I101" s="83" t="inlineStr">
        <is>
          <t>56%</t>
        </is>
      </c>
      <c r="J101" s="83" t="inlineStr">
        <is>
          <t>56%</t>
        </is>
      </c>
      <c r="K101" s="83" t="inlineStr">
        <is>
          <t>27</t>
        </is>
      </c>
      <c r="L101" s="83" t="inlineStr">
        <is>
          <t>22%</t>
        </is>
      </c>
      <c r="M101" s="84" t="inlineStr">
        <is>
          <t>22%</t>
        </is>
      </c>
    </row>
    <row r="102" ht="24" customHeight="1">
      <c r="A102" s="741" t="inlineStr">
        <is>
          <t>5阶3级</t>
        </is>
      </c>
      <c r="B102" s="82" t="inlineStr">
        <is>
          <t>97</t>
        </is>
      </c>
      <c r="C102" s="83" t="inlineStr">
        <is>
          <t>1250</t>
        </is>
      </c>
      <c r="D102" s="83" t="inlineStr">
        <is>
          <t>14</t>
        </is>
      </c>
      <c r="E102" s="84">
        <f>ROUNDUP((C102/2+1),0)*D102</f>
        <v/>
      </c>
      <c r="F102" s="239" t="inlineStr">
        <is>
          <t>97</t>
        </is>
      </c>
      <c r="G102" s="83" t="inlineStr">
        <is>
          <t>24%</t>
        </is>
      </c>
      <c r="H102" s="83" t="inlineStr">
        <is>
          <t>24%</t>
        </is>
      </c>
      <c r="I102" s="83" t="inlineStr">
        <is>
          <t>61%</t>
        </is>
      </c>
      <c r="J102" s="83" t="inlineStr">
        <is>
          <t>61%</t>
        </is>
      </c>
      <c r="K102" s="83" t="inlineStr">
        <is>
          <t>29</t>
        </is>
      </c>
      <c r="L102" s="83" t="inlineStr">
        <is>
          <t>24%</t>
        </is>
      </c>
      <c r="M102" s="84" t="inlineStr">
        <is>
          <t>24%</t>
        </is>
      </c>
    </row>
    <row r="103" ht="24" customHeight="1">
      <c r="A103" s="741" t="inlineStr">
        <is>
          <t>5阶4级</t>
        </is>
      </c>
      <c r="B103" s="82" t="inlineStr">
        <is>
          <t>109</t>
        </is>
      </c>
      <c r="C103" s="83" t="inlineStr">
        <is>
          <t>1420</t>
        </is>
      </c>
      <c r="D103" s="83" t="inlineStr">
        <is>
          <t>14</t>
        </is>
      </c>
      <c r="E103" s="84">
        <f>ROUNDUP((C103/2+1),0)*D103</f>
        <v/>
      </c>
      <c r="F103" s="239" t="inlineStr">
        <is>
          <t>109</t>
        </is>
      </c>
      <c r="G103" s="83" t="inlineStr">
        <is>
          <t>27%</t>
        </is>
      </c>
      <c r="H103" s="83" t="inlineStr">
        <is>
          <t>27%</t>
        </is>
      </c>
      <c r="I103" s="83" t="inlineStr">
        <is>
          <t>71%</t>
        </is>
      </c>
      <c r="J103" s="83" t="inlineStr">
        <is>
          <t>71%</t>
        </is>
      </c>
      <c r="K103" s="83" t="inlineStr">
        <is>
          <t>33</t>
        </is>
      </c>
      <c r="L103" s="83" t="inlineStr">
        <is>
          <t>27%</t>
        </is>
      </c>
      <c r="M103" s="84" t="inlineStr">
        <is>
          <t>27%</t>
        </is>
      </c>
    </row>
    <row r="104" ht="24" customHeight="1">
      <c r="A104" s="742" t="inlineStr">
        <is>
          <t>5阶5级</t>
        </is>
      </c>
      <c r="B104" s="89" t="inlineStr">
        <is>
          <t>125</t>
        </is>
      </c>
      <c r="C104" s="91" t="inlineStr">
        <is>
          <t>x</t>
        </is>
      </c>
      <c r="D104" s="91" t="inlineStr">
        <is>
          <t>x</t>
        </is>
      </c>
      <c r="E104" s="92" t="inlineStr">
        <is>
          <t>x</t>
        </is>
      </c>
      <c r="F104" s="268" t="inlineStr">
        <is>
          <t>125</t>
        </is>
      </c>
      <c r="G104" s="90" t="inlineStr">
        <is>
          <t>31%</t>
        </is>
      </c>
      <c r="H104" s="90" t="inlineStr">
        <is>
          <t>31%</t>
        </is>
      </c>
      <c r="I104" s="90" t="inlineStr">
        <is>
          <t>82%</t>
        </is>
      </c>
      <c r="J104" s="90" t="inlineStr">
        <is>
          <t>82%</t>
        </is>
      </c>
      <c r="K104" s="90" t="inlineStr">
        <is>
          <t>38</t>
        </is>
      </c>
      <c r="L104" s="90" t="inlineStr">
        <is>
          <t>31%</t>
        </is>
      </c>
      <c r="M104" s="224" t="inlineStr">
        <is>
          <t>31%</t>
        </is>
      </c>
    </row>
    <row r="105" ht="24" customHeight="1">
      <c r="A105" s="1040" t="inlineStr"/>
      <c r="B105" s="270" t="n"/>
      <c r="C105" s="270" t="n"/>
      <c r="D105" s="270" t="n"/>
      <c r="E105" s="270" t="n"/>
      <c r="F105" s="270" t="n"/>
      <c r="G105" s="270" t="n"/>
      <c r="H105" s="270" t="n"/>
      <c r="I105" s="270" t="n"/>
      <c r="J105" s="270" t="n"/>
      <c r="K105" s="270" t="n"/>
      <c r="L105" s="270" t="n"/>
      <c r="M105" s="270" t="n"/>
    </row>
    <row r="106" ht="24" customHeight="1">
      <c r="A106" s="202" t="inlineStr">
        <is>
          <t>望天树</t>
        </is>
      </c>
      <c r="B106" s="227" t="inlineStr">
        <is>
          <t>战斗力</t>
        </is>
      </c>
      <c r="C106" s="227" t="inlineStr">
        <is>
          <t>祝福值</t>
        </is>
      </c>
      <c r="D106" s="227" t="inlineStr">
        <is>
          <t>单次材料</t>
        </is>
      </c>
      <c r="E106" s="206" t="inlineStr">
        <is>
          <t>满值材料</t>
        </is>
      </c>
      <c r="F106" s="1398" t="inlineStr">
        <is>
          <t>生命值</t>
        </is>
      </c>
      <c r="G106" s="795" t="inlineStr">
        <is>
          <t>大武穿透</t>
        </is>
      </c>
      <c r="H106" s="795" t="inlineStr">
        <is>
          <t>投武穿透</t>
        </is>
      </c>
      <c r="I106" s="795" t="inlineStr">
        <is>
          <t>大武伤害</t>
        </is>
      </c>
      <c r="J106" s="795" t="inlineStr">
        <is>
          <t>投武伤害</t>
        </is>
      </c>
      <c r="K106" s="795" t="inlineStr">
        <is>
          <t>真实伤害</t>
        </is>
      </c>
      <c r="L106" s="795" t="inlineStr">
        <is>
          <t>大武抗穿</t>
        </is>
      </c>
      <c r="M106" s="796" t="inlineStr">
        <is>
          <t>投武暴伤</t>
        </is>
      </c>
    </row>
    <row r="107" ht="24" customHeight="1">
      <c r="A107" s="740" t="inlineStr">
        <is>
          <t>0阶0级</t>
        </is>
      </c>
      <c r="B107" s="234" t="inlineStr">
        <is>
          <t>0</t>
        </is>
      </c>
      <c r="C107" s="340" t="inlineStr">
        <is>
          <t>8</t>
        </is>
      </c>
      <c r="D107" s="340" t="inlineStr">
        <is>
          <t>1</t>
        </is>
      </c>
      <c r="E107" s="746">
        <f>ROUNDUP((C107/2+1),0)*D107</f>
        <v/>
      </c>
      <c r="F107" s="252" t="inlineStr">
        <is>
          <t>x</t>
        </is>
      </c>
      <c r="G107" s="253" t="inlineStr">
        <is>
          <t>x</t>
        </is>
      </c>
      <c r="H107" s="253" t="inlineStr">
        <is>
          <t>x</t>
        </is>
      </c>
      <c r="I107" s="253" t="inlineStr">
        <is>
          <t>x</t>
        </is>
      </c>
      <c r="J107" s="253" t="inlineStr">
        <is>
          <t>x</t>
        </is>
      </c>
      <c r="K107" s="253" t="inlineStr">
        <is>
          <t>x</t>
        </is>
      </c>
      <c r="L107" s="253" t="inlineStr">
        <is>
          <t>x</t>
        </is>
      </c>
      <c r="M107" s="662" t="inlineStr">
        <is>
          <t>x</t>
        </is>
      </c>
    </row>
    <row r="108" ht="24" customHeight="1">
      <c r="A108" s="741" t="inlineStr">
        <is>
          <t>0阶1级</t>
        </is>
      </c>
      <c r="B108" s="82" t="inlineStr">
        <is>
          <t>2</t>
        </is>
      </c>
      <c r="C108" s="83" t="inlineStr">
        <is>
          <t>12</t>
        </is>
      </c>
      <c r="D108" s="83" t="inlineStr">
        <is>
          <t>1</t>
        </is>
      </c>
      <c r="E108" s="684">
        <f>ROUNDUP((C108/2+1),0)*D108</f>
        <v/>
      </c>
      <c r="F108" s="82" t="inlineStr">
        <is>
          <t>2</t>
        </is>
      </c>
      <c r="G108" s="83" t="inlineStr">
        <is>
          <t>1%</t>
        </is>
      </c>
      <c r="H108" s="83" t="inlineStr">
        <is>
          <t>1%</t>
        </is>
      </c>
      <c r="I108" s="83" t="inlineStr">
        <is>
          <t>1%</t>
        </is>
      </c>
      <c r="J108" s="83" t="inlineStr">
        <is>
          <t>1%</t>
        </is>
      </c>
      <c r="K108" s="83" t="inlineStr">
        <is>
          <t>1</t>
        </is>
      </c>
      <c r="L108" s="87" t="inlineStr">
        <is>
          <t>x</t>
        </is>
      </c>
      <c r="M108" s="88" t="inlineStr">
        <is>
          <t>x</t>
        </is>
      </c>
    </row>
    <row r="109" ht="24" customHeight="1">
      <c r="A109" s="741" t="inlineStr">
        <is>
          <t>0阶2级</t>
        </is>
      </c>
      <c r="B109" s="82" t="inlineStr">
        <is>
          <t>4</t>
        </is>
      </c>
      <c r="C109" s="83" t="inlineStr">
        <is>
          <t>18</t>
        </is>
      </c>
      <c r="D109" s="83" t="inlineStr">
        <is>
          <t>2</t>
        </is>
      </c>
      <c r="E109" s="684">
        <f>ROUNDUP((C109/2+1),0)*D109</f>
        <v/>
      </c>
      <c r="F109" s="82" t="inlineStr">
        <is>
          <t>4</t>
        </is>
      </c>
      <c r="G109" s="83" t="inlineStr">
        <is>
          <t>1%</t>
        </is>
      </c>
      <c r="H109" s="83" t="inlineStr">
        <is>
          <t>1%</t>
        </is>
      </c>
      <c r="I109" s="83" t="inlineStr">
        <is>
          <t>2%</t>
        </is>
      </c>
      <c r="J109" s="83" t="inlineStr">
        <is>
          <t>2%</t>
        </is>
      </c>
      <c r="K109" s="83" t="inlineStr">
        <is>
          <t>1</t>
        </is>
      </c>
      <c r="L109" s="83" t="inlineStr">
        <is>
          <t>1%</t>
        </is>
      </c>
      <c r="M109" s="84" t="inlineStr">
        <is>
          <t>1%</t>
        </is>
      </c>
    </row>
    <row r="110" ht="24" customHeight="1">
      <c r="A110" s="741" t="inlineStr">
        <is>
          <t>0阶3级</t>
        </is>
      </c>
      <c r="B110" s="82" t="inlineStr">
        <is>
          <t>6</t>
        </is>
      </c>
      <c r="C110" s="83" t="inlineStr">
        <is>
          <t>30</t>
        </is>
      </c>
      <c r="D110" s="83" t="inlineStr">
        <is>
          <t>2</t>
        </is>
      </c>
      <c r="E110" s="684">
        <f>ROUNDUP((C110/2+1),0)*D110</f>
        <v/>
      </c>
      <c r="F110" s="82" t="inlineStr">
        <is>
          <t>6</t>
        </is>
      </c>
      <c r="G110" s="83" t="inlineStr">
        <is>
          <t>2%</t>
        </is>
      </c>
      <c r="H110" s="83" t="inlineStr">
        <is>
          <t>2%</t>
        </is>
      </c>
      <c r="I110" s="83" t="inlineStr">
        <is>
          <t>4%</t>
        </is>
      </c>
      <c r="J110" s="83" t="inlineStr">
        <is>
          <t>4%</t>
        </is>
      </c>
      <c r="K110" s="83" t="inlineStr">
        <is>
          <t>2</t>
        </is>
      </c>
      <c r="L110" s="83" t="inlineStr">
        <is>
          <t>1%</t>
        </is>
      </c>
      <c r="M110" s="84" t="inlineStr">
        <is>
          <t>1%</t>
        </is>
      </c>
    </row>
    <row r="111" ht="24" customHeight="1">
      <c r="A111" s="741" t="inlineStr">
        <is>
          <t>0阶4级</t>
        </is>
      </c>
      <c r="B111" s="82" t="inlineStr">
        <is>
          <t>8</t>
        </is>
      </c>
      <c r="C111" s="83" t="inlineStr">
        <is>
          <t>46</t>
        </is>
      </c>
      <c r="D111" s="83" t="inlineStr">
        <is>
          <t>3</t>
        </is>
      </c>
      <c r="E111" s="684">
        <f>ROUNDUP((C111/2+1),0)*D111</f>
        <v/>
      </c>
      <c r="F111" s="82" t="inlineStr">
        <is>
          <t>8</t>
        </is>
      </c>
      <c r="G111" s="83" t="inlineStr">
        <is>
          <t>2%</t>
        </is>
      </c>
      <c r="H111" s="83" t="inlineStr">
        <is>
          <t>2%</t>
        </is>
      </c>
      <c r="I111" s="83" t="inlineStr">
        <is>
          <t>5%</t>
        </is>
      </c>
      <c r="J111" s="83" t="inlineStr">
        <is>
          <t>5%</t>
        </is>
      </c>
      <c r="K111" s="83" t="inlineStr">
        <is>
          <t>2</t>
        </is>
      </c>
      <c r="L111" s="83" t="inlineStr">
        <is>
          <t>2%</t>
        </is>
      </c>
      <c r="M111" s="84" t="inlineStr">
        <is>
          <t>2%</t>
        </is>
      </c>
    </row>
    <row r="112" ht="24" customHeight="1">
      <c r="A112" s="742" t="inlineStr">
        <is>
          <t>0阶5级</t>
        </is>
      </c>
      <c r="B112" s="810" t="inlineStr">
        <is>
          <t>10</t>
        </is>
      </c>
      <c r="C112" s="343" t="inlineStr">
        <is>
          <t>62</t>
        </is>
      </c>
      <c r="D112" s="343" t="inlineStr">
        <is>
          <t>3</t>
        </is>
      </c>
      <c r="E112" s="1408">
        <f>ROUNDUP((C112/2+1),0)*D112</f>
        <v/>
      </c>
      <c r="F112" s="89" t="inlineStr">
        <is>
          <t>10</t>
        </is>
      </c>
      <c r="G112" s="90" t="inlineStr">
        <is>
          <t>3%</t>
        </is>
      </c>
      <c r="H112" s="90" t="inlineStr">
        <is>
          <t>3%</t>
        </is>
      </c>
      <c r="I112" s="90" t="inlineStr">
        <is>
          <t>6%</t>
        </is>
      </c>
      <c r="J112" s="90" t="inlineStr">
        <is>
          <t>6%</t>
        </is>
      </c>
      <c r="K112" s="90" t="inlineStr">
        <is>
          <t>3</t>
        </is>
      </c>
      <c r="L112" s="90" t="inlineStr">
        <is>
          <t>2%</t>
        </is>
      </c>
      <c r="M112" s="224" t="inlineStr">
        <is>
          <t>2%</t>
        </is>
      </c>
    </row>
    <row r="113" ht="24" customHeight="1">
      <c r="A113" s="1082" t="inlineStr">
        <is>
          <t>1阶1级</t>
        </is>
      </c>
      <c r="B113" s="234" t="inlineStr">
        <is>
          <t>12</t>
        </is>
      </c>
      <c r="C113" s="340" t="inlineStr">
        <is>
          <t>74</t>
        </is>
      </c>
      <c r="D113" s="340" t="inlineStr">
        <is>
          <t>4</t>
        </is>
      </c>
      <c r="E113" s="207">
        <f>ROUNDUP((C113/2+1),0)*D113</f>
        <v/>
      </c>
      <c r="F113" s="683" t="inlineStr">
        <is>
          <t>12</t>
        </is>
      </c>
      <c r="G113" s="566" t="inlineStr">
        <is>
          <t>3%</t>
        </is>
      </c>
      <c r="H113" s="566" t="inlineStr">
        <is>
          <t>3%</t>
        </is>
      </c>
      <c r="I113" s="566" t="inlineStr">
        <is>
          <t>7%</t>
        </is>
      </c>
      <c r="J113" s="566" t="inlineStr">
        <is>
          <t>7%</t>
        </is>
      </c>
      <c r="K113" s="566" t="inlineStr">
        <is>
          <t>3</t>
        </is>
      </c>
      <c r="L113" s="566" t="inlineStr">
        <is>
          <t>3%</t>
        </is>
      </c>
      <c r="M113" s="769" t="inlineStr">
        <is>
          <t>3%</t>
        </is>
      </c>
    </row>
    <row r="114" ht="24" customHeight="1">
      <c r="A114" s="741" t="inlineStr">
        <is>
          <t>1阶2级</t>
        </is>
      </c>
      <c r="B114" s="82" t="inlineStr">
        <is>
          <t>14</t>
        </is>
      </c>
      <c r="C114" s="83" t="inlineStr">
        <is>
          <t>96</t>
        </is>
      </c>
      <c r="D114" s="83" t="inlineStr">
        <is>
          <t>4</t>
        </is>
      </c>
      <c r="E114" s="769">
        <f>ROUNDUP((C114/2+1),0)*D114</f>
        <v/>
      </c>
      <c r="F114" s="239" t="inlineStr">
        <is>
          <t>14</t>
        </is>
      </c>
      <c r="G114" s="83" t="inlineStr">
        <is>
          <t>4%</t>
        </is>
      </c>
      <c r="H114" s="83" t="inlineStr">
        <is>
          <t>4%</t>
        </is>
      </c>
      <c r="I114" s="83" t="inlineStr">
        <is>
          <t>8%</t>
        </is>
      </c>
      <c r="J114" s="83" t="inlineStr">
        <is>
          <t>8%</t>
        </is>
      </c>
      <c r="K114" s="83" t="inlineStr">
        <is>
          <t>4</t>
        </is>
      </c>
      <c r="L114" s="83" t="inlineStr">
        <is>
          <t>3%</t>
        </is>
      </c>
      <c r="M114" s="84" t="inlineStr">
        <is>
          <t>3%</t>
        </is>
      </c>
    </row>
    <row r="115" ht="24" customHeight="1">
      <c r="A115" s="741" t="inlineStr">
        <is>
          <t>1阶3级</t>
        </is>
      </c>
      <c r="B115" s="82" t="inlineStr">
        <is>
          <t>17</t>
        </is>
      </c>
      <c r="C115" s="83" t="inlineStr">
        <is>
          <t>114</t>
        </is>
      </c>
      <c r="D115" s="83" t="inlineStr">
        <is>
          <t>5</t>
        </is>
      </c>
      <c r="E115" s="219">
        <f>ROUNDUP((C115/2+1),0)*D115</f>
        <v/>
      </c>
      <c r="F115" s="239" t="inlineStr">
        <is>
          <t>17</t>
        </is>
      </c>
      <c r="G115" s="83" t="inlineStr">
        <is>
          <t>4%</t>
        </is>
      </c>
      <c r="H115" s="83" t="inlineStr">
        <is>
          <t>4%</t>
        </is>
      </c>
      <c r="I115" s="83" t="inlineStr">
        <is>
          <t>10%</t>
        </is>
      </c>
      <c r="J115" s="83" t="inlineStr">
        <is>
          <t>10%</t>
        </is>
      </c>
      <c r="K115" s="83" t="inlineStr">
        <is>
          <t>5</t>
        </is>
      </c>
      <c r="L115" s="83" t="inlineStr">
        <is>
          <t>4%</t>
        </is>
      </c>
      <c r="M115" s="84" t="inlineStr">
        <is>
          <t>4%</t>
        </is>
      </c>
    </row>
    <row r="116" ht="24" customHeight="1">
      <c r="A116" s="741" t="inlineStr">
        <is>
          <t>1阶4级</t>
        </is>
      </c>
      <c r="B116" s="82" t="inlineStr">
        <is>
          <t>20</t>
        </is>
      </c>
      <c r="C116" s="83" t="inlineStr">
        <is>
          <t>136</t>
        </is>
      </c>
      <c r="D116" s="83" t="inlineStr">
        <is>
          <t>5</t>
        </is>
      </c>
      <c r="E116" s="219">
        <f>ROUNDUP((C116/2+1),0)*D116</f>
        <v/>
      </c>
      <c r="F116" s="239" t="inlineStr">
        <is>
          <t>20</t>
        </is>
      </c>
      <c r="G116" s="83" t="inlineStr">
        <is>
          <t>5%</t>
        </is>
      </c>
      <c r="H116" s="83" t="inlineStr">
        <is>
          <t>5%</t>
        </is>
      </c>
      <c r="I116" s="83" t="inlineStr">
        <is>
          <t>12%</t>
        </is>
      </c>
      <c r="J116" s="83" t="inlineStr">
        <is>
          <t>12%</t>
        </is>
      </c>
      <c r="K116" s="83" t="inlineStr">
        <is>
          <t>6</t>
        </is>
      </c>
      <c r="L116" s="83" t="inlineStr">
        <is>
          <t>5%</t>
        </is>
      </c>
      <c r="M116" s="84" t="inlineStr">
        <is>
          <t>4%</t>
        </is>
      </c>
    </row>
    <row r="117" ht="24" customHeight="1">
      <c r="A117" s="1308" t="inlineStr">
        <is>
          <t>1阶5级</t>
        </is>
      </c>
      <c r="B117" s="89" t="inlineStr">
        <is>
          <t>23</t>
        </is>
      </c>
      <c r="C117" s="90" t="inlineStr">
        <is>
          <t>150</t>
        </is>
      </c>
      <c r="D117" s="90" t="inlineStr">
        <is>
          <t>6</t>
        </is>
      </c>
      <c r="E117" s="1389">
        <f>ROUNDUP((C117/2+1),0)*D117</f>
        <v/>
      </c>
      <c r="F117" s="660" t="inlineStr">
        <is>
          <t>23</t>
        </is>
      </c>
      <c r="G117" s="343" t="inlineStr">
        <is>
          <t>5%</t>
        </is>
      </c>
      <c r="H117" s="343" t="inlineStr">
        <is>
          <t>6%</t>
        </is>
      </c>
      <c r="I117" s="83" t="inlineStr">
        <is>
          <t>14%</t>
        </is>
      </c>
      <c r="J117" s="83" t="inlineStr">
        <is>
          <t>14%</t>
        </is>
      </c>
      <c r="K117" s="343" t="inlineStr">
        <is>
          <t>7</t>
        </is>
      </c>
      <c r="L117" s="343" t="inlineStr">
        <is>
          <t>6%</t>
        </is>
      </c>
      <c r="M117" s="344" t="inlineStr">
        <is>
          <t>5%</t>
        </is>
      </c>
    </row>
    <row r="118" ht="24" customHeight="1">
      <c r="A118" s="740" t="inlineStr">
        <is>
          <t>2阶1级</t>
        </is>
      </c>
      <c r="B118" s="558" t="inlineStr">
        <is>
          <t>26</t>
        </is>
      </c>
      <c r="C118" s="566" t="inlineStr">
        <is>
          <t>182</t>
        </is>
      </c>
      <c r="D118" s="566" t="inlineStr">
        <is>
          <t>6</t>
        </is>
      </c>
      <c r="E118" s="684">
        <f>ROUNDUP((C118/2+1),0)*D118</f>
        <v/>
      </c>
      <c r="F118" s="234" t="inlineStr">
        <is>
          <t>26</t>
        </is>
      </c>
      <c r="G118" s="340" t="inlineStr">
        <is>
          <t>6%</t>
        </is>
      </c>
      <c r="H118" s="340" t="inlineStr">
        <is>
          <t>6%</t>
        </is>
      </c>
      <c r="I118" s="340" t="inlineStr">
        <is>
          <t>16%</t>
        </is>
      </c>
      <c r="J118" s="340" t="inlineStr">
        <is>
          <t>16%</t>
        </is>
      </c>
      <c r="K118" s="340" t="inlineStr">
        <is>
          <t>8</t>
        </is>
      </c>
      <c r="L118" s="340" t="inlineStr">
        <is>
          <t>7%</t>
        </is>
      </c>
      <c r="M118" s="207" t="inlineStr">
        <is>
          <t>6%</t>
        </is>
      </c>
    </row>
    <row r="119" ht="24" customHeight="1">
      <c r="A119" s="741" t="inlineStr">
        <is>
          <t>2阶2级</t>
        </is>
      </c>
      <c r="B119" s="82" t="inlineStr">
        <is>
          <t>29</t>
        </is>
      </c>
      <c r="C119" s="83" t="inlineStr">
        <is>
          <t>216</t>
        </is>
      </c>
      <c r="D119" s="83" t="inlineStr">
        <is>
          <t>7</t>
        </is>
      </c>
      <c r="E119" s="684">
        <f>ROUNDUP((C119/2+1),0)*D119</f>
        <v/>
      </c>
      <c r="F119" s="82" t="inlineStr">
        <is>
          <t>29</t>
        </is>
      </c>
      <c r="G119" s="83" t="inlineStr">
        <is>
          <t>7%</t>
        </is>
      </c>
      <c r="H119" s="83" t="inlineStr">
        <is>
          <t>7%</t>
        </is>
      </c>
      <c r="I119" s="83" t="inlineStr">
        <is>
          <t>17%</t>
        </is>
      </c>
      <c r="J119" s="83" t="inlineStr">
        <is>
          <t>17%</t>
        </is>
      </c>
      <c r="K119" s="83" t="inlineStr">
        <is>
          <t>9</t>
        </is>
      </c>
      <c r="L119" s="83" t="inlineStr">
        <is>
          <t>7%</t>
        </is>
      </c>
      <c r="M119" s="84" t="inlineStr">
        <is>
          <t>7%</t>
        </is>
      </c>
    </row>
    <row r="120" ht="24" customHeight="1">
      <c r="A120" s="741" t="inlineStr">
        <is>
          <t>2阶3级</t>
        </is>
      </c>
      <c r="B120" s="82" t="inlineStr">
        <is>
          <t>32</t>
        </is>
      </c>
      <c r="C120" s="83" t="inlineStr">
        <is>
          <t>242</t>
        </is>
      </c>
      <c r="D120" s="83" t="inlineStr">
        <is>
          <t>7</t>
        </is>
      </c>
      <c r="E120" s="218">
        <f>ROUNDUP((C120/2+1),0)*D120</f>
        <v/>
      </c>
      <c r="F120" s="82" t="inlineStr">
        <is>
          <t>32</t>
        </is>
      </c>
      <c r="G120" s="83" t="inlineStr">
        <is>
          <t>8%</t>
        </is>
      </c>
      <c r="H120" s="83" t="inlineStr">
        <is>
          <t>8%</t>
        </is>
      </c>
      <c r="I120" s="83" t="inlineStr">
        <is>
          <t>19%</t>
        </is>
      </c>
      <c r="J120" s="83" t="inlineStr">
        <is>
          <t>19%</t>
        </is>
      </c>
      <c r="K120" s="83" t="inlineStr">
        <is>
          <t>10</t>
        </is>
      </c>
      <c r="L120" s="83" t="inlineStr">
        <is>
          <t>8%</t>
        </is>
      </c>
      <c r="M120" s="84" t="inlineStr">
        <is>
          <t>7%</t>
        </is>
      </c>
    </row>
    <row r="121" ht="24" customHeight="1">
      <c r="A121" s="741" t="inlineStr">
        <is>
          <t>2阶4级</t>
        </is>
      </c>
      <c r="B121" s="82" t="inlineStr">
        <is>
          <t>35</t>
        </is>
      </c>
      <c r="C121" s="83" t="inlineStr">
        <is>
          <t>280</t>
        </is>
      </c>
      <c r="D121" s="83" t="inlineStr">
        <is>
          <t>8</t>
        </is>
      </c>
      <c r="E121" s="218">
        <f>ROUNDUP((C121/2+1),0)*D121</f>
        <v/>
      </c>
      <c r="F121" s="82" t="inlineStr">
        <is>
          <t>35</t>
        </is>
      </c>
      <c r="G121" s="83" t="inlineStr">
        <is>
          <t>8%</t>
        </is>
      </c>
      <c r="H121" s="83" t="inlineStr">
        <is>
          <t>9%</t>
        </is>
      </c>
      <c r="I121" s="83" t="inlineStr">
        <is>
          <t>21%</t>
        </is>
      </c>
      <c r="J121" s="83" t="inlineStr">
        <is>
          <t>21%</t>
        </is>
      </c>
      <c r="K121" s="83" t="inlineStr">
        <is>
          <t>11</t>
        </is>
      </c>
      <c r="L121" s="83" t="inlineStr">
        <is>
          <t>9%</t>
        </is>
      </c>
      <c r="M121" s="84" t="inlineStr">
        <is>
          <t>8%</t>
        </is>
      </c>
    </row>
    <row r="122" ht="24" customHeight="1">
      <c r="A122" s="1308" t="inlineStr">
        <is>
          <t>2阶5级</t>
        </is>
      </c>
      <c r="B122" s="810" t="inlineStr">
        <is>
          <t>38</t>
        </is>
      </c>
      <c r="C122" s="343" t="inlineStr">
        <is>
          <t>300</t>
        </is>
      </c>
      <c r="D122" s="343" t="inlineStr">
        <is>
          <t>8</t>
        </is>
      </c>
      <c r="E122" s="218">
        <f>ROUNDUP((C122/2+1),0)*D122</f>
        <v/>
      </c>
      <c r="F122" s="810" t="inlineStr">
        <is>
          <t>38</t>
        </is>
      </c>
      <c r="G122" s="343" t="inlineStr">
        <is>
          <t>9%</t>
        </is>
      </c>
      <c r="H122" s="343" t="inlineStr">
        <is>
          <t>9%</t>
        </is>
      </c>
      <c r="I122" s="343" t="inlineStr">
        <is>
          <t>23%</t>
        </is>
      </c>
      <c r="J122" s="343" t="inlineStr">
        <is>
          <t>23%</t>
        </is>
      </c>
      <c r="K122" s="343" t="inlineStr">
        <is>
          <t>11</t>
        </is>
      </c>
      <c r="L122" s="343" t="inlineStr">
        <is>
          <t>10%</t>
        </is>
      </c>
      <c r="M122" s="344" t="inlineStr">
        <is>
          <t>9%</t>
        </is>
      </c>
    </row>
    <row r="123" ht="24" customHeight="1">
      <c r="A123" s="740" t="inlineStr">
        <is>
          <t>3阶1级</t>
        </is>
      </c>
      <c r="B123" s="234" t="inlineStr">
        <is>
          <t>41</t>
        </is>
      </c>
      <c r="C123" s="340" t="inlineStr">
        <is>
          <t>320</t>
        </is>
      </c>
      <c r="D123" s="340" t="inlineStr">
        <is>
          <t>9</t>
        </is>
      </c>
      <c r="E123" s="746">
        <f>ROUNDUP((C123/2+1),0)*D123</f>
        <v/>
      </c>
      <c r="F123" s="234" t="inlineStr">
        <is>
          <t>41</t>
        </is>
      </c>
      <c r="G123" s="340" t="inlineStr">
        <is>
          <t>10%</t>
        </is>
      </c>
      <c r="H123" s="340" t="inlineStr">
        <is>
          <t>10%</t>
        </is>
      </c>
      <c r="I123" s="340" t="inlineStr">
        <is>
          <t>25%</t>
        </is>
      </c>
      <c r="J123" s="340" t="inlineStr">
        <is>
          <t>25%</t>
        </is>
      </c>
      <c r="K123" s="340" t="inlineStr">
        <is>
          <t>12</t>
        </is>
      </c>
      <c r="L123" s="340" t="inlineStr">
        <is>
          <t>10%</t>
        </is>
      </c>
      <c r="M123" s="207" t="inlineStr">
        <is>
          <t>10%</t>
        </is>
      </c>
    </row>
    <row r="124" ht="24" customHeight="1">
      <c r="A124" s="741" t="inlineStr">
        <is>
          <t>3阶2级</t>
        </is>
      </c>
      <c r="B124" s="82" t="inlineStr">
        <is>
          <t>45</t>
        </is>
      </c>
      <c r="C124" s="83" t="inlineStr">
        <is>
          <t>344</t>
        </is>
      </c>
      <c r="D124" s="83" t="inlineStr">
        <is>
          <t>9</t>
        </is>
      </c>
      <c r="E124" s="84">
        <f>ROUNDUP((C124/2+1),0)*D124</f>
        <v/>
      </c>
      <c r="F124" s="82" t="inlineStr">
        <is>
          <t>45</t>
        </is>
      </c>
      <c r="G124" s="83" t="inlineStr">
        <is>
          <t>11%</t>
        </is>
      </c>
      <c r="H124" s="83" t="inlineStr">
        <is>
          <t>11%</t>
        </is>
      </c>
      <c r="I124" s="83" t="inlineStr">
        <is>
          <t>28%</t>
        </is>
      </c>
      <c r="J124" s="83" t="inlineStr">
        <is>
          <t>28%</t>
        </is>
      </c>
      <c r="K124" s="83" t="inlineStr">
        <is>
          <t>14</t>
        </is>
      </c>
      <c r="L124" s="83" t="inlineStr">
        <is>
          <t>11%</t>
        </is>
      </c>
      <c r="M124" s="84" t="inlineStr">
        <is>
          <t>11%</t>
        </is>
      </c>
    </row>
    <row r="125" ht="24" customHeight="1">
      <c r="A125" s="741" t="inlineStr">
        <is>
          <t>3阶3级</t>
        </is>
      </c>
      <c r="B125" s="82" t="inlineStr">
        <is>
          <t>49</t>
        </is>
      </c>
      <c r="C125" s="83" t="inlineStr">
        <is>
          <t>364</t>
        </is>
      </c>
      <c r="D125" s="83" t="inlineStr">
        <is>
          <t>10</t>
        </is>
      </c>
      <c r="E125" s="84">
        <f>ROUNDUP((C125/2+1),0)*D125</f>
        <v/>
      </c>
      <c r="F125" s="82" t="inlineStr">
        <is>
          <t>49</t>
        </is>
      </c>
      <c r="G125" s="83" t="inlineStr">
        <is>
          <t>12%</t>
        </is>
      </c>
      <c r="H125" s="83" t="inlineStr">
        <is>
          <t>12%</t>
        </is>
      </c>
      <c r="I125" s="83" t="inlineStr">
        <is>
          <t>30%</t>
        </is>
      </c>
      <c r="J125" s="83" t="inlineStr">
        <is>
          <t>30%</t>
        </is>
      </c>
      <c r="K125" s="83" t="inlineStr">
        <is>
          <t>15</t>
        </is>
      </c>
      <c r="L125" s="83" t="inlineStr">
        <is>
          <t>12%</t>
        </is>
      </c>
      <c r="M125" s="84" t="inlineStr">
        <is>
          <t>12%</t>
        </is>
      </c>
    </row>
    <row r="126" ht="24" customHeight="1">
      <c r="A126" s="741" t="inlineStr">
        <is>
          <t>3阶4级</t>
        </is>
      </c>
      <c r="B126" s="82" t="inlineStr">
        <is>
          <t>53</t>
        </is>
      </c>
      <c r="C126" s="83" t="inlineStr">
        <is>
          <t>398</t>
        </is>
      </c>
      <c r="D126" s="83" t="inlineStr">
        <is>
          <t>10</t>
        </is>
      </c>
      <c r="E126" s="84">
        <f>ROUNDUP((C126/2+1),0)*D126</f>
        <v/>
      </c>
      <c r="F126" s="82" t="inlineStr">
        <is>
          <t>53</t>
        </is>
      </c>
      <c r="G126" s="83" t="inlineStr">
        <is>
          <t>13%</t>
        </is>
      </c>
      <c r="H126" s="83" t="inlineStr">
        <is>
          <t>13%</t>
        </is>
      </c>
      <c r="I126" s="83" t="inlineStr">
        <is>
          <t>32%</t>
        </is>
      </c>
      <c r="J126" s="83" t="inlineStr">
        <is>
          <t>32%</t>
        </is>
      </c>
      <c r="K126" s="83" t="inlineStr">
        <is>
          <t>16</t>
        </is>
      </c>
      <c r="L126" s="83" t="inlineStr">
        <is>
          <t>13%</t>
        </is>
      </c>
      <c r="M126" s="84" t="inlineStr">
        <is>
          <t>13%</t>
        </is>
      </c>
    </row>
    <row r="127" ht="24" customHeight="1">
      <c r="A127" s="1308" t="inlineStr">
        <is>
          <t>3阶5级</t>
        </is>
      </c>
      <c r="B127" s="810" t="inlineStr">
        <is>
          <t>57</t>
        </is>
      </c>
      <c r="C127" s="343" t="inlineStr">
        <is>
          <t>450</t>
        </is>
      </c>
      <c r="D127" s="343" t="inlineStr">
        <is>
          <t>10</t>
        </is>
      </c>
      <c r="E127" s="1389">
        <f>ROUNDUP((C127/2+1),0)*D127</f>
        <v/>
      </c>
      <c r="F127" s="810" t="inlineStr">
        <is>
          <t>57</t>
        </is>
      </c>
      <c r="G127" s="343" t="inlineStr">
        <is>
          <t>14%</t>
        </is>
      </c>
      <c r="H127" s="343" t="inlineStr">
        <is>
          <t>14%</t>
        </is>
      </c>
      <c r="I127" s="343" t="inlineStr">
        <is>
          <t>35%</t>
        </is>
      </c>
      <c r="J127" s="343" t="inlineStr">
        <is>
          <t>35%</t>
        </is>
      </c>
      <c r="K127" s="343" t="inlineStr">
        <is>
          <t>17</t>
        </is>
      </c>
      <c r="L127" s="343" t="inlineStr">
        <is>
          <t>14%</t>
        </is>
      </c>
      <c r="M127" s="344" t="inlineStr">
        <is>
          <t>14%</t>
        </is>
      </c>
    </row>
    <row r="128" ht="24" customHeight="1">
      <c r="A128" s="740" t="inlineStr">
        <is>
          <t>4阶1级</t>
        </is>
      </c>
      <c r="B128" s="234" t="inlineStr">
        <is>
          <t>61</t>
        </is>
      </c>
      <c r="C128" s="340" t="inlineStr">
        <is>
          <t>500</t>
        </is>
      </c>
      <c r="D128" s="340" t="inlineStr">
        <is>
          <t>11</t>
        </is>
      </c>
      <c r="E128" s="746">
        <f>ROUNDUP((C128/2+1),0)*D128</f>
        <v/>
      </c>
      <c r="F128" s="234" t="inlineStr">
        <is>
          <t>61</t>
        </is>
      </c>
      <c r="G128" s="340" t="inlineStr">
        <is>
          <t>15%</t>
        </is>
      </c>
      <c r="H128" s="340" t="inlineStr">
        <is>
          <t>15%</t>
        </is>
      </c>
      <c r="I128" s="340" t="inlineStr">
        <is>
          <t>37%</t>
        </is>
      </c>
      <c r="J128" s="340" t="inlineStr">
        <is>
          <t>37%</t>
        </is>
      </c>
      <c r="K128" s="340" t="inlineStr">
        <is>
          <t>18</t>
        </is>
      </c>
      <c r="L128" s="340" t="inlineStr">
        <is>
          <t>15%</t>
        </is>
      </c>
      <c r="M128" s="207" t="inlineStr">
        <is>
          <t>15%</t>
        </is>
      </c>
    </row>
    <row r="129" ht="24" customHeight="1">
      <c r="A129" s="741" t="inlineStr">
        <is>
          <t>4阶2级</t>
        </is>
      </c>
      <c r="B129" s="82" t="inlineStr">
        <is>
          <t>65</t>
        </is>
      </c>
      <c r="C129" s="83" t="inlineStr">
        <is>
          <t>560</t>
        </is>
      </c>
      <c r="D129" s="83" t="inlineStr">
        <is>
          <t>11</t>
        </is>
      </c>
      <c r="E129" s="84">
        <f>ROUNDUP((C129/2+1),0)*D129</f>
        <v/>
      </c>
      <c r="F129" s="82" t="inlineStr">
        <is>
          <t>65</t>
        </is>
      </c>
      <c r="G129" s="83" t="inlineStr">
        <is>
          <t>16%</t>
        </is>
      </c>
      <c r="H129" s="83" t="inlineStr">
        <is>
          <t>16%</t>
        </is>
      </c>
      <c r="I129" s="83" t="inlineStr">
        <is>
          <t>40%</t>
        </is>
      </c>
      <c r="J129" s="83" t="inlineStr">
        <is>
          <t>40%</t>
        </is>
      </c>
      <c r="K129" s="83" t="inlineStr">
        <is>
          <t>20</t>
        </is>
      </c>
      <c r="L129" s="83" t="inlineStr">
        <is>
          <t>16%</t>
        </is>
      </c>
      <c r="M129" s="84" t="inlineStr">
        <is>
          <t>16%</t>
        </is>
      </c>
    </row>
    <row r="130" ht="24" customHeight="1">
      <c r="A130" s="741" t="inlineStr">
        <is>
          <t>4阶3级</t>
        </is>
      </c>
      <c r="B130" s="82" t="inlineStr">
        <is>
          <t>69</t>
        </is>
      </c>
      <c r="C130" s="83" t="inlineStr">
        <is>
          <t>640</t>
        </is>
      </c>
      <c r="D130" s="83" t="inlineStr">
        <is>
          <t>11</t>
        </is>
      </c>
      <c r="E130" s="84">
        <f>ROUNDUP((C130/2+1),0)*D130</f>
        <v/>
      </c>
      <c r="F130" s="82" t="inlineStr">
        <is>
          <t>69</t>
        </is>
      </c>
      <c r="G130" s="83" t="inlineStr">
        <is>
          <t>17%</t>
        </is>
      </c>
      <c r="H130" s="83" t="inlineStr">
        <is>
          <t>17%</t>
        </is>
      </c>
      <c r="I130" s="83" t="inlineStr">
        <is>
          <t>42%</t>
        </is>
      </c>
      <c r="J130" s="83" t="inlineStr">
        <is>
          <t>42%</t>
        </is>
      </c>
      <c r="K130" s="83" t="inlineStr">
        <is>
          <t>21</t>
        </is>
      </c>
      <c r="L130" s="83" t="inlineStr">
        <is>
          <t>17%</t>
        </is>
      </c>
      <c r="M130" s="84" t="inlineStr">
        <is>
          <t>17%</t>
        </is>
      </c>
    </row>
    <row r="131" ht="24" customHeight="1">
      <c r="A131" s="741" t="inlineStr">
        <is>
          <t>4阶4级</t>
        </is>
      </c>
      <c r="B131" s="82" t="inlineStr">
        <is>
          <t>73</t>
        </is>
      </c>
      <c r="C131" s="83" t="inlineStr">
        <is>
          <t>720</t>
        </is>
      </c>
      <c r="D131" s="83" t="inlineStr">
        <is>
          <t>12</t>
        </is>
      </c>
      <c r="E131" s="84">
        <f>ROUNDUP((C131/2+1),0)*D131</f>
        <v/>
      </c>
      <c r="F131" s="82" t="inlineStr">
        <is>
          <t>73</t>
        </is>
      </c>
      <c r="G131" s="83" t="inlineStr">
        <is>
          <t>18%</t>
        </is>
      </c>
      <c r="H131" s="83" t="inlineStr">
        <is>
          <t>18%</t>
        </is>
      </c>
      <c r="I131" s="83" t="inlineStr">
        <is>
          <t>44%</t>
        </is>
      </c>
      <c r="J131" s="83" t="inlineStr">
        <is>
          <t>44%</t>
        </is>
      </c>
      <c r="K131" s="83" t="inlineStr">
        <is>
          <t>22</t>
        </is>
      </c>
      <c r="L131" s="83" t="inlineStr">
        <is>
          <t>18%</t>
        </is>
      </c>
      <c r="M131" s="84" t="inlineStr">
        <is>
          <t>18%</t>
        </is>
      </c>
    </row>
    <row r="132" ht="24" customHeight="1">
      <c r="A132" s="1308" t="inlineStr">
        <is>
          <t>4阶5级</t>
        </is>
      </c>
      <c r="B132" s="810" t="inlineStr">
        <is>
          <t>77</t>
        </is>
      </c>
      <c r="C132" s="343" t="inlineStr">
        <is>
          <t>860</t>
        </is>
      </c>
      <c r="D132" s="343" t="inlineStr">
        <is>
          <t>12</t>
        </is>
      </c>
      <c r="E132" s="1409">
        <f>ROUNDUP((C132/2+1),0)*D132</f>
        <v/>
      </c>
      <c r="F132" s="810" t="inlineStr">
        <is>
          <t>77</t>
        </is>
      </c>
      <c r="G132" s="343" t="inlineStr">
        <is>
          <t>19%</t>
        </is>
      </c>
      <c r="H132" s="343" t="inlineStr">
        <is>
          <t>19%</t>
        </is>
      </c>
      <c r="I132" s="90" t="inlineStr">
        <is>
          <t>47%</t>
        </is>
      </c>
      <c r="J132" s="90" t="inlineStr">
        <is>
          <t>47%</t>
        </is>
      </c>
      <c r="K132" s="343" t="inlineStr">
        <is>
          <t>23</t>
        </is>
      </c>
      <c r="L132" s="343" t="inlineStr">
        <is>
          <t>19%</t>
        </is>
      </c>
      <c r="M132" s="344" t="inlineStr">
        <is>
          <t>19%</t>
        </is>
      </c>
    </row>
    <row r="133" ht="24" customHeight="1">
      <c r="A133" s="740" t="inlineStr">
        <is>
          <t>5阶1级</t>
        </is>
      </c>
      <c r="B133" s="234" t="inlineStr">
        <is>
          <t>81</t>
        </is>
      </c>
      <c r="C133" s="340" t="inlineStr">
        <is>
          <t>960</t>
        </is>
      </c>
      <c r="D133" s="340" t="inlineStr">
        <is>
          <t>12</t>
        </is>
      </c>
      <c r="E133" s="207">
        <f>ROUNDUP((C133/2+1),0)*D133</f>
        <v/>
      </c>
      <c r="F133" s="657" t="inlineStr">
        <is>
          <t>81</t>
        </is>
      </c>
      <c r="G133" s="340" t="inlineStr">
        <is>
          <t>20%</t>
        </is>
      </c>
      <c r="H133" s="340" t="inlineStr">
        <is>
          <t>20%</t>
        </is>
      </c>
      <c r="I133" s="340" t="inlineStr">
        <is>
          <t>52%</t>
        </is>
      </c>
      <c r="J133" s="340" t="inlineStr">
        <is>
          <t>52%</t>
        </is>
      </c>
      <c r="K133" s="340" t="inlineStr">
        <is>
          <t>24</t>
        </is>
      </c>
      <c r="L133" s="340" t="inlineStr">
        <is>
          <t>20%</t>
        </is>
      </c>
      <c r="M133" s="207" t="inlineStr">
        <is>
          <t>20%</t>
        </is>
      </c>
    </row>
    <row r="134" ht="24" customHeight="1">
      <c r="A134" s="741" t="inlineStr">
        <is>
          <t>5阶2级</t>
        </is>
      </c>
      <c r="B134" s="82" t="inlineStr">
        <is>
          <t>89</t>
        </is>
      </c>
      <c r="C134" s="83" t="inlineStr">
        <is>
          <t>1100</t>
        </is>
      </c>
      <c r="D134" s="83" t="inlineStr">
        <is>
          <t>13</t>
        </is>
      </c>
      <c r="E134" s="84">
        <f>ROUNDUP((C134/2+1),0)*D134</f>
        <v/>
      </c>
      <c r="F134" s="239" t="inlineStr">
        <is>
          <t>89</t>
        </is>
      </c>
      <c r="G134" s="83" t="inlineStr">
        <is>
          <t>22%</t>
        </is>
      </c>
      <c r="H134" s="83" t="inlineStr">
        <is>
          <t>22%</t>
        </is>
      </c>
      <c r="I134" s="83" t="inlineStr">
        <is>
          <t>56%</t>
        </is>
      </c>
      <c r="J134" s="83" t="inlineStr">
        <is>
          <t>56%</t>
        </is>
      </c>
      <c r="K134" s="83" t="inlineStr">
        <is>
          <t>27</t>
        </is>
      </c>
      <c r="L134" s="83" t="inlineStr">
        <is>
          <t>22%</t>
        </is>
      </c>
      <c r="M134" s="84" t="inlineStr">
        <is>
          <t>22%</t>
        </is>
      </c>
    </row>
    <row r="135" ht="24" customHeight="1">
      <c r="A135" s="741" t="inlineStr">
        <is>
          <t>5阶3级</t>
        </is>
      </c>
      <c r="B135" s="82" t="inlineStr">
        <is>
          <t>97</t>
        </is>
      </c>
      <c r="C135" s="83" t="inlineStr">
        <is>
          <t>1250</t>
        </is>
      </c>
      <c r="D135" s="83" t="inlineStr">
        <is>
          <t>14</t>
        </is>
      </c>
      <c r="E135" s="84">
        <f>ROUNDUP((C135/2+1),0)*D135</f>
        <v/>
      </c>
      <c r="F135" s="239" t="inlineStr">
        <is>
          <t>97</t>
        </is>
      </c>
      <c r="G135" s="83" t="inlineStr">
        <is>
          <t>24%</t>
        </is>
      </c>
      <c r="H135" s="83" t="inlineStr">
        <is>
          <t>24%</t>
        </is>
      </c>
      <c r="I135" s="83" t="inlineStr">
        <is>
          <t>61%</t>
        </is>
      </c>
      <c r="J135" s="83" t="inlineStr">
        <is>
          <t>61%</t>
        </is>
      </c>
      <c r="K135" s="83" t="inlineStr">
        <is>
          <t>29</t>
        </is>
      </c>
      <c r="L135" s="83" t="inlineStr">
        <is>
          <t>24%</t>
        </is>
      </c>
      <c r="M135" s="84" t="inlineStr">
        <is>
          <t>24%</t>
        </is>
      </c>
    </row>
    <row r="136" ht="24" customHeight="1">
      <c r="A136" s="741" t="inlineStr">
        <is>
          <t>5阶4级</t>
        </is>
      </c>
      <c r="B136" s="82" t="inlineStr">
        <is>
          <t>109</t>
        </is>
      </c>
      <c r="C136" s="83" t="inlineStr">
        <is>
          <t>1420</t>
        </is>
      </c>
      <c r="D136" s="83" t="inlineStr">
        <is>
          <t>14</t>
        </is>
      </c>
      <c r="E136" s="84">
        <f>ROUNDUP((C136/2+1),0)*D136</f>
        <v/>
      </c>
      <c r="F136" s="239" t="inlineStr">
        <is>
          <t>109</t>
        </is>
      </c>
      <c r="G136" s="83" t="inlineStr">
        <is>
          <t>27%</t>
        </is>
      </c>
      <c r="H136" s="83" t="inlineStr">
        <is>
          <t>27%</t>
        </is>
      </c>
      <c r="I136" s="83" t="inlineStr">
        <is>
          <t>71%</t>
        </is>
      </c>
      <c r="J136" s="83" t="inlineStr">
        <is>
          <t>71%</t>
        </is>
      </c>
      <c r="K136" s="83" t="inlineStr">
        <is>
          <t>33</t>
        </is>
      </c>
      <c r="L136" s="83" t="inlineStr">
        <is>
          <t>27%</t>
        </is>
      </c>
      <c r="M136" s="84" t="inlineStr">
        <is>
          <t>27%</t>
        </is>
      </c>
    </row>
    <row r="137" ht="24" customHeight="1">
      <c r="A137" s="742" t="inlineStr">
        <is>
          <t>5阶5级</t>
        </is>
      </c>
      <c r="B137" s="89" t="inlineStr">
        <is>
          <t>125</t>
        </is>
      </c>
      <c r="C137" s="91" t="inlineStr">
        <is>
          <t>x</t>
        </is>
      </c>
      <c r="D137" s="91" t="inlineStr">
        <is>
          <t>x</t>
        </is>
      </c>
      <c r="E137" s="92" t="inlineStr">
        <is>
          <t>x</t>
        </is>
      </c>
      <c r="F137" s="268" t="inlineStr">
        <is>
          <t>125</t>
        </is>
      </c>
      <c r="G137" s="90" t="inlineStr">
        <is>
          <t>31%</t>
        </is>
      </c>
      <c r="H137" s="90" t="inlineStr">
        <is>
          <t>31%</t>
        </is>
      </c>
      <c r="I137" s="90" t="inlineStr">
        <is>
          <t>82%</t>
        </is>
      </c>
      <c r="J137" s="90" t="inlineStr">
        <is>
          <t>82%</t>
        </is>
      </c>
      <c r="K137" s="90" t="inlineStr">
        <is>
          <t>38</t>
        </is>
      </c>
      <c r="L137" s="90" t="inlineStr">
        <is>
          <t>31%</t>
        </is>
      </c>
      <c r="M137" s="224" t="inlineStr">
        <is>
          <t>31%</t>
        </is>
      </c>
    </row>
    <row r="138" ht="24" customHeight="1">
      <c r="A138" s="1040" t="inlineStr"/>
      <c r="B138" s="270" t="n"/>
      <c r="C138" s="270" t="n"/>
      <c r="D138" s="270" t="n"/>
      <c r="E138" s="270" t="n"/>
      <c r="F138" s="270" t="n"/>
      <c r="G138" s="270" t="n"/>
      <c r="H138" s="270" t="n"/>
      <c r="I138" s="270" t="n"/>
      <c r="J138" s="270" t="n"/>
      <c r="K138" s="270" t="n"/>
      <c r="L138" s="270" t="n"/>
      <c r="M138" s="270" t="n"/>
    </row>
    <row r="139" ht="24" customHeight="1">
      <c r="A139" s="202" t="inlineStr">
        <is>
          <t>灵游树</t>
        </is>
      </c>
      <c r="B139" s="227" t="inlineStr">
        <is>
          <t>战斗力</t>
        </is>
      </c>
      <c r="C139" s="227" t="inlineStr">
        <is>
          <t>祝福值</t>
        </is>
      </c>
      <c r="D139" s="227" t="inlineStr">
        <is>
          <t>单次材料</t>
        </is>
      </c>
      <c r="E139" s="206" t="inlineStr">
        <is>
          <t>满值材料</t>
        </is>
      </c>
      <c r="F139" s="1398" t="inlineStr">
        <is>
          <t>生命值</t>
        </is>
      </c>
      <c r="G139" s="795" t="inlineStr">
        <is>
          <t>中武穿透</t>
        </is>
      </c>
      <c r="H139" s="795" t="inlineStr">
        <is>
          <t>小武穿透</t>
        </is>
      </c>
      <c r="I139" s="795" t="inlineStr">
        <is>
          <t>中武伤害</t>
        </is>
      </c>
      <c r="J139" s="795" t="inlineStr">
        <is>
          <t>小武伤害</t>
        </is>
      </c>
      <c r="K139" s="795" t="inlineStr">
        <is>
          <t>固定伤害</t>
        </is>
      </c>
      <c r="L139" s="795" t="inlineStr">
        <is>
          <t>中武抗穿</t>
        </is>
      </c>
      <c r="M139" s="795" t="inlineStr">
        <is>
          <t>小武抗穿</t>
        </is>
      </c>
    </row>
    <row r="140" ht="24" customHeight="1">
      <c r="A140" s="740" t="inlineStr">
        <is>
          <t>0阶0级</t>
        </is>
      </c>
      <c r="B140" s="234" t="inlineStr">
        <is>
          <t>0</t>
        </is>
      </c>
      <c r="C140" s="340" t="inlineStr">
        <is>
          <t>8</t>
        </is>
      </c>
      <c r="D140" s="340" t="inlineStr">
        <is>
          <t>1</t>
        </is>
      </c>
      <c r="E140" s="746">
        <f>ROUNDUP((C140/2+1),0)*D140</f>
        <v/>
      </c>
      <c r="F140" s="252" t="inlineStr">
        <is>
          <t>x</t>
        </is>
      </c>
      <c r="G140" s="253" t="inlineStr">
        <is>
          <t>x</t>
        </is>
      </c>
      <c r="H140" s="253" t="inlineStr">
        <is>
          <t>x</t>
        </is>
      </c>
      <c r="I140" s="253" t="inlineStr">
        <is>
          <t>x</t>
        </is>
      </c>
      <c r="J140" s="253" t="inlineStr">
        <is>
          <t>x</t>
        </is>
      </c>
      <c r="K140" s="253" t="inlineStr">
        <is>
          <t>x</t>
        </is>
      </c>
      <c r="L140" s="253" t="inlineStr">
        <is>
          <t>x</t>
        </is>
      </c>
      <c r="M140" s="662" t="inlineStr">
        <is>
          <t>x</t>
        </is>
      </c>
    </row>
    <row r="141" ht="24" customHeight="1">
      <c r="A141" s="741" t="inlineStr">
        <is>
          <t>0阶1级</t>
        </is>
      </c>
      <c r="B141" s="82" t="inlineStr">
        <is>
          <t>2</t>
        </is>
      </c>
      <c r="C141" s="83" t="inlineStr">
        <is>
          <t>12</t>
        </is>
      </c>
      <c r="D141" s="83" t="inlineStr">
        <is>
          <t>1</t>
        </is>
      </c>
      <c r="E141" s="684">
        <f>ROUNDUP((C141/2+1),0)*D141</f>
        <v/>
      </c>
      <c r="F141" s="82" t="inlineStr">
        <is>
          <t>2</t>
        </is>
      </c>
      <c r="G141" s="83" t="inlineStr">
        <is>
          <t>1%</t>
        </is>
      </c>
      <c r="H141" s="83" t="inlineStr">
        <is>
          <t>1%</t>
        </is>
      </c>
      <c r="I141" s="83" t="inlineStr">
        <is>
          <t>1%</t>
        </is>
      </c>
      <c r="J141" s="83" t="inlineStr">
        <is>
          <t>1%</t>
        </is>
      </c>
      <c r="K141" s="83" t="inlineStr">
        <is>
          <t>1</t>
        </is>
      </c>
      <c r="L141" s="87" t="inlineStr">
        <is>
          <t>x</t>
        </is>
      </c>
      <c r="M141" s="88" t="inlineStr">
        <is>
          <t>x</t>
        </is>
      </c>
    </row>
    <row r="142" ht="24" customHeight="1">
      <c r="A142" s="741" t="inlineStr">
        <is>
          <t>0阶2级</t>
        </is>
      </c>
      <c r="B142" s="82" t="inlineStr">
        <is>
          <t>4</t>
        </is>
      </c>
      <c r="C142" s="83" t="inlineStr">
        <is>
          <t>18</t>
        </is>
      </c>
      <c r="D142" s="83" t="inlineStr">
        <is>
          <t>2</t>
        </is>
      </c>
      <c r="E142" s="684">
        <f>ROUNDUP((C142/2+1),0)*D142</f>
        <v/>
      </c>
      <c r="F142" s="82" t="inlineStr">
        <is>
          <t>4</t>
        </is>
      </c>
      <c r="G142" s="83" t="inlineStr">
        <is>
          <t>1%</t>
        </is>
      </c>
      <c r="H142" s="83" t="inlineStr">
        <is>
          <t>1%</t>
        </is>
      </c>
      <c r="I142" s="83" t="inlineStr">
        <is>
          <t>2%</t>
        </is>
      </c>
      <c r="J142" s="83" t="inlineStr">
        <is>
          <t>2%</t>
        </is>
      </c>
      <c r="K142" s="83" t="inlineStr">
        <is>
          <t>1</t>
        </is>
      </c>
      <c r="L142" s="83" t="inlineStr">
        <is>
          <t>1%</t>
        </is>
      </c>
      <c r="M142" s="84" t="inlineStr">
        <is>
          <t>1%</t>
        </is>
      </c>
    </row>
    <row r="143" ht="24" customHeight="1">
      <c r="A143" s="741" t="inlineStr">
        <is>
          <t>0阶3级</t>
        </is>
      </c>
      <c r="B143" s="82" t="inlineStr">
        <is>
          <t>6</t>
        </is>
      </c>
      <c r="C143" s="83" t="inlineStr">
        <is>
          <t>30</t>
        </is>
      </c>
      <c r="D143" s="83" t="inlineStr">
        <is>
          <t>2</t>
        </is>
      </c>
      <c r="E143" s="684">
        <f>ROUNDUP((C143/2+1),0)*D143</f>
        <v/>
      </c>
      <c r="F143" s="82" t="inlineStr">
        <is>
          <t>6</t>
        </is>
      </c>
      <c r="G143" s="83" t="inlineStr">
        <is>
          <t>2%</t>
        </is>
      </c>
      <c r="H143" s="83" t="inlineStr">
        <is>
          <t>2%</t>
        </is>
      </c>
      <c r="I143" s="83" t="inlineStr">
        <is>
          <t>4%</t>
        </is>
      </c>
      <c r="J143" s="83" t="inlineStr">
        <is>
          <t>4%</t>
        </is>
      </c>
      <c r="K143" s="83" t="inlineStr">
        <is>
          <t>2</t>
        </is>
      </c>
      <c r="L143" s="83" t="inlineStr">
        <is>
          <t>1%</t>
        </is>
      </c>
      <c r="M143" s="84" t="inlineStr">
        <is>
          <t>1%</t>
        </is>
      </c>
    </row>
    <row r="144" ht="24" customHeight="1">
      <c r="A144" s="741" t="inlineStr">
        <is>
          <t>0阶4级</t>
        </is>
      </c>
      <c r="B144" s="82" t="inlineStr">
        <is>
          <t>8</t>
        </is>
      </c>
      <c r="C144" s="83" t="inlineStr">
        <is>
          <t>46</t>
        </is>
      </c>
      <c r="D144" s="83" t="inlineStr">
        <is>
          <t>3</t>
        </is>
      </c>
      <c r="E144" s="684">
        <f>ROUNDUP((C144/2+1),0)*D144</f>
        <v/>
      </c>
      <c r="F144" s="82" t="inlineStr">
        <is>
          <t>8</t>
        </is>
      </c>
      <c r="G144" s="83" t="inlineStr">
        <is>
          <t>2%</t>
        </is>
      </c>
      <c r="H144" s="83" t="inlineStr">
        <is>
          <t>2%</t>
        </is>
      </c>
      <c r="I144" s="83" t="inlineStr">
        <is>
          <t>5%</t>
        </is>
      </c>
      <c r="J144" s="83" t="inlineStr">
        <is>
          <t>5%</t>
        </is>
      </c>
      <c r="K144" s="83" t="inlineStr">
        <is>
          <t>2</t>
        </is>
      </c>
      <c r="L144" s="83" t="inlineStr">
        <is>
          <t>2%</t>
        </is>
      </c>
      <c r="M144" s="84" t="inlineStr">
        <is>
          <t>2%</t>
        </is>
      </c>
    </row>
    <row r="145" ht="24" customHeight="1">
      <c r="A145" s="742" t="inlineStr">
        <is>
          <t>0阶5级</t>
        </is>
      </c>
      <c r="B145" s="810" t="inlineStr">
        <is>
          <t>10</t>
        </is>
      </c>
      <c r="C145" s="343" t="inlineStr">
        <is>
          <t>62</t>
        </is>
      </c>
      <c r="D145" s="343" t="inlineStr">
        <is>
          <t>3</t>
        </is>
      </c>
      <c r="E145" s="1408">
        <f>ROUNDUP((C145/2+1),0)*D145</f>
        <v/>
      </c>
      <c r="F145" s="89" t="inlineStr">
        <is>
          <t>10</t>
        </is>
      </c>
      <c r="G145" s="90" t="inlineStr">
        <is>
          <t>3%</t>
        </is>
      </c>
      <c r="H145" s="90" t="inlineStr">
        <is>
          <t>3%</t>
        </is>
      </c>
      <c r="I145" s="90" t="inlineStr">
        <is>
          <t>6%</t>
        </is>
      </c>
      <c r="J145" s="90" t="inlineStr">
        <is>
          <t>6%</t>
        </is>
      </c>
      <c r="K145" s="90" t="inlineStr">
        <is>
          <t>3</t>
        </is>
      </c>
      <c r="L145" s="90" t="inlineStr">
        <is>
          <t>2%</t>
        </is>
      </c>
      <c r="M145" s="224" t="inlineStr">
        <is>
          <t>2%</t>
        </is>
      </c>
    </row>
    <row r="146" ht="24" customHeight="1">
      <c r="A146" s="1082" t="inlineStr">
        <is>
          <t>1阶1级</t>
        </is>
      </c>
      <c r="B146" s="234" t="inlineStr">
        <is>
          <t>12</t>
        </is>
      </c>
      <c r="C146" s="340" t="inlineStr">
        <is>
          <t>74</t>
        </is>
      </c>
      <c r="D146" s="340" t="inlineStr">
        <is>
          <t>4</t>
        </is>
      </c>
      <c r="E146" s="207">
        <f>ROUNDUP((C146/2+1),0)*D146</f>
        <v/>
      </c>
      <c r="F146" s="683" t="inlineStr">
        <is>
          <t>12</t>
        </is>
      </c>
      <c r="G146" s="566" t="inlineStr">
        <is>
          <t>3%</t>
        </is>
      </c>
      <c r="H146" s="566" t="inlineStr">
        <is>
          <t>3%</t>
        </is>
      </c>
      <c r="I146" s="566" t="inlineStr">
        <is>
          <t>7%</t>
        </is>
      </c>
      <c r="J146" s="566" t="inlineStr">
        <is>
          <t>7%</t>
        </is>
      </c>
      <c r="K146" s="566" t="inlineStr">
        <is>
          <t>3</t>
        </is>
      </c>
      <c r="L146" s="566" t="inlineStr">
        <is>
          <t>3%</t>
        </is>
      </c>
      <c r="M146" s="769" t="inlineStr">
        <is>
          <t>3%</t>
        </is>
      </c>
    </row>
    <row r="147" ht="24" customHeight="1">
      <c r="A147" s="741" t="inlineStr">
        <is>
          <t>1阶2级</t>
        </is>
      </c>
      <c r="B147" s="82" t="inlineStr">
        <is>
          <t>14</t>
        </is>
      </c>
      <c r="C147" s="83" t="inlineStr">
        <is>
          <t>96</t>
        </is>
      </c>
      <c r="D147" s="83" t="inlineStr">
        <is>
          <t>4</t>
        </is>
      </c>
      <c r="E147" s="769">
        <f>ROUNDUP((C147/2+1),0)*D147</f>
        <v/>
      </c>
      <c r="F147" s="239" t="inlineStr">
        <is>
          <t>14</t>
        </is>
      </c>
      <c r="G147" s="83" t="inlineStr">
        <is>
          <t>4%</t>
        </is>
      </c>
      <c r="H147" s="83" t="inlineStr">
        <is>
          <t>4%</t>
        </is>
      </c>
      <c r="I147" s="83" t="inlineStr">
        <is>
          <t>8%</t>
        </is>
      </c>
      <c r="J147" s="83" t="inlineStr">
        <is>
          <t>8%</t>
        </is>
      </c>
      <c r="K147" s="83" t="inlineStr">
        <is>
          <t>4</t>
        </is>
      </c>
      <c r="L147" s="83" t="inlineStr">
        <is>
          <t>3%</t>
        </is>
      </c>
      <c r="M147" s="84" t="inlineStr">
        <is>
          <t>3%</t>
        </is>
      </c>
    </row>
    <row r="148" ht="24" customHeight="1">
      <c r="A148" s="741" t="inlineStr">
        <is>
          <t>1阶3级</t>
        </is>
      </c>
      <c r="B148" s="82" t="inlineStr">
        <is>
          <t>17</t>
        </is>
      </c>
      <c r="C148" s="83" t="inlineStr">
        <is>
          <t>114</t>
        </is>
      </c>
      <c r="D148" s="83" t="inlineStr">
        <is>
          <t>5</t>
        </is>
      </c>
      <c r="E148" s="219">
        <f>ROUNDUP((C148/2+1),0)*D148</f>
        <v/>
      </c>
      <c r="F148" s="239" t="inlineStr">
        <is>
          <t>17</t>
        </is>
      </c>
      <c r="G148" s="83" t="inlineStr">
        <is>
          <t>4%</t>
        </is>
      </c>
      <c r="H148" s="83" t="inlineStr">
        <is>
          <t>4%</t>
        </is>
      </c>
      <c r="I148" s="83" t="inlineStr">
        <is>
          <t>10%</t>
        </is>
      </c>
      <c r="J148" s="83" t="inlineStr">
        <is>
          <t>10%</t>
        </is>
      </c>
      <c r="K148" s="83" t="inlineStr">
        <is>
          <t>5</t>
        </is>
      </c>
      <c r="L148" s="83" t="inlineStr">
        <is>
          <t>4%</t>
        </is>
      </c>
      <c r="M148" s="84" t="inlineStr">
        <is>
          <t>4%</t>
        </is>
      </c>
    </row>
    <row r="149" ht="24" customHeight="1">
      <c r="A149" s="741" t="inlineStr">
        <is>
          <t>1阶4级</t>
        </is>
      </c>
      <c r="B149" s="82" t="inlineStr">
        <is>
          <t>20</t>
        </is>
      </c>
      <c r="C149" s="83" t="inlineStr">
        <is>
          <t>136</t>
        </is>
      </c>
      <c r="D149" s="83" t="inlineStr">
        <is>
          <t>5</t>
        </is>
      </c>
      <c r="E149" s="219">
        <f>ROUNDUP((C149/2+1),0)*D149</f>
        <v/>
      </c>
      <c r="F149" s="239" t="inlineStr">
        <is>
          <t>20</t>
        </is>
      </c>
      <c r="G149" s="83" t="inlineStr">
        <is>
          <t>5%</t>
        </is>
      </c>
      <c r="H149" s="83" t="inlineStr">
        <is>
          <t>5%</t>
        </is>
      </c>
      <c r="I149" s="83" t="inlineStr">
        <is>
          <t>12%</t>
        </is>
      </c>
      <c r="J149" s="83" t="inlineStr">
        <is>
          <t>12%</t>
        </is>
      </c>
      <c r="K149" s="83" t="inlineStr">
        <is>
          <t>6</t>
        </is>
      </c>
      <c r="L149" s="83" t="inlineStr">
        <is>
          <t>5%</t>
        </is>
      </c>
      <c r="M149" s="84" t="inlineStr">
        <is>
          <t>4%</t>
        </is>
      </c>
    </row>
    <row r="150" ht="24" customHeight="1">
      <c r="A150" s="1308" t="inlineStr">
        <is>
          <t>1阶5级</t>
        </is>
      </c>
      <c r="B150" s="89" t="inlineStr">
        <is>
          <t>23</t>
        </is>
      </c>
      <c r="C150" s="90" t="inlineStr">
        <is>
          <t>150</t>
        </is>
      </c>
      <c r="D150" s="90" t="inlineStr">
        <is>
          <t>6</t>
        </is>
      </c>
      <c r="E150" s="1389">
        <f>ROUNDUP((C150/2+1),0)*D150</f>
        <v/>
      </c>
      <c r="F150" s="660" t="inlineStr">
        <is>
          <t>23</t>
        </is>
      </c>
      <c r="G150" s="343" t="inlineStr">
        <is>
          <t>5%</t>
        </is>
      </c>
      <c r="H150" s="343" t="inlineStr">
        <is>
          <t>6%</t>
        </is>
      </c>
      <c r="I150" s="83" t="inlineStr">
        <is>
          <t>14%</t>
        </is>
      </c>
      <c r="J150" s="83" t="inlineStr">
        <is>
          <t>14%</t>
        </is>
      </c>
      <c r="K150" s="343" t="inlineStr">
        <is>
          <t>7</t>
        </is>
      </c>
      <c r="L150" s="343" t="inlineStr">
        <is>
          <t>6%</t>
        </is>
      </c>
      <c r="M150" s="344" t="inlineStr">
        <is>
          <t>5%</t>
        </is>
      </c>
    </row>
    <row r="151" ht="24" customHeight="1">
      <c r="A151" s="740" t="inlineStr">
        <is>
          <t>2阶1级</t>
        </is>
      </c>
      <c r="B151" s="558" t="inlineStr">
        <is>
          <t>26</t>
        </is>
      </c>
      <c r="C151" s="566" t="inlineStr">
        <is>
          <t>182</t>
        </is>
      </c>
      <c r="D151" s="566" t="inlineStr">
        <is>
          <t>6</t>
        </is>
      </c>
      <c r="E151" s="684">
        <f>ROUNDUP((C151/2+1),0)*D151</f>
        <v/>
      </c>
      <c r="F151" s="234" t="inlineStr">
        <is>
          <t>26</t>
        </is>
      </c>
      <c r="G151" s="340" t="inlineStr">
        <is>
          <t>6%</t>
        </is>
      </c>
      <c r="H151" s="340" t="inlineStr">
        <is>
          <t>6%</t>
        </is>
      </c>
      <c r="I151" s="340" t="inlineStr">
        <is>
          <t>16%</t>
        </is>
      </c>
      <c r="J151" s="340" t="inlineStr">
        <is>
          <t>16%</t>
        </is>
      </c>
      <c r="K151" s="340" t="inlineStr">
        <is>
          <t>8</t>
        </is>
      </c>
      <c r="L151" s="340" t="inlineStr">
        <is>
          <t>7%</t>
        </is>
      </c>
      <c r="M151" s="207" t="inlineStr">
        <is>
          <t>6%</t>
        </is>
      </c>
    </row>
    <row r="152" ht="24" customHeight="1">
      <c r="A152" s="741" t="inlineStr">
        <is>
          <t>2阶2级</t>
        </is>
      </c>
      <c r="B152" s="82" t="inlineStr">
        <is>
          <t>29</t>
        </is>
      </c>
      <c r="C152" s="83" t="inlineStr">
        <is>
          <t>216</t>
        </is>
      </c>
      <c r="D152" s="83" t="inlineStr">
        <is>
          <t>7</t>
        </is>
      </c>
      <c r="E152" s="684">
        <f>ROUNDUP((C152/2+1),0)*D152</f>
        <v/>
      </c>
      <c r="F152" s="82" t="inlineStr">
        <is>
          <t>29</t>
        </is>
      </c>
      <c r="G152" s="83" t="inlineStr">
        <is>
          <t>7%</t>
        </is>
      </c>
      <c r="H152" s="83" t="inlineStr">
        <is>
          <t>7%</t>
        </is>
      </c>
      <c r="I152" s="83" t="inlineStr">
        <is>
          <t>17%</t>
        </is>
      </c>
      <c r="J152" s="83" t="inlineStr">
        <is>
          <t>17%</t>
        </is>
      </c>
      <c r="K152" s="83" t="inlineStr">
        <is>
          <t>9</t>
        </is>
      </c>
      <c r="L152" s="83" t="inlineStr">
        <is>
          <t>7%</t>
        </is>
      </c>
      <c r="M152" s="84" t="inlineStr">
        <is>
          <t>7%</t>
        </is>
      </c>
    </row>
    <row r="153" ht="24" customHeight="1">
      <c r="A153" s="741" t="inlineStr">
        <is>
          <t>2阶3级</t>
        </is>
      </c>
      <c r="B153" s="82" t="inlineStr">
        <is>
          <t>32</t>
        </is>
      </c>
      <c r="C153" s="83" t="inlineStr">
        <is>
          <t>242</t>
        </is>
      </c>
      <c r="D153" s="83" t="inlineStr">
        <is>
          <t>7</t>
        </is>
      </c>
      <c r="E153" s="218">
        <f>ROUNDUP((C153/2+1),0)*D153</f>
        <v/>
      </c>
      <c r="F153" s="82" t="inlineStr">
        <is>
          <t>32</t>
        </is>
      </c>
      <c r="G153" s="83" t="inlineStr">
        <is>
          <t>8%</t>
        </is>
      </c>
      <c r="H153" s="83" t="inlineStr">
        <is>
          <t>8%</t>
        </is>
      </c>
      <c r="I153" s="83" t="inlineStr">
        <is>
          <t>19%</t>
        </is>
      </c>
      <c r="J153" s="83" t="inlineStr">
        <is>
          <t>19%</t>
        </is>
      </c>
      <c r="K153" s="83" t="inlineStr">
        <is>
          <t>10</t>
        </is>
      </c>
      <c r="L153" s="83" t="inlineStr">
        <is>
          <t>8%</t>
        </is>
      </c>
      <c r="M153" s="84" t="inlineStr">
        <is>
          <t>7%</t>
        </is>
      </c>
    </row>
    <row r="154" ht="24" customHeight="1">
      <c r="A154" s="741" t="inlineStr">
        <is>
          <t>2阶4级</t>
        </is>
      </c>
      <c r="B154" s="82" t="inlineStr">
        <is>
          <t>35</t>
        </is>
      </c>
      <c r="C154" s="83" t="inlineStr">
        <is>
          <t>280</t>
        </is>
      </c>
      <c r="D154" s="83" t="inlineStr">
        <is>
          <t>8</t>
        </is>
      </c>
      <c r="E154" s="218">
        <f>ROUNDUP((C154/2+1),0)*D154</f>
        <v/>
      </c>
      <c r="F154" s="82" t="inlineStr">
        <is>
          <t>35</t>
        </is>
      </c>
      <c r="G154" s="83" t="inlineStr">
        <is>
          <t>8%</t>
        </is>
      </c>
      <c r="H154" s="83" t="inlineStr">
        <is>
          <t>9%</t>
        </is>
      </c>
      <c r="I154" s="83" t="inlineStr">
        <is>
          <t>21%</t>
        </is>
      </c>
      <c r="J154" s="83" t="inlineStr">
        <is>
          <t>21%</t>
        </is>
      </c>
      <c r="K154" s="83" t="inlineStr">
        <is>
          <t>11</t>
        </is>
      </c>
      <c r="L154" s="83" t="inlineStr">
        <is>
          <t>9%</t>
        </is>
      </c>
      <c r="M154" s="84" t="inlineStr">
        <is>
          <t>8%</t>
        </is>
      </c>
    </row>
    <row r="155" ht="24" customHeight="1">
      <c r="A155" s="1308" t="inlineStr">
        <is>
          <t>2阶5级</t>
        </is>
      </c>
      <c r="B155" s="810" t="inlineStr">
        <is>
          <t>38</t>
        </is>
      </c>
      <c r="C155" s="343" t="inlineStr">
        <is>
          <t>300</t>
        </is>
      </c>
      <c r="D155" s="343" t="inlineStr">
        <is>
          <t>8</t>
        </is>
      </c>
      <c r="E155" s="218">
        <f>ROUNDUP((C155/2+1),0)*D155</f>
        <v/>
      </c>
      <c r="F155" s="810" t="inlineStr">
        <is>
          <t>38</t>
        </is>
      </c>
      <c r="G155" s="343" t="inlineStr">
        <is>
          <t>9%</t>
        </is>
      </c>
      <c r="H155" s="343" t="inlineStr">
        <is>
          <t>9%</t>
        </is>
      </c>
      <c r="I155" s="343" t="inlineStr">
        <is>
          <t>23%</t>
        </is>
      </c>
      <c r="J155" s="343" t="inlineStr">
        <is>
          <t>23%</t>
        </is>
      </c>
      <c r="K155" s="343" t="inlineStr">
        <is>
          <t>11</t>
        </is>
      </c>
      <c r="L155" s="343" t="inlineStr">
        <is>
          <t>10%</t>
        </is>
      </c>
      <c r="M155" s="344" t="inlineStr">
        <is>
          <t>9%</t>
        </is>
      </c>
    </row>
    <row r="156" ht="24" customHeight="1">
      <c r="A156" s="740" t="inlineStr">
        <is>
          <t>3阶1级</t>
        </is>
      </c>
      <c r="B156" s="234" t="inlineStr">
        <is>
          <t>41</t>
        </is>
      </c>
      <c r="C156" s="340" t="inlineStr">
        <is>
          <t>320</t>
        </is>
      </c>
      <c r="D156" s="340" t="inlineStr">
        <is>
          <t>9</t>
        </is>
      </c>
      <c r="E156" s="746">
        <f>ROUNDUP((C156/2+1),0)*D156</f>
        <v/>
      </c>
      <c r="F156" s="234" t="inlineStr">
        <is>
          <t>41</t>
        </is>
      </c>
      <c r="G156" s="340" t="inlineStr">
        <is>
          <t>10%</t>
        </is>
      </c>
      <c r="H156" s="340" t="inlineStr">
        <is>
          <t>10%</t>
        </is>
      </c>
      <c r="I156" s="340" t="inlineStr">
        <is>
          <t>25%</t>
        </is>
      </c>
      <c r="J156" s="340" t="inlineStr">
        <is>
          <t>25%</t>
        </is>
      </c>
      <c r="K156" s="340" t="inlineStr">
        <is>
          <t>12</t>
        </is>
      </c>
      <c r="L156" s="340" t="inlineStr">
        <is>
          <t>10%</t>
        </is>
      </c>
      <c r="M156" s="207" t="inlineStr">
        <is>
          <t>10%</t>
        </is>
      </c>
    </row>
    <row r="157" ht="24" customHeight="1">
      <c r="A157" s="741" t="inlineStr">
        <is>
          <t>3阶2级</t>
        </is>
      </c>
      <c r="B157" s="82" t="inlineStr">
        <is>
          <t>45</t>
        </is>
      </c>
      <c r="C157" s="83" t="inlineStr">
        <is>
          <t>344</t>
        </is>
      </c>
      <c r="D157" s="83" t="inlineStr">
        <is>
          <t>9</t>
        </is>
      </c>
      <c r="E157" s="84">
        <f>ROUNDUP((C157/2+1),0)*D157</f>
        <v/>
      </c>
      <c r="F157" s="82" t="inlineStr">
        <is>
          <t>45</t>
        </is>
      </c>
      <c r="G157" s="83" t="inlineStr">
        <is>
          <t>11%</t>
        </is>
      </c>
      <c r="H157" s="83" t="inlineStr">
        <is>
          <t>11%</t>
        </is>
      </c>
      <c r="I157" s="83" t="inlineStr">
        <is>
          <t>28%</t>
        </is>
      </c>
      <c r="J157" s="83" t="inlineStr">
        <is>
          <t>28%</t>
        </is>
      </c>
      <c r="K157" s="83" t="inlineStr">
        <is>
          <t>14</t>
        </is>
      </c>
      <c r="L157" s="83" t="inlineStr">
        <is>
          <t>11%</t>
        </is>
      </c>
      <c r="M157" s="84" t="inlineStr">
        <is>
          <t>11%</t>
        </is>
      </c>
    </row>
    <row r="158" ht="24" customHeight="1">
      <c r="A158" s="741" t="inlineStr">
        <is>
          <t>3阶3级</t>
        </is>
      </c>
      <c r="B158" s="82" t="inlineStr">
        <is>
          <t>49</t>
        </is>
      </c>
      <c r="C158" s="83" t="inlineStr">
        <is>
          <t>364</t>
        </is>
      </c>
      <c r="D158" s="83" t="inlineStr">
        <is>
          <t>10</t>
        </is>
      </c>
      <c r="E158" s="84">
        <f>ROUNDUP((C158/2+1),0)*D158</f>
        <v/>
      </c>
      <c r="F158" s="82" t="inlineStr">
        <is>
          <t>49</t>
        </is>
      </c>
      <c r="G158" s="83" t="inlineStr">
        <is>
          <t>12%</t>
        </is>
      </c>
      <c r="H158" s="83" t="inlineStr">
        <is>
          <t>12%</t>
        </is>
      </c>
      <c r="I158" s="83" t="inlineStr">
        <is>
          <t>30%</t>
        </is>
      </c>
      <c r="J158" s="83" t="inlineStr">
        <is>
          <t>30%</t>
        </is>
      </c>
      <c r="K158" s="83" t="inlineStr">
        <is>
          <t>15</t>
        </is>
      </c>
      <c r="L158" s="83" t="inlineStr">
        <is>
          <t>12%</t>
        </is>
      </c>
      <c r="M158" s="84" t="inlineStr">
        <is>
          <t>12%</t>
        </is>
      </c>
    </row>
    <row r="159" ht="24" customHeight="1">
      <c r="A159" s="741" t="inlineStr">
        <is>
          <t>3阶4级</t>
        </is>
      </c>
      <c r="B159" s="82" t="inlineStr">
        <is>
          <t>53</t>
        </is>
      </c>
      <c r="C159" s="83" t="inlineStr">
        <is>
          <t>398</t>
        </is>
      </c>
      <c r="D159" s="83" t="inlineStr">
        <is>
          <t>10</t>
        </is>
      </c>
      <c r="E159" s="84">
        <f>ROUNDUP((C159/2+1),0)*D159</f>
        <v/>
      </c>
      <c r="F159" s="82" t="inlineStr">
        <is>
          <t>53</t>
        </is>
      </c>
      <c r="G159" s="83" t="inlineStr">
        <is>
          <t>13%</t>
        </is>
      </c>
      <c r="H159" s="83" t="inlineStr">
        <is>
          <t>13%</t>
        </is>
      </c>
      <c r="I159" s="83" t="inlineStr">
        <is>
          <t>32%</t>
        </is>
      </c>
      <c r="J159" s="83" t="inlineStr">
        <is>
          <t>32%</t>
        </is>
      </c>
      <c r="K159" s="83" t="inlineStr">
        <is>
          <t>16</t>
        </is>
      </c>
      <c r="L159" s="83" t="inlineStr">
        <is>
          <t>13%</t>
        </is>
      </c>
      <c r="M159" s="84" t="inlineStr">
        <is>
          <t>13%</t>
        </is>
      </c>
    </row>
    <row r="160" ht="24" customHeight="1">
      <c r="A160" s="1308" t="inlineStr">
        <is>
          <t>3阶5级</t>
        </is>
      </c>
      <c r="B160" s="810" t="inlineStr">
        <is>
          <t>57</t>
        </is>
      </c>
      <c r="C160" s="343" t="inlineStr">
        <is>
          <t>450</t>
        </is>
      </c>
      <c r="D160" s="343" t="inlineStr">
        <is>
          <t>10</t>
        </is>
      </c>
      <c r="E160" s="1389">
        <f>ROUNDUP((C160/2+1),0)*D160</f>
        <v/>
      </c>
      <c r="F160" s="810" t="inlineStr">
        <is>
          <t>57</t>
        </is>
      </c>
      <c r="G160" s="343" t="inlineStr">
        <is>
          <t>14%</t>
        </is>
      </c>
      <c r="H160" s="343" t="inlineStr">
        <is>
          <t>14%</t>
        </is>
      </c>
      <c r="I160" s="343" t="inlineStr">
        <is>
          <t>35%</t>
        </is>
      </c>
      <c r="J160" s="343" t="inlineStr">
        <is>
          <t>35%</t>
        </is>
      </c>
      <c r="K160" s="343" t="inlineStr">
        <is>
          <t>17</t>
        </is>
      </c>
      <c r="L160" s="343" t="inlineStr">
        <is>
          <t>14%</t>
        </is>
      </c>
      <c r="M160" s="344" t="inlineStr">
        <is>
          <t>14%</t>
        </is>
      </c>
    </row>
    <row r="161" ht="24" customHeight="1">
      <c r="A161" s="740" t="inlineStr">
        <is>
          <t>4阶1级</t>
        </is>
      </c>
      <c r="B161" s="234" t="inlineStr">
        <is>
          <t>61</t>
        </is>
      </c>
      <c r="C161" s="340" t="inlineStr">
        <is>
          <t>500</t>
        </is>
      </c>
      <c r="D161" s="340" t="inlineStr">
        <is>
          <t>11</t>
        </is>
      </c>
      <c r="E161" s="746">
        <f>ROUNDUP((C161/2+1),0)*D161</f>
        <v/>
      </c>
      <c r="F161" s="234" t="inlineStr">
        <is>
          <t>61</t>
        </is>
      </c>
      <c r="G161" s="340" t="inlineStr">
        <is>
          <t>15%</t>
        </is>
      </c>
      <c r="H161" s="340" t="inlineStr">
        <is>
          <t>15%</t>
        </is>
      </c>
      <c r="I161" s="340" t="inlineStr">
        <is>
          <t>37%</t>
        </is>
      </c>
      <c r="J161" s="340" t="inlineStr">
        <is>
          <t>37%</t>
        </is>
      </c>
      <c r="K161" s="340" t="inlineStr">
        <is>
          <t>18</t>
        </is>
      </c>
      <c r="L161" s="340" t="inlineStr">
        <is>
          <t>15%</t>
        </is>
      </c>
      <c r="M161" s="207" t="inlineStr">
        <is>
          <t>15%</t>
        </is>
      </c>
    </row>
    <row r="162" ht="24" customHeight="1">
      <c r="A162" s="741" t="inlineStr">
        <is>
          <t>4阶2级</t>
        </is>
      </c>
      <c r="B162" s="82" t="inlineStr">
        <is>
          <t>65</t>
        </is>
      </c>
      <c r="C162" s="83" t="inlineStr">
        <is>
          <t>560</t>
        </is>
      </c>
      <c r="D162" s="83" t="inlineStr">
        <is>
          <t>11</t>
        </is>
      </c>
      <c r="E162" s="84">
        <f>ROUNDUP((C162/2+1),0)*D162</f>
        <v/>
      </c>
      <c r="F162" s="82" t="inlineStr">
        <is>
          <t>65</t>
        </is>
      </c>
      <c r="G162" s="83" t="inlineStr">
        <is>
          <t>16%</t>
        </is>
      </c>
      <c r="H162" s="83" t="inlineStr">
        <is>
          <t>16%</t>
        </is>
      </c>
      <c r="I162" s="83" t="inlineStr">
        <is>
          <t>40%</t>
        </is>
      </c>
      <c r="J162" s="83" t="inlineStr">
        <is>
          <t>40%</t>
        </is>
      </c>
      <c r="K162" s="83" t="inlineStr">
        <is>
          <t>20</t>
        </is>
      </c>
      <c r="L162" s="83" t="inlineStr">
        <is>
          <t>16%</t>
        </is>
      </c>
      <c r="M162" s="84" t="inlineStr">
        <is>
          <t>16%</t>
        </is>
      </c>
    </row>
    <row r="163" ht="24" customHeight="1">
      <c r="A163" s="741" t="inlineStr">
        <is>
          <t>4阶3级</t>
        </is>
      </c>
      <c r="B163" s="82" t="inlineStr">
        <is>
          <t>69</t>
        </is>
      </c>
      <c r="C163" s="83" t="inlineStr">
        <is>
          <t>640</t>
        </is>
      </c>
      <c r="D163" s="83" t="inlineStr">
        <is>
          <t>11</t>
        </is>
      </c>
      <c r="E163" s="84">
        <f>ROUNDUP((C163/2+1),0)*D163</f>
        <v/>
      </c>
      <c r="F163" s="82" t="inlineStr">
        <is>
          <t>69</t>
        </is>
      </c>
      <c r="G163" s="83" t="inlineStr">
        <is>
          <t>17%</t>
        </is>
      </c>
      <c r="H163" s="83" t="inlineStr">
        <is>
          <t>17%</t>
        </is>
      </c>
      <c r="I163" s="83" t="inlineStr">
        <is>
          <t>42%</t>
        </is>
      </c>
      <c r="J163" s="83" t="inlineStr">
        <is>
          <t>42%</t>
        </is>
      </c>
      <c r="K163" s="83" t="inlineStr">
        <is>
          <t>21</t>
        </is>
      </c>
      <c r="L163" s="83" t="inlineStr">
        <is>
          <t>17%</t>
        </is>
      </c>
      <c r="M163" s="84" t="inlineStr">
        <is>
          <t>17%</t>
        </is>
      </c>
    </row>
    <row r="164" ht="24" customHeight="1">
      <c r="A164" s="741" t="inlineStr">
        <is>
          <t>4阶4级</t>
        </is>
      </c>
      <c r="B164" s="82" t="inlineStr">
        <is>
          <t>73</t>
        </is>
      </c>
      <c r="C164" s="83" t="inlineStr">
        <is>
          <t>720</t>
        </is>
      </c>
      <c r="D164" s="83" t="inlineStr">
        <is>
          <t>12</t>
        </is>
      </c>
      <c r="E164" s="84">
        <f>ROUNDUP((C164/2+1),0)*D164</f>
        <v/>
      </c>
      <c r="F164" s="82" t="inlineStr">
        <is>
          <t>73</t>
        </is>
      </c>
      <c r="G164" s="83" t="inlineStr">
        <is>
          <t>18%</t>
        </is>
      </c>
      <c r="H164" s="83" t="inlineStr">
        <is>
          <t>18%</t>
        </is>
      </c>
      <c r="I164" s="83" t="inlineStr">
        <is>
          <t>44%</t>
        </is>
      </c>
      <c r="J164" s="83" t="inlineStr">
        <is>
          <t>44%</t>
        </is>
      </c>
      <c r="K164" s="83" t="inlineStr">
        <is>
          <t>22</t>
        </is>
      </c>
      <c r="L164" s="83" t="inlineStr">
        <is>
          <t>18%</t>
        </is>
      </c>
      <c r="M164" s="84" t="inlineStr">
        <is>
          <t>18%</t>
        </is>
      </c>
    </row>
    <row r="165" ht="24" customHeight="1">
      <c r="A165" s="1308" t="inlineStr">
        <is>
          <t>4阶5级</t>
        </is>
      </c>
      <c r="B165" s="810" t="inlineStr">
        <is>
          <t>77</t>
        </is>
      </c>
      <c r="C165" s="343" t="inlineStr">
        <is>
          <t>860</t>
        </is>
      </c>
      <c r="D165" s="343" t="inlineStr">
        <is>
          <t>12</t>
        </is>
      </c>
      <c r="E165" s="1409">
        <f>ROUNDUP((C165/2+1),0)*D165</f>
        <v/>
      </c>
      <c r="F165" s="810" t="inlineStr">
        <is>
          <t>77</t>
        </is>
      </c>
      <c r="G165" s="343" t="inlineStr">
        <is>
          <t>19%</t>
        </is>
      </c>
      <c r="H165" s="343" t="inlineStr">
        <is>
          <t>19%</t>
        </is>
      </c>
      <c r="I165" s="90" t="inlineStr">
        <is>
          <t>47%</t>
        </is>
      </c>
      <c r="J165" s="90" t="inlineStr">
        <is>
          <t>47%</t>
        </is>
      </c>
      <c r="K165" s="343" t="inlineStr">
        <is>
          <t>23</t>
        </is>
      </c>
      <c r="L165" s="343" t="inlineStr">
        <is>
          <t>19%</t>
        </is>
      </c>
      <c r="M165" s="344" t="inlineStr">
        <is>
          <t>19%</t>
        </is>
      </c>
    </row>
    <row r="166" ht="24" customHeight="1">
      <c r="A166" s="740" t="inlineStr">
        <is>
          <t>5阶1级</t>
        </is>
      </c>
      <c r="B166" s="234" t="inlineStr">
        <is>
          <t>81</t>
        </is>
      </c>
      <c r="C166" s="340" t="inlineStr">
        <is>
          <t>960</t>
        </is>
      </c>
      <c r="D166" s="340" t="inlineStr">
        <is>
          <t>12</t>
        </is>
      </c>
      <c r="E166" s="207">
        <f>ROUNDUP((C166/2+1),0)*D166</f>
        <v/>
      </c>
      <c r="F166" s="657" t="inlineStr">
        <is>
          <t>81</t>
        </is>
      </c>
      <c r="G166" s="340" t="inlineStr">
        <is>
          <t>20%</t>
        </is>
      </c>
      <c r="H166" s="340" t="inlineStr">
        <is>
          <t>20%</t>
        </is>
      </c>
      <c r="I166" s="340" t="inlineStr">
        <is>
          <t>52%</t>
        </is>
      </c>
      <c r="J166" s="340" t="inlineStr">
        <is>
          <t>52%</t>
        </is>
      </c>
      <c r="K166" s="340" t="inlineStr">
        <is>
          <t>24</t>
        </is>
      </c>
      <c r="L166" s="340" t="inlineStr">
        <is>
          <t>20%</t>
        </is>
      </c>
      <c r="M166" s="207" t="inlineStr">
        <is>
          <t>20%</t>
        </is>
      </c>
    </row>
    <row r="167" ht="24" customHeight="1">
      <c r="A167" s="741" t="inlineStr">
        <is>
          <t>5阶2级</t>
        </is>
      </c>
      <c r="B167" s="82" t="inlineStr">
        <is>
          <t>89</t>
        </is>
      </c>
      <c r="C167" s="83" t="inlineStr">
        <is>
          <t>1100</t>
        </is>
      </c>
      <c r="D167" s="83" t="inlineStr">
        <is>
          <t>13</t>
        </is>
      </c>
      <c r="E167" s="84">
        <f>ROUNDUP((C167/2+1),0)*D167</f>
        <v/>
      </c>
      <c r="F167" s="239" t="inlineStr">
        <is>
          <t>89</t>
        </is>
      </c>
      <c r="G167" s="83" t="inlineStr">
        <is>
          <t>22%</t>
        </is>
      </c>
      <c r="H167" s="83" t="inlineStr">
        <is>
          <t>22%</t>
        </is>
      </c>
      <c r="I167" s="83" t="inlineStr">
        <is>
          <t>56%</t>
        </is>
      </c>
      <c r="J167" s="83" t="inlineStr">
        <is>
          <t>56%</t>
        </is>
      </c>
      <c r="K167" s="83" t="inlineStr">
        <is>
          <t>27</t>
        </is>
      </c>
      <c r="L167" s="83" t="inlineStr">
        <is>
          <t>22%</t>
        </is>
      </c>
      <c r="M167" s="84" t="inlineStr">
        <is>
          <t>22%</t>
        </is>
      </c>
    </row>
    <row r="168" ht="24" customHeight="1">
      <c r="A168" s="741" t="inlineStr">
        <is>
          <t>5阶3级</t>
        </is>
      </c>
      <c r="B168" s="82" t="inlineStr">
        <is>
          <t>97</t>
        </is>
      </c>
      <c r="C168" s="83" t="inlineStr">
        <is>
          <t>1250</t>
        </is>
      </c>
      <c r="D168" s="83" t="inlineStr">
        <is>
          <t>14</t>
        </is>
      </c>
      <c r="E168" s="84">
        <f>ROUNDUP((C168/2+1),0)*D168</f>
        <v/>
      </c>
      <c r="F168" s="239" t="inlineStr">
        <is>
          <t>97</t>
        </is>
      </c>
      <c r="G168" s="83" t="inlineStr">
        <is>
          <t>24%</t>
        </is>
      </c>
      <c r="H168" s="83" t="inlineStr">
        <is>
          <t>24%</t>
        </is>
      </c>
      <c r="I168" s="83" t="inlineStr">
        <is>
          <t>61%</t>
        </is>
      </c>
      <c r="J168" s="83" t="inlineStr">
        <is>
          <t>61%</t>
        </is>
      </c>
      <c r="K168" s="83" t="inlineStr">
        <is>
          <t>29</t>
        </is>
      </c>
      <c r="L168" s="83" t="inlineStr">
        <is>
          <t>24%</t>
        </is>
      </c>
      <c r="M168" s="84" t="inlineStr">
        <is>
          <t>24%</t>
        </is>
      </c>
    </row>
    <row r="169" ht="24" customHeight="1">
      <c r="A169" s="741" t="inlineStr">
        <is>
          <t>5阶4级</t>
        </is>
      </c>
      <c r="B169" s="82" t="inlineStr">
        <is>
          <t>109</t>
        </is>
      </c>
      <c r="C169" s="83" t="inlineStr">
        <is>
          <t>1420</t>
        </is>
      </c>
      <c r="D169" s="83" t="inlineStr">
        <is>
          <t>14</t>
        </is>
      </c>
      <c r="E169" s="84">
        <f>ROUNDUP((C169/2+1),0)*D169</f>
        <v/>
      </c>
      <c r="F169" s="239" t="inlineStr">
        <is>
          <t>109</t>
        </is>
      </c>
      <c r="G169" s="83" t="inlineStr">
        <is>
          <t>27%</t>
        </is>
      </c>
      <c r="H169" s="83" t="inlineStr">
        <is>
          <t>27%</t>
        </is>
      </c>
      <c r="I169" s="83" t="inlineStr">
        <is>
          <t>71%</t>
        </is>
      </c>
      <c r="J169" s="83" t="inlineStr">
        <is>
          <t>71%</t>
        </is>
      </c>
      <c r="K169" s="83" t="inlineStr">
        <is>
          <t>33</t>
        </is>
      </c>
      <c r="L169" s="83" t="inlineStr">
        <is>
          <t>27%</t>
        </is>
      </c>
      <c r="M169" s="84" t="inlineStr">
        <is>
          <t>27%</t>
        </is>
      </c>
    </row>
    <row r="170" ht="24" customHeight="1">
      <c r="A170" s="742" t="inlineStr">
        <is>
          <t>5阶5级</t>
        </is>
      </c>
      <c r="B170" s="89" t="inlineStr">
        <is>
          <t>125</t>
        </is>
      </c>
      <c r="C170" s="91" t="inlineStr">
        <is>
          <t>x</t>
        </is>
      </c>
      <c r="D170" s="91" t="inlineStr">
        <is>
          <t>x</t>
        </is>
      </c>
      <c r="E170" s="92" t="inlineStr">
        <is>
          <t>x</t>
        </is>
      </c>
      <c r="F170" s="268" t="inlineStr">
        <is>
          <t>125</t>
        </is>
      </c>
      <c r="G170" s="90" t="inlineStr">
        <is>
          <t>31%</t>
        </is>
      </c>
      <c r="H170" s="90" t="inlineStr">
        <is>
          <t>31%</t>
        </is>
      </c>
      <c r="I170" s="90" t="inlineStr">
        <is>
          <t>82%</t>
        </is>
      </c>
      <c r="J170" s="90" t="inlineStr">
        <is>
          <t>82%</t>
        </is>
      </c>
      <c r="K170" s="90" t="inlineStr">
        <is>
          <t>38</t>
        </is>
      </c>
      <c r="L170" s="90" t="inlineStr">
        <is>
          <t>31%</t>
        </is>
      </c>
      <c r="M170" s="224" t="inlineStr">
        <is>
          <t>31%</t>
        </is>
      </c>
    </row>
    <row r="171" ht="24" customHeight="1">
      <c r="A171" s="1040" t="inlineStr"/>
      <c r="B171" s="270" t="n"/>
      <c r="C171" s="270" t="n"/>
      <c r="D171" s="270" t="n"/>
      <c r="E171" s="270" t="n"/>
      <c r="F171" s="270" t="n"/>
      <c r="G171" s="270" t="n"/>
      <c r="H171" s="270" t="n"/>
      <c r="I171" s="270" t="n"/>
      <c r="J171" s="270" t="n"/>
      <c r="K171" s="270" t="n"/>
      <c r="L171" s="270" t="n"/>
      <c r="M171" s="270" t="n"/>
    </row>
    <row r="172" ht="24" customHeight="1">
      <c r="A172" s="202" t="inlineStr">
        <is>
          <t>失纬树</t>
        </is>
      </c>
      <c r="B172" s="227" t="inlineStr">
        <is>
          <t>战斗力</t>
        </is>
      </c>
      <c r="C172" s="227" t="inlineStr">
        <is>
          <t>祝福值</t>
        </is>
      </c>
      <c r="D172" s="227" t="inlineStr">
        <is>
          <t>单次材料</t>
        </is>
      </c>
      <c r="E172" s="206" t="inlineStr">
        <is>
          <t>满值材料</t>
        </is>
      </c>
      <c r="F172" s="1398" t="inlineStr">
        <is>
          <t>生命值</t>
        </is>
      </c>
      <c r="G172" s="795" t="inlineStr">
        <is>
          <t>大武穿透</t>
        </is>
      </c>
      <c r="H172" s="795" t="inlineStr">
        <is>
          <t>小武穿透</t>
        </is>
      </c>
      <c r="I172" s="795" t="inlineStr">
        <is>
          <t>大武伤害</t>
        </is>
      </c>
      <c r="J172" s="795" t="inlineStr">
        <is>
          <t>小武伤害</t>
        </is>
      </c>
      <c r="K172" s="795" t="inlineStr">
        <is>
          <t>敏捷值</t>
        </is>
      </c>
      <c r="L172" s="795" t="inlineStr">
        <is>
          <t>大武抗穿</t>
        </is>
      </c>
      <c r="M172" s="795" t="inlineStr">
        <is>
          <t>小武抗穿</t>
        </is>
      </c>
    </row>
    <row r="173" ht="24" customHeight="1">
      <c r="A173" s="740" t="inlineStr">
        <is>
          <t>0阶0级</t>
        </is>
      </c>
      <c r="B173" s="234" t="inlineStr">
        <is>
          <t>0</t>
        </is>
      </c>
      <c r="C173" s="340" t="inlineStr">
        <is>
          <t>8</t>
        </is>
      </c>
      <c r="D173" s="340" t="inlineStr">
        <is>
          <t>1</t>
        </is>
      </c>
      <c r="E173" s="746">
        <f>ROUNDUP((C173/2+1),0)*D173</f>
        <v/>
      </c>
      <c r="F173" s="252" t="inlineStr">
        <is>
          <t>x</t>
        </is>
      </c>
      <c r="G173" s="253" t="inlineStr">
        <is>
          <t>x</t>
        </is>
      </c>
      <c r="H173" s="253" t="inlineStr">
        <is>
          <t>x</t>
        </is>
      </c>
      <c r="I173" s="253" t="inlineStr">
        <is>
          <t>x</t>
        </is>
      </c>
      <c r="J173" s="253" t="inlineStr">
        <is>
          <t>x</t>
        </is>
      </c>
      <c r="K173" s="253" t="inlineStr">
        <is>
          <t>x</t>
        </is>
      </c>
      <c r="L173" s="253" t="inlineStr">
        <is>
          <t>x</t>
        </is>
      </c>
      <c r="M173" s="662" t="inlineStr">
        <is>
          <t>x</t>
        </is>
      </c>
    </row>
    <row r="174" ht="24" customHeight="1">
      <c r="A174" s="741" t="inlineStr">
        <is>
          <t>0阶1级</t>
        </is>
      </c>
      <c r="B174" s="82" t="inlineStr">
        <is>
          <t>2</t>
        </is>
      </c>
      <c r="C174" s="83" t="inlineStr">
        <is>
          <t>12</t>
        </is>
      </c>
      <c r="D174" s="83" t="inlineStr">
        <is>
          <t>1</t>
        </is>
      </c>
      <c r="E174" s="684">
        <f>ROUNDUP((C174/2+1),0)*D174</f>
        <v/>
      </c>
      <c r="F174" s="82" t="inlineStr">
        <is>
          <t>2</t>
        </is>
      </c>
      <c r="G174" s="83" t="inlineStr">
        <is>
          <t>1%</t>
        </is>
      </c>
      <c r="H174" s="83" t="inlineStr">
        <is>
          <t>1%</t>
        </is>
      </c>
      <c r="I174" s="83" t="inlineStr">
        <is>
          <t>1%</t>
        </is>
      </c>
      <c r="J174" s="83" t="inlineStr">
        <is>
          <t>1%</t>
        </is>
      </c>
      <c r="K174" s="83" t="inlineStr">
        <is>
          <t>1</t>
        </is>
      </c>
      <c r="L174" s="87" t="inlineStr">
        <is>
          <t>x</t>
        </is>
      </c>
      <c r="M174" s="88" t="inlineStr">
        <is>
          <t>x</t>
        </is>
      </c>
    </row>
    <row r="175" ht="24" customHeight="1">
      <c r="A175" s="741" t="inlineStr">
        <is>
          <t>0阶2级</t>
        </is>
      </c>
      <c r="B175" s="82" t="inlineStr">
        <is>
          <t>4</t>
        </is>
      </c>
      <c r="C175" s="83" t="inlineStr">
        <is>
          <t>18</t>
        </is>
      </c>
      <c r="D175" s="83" t="inlineStr">
        <is>
          <t>2</t>
        </is>
      </c>
      <c r="E175" s="684">
        <f>ROUNDUP((C175/2+1),0)*D175</f>
        <v/>
      </c>
      <c r="F175" s="82" t="inlineStr">
        <is>
          <t>4</t>
        </is>
      </c>
      <c r="G175" s="83" t="inlineStr">
        <is>
          <t>1%</t>
        </is>
      </c>
      <c r="H175" s="83" t="inlineStr">
        <is>
          <t>1%</t>
        </is>
      </c>
      <c r="I175" s="83" t="inlineStr">
        <is>
          <t>2%</t>
        </is>
      </c>
      <c r="J175" s="83" t="inlineStr">
        <is>
          <t>2%</t>
        </is>
      </c>
      <c r="K175" s="83" t="inlineStr">
        <is>
          <t>1</t>
        </is>
      </c>
      <c r="L175" s="83" t="inlineStr">
        <is>
          <t>1%</t>
        </is>
      </c>
      <c r="M175" s="84" t="inlineStr">
        <is>
          <t>1%</t>
        </is>
      </c>
    </row>
    <row r="176" ht="24" customHeight="1">
      <c r="A176" s="741" t="inlineStr">
        <is>
          <t>0阶3级</t>
        </is>
      </c>
      <c r="B176" s="82" t="inlineStr">
        <is>
          <t>6</t>
        </is>
      </c>
      <c r="C176" s="83" t="inlineStr">
        <is>
          <t>30</t>
        </is>
      </c>
      <c r="D176" s="83" t="inlineStr">
        <is>
          <t>2</t>
        </is>
      </c>
      <c r="E176" s="684">
        <f>ROUNDUP((C176/2+1),0)*D176</f>
        <v/>
      </c>
      <c r="F176" s="82" t="inlineStr">
        <is>
          <t>6</t>
        </is>
      </c>
      <c r="G176" s="83" t="inlineStr">
        <is>
          <t>2%</t>
        </is>
      </c>
      <c r="H176" s="83" t="inlineStr">
        <is>
          <t>2%</t>
        </is>
      </c>
      <c r="I176" s="83" t="inlineStr">
        <is>
          <t>4%</t>
        </is>
      </c>
      <c r="J176" s="83" t="inlineStr">
        <is>
          <t>4%</t>
        </is>
      </c>
      <c r="K176" s="83" t="inlineStr">
        <is>
          <t>2</t>
        </is>
      </c>
      <c r="L176" s="83" t="inlineStr">
        <is>
          <t>1%</t>
        </is>
      </c>
      <c r="M176" s="84" t="inlineStr">
        <is>
          <t>1%</t>
        </is>
      </c>
    </row>
    <row r="177" ht="24" customHeight="1">
      <c r="A177" s="741" t="inlineStr">
        <is>
          <t>0阶4级</t>
        </is>
      </c>
      <c r="B177" s="82" t="inlineStr">
        <is>
          <t>8</t>
        </is>
      </c>
      <c r="C177" s="83" t="inlineStr">
        <is>
          <t>46</t>
        </is>
      </c>
      <c r="D177" s="83" t="inlineStr">
        <is>
          <t>3</t>
        </is>
      </c>
      <c r="E177" s="684">
        <f>ROUNDUP((C177/2+1),0)*D177</f>
        <v/>
      </c>
      <c r="F177" s="82" t="inlineStr">
        <is>
          <t>8</t>
        </is>
      </c>
      <c r="G177" s="83" t="inlineStr">
        <is>
          <t>2%</t>
        </is>
      </c>
      <c r="H177" s="83" t="inlineStr">
        <is>
          <t>2%</t>
        </is>
      </c>
      <c r="I177" s="83" t="inlineStr">
        <is>
          <t>5%</t>
        </is>
      </c>
      <c r="J177" s="83" t="inlineStr">
        <is>
          <t>5%</t>
        </is>
      </c>
      <c r="K177" s="83" t="inlineStr">
        <is>
          <t>2</t>
        </is>
      </c>
      <c r="L177" s="83" t="inlineStr">
        <is>
          <t>2%</t>
        </is>
      </c>
      <c r="M177" s="84" t="inlineStr">
        <is>
          <t>2%</t>
        </is>
      </c>
    </row>
    <row r="178" ht="24" customHeight="1">
      <c r="A178" s="742" t="inlineStr">
        <is>
          <t>0阶5级</t>
        </is>
      </c>
      <c r="B178" s="810" t="inlineStr">
        <is>
          <t>10</t>
        </is>
      </c>
      <c r="C178" s="343" t="inlineStr">
        <is>
          <t>62</t>
        </is>
      </c>
      <c r="D178" s="343" t="inlineStr">
        <is>
          <t>3</t>
        </is>
      </c>
      <c r="E178" s="1408">
        <f>ROUNDUP((C178/2+1),0)*D178</f>
        <v/>
      </c>
      <c r="F178" s="89" t="inlineStr">
        <is>
          <t>10</t>
        </is>
      </c>
      <c r="G178" s="90" t="inlineStr">
        <is>
          <t>3%</t>
        </is>
      </c>
      <c r="H178" s="90" t="inlineStr">
        <is>
          <t>3%</t>
        </is>
      </c>
      <c r="I178" s="90" t="inlineStr">
        <is>
          <t>6%</t>
        </is>
      </c>
      <c r="J178" s="90" t="inlineStr">
        <is>
          <t>6%</t>
        </is>
      </c>
      <c r="K178" s="90" t="inlineStr">
        <is>
          <t>3</t>
        </is>
      </c>
      <c r="L178" s="90" t="inlineStr">
        <is>
          <t>2%</t>
        </is>
      </c>
      <c r="M178" s="224" t="inlineStr">
        <is>
          <t>2%</t>
        </is>
      </c>
    </row>
    <row r="179" ht="24" customHeight="1">
      <c r="A179" s="1082" t="inlineStr">
        <is>
          <t>1阶1级</t>
        </is>
      </c>
      <c r="B179" s="234" t="inlineStr">
        <is>
          <t>12</t>
        </is>
      </c>
      <c r="C179" s="340" t="inlineStr">
        <is>
          <t>74</t>
        </is>
      </c>
      <c r="D179" s="340" t="inlineStr">
        <is>
          <t>4</t>
        </is>
      </c>
      <c r="E179" s="207">
        <f>ROUNDUP((C179/2+1),0)*D179</f>
        <v/>
      </c>
      <c r="F179" s="683" t="inlineStr">
        <is>
          <t>12</t>
        </is>
      </c>
      <c r="G179" s="566" t="inlineStr">
        <is>
          <t>3%</t>
        </is>
      </c>
      <c r="H179" s="566" t="inlineStr">
        <is>
          <t>3%</t>
        </is>
      </c>
      <c r="I179" s="566" t="inlineStr">
        <is>
          <t>7%</t>
        </is>
      </c>
      <c r="J179" s="566" t="inlineStr">
        <is>
          <t>7%</t>
        </is>
      </c>
      <c r="K179" s="566" t="inlineStr">
        <is>
          <t>3</t>
        </is>
      </c>
      <c r="L179" s="566" t="inlineStr">
        <is>
          <t>3%</t>
        </is>
      </c>
      <c r="M179" s="769" t="inlineStr">
        <is>
          <t>3%</t>
        </is>
      </c>
    </row>
    <row r="180" ht="24" customHeight="1">
      <c r="A180" s="741" t="inlineStr">
        <is>
          <t>1阶2级</t>
        </is>
      </c>
      <c r="B180" s="82" t="inlineStr">
        <is>
          <t>14</t>
        </is>
      </c>
      <c r="C180" s="83" t="inlineStr">
        <is>
          <t>96</t>
        </is>
      </c>
      <c r="D180" s="83" t="inlineStr">
        <is>
          <t>4</t>
        </is>
      </c>
      <c r="E180" s="769">
        <f>ROUNDUP((C180/2+1),0)*D180</f>
        <v/>
      </c>
      <c r="F180" s="239" t="inlineStr">
        <is>
          <t>14</t>
        </is>
      </c>
      <c r="G180" s="83" t="inlineStr">
        <is>
          <t>4%</t>
        </is>
      </c>
      <c r="H180" s="83" t="inlineStr">
        <is>
          <t>4%</t>
        </is>
      </c>
      <c r="I180" s="83" t="inlineStr">
        <is>
          <t>8%</t>
        </is>
      </c>
      <c r="J180" s="83" t="inlineStr">
        <is>
          <t>8%</t>
        </is>
      </c>
      <c r="K180" s="83" t="inlineStr">
        <is>
          <t>4</t>
        </is>
      </c>
      <c r="L180" s="83" t="inlineStr">
        <is>
          <t>3%</t>
        </is>
      </c>
      <c r="M180" s="84" t="inlineStr">
        <is>
          <t>3%</t>
        </is>
      </c>
    </row>
    <row r="181" ht="24" customHeight="1">
      <c r="A181" s="741" t="inlineStr">
        <is>
          <t>1阶3级</t>
        </is>
      </c>
      <c r="B181" s="82" t="inlineStr">
        <is>
          <t>17</t>
        </is>
      </c>
      <c r="C181" s="83" t="inlineStr">
        <is>
          <t>114</t>
        </is>
      </c>
      <c r="D181" s="83" t="inlineStr">
        <is>
          <t>5</t>
        </is>
      </c>
      <c r="E181" s="219">
        <f>ROUNDUP((C181/2+1),0)*D181</f>
        <v/>
      </c>
      <c r="F181" s="239" t="inlineStr">
        <is>
          <t>17</t>
        </is>
      </c>
      <c r="G181" s="83" t="inlineStr">
        <is>
          <t>4%</t>
        </is>
      </c>
      <c r="H181" s="83" t="inlineStr">
        <is>
          <t>4%</t>
        </is>
      </c>
      <c r="I181" s="83" t="inlineStr">
        <is>
          <t>10%</t>
        </is>
      </c>
      <c r="J181" s="83" t="inlineStr">
        <is>
          <t>10%</t>
        </is>
      </c>
      <c r="K181" s="83" t="inlineStr">
        <is>
          <t>5</t>
        </is>
      </c>
      <c r="L181" s="83" t="inlineStr">
        <is>
          <t>4%</t>
        </is>
      </c>
      <c r="M181" s="84" t="inlineStr">
        <is>
          <t>4%</t>
        </is>
      </c>
    </row>
    <row r="182" ht="24" customHeight="1">
      <c r="A182" s="741" t="inlineStr">
        <is>
          <t>1阶4级</t>
        </is>
      </c>
      <c r="B182" s="82" t="inlineStr">
        <is>
          <t>20</t>
        </is>
      </c>
      <c r="C182" s="83" t="inlineStr">
        <is>
          <t>136</t>
        </is>
      </c>
      <c r="D182" s="83" t="inlineStr">
        <is>
          <t>5</t>
        </is>
      </c>
      <c r="E182" s="219">
        <f>ROUNDUP((C182/2+1),0)*D182</f>
        <v/>
      </c>
      <c r="F182" s="239" t="inlineStr">
        <is>
          <t>20</t>
        </is>
      </c>
      <c r="G182" s="83" t="inlineStr">
        <is>
          <t>5%</t>
        </is>
      </c>
      <c r="H182" s="83" t="inlineStr">
        <is>
          <t>5%</t>
        </is>
      </c>
      <c r="I182" s="83" t="inlineStr">
        <is>
          <t>12%</t>
        </is>
      </c>
      <c r="J182" s="83" t="inlineStr">
        <is>
          <t>12%</t>
        </is>
      </c>
      <c r="K182" s="83" t="inlineStr">
        <is>
          <t>6</t>
        </is>
      </c>
      <c r="L182" s="83" t="inlineStr">
        <is>
          <t>5%</t>
        </is>
      </c>
      <c r="M182" s="84" t="inlineStr">
        <is>
          <t>4%</t>
        </is>
      </c>
    </row>
    <row r="183" ht="24" customHeight="1">
      <c r="A183" s="1308" t="inlineStr">
        <is>
          <t>1阶5级</t>
        </is>
      </c>
      <c r="B183" s="89" t="inlineStr">
        <is>
          <t>23</t>
        </is>
      </c>
      <c r="C183" s="90" t="inlineStr">
        <is>
          <t>150</t>
        </is>
      </c>
      <c r="D183" s="90" t="inlineStr">
        <is>
          <t>6</t>
        </is>
      </c>
      <c r="E183" s="1389">
        <f>ROUNDUP((C183/2+1),0)*D183</f>
        <v/>
      </c>
      <c r="F183" s="660" t="inlineStr">
        <is>
          <t>23</t>
        </is>
      </c>
      <c r="G183" s="343" t="inlineStr">
        <is>
          <t>5%</t>
        </is>
      </c>
      <c r="H183" s="343" t="inlineStr">
        <is>
          <t>6%</t>
        </is>
      </c>
      <c r="I183" s="83" t="inlineStr">
        <is>
          <t>14%</t>
        </is>
      </c>
      <c r="J183" s="83" t="inlineStr">
        <is>
          <t>14%</t>
        </is>
      </c>
      <c r="K183" s="343" t="inlineStr">
        <is>
          <t>7</t>
        </is>
      </c>
      <c r="L183" s="343" t="inlineStr">
        <is>
          <t>6%</t>
        </is>
      </c>
      <c r="M183" s="344" t="inlineStr">
        <is>
          <t>5%</t>
        </is>
      </c>
    </row>
    <row r="184" ht="24" customHeight="1">
      <c r="A184" s="740" t="inlineStr">
        <is>
          <t>2阶1级</t>
        </is>
      </c>
      <c r="B184" s="558" t="inlineStr">
        <is>
          <t>26</t>
        </is>
      </c>
      <c r="C184" s="566" t="inlineStr">
        <is>
          <t>182</t>
        </is>
      </c>
      <c r="D184" s="566" t="inlineStr">
        <is>
          <t>6</t>
        </is>
      </c>
      <c r="E184" s="684">
        <f>ROUNDUP((C184/2+1),0)*D184</f>
        <v/>
      </c>
      <c r="F184" s="234" t="inlineStr">
        <is>
          <t>26</t>
        </is>
      </c>
      <c r="G184" s="340" t="inlineStr">
        <is>
          <t>6%</t>
        </is>
      </c>
      <c r="H184" s="340" t="inlineStr">
        <is>
          <t>6%</t>
        </is>
      </c>
      <c r="I184" s="340" t="inlineStr">
        <is>
          <t>16%</t>
        </is>
      </c>
      <c r="J184" s="340" t="inlineStr">
        <is>
          <t>16%</t>
        </is>
      </c>
      <c r="K184" s="340" t="inlineStr">
        <is>
          <t>8</t>
        </is>
      </c>
      <c r="L184" s="340" t="inlineStr">
        <is>
          <t>7%</t>
        </is>
      </c>
      <c r="M184" s="207" t="inlineStr">
        <is>
          <t>6%</t>
        </is>
      </c>
    </row>
    <row r="185" ht="24" customHeight="1">
      <c r="A185" s="741" t="inlineStr">
        <is>
          <t>2阶2级</t>
        </is>
      </c>
      <c r="B185" s="82" t="inlineStr">
        <is>
          <t>29</t>
        </is>
      </c>
      <c r="C185" s="83" t="inlineStr">
        <is>
          <t>216</t>
        </is>
      </c>
      <c r="D185" s="83" t="inlineStr">
        <is>
          <t>7</t>
        </is>
      </c>
      <c r="E185" s="684">
        <f>ROUNDUP((C185/2+1),0)*D185</f>
        <v/>
      </c>
      <c r="F185" s="82" t="inlineStr">
        <is>
          <t>29</t>
        </is>
      </c>
      <c r="G185" s="83" t="inlineStr">
        <is>
          <t>7%</t>
        </is>
      </c>
      <c r="H185" s="83" t="inlineStr">
        <is>
          <t>7%</t>
        </is>
      </c>
      <c r="I185" s="83" t="inlineStr">
        <is>
          <t>17%</t>
        </is>
      </c>
      <c r="J185" s="83" t="inlineStr">
        <is>
          <t>17%</t>
        </is>
      </c>
      <c r="K185" s="83" t="inlineStr">
        <is>
          <t>9</t>
        </is>
      </c>
      <c r="L185" s="83" t="inlineStr">
        <is>
          <t>7%</t>
        </is>
      </c>
      <c r="M185" s="84" t="inlineStr">
        <is>
          <t>7%</t>
        </is>
      </c>
    </row>
    <row r="186" ht="24" customHeight="1">
      <c r="A186" s="741" t="inlineStr">
        <is>
          <t>2阶3级</t>
        </is>
      </c>
      <c r="B186" s="82" t="inlineStr">
        <is>
          <t>32</t>
        </is>
      </c>
      <c r="C186" s="83" t="inlineStr">
        <is>
          <t>242</t>
        </is>
      </c>
      <c r="D186" s="83" t="inlineStr">
        <is>
          <t>7</t>
        </is>
      </c>
      <c r="E186" s="218">
        <f>ROUNDUP((C186/2+1),0)*D186</f>
        <v/>
      </c>
      <c r="F186" s="82" t="inlineStr">
        <is>
          <t>32</t>
        </is>
      </c>
      <c r="G186" s="83" t="inlineStr">
        <is>
          <t>8%</t>
        </is>
      </c>
      <c r="H186" s="83" t="inlineStr">
        <is>
          <t>8%</t>
        </is>
      </c>
      <c r="I186" s="83" t="inlineStr">
        <is>
          <t>19%</t>
        </is>
      </c>
      <c r="J186" s="83" t="inlineStr">
        <is>
          <t>19%</t>
        </is>
      </c>
      <c r="K186" s="83" t="inlineStr">
        <is>
          <t>10</t>
        </is>
      </c>
      <c r="L186" s="83" t="inlineStr">
        <is>
          <t>8%</t>
        </is>
      </c>
      <c r="M186" s="84" t="inlineStr">
        <is>
          <t>7%</t>
        </is>
      </c>
    </row>
    <row r="187" ht="24" customHeight="1">
      <c r="A187" s="741" t="inlineStr">
        <is>
          <t>2阶4级</t>
        </is>
      </c>
      <c r="B187" s="82" t="inlineStr">
        <is>
          <t>35</t>
        </is>
      </c>
      <c r="C187" s="83" t="inlineStr">
        <is>
          <t>280</t>
        </is>
      </c>
      <c r="D187" s="83" t="inlineStr">
        <is>
          <t>8</t>
        </is>
      </c>
      <c r="E187" s="218">
        <f>ROUNDUP((C187/2+1),0)*D187</f>
        <v/>
      </c>
      <c r="F187" s="82" t="inlineStr">
        <is>
          <t>35</t>
        </is>
      </c>
      <c r="G187" s="83" t="inlineStr">
        <is>
          <t>8%</t>
        </is>
      </c>
      <c r="H187" s="83" t="inlineStr">
        <is>
          <t>9%</t>
        </is>
      </c>
      <c r="I187" s="83" t="inlineStr">
        <is>
          <t>21%</t>
        </is>
      </c>
      <c r="J187" s="83" t="inlineStr">
        <is>
          <t>21%</t>
        </is>
      </c>
      <c r="K187" s="83" t="inlineStr">
        <is>
          <t>11</t>
        </is>
      </c>
      <c r="L187" s="83" t="inlineStr">
        <is>
          <t>9%</t>
        </is>
      </c>
      <c r="M187" s="84" t="inlineStr">
        <is>
          <t>8%</t>
        </is>
      </c>
    </row>
    <row r="188" ht="24" customHeight="1">
      <c r="A188" s="1308" t="inlineStr">
        <is>
          <t>2阶5级</t>
        </is>
      </c>
      <c r="B188" s="810" t="inlineStr">
        <is>
          <t>38</t>
        </is>
      </c>
      <c r="C188" s="343" t="inlineStr">
        <is>
          <t>300</t>
        </is>
      </c>
      <c r="D188" s="343" t="inlineStr">
        <is>
          <t>8</t>
        </is>
      </c>
      <c r="E188" s="218">
        <f>ROUNDUP((C188/2+1),0)*D188</f>
        <v/>
      </c>
      <c r="F188" s="810" t="inlineStr">
        <is>
          <t>38</t>
        </is>
      </c>
      <c r="G188" s="343" t="inlineStr">
        <is>
          <t>9%</t>
        </is>
      </c>
      <c r="H188" s="343" t="inlineStr">
        <is>
          <t>9%</t>
        </is>
      </c>
      <c r="I188" s="343" t="inlineStr">
        <is>
          <t>23%</t>
        </is>
      </c>
      <c r="J188" s="343" t="inlineStr">
        <is>
          <t>23%</t>
        </is>
      </c>
      <c r="K188" s="343" t="inlineStr">
        <is>
          <t>11</t>
        </is>
      </c>
      <c r="L188" s="343" t="inlineStr">
        <is>
          <t>10%</t>
        </is>
      </c>
      <c r="M188" s="344" t="inlineStr">
        <is>
          <t>9%</t>
        </is>
      </c>
    </row>
    <row r="189" ht="24" customHeight="1">
      <c r="A189" s="740" t="inlineStr">
        <is>
          <t>3阶1级</t>
        </is>
      </c>
      <c r="B189" s="234" t="inlineStr">
        <is>
          <t>41</t>
        </is>
      </c>
      <c r="C189" s="340" t="inlineStr">
        <is>
          <t>320</t>
        </is>
      </c>
      <c r="D189" s="340" t="inlineStr">
        <is>
          <t>9</t>
        </is>
      </c>
      <c r="E189" s="746">
        <f>ROUNDUP((C189/2+1),0)*D189</f>
        <v/>
      </c>
      <c r="F189" s="234" t="inlineStr">
        <is>
          <t>41</t>
        </is>
      </c>
      <c r="G189" s="340" t="inlineStr">
        <is>
          <t>10%</t>
        </is>
      </c>
      <c r="H189" s="340" t="inlineStr">
        <is>
          <t>10%</t>
        </is>
      </c>
      <c r="I189" s="340" t="inlineStr">
        <is>
          <t>25%</t>
        </is>
      </c>
      <c r="J189" s="340" t="inlineStr">
        <is>
          <t>25%</t>
        </is>
      </c>
      <c r="K189" s="340" t="inlineStr">
        <is>
          <t>12</t>
        </is>
      </c>
      <c r="L189" s="340" t="inlineStr">
        <is>
          <t>10%</t>
        </is>
      </c>
      <c r="M189" s="207" t="inlineStr">
        <is>
          <t>10%</t>
        </is>
      </c>
    </row>
    <row r="190" ht="24" customHeight="1">
      <c r="A190" s="741" t="inlineStr">
        <is>
          <t>3阶2级</t>
        </is>
      </c>
      <c r="B190" s="82" t="inlineStr">
        <is>
          <t>45</t>
        </is>
      </c>
      <c r="C190" s="83" t="inlineStr">
        <is>
          <t>344</t>
        </is>
      </c>
      <c r="D190" s="83" t="inlineStr">
        <is>
          <t>9</t>
        </is>
      </c>
      <c r="E190" s="84">
        <f>ROUNDUP((C190/2+1),0)*D190</f>
        <v/>
      </c>
      <c r="F190" s="82" t="inlineStr">
        <is>
          <t>45</t>
        </is>
      </c>
      <c r="G190" s="83" t="inlineStr">
        <is>
          <t>11%</t>
        </is>
      </c>
      <c r="H190" s="83" t="inlineStr">
        <is>
          <t>11%</t>
        </is>
      </c>
      <c r="I190" s="83" t="inlineStr">
        <is>
          <t>28%</t>
        </is>
      </c>
      <c r="J190" s="83" t="inlineStr">
        <is>
          <t>28%</t>
        </is>
      </c>
      <c r="K190" s="83" t="inlineStr">
        <is>
          <t>14</t>
        </is>
      </c>
      <c r="L190" s="83" t="inlineStr">
        <is>
          <t>11%</t>
        </is>
      </c>
      <c r="M190" s="84" t="inlineStr">
        <is>
          <t>11%</t>
        </is>
      </c>
    </row>
    <row r="191" ht="24" customHeight="1">
      <c r="A191" s="741" t="inlineStr">
        <is>
          <t>3阶3级</t>
        </is>
      </c>
      <c r="B191" s="82" t="inlineStr">
        <is>
          <t>49</t>
        </is>
      </c>
      <c r="C191" s="83" t="inlineStr">
        <is>
          <t>364</t>
        </is>
      </c>
      <c r="D191" s="83" t="inlineStr">
        <is>
          <t>10</t>
        </is>
      </c>
      <c r="E191" s="84">
        <f>ROUNDUP((C191/2+1),0)*D191</f>
        <v/>
      </c>
      <c r="F191" s="82" t="inlineStr">
        <is>
          <t>49</t>
        </is>
      </c>
      <c r="G191" s="83" t="inlineStr">
        <is>
          <t>12%</t>
        </is>
      </c>
      <c r="H191" s="83" t="inlineStr">
        <is>
          <t>12%</t>
        </is>
      </c>
      <c r="I191" s="83" t="inlineStr">
        <is>
          <t>30%</t>
        </is>
      </c>
      <c r="J191" s="83" t="inlineStr">
        <is>
          <t>30%</t>
        </is>
      </c>
      <c r="K191" s="83" t="inlineStr">
        <is>
          <t>15</t>
        </is>
      </c>
      <c r="L191" s="83" t="inlineStr">
        <is>
          <t>12%</t>
        </is>
      </c>
      <c r="M191" s="84" t="inlineStr">
        <is>
          <t>12%</t>
        </is>
      </c>
    </row>
    <row r="192" ht="24" customHeight="1">
      <c r="A192" s="741" t="inlineStr">
        <is>
          <t>3阶4级</t>
        </is>
      </c>
      <c r="B192" s="82" t="inlineStr">
        <is>
          <t>53</t>
        </is>
      </c>
      <c r="C192" s="83" t="inlineStr">
        <is>
          <t>398</t>
        </is>
      </c>
      <c r="D192" s="83" t="inlineStr">
        <is>
          <t>10</t>
        </is>
      </c>
      <c r="E192" s="84">
        <f>ROUNDUP((C192/2+1),0)*D192</f>
        <v/>
      </c>
      <c r="F192" s="82" t="inlineStr">
        <is>
          <t>53</t>
        </is>
      </c>
      <c r="G192" s="83" t="inlineStr">
        <is>
          <t>13%</t>
        </is>
      </c>
      <c r="H192" s="83" t="inlineStr">
        <is>
          <t>13%</t>
        </is>
      </c>
      <c r="I192" s="83" t="inlineStr">
        <is>
          <t>32%</t>
        </is>
      </c>
      <c r="J192" s="83" t="inlineStr">
        <is>
          <t>32%</t>
        </is>
      </c>
      <c r="K192" s="83" t="inlineStr">
        <is>
          <t>16</t>
        </is>
      </c>
      <c r="L192" s="83" t="inlineStr">
        <is>
          <t>13%</t>
        </is>
      </c>
      <c r="M192" s="84" t="inlineStr">
        <is>
          <t>13%</t>
        </is>
      </c>
    </row>
    <row r="193" ht="24" customHeight="1">
      <c r="A193" s="1308" t="inlineStr">
        <is>
          <t>3阶5级</t>
        </is>
      </c>
      <c r="B193" s="810" t="inlineStr">
        <is>
          <t>57</t>
        </is>
      </c>
      <c r="C193" s="343" t="inlineStr">
        <is>
          <t>450</t>
        </is>
      </c>
      <c r="D193" s="343" t="inlineStr">
        <is>
          <t>10</t>
        </is>
      </c>
      <c r="E193" s="1389">
        <f>ROUNDUP((C193/2+1),0)*D193</f>
        <v/>
      </c>
      <c r="F193" s="810" t="inlineStr">
        <is>
          <t>57</t>
        </is>
      </c>
      <c r="G193" s="343" t="inlineStr">
        <is>
          <t>14%</t>
        </is>
      </c>
      <c r="H193" s="343" t="inlineStr">
        <is>
          <t>14%</t>
        </is>
      </c>
      <c r="I193" s="343" t="inlineStr">
        <is>
          <t>35%</t>
        </is>
      </c>
      <c r="J193" s="343" t="inlineStr">
        <is>
          <t>35%</t>
        </is>
      </c>
      <c r="K193" s="343" t="inlineStr">
        <is>
          <t>17</t>
        </is>
      </c>
      <c r="L193" s="343" t="inlineStr">
        <is>
          <t>14%</t>
        </is>
      </c>
      <c r="M193" s="344" t="inlineStr">
        <is>
          <t>14%</t>
        </is>
      </c>
    </row>
    <row r="194" ht="24" customHeight="1">
      <c r="A194" s="740" t="inlineStr">
        <is>
          <t>4阶1级</t>
        </is>
      </c>
      <c r="B194" s="234" t="inlineStr">
        <is>
          <t>61</t>
        </is>
      </c>
      <c r="C194" s="340" t="inlineStr">
        <is>
          <t>500</t>
        </is>
      </c>
      <c r="D194" s="340" t="inlineStr">
        <is>
          <t>11</t>
        </is>
      </c>
      <c r="E194" s="746">
        <f>ROUNDUP((C194/2+1),0)*D194</f>
        <v/>
      </c>
      <c r="F194" s="234" t="inlineStr">
        <is>
          <t>61</t>
        </is>
      </c>
      <c r="G194" s="340" t="inlineStr">
        <is>
          <t>15%</t>
        </is>
      </c>
      <c r="H194" s="340" t="inlineStr">
        <is>
          <t>15%</t>
        </is>
      </c>
      <c r="I194" s="340" t="inlineStr">
        <is>
          <t>37%</t>
        </is>
      </c>
      <c r="J194" s="340" t="inlineStr">
        <is>
          <t>37%</t>
        </is>
      </c>
      <c r="K194" s="340" t="inlineStr">
        <is>
          <t>18</t>
        </is>
      </c>
      <c r="L194" s="340" t="inlineStr">
        <is>
          <t>15%</t>
        </is>
      </c>
      <c r="M194" s="207" t="inlineStr">
        <is>
          <t>15%</t>
        </is>
      </c>
    </row>
    <row r="195" ht="24" customHeight="1">
      <c r="A195" s="741" t="inlineStr">
        <is>
          <t>4阶2级</t>
        </is>
      </c>
      <c r="B195" s="82" t="inlineStr">
        <is>
          <t>65</t>
        </is>
      </c>
      <c r="C195" s="83" t="inlineStr">
        <is>
          <t>560</t>
        </is>
      </c>
      <c r="D195" s="83" t="inlineStr">
        <is>
          <t>11</t>
        </is>
      </c>
      <c r="E195" s="84">
        <f>ROUNDUP((C195/2+1),0)*D195</f>
        <v/>
      </c>
      <c r="F195" s="82" t="inlineStr">
        <is>
          <t>65</t>
        </is>
      </c>
      <c r="G195" s="83" t="inlineStr">
        <is>
          <t>16%</t>
        </is>
      </c>
      <c r="H195" s="83" t="inlineStr">
        <is>
          <t>16%</t>
        </is>
      </c>
      <c r="I195" s="83" t="inlineStr">
        <is>
          <t>40%</t>
        </is>
      </c>
      <c r="J195" s="83" t="inlineStr">
        <is>
          <t>40%</t>
        </is>
      </c>
      <c r="K195" s="83" t="inlineStr">
        <is>
          <t>20</t>
        </is>
      </c>
      <c r="L195" s="83" t="inlineStr">
        <is>
          <t>16%</t>
        </is>
      </c>
      <c r="M195" s="84" t="inlineStr">
        <is>
          <t>16%</t>
        </is>
      </c>
    </row>
    <row r="196" ht="24" customHeight="1">
      <c r="A196" s="741" t="inlineStr">
        <is>
          <t>4阶3级</t>
        </is>
      </c>
      <c r="B196" s="82" t="inlineStr">
        <is>
          <t>69</t>
        </is>
      </c>
      <c r="C196" s="83" t="inlineStr">
        <is>
          <t>640</t>
        </is>
      </c>
      <c r="D196" s="83" t="inlineStr">
        <is>
          <t>11</t>
        </is>
      </c>
      <c r="E196" s="84">
        <f>ROUNDUP((C196/2+1),0)*D196</f>
        <v/>
      </c>
      <c r="F196" s="82" t="inlineStr">
        <is>
          <t>69</t>
        </is>
      </c>
      <c r="G196" s="83" t="inlineStr">
        <is>
          <t>17%</t>
        </is>
      </c>
      <c r="H196" s="83" t="inlineStr">
        <is>
          <t>17%</t>
        </is>
      </c>
      <c r="I196" s="83" t="inlineStr">
        <is>
          <t>42%</t>
        </is>
      </c>
      <c r="J196" s="83" t="inlineStr">
        <is>
          <t>42%</t>
        </is>
      </c>
      <c r="K196" s="83" t="inlineStr">
        <is>
          <t>21</t>
        </is>
      </c>
      <c r="L196" s="83" t="inlineStr">
        <is>
          <t>17%</t>
        </is>
      </c>
      <c r="M196" s="84" t="inlineStr">
        <is>
          <t>17%</t>
        </is>
      </c>
    </row>
    <row r="197" ht="24" customHeight="1">
      <c r="A197" s="741" t="inlineStr">
        <is>
          <t>4阶4级</t>
        </is>
      </c>
      <c r="B197" s="82" t="inlineStr">
        <is>
          <t>73</t>
        </is>
      </c>
      <c r="C197" s="83" t="inlineStr">
        <is>
          <t>720</t>
        </is>
      </c>
      <c r="D197" s="83" t="inlineStr">
        <is>
          <t>12</t>
        </is>
      </c>
      <c r="E197" s="84">
        <f>ROUNDUP((C197/2+1),0)*D197</f>
        <v/>
      </c>
      <c r="F197" s="82" t="inlineStr">
        <is>
          <t>73</t>
        </is>
      </c>
      <c r="G197" s="83" t="inlineStr">
        <is>
          <t>18%</t>
        </is>
      </c>
      <c r="H197" s="83" t="inlineStr">
        <is>
          <t>18%</t>
        </is>
      </c>
      <c r="I197" s="83" t="inlineStr">
        <is>
          <t>44%</t>
        </is>
      </c>
      <c r="J197" s="83" t="inlineStr">
        <is>
          <t>44%</t>
        </is>
      </c>
      <c r="K197" s="83" t="inlineStr">
        <is>
          <t>22</t>
        </is>
      </c>
      <c r="L197" s="83" t="inlineStr">
        <is>
          <t>18%</t>
        </is>
      </c>
      <c r="M197" s="84" t="inlineStr">
        <is>
          <t>18%</t>
        </is>
      </c>
    </row>
    <row r="198" ht="24" customHeight="1">
      <c r="A198" s="1308" t="inlineStr">
        <is>
          <t>4阶5级</t>
        </is>
      </c>
      <c r="B198" s="810" t="inlineStr">
        <is>
          <t>77</t>
        </is>
      </c>
      <c r="C198" s="343" t="inlineStr">
        <is>
          <t>860</t>
        </is>
      </c>
      <c r="D198" s="343" t="inlineStr">
        <is>
          <t>12</t>
        </is>
      </c>
      <c r="E198" s="1409">
        <f>ROUNDUP((C198/2+1),0)*D198</f>
        <v/>
      </c>
      <c r="F198" s="810" t="inlineStr">
        <is>
          <t>77</t>
        </is>
      </c>
      <c r="G198" s="343" t="inlineStr">
        <is>
          <t>19%</t>
        </is>
      </c>
      <c r="H198" s="343" t="inlineStr">
        <is>
          <t>19%</t>
        </is>
      </c>
      <c r="I198" s="90" t="inlineStr">
        <is>
          <t>47%</t>
        </is>
      </c>
      <c r="J198" s="90" t="inlineStr">
        <is>
          <t>47%</t>
        </is>
      </c>
      <c r="K198" s="343" t="inlineStr">
        <is>
          <t>23</t>
        </is>
      </c>
      <c r="L198" s="343" t="inlineStr">
        <is>
          <t>19%</t>
        </is>
      </c>
      <c r="M198" s="344" t="inlineStr">
        <is>
          <t>19%</t>
        </is>
      </c>
    </row>
    <row r="199" ht="24" customHeight="1">
      <c r="A199" s="740" t="inlineStr">
        <is>
          <t>5阶1级</t>
        </is>
      </c>
      <c r="B199" s="234" t="inlineStr">
        <is>
          <t>81</t>
        </is>
      </c>
      <c r="C199" s="340" t="inlineStr">
        <is>
          <t>960</t>
        </is>
      </c>
      <c r="D199" s="340" t="inlineStr">
        <is>
          <t>12</t>
        </is>
      </c>
      <c r="E199" s="207">
        <f>ROUNDUP((C199/2+1),0)*D199</f>
        <v/>
      </c>
      <c r="F199" s="657" t="inlineStr">
        <is>
          <t>81</t>
        </is>
      </c>
      <c r="G199" s="340" t="inlineStr">
        <is>
          <t>20%</t>
        </is>
      </c>
      <c r="H199" s="340" t="inlineStr">
        <is>
          <t>20%</t>
        </is>
      </c>
      <c r="I199" s="340" t="inlineStr">
        <is>
          <t>52%</t>
        </is>
      </c>
      <c r="J199" s="340" t="inlineStr">
        <is>
          <t>52%</t>
        </is>
      </c>
      <c r="K199" s="340" t="inlineStr">
        <is>
          <t>24</t>
        </is>
      </c>
      <c r="L199" s="340" t="inlineStr">
        <is>
          <t>20%</t>
        </is>
      </c>
      <c r="M199" s="207" t="inlineStr">
        <is>
          <t>20%</t>
        </is>
      </c>
    </row>
    <row r="200" ht="24" customHeight="1">
      <c r="A200" s="741" t="inlineStr">
        <is>
          <t>5阶2级</t>
        </is>
      </c>
      <c r="B200" s="82" t="inlineStr">
        <is>
          <t>89</t>
        </is>
      </c>
      <c r="C200" s="83" t="inlineStr">
        <is>
          <t>1100</t>
        </is>
      </c>
      <c r="D200" s="83" t="inlineStr">
        <is>
          <t>13</t>
        </is>
      </c>
      <c r="E200" s="84">
        <f>ROUNDUP((C200/2+1),0)*D200</f>
        <v/>
      </c>
      <c r="F200" s="239" t="inlineStr">
        <is>
          <t>89</t>
        </is>
      </c>
      <c r="G200" s="83" t="inlineStr">
        <is>
          <t>22%</t>
        </is>
      </c>
      <c r="H200" s="83" t="inlineStr">
        <is>
          <t>22%</t>
        </is>
      </c>
      <c r="I200" s="83" t="inlineStr">
        <is>
          <t>56%</t>
        </is>
      </c>
      <c r="J200" s="83" t="inlineStr">
        <is>
          <t>56%</t>
        </is>
      </c>
      <c r="K200" s="83" t="inlineStr">
        <is>
          <t>27</t>
        </is>
      </c>
      <c r="L200" s="83" t="inlineStr">
        <is>
          <t>22%</t>
        </is>
      </c>
      <c r="M200" s="84" t="inlineStr">
        <is>
          <t>22%</t>
        </is>
      </c>
    </row>
    <row r="201" ht="24" customHeight="1">
      <c r="A201" s="741" t="inlineStr">
        <is>
          <t>5阶3级</t>
        </is>
      </c>
      <c r="B201" s="82" t="inlineStr">
        <is>
          <t>97</t>
        </is>
      </c>
      <c r="C201" s="83" t="inlineStr">
        <is>
          <t>1250</t>
        </is>
      </c>
      <c r="D201" s="83" t="inlineStr">
        <is>
          <t>14</t>
        </is>
      </c>
      <c r="E201" s="84">
        <f>ROUNDUP((C201/2+1),0)*D201</f>
        <v/>
      </c>
      <c r="F201" s="239" t="inlineStr">
        <is>
          <t>97</t>
        </is>
      </c>
      <c r="G201" s="83" t="inlineStr">
        <is>
          <t>24%</t>
        </is>
      </c>
      <c r="H201" s="83" t="inlineStr">
        <is>
          <t>24%</t>
        </is>
      </c>
      <c r="I201" s="83" t="inlineStr">
        <is>
          <t>61%</t>
        </is>
      </c>
      <c r="J201" s="83" t="inlineStr">
        <is>
          <t>61%</t>
        </is>
      </c>
      <c r="K201" s="83" t="inlineStr">
        <is>
          <t>29</t>
        </is>
      </c>
      <c r="L201" s="83" t="inlineStr">
        <is>
          <t>24%</t>
        </is>
      </c>
      <c r="M201" s="84" t="inlineStr">
        <is>
          <t>24%</t>
        </is>
      </c>
    </row>
    <row r="202" ht="24" customHeight="1">
      <c r="A202" s="741" t="inlineStr">
        <is>
          <t>5阶4级</t>
        </is>
      </c>
      <c r="B202" s="82" t="inlineStr">
        <is>
          <t>109</t>
        </is>
      </c>
      <c r="C202" s="83" t="inlineStr">
        <is>
          <t>1420</t>
        </is>
      </c>
      <c r="D202" s="83" t="inlineStr">
        <is>
          <t>14</t>
        </is>
      </c>
      <c r="E202" s="84">
        <f>ROUNDUP((C202/2+1),0)*D202</f>
        <v/>
      </c>
      <c r="F202" s="239" t="inlineStr">
        <is>
          <t>109</t>
        </is>
      </c>
      <c r="G202" s="83" t="inlineStr">
        <is>
          <t>27%</t>
        </is>
      </c>
      <c r="H202" s="83" t="inlineStr">
        <is>
          <t>27%</t>
        </is>
      </c>
      <c r="I202" s="83" t="inlineStr">
        <is>
          <t>71%</t>
        </is>
      </c>
      <c r="J202" s="83" t="inlineStr">
        <is>
          <t>71%</t>
        </is>
      </c>
      <c r="K202" s="83" t="inlineStr">
        <is>
          <t>33</t>
        </is>
      </c>
      <c r="L202" s="83" t="inlineStr">
        <is>
          <t>27%</t>
        </is>
      </c>
      <c r="M202" s="84" t="inlineStr">
        <is>
          <t>27%</t>
        </is>
      </c>
    </row>
    <row r="203" ht="24" customHeight="1">
      <c r="A203" s="742" t="inlineStr">
        <is>
          <t>5阶5级</t>
        </is>
      </c>
      <c r="B203" s="89" t="inlineStr">
        <is>
          <t>125</t>
        </is>
      </c>
      <c r="C203" s="91" t="inlineStr">
        <is>
          <t>x</t>
        </is>
      </c>
      <c r="D203" s="91" t="inlineStr">
        <is>
          <t>x</t>
        </is>
      </c>
      <c r="E203" s="92" t="inlineStr">
        <is>
          <t>x</t>
        </is>
      </c>
      <c r="F203" s="268" t="inlineStr">
        <is>
          <t>125</t>
        </is>
      </c>
      <c r="G203" s="90" t="inlineStr">
        <is>
          <t>31%</t>
        </is>
      </c>
      <c r="H203" s="90" t="inlineStr">
        <is>
          <t>31%</t>
        </is>
      </c>
      <c r="I203" s="90" t="inlineStr">
        <is>
          <t>82%</t>
        </is>
      </c>
      <c r="J203" s="90" t="inlineStr">
        <is>
          <t>82%</t>
        </is>
      </c>
      <c r="K203" s="90" t="inlineStr">
        <is>
          <t>38</t>
        </is>
      </c>
      <c r="L203" s="90" t="inlineStr">
        <is>
          <t>31%</t>
        </is>
      </c>
      <c r="M203" s="224" t="inlineStr">
        <is>
          <t>31%</t>
        </is>
      </c>
    </row>
    <row r="204" ht="24" customHeight="1">
      <c r="A204" s="151" t="inlineStr"/>
    </row>
    <row r="205" ht="24" customHeight="1">
      <c r="A205" s="388" t="inlineStr">
        <is>
          <t>奇树果实</t>
        </is>
      </c>
      <c r="B205" s="388" t="inlineStr">
        <is>
          <t>涌泉果实</t>
        </is>
      </c>
      <c r="C205" s="3" t="n"/>
      <c r="D205" s="3" t="n"/>
      <c r="E205" s="1104" t="inlineStr">
        <is>
          <t>入道果实</t>
        </is>
      </c>
      <c r="F205" s="3" t="n"/>
      <c r="G205" s="120" t="n"/>
      <c r="H205" s="1104" t="inlineStr">
        <is>
          <t>出岫果实</t>
        </is>
      </c>
      <c r="I205" s="3" t="n"/>
      <c r="J205" s="120" t="n"/>
      <c r="K205" s="1163" t="inlineStr">
        <is>
          <t>其他果实</t>
        </is>
      </c>
      <c r="L205" s="3" t="n"/>
      <c r="M205" s="120" t="n"/>
    </row>
    <row r="206" ht="24" customHeight="1">
      <c r="A206" s="32" t="inlineStr">
        <is>
          <t>3阶1级
成长期</t>
        </is>
      </c>
      <c r="B206" s="605" t="inlineStr">
        <is>
          <t>武器攻击后，获得涌泉战意效果。小幅提升自身力量穿透，持续2回合。该效果只触发1次。</t>
        </is>
      </c>
      <c r="C206" s="3" t="n"/>
      <c r="D206" s="4" t="n"/>
      <c r="E206" s="605" t="inlineStr">
        <is>
          <t>空手攻击时，获得不入轮回效果。提升自身当前速度  80%，持续1回合。该效果只触发1次。</t>
        </is>
      </c>
      <c r="F206" s="3" t="n"/>
      <c r="G206" s="4" t="n"/>
      <c r="H206" s="605" t="inlineStr">
        <is>
          <t>技能攻击后，获得不入轮回效果。下次受到武器伤害为 0 。该效果只触发1次。</t>
        </is>
      </c>
      <c r="I206" s="3" t="n"/>
      <c r="J206" s="4" t="n"/>
      <c r="K206" s="859" t="inlineStr">
        <is>
          <t>望天果实：武器穿透3.0%
灵游果实：速度值7
失纬果实：武器抗穿3.0%</t>
        </is>
      </c>
      <c r="L206" s="3" t="n"/>
      <c r="M206" s="4" t="n"/>
    </row>
    <row r="207" ht="24" customHeight="1">
      <c r="A207" s="11" t="n"/>
      <c r="B207" s="11" t="n"/>
      <c r="D207" s="504" t="n"/>
      <c r="E207" s="11" t="n"/>
      <c r="G207" s="504" t="n"/>
      <c r="H207" s="11" t="n"/>
      <c r="J207" s="504" t="n"/>
      <c r="M207" s="504" t="n"/>
    </row>
    <row r="208" ht="24" customHeight="1">
      <c r="A208" s="16" t="n"/>
      <c r="B208" s="16" t="n"/>
      <c r="C208" s="158" t="n"/>
      <c r="D208" s="320" t="n"/>
      <c r="E208" s="16" t="n"/>
      <c r="F208" s="158" t="n"/>
      <c r="G208" s="320" t="n"/>
      <c r="H208" s="16" t="n"/>
      <c r="I208" s="158" t="n"/>
      <c r="J208" s="320" t="n"/>
      <c r="K208" s="158" t="n"/>
      <c r="L208" s="158" t="n"/>
      <c r="M208" s="320" t="n"/>
    </row>
    <row r="209" ht="24" customHeight="1">
      <c r="A209" s="603" t="inlineStr">
        <is>
          <t>5阶1级
成熟期</t>
        </is>
      </c>
      <c r="B209" s="584" t="inlineStr">
        <is>
          <t>武器攻击后，获得涌泉战意效果。大幅提升自身力量穿透，持续2回合。该效果只触发1次。</t>
        </is>
      </c>
      <c r="C209" s="194" t="n"/>
      <c r="D209" s="410" t="n"/>
      <c r="E209" s="584" t="inlineStr">
        <is>
          <t>空手攻击时，获得不入轮回效果。提升自身当前速度110%，持续1回合。该效果只触发1次。</t>
        </is>
      </c>
      <c r="F209" s="194" t="n"/>
      <c r="G209" s="410" t="n"/>
      <c r="H209" s="584" t="inlineStr">
        <is>
          <t>技能攻击后，获得不入轮回效果。下次受到武器伤害为 0 。该效果只触发2次。</t>
        </is>
      </c>
      <c r="I209" s="194" t="n"/>
      <c r="J209" s="410" t="n"/>
      <c r="K209" s="873" t="inlineStr">
        <is>
          <t>望天果实：武器穿透8.0%
灵游果实：速度值16
失纬果实：武器抗穿8.0%</t>
        </is>
      </c>
      <c r="L209" s="194" t="n"/>
      <c r="M209" s="410" t="n"/>
    </row>
    <row r="210" ht="24" customHeight="1">
      <c r="A210" s="11" t="n"/>
      <c r="B210" s="11" t="n"/>
      <c r="D210" s="504" t="n"/>
      <c r="E210" s="11" t="n"/>
      <c r="G210" s="504" t="n"/>
      <c r="H210" s="11" t="n"/>
      <c r="J210" s="504" t="n"/>
      <c r="M210" s="504" t="n"/>
    </row>
    <row r="211" ht="24" customHeight="1">
      <c r="A211" s="16" t="n"/>
      <c r="B211" s="16" t="n"/>
      <c r="C211" s="158" t="n"/>
      <c r="D211" s="320" t="n"/>
      <c r="E211" s="16" t="n"/>
      <c r="F211" s="158" t="n"/>
      <c r="G211" s="320" t="n"/>
      <c r="H211" s="16" t="n"/>
      <c r="I211" s="158" t="n"/>
      <c r="J211" s="320" t="n"/>
      <c r="K211" s="158" t="n"/>
      <c r="L211" s="158" t="n"/>
      <c r="M211" s="320" t="n"/>
    </row>
    <row r="212" ht="24" customHeight="1">
      <c r="A212" s="1410" t="inlineStr">
        <is>
          <t>特别说明</t>
        </is>
      </c>
      <c r="B212" s="1112" t="inlineStr">
        <is>
          <t>涌泉果实3阶1级第1/2回合各提升力量20%/30%，穿透未知，5阶1级提升力量穿透具体比例未知。出岫果实奥义和门技无法触发，0伤害武器控制无效。</t>
        </is>
      </c>
      <c r="C212" s="270" t="n"/>
      <c r="D212" s="270" t="n"/>
      <c r="E212" s="270" t="n"/>
      <c r="F212" s="270" t="n"/>
      <c r="G212" s="270" t="n"/>
      <c r="H212" s="270" t="n"/>
      <c r="I212" s="270" t="n"/>
      <c r="J212" s="270" t="n"/>
      <c r="K212" s="270" t="n"/>
      <c r="L212" s="270" t="n"/>
      <c r="M212" s="270" t="n"/>
    </row>
    <row r="213" ht="24" customHeight="1">
      <c r="A213" s="151" t="inlineStr"/>
    </row>
    <row r="214" ht="24" customHeight="1">
      <c r="A214" s="58" t="inlineStr">
        <is>
          <t>灵宝树</t>
        </is>
      </c>
      <c r="B214" s="229" t="inlineStr">
        <is>
          <t>总进度值</t>
        </is>
      </c>
      <c r="C214" s="230" t="inlineStr">
        <is>
          <t>5经验天数</t>
        </is>
      </c>
      <c r="D214" s="230" t="inlineStr">
        <is>
          <t>13经验天数</t>
        </is>
      </c>
      <c r="E214" s="248" t="inlineStr">
        <is>
          <t>材料1~3</t>
        </is>
      </c>
      <c r="F214" s="248" t="inlineStr">
        <is>
          <t>材料3~7</t>
        </is>
      </c>
      <c r="G214" s="248" t="inlineStr">
        <is>
          <t>材料8~10</t>
        </is>
      </c>
      <c r="H214" s="386" t="inlineStr">
        <is>
          <t>源宝树</t>
        </is>
      </c>
      <c r="I214" s="989" t="inlineStr">
        <is>
          <t>任一武器</t>
        </is>
      </c>
      <c r="J214" s="386" t="inlineStr">
        <is>
          <t>属性上限</t>
        </is>
      </c>
      <c r="K214" s="57" t="n"/>
      <c r="L214" s="386" t="inlineStr">
        <is>
          <t>温养次数</t>
        </is>
      </c>
      <c r="M214" s="386" t="inlineStr">
        <is>
          <t>9000</t>
        </is>
      </c>
    </row>
    <row r="215" ht="24" customHeight="1">
      <c r="A215" s="740" t="inlineStr">
        <is>
          <t>1级</t>
        </is>
      </c>
      <c r="B215" s="234" t="inlineStr">
        <is>
          <t>15</t>
        </is>
      </c>
      <c r="C215" s="340">
        <f>ROUNDUP(B215/5,0)</f>
        <v/>
      </c>
      <c r="D215" s="207">
        <f>ROUNDUP(B215/13,0)</f>
        <v/>
      </c>
      <c r="E215" s="657" t="inlineStr">
        <is>
          <t>√</t>
        </is>
      </c>
      <c r="F215" s="253" t="inlineStr">
        <is>
          <t>x</t>
        </is>
      </c>
      <c r="G215" s="662" t="inlineStr">
        <is>
          <t>x</t>
        </is>
      </c>
      <c r="H215" s="1411" t="inlineStr">
        <is>
          <t>该武穿透</t>
        </is>
      </c>
      <c r="I215" s="291" t="inlineStr">
        <is>
          <t>25%</t>
        </is>
      </c>
      <c r="J215" s="291" t="inlineStr">
        <is>
          <t>该武韧性</t>
        </is>
      </c>
      <c r="K215" s="291" t="inlineStr">
        <is>
          <t>30%</t>
        </is>
      </c>
      <c r="L215" s="291" t="inlineStr">
        <is>
          <t>该武暴伤</t>
        </is>
      </c>
      <c r="M215" s="219" t="inlineStr">
        <is>
          <t>60%</t>
        </is>
      </c>
    </row>
    <row r="216" ht="24" customHeight="1">
      <c r="A216" s="741" t="inlineStr">
        <is>
          <t>2级</t>
        </is>
      </c>
      <c r="B216" s="82" t="inlineStr">
        <is>
          <t>39</t>
        </is>
      </c>
      <c r="C216" s="83">
        <f>ROUNDUP(B216/5,0)</f>
        <v/>
      </c>
      <c r="D216" s="84">
        <f>ROUNDUP(B216/13,0)</f>
        <v/>
      </c>
      <c r="E216" s="239" t="inlineStr">
        <is>
          <t>√</t>
        </is>
      </c>
      <c r="F216" s="87" t="inlineStr">
        <is>
          <t>x</t>
        </is>
      </c>
      <c r="G216" s="88" t="inlineStr">
        <is>
          <t>x</t>
        </is>
      </c>
      <c r="H216" s="239" t="inlineStr">
        <is>
          <t>该武抗穿</t>
        </is>
      </c>
      <c r="I216" s="83" t="inlineStr">
        <is>
          <t>25%</t>
        </is>
      </c>
      <c r="J216" s="83" t="inlineStr">
        <is>
          <t>该武抗韧</t>
        </is>
      </c>
      <c r="K216" s="83" t="inlineStr">
        <is>
          <t>30%</t>
        </is>
      </c>
      <c r="L216" s="83" t="inlineStr">
        <is>
          <t>该武伤害</t>
        </is>
      </c>
      <c r="M216" s="84" t="inlineStr">
        <is>
          <t>50%</t>
        </is>
      </c>
    </row>
    <row r="217" ht="24" customHeight="1">
      <c r="A217" s="741" t="inlineStr">
        <is>
          <t>3级</t>
        </is>
      </c>
      <c r="B217" s="82" t="inlineStr">
        <is>
          <t>79</t>
        </is>
      </c>
      <c r="C217" s="83">
        <f>ROUNDUP(B217/5,0)</f>
        <v/>
      </c>
      <c r="D217" s="84">
        <f>ROUNDUP(B217/13,0)</f>
        <v/>
      </c>
      <c r="E217" s="239" t="inlineStr">
        <is>
          <t>√</t>
        </is>
      </c>
      <c r="F217" s="87" t="inlineStr">
        <is>
          <t>x</t>
        </is>
      </c>
      <c r="G217" s="88" t="inlineStr">
        <is>
          <t>x</t>
        </is>
      </c>
      <c r="H217" s="268" t="inlineStr">
        <is>
          <t>该武连击</t>
        </is>
      </c>
      <c r="I217" s="90" t="inlineStr">
        <is>
          <t>50%</t>
        </is>
      </c>
      <c r="J217" s="90" t="inlineStr">
        <is>
          <t>该武吸血</t>
        </is>
      </c>
      <c r="K217" s="90" t="inlineStr">
        <is>
          <t>50%</t>
        </is>
      </c>
      <c r="L217" s="90" t="inlineStr">
        <is>
          <t>该武减伤</t>
        </is>
      </c>
      <c r="M217" s="224" t="inlineStr">
        <is>
          <t>50%</t>
        </is>
      </c>
    </row>
    <row r="218" ht="24" customHeight="1">
      <c r="A218" s="741" t="inlineStr">
        <is>
          <t>4级</t>
        </is>
      </c>
      <c r="B218" s="82" t="inlineStr">
        <is>
          <t>156</t>
        </is>
      </c>
      <c r="C218" s="83">
        <f>ROUNDUP(B218/5,0)</f>
        <v/>
      </c>
      <c r="D218" s="84">
        <f>ROUNDUP(B218/13,0)</f>
        <v/>
      </c>
      <c r="E218" s="239" t="inlineStr">
        <is>
          <t>√</t>
        </is>
      </c>
      <c r="F218" s="87" t="inlineStr">
        <is>
          <t>x</t>
        </is>
      </c>
      <c r="G218" s="88" t="inlineStr">
        <is>
          <t>x</t>
        </is>
      </c>
      <c r="H218" s="701" t="inlineStr">
        <is>
          <t>源宝树</t>
        </is>
      </c>
      <c r="I218" s="1104" t="inlineStr">
        <is>
          <t>被动增加</t>
        </is>
      </c>
      <c r="J218" s="389" t="inlineStr">
        <is>
          <t>属性规律</t>
        </is>
      </c>
      <c r="K218" s="474" t="n"/>
      <c r="L218" s="389" t="inlineStr">
        <is>
          <t>温养次数</t>
        </is>
      </c>
      <c r="M218" s="1412" t="inlineStr">
        <is>
          <t>18000</t>
        </is>
      </c>
    </row>
    <row r="219" ht="24" customHeight="1">
      <c r="A219" s="741" t="inlineStr">
        <is>
          <t>5级</t>
        </is>
      </c>
      <c r="B219" s="82" t="inlineStr">
        <is>
          <t>277</t>
        </is>
      </c>
      <c r="C219" s="83">
        <f>ROUNDUP(B219/5,0)</f>
        <v/>
      </c>
      <c r="D219" s="84">
        <f>ROUNDUP(B219/13,0)</f>
        <v/>
      </c>
      <c r="E219" s="239" t="inlineStr">
        <is>
          <t>√</t>
        </is>
      </c>
      <c r="F219" s="87" t="inlineStr">
        <is>
          <t>x</t>
        </is>
      </c>
      <c r="G219" s="708" t="inlineStr">
        <is>
          <t>x</t>
        </is>
      </c>
      <c r="H219" s="234" t="inlineStr">
        <is>
          <t>战斗力</t>
        </is>
      </c>
      <c r="I219" s="340">
        <f>IF($M$218&gt;=1,ROUNDDOWN(1+($M$218-1)/160,0)*1,0)</f>
        <v/>
      </c>
      <c r="J219" s="766" t="inlineStr">
        <is>
          <t>温养    1次以后每温养160次增加 1 点战斗力</t>
        </is>
      </c>
      <c r="K219" s="123" t="n"/>
      <c r="L219" s="123" t="n"/>
      <c r="M219" s="124" t="n"/>
    </row>
    <row r="220" ht="24" customHeight="1">
      <c r="A220" s="741" t="inlineStr">
        <is>
          <t>6级</t>
        </is>
      </c>
      <c r="B220" s="82" t="inlineStr">
        <is>
          <t>465</t>
        </is>
      </c>
      <c r="C220" s="83">
        <f>ROUNDUP(B220/5,0)</f>
        <v/>
      </c>
      <c r="D220" s="84">
        <f>ROUNDUP(B220/13,0)</f>
        <v/>
      </c>
      <c r="E220" s="239" t="inlineStr">
        <is>
          <t>√</t>
        </is>
      </c>
      <c r="F220" s="83" t="inlineStr">
        <is>
          <t>√</t>
        </is>
      </c>
      <c r="G220" s="708" t="inlineStr">
        <is>
          <t>x</t>
        </is>
      </c>
      <c r="H220" s="82" t="inlineStr">
        <is>
          <t>生命值</t>
        </is>
      </c>
      <c r="I220" s="83">
        <f>IF($M$218&gt;=1,ROUNDDOWN(1+($M$218-1)/160,0)*10,0)</f>
        <v/>
      </c>
      <c r="J220" s="1413" t="inlineStr">
        <is>
          <t>温养    1次以后每温养160次增加10点生命值</t>
        </is>
      </c>
      <c r="K220" s="129" t="n"/>
      <c r="L220" s="129" t="n"/>
      <c r="M220" s="130" t="n"/>
    </row>
    <row r="221" ht="24" customHeight="1">
      <c r="A221" s="741" t="inlineStr">
        <is>
          <t>7级</t>
        </is>
      </c>
      <c r="B221" s="82" t="inlineStr">
        <is>
          <t>725</t>
        </is>
      </c>
      <c r="C221" s="83">
        <f>ROUNDUP(B221/5,0)</f>
        <v/>
      </c>
      <c r="D221" s="84">
        <f>ROUNDUP(B221/13,0)</f>
        <v/>
      </c>
      <c r="E221" s="239" t="inlineStr">
        <is>
          <t>√</t>
        </is>
      </c>
      <c r="F221" s="83" t="inlineStr">
        <is>
          <t>√</t>
        </is>
      </c>
      <c r="G221" s="708" t="inlineStr">
        <is>
          <t>x</t>
        </is>
      </c>
      <c r="H221" s="82" t="inlineStr">
        <is>
          <t>力量值</t>
        </is>
      </c>
      <c r="I221" s="83">
        <f>IF($M$218&gt;=10,ROUNDDOWN(1+($M$218-10)/180,0),0)</f>
        <v/>
      </c>
      <c r="J221" s="1413" t="inlineStr">
        <is>
          <t>温养  10次以后每温养180次增加 1 点力量值</t>
        </is>
      </c>
      <c r="K221" s="129" t="n"/>
      <c r="L221" s="129" t="n"/>
      <c r="M221" s="130" t="n"/>
    </row>
    <row r="222" ht="24" customHeight="1">
      <c r="A222" s="741" t="inlineStr">
        <is>
          <t>8级</t>
        </is>
      </c>
      <c r="B222" s="82" t="inlineStr">
        <is>
          <t>1084</t>
        </is>
      </c>
      <c r="C222" s="83">
        <f>ROUNDUP(B222/5,0)</f>
        <v/>
      </c>
      <c r="D222" s="84">
        <f>ROUNDUP(B222/13,0)</f>
        <v/>
      </c>
      <c r="E222" s="239" t="inlineStr">
        <is>
          <t>√</t>
        </is>
      </c>
      <c r="F222" s="83" t="inlineStr">
        <is>
          <t>√</t>
        </is>
      </c>
      <c r="G222" s="222" t="inlineStr">
        <is>
          <t>√</t>
        </is>
      </c>
      <c r="H222" s="82" t="inlineStr">
        <is>
          <t>敏捷值</t>
        </is>
      </c>
      <c r="I222" s="83">
        <f>IF($M$218&gt;=20,ROUNDDOWN(1+($M$218-20)/200,0),0)</f>
        <v/>
      </c>
      <c r="J222" s="1413" t="inlineStr">
        <is>
          <t>温养  20次以后每温养200次增加 1 点敏捷值</t>
        </is>
      </c>
      <c r="K222" s="129" t="n"/>
      <c r="L222" s="129" t="n"/>
      <c r="M222" s="130" t="n"/>
    </row>
    <row r="223" ht="24" customHeight="1">
      <c r="A223" s="741" t="inlineStr">
        <is>
          <t>9级</t>
        </is>
      </c>
      <c r="B223" s="82" t="inlineStr">
        <is>
          <t>1586</t>
        </is>
      </c>
      <c r="C223" s="83">
        <f>ROUNDUP(B223/5,0)</f>
        <v/>
      </c>
      <c r="D223" s="84">
        <f>ROUNDUP(B223/13,0)</f>
        <v/>
      </c>
      <c r="E223" s="239" t="inlineStr">
        <is>
          <t>√</t>
        </is>
      </c>
      <c r="F223" s="83" t="inlineStr">
        <is>
          <t>√</t>
        </is>
      </c>
      <c r="G223" s="222" t="inlineStr">
        <is>
          <t>√</t>
        </is>
      </c>
      <c r="H223" s="82" t="inlineStr">
        <is>
          <t>速度值</t>
        </is>
      </c>
      <c r="I223" s="83">
        <f>IF($M$218&gt;=30,ROUNDDOWN(1+($M$218-30)/220,0),0)</f>
        <v/>
      </c>
      <c r="J223" s="1413" t="inlineStr">
        <is>
          <t>温养  30次以后每温养220次增加 1 点速度值</t>
        </is>
      </c>
      <c r="K223" s="129" t="n"/>
      <c r="L223" s="129" t="n"/>
      <c r="M223" s="130" t="n"/>
    </row>
    <row r="224" ht="24" customHeight="1">
      <c r="A224" s="741" t="inlineStr">
        <is>
          <t>10级</t>
        </is>
      </c>
      <c r="B224" s="82" t="inlineStr">
        <is>
          <t>2319</t>
        </is>
      </c>
      <c r="C224" s="83">
        <f>ROUNDUP(B224/5,0)</f>
        <v/>
      </c>
      <c r="D224" s="84">
        <f>ROUNDUP(B224/13,0)</f>
        <v/>
      </c>
      <c r="E224" s="239" t="inlineStr">
        <is>
          <t>√</t>
        </is>
      </c>
      <c r="F224" s="83" t="inlineStr">
        <is>
          <t>√</t>
        </is>
      </c>
      <c r="G224" s="222" t="inlineStr">
        <is>
          <t>√</t>
        </is>
      </c>
      <c r="H224" s="82" t="inlineStr">
        <is>
          <t>大武腐蚀</t>
        </is>
      </c>
      <c r="I224" s="83">
        <f>IF($M$218&gt;=50,ROUNDDOWN(1+($M$218-50)/420,0),0)</f>
        <v/>
      </c>
      <c r="J224" s="1413" t="inlineStr">
        <is>
          <t>温养  50次以后每温养420次增加 1 点大武腐蚀</t>
        </is>
      </c>
      <c r="K224" s="129" t="n"/>
      <c r="L224" s="129" t="n"/>
      <c r="M224" s="130" t="n"/>
    </row>
    <row r="225" ht="24" customHeight="1">
      <c r="A225" s="741" t="inlineStr">
        <is>
          <t>11级</t>
        </is>
      </c>
      <c r="B225" s="82" t="inlineStr">
        <is>
          <t>3300</t>
        </is>
      </c>
      <c r="C225" s="83">
        <f>ROUNDUP(B225/5,0)</f>
        <v/>
      </c>
      <c r="D225" s="84">
        <f>ROUNDUP(B225/13,0)</f>
        <v/>
      </c>
      <c r="E225" s="239" t="inlineStr">
        <is>
          <t>√</t>
        </is>
      </c>
      <c r="F225" s="83" t="inlineStr">
        <is>
          <t>√</t>
        </is>
      </c>
      <c r="G225" s="222" t="inlineStr">
        <is>
          <t>√</t>
        </is>
      </c>
      <c r="H225" s="82" t="inlineStr">
        <is>
          <t>中武腐蚀</t>
        </is>
      </c>
      <c r="I225" s="83">
        <f>IF($M$218&gt;=80,ROUNDDOWN(1+($M$218-80)/420,0),0)</f>
        <v/>
      </c>
      <c r="J225" s="1413" t="inlineStr">
        <is>
          <t>温养  80次以后每温养420次增加 1 点中武腐蚀</t>
        </is>
      </c>
      <c r="K225" s="129" t="n"/>
      <c r="L225" s="129" t="n"/>
      <c r="M225" s="130" t="n"/>
    </row>
    <row r="226" ht="24" customHeight="1">
      <c r="A226" s="741" t="inlineStr">
        <is>
          <t>12级</t>
        </is>
      </c>
      <c r="B226" s="82" t="inlineStr">
        <is>
          <t>4695</t>
        </is>
      </c>
      <c r="C226" s="83">
        <f>ROUNDUP(B226/5,0)</f>
        <v/>
      </c>
      <c r="D226" s="84">
        <f>ROUNDUP(B226/13,0)</f>
        <v/>
      </c>
      <c r="E226" s="239" t="inlineStr">
        <is>
          <t>√</t>
        </is>
      </c>
      <c r="F226" s="83" t="inlineStr">
        <is>
          <t>√</t>
        </is>
      </c>
      <c r="G226" s="222" t="inlineStr">
        <is>
          <t>√</t>
        </is>
      </c>
      <c r="H226" s="82" t="inlineStr">
        <is>
          <t>小武腐蚀</t>
        </is>
      </c>
      <c r="I226" s="83">
        <f>IF($M$218&gt;=120,ROUNDDOWN(1+($M$218-120)/420,0),0)</f>
        <v/>
      </c>
      <c r="J226" s="1413" t="inlineStr">
        <is>
          <t>温养120次以后每温养420次增加 1 点小武腐蚀</t>
        </is>
      </c>
      <c r="K226" s="129" t="n"/>
      <c r="L226" s="129" t="n"/>
      <c r="M226" s="130" t="n"/>
    </row>
    <row r="227" ht="24" customHeight="1">
      <c r="A227" s="741" t="inlineStr">
        <is>
          <t>13级</t>
        </is>
      </c>
      <c r="B227" s="82" t="inlineStr">
        <is>
          <t>6598</t>
        </is>
      </c>
      <c r="C227" s="83">
        <f>ROUNDUP(B227/5,0)</f>
        <v/>
      </c>
      <c r="D227" s="84">
        <f>ROUNDUP(B227/13,0)</f>
        <v/>
      </c>
      <c r="E227" s="285" t="inlineStr">
        <is>
          <t>x</t>
        </is>
      </c>
      <c r="F227" s="83" t="inlineStr">
        <is>
          <t>√</t>
        </is>
      </c>
      <c r="G227" s="222" t="inlineStr">
        <is>
          <t>√</t>
        </is>
      </c>
      <c r="H227" s="82" t="inlineStr">
        <is>
          <t>投掷腐蚀</t>
        </is>
      </c>
      <c r="I227" s="83">
        <f>IF($M$218&gt;=160,ROUNDDOWN(1+($M$218-160)/420,0),0)</f>
        <v/>
      </c>
      <c r="J227" s="1413" t="inlineStr">
        <is>
          <t>温养160次以后每温养420次增加 1 点投掷腐蚀</t>
        </is>
      </c>
      <c r="K227" s="129" t="n"/>
      <c r="L227" s="129" t="n"/>
      <c r="M227" s="130" t="n"/>
    </row>
    <row r="228" ht="24" customHeight="1">
      <c r="A228" s="741" t="inlineStr">
        <is>
          <t>14级</t>
        </is>
      </c>
      <c r="B228" s="82" t="inlineStr">
        <is>
          <t>9264</t>
        </is>
      </c>
      <c r="C228" s="83">
        <f>ROUNDUP(B228/5,0)</f>
        <v/>
      </c>
      <c r="D228" s="84">
        <f>ROUNDUP(B228/13,0)</f>
        <v/>
      </c>
      <c r="E228" s="285" t="inlineStr">
        <is>
          <t>x</t>
        </is>
      </c>
      <c r="F228" s="83" t="inlineStr">
        <is>
          <t>√</t>
        </is>
      </c>
      <c r="G228" s="222" t="inlineStr">
        <is>
          <t>√</t>
        </is>
      </c>
      <c r="H228" s="82" t="inlineStr">
        <is>
          <t>大武抵御</t>
        </is>
      </c>
      <c r="I228" s="83">
        <f>IF($M$218&gt;=200,ROUNDDOWN(1+($M$218-200)/420,0),0)</f>
        <v/>
      </c>
      <c r="J228" s="1413" t="inlineStr">
        <is>
          <t>温养200次以后每温养420次增加 1 点大武抵御</t>
        </is>
      </c>
      <c r="K228" s="129" t="n"/>
      <c r="L228" s="129" t="n"/>
      <c r="M228" s="130" t="n"/>
    </row>
    <row r="229" ht="24" customHeight="1">
      <c r="A229" s="1308" t="inlineStr">
        <is>
          <t>15级</t>
        </is>
      </c>
      <c r="B229" s="678" t="inlineStr">
        <is>
          <t>x</t>
        </is>
      </c>
      <c r="C229" s="66" t="inlineStr">
        <is>
          <t>x</t>
        </is>
      </c>
      <c r="D229" s="67" t="inlineStr">
        <is>
          <t>x</t>
        </is>
      </c>
      <c r="E229" s="679" t="inlineStr">
        <is>
          <t>x</t>
        </is>
      </c>
      <c r="F229" s="66" t="inlineStr">
        <is>
          <t>x</t>
        </is>
      </c>
      <c r="G229" s="687" t="inlineStr">
        <is>
          <t>√</t>
        </is>
      </c>
      <c r="H229" s="82" t="inlineStr">
        <is>
          <t>中武抵御</t>
        </is>
      </c>
      <c r="I229" s="83">
        <f>IF($M$218&gt;=240,ROUNDDOWN(1+($M$218-240)/420,0),0)</f>
        <v/>
      </c>
      <c r="J229" s="1413" t="inlineStr">
        <is>
          <t>温养240次以后每温养420次增加 1 点中武抵御</t>
        </is>
      </c>
      <c r="K229" s="129" t="n"/>
      <c r="L229" s="129" t="n"/>
      <c r="M229" s="130" t="n"/>
    </row>
    <row r="230" ht="24" customHeight="1">
      <c r="A230" s="661" t="inlineStr">
        <is>
          <t>经验获取</t>
        </is>
      </c>
      <c r="B230" s="234" t="inlineStr">
        <is>
          <t>每日登录1次： 5经验</t>
        </is>
      </c>
      <c r="C230" s="123" t="n"/>
      <c r="D230" s="124" t="n"/>
      <c r="E230" s="234" t="inlineStr">
        <is>
          <t>每日领奖从打钩的奖励池里随机</t>
        </is>
      </c>
      <c r="F230" s="123" t="n"/>
      <c r="G230" s="124" t="n"/>
      <c r="H230" s="239" t="inlineStr">
        <is>
          <t>小武抵御</t>
        </is>
      </c>
      <c r="I230" s="83">
        <f>IF($M$218&gt;=280,ROUNDDOWN(1+($M$218-280)/420,0),0)</f>
        <v/>
      </c>
      <c r="J230" s="1413" t="inlineStr">
        <is>
          <t>温养280次以后每温养420次增加 1 点小武抵御</t>
        </is>
      </c>
      <c r="K230" s="129" t="n"/>
      <c r="L230" s="129" t="n"/>
      <c r="M230" s="130" t="n"/>
    </row>
    <row r="231" ht="24" customHeight="1">
      <c r="A231" s="11" t="n"/>
      <c r="B231" s="89" t="inlineStr">
        <is>
          <t>每日消耗1鹅币：8经验</t>
        </is>
      </c>
      <c r="C231" s="135" t="n"/>
      <c r="D231" s="136" t="n"/>
      <c r="E231" s="89" t="inlineStr">
        <is>
          <t>随机到高级池子的概率随等级递增</t>
        </is>
      </c>
      <c r="F231" s="135" t="n"/>
      <c r="G231" s="136" t="n"/>
      <c r="H231" s="268" t="inlineStr">
        <is>
          <t>投掷抵御</t>
        </is>
      </c>
      <c r="I231" s="90">
        <f>IF($M$218&gt;=320,ROUNDDOWN(1+($M$218-320)/420,0),0)</f>
        <v/>
      </c>
      <c r="J231" s="1414" t="inlineStr">
        <is>
          <t>温养320次以后每温养420次增加 1 点投掷抵御</t>
        </is>
      </c>
      <c r="K231" s="135" t="n"/>
      <c r="L231" s="135" t="n"/>
      <c r="M231" s="136" t="n"/>
    </row>
  </sheetData>
  <mergeCells count="58">
    <mergeCell ref="F4:M4"/>
    <mergeCell ref="E230:G230"/>
    <mergeCell ref="E205:G205"/>
    <mergeCell ref="B231:D231"/>
    <mergeCell ref="C4:C5"/>
    <mergeCell ref="E206:G208"/>
    <mergeCell ref="E4:E5"/>
    <mergeCell ref="J223:M223"/>
    <mergeCell ref="A209:A211"/>
    <mergeCell ref="A171:M171"/>
    <mergeCell ref="B2:B3"/>
    <mergeCell ref="A72:M72"/>
    <mergeCell ref="D2:D3"/>
    <mergeCell ref="A206:A208"/>
    <mergeCell ref="K209:M211"/>
    <mergeCell ref="B205:D205"/>
    <mergeCell ref="F1:L1"/>
    <mergeCell ref="J228:M228"/>
    <mergeCell ref="B230:D230"/>
    <mergeCell ref="F3:M3"/>
    <mergeCell ref="J219:M219"/>
    <mergeCell ref="D4:D5"/>
    <mergeCell ref="J231:M231"/>
    <mergeCell ref="J224:M224"/>
    <mergeCell ref="A39:M39"/>
    <mergeCell ref="F5:M5"/>
    <mergeCell ref="C2:C3"/>
    <mergeCell ref="E2:E3"/>
    <mergeCell ref="J227:M227"/>
    <mergeCell ref="J230:M230"/>
    <mergeCell ref="F2:M2"/>
    <mergeCell ref="A138:M138"/>
    <mergeCell ref="E231:G231"/>
    <mergeCell ref="J220:M220"/>
    <mergeCell ref="J218:K218"/>
    <mergeCell ref="J229:M229"/>
    <mergeCell ref="A2:A5"/>
    <mergeCell ref="A6:M6"/>
    <mergeCell ref="K206:M208"/>
    <mergeCell ref="B212:M212"/>
    <mergeCell ref="B206:D208"/>
    <mergeCell ref="K205:M205"/>
    <mergeCell ref="J222:M222"/>
    <mergeCell ref="J226:M226"/>
    <mergeCell ref="H209:J211"/>
    <mergeCell ref="B1:E1"/>
    <mergeCell ref="J214:K214"/>
    <mergeCell ref="B4:B5"/>
    <mergeCell ref="H205:J205"/>
    <mergeCell ref="J225:M225"/>
    <mergeCell ref="H206:J208"/>
    <mergeCell ref="A105:M105"/>
    <mergeCell ref="A230:A231"/>
    <mergeCell ref="B209:D211"/>
    <mergeCell ref="J221:M221"/>
    <mergeCell ref="A204:M204"/>
    <mergeCell ref="E209:G211"/>
    <mergeCell ref="A213:M213"/>
  </mergeCells>
  <hyperlinks>
    <hyperlink xmlns:r="http://schemas.openxmlformats.org/officeDocument/2006/relationships" ref="A1" r:id="rId1"/>
    <hyperlink xmlns:r="http://schemas.openxmlformats.org/officeDocument/2006/relationships" ref="B1" r:id="rId2"/>
    <hyperlink xmlns:r="http://schemas.openxmlformats.org/officeDocument/2006/relationships" ref="B2" r:id="rId3"/>
    <hyperlink xmlns:r="http://schemas.openxmlformats.org/officeDocument/2006/relationships" ref="C2" r:id="rId4"/>
    <hyperlink xmlns:r="http://schemas.openxmlformats.org/officeDocument/2006/relationships" ref="D2" r:id="rId5"/>
    <hyperlink xmlns:r="http://schemas.openxmlformats.org/officeDocument/2006/relationships" ref="E2" r:id="rId6"/>
    <hyperlink xmlns:r="http://schemas.openxmlformats.org/officeDocument/2006/relationships" ref="B4" r:id="rId7"/>
    <hyperlink xmlns:r="http://schemas.openxmlformats.org/officeDocument/2006/relationships" ref="C4" r:id="rId8"/>
    <hyperlink xmlns:r="http://schemas.openxmlformats.org/officeDocument/2006/relationships" ref="D4" r:id="rId9"/>
    <hyperlink xmlns:r="http://schemas.openxmlformats.org/officeDocument/2006/relationships" ref="E4" r:id="rId10"/>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85"/>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s>
  <sheetData>
    <row r="1" ht="24" customHeight="1">
      <c r="A1" s="1101" t="inlineStr">
        <is>
          <t>龙凰之境</t>
        </is>
      </c>
      <c r="B1" s="388" t="inlineStr">
        <is>
          <t>名称</t>
        </is>
      </c>
      <c r="C1" s="3" t="n"/>
      <c r="D1" s="3" t="n"/>
      <c r="E1" s="3" t="n"/>
      <c r="F1" s="24" t="inlineStr">
        <is>
          <t>祝福详情：凰玉进度模式，永久有效，暂无活动。</t>
        </is>
      </c>
      <c r="G1" s="56" t="n"/>
      <c r="H1" s="56" t="n"/>
      <c r="I1" s="56" t="n"/>
      <c r="J1" s="56" t="n"/>
      <c r="K1" s="56" t="n"/>
      <c r="L1" s="56" t="n"/>
    </row>
    <row r="2" ht="24" customHeight="1">
      <c r="A2" s="1415" t="inlineStr">
        <is>
          <t>凰髓
凰火
龙玉</t>
        </is>
      </c>
      <c r="B2" s="1392" t="inlineStr">
        <is>
          <t>求凰玉</t>
        </is>
      </c>
      <c r="C2" s="848" t="inlineStr">
        <is>
          <t>真凰玉</t>
        </is>
      </c>
      <c r="D2" s="848" t="inlineStr">
        <is>
          <t>观凰玉</t>
        </is>
      </c>
      <c r="E2" s="1416" t="inlineStr">
        <is>
          <t>龙吟破阵</t>
        </is>
      </c>
      <c r="F2" s="1178" t="inlineStr">
        <is>
          <t>基础祝福：固定2点进度值。凰髓200斗豆。凰火3鹅币。龙玉100斗豆/斗币。</t>
        </is>
      </c>
      <c r="G2" s="158" t="n"/>
      <c r="H2" s="158" t="n"/>
      <c r="I2" s="158" t="n"/>
      <c r="J2" s="158" t="n"/>
      <c r="K2" s="158" t="n"/>
      <c r="L2" s="158" t="n"/>
      <c r="M2" s="320" t="n"/>
    </row>
    <row r="3" ht="24" customHeight="1">
      <c r="A3" s="11" t="n"/>
      <c r="B3" s="553" t="n"/>
      <c r="C3" s="1124" t="n"/>
      <c r="D3" s="1124" t="n"/>
      <c r="E3" s="597" t="n"/>
      <c r="F3" s="1254" t="inlineStr">
        <is>
          <t>春节祝福：固定2点进度值。凰髓200斗豆。凰火3鹅币。龙玉100斗豆/斗币。</t>
        </is>
      </c>
      <c r="G3" s="158" t="n"/>
      <c r="H3" s="158" t="n"/>
      <c r="I3" s="158" t="n"/>
      <c r="J3" s="158" t="n"/>
      <c r="K3" s="158" t="n"/>
      <c r="L3" s="158" t="n"/>
      <c r="M3" s="159" t="n"/>
    </row>
    <row r="4" ht="24" customHeight="1">
      <c r="A4" s="11" t="n"/>
      <c r="B4" s="1305" t="inlineStr">
        <is>
          <t>幽凰玉</t>
        </is>
      </c>
      <c r="C4" s="639" t="inlineStr">
        <is>
          <t>净凰玉</t>
        </is>
      </c>
      <c r="D4" s="639" t="inlineStr">
        <is>
          <t>衍凰玉</t>
        </is>
      </c>
      <c r="E4" s="1417" t="inlineStr">
        <is>
          <t>龙凰云集</t>
        </is>
      </c>
      <c r="F4" s="1254" t="inlineStr">
        <is>
          <t>周年祝福：固定2点进度值。凰髓200斗豆。凰火3鹅币。龙玉100斗豆/斗币。</t>
        </is>
      </c>
      <c r="G4" s="158" t="n"/>
      <c r="H4" s="158" t="n"/>
      <c r="I4" s="158" t="n"/>
      <c r="J4" s="158" t="n"/>
      <c r="K4" s="158" t="n"/>
      <c r="L4" s="158" t="n"/>
      <c r="M4" s="159" t="n"/>
    </row>
    <row r="5" ht="24" customHeight="1">
      <c r="A5" s="16" t="n"/>
      <c r="B5" s="553" t="n"/>
      <c r="C5" s="1124" t="n"/>
      <c r="D5" s="1124" t="n"/>
      <c r="E5" s="597" t="n"/>
      <c r="F5" s="1394" t="inlineStr">
        <is>
          <t>中秋祝福：固定2点进度值。凰髓200斗豆。凰火3鹅币。龙玉100斗豆/斗币。</t>
        </is>
      </c>
      <c r="G5" s="270" t="n"/>
      <c r="H5" s="270" t="n"/>
      <c r="I5" s="270" t="n"/>
      <c r="J5" s="270" t="n"/>
      <c r="K5" s="270" t="n"/>
      <c r="L5" s="270" t="n"/>
      <c r="M5" s="510" t="n"/>
    </row>
    <row r="6" ht="24" customHeight="1">
      <c r="A6" s="151" t="inlineStr"/>
    </row>
    <row r="7" ht="24" customHeight="1">
      <c r="A7" s="202" t="inlineStr">
        <is>
          <t>凰玉</t>
        </is>
      </c>
      <c r="B7" s="227" t="inlineStr">
        <is>
          <t>战斗力</t>
        </is>
      </c>
      <c r="C7" s="227" t="inlineStr">
        <is>
          <t>进度值</t>
        </is>
      </c>
      <c r="D7" s="227" t="inlineStr">
        <is>
          <t>单次材料</t>
        </is>
      </c>
      <c r="E7" s="206" t="inlineStr">
        <is>
          <t>满值材料</t>
        </is>
      </c>
      <c r="F7" s="24" t="inlineStr">
        <is>
          <t>效果说明</t>
        </is>
      </c>
      <c r="G7" s="56" t="n"/>
      <c r="H7" s="56" t="n"/>
      <c r="I7" s="56" t="n"/>
      <c r="J7" s="56" t="n"/>
      <c r="K7" s="56" t="n"/>
      <c r="L7" s="56" t="n"/>
      <c r="M7" s="56" t="n"/>
    </row>
    <row r="8" ht="24" customHeight="1">
      <c r="A8" s="664" t="inlineStr">
        <is>
          <t>0级</t>
        </is>
      </c>
      <c r="B8" s="319" t="inlineStr">
        <is>
          <t>0</t>
        </is>
      </c>
      <c r="C8" s="74" t="inlineStr">
        <is>
          <t>100</t>
        </is>
      </c>
      <c r="D8" s="74" t="inlineStr">
        <is>
          <t>1</t>
        </is>
      </c>
      <c r="E8" s="770">
        <f>ROUNDUP((C8/2),0)*D8</f>
        <v/>
      </c>
      <c r="F8" s="830" t="inlineStr">
        <is>
          <t>每种凰玉等级到达5、10、15级时会从对应词条库中随机获得一个1档词条；
消耗凰火可对未加锁词条的种类或档级进行刷新，刷新后可自选保留或替换原词条；
所有词条都有1-10档，档位越高数值越高，但只有凰玉15级以上才可随机到10档满品。</t>
        </is>
      </c>
    </row>
    <row r="9" ht="24" customHeight="1">
      <c r="A9" s="393" t="inlineStr">
        <is>
          <t>1级</t>
        </is>
      </c>
      <c r="B9" s="85" t="inlineStr">
        <is>
          <t>2</t>
        </is>
      </c>
      <c r="C9" s="86" t="inlineStr">
        <is>
          <t>200</t>
        </is>
      </c>
      <c r="D9" s="86" t="inlineStr">
        <is>
          <t>1</t>
        </is>
      </c>
      <c r="E9" s="1418">
        <f>ROUNDUP((C9/2),0)*D9</f>
        <v/>
      </c>
      <c r="F9" s="11" t="n"/>
    </row>
    <row r="10" ht="24" customHeight="1">
      <c r="A10" s="393" t="inlineStr">
        <is>
          <t>2级</t>
        </is>
      </c>
      <c r="B10" s="85" t="inlineStr">
        <is>
          <t>4</t>
        </is>
      </c>
      <c r="C10" s="86" t="inlineStr">
        <is>
          <t>400</t>
        </is>
      </c>
      <c r="D10" s="768" t="inlineStr">
        <is>
          <t>1</t>
        </is>
      </c>
      <c r="E10" s="1418">
        <f>ROUNDUP((C10/2),0)*D10</f>
        <v/>
      </c>
      <c r="F10" s="11" t="n"/>
    </row>
    <row r="11" ht="24" customHeight="1">
      <c r="A11" s="393" t="inlineStr">
        <is>
          <t>3级</t>
        </is>
      </c>
      <c r="B11" s="85" t="inlineStr">
        <is>
          <t>6</t>
        </is>
      </c>
      <c r="C11" s="86" t="inlineStr">
        <is>
          <t>600</t>
        </is>
      </c>
      <c r="D11" s="86" t="inlineStr">
        <is>
          <t>1</t>
        </is>
      </c>
      <c r="E11" s="1418">
        <f>ROUNDUP((C11/2),0)*D11</f>
        <v/>
      </c>
      <c r="F11" s="81" t="inlineStr">
        <is>
          <t>求凰玉词条满品效果：（九选一）
生命+300，力量+30，速度+30，固伤+55，固减+55，
中武穿透+30.0%，中武抗穿+30.0%，中型抵御+26，中型腐蚀+26</t>
        </is>
      </c>
      <c r="G11" s="3" t="n"/>
      <c r="H11" s="3" t="n"/>
      <c r="I11" s="3" t="n"/>
      <c r="J11" s="3" t="n"/>
      <c r="K11" s="3" t="n"/>
      <c r="L11" s="3" t="n"/>
      <c r="M11" s="3" t="n"/>
    </row>
    <row r="12" ht="24" customHeight="1">
      <c r="A12" s="393" t="inlineStr">
        <is>
          <t>4级</t>
        </is>
      </c>
      <c r="B12" s="85" t="inlineStr">
        <is>
          <t>9</t>
        </is>
      </c>
      <c r="C12" s="86" t="inlineStr">
        <is>
          <t>800</t>
        </is>
      </c>
      <c r="D12" s="86" t="inlineStr">
        <is>
          <t>1</t>
        </is>
      </c>
      <c r="E12" s="1418">
        <f>ROUNDUP((C12/2),0)*D12</f>
        <v/>
      </c>
      <c r="F12" s="11" t="n"/>
    </row>
    <row r="13" ht="24" customHeight="1">
      <c r="A13" s="393" t="inlineStr">
        <is>
          <t>5级</t>
        </is>
      </c>
      <c r="B13" s="85" t="inlineStr">
        <is>
          <t>12</t>
        </is>
      </c>
      <c r="C13" s="86" t="inlineStr">
        <is>
          <t>1000</t>
        </is>
      </c>
      <c r="D13" s="86" t="inlineStr">
        <is>
          <t>1</t>
        </is>
      </c>
      <c r="E13" s="1418">
        <f>ROUNDUP((C13/2),0)*D13</f>
        <v/>
      </c>
      <c r="F13" s="11" t="n"/>
    </row>
    <row r="14" ht="24" customHeight="1">
      <c r="A14" s="393" t="inlineStr">
        <is>
          <t>6级</t>
        </is>
      </c>
      <c r="B14" s="85" t="inlineStr">
        <is>
          <t>16</t>
        </is>
      </c>
      <c r="C14" s="86" t="inlineStr">
        <is>
          <t>1300</t>
        </is>
      </c>
      <c r="D14" s="86" t="inlineStr">
        <is>
          <t>1</t>
        </is>
      </c>
      <c r="E14" s="1418">
        <f>ROUNDUP((C14/2),0)*D14</f>
        <v/>
      </c>
      <c r="F14" s="81" t="inlineStr">
        <is>
          <t>真凰玉词条满品效果：（九选一）
生命+300，敏捷+30，速度+30，暴击伤害+55.0%，抗暴伤害+55.0%，
小武穿透+30.0%，小武抗穿+30.0%，小型抵御+26，小型腐蚀+26</t>
        </is>
      </c>
      <c r="G14" s="3" t="n"/>
      <c r="H14" s="3" t="n"/>
      <c r="I14" s="3" t="n"/>
      <c r="J14" s="3" t="n"/>
      <c r="K14" s="3" t="n"/>
      <c r="L14" s="3" t="n"/>
      <c r="M14" s="3" t="n"/>
    </row>
    <row r="15" ht="24" customHeight="1">
      <c r="A15" s="393" t="inlineStr">
        <is>
          <t>7级</t>
        </is>
      </c>
      <c r="B15" s="82" t="inlineStr">
        <is>
          <t>20</t>
        </is>
      </c>
      <c r="C15" s="807" t="inlineStr">
        <is>
          <t>1500</t>
        </is>
      </c>
      <c r="D15" s="704" t="inlineStr">
        <is>
          <t>1</t>
        </is>
      </c>
      <c r="E15" s="1419">
        <f>ROUNDUP((C15/2),0)*D15</f>
        <v/>
      </c>
      <c r="F15" s="11" t="n"/>
    </row>
    <row r="16" ht="24" customHeight="1">
      <c r="A16" s="393" t="inlineStr">
        <is>
          <t>8级</t>
        </is>
      </c>
      <c r="B16" s="85" t="inlineStr">
        <is>
          <t>25</t>
        </is>
      </c>
      <c r="C16" s="704" t="inlineStr">
        <is>
          <t>2000</t>
        </is>
      </c>
      <c r="D16" s="704" t="inlineStr">
        <is>
          <t>1</t>
        </is>
      </c>
      <c r="E16" s="1419">
        <f>ROUNDUP((C16/2),0)*D16</f>
        <v/>
      </c>
      <c r="F16" s="11" t="n"/>
    </row>
    <row r="17" ht="24" customHeight="1">
      <c r="A17" s="393" t="inlineStr">
        <is>
          <t>9级</t>
        </is>
      </c>
      <c r="B17" s="85" t="inlineStr">
        <is>
          <t>30</t>
        </is>
      </c>
      <c r="C17" s="704" t="inlineStr">
        <is>
          <t>2400</t>
        </is>
      </c>
      <c r="D17" s="704" t="inlineStr">
        <is>
          <t>1</t>
        </is>
      </c>
      <c r="E17" s="1419">
        <f>ROUNDUP((C17/2),0)*D17</f>
        <v/>
      </c>
      <c r="F17" s="81" t="inlineStr">
        <is>
          <t>观凰玉词条满品效果：（九选一）
生命+300，力量+30，敏捷+30，门武伤害+30.0%，门武减免+30.0%，
大武穿透+30.0%，大武抗穿+30.0%，大型抵御+26，大型腐蚀+26</t>
        </is>
      </c>
      <c r="G17" s="3" t="n"/>
      <c r="H17" s="3" t="n"/>
      <c r="I17" s="3" t="n"/>
      <c r="J17" s="3" t="n"/>
      <c r="K17" s="3" t="n"/>
      <c r="L17" s="3" t="n"/>
      <c r="M17" s="3" t="n"/>
    </row>
    <row r="18" ht="24" customHeight="1">
      <c r="A18" s="393" t="inlineStr">
        <is>
          <t>10级</t>
        </is>
      </c>
      <c r="B18" s="85" t="inlineStr">
        <is>
          <t>35</t>
        </is>
      </c>
      <c r="C18" s="86" t="inlineStr">
        <is>
          <t>2800</t>
        </is>
      </c>
      <c r="D18" s="86" t="inlineStr">
        <is>
          <t>1</t>
        </is>
      </c>
      <c r="E18" s="1418">
        <f>ROUNDUP((C18/2),0)*D18</f>
        <v/>
      </c>
      <c r="F18" s="11" t="n"/>
    </row>
    <row r="19" ht="24" customHeight="1">
      <c r="A19" s="393" t="inlineStr">
        <is>
          <t>11级</t>
        </is>
      </c>
      <c r="B19" s="82" t="inlineStr">
        <is>
          <t>40</t>
        </is>
      </c>
      <c r="C19" s="83" t="inlineStr">
        <is>
          <t>3300</t>
        </is>
      </c>
      <c r="D19" s="86" t="inlineStr">
        <is>
          <t>1</t>
        </is>
      </c>
      <c r="E19" s="1418">
        <f>ROUNDUP((C19/2),0)*D19</f>
        <v/>
      </c>
      <c r="F19" s="11" t="n"/>
    </row>
    <row r="20" ht="24" customHeight="1">
      <c r="A20" s="393" t="inlineStr">
        <is>
          <t>12级</t>
        </is>
      </c>
      <c r="B20" s="82" t="inlineStr">
        <is>
          <t>47</t>
        </is>
      </c>
      <c r="C20" s="83" t="inlineStr">
        <is>
          <t>3900</t>
        </is>
      </c>
      <c r="D20" s="86" t="inlineStr">
        <is>
          <t>1</t>
        </is>
      </c>
      <c r="E20" s="1418">
        <f>ROUNDUP((C20/2),0)*D20</f>
        <v/>
      </c>
      <c r="F20" s="81" t="inlineStr">
        <is>
          <t>幽凰玉词条满品效果：（九选一）
生命+300，速度+30，真伤+55，门技伤害+30.0%，门技减免+30.0%，
投武穿透+30.0%，投武抗穿+30.0%，投掷抵御+26，投掷腐蚀+26</t>
        </is>
      </c>
      <c r="G20" s="3" t="n"/>
      <c r="H20" s="3" t="n"/>
      <c r="I20" s="3" t="n"/>
      <c r="J20" s="3" t="n"/>
      <c r="K20" s="3" t="n"/>
      <c r="L20" s="3" t="n"/>
      <c r="M20" s="3" t="n"/>
    </row>
    <row r="21" ht="24" customHeight="1">
      <c r="A21" s="393" t="inlineStr">
        <is>
          <t>13级</t>
        </is>
      </c>
      <c r="B21" s="82" t="inlineStr">
        <is>
          <t>54</t>
        </is>
      </c>
      <c r="C21" s="83" t="inlineStr">
        <is>
          <t>4500</t>
        </is>
      </c>
      <c r="D21" s="86" t="inlineStr">
        <is>
          <t>1</t>
        </is>
      </c>
      <c r="E21" s="1418">
        <f>ROUNDUP((C21/2),0)*D21</f>
        <v/>
      </c>
      <c r="F21" s="11" t="n"/>
    </row>
    <row r="22" ht="24" customHeight="1">
      <c r="A22" s="393" t="inlineStr">
        <is>
          <t>14级</t>
        </is>
      </c>
      <c r="B22" s="82" t="inlineStr">
        <is>
          <t>62</t>
        </is>
      </c>
      <c r="C22" s="83" t="inlineStr">
        <is>
          <t>5200</t>
        </is>
      </c>
      <c r="D22" s="86" t="inlineStr">
        <is>
          <t>1</t>
        </is>
      </c>
      <c r="E22" s="1418">
        <f>ROUNDUP((C22/2),0)*D22</f>
        <v/>
      </c>
      <c r="F22" s="11" t="n"/>
    </row>
    <row r="23" ht="24" customHeight="1">
      <c r="A23" s="393" t="inlineStr">
        <is>
          <t>15级</t>
        </is>
      </c>
      <c r="B23" s="64" t="inlineStr">
        <is>
          <t>70</t>
        </is>
      </c>
      <c r="C23" s="83" t="inlineStr">
        <is>
          <t>6000</t>
        </is>
      </c>
      <c r="D23" s="86" t="inlineStr">
        <is>
          <t>1</t>
        </is>
      </c>
      <c r="E23" s="770">
        <f>ROUNDUP((C23/2),0)*D23</f>
        <v/>
      </c>
      <c r="F23" s="81" t="inlineStr">
        <is>
          <t>净凰玉词条满品效果：（七选一）
生命+300，命中+88.0%，闪避+88.0%，
大武穿透+30.0%，中武穿透+30.0%，小武穿透+30.0%，投武穿透+30.0%</t>
        </is>
      </c>
      <c r="G23" s="3" t="n"/>
      <c r="H23" s="3" t="n"/>
      <c r="I23" s="3" t="n"/>
      <c r="J23" s="3" t="n"/>
      <c r="K23" s="3" t="n"/>
      <c r="L23" s="3" t="n"/>
      <c r="M23" s="3" t="n"/>
    </row>
    <row r="24" ht="24" customHeight="1">
      <c r="A24" s="1420" t="inlineStr">
        <is>
          <t>16级</t>
        </is>
      </c>
      <c r="B24" s="64" t="inlineStr">
        <is>
          <t>80</t>
        </is>
      </c>
      <c r="F24" s="11" t="n"/>
    </row>
    <row r="25" ht="24" customHeight="1">
      <c r="A25" s="1420" t="inlineStr">
        <is>
          <t>17级</t>
        </is>
      </c>
      <c r="F25" s="11" t="n"/>
    </row>
    <row r="26" ht="24" customHeight="1">
      <c r="A26" s="1420" t="inlineStr">
        <is>
          <t>18级</t>
        </is>
      </c>
      <c r="F26" s="81" t="inlineStr">
        <is>
          <t>衍凰玉词条满品效果：（七选一）
生命+300，命中+88.0%，闪避+88.0%，
大武抗穿+30.0%，中武抗穿+30.0%，小武抗穿+30.0%，投武抗穿+30.0%</t>
        </is>
      </c>
      <c r="G26" s="3" t="n"/>
      <c r="H26" s="3" t="n"/>
      <c r="I26" s="3" t="n"/>
      <c r="J26" s="3" t="n"/>
      <c r="K26" s="3" t="n"/>
      <c r="L26" s="3" t="n"/>
      <c r="M26" s="3" t="n"/>
    </row>
    <row r="27" ht="24" customHeight="1">
      <c r="A27" s="1420" t="inlineStr">
        <is>
          <t>19级</t>
        </is>
      </c>
      <c r="F27" s="11" t="n"/>
    </row>
    <row r="28" ht="24" customHeight="1">
      <c r="A28" s="395" t="inlineStr">
        <is>
          <t>20级</t>
        </is>
      </c>
      <c r="C28" s="91" t="inlineStr">
        <is>
          <t>x</t>
        </is>
      </c>
      <c r="D28" s="91" t="inlineStr">
        <is>
          <t>x</t>
        </is>
      </c>
      <c r="E28" s="692" t="inlineStr">
        <is>
          <t>x</t>
        </is>
      </c>
      <c r="F28" s="11" t="n"/>
    </row>
    <row r="29" ht="24" customHeight="1">
      <c r="A29" s="151" t="inlineStr"/>
    </row>
    <row r="30" ht="24" customHeight="1">
      <c r="A30" s="202" t="inlineStr">
        <is>
          <t>凰玉</t>
        </is>
      </c>
      <c r="B30" s="118" t="inlineStr">
        <is>
          <t>中型腐蚀</t>
        </is>
      </c>
      <c r="C30" s="96" t="inlineStr">
        <is>
          <t>小型抵御</t>
        </is>
      </c>
      <c r="D30" s="96" t="inlineStr">
        <is>
          <t>中武伤害</t>
        </is>
      </c>
      <c r="E30" s="96" t="inlineStr">
        <is>
          <t>门武伤害</t>
        </is>
      </c>
      <c r="F30" s="118" t="inlineStr">
        <is>
          <t>小型腐蚀</t>
        </is>
      </c>
      <c r="G30" s="96" t="inlineStr">
        <is>
          <t>抗小韧性</t>
        </is>
      </c>
      <c r="H30" s="96" t="inlineStr">
        <is>
          <t>小武伤害</t>
        </is>
      </c>
      <c r="I30" s="311" t="inlineStr">
        <is>
          <t>空手穿透</t>
        </is>
      </c>
      <c r="J30" s="118" t="inlineStr">
        <is>
          <t>大型腐蚀</t>
        </is>
      </c>
      <c r="K30" s="96" t="inlineStr">
        <is>
          <t>中武韧性</t>
        </is>
      </c>
      <c r="L30" s="96" t="inlineStr">
        <is>
          <t>投掷抵御</t>
        </is>
      </c>
      <c r="M30" s="96" t="inlineStr">
        <is>
          <t>大武伤害</t>
        </is>
      </c>
    </row>
    <row r="31" ht="24" customHeight="1">
      <c r="A31" s="664" t="inlineStr">
        <is>
          <t>0级</t>
        </is>
      </c>
      <c r="B31" s="252" t="inlineStr">
        <is>
          <t>x</t>
        </is>
      </c>
      <c r="C31" s="253" t="inlineStr">
        <is>
          <t>x</t>
        </is>
      </c>
      <c r="D31" s="253" t="inlineStr">
        <is>
          <t>x</t>
        </is>
      </c>
      <c r="E31" s="662" t="inlineStr">
        <is>
          <t>x</t>
        </is>
      </c>
      <c r="F31" s="252" t="inlineStr">
        <is>
          <t>x</t>
        </is>
      </c>
      <c r="G31" s="253" t="inlineStr">
        <is>
          <t>x</t>
        </is>
      </c>
      <c r="H31" s="253" t="inlineStr">
        <is>
          <t>x</t>
        </is>
      </c>
      <c r="I31" s="1287" t="inlineStr">
        <is>
          <t>x</t>
        </is>
      </c>
      <c r="J31" s="252" t="inlineStr">
        <is>
          <t>x</t>
        </is>
      </c>
      <c r="K31" s="253" t="inlineStr">
        <is>
          <t>x</t>
        </is>
      </c>
      <c r="L31" s="253" t="inlineStr">
        <is>
          <t>x</t>
        </is>
      </c>
      <c r="M31" s="662" t="inlineStr">
        <is>
          <t>x</t>
        </is>
      </c>
    </row>
    <row r="32" ht="24" customHeight="1">
      <c r="A32" s="393" t="inlineStr">
        <is>
          <t>1级</t>
        </is>
      </c>
      <c r="B32" s="85" t="inlineStr">
        <is>
          <t>1</t>
        </is>
      </c>
      <c r="C32" s="132" t="inlineStr">
        <is>
          <t>1</t>
        </is>
      </c>
      <c r="D32" s="237" t="inlineStr">
        <is>
          <t>2</t>
        </is>
      </c>
      <c r="E32" s="236" t="inlineStr">
        <is>
          <t>1%</t>
        </is>
      </c>
      <c r="F32" s="85" t="inlineStr">
        <is>
          <t>1</t>
        </is>
      </c>
      <c r="G32" s="86" t="inlineStr">
        <is>
          <t>1%</t>
        </is>
      </c>
      <c r="H32" s="83" t="inlineStr">
        <is>
          <t>2</t>
        </is>
      </c>
      <c r="I32" s="255" t="inlineStr">
        <is>
          <t>1%</t>
        </is>
      </c>
      <c r="J32" s="85" t="inlineStr">
        <is>
          <t>1</t>
        </is>
      </c>
      <c r="K32" s="86" t="inlineStr">
        <is>
          <t>1%</t>
        </is>
      </c>
      <c r="L32" s="86" t="inlineStr">
        <is>
          <t>1</t>
        </is>
      </c>
      <c r="M32" s="1390" t="inlineStr">
        <is>
          <t>2</t>
        </is>
      </c>
    </row>
    <row r="33" ht="24" customHeight="1">
      <c r="A33" s="393" t="inlineStr">
        <is>
          <t>2级</t>
        </is>
      </c>
      <c r="B33" s="85" t="inlineStr">
        <is>
          <t>2</t>
        </is>
      </c>
      <c r="C33" s="132" t="inlineStr">
        <is>
          <t>2</t>
        </is>
      </c>
      <c r="D33" s="237" t="inlineStr">
        <is>
          <t>4</t>
        </is>
      </c>
      <c r="E33" s="236" t="inlineStr">
        <is>
          <t>2%</t>
        </is>
      </c>
      <c r="F33" s="85" t="inlineStr">
        <is>
          <t>2</t>
        </is>
      </c>
      <c r="G33" s="86" t="inlineStr">
        <is>
          <t>2%</t>
        </is>
      </c>
      <c r="H33" s="83" t="inlineStr">
        <is>
          <t>4</t>
        </is>
      </c>
      <c r="I33" s="255" t="inlineStr">
        <is>
          <t>2%</t>
        </is>
      </c>
      <c r="J33" s="85" t="inlineStr">
        <is>
          <t>2</t>
        </is>
      </c>
      <c r="K33" s="86" t="inlineStr">
        <is>
          <t>2%</t>
        </is>
      </c>
      <c r="L33" s="86" t="inlineStr">
        <is>
          <t>2</t>
        </is>
      </c>
      <c r="M33" s="1390" t="inlineStr">
        <is>
          <t>4</t>
        </is>
      </c>
    </row>
    <row r="34" ht="24" customHeight="1">
      <c r="A34" s="393" t="inlineStr">
        <is>
          <t>3级</t>
        </is>
      </c>
      <c r="B34" s="85" t="inlineStr">
        <is>
          <t>3</t>
        </is>
      </c>
      <c r="C34" s="132" t="inlineStr">
        <is>
          <t>3</t>
        </is>
      </c>
      <c r="D34" s="237" t="inlineStr">
        <is>
          <t>6</t>
        </is>
      </c>
      <c r="E34" s="236" t="inlineStr">
        <is>
          <t>4%</t>
        </is>
      </c>
      <c r="F34" s="85" t="inlineStr">
        <is>
          <t>3</t>
        </is>
      </c>
      <c r="G34" s="86" t="inlineStr">
        <is>
          <t>3%</t>
        </is>
      </c>
      <c r="H34" s="83" t="inlineStr">
        <is>
          <t>6</t>
        </is>
      </c>
      <c r="I34" s="255" t="inlineStr">
        <is>
          <t>3%</t>
        </is>
      </c>
      <c r="J34" s="85" t="inlineStr">
        <is>
          <t>3</t>
        </is>
      </c>
      <c r="K34" s="86" t="inlineStr">
        <is>
          <t>3%</t>
        </is>
      </c>
      <c r="L34" s="86" t="inlineStr">
        <is>
          <t>3</t>
        </is>
      </c>
      <c r="M34" s="1390" t="inlineStr">
        <is>
          <t>6</t>
        </is>
      </c>
    </row>
    <row r="35" ht="24" customHeight="1">
      <c r="A35" s="393" t="inlineStr">
        <is>
          <t>4级</t>
        </is>
      </c>
      <c r="B35" s="85" t="inlineStr">
        <is>
          <t>4</t>
        </is>
      </c>
      <c r="C35" s="132" t="inlineStr">
        <is>
          <t>4</t>
        </is>
      </c>
      <c r="D35" s="237" t="inlineStr">
        <is>
          <t>8</t>
        </is>
      </c>
      <c r="E35" s="236" t="inlineStr">
        <is>
          <t>6%</t>
        </is>
      </c>
      <c r="F35" s="85" t="inlineStr">
        <is>
          <t>4</t>
        </is>
      </c>
      <c r="G35" s="86" t="inlineStr">
        <is>
          <t>4%</t>
        </is>
      </c>
      <c r="H35" s="237" t="inlineStr">
        <is>
          <t>8</t>
        </is>
      </c>
      <c r="I35" s="255" t="inlineStr">
        <is>
          <t>4%</t>
        </is>
      </c>
      <c r="J35" s="85" t="inlineStr">
        <is>
          <t>4</t>
        </is>
      </c>
      <c r="K35" s="86" t="inlineStr">
        <is>
          <t>4%</t>
        </is>
      </c>
      <c r="L35" s="86" t="inlineStr">
        <is>
          <t>4</t>
        </is>
      </c>
      <c r="M35" s="1390" t="inlineStr">
        <is>
          <t>8</t>
        </is>
      </c>
    </row>
    <row r="36" ht="24" customHeight="1">
      <c r="A36" s="393" t="inlineStr">
        <is>
          <t>5级</t>
        </is>
      </c>
      <c r="B36" s="85" t="inlineStr">
        <is>
          <t>5</t>
        </is>
      </c>
      <c r="C36" s="132" t="inlineStr">
        <is>
          <t>5</t>
        </is>
      </c>
      <c r="D36" s="237" t="inlineStr">
        <is>
          <t>12</t>
        </is>
      </c>
      <c r="E36" s="236" t="inlineStr">
        <is>
          <t>8%</t>
        </is>
      </c>
      <c r="F36" s="85" t="inlineStr">
        <is>
          <t>5</t>
        </is>
      </c>
      <c r="G36" s="86" t="inlineStr">
        <is>
          <t>5%</t>
        </is>
      </c>
      <c r="H36" s="83" t="inlineStr">
        <is>
          <t>12</t>
        </is>
      </c>
      <c r="I36" s="255" t="inlineStr">
        <is>
          <t>5%</t>
        </is>
      </c>
      <c r="J36" s="85" t="inlineStr">
        <is>
          <t>5</t>
        </is>
      </c>
      <c r="K36" s="86" t="inlineStr">
        <is>
          <t>5%</t>
        </is>
      </c>
      <c r="L36" s="86" t="inlineStr">
        <is>
          <t>5</t>
        </is>
      </c>
      <c r="M36" s="1390" t="inlineStr">
        <is>
          <t>12</t>
        </is>
      </c>
    </row>
    <row r="37" ht="24" customHeight="1">
      <c r="A37" s="393" t="inlineStr">
        <is>
          <t>6级</t>
        </is>
      </c>
      <c r="B37" s="85" t="inlineStr">
        <is>
          <t>7</t>
        </is>
      </c>
      <c r="C37" s="132" t="inlineStr">
        <is>
          <t>7</t>
        </is>
      </c>
      <c r="D37" s="237" t="inlineStr">
        <is>
          <t>16</t>
        </is>
      </c>
      <c r="E37" s="236" t="inlineStr">
        <is>
          <t>10%</t>
        </is>
      </c>
      <c r="F37" s="85" t="inlineStr">
        <is>
          <t>7</t>
        </is>
      </c>
      <c r="G37" s="86" t="inlineStr">
        <is>
          <t>6%</t>
        </is>
      </c>
      <c r="H37" s="83" t="inlineStr">
        <is>
          <t>16</t>
        </is>
      </c>
      <c r="I37" s="255" t="inlineStr">
        <is>
          <t>6%</t>
        </is>
      </c>
      <c r="J37" s="85" t="inlineStr">
        <is>
          <t>7</t>
        </is>
      </c>
      <c r="K37" s="86" t="inlineStr">
        <is>
          <t>6%</t>
        </is>
      </c>
      <c r="L37" s="86" t="inlineStr">
        <is>
          <t>7</t>
        </is>
      </c>
      <c r="M37" s="1390" t="inlineStr">
        <is>
          <t>16</t>
        </is>
      </c>
    </row>
    <row r="38" ht="24" customHeight="1">
      <c r="A38" s="393" t="inlineStr">
        <is>
          <t>7级</t>
        </is>
      </c>
      <c r="B38" s="208" t="inlineStr">
        <is>
          <t>9</t>
        </is>
      </c>
      <c r="C38" s="1147" t="inlineStr">
        <is>
          <t>9</t>
        </is>
      </c>
      <c r="D38" s="289" t="inlineStr">
        <is>
          <t>20</t>
        </is>
      </c>
      <c r="E38" s="236" t="inlineStr">
        <is>
          <t>12%</t>
        </is>
      </c>
      <c r="F38" s="208" t="inlineStr">
        <is>
          <t>9</t>
        </is>
      </c>
      <c r="G38" s="86" t="inlineStr">
        <is>
          <t>7%</t>
        </is>
      </c>
      <c r="H38" s="807" t="inlineStr">
        <is>
          <t>20</t>
        </is>
      </c>
      <c r="I38" s="255" t="inlineStr">
        <is>
          <t>7%</t>
        </is>
      </c>
      <c r="J38" s="208" t="inlineStr">
        <is>
          <t>9</t>
        </is>
      </c>
      <c r="K38" s="86" t="inlineStr">
        <is>
          <t>7%</t>
        </is>
      </c>
      <c r="L38" s="704" t="inlineStr">
        <is>
          <t>9</t>
        </is>
      </c>
      <c r="M38" s="1421" t="inlineStr">
        <is>
          <t>20</t>
        </is>
      </c>
    </row>
    <row r="39" ht="24" customHeight="1">
      <c r="A39" s="393" t="inlineStr">
        <is>
          <t>8级</t>
        </is>
      </c>
      <c r="B39" s="208" t="inlineStr">
        <is>
          <t>11</t>
        </is>
      </c>
      <c r="C39" s="1147" t="inlineStr">
        <is>
          <t>11</t>
        </is>
      </c>
      <c r="D39" s="289" t="inlineStr">
        <is>
          <t>25</t>
        </is>
      </c>
      <c r="E39" s="671" t="inlineStr">
        <is>
          <t>14%</t>
        </is>
      </c>
      <c r="F39" s="208" t="inlineStr">
        <is>
          <t>11</t>
        </is>
      </c>
      <c r="G39" s="86" t="inlineStr">
        <is>
          <t>8%</t>
        </is>
      </c>
      <c r="H39" s="807" t="inlineStr">
        <is>
          <t>25</t>
        </is>
      </c>
      <c r="I39" s="255" t="inlineStr">
        <is>
          <t>9%</t>
        </is>
      </c>
      <c r="J39" s="208" t="inlineStr">
        <is>
          <t>11</t>
        </is>
      </c>
      <c r="K39" s="86" t="inlineStr">
        <is>
          <t>8%</t>
        </is>
      </c>
      <c r="L39" s="704" t="inlineStr">
        <is>
          <t>11</t>
        </is>
      </c>
      <c r="M39" s="1421" t="inlineStr">
        <is>
          <t>25</t>
        </is>
      </c>
    </row>
    <row r="40" ht="24" customHeight="1">
      <c r="A40" s="393" t="inlineStr">
        <is>
          <t>9级</t>
        </is>
      </c>
      <c r="B40" s="208" t="inlineStr">
        <is>
          <t>13</t>
        </is>
      </c>
      <c r="C40" s="1147" t="inlineStr">
        <is>
          <t>13</t>
        </is>
      </c>
      <c r="D40" s="289" t="inlineStr">
        <is>
          <t>30</t>
        </is>
      </c>
      <c r="E40" s="671" t="inlineStr">
        <is>
          <t>16%</t>
        </is>
      </c>
      <c r="F40" s="208" t="inlineStr">
        <is>
          <t>13</t>
        </is>
      </c>
      <c r="G40" s="86" t="inlineStr">
        <is>
          <t>9%</t>
        </is>
      </c>
      <c r="H40" s="807" t="inlineStr">
        <is>
          <t>30</t>
        </is>
      </c>
      <c r="I40" s="255" t="inlineStr">
        <is>
          <t>10%</t>
        </is>
      </c>
      <c r="J40" s="208" t="inlineStr">
        <is>
          <t>13</t>
        </is>
      </c>
      <c r="K40" s="86" t="inlineStr">
        <is>
          <t>9%</t>
        </is>
      </c>
      <c r="L40" s="704" t="inlineStr">
        <is>
          <t>13</t>
        </is>
      </c>
      <c r="M40" s="1421" t="inlineStr">
        <is>
          <t>30</t>
        </is>
      </c>
    </row>
    <row r="41" ht="24" customHeight="1">
      <c r="A41" s="393" t="inlineStr">
        <is>
          <t>10级</t>
        </is>
      </c>
      <c r="B41" s="208" t="inlineStr">
        <is>
          <t>15</t>
        </is>
      </c>
      <c r="C41" s="1147" t="inlineStr">
        <is>
          <t>15</t>
        </is>
      </c>
      <c r="D41" s="289" t="inlineStr">
        <is>
          <t>35</t>
        </is>
      </c>
      <c r="E41" s="671" t="inlineStr">
        <is>
          <t>18%</t>
        </is>
      </c>
      <c r="F41" s="208" t="inlineStr">
        <is>
          <t>15</t>
        </is>
      </c>
      <c r="G41" s="86" t="inlineStr">
        <is>
          <t>10%</t>
        </is>
      </c>
      <c r="H41" s="807" t="inlineStr">
        <is>
          <t>35</t>
        </is>
      </c>
      <c r="I41" s="255" t="inlineStr">
        <is>
          <t>12%</t>
        </is>
      </c>
      <c r="J41" s="208" t="inlineStr">
        <is>
          <t>15</t>
        </is>
      </c>
      <c r="K41" s="86" t="inlineStr">
        <is>
          <t>10%</t>
        </is>
      </c>
      <c r="L41" s="704" t="inlineStr">
        <is>
          <t>15</t>
        </is>
      </c>
      <c r="M41" s="1421" t="inlineStr">
        <is>
          <t>35</t>
        </is>
      </c>
    </row>
    <row r="42" ht="24" customHeight="1">
      <c r="A42" s="393" t="inlineStr">
        <is>
          <t>11级</t>
        </is>
      </c>
      <c r="B42" s="82" t="inlineStr">
        <is>
          <t>18</t>
        </is>
      </c>
      <c r="C42" s="239" t="inlineStr">
        <is>
          <t>18</t>
        </is>
      </c>
      <c r="D42" s="237" t="inlineStr">
        <is>
          <t>40</t>
        </is>
      </c>
      <c r="E42" s="236" t="inlineStr">
        <is>
          <t>20%</t>
        </is>
      </c>
      <c r="F42" s="82" t="inlineStr">
        <is>
          <t>18</t>
        </is>
      </c>
      <c r="G42" s="86" t="inlineStr">
        <is>
          <t>11%</t>
        </is>
      </c>
      <c r="H42" s="83" t="inlineStr">
        <is>
          <t>40</t>
        </is>
      </c>
      <c r="I42" s="255" t="inlineStr">
        <is>
          <t>14%</t>
        </is>
      </c>
      <c r="J42" s="82" t="inlineStr">
        <is>
          <t>18</t>
        </is>
      </c>
      <c r="K42" s="86" t="inlineStr">
        <is>
          <t>11%</t>
        </is>
      </c>
      <c r="L42" s="83" t="inlineStr">
        <is>
          <t>18</t>
        </is>
      </c>
      <c r="M42" s="1390" t="inlineStr">
        <is>
          <t>40</t>
        </is>
      </c>
    </row>
    <row r="43" ht="24" customHeight="1">
      <c r="A43" s="393" t="inlineStr">
        <is>
          <t>12级</t>
        </is>
      </c>
      <c r="B43" s="82" t="inlineStr">
        <is>
          <t>20</t>
        </is>
      </c>
      <c r="C43" s="239" t="inlineStr">
        <is>
          <t>20</t>
        </is>
      </c>
      <c r="F43" s="82" t="inlineStr">
        <is>
          <t>20</t>
        </is>
      </c>
      <c r="G43" s="86" t="inlineStr">
        <is>
          <t>12%</t>
        </is>
      </c>
      <c r="J43" s="82" t="inlineStr">
        <is>
          <t>20</t>
        </is>
      </c>
      <c r="K43" s="86" t="inlineStr">
        <is>
          <t>12%</t>
        </is>
      </c>
      <c r="L43" s="83" t="inlineStr">
        <is>
          <t>20</t>
        </is>
      </c>
    </row>
    <row r="44" ht="24" customHeight="1">
      <c r="A44" s="393" t="inlineStr">
        <is>
          <t>13级</t>
        </is>
      </c>
      <c r="B44" s="82" t="inlineStr">
        <is>
          <t>23</t>
        </is>
      </c>
      <c r="C44" s="239" t="inlineStr">
        <is>
          <t>23</t>
        </is>
      </c>
      <c r="F44" s="82" t="inlineStr">
        <is>
          <t>23</t>
        </is>
      </c>
      <c r="G44" s="86" t="inlineStr">
        <is>
          <t>13%</t>
        </is>
      </c>
      <c r="J44" s="82" t="inlineStr">
        <is>
          <t>23</t>
        </is>
      </c>
      <c r="K44" s="86" t="inlineStr">
        <is>
          <t>13%</t>
        </is>
      </c>
      <c r="L44" s="83" t="inlineStr">
        <is>
          <t>23</t>
        </is>
      </c>
    </row>
    <row r="45" ht="24" customHeight="1">
      <c r="A45" s="393" t="inlineStr">
        <is>
          <t>14级</t>
        </is>
      </c>
      <c r="B45" s="82" t="inlineStr">
        <is>
          <t>25</t>
        </is>
      </c>
      <c r="C45" s="239" t="inlineStr">
        <is>
          <t>25</t>
        </is>
      </c>
      <c r="F45" s="82" t="inlineStr">
        <is>
          <t>25</t>
        </is>
      </c>
      <c r="G45" s="86" t="inlineStr">
        <is>
          <t>14%</t>
        </is>
      </c>
      <c r="J45" s="82" t="inlineStr">
        <is>
          <t>25</t>
        </is>
      </c>
      <c r="K45" s="86" t="inlineStr">
        <is>
          <t>14%</t>
        </is>
      </c>
      <c r="L45" s="83" t="inlineStr">
        <is>
          <t>25</t>
        </is>
      </c>
    </row>
    <row r="46" ht="24" customHeight="1">
      <c r="A46" s="953" t="inlineStr">
        <is>
          <t>15级</t>
        </is>
      </c>
      <c r="B46" s="810" t="inlineStr">
        <is>
          <t>28</t>
        </is>
      </c>
      <c r="C46" s="660" t="inlineStr">
        <is>
          <t>28</t>
        </is>
      </c>
      <c r="F46" s="82" t="inlineStr">
        <is>
          <t>28</t>
        </is>
      </c>
      <c r="G46" s="86" t="inlineStr">
        <is>
          <t>15%</t>
        </is>
      </c>
      <c r="J46" s="82" t="inlineStr">
        <is>
          <t>28</t>
        </is>
      </c>
      <c r="K46" s="86" t="inlineStr">
        <is>
          <t>15%</t>
        </is>
      </c>
      <c r="L46" s="83" t="inlineStr">
        <is>
          <t>28</t>
        </is>
      </c>
    </row>
    <row r="47" ht="24" customHeight="1">
      <c r="A47" s="1420" t="inlineStr">
        <is>
          <t>16级</t>
        </is>
      </c>
      <c r="B47" s="810" t="inlineStr">
        <is>
          <t>32</t>
        </is>
      </c>
      <c r="C47" s="660" t="inlineStr">
        <is>
          <t>32</t>
        </is>
      </c>
      <c r="F47" s="82" t="inlineStr">
        <is>
          <t>32</t>
        </is>
      </c>
      <c r="G47" s="86" t="inlineStr">
        <is>
          <t>16%</t>
        </is>
      </c>
      <c r="J47" s="82" t="inlineStr">
        <is>
          <t>32</t>
        </is>
      </c>
      <c r="K47" s="86" t="inlineStr">
        <is>
          <t>16%</t>
        </is>
      </c>
      <c r="L47" s="83" t="inlineStr">
        <is>
          <t>32</t>
        </is>
      </c>
    </row>
    <row r="48" ht="24" customHeight="1">
      <c r="A48" s="1420" t="inlineStr">
        <is>
          <t>17级</t>
        </is>
      </c>
    </row>
    <row r="49" ht="24" customHeight="1">
      <c r="A49" s="1420" t="inlineStr">
        <is>
          <t>18级</t>
        </is>
      </c>
    </row>
    <row r="50" ht="24" customHeight="1">
      <c r="A50" s="1420" t="inlineStr">
        <is>
          <t>19级</t>
        </is>
      </c>
    </row>
    <row r="51" ht="24" customHeight="1">
      <c r="A51" s="395" t="inlineStr">
        <is>
          <t>20级</t>
        </is>
      </c>
      <c r="B51" s="810" t="inlineStr">
        <is>
          <t>50</t>
        </is>
      </c>
      <c r="C51" s="660" t="inlineStr">
        <is>
          <t>50</t>
        </is>
      </c>
      <c r="D51" s="660" t="inlineStr">
        <is>
          <t>120</t>
        </is>
      </c>
      <c r="E51" s="78" t="inlineStr">
        <is>
          <t>46%</t>
        </is>
      </c>
      <c r="F51" s="89" t="inlineStr">
        <is>
          <t>50</t>
        </is>
      </c>
      <c r="G51" s="139" t="inlineStr">
        <is>
          <t>24%</t>
        </is>
      </c>
      <c r="H51" s="268" t="inlineStr">
        <is>
          <t>120</t>
        </is>
      </c>
      <c r="I51" s="570" t="inlineStr">
        <is>
          <t>36%</t>
        </is>
      </c>
      <c r="J51" s="89" t="inlineStr">
        <is>
          <t>50</t>
        </is>
      </c>
      <c r="K51" s="139" t="inlineStr">
        <is>
          <t>24%</t>
        </is>
      </c>
      <c r="L51" s="268" t="inlineStr">
        <is>
          <t>50</t>
        </is>
      </c>
      <c r="M51" s="658" t="inlineStr">
        <is>
          <t>120</t>
        </is>
      </c>
    </row>
    <row r="52" ht="24" customHeight="1">
      <c r="A52" s="269" t="inlineStr">
        <is>
          <t>名称</t>
        </is>
      </c>
      <c r="B52" s="1316" t="inlineStr">
        <is>
          <t>求凰玉</t>
        </is>
      </c>
      <c r="C52" s="56" t="n"/>
      <c r="D52" s="56" t="n"/>
      <c r="E52" s="56" t="n"/>
      <c r="F52" s="1316" t="inlineStr">
        <is>
          <t>真凰玉</t>
        </is>
      </c>
      <c r="G52" s="56" t="n"/>
      <c r="H52" s="56" t="n"/>
      <c r="I52" s="56" t="n"/>
      <c r="J52" s="1316" t="inlineStr">
        <is>
          <t>观凰玉</t>
        </is>
      </c>
      <c r="K52" s="56" t="n"/>
      <c r="L52" s="56" t="n"/>
      <c r="M52" s="56" t="n"/>
    </row>
    <row r="53" ht="24" customHeight="1">
      <c r="A53" s="269" t="inlineStr"/>
      <c r="B53" s="270" t="n"/>
      <c r="C53" s="270" t="n"/>
      <c r="D53" s="270" t="n"/>
      <c r="E53" s="270" t="n"/>
      <c r="F53" s="270" t="n"/>
      <c r="G53" s="270" t="n"/>
      <c r="H53" s="270" t="n"/>
      <c r="I53" s="270" t="n"/>
      <c r="J53" s="270" t="n"/>
      <c r="K53" s="270" t="n"/>
      <c r="L53" s="270" t="n"/>
      <c r="M53" s="270" t="n"/>
    </row>
    <row r="54" ht="24" customHeight="1">
      <c r="A54" s="202" t="inlineStr">
        <is>
          <t>凰玉</t>
        </is>
      </c>
      <c r="B54" s="118" t="inlineStr">
        <is>
          <t>投掷腐蚀</t>
        </is>
      </c>
      <c r="C54" s="96" t="inlineStr">
        <is>
          <t>抗大韧性</t>
        </is>
      </c>
      <c r="D54" s="96" t="inlineStr">
        <is>
          <t>技能穿透</t>
        </is>
      </c>
      <c r="E54" s="96" t="inlineStr">
        <is>
          <t>投武伤害</t>
        </is>
      </c>
      <c r="F54" s="118" t="inlineStr">
        <is>
          <t>大型抵御</t>
        </is>
      </c>
      <c r="G54" s="96" t="inlineStr">
        <is>
          <t>抗中韧性</t>
        </is>
      </c>
      <c r="H54" s="96" t="inlineStr">
        <is>
          <t>小武韧性</t>
        </is>
      </c>
      <c r="I54" s="201" t="inlineStr">
        <is>
          <t>真伤</t>
        </is>
      </c>
      <c r="J54" s="118" t="inlineStr">
        <is>
          <t>中型抵御</t>
        </is>
      </c>
      <c r="K54" s="96" t="inlineStr">
        <is>
          <t>大武韧性</t>
        </is>
      </c>
      <c r="L54" s="96" t="inlineStr">
        <is>
          <t>生命</t>
        </is>
      </c>
      <c r="M54" s="311" t="inlineStr">
        <is>
          <t>门技伤害</t>
        </is>
      </c>
    </row>
    <row r="55" ht="24" customHeight="1">
      <c r="A55" s="664" t="inlineStr">
        <is>
          <t>0级</t>
        </is>
      </c>
      <c r="B55" s="252" t="inlineStr">
        <is>
          <t>x</t>
        </is>
      </c>
      <c r="C55" s="253" t="inlineStr">
        <is>
          <t>x</t>
        </is>
      </c>
      <c r="D55" s="253" t="inlineStr">
        <is>
          <t>x</t>
        </is>
      </c>
      <c r="E55" s="1287" t="inlineStr">
        <is>
          <t>x</t>
        </is>
      </c>
      <c r="F55" s="252" t="inlineStr">
        <is>
          <t>x</t>
        </is>
      </c>
      <c r="G55" s="253" t="inlineStr">
        <is>
          <t>x</t>
        </is>
      </c>
      <c r="H55" s="253" t="inlineStr">
        <is>
          <t>x</t>
        </is>
      </c>
      <c r="I55" s="1287" t="inlineStr">
        <is>
          <t>x</t>
        </is>
      </c>
      <c r="J55" s="252" t="inlineStr">
        <is>
          <t>x</t>
        </is>
      </c>
      <c r="K55" s="253" t="inlineStr">
        <is>
          <t>x</t>
        </is>
      </c>
      <c r="L55" s="253" t="inlineStr">
        <is>
          <t>x</t>
        </is>
      </c>
      <c r="M55" s="662" t="inlineStr">
        <is>
          <t>x</t>
        </is>
      </c>
    </row>
    <row r="56" ht="24" customHeight="1">
      <c r="A56" s="393" t="inlineStr">
        <is>
          <t>1级</t>
        </is>
      </c>
      <c r="B56" s="85" t="inlineStr">
        <is>
          <t>1</t>
        </is>
      </c>
      <c r="C56" s="86" t="inlineStr">
        <is>
          <t>1%</t>
        </is>
      </c>
      <c r="D56" s="86" t="inlineStr">
        <is>
          <t>1%</t>
        </is>
      </c>
      <c r="E56" s="1422" t="inlineStr">
        <is>
          <t>2</t>
        </is>
      </c>
      <c r="F56" s="85" t="inlineStr">
        <is>
          <t>1</t>
        </is>
      </c>
      <c r="G56" s="86" t="inlineStr">
        <is>
          <t>1%</t>
        </is>
      </c>
      <c r="H56" s="86" t="inlineStr">
        <is>
          <t>1%</t>
        </is>
      </c>
      <c r="I56" s="255" t="inlineStr">
        <is>
          <t>1</t>
        </is>
      </c>
      <c r="J56" s="85" t="inlineStr">
        <is>
          <t>1</t>
        </is>
      </c>
      <c r="K56" s="86" t="inlineStr">
        <is>
          <t>1%</t>
        </is>
      </c>
      <c r="L56" s="83" t="inlineStr">
        <is>
          <t>10</t>
        </is>
      </c>
      <c r="M56" s="236" t="inlineStr">
        <is>
          <t>1%</t>
        </is>
      </c>
    </row>
    <row r="57" ht="24" customHeight="1">
      <c r="A57" s="393" t="inlineStr">
        <is>
          <t>2级</t>
        </is>
      </c>
      <c r="B57" s="85" t="inlineStr">
        <is>
          <t>2</t>
        </is>
      </c>
      <c r="C57" s="86" t="inlineStr">
        <is>
          <t>2%</t>
        </is>
      </c>
      <c r="D57" s="86" t="inlineStr">
        <is>
          <t>2%</t>
        </is>
      </c>
      <c r="E57" s="1422" t="inlineStr">
        <is>
          <t>4</t>
        </is>
      </c>
      <c r="F57" s="85" t="inlineStr">
        <is>
          <t>2</t>
        </is>
      </c>
      <c r="G57" s="86" t="inlineStr">
        <is>
          <t>2%</t>
        </is>
      </c>
      <c r="H57" s="86" t="inlineStr">
        <is>
          <t>2%</t>
        </is>
      </c>
      <c r="I57" s="255" t="inlineStr">
        <is>
          <t>2</t>
        </is>
      </c>
      <c r="J57" s="85" t="inlineStr">
        <is>
          <t>2</t>
        </is>
      </c>
      <c r="K57" s="86" t="inlineStr">
        <is>
          <t>2%</t>
        </is>
      </c>
      <c r="L57" s="83" t="inlineStr">
        <is>
          <t>20</t>
        </is>
      </c>
      <c r="M57" s="236" t="inlineStr">
        <is>
          <t>2%</t>
        </is>
      </c>
    </row>
    <row r="58" ht="24" customHeight="1">
      <c r="A58" s="393" t="inlineStr">
        <is>
          <t>3级</t>
        </is>
      </c>
      <c r="B58" s="85" t="inlineStr">
        <is>
          <t>3</t>
        </is>
      </c>
      <c r="C58" s="86" t="inlineStr">
        <is>
          <t>3%</t>
        </is>
      </c>
      <c r="D58" s="86" t="inlineStr">
        <is>
          <t>3%</t>
        </is>
      </c>
      <c r="E58" s="1422" t="inlineStr">
        <is>
          <t>6</t>
        </is>
      </c>
      <c r="F58" s="85" t="inlineStr">
        <is>
          <t>3</t>
        </is>
      </c>
      <c r="G58" s="86" t="inlineStr">
        <is>
          <t>3%</t>
        </is>
      </c>
      <c r="H58" s="86" t="inlineStr">
        <is>
          <t>3%</t>
        </is>
      </c>
      <c r="I58" s="255" t="inlineStr">
        <is>
          <t>3</t>
        </is>
      </c>
      <c r="J58" s="85" t="inlineStr">
        <is>
          <t>3</t>
        </is>
      </c>
      <c r="K58" s="86" t="inlineStr">
        <is>
          <t>3%</t>
        </is>
      </c>
      <c r="L58" s="83" t="inlineStr">
        <is>
          <t>40</t>
        </is>
      </c>
      <c r="M58" s="236" t="inlineStr">
        <is>
          <t>4%</t>
        </is>
      </c>
    </row>
    <row r="59" ht="24" customHeight="1">
      <c r="A59" s="393" t="inlineStr">
        <is>
          <t>4级</t>
        </is>
      </c>
      <c r="B59" s="85" t="inlineStr">
        <is>
          <t>4</t>
        </is>
      </c>
      <c r="C59" s="86" t="inlineStr">
        <is>
          <t>4%</t>
        </is>
      </c>
      <c r="D59" s="86" t="inlineStr">
        <is>
          <t>4%</t>
        </is>
      </c>
      <c r="E59" s="1422" t="inlineStr">
        <is>
          <t>8</t>
        </is>
      </c>
      <c r="F59" s="85" t="inlineStr">
        <is>
          <t>4</t>
        </is>
      </c>
      <c r="G59" s="86" t="inlineStr">
        <is>
          <t>4%</t>
        </is>
      </c>
      <c r="H59" s="86" t="inlineStr">
        <is>
          <t>4%</t>
        </is>
      </c>
      <c r="I59" s="255" t="inlineStr">
        <is>
          <t>4</t>
        </is>
      </c>
      <c r="J59" s="85" t="inlineStr">
        <is>
          <t>4</t>
        </is>
      </c>
      <c r="K59" s="86" t="inlineStr">
        <is>
          <t>4%</t>
        </is>
      </c>
      <c r="L59" s="83" t="inlineStr">
        <is>
          <t>60</t>
        </is>
      </c>
      <c r="M59" s="236" t="inlineStr">
        <is>
          <t>6%</t>
        </is>
      </c>
    </row>
    <row r="60" ht="24" customHeight="1">
      <c r="A60" s="393" t="inlineStr">
        <is>
          <t>5级</t>
        </is>
      </c>
      <c r="B60" s="85" t="inlineStr">
        <is>
          <t>5</t>
        </is>
      </c>
      <c r="C60" s="86" t="inlineStr">
        <is>
          <t>5%</t>
        </is>
      </c>
      <c r="D60" s="86" t="inlineStr">
        <is>
          <t>5%</t>
        </is>
      </c>
      <c r="E60" s="1422" t="inlineStr">
        <is>
          <t>12</t>
        </is>
      </c>
      <c r="F60" s="85" t="inlineStr">
        <is>
          <t>5</t>
        </is>
      </c>
      <c r="G60" s="86" t="inlineStr">
        <is>
          <t>5%</t>
        </is>
      </c>
      <c r="H60" s="86" t="inlineStr">
        <is>
          <t>5%</t>
        </is>
      </c>
      <c r="I60" s="255" t="inlineStr">
        <is>
          <t>5</t>
        </is>
      </c>
      <c r="J60" s="85" t="inlineStr">
        <is>
          <t>5</t>
        </is>
      </c>
      <c r="K60" s="86" t="inlineStr">
        <is>
          <t>5%</t>
        </is>
      </c>
      <c r="L60" s="83" t="inlineStr">
        <is>
          <t>90</t>
        </is>
      </c>
      <c r="M60" s="236" t="inlineStr">
        <is>
          <t>8%</t>
        </is>
      </c>
    </row>
    <row r="61" ht="24" customHeight="1">
      <c r="A61" s="393" t="inlineStr">
        <is>
          <t>6级</t>
        </is>
      </c>
      <c r="B61" s="85" t="inlineStr">
        <is>
          <t>7</t>
        </is>
      </c>
      <c r="C61" s="86" t="inlineStr">
        <is>
          <t>6%</t>
        </is>
      </c>
      <c r="D61" s="86" t="inlineStr">
        <is>
          <t>6%</t>
        </is>
      </c>
      <c r="E61" s="1422" t="inlineStr">
        <is>
          <t>16</t>
        </is>
      </c>
      <c r="F61" s="85" t="inlineStr">
        <is>
          <t>7</t>
        </is>
      </c>
      <c r="G61" s="86" t="inlineStr">
        <is>
          <t>6%</t>
        </is>
      </c>
      <c r="H61" s="86" t="inlineStr">
        <is>
          <t>6%</t>
        </is>
      </c>
      <c r="I61" s="255" t="inlineStr">
        <is>
          <t>6</t>
        </is>
      </c>
      <c r="J61" s="85" t="inlineStr">
        <is>
          <t>7</t>
        </is>
      </c>
      <c r="K61" s="86" t="inlineStr">
        <is>
          <t>6%</t>
        </is>
      </c>
      <c r="L61" s="83" t="inlineStr">
        <is>
          <t>120</t>
        </is>
      </c>
      <c r="M61" s="236" t="inlineStr">
        <is>
          <t>10%</t>
        </is>
      </c>
    </row>
    <row r="62" ht="24" customHeight="1">
      <c r="A62" s="393" t="inlineStr">
        <is>
          <t>7级</t>
        </is>
      </c>
      <c r="B62" s="208" t="inlineStr">
        <is>
          <t>9</t>
        </is>
      </c>
      <c r="C62" s="86" t="inlineStr">
        <is>
          <t>7%</t>
        </is>
      </c>
      <c r="D62" s="1395" t="inlineStr">
        <is>
          <t>7%</t>
        </is>
      </c>
      <c r="E62" s="1423" t="inlineStr">
        <is>
          <t>20</t>
        </is>
      </c>
      <c r="F62" s="208" t="inlineStr">
        <is>
          <t>9</t>
        </is>
      </c>
      <c r="G62" s="86" t="inlineStr">
        <is>
          <t>7%</t>
        </is>
      </c>
      <c r="H62" s="86" t="inlineStr">
        <is>
          <t>7%</t>
        </is>
      </c>
      <c r="I62" s="255" t="inlineStr">
        <is>
          <t>7</t>
        </is>
      </c>
      <c r="J62" s="208" t="inlineStr">
        <is>
          <t>9</t>
        </is>
      </c>
      <c r="K62" s="86" t="inlineStr">
        <is>
          <t>7%</t>
        </is>
      </c>
      <c r="L62" s="83" t="inlineStr">
        <is>
          <t>150</t>
        </is>
      </c>
      <c r="M62" s="236" t="inlineStr">
        <is>
          <t>12%</t>
        </is>
      </c>
    </row>
    <row r="63" ht="24" customHeight="1">
      <c r="A63" s="393" t="inlineStr">
        <is>
          <t>8级</t>
        </is>
      </c>
      <c r="B63" s="208" t="inlineStr">
        <is>
          <t>11</t>
        </is>
      </c>
      <c r="C63" s="86" t="inlineStr">
        <is>
          <t>8%</t>
        </is>
      </c>
      <c r="D63" s="1395" t="inlineStr">
        <is>
          <t>9%</t>
        </is>
      </c>
      <c r="E63" s="1423" t="inlineStr">
        <is>
          <t>25</t>
        </is>
      </c>
      <c r="F63" s="208" t="inlineStr">
        <is>
          <t>11</t>
        </is>
      </c>
      <c r="G63" s="86" t="inlineStr">
        <is>
          <t>8%</t>
        </is>
      </c>
      <c r="H63" s="86" t="inlineStr">
        <is>
          <t>8%</t>
        </is>
      </c>
      <c r="I63" s="255" t="inlineStr">
        <is>
          <t>8</t>
        </is>
      </c>
      <c r="J63" s="208" t="inlineStr">
        <is>
          <t>11</t>
        </is>
      </c>
      <c r="K63" s="86" t="inlineStr">
        <is>
          <t>8%</t>
        </is>
      </c>
      <c r="L63" s="83" t="inlineStr">
        <is>
          <t>180</t>
        </is>
      </c>
      <c r="M63" s="671" t="inlineStr">
        <is>
          <t>14%</t>
        </is>
      </c>
    </row>
    <row r="64" ht="24" customHeight="1">
      <c r="A64" s="393" t="inlineStr">
        <is>
          <t>9级</t>
        </is>
      </c>
      <c r="B64" s="208" t="inlineStr">
        <is>
          <t>13</t>
        </is>
      </c>
      <c r="C64" s="86" t="inlineStr">
        <is>
          <t>9%</t>
        </is>
      </c>
      <c r="D64" s="1395" t="inlineStr">
        <is>
          <t>10%</t>
        </is>
      </c>
      <c r="E64" s="1423" t="inlineStr">
        <is>
          <t>30</t>
        </is>
      </c>
      <c r="F64" s="208" t="inlineStr">
        <is>
          <t>13</t>
        </is>
      </c>
      <c r="G64" s="86" t="inlineStr">
        <is>
          <t>9%</t>
        </is>
      </c>
      <c r="H64" s="86" t="inlineStr">
        <is>
          <t>9%</t>
        </is>
      </c>
      <c r="I64" s="255" t="inlineStr">
        <is>
          <t>10</t>
        </is>
      </c>
      <c r="J64" s="208" t="inlineStr">
        <is>
          <t>13</t>
        </is>
      </c>
      <c r="K64" s="86" t="inlineStr">
        <is>
          <t>9%</t>
        </is>
      </c>
      <c r="L64" s="83" t="inlineStr">
        <is>
          <t>210</t>
        </is>
      </c>
      <c r="M64" s="671" t="inlineStr">
        <is>
          <t>16%</t>
        </is>
      </c>
    </row>
    <row r="65" ht="24" customHeight="1">
      <c r="A65" s="393" t="inlineStr">
        <is>
          <t>10级</t>
        </is>
      </c>
      <c r="B65" s="208" t="inlineStr">
        <is>
          <t>15</t>
        </is>
      </c>
      <c r="C65" s="86" t="inlineStr">
        <is>
          <t>10%</t>
        </is>
      </c>
      <c r="D65" s="1395" t="inlineStr">
        <is>
          <t>12%</t>
        </is>
      </c>
      <c r="E65" s="1424" t="inlineStr">
        <is>
          <t>35</t>
        </is>
      </c>
      <c r="F65" s="208" t="inlineStr">
        <is>
          <t>15</t>
        </is>
      </c>
      <c r="G65" s="86" t="inlineStr">
        <is>
          <t>10%</t>
        </is>
      </c>
      <c r="H65" s="86" t="inlineStr">
        <is>
          <t>10%</t>
        </is>
      </c>
      <c r="I65" s="255" t="inlineStr">
        <is>
          <t>12</t>
        </is>
      </c>
      <c r="J65" s="208" t="inlineStr">
        <is>
          <t>15</t>
        </is>
      </c>
      <c r="K65" s="86" t="inlineStr">
        <is>
          <t>10%</t>
        </is>
      </c>
      <c r="L65" s="83" t="inlineStr">
        <is>
          <t>240</t>
        </is>
      </c>
      <c r="M65" s="671" t="inlineStr">
        <is>
          <t>18%</t>
        </is>
      </c>
    </row>
    <row r="66" ht="24" customHeight="1">
      <c r="A66" s="393" t="inlineStr">
        <is>
          <t>11级</t>
        </is>
      </c>
      <c r="B66" s="82" t="inlineStr">
        <is>
          <t>18</t>
        </is>
      </c>
      <c r="C66" s="86" t="inlineStr">
        <is>
          <t>11%</t>
        </is>
      </c>
      <c r="D66" s="1395" t="inlineStr">
        <is>
          <t>14%</t>
        </is>
      </c>
      <c r="E66" s="1084" t="inlineStr">
        <is>
          <t>40</t>
        </is>
      </c>
      <c r="F66" s="82" t="inlineStr">
        <is>
          <t>18</t>
        </is>
      </c>
      <c r="G66" s="86" t="inlineStr">
        <is>
          <t>11%</t>
        </is>
      </c>
      <c r="H66" s="86" t="inlineStr">
        <is>
          <t>11%</t>
        </is>
      </c>
      <c r="I66" s="255" t="inlineStr">
        <is>
          <t>14</t>
        </is>
      </c>
      <c r="J66" s="82" t="inlineStr">
        <is>
          <t>18</t>
        </is>
      </c>
      <c r="K66" s="86" t="inlineStr">
        <is>
          <t>11%</t>
        </is>
      </c>
      <c r="L66" s="83" t="inlineStr">
        <is>
          <t>270</t>
        </is>
      </c>
      <c r="M66" s="236" t="inlineStr">
        <is>
          <t>20%</t>
        </is>
      </c>
    </row>
    <row r="67" ht="24" customHeight="1">
      <c r="A67" s="393" t="inlineStr">
        <is>
          <t>12级</t>
        </is>
      </c>
      <c r="B67" s="82" t="inlineStr">
        <is>
          <t>20</t>
        </is>
      </c>
      <c r="C67" s="86" t="inlineStr">
        <is>
          <t>12%</t>
        </is>
      </c>
      <c r="F67" s="82" t="inlineStr">
        <is>
          <t>20</t>
        </is>
      </c>
      <c r="G67" s="86" t="inlineStr">
        <is>
          <t>12%</t>
        </is>
      </c>
      <c r="H67" s="86" t="inlineStr">
        <is>
          <t>12%</t>
        </is>
      </c>
      <c r="I67" s="255" t="inlineStr">
        <is>
          <t>16</t>
        </is>
      </c>
      <c r="J67" s="82" t="inlineStr">
        <is>
          <t>20</t>
        </is>
      </c>
      <c r="K67" s="86" t="inlineStr">
        <is>
          <t>12%</t>
        </is>
      </c>
    </row>
    <row r="68" ht="24" customHeight="1">
      <c r="A68" s="393" t="inlineStr">
        <is>
          <t>13级</t>
        </is>
      </c>
      <c r="B68" s="82" t="inlineStr">
        <is>
          <t>23</t>
        </is>
      </c>
      <c r="C68" s="86" t="inlineStr">
        <is>
          <t>13%</t>
        </is>
      </c>
      <c r="F68" s="82" t="inlineStr">
        <is>
          <t>23</t>
        </is>
      </c>
      <c r="G68" s="86" t="inlineStr">
        <is>
          <t>13%</t>
        </is>
      </c>
      <c r="H68" s="86" t="inlineStr">
        <is>
          <t>13%</t>
        </is>
      </c>
      <c r="I68" s="255" t="inlineStr">
        <is>
          <t>18</t>
        </is>
      </c>
      <c r="J68" s="82" t="inlineStr">
        <is>
          <t>23</t>
        </is>
      </c>
      <c r="K68" s="86" t="inlineStr">
        <is>
          <t>13%</t>
        </is>
      </c>
    </row>
    <row r="69" ht="24" customHeight="1">
      <c r="A69" s="393" t="inlineStr">
        <is>
          <t>14级</t>
        </is>
      </c>
      <c r="B69" s="82" t="inlineStr">
        <is>
          <t>25</t>
        </is>
      </c>
      <c r="C69" s="86" t="inlineStr">
        <is>
          <t>14%</t>
        </is>
      </c>
      <c r="F69" s="82" t="inlineStr">
        <is>
          <t>25</t>
        </is>
      </c>
      <c r="G69" s="86" t="inlineStr">
        <is>
          <t>14%</t>
        </is>
      </c>
      <c r="H69" s="86" t="inlineStr">
        <is>
          <t>14%</t>
        </is>
      </c>
      <c r="I69" s="255" t="inlineStr">
        <is>
          <t>20</t>
        </is>
      </c>
      <c r="J69" s="82" t="inlineStr">
        <is>
          <t>25</t>
        </is>
      </c>
      <c r="K69" s="86" t="inlineStr">
        <is>
          <t>14%</t>
        </is>
      </c>
    </row>
    <row r="70" ht="24" customHeight="1">
      <c r="A70" s="953" t="inlineStr">
        <is>
          <t>15级</t>
        </is>
      </c>
      <c r="B70" s="82" t="inlineStr">
        <is>
          <t>28</t>
        </is>
      </c>
      <c r="C70" s="86" t="inlineStr">
        <is>
          <t>15%</t>
        </is>
      </c>
      <c r="F70" s="82" t="inlineStr">
        <is>
          <t>28</t>
        </is>
      </c>
      <c r="G70" s="86" t="inlineStr">
        <is>
          <t>15%</t>
        </is>
      </c>
      <c r="H70" s="86" t="inlineStr">
        <is>
          <t>15%</t>
        </is>
      </c>
      <c r="I70" s="255" t="inlineStr">
        <is>
          <t>22</t>
        </is>
      </c>
      <c r="J70" s="82" t="inlineStr">
        <is>
          <t>28</t>
        </is>
      </c>
      <c r="K70" s="86" t="inlineStr">
        <is>
          <t>15%</t>
        </is>
      </c>
    </row>
    <row r="71" ht="24" customHeight="1">
      <c r="A71" s="1420" t="inlineStr">
        <is>
          <t>16级</t>
        </is>
      </c>
      <c r="B71" s="82" t="inlineStr">
        <is>
          <t>32</t>
        </is>
      </c>
      <c r="C71" s="86" t="inlineStr">
        <is>
          <t>16%</t>
        </is>
      </c>
      <c r="F71" s="82" t="inlineStr">
        <is>
          <t>32</t>
        </is>
      </c>
      <c r="G71" s="86" t="inlineStr">
        <is>
          <t>16%</t>
        </is>
      </c>
      <c r="H71" s="86" t="inlineStr">
        <is>
          <t>16%</t>
        </is>
      </c>
      <c r="I71" s="255" t="inlineStr">
        <is>
          <t>24</t>
        </is>
      </c>
      <c r="J71" s="82" t="inlineStr">
        <is>
          <t>32</t>
        </is>
      </c>
      <c r="K71" s="86" t="inlineStr">
        <is>
          <t>16%</t>
        </is>
      </c>
    </row>
    <row r="72" ht="24" customHeight="1">
      <c r="A72" s="1420" t="inlineStr">
        <is>
          <t>17级</t>
        </is>
      </c>
    </row>
    <row r="73" ht="24" customHeight="1">
      <c r="A73" s="1420" t="inlineStr">
        <is>
          <t>18级</t>
        </is>
      </c>
    </row>
    <row r="74" ht="24" customHeight="1">
      <c r="A74" s="1420" t="inlineStr">
        <is>
          <t>19级</t>
        </is>
      </c>
    </row>
    <row r="75" ht="24" customHeight="1">
      <c r="A75" s="953" t="inlineStr">
        <is>
          <t>20级</t>
        </is>
      </c>
      <c r="B75" s="810" t="inlineStr">
        <is>
          <t>50</t>
        </is>
      </c>
      <c r="C75" s="65" t="inlineStr">
        <is>
          <t>24%</t>
        </is>
      </c>
      <c r="D75" s="660" t="inlineStr">
        <is>
          <t>36%</t>
        </is>
      </c>
      <c r="E75" s="1086" t="inlineStr">
        <is>
          <t>120</t>
        </is>
      </c>
      <c r="F75" s="810" t="inlineStr">
        <is>
          <t>50</t>
        </is>
      </c>
      <c r="G75" s="65" t="inlineStr">
        <is>
          <t>24%</t>
        </is>
      </c>
      <c r="H75" s="65" t="inlineStr">
        <is>
          <t>24%</t>
        </is>
      </c>
      <c r="I75" s="1086" t="inlineStr">
        <is>
          <t>36</t>
        </is>
      </c>
      <c r="J75" s="810" t="inlineStr">
        <is>
          <t>50</t>
        </is>
      </c>
      <c r="K75" s="65" t="inlineStr">
        <is>
          <t>24%</t>
        </is>
      </c>
      <c r="L75" s="660" t="inlineStr">
        <is>
          <t>660</t>
        </is>
      </c>
      <c r="M75" s="78" t="inlineStr">
        <is>
          <t>46%</t>
        </is>
      </c>
    </row>
    <row r="76" ht="24" customHeight="1">
      <c r="A76" s="279" t="inlineStr">
        <is>
          <t>名称</t>
        </is>
      </c>
      <c r="B76" s="1316" t="inlineStr">
        <is>
          <t>幽凰玉</t>
        </is>
      </c>
      <c r="C76" s="56" t="n"/>
      <c r="D76" s="56" t="n"/>
      <c r="E76" s="56" t="n"/>
      <c r="F76" s="1316" t="inlineStr">
        <is>
          <t>净凰玉</t>
        </is>
      </c>
      <c r="G76" s="56" t="n"/>
      <c r="H76" s="56" t="n"/>
      <c r="I76" s="56" t="n"/>
      <c r="J76" s="1316" t="inlineStr">
        <is>
          <t>衍凰玉</t>
        </is>
      </c>
      <c r="K76" s="56" t="n"/>
      <c r="L76" s="56" t="n"/>
      <c r="M76" s="56" t="n"/>
    </row>
    <row r="77" ht="24" customHeight="1">
      <c r="A77" s="151" t="inlineStr"/>
    </row>
    <row r="78" ht="24" customHeight="1">
      <c r="A78" s="24" t="inlineStr">
        <is>
          <t>阵法</t>
        </is>
      </c>
      <c r="B78" s="202" t="inlineStr">
        <is>
          <t>武器穿抗</t>
        </is>
      </c>
      <c r="C78" s="24" t="inlineStr">
        <is>
          <t>力敏速值</t>
        </is>
      </c>
      <c r="D78" s="388" t="inlineStr">
        <is>
          <t>升星分解</t>
        </is>
      </c>
      <c r="E78" s="202" t="inlineStr">
        <is>
          <t>武器穿抗</t>
        </is>
      </c>
      <c r="F78" s="386" t="inlineStr">
        <is>
          <t>力敏速值</t>
        </is>
      </c>
      <c r="G78" s="388" t="inlineStr">
        <is>
          <t>升星分解</t>
        </is>
      </c>
      <c r="H78" s="118" t="inlineStr">
        <is>
          <t>武器穿抗</t>
        </is>
      </c>
      <c r="I78" s="388" t="inlineStr">
        <is>
          <t>力敏速值</t>
        </is>
      </c>
      <c r="J78" s="388" t="inlineStr">
        <is>
          <t>升星分解</t>
        </is>
      </c>
      <c r="K78" s="118" t="inlineStr">
        <is>
          <t>论武次数</t>
        </is>
      </c>
      <c r="L78" s="96" t="inlineStr">
        <is>
          <t>累计奖励</t>
        </is>
      </c>
      <c r="M78" s="4" t="n"/>
    </row>
    <row r="79" ht="24" customHeight="1">
      <c r="A79" s="664" t="inlineStr">
        <is>
          <t>0星</t>
        </is>
      </c>
      <c r="B79" s="319" t="inlineStr">
        <is>
          <t>3%</t>
        </is>
      </c>
      <c r="C79" s="770" t="inlineStr">
        <is>
          <t>13</t>
        </is>
      </c>
      <c r="D79" s="207" t="inlineStr">
        <is>
          <t>阵法数1</t>
        </is>
      </c>
      <c r="E79" s="319" t="inlineStr">
        <is>
          <t>2%</t>
        </is>
      </c>
      <c r="F79" s="770" t="inlineStr">
        <is>
          <t>8</t>
        </is>
      </c>
      <c r="G79" s="207" t="inlineStr">
        <is>
          <t>阵法数1</t>
        </is>
      </c>
      <c r="H79" s="61" t="inlineStr">
        <is>
          <t>1%</t>
        </is>
      </c>
      <c r="I79" s="62" t="inlineStr">
        <is>
          <t>5</t>
        </is>
      </c>
      <c r="J79" s="746" t="inlineStr">
        <is>
          <t>阵法数1</t>
        </is>
      </c>
      <c r="K79" s="234" t="inlineStr">
        <is>
          <t>1次</t>
        </is>
      </c>
      <c r="L79" s="340" t="inlineStr">
        <is>
          <t>龙玉*10</t>
        </is>
      </c>
      <c r="M79" s="1425" t="inlineStr">
        <is>
          <t>x</t>
        </is>
      </c>
    </row>
    <row r="80" ht="24" customHeight="1">
      <c r="A80" s="393" t="inlineStr">
        <is>
          <t>1星</t>
        </is>
      </c>
      <c r="B80" s="85" t="inlineStr">
        <is>
          <t>4.5%</t>
        </is>
      </c>
      <c r="C80" s="255" t="inlineStr">
        <is>
          <t>18</t>
        </is>
      </c>
      <c r="D80" s="84" t="inlineStr">
        <is>
          <t>阵法数1</t>
        </is>
      </c>
      <c r="E80" s="85" t="inlineStr">
        <is>
          <t>3%</t>
        </is>
      </c>
      <c r="F80" s="255" t="inlineStr">
        <is>
          <t>11</t>
        </is>
      </c>
      <c r="G80" s="84" t="inlineStr">
        <is>
          <t>阵法数1</t>
        </is>
      </c>
      <c r="H80" s="85" t="inlineStr">
        <is>
          <t>1.5%</t>
        </is>
      </c>
      <c r="I80" s="86" t="inlineStr">
        <is>
          <t>6</t>
        </is>
      </c>
      <c r="J80" s="222" t="inlineStr">
        <is>
          <t>阵法数1</t>
        </is>
      </c>
      <c r="K80" s="82" t="inlineStr">
        <is>
          <t>8次</t>
        </is>
      </c>
      <c r="L80" s="83" t="inlineStr">
        <is>
          <t>凰髓*8</t>
        </is>
      </c>
      <c r="M80" s="84" t="inlineStr">
        <is>
          <t>龙玉* 8</t>
        </is>
      </c>
    </row>
    <row r="81" ht="24" customHeight="1">
      <c r="A81" s="393" t="inlineStr">
        <is>
          <t>2星</t>
        </is>
      </c>
      <c r="B81" s="85" t="inlineStr">
        <is>
          <t>6%</t>
        </is>
      </c>
      <c r="C81" s="255" t="inlineStr">
        <is>
          <t>24</t>
        </is>
      </c>
      <c r="D81" s="84" t="inlineStr">
        <is>
          <t>阵法数2</t>
        </is>
      </c>
      <c r="E81" s="85" t="inlineStr">
        <is>
          <t>4%</t>
        </is>
      </c>
      <c r="F81" s="255" t="inlineStr">
        <is>
          <t>15</t>
        </is>
      </c>
      <c r="G81" s="84" t="inlineStr">
        <is>
          <t>阵法数2</t>
        </is>
      </c>
      <c r="H81" s="85" t="inlineStr">
        <is>
          <t>2%</t>
        </is>
      </c>
      <c r="I81" s="86" t="inlineStr">
        <is>
          <t>8</t>
        </is>
      </c>
      <c r="J81" s="222" t="inlineStr">
        <is>
          <t>阵法数2</t>
        </is>
      </c>
      <c r="K81" s="82" t="inlineStr">
        <is>
          <t>18次</t>
        </is>
      </c>
      <c r="L81" s="83" t="inlineStr">
        <is>
          <t>论武券*12</t>
        </is>
      </c>
      <c r="M81" s="84" t="inlineStr">
        <is>
          <t>龙玉*12</t>
        </is>
      </c>
    </row>
    <row r="82" ht="24" customHeight="1">
      <c r="A82" s="393" t="inlineStr">
        <is>
          <t>3星</t>
        </is>
      </c>
      <c r="B82" s="85" t="inlineStr">
        <is>
          <t>8%</t>
        </is>
      </c>
      <c r="C82" s="255" t="inlineStr">
        <is>
          <t>32</t>
        </is>
      </c>
      <c r="D82" s="84" t="inlineStr">
        <is>
          <t>阵法数3</t>
        </is>
      </c>
      <c r="E82" s="85" t="inlineStr">
        <is>
          <t>5.5%</t>
        </is>
      </c>
      <c r="F82" s="255" t="inlineStr">
        <is>
          <t>20</t>
        </is>
      </c>
      <c r="G82" s="84" t="inlineStr">
        <is>
          <t>阵法数3</t>
        </is>
      </c>
      <c r="H82" s="85" t="inlineStr">
        <is>
          <t>3%</t>
        </is>
      </c>
      <c r="I82" s="86" t="inlineStr">
        <is>
          <t>10</t>
        </is>
      </c>
      <c r="J82" s="222" t="inlineStr">
        <is>
          <t>阵法数3</t>
        </is>
      </c>
      <c r="K82" s="82" t="inlineStr">
        <is>
          <t>26次</t>
        </is>
      </c>
      <c r="L82" s="83" t="inlineStr">
        <is>
          <t>凰髓*14</t>
        </is>
      </c>
      <c r="M82" s="84" t="inlineStr">
        <is>
          <t>龙玉*14</t>
        </is>
      </c>
    </row>
    <row r="83" ht="24" customHeight="1">
      <c r="A83" s="393" t="inlineStr">
        <is>
          <t>4星</t>
        </is>
      </c>
      <c r="B83" s="85" t="inlineStr">
        <is>
          <t>11%</t>
        </is>
      </c>
      <c r="C83" s="1396" t="inlineStr">
        <is>
          <t>40</t>
        </is>
      </c>
      <c r="D83" s="84" t="inlineStr">
        <is>
          <t>阵法数5</t>
        </is>
      </c>
      <c r="E83" s="85" t="inlineStr">
        <is>
          <t>7.5%</t>
        </is>
      </c>
      <c r="F83" s="255" t="inlineStr">
        <is>
          <t>25</t>
        </is>
      </c>
      <c r="G83" s="84" t="inlineStr">
        <is>
          <t>阵法数5</t>
        </is>
      </c>
      <c r="H83" s="85" t="inlineStr">
        <is>
          <t>4%</t>
        </is>
      </c>
      <c r="I83" s="86" t="inlineStr">
        <is>
          <t>12</t>
        </is>
      </c>
      <c r="J83" s="222" t="inlineStr">
        <is>
          <t>阵法数5</t>
        </is>
      </c>
      <c r="K83" s="82" t="inlineStr">
        <is>
          <t>36次</t>
        </is>
      </c>
      <c r="L83" s="83" t="inlineStr">
        <is>
          <t>凰火*6</t>
        </is>
      </c>
      <c r="M83" s="67" t="inlineStr">
        <is>
          <t>x</t>
        </is>
      </c>
    </row>
    <row r="84" ht="24" customHeight="1">
      <c r="A84" s="953" t="inlineStr">
        <is>
          <t>5星</t>
        </is>
      </c>
      <c r="B84" s="64" t="inlineStr">
        <is>
          <t>15%</t>
        </is>
      </c>
      <c r="C84" s="607" t="inlineStr">
        <is>
          <t>50</t>
        </is>
      </c>
      <c r="D84" s="1426" t="inlineStr">
        <is>
          <t>分解玉3</t>
        </is>
      </c>
      <c r="E84" s="64" t="inlineStr">
        <is>
          <t>10%</t>
        </is>
      </c>
      <c r="F84" s="607" t="inlineStr">
        <is>
          <t>30</t>
        </is>
      </c>
      <c r="G84" s="290" t="inlineStr">
        <is>
          <t>分解玉2</t>
        </is>
      </c>
      <c r="H84" s="256" t="inlineStr">
        <is>
          <t>5%</t>
        </is>
      </c>
      <c r="I84" s="139" t="inlineStr">
        <is>
          <t>15</t>
        </is>
      </c>
      <c r="J84" s="570" t="inlineStr">
        <is>
          <t>分解玉1</t>
        </is>
      </c>
      <c r="K84" s="667" t="inlineStr">
        <is>
          <t>x</t>
        </is>
      </c>
      <c r="L84" s="91" t="inlineStr">
        <is>
          <t>x</t>
        </is>
      </c>
      <c r="M84" s="92" t="inlineStr">
        <is>
          <t>x</t>
        </is>
      </c>
    </row>
    <row r="85" ht="24" customHeight="1">
      <c r="A85" s="279" t="inlineStr">
        <is>
          <t>名称</t>
        </is>
      </c>
      <c r="B85" s="279" t="inlineStr">
        <is>
          <t>金品阵眼</t>
        </is>
      </c>
      <c r="C85" s="56" t="n"/>
      <c r="D85" s="56" t="n"/>
      <c r="E85" s="279" t="inlineStr">
        <is>
          <t>紫品阵眼</t>
        </is>
      </c>
      <c r="F85" s="56" t="n"/>
      <c r="G85" s="56" t="n"/>
      <c r="H85" s="1112" t="inlineStr">
        <is>
          <t>蓝品阵眼</t>
        </is>
      </c>
      <c r="I85" s="270" t="n"/>
      <c r="J85" s="270" t="n"/>
      <c r="K85" s="1427" t="inlineStr">
        <is>
          <t>龙凰云集</t>
        </is>
      </c>
      <c r="L85" s="270" t="n"/>
      <c r="M85" s="510" t="n"/>
    </row>
  </sheetData>
  <mergeCells count="38">
    <mergeCell ref="F4:M4"/>
    <mergeCell ref="K85:M85"/>
    <mergeCell ref="H85:J85"/>
    <mergeCell ref="C4:C5"/>
    <mergeCell ref="E4:E5"/>
    <mergeCell ref="F52:I52"/>
    <mergeCell ref="F11:M13"/>
    <mergeCell ref="A53:M53"/>
    <mergeCell ref="B2:B3"/>
    <mergeCell ref="A29:M29"/>
    <mergeCell ref="D2:D3"/>
    <mergeCell ref="J76:M76"/>
    <mergeCell ref="F7:M7"/>
    <mergeCell ref="B76:E76"/>
    <mergeCell ref="L78:M78"/>
    <mergeCell ref="F1:L1"/>
    <mergeCell ref="J52:M52"/>
    <mergeCell ref="F3:M3"/>
    <mergeCell ref="D4:D5"/>
    <mergeCell ref="A77:M77"/>
    <mergeCell ref="F5:M5"/>
    <mergeCell ref="C2:C3"/>
    <mergeCell ref="E2:E3"/>
    <mergeCell ref="E85:G85"/>
    <mergeCell ref="F2:M2"/>
    <mergeCell ref="F20:M22"/>
    <mergeCell ref="F26:M28"/>
    <mergeCell ref="B85:D85"/>
    <mergeCell ref="A2:A5"/>
    <mergeCell ref="A6:M6"/>
    <mergeCell ref="B52:E52"/>
    <mergeCell ref="F23:M25"/>
    <mergeCell ref="F8:M10"/>
    <mergeCell ref="F17:M19"/>
    <mergeCell ref="F76:I76"/>
    <mergeCell ref="B1:E1"/>
    <mergeCell ref="B4:B5"/>
    <mergeCell ref="F14:M16"/>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 xmlns:r="http://schemas.openxmlformats.org/officeDocument/2006/relationships" ref="B4" r:id="rId6"/>
    <hyperlink xmlns:r="http://schemas.openxmlformats.org/officeDocument/2006/relationships" ref="C4" r:id="rId7"/>
    <hyperlink xmlns:r="http://schemas.openxmlformats.org/officeDocument/2006/relationships" ref="D4" r:id="rId8"/>
    <hyperlink xmlns:r="http://schemas.openxmlformats.org/officeDocument/2006/relationships" ref="E4" r:id="rId9"/>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7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s>
  <sheetData>
    <row r="1" ht="24" customHeight="1">
      <c r="A1" s="1101" t="inlineStr">
        <is>
          <t>元武职业</t>
        </is>
      </c>
      <c r="B1" s="388" t="inlineStr">
        <is>
          <t>名称</t>
        </is>
      </c>
      <c r="C1" s="3" t="n"/>
      <c r="D1" s="3" t="n"/>
      <c r="E1" s="3" t="n"/>
      <c r="F1" s="24" t="inlineStr"/>
      <c r="G1" s="56" t="n"/>
      <c r="H1" s="56" t="n"/>
      <c r="I1" s="56" t="n"/>
      <c r="J1" s="56" t="n"/>
      <c r="K1" s="56" t="n"/>
    </row>
    <row r="2" ht="24" customHeight="1">
      <c r="A2" s="1415" t="inlineStr"/>
      <c r="B2" s="1428" t="inlineStr">
        <is>
          <t>根基属性</t>
        </is>
      </c>
      <c r="C2" s="1429" t="inlineStr"/>
      <c r="D2" s="1429" t="inlineStr"/>
      <c r="E2" s="1430" t="inlineStr"/>
      <c r="F2" s="1178" t="inlineStr"/>
      <c r="G2" s="158" t="n"/>
      <c r="H2" s="158" t="n"/>
      <c r="I2" s="158" t="n"/>
      <c r="J2" s="158" t="n"/>
      <c r="K2" s="320" t="n"/>
    </row>
    <row r="3" ht="24" customHeight="1">
      <c r="A3" s="11" t="n"/>
      <c r="B3" s="553" t="n"/>
      <c r="C3" s="1124" t="n"/>
      <c r="D3" s="1124" t="n"/>
      <c r="E3" s="597" t="n"/>
      <c r="F3" s="1254" t="inlineStr"/>
      <c r="G3" s="158" t="n"/>
      <c r="H3" s="158" t="n"/>
      <c r="I3" s="158" t="n"/>
      <c r="J3" s="158" t="n"/>
      <c r="K3" s="159" t="n"/>
    </row>
    <row r="4" ht="24" customHeight="1">
      <c r="A4" s="11" t="n"/>
      <c r="B4" s="1431" t="inlineStr"/>
      <c r="C4" s="1432" t="inlineStr"/>
      <c r="D4" s="1432" t="inlineStr"/>
      <c r="E4" s="1433" t="inlineStr"/>
      <c r="F4" s="1254" t="inlineStr"/>
      <c r="G4" s="158" t="n"/>
      <c r="H4" s="158" t="n"/>
      <c r="I4" s="158" t="n"/>
      <c r="J4" s="158" t="n"/>
      <c r="K4" s="159" t="n"/>
    </row>
    <row r="5" ht="24" customHeight="1">
      <c r="A5" s="16" t="n"/>
      <c r="B5" s="553" t="n"/>
      <c r="C5" s="1124" t="n"/>
      <c r="D5" s="1124" t="n"/>
      <c r="E5" s="597" t="n"/>
      <c r="F5" s="1394" t="inlineStr"/>
      <c r="G5" s="270" t="n"/>
      <c r="H5" s="270" t="n"/>
      <c r="I5" s="270" t="n"/>
      <c r="J5" s="270" t="n"/>
      <c r="K5" s="510" t="n"/>
    </row>
    <row r="6" ht="24" customHeight="1">
      <c r="A6" s="151" t="inlineStr"/>
    </row>
    <row r="7" ht="24" customHeight="1">
      <c r="A7" s="58" t="inlineStr">
        <is>
          <t>根基属性</t>
        </is>
      </c>
      <c r="B7" s="58" t="inlineStr">
        <is>
          <t>尾数1/6级</t>
        </is>
      </c>
      <c r="C7" s="58" t="inlineStr">
        <is>
          <t>尾数2/7级</t>
        </is>
      </c>
      <c r="D7" s="58" t="inlineStr">
        <is>
          <t>尾数3/8级</t>
        </is>
      </c>
      <c r="E7" s="58" t="inlineStr">
        <is>
          <t>4级/9级</t>
        </is>
      </c>
      <c r="F7" s="58" t="inlineStr">
        <is>
          <t>5级/10级</t>
        </is>
      </c>
      <c r="G7" s="58" t="inlineStr">
        <is>
          <t>根基等级</t>
        </is>
      </c>
    </row>
    <row r="8" ht="24" customHeight="1">
      <c r="A8" s="85" t="inlineStr">
        <is>
          <t>战斗力</t>
        </is>
      </c>
      <c r="B8" s="86" t="inlineStr">
        <is>
          <t>0.5</t>
        </is>
      </c>
      <c r="C8" s="86" t="inlineStr">
        <is>
          <t>0.5</t>
        </is>
      </c>
      <c r="D8" s="86" t="inlineStr">
        <is>
          <t>0.5</t>
        </is>
      </c>
      <c r="E8" s="86" t="inlineStr">
        <is>
          <t>0.5</t>
        </is>
      </c>
      <c r="F8" s="236" t="inlineStr">
        <is>
          <t>0.6</t>
        </is>
      </c>
      <c r="G8" s="61" t="inlineStr">
        <is>
          <t>战斗力</t>
        </is>
      </c>
    </row>
    <row r="9" ht="24" customHeight="1">
      <c r="A9" s="85" t="inlineStr">
        <is>
          <t>生命值</t>
        </is>
      </c>
      <c r="B9" s="86" t="inlineStr">
        <is>
          <t>20</t>
        </is>
      </c>
      <c r="C9" s="86" t="inlineStr">
        <is>
          <t>20</t>
        </is>
      </c>
      <c r="D9" s="86" t="inlineStr">
        <is>
          <t>20</t>
        </is>
      </c>
      <c r="E9" s="86" t="inlineStr">
        <is>
          <t>20</t>
        </is>
      </c>
      <c r="F9" s="236" t="inlineStr">
        <is>
          <t>20</t>
        </is>
      </c>
      <c r="G9" s="85" t="inlineStr">
        <is>
          <t>生命值</t>
        </is>
      </c>
    </row>
    <row r="10" ht="24" customHeight="1">
      <c r="A10" s="85" t="inlineStr">
        <is>
          <t>力量值</t>
        </is>
      </c>
      <c r="B10" s="86" t="inlineStr">
        <is>
          <t>1</t>
        </is>
      </c>
      <c r="C10" s="86" t="inlineStr">
        <is>
          <t>0</t>
        </is>
      </c>
      <c r="D10" s="86" t="inlineStr">
        <is>
          <t>1</t>
        </is>
      </c>
      <c r="E10" s="86" t="inlineStr">
        <is>
          <t>0</t>
        </is>
      </c>
      <c r="F10" s="236" t="inlineStr">
        <is>
          <t>0</t>
        </is>
      </c>
      <c r="G10" s="85" t="inlineStr">
        <is>
          <t>力量值</t>
        </is>
      </c>
    </row>
    <row r="11" ht="24" customHeight="1">
      <c r="A11" s="85" t="inlineStr">
        <is>
          <t>敏捷值</t>
        </is>
      </c>
      <c r="B11" s="86" t="inlineStr">
        <is>
          <t>0</t>
        </is>
      </c>
      <c r="C11" s="86" t="inlineStr">
        <is>
          <t>1</t>
        </is>
      </c>
      <c r="D11" s="86" t="inlineStr">
        <is>
          <t>0</t>
        </is>
      </c>
      <c r="E11" s="86" t="inlineStr">
        <is>
          <t>1</t>
        </is>
      </c>
      <c r="F11" s="236" t="inlineStr">
        <is>
          <t>0</t>
        </is>
      </c>
      <c r="G11" s="85" t="inlineStr">
        <is>
          <t>敏捷值</t>
        </is>
      </c>
    </row>
    <row r="12" ht="24" customHeight="1">
      <c r="A12" s="256" t="inlineStr">
        <is>
          <t>速度值</t>
        </is>
      </c>
      <c r="B12" s="65" t="inlineStr">
        <is>
          <t>0</t>
        </is>
      </c>
      <c r="C12" s="65" t="inlineStr">
        <is>
          <t>0</t>
        </is>
      </c>
      <c r="D12" s="65" t="inlineStr">
        <is>
          <t>0</t>
        </is>
      </c>
      <c r="E12" s="65" t="inlineStr">
        <is>
          <t>0</t>
        </is>
      </c>
      <c r="F12" s="78" t="inlineStr">
        <is>
          <t>1</t>
        </is>
      </c>
      <c r="G12" s="64" t="inlineStr">
        <is>
          <t>速度值</t>
        </is>
      </c>
    </row>
    <row r="13" ht="24" customHeight="1">
      <c r="A13" s="695" t="inlineStr">
        <is>
          <t>根基经验</t>
        </is>
      </c>
      <c r="B13" s="118" t="inlineStr">
        <is>
          <t>尾数+1</t>
        </is>
      </c>
      <c r="C13" s="96" t="inlineStr">
        <is>
          <t>尾数+2</t>
        </is>
      </c>
      <c r="D13" s="96" t="inlineStr">
        <is>
          <t>尾数+3</t>
        </is>
      </c>
      <c r="E13" s="96" t="inlineStr">
        <is>
          <t>尾数+4</t>
        </is>
      </c>
      <c r="F13" s="96" t="inlineStr">
        <is>
          <t>尾数+5</t>
        </is>
      </c>
      <c r="G13" s="96" t="inlineStr">
        <is>
          <t>尾数+6</t>
        </is>
      </c>
      <c r="H13" s="96" t="inlineStr">
        <is>
          <t>尾数+7</t>
        </is>
      </c>
      <c r="I13" s="96" t="inlineStr">
        <is>
          <t>尾数+8</t>
        </is>
      </c>
      <c r="J13" s="96" t="inlineStr">
        <is>
          <t>尾数+9</t>
        </is>
      </c>
      <c r="K13" s="311" t="inlineStr">
        <is>
          <t>尾数+10</t>
        </is>
      </c>
    </row>
    <row r="14" ht="24" customHeight="1">
      <c r="A14" s="654" t="inlineStr">
        <is>
          <t>0级</t>
        </is>
      </c>
      <c r="B14" s="234" t="inlineStr">
        <is>
          <t>30</t>
        </is>
      </c>
      <c r="C14" s="62" t="inlineStr">
        <is>
          <t>30</t>
        </is>
      </c>
      <c r="D14" s="62" t="inlineStr">
        <is>
          <t>30</t>
        </is>
      </c>
      <c r="E14" s="62" t="inlineStr">
        <is>
          <t>30</t>
        </is>
      </c>
      <c r="F14" s="62" t="inlineStr">
        <is>
          <t>40</t>
        </is>
      </c>
      <c r="G14" s="62" t="inlineStr">
        <is>
          <t>40</t>
        </is>
      </c>
      <c r="H14" s="62" t="inlineStr">
        <is>
          <t>40</t>
        </is>
      </c>
      <c r="I14" s="62" t="inlineStr">
        <is>
          <t>50</t>
        </is>
      </c>
      <c r="J14" s="62" t="inlineStr">
        <is>
          <t>50</t>
        </is>
      </c>
      <c r="K14" s="63" t="inlineStr">
        <is>
          <t>60</t>
        </is>
      </c>
    </row>
    <row r="15" ht="24" customHeight="1">
      <c r="A15" s="391" t="inlineStr">
        <is>
          <t>10级</t>
        </is>
      </c>
      <c r="B15" s="82" t="inlineStr">
        <is>
          <t>60</t>
        </is>
      </c>
      <c r="C15" s="86" t="inlineStr">
        <is>
          <t>70</t>
        </is>
      </c>
      <c r="D15" s="86" t="inlineStr">
        <is>
          <t>70</t>
        </is>
      </c>
      <c r="E15" s="86" t="inlineStr">
        <is>
          <t>80</t>
        </is>
      </c>
      <c r="F15" s="86" t="inlineStr">
        <is>
          <t>90</t>
        </is>
      </c>
      <c r="G15" s="86" t="inlineStr">
        <is>
          <t>100</t>
        </is>
      </c>
      <c r="H15" s="86" t="inlineStr">
        <is>
          <t>110</t>
        </is>
      </c>
      <c r="I15" s="86" t="inlineStr">
        <is>
          <t>120</t>
        </is>
      </c>
      <c r="J15" s="86" t="inlineStr">
        <is>
          <t>130</t>
        </is>
      </c>
      <c r="K15" s="236" t="inlineStr">
        <is>
          <t>140</t>
        </is>
      </c>
    </row>
    <row r="16" ht="24" customHeight="1">
      <c r="A16" s="391" t="inlineStr">
        <is>
          <t>20级</t>
        </is>
      </c>
      <c r="B16" s="82" t="inlineStr">
        <is>
          <t>150</t>
        </is>
      </c>
      <c r="C16" s="86" t="inlineStr">
        <is>
          <t>170</t>
        </is>
      </c>
      <c r="D16" s="86" t="inlineStr">
        <is>
          <t>180</t>
        </is>
      </c>
      <c r="E16" s="86" t="inlineStr">
        <is>
          <t>200</t>
        </is>
      </c>
      <c r="F16" s="86" t="inlineStr">
        <is>
          <t>220</t>
        </is>
      </c>
      <c r="G16" s="86" t="inlineStr">
        <is>
          <t>240</t>
        </is>
      </c>
      <c r="H16" s="86" t="inlineStr">
        <is>
          <t>270</t>
        </is>
      </c>
      <c r="I16" s="86" t="inlineStr">
        <is>
          <t>290</t>
        </is>
      </c>
      <c r="J16" s="86" t="inlineStr">
        <is>
          <t>320</t>
        </is>
      </c>
      <c r="K16" s="236" t="inlineStr">
        <is>
          <t>350</t>
        </is>
      </c>
    </row>
    <row r="17" ht="24" customHeight="1">
      <c r="A17" s="391" t="inlineStr">
        <is>
          <t>30级</t>
        </is>
      </c>
      <c r="B17" s="82" t="inlineStr">
        <is>
          <t>390</t>
        </is>
      </c>
      <c r="C17" s="86" t="inlineStr">
        <is>
          <t>430</t>
        </is>
      </c>
      <c r="D17" s="86" t="inlineStr">
        <is>
          <t>470</t>
        </is>
      </c>
      <c r="E17" s="86" t="inlineStr">
        <is>
          <t>520</t>
        </is>
      </c>
      <c r="F17" s="86" t="inlineStr">
        <is>
          <t>570</t>
        </is>
      </c>
      <c r="G17" s="86" t="inlineStr">
        <is>
          <t>620</t>
        </is>
      </c>
      <c r="H17" s="86" t="inlineStr">
        <is>
          <t>690</t>
        </is>
      </c>
      <c r="I17" s="86" t="inlineStr">
        <is>
          <t>750</t>
        </is>
      </c>
      <c r="J17" s="86" t="inlineStr">
        <is>
          <t>830</t>
        </is>
      </c>
      <c r="K17" s="236" t="inlineStr">
        <is>
          <t>910</t>
        </is>
      </c>
    </row>
    <row r="18" ht="24" customHeight="1">
      <c r="A18" s="1434" t="inlineStr">
        <is>
          <t>40级</t>
        </is>
      </c>
      <c r="B18" s="89" t="inlineStr">
        <is>
          <t>1000</t>
        </is>
      </c>
      <c r="C18" s="139" t="inlineStr">
        <is>
          <t>1100</t>
        </is>
      </c>
      <c r="D18" s="139" t="inlineStr">
        <is>
          <t>1210</t>
        </is>
      </c>
      <c r="E18" s="139" t="inlineStr">
        <is>
          <t>1330</t>
        </is>
      </c>
      <c r="F18" s="139" t="inlineStr">
        <is>
          <t>1460</t>
        </is>
      </c>
      <c r="G18" s="139" t="inlineStr">
        <is>
          <t>1610</t>
        </is>
      </c>
      <c r="H18" s="139" t="inlineStr">
        <is>
          <t>1770</t>
        </is>
      </c>
      <c r="I18" s="139" t="inlineStr">
        <is>
          <t>1950</t>
        </is>
      </c>
      <c r="J18" s="139" t="inlineStr">
        <is>
          <t>2140</t>
        </is>
      </c>
      <c r="K18" s="290" t="inlineStr">
        <is>
          <t>2350</t>
        </is>
      </c>
    </row>
    <row r="19" ht="24" customHeight="1">
      <c r="A19" s="391" t="inlineStr">
        <is>
          <t>50级</t>
        </is>
      </c>
      <c r="B19" s="319" t="inlineStr">
        <is>
          <t>2590</t>
        </is>
      </c>
      <c r="C19" s="74" t="inlineStr">
        <is>
          <t>2850</t>
        </is>
      </c>
      <c r="D19" s="74" t="inlineStr">
        <is>
          <t>3130</t>
        </is>
      </c>
      <c r="E19" s="74" t="inlineStr">
        <is>
          <t>3440</t>
        </is>
      </c>
      <c r="F19" s="74" t="inlineStr">
        <is>
          <t>3790</t>
        </is>
      </c>
      <c r="G19" s="74" t="inlineStr">
        <is>
          <t>4160</t>
        </is>
      </c>
      <c r="H19" s="74" t="inlineStr">
        <is>
          <t>4580</t>
        </is>
      </c>
      <c r="I19" s="74" t="inlineStr">
        <is>
          <t>5040</t>
        </is>
      </c>
      <c r="J19" s="74" t="inlineStr">
        <is>
          <t>5540</t>
        </is>
      </c>
      <c r="K19" s="75" t="inlineStr">
        <is>
          <t>6090</t>
        </is>
      </c>
    </row>
    <row r="20" ht="24" customHeight="1">
      <c r="A20" s="391" t="inlineStr">
        <is>
          <t>60级</t>
        </is>
      </c>
      <c r="B20" s="85" t="inlineStr">
        <is>
          <t>6700</t>
        </is>
      </c>
      <c r="C20" s="86" t="inlineStr">
        <is>
          <t>7370</t>
        </is>
      </c>
      <c r="E20" s="86" t="inlineStr">
        <is>
          <t>8920</t>
        </is>
      </c>
      <c r="G20" s="86" t="inlineStr">
        <is>
          <t>10790</t>
        </is>
      </c>
      <c r="H20" s="86" t="inlineStr">
        <is>
          <t>11870</t>
        </is>
      </c>
      <c r="I20" s="86" t="inlineStr">
        <is>
          <t>13060</t>
        </is>
      </c>
      <c r="J20" s="86" t="inlineStr">
        <is>
          <t>14360</t>
        </is>
      </c>
      <c r="K20" s="236" t="inlineStr">
        <is>
          <t>15800</t>
        </is>
      </c>
    </row>
    <row r="21" ht="24" customHeight="1">
      <c r="A21" s="391" t="inlineStr">
        <is>
          <t>70级</t>
        </is>
      </c>
      <c r="C21" s="86" t="inlineStr">
        <is>
          <t>19120</t>
        </is>
      </c>
      <c r="D21" s="86" t="inlineStr">
        <is>
          <t>21030</t>
        </is>
      </c>
      <c r="F21" s="86" t="inlineStr">
        <is>
          <t>25440</t>
        </is>
      </c>
    </row>
    <row r="22" ht="24" customHeight="1">
      <c r="A22" s="391" t="inlineStr">
        <is>
          <t>80级</t>
        </is>
      </c>
      <c r="I22" s="86" t="inlineStr">
        <is>
          <t>70260</t>
        </is>
      </c>
    </row>
    <row r="23" ht="24" customHeight="1">
      <c r="A23" s="1434" t="inlineStr">
        <is>
          <t>90级</t>
        </is>
      </c>
      <c r="B23" s="256" t="inlineStr">
        <is>
          <t>81830</t>
        </is>
      </c>
      <c r="D23" s="139" t="inlineStr">
        <is>
          <t>91940</t>
        </is>
      </c>
      <c r="K23" s="290" t="inlineStr">
        <is>
          <t>x</t>
        </is>
      </c>
    </row>
    <row r="24" ht="24" customHeight="1"/>
    <row r="25" ht="24" customHeight="1">
      <c r="A25" s="386" t="inlineStr">
        <is>
          <t>全职本源</t>
        </is>
      </c>
      <c r="B25" s="205" t="inlineStr">
        <is>
          <t>1级</t>
        </is>
      </c>
      <c r="C25" s="227" t="inlineStr">
        <is>
          <t>2级</t>
        </is>
      </c>
      <c r="D25" s="227" t="inlineStr">
        <is>
          <t>3级</t>
        </is>
      </c>
      <c r="E25" s="227" t="inlineStr">
        <is>
          <t>4级</t>
        </is>
      </c>
      <c r="F25" s="227" t="inlineStr">
        <is>
          <t>5级</t>
        </is>
      </c>
      <c r="G25" s="227" t="inlineStr">
        <is>
          <t>6级</t>
        </is>
      </c>
      <c r="H25" s="227" t="inlineStr">
        <is>
          <t>7级</t>
        </is>
      </c>
      <c r="I25" s="227" t="inlineStr">
        <is>
          <t>8级</t>
        </is>
      </c>
      <c r="J25" s="206" t="inlineStr">
        <is>
          <t>9级</t>
        </is>
      </c>
      <c r="K25" s="386" t="inlineStr">
        <is>
          <t>10级</t>
        </is>
      </c>
    </row>
    <row r="26" ht="24" customHeight="1">
      <c r="A26" s="655" t="inlineStr">
        <is>
          <t>战斗力</t>
        </is>
      </c>
      <c r="B26" s="73" t="inlineStr">
        <is>
          <t>4</t>
        </is>
      </c>
      <c r="C26" s="74" t="inlineStr">
        <is>
          <t>8</t>
        </is>
      </c>
      <c r="D26" s="74" t="inlineStr">
        <is>
          <t>12</t>
        </is>
      </c>
      <c r="E26" s="74" t="inlineStr">
        <is>
          <t>16</t>
        </is>
      </c>
    </row>
    <row r="27" ht="24" customHeight="1">
      <c r="A27" s="266" t="inlineStr">
        <is>
          <t>生命值</t>
        </is>
      </c>
      <c r="B27" s="132" t="inlineStr">
        <is>
          <t>20%</t>
        </is>
      </c>
      <c r="C27" s="86" t="inlineStr">
        <is>
          <t>40%</t>
        </is>
      </c>
      <c r="D27" s="86" t="inlineStr">
        <is>
          <t>60%</t>
        </is>
      </c>
      <c r="E27" s="86" t="inlineStr">
        <is>
          <t>80%</t>
        </is>
      </c>
    </row>
    <row r="28" ht="24" customHeight="1">
      <c r="A28" s="266" t="inlineStr">
        <is>
          <t>武伤增减</t>
        </is>
      </c>
      <c r="B28" s="132" t="inlineStr">
        <is>
          <t>2%</t>
        </is>
      </c>
      <c r="C28" s="86" t="inlineStr">
        <is>
          <t>4%</t>
        </is>
      </c>
      <c r="D28" s="86" t="inlineStr">
        <is>
          <t>6%</t>
        </is>
      </c>
      <c r="E28" s="86" t="inlineStr">
        <is>
          <t>8%</t>
        </is>
      </c>
    </row>
    <row r="29" ht="24" customHeight="1">
      <c r="A29" s="266" t="inlineStr">
        <is>
          <t>挣脱净化</t>
        </is>
      </c>
      <c r="B29" s="132" t="inlineStr">
        <is>
          <t>2</t>
        </is>
      </c>
      <c r="C29" s="86" t="inlineStr">
        <is>
          <t>4</t>
        </is>
      </c>
      <c r="D29" s="86" t="inlineStr">
        <is>
          <t>6</t>
        </is>
      </c>
      <c r="E29" s="86" t="inlineStr">
        <is>
          <t>8</t>
        </is>
      </c>
    </row>
    <row r="30" ht="24" customHeight="1">
      <c r="A30" s="686" t="inlineStr">
        <is>
          <t>本源精华</t>
        </is>
      </c>
      <c r="B30" s="77" t="inlineStr">
        <is>
          <t>10</t>
        </is>
      </c>
      <c r="C30" s="65" t="inlineStr">
        <is>
          <t>20</t>
        </is>
      </c>
      <c r="D30" s="65" t="inlineStr">
        <is>
          <t>30</t>
        </is>
      </c>
      <c r="E30" s="65" t="inlineStr">
        <is>
          <t>40</t>
        </is>
      </c>
      <c r="F30" s="65" t="inlineStr">
        <is>
          <t>50</t>
        </is>
      </c>
    </row>
    <row r="31" ht="24" customHeight="1">
      <c r="B31" s="80" t="inlineStr">
        <is>
          <t>基础职业</t>
        </is>
      </c>
      <c r="C31" s="62" t="inlineStr">
        <is>
          <t>武阶2级</t>
        </is>
      </c>
      <c r="D31" s="62" t="inlineStr">
        <is>
          <t>武阶3级</t>
        </is>
      </c>
      <c r="E31" s="62" t="inlineStr">
        <is>
          <t>武阶4级</t>
        </is>
      </c>
      <c r="F31" s="62" t="inlineStr">
        <is>
          <t>武阶5级</t>
        </is>
      </c>
      <c r="G31" s="62" t="inlineStr">
        <is>
          <t>武阶6级</t>
        </is>
      </c>
      <c r="H31" s="62" t="inlineStr">
        <is>
          <t>武阶7级</t>
        </is>
      </c>
      <c r="I31" s="62" t="inlineStr">
        <is>
          <t>武阶8级</t>
        </is>
      </c>
      <c r="J31" s="62" t="inlineStr">
        <is>
          <t>武阶9级</t>
        </is>
      </c>
      <c r="K31" s="63" t="inlineStr">
        <is>
          <t>特殊职业</t>
        </is>
      </c>
    </row>
    <row r="32" ht="24" customHeight="1">
      <c r="A32" s="307" t="inlineStr">
        <is>
          <t>本源精华</t>
        </is>
      </c>
      <c r="B32" s="138" t="inlineStr">
        <is>
          <t>25</t>
        </is>
      </c>
    </row>
    <row r="33" ht="24" customHeight="1"/>
    <row r="34" ht="24" customHeight="1"/>
    <row r="35" ht="24" customHeight="1">
      <c r="B35" s="86" t="inlineStr">
        <is>
          <t>消耗灵气</t>
        </is>
      </c>
      <c r="C35" s="86" t="inlineStr">
        <is>
          <t>获得奖励</t>
        </is>
      </c>
      <c r="D35" s="86" t="inlineStr">
        <is>
          <t>获得灵气</t>
        </is>
      </c>
      <c r="G35" s="86" t="inlineStr">
        <is>
          <t>单倍灵气</t>
        </is>
      </c>
      <c r="H35" s="86" t="inlineStr">
        <is>
          <t>获得灵气</t>
        </is>
      </c>
    </row>
    <row r="36" ht="24" customHeight="1">
      <c r="B36" s="86" t="inlineStr">
        <is>
          <t>10</t>
        </is>
      </c>
      <c r="C36" s="86" t="inlineStr">
        <is>
          <t>玄品宝匣</t>
        </is>
      </c>
      <c r="D36" s="86" t="inlineStr">
        <is>
          <t>5</t>
        </is>
      </c>
      <c r="G36" s="86" t="inlineStr">
        <is>
          <t>玄品宝匣</t>
        </is>
      </c>
      <c r="H36" s="86" t="inlineStr">
        <is>
          <t>5</t>
        </is>
      </c>
    </row>
    <row r="37" ht="24" customHeight="1">
      <c r="B37" s="86" t="inlineStr">
        <is>
          <t>20</t>
        </is>
      </c>
      <c r="C37" s="86" t="inlineStr">
        <is>
          <t>玄品宝匣</t>
        </is>
      </c>
      <c r="D37" s="86" t="inlineStr">
        <is>
          <t>5</t>
        </is>
      </c>
      <c r="G37" s="86" t="inlineStr">
        <is>
          <t>地品宝匣</t>
        </is>
      </c>
      <c r="H37" s="86" t="inlineStr">
        <is>
          <t>10</t>
        </is>
      </c>
    </row>
    <row r="38" ht="24" customHeight="1">
      <c r="B38" s="86" t="inlineStr">
        <is>
          <t>30</t>
        </is>
      </c>
      <c r="C38" s="86" t="inlineStr">
        <is>
          <t>地品宝匣</t>
        </is>
      </c>
      <c r="D38" s="86" t="inlineStr">
        <is>
          <t>10</t>
        </is>
      </c>
      <c r="G38" s="86" t="inlineStr">
        <is>
          <t>天品宝匣</t>
        </is>
      </c>
      <c r="H38" s="86" t="inlineStr">
        <is>
          <t>20</t>
        </is>
      </c>
    </row>
    <row r="39" ht="24" customHeight="1">
      <c r="B39" s="86" t="inlineStr">
        <is>
          <t>50</t>
        </is>
      </c>
      <c r="C39" s="86" t="inlineStr">
        <is>
          <t>天品宝匣</t>
        </is>
      </c>
      <c r="D39" s="86" t="inlineStr">
        <is>
          <t>20</t>
        </is>
      </c>
    </row>
    <row r="40" ht="24" customHeight="1">
      <c r="B40" s="86" t="inlineStr">
        <is>
          <t>40</t>
        </is>
      </c>
      <c r="C40" s="86" t="inlineStr">
        <is>
          <t>地品宝匣</t>
        </is>
      </c>
      <c r="D40" s="86" t="inlineStr">
        <is>
          <t>10</t>
        </is>
      </c>
      <c r="F40" s="255" t="inlineStr">
        <is>
          <t>玄品宝匣</t>
        </is>
      </c>
      <c r="G40" s="86" t="inlineStr">
        <is>
          <t>2</t>
        </is>
      </c>
    </row>
    <row r="41" ht="24" customHeight="1">
      <c r="B41" s="86" t="inlineStr">
        <is>
          <t>70</t>
        </is>
      </c>
      <c r="C41" s="86" t="inlineStr">
        <is>
          <t>地品宝匣</t>
        </is>
      </c>
      <c r="D41" s="86" t="inlineStr">
        <is>
          <t>10</t>
        </is>
      </c>
      <c r="F41" s="255" t="inlineStr">
        <is>
          <t>地品宝匣</t>
        </is>
      </c>
      <c r="G41" s="86" t="inlineStr">
        <is>
          <t>3</t>
        </is>
      </c>
    </row>
    <row r="42" ht="24" customHeight="1">
      <c r="B42" s="86" t="inlineStr">
        <is>
          <t>80</t>
        </is>
      </c>
      <c r="C42" s="86" t="inlineStr">
        <is>
          <t>天品宝匣</t>
        </is>
      </c>
      <c r="D42" s="86" t="inlineStr">
        <is>
          <t>20</t>
        </is>
      </c>
      <c r="F42" s="255" t="inlineStr">
        <is>
          <t>天品宝匣</t>
        </is>
      </c>
      <c r="G42" s="86" t="inlineStr">
        <is>
          <t>3</t>
        </is>
      </c>
    </row>
    <row r="43" ht="24" customHeight="1">
      <c r="B43" s="86" t="inlineStr">
        <is>
          <t>100</t>
        </is>
      </c>
      <c r="C43" s="86" t="inlineStr">
        <is>
          <t>天品宝匣</t>
        </is>
      </c>
      <c r="D43" s="86" t="inlineStr">
        <is>
          <t>20</t>
        </is>
      </c>
      <c r="F43" s="255" t="inlineStr">
        <is>
          <t>神品宝匣</t>
        </is>
      </c>
      <c r="G43" s="86" t="inlineStr">
        <is>
          <t>1</t>
        </is>
      </c>
    </row>
    <row r="44" ht="24" customHeight="1">
      <c r="B44" s="86" t="inlineStr">
        <is>
          <t>100</t>
        </is>
      </c>
      <c r="C44" s="86" t="inlineStr">
        <is>
          <t>神品宝匣</t>
        </is>
      </c>
      <c r="D44" s="86" t="inlineStr">
        <is>
          <t>0</t>
        </is>
      </c>
    </row>
    <row r="45" ht="24" customHeight="1"/>
    <row r="46" ht="24" customHeight="1">
      <c r="A46" s="202" t="inlineStr">
        <is>
          <t>武阶专精</t>
        </is>
      </c>
      <c r="B46" s="227" t="inlineStr">
        <is>
          <t>战斗力</t>
        </is>
      </c>
      <c r="C46" s="227" t="inlineStr">
        <is>
          <t>祝福值</t>
        </is>
      </c>
      <c r="D46" s="227" t="inlineStr">
        <is>
          <t>单次材料</t>
        </is>
      </c>
      <c r="E46" s="204" t="inlineStr">
        <is>
          <t>满值材料</t>
        </is>
      </c>
    </row>
    <row r="47" ht="24" customHeight="1">
      <c r="A47" s="319" t="inlineStr">
        <is>
          <t>0阶1级</t>
        </is>
      </c>
      <c r="B47" s="566" t="inlineStr">
        <is>
          <t>0.7</t>
        </is>
      </c>
      <c r="C47" s="74" t="inlineStr">
        <is>
          <t>30</t>
        </is>
      </c>
      <c r="D47" s="74" t="inlineStr">
        <is>
          <t>10</t>
        </is>
      </c>
      <c r="E47" s="75">
        <f>ROUNDUP((C47/2),0)*D47</f>
        <v/>
      </c>
    </row>
    <row r="48" ht="24" customHeight="1">
      <c r="A48" s="85" t="inlineStr">
        <is>
          <t>0阶2级</t>
        </is>
      </c>
      <c r="B48" s="83" t="inlineStr">
        <is>
          <t>1.4</t>
        </is>
      </c>
      <c r="C48" s="86" t="inlineStr">
        <is>
          <t>60</t>
        </is>
      </c>
      <c r="D48" s="86" t="inlineStr">
        <is>
          <t>10</t>
        </is>
      </c>
      <c r="E48" s="236">
        <f>ROUNDUP((C48/2),0)*D48</f>
        <v/>
      </c>
    </row>
    <row r="49" ht="24" customHeight="1">
      <c r="A49" s="85" t="inlineStr">
        <is>
          <t>0阶3级</t>
        </is>
      </c>
      <c r="B49" s="83" t="inlineStr">
        <is>
          <t>2.1</t>
        </is>
      </c>
      <c r="C49" s="86" t="inlineStr">
        <is>
          <t>90</t>
        </is>
      </c>
      <c r="D49" s="86" t="inlineStr">
        <is>
          <t>10</t>
        </is>
      </c>
      <c r="E49" s="236">
        <f>ROUNDUP((C49/2),0)*D49</f>
        <v/>
      </c>
    </row>
    <row r="50" ht="24" customHeight="1">
      <c r="A50" s="85" t="inlineStr">
        <is>
          <t>0阶4级</t>
        </is>
      </c>
      <c r="B50" s="83" t="inlineStr">
        <is>
          <t>2.8</t>
        </is>
      </c>
      <c r="C50" s="86" t="inlineStr">
        <is>
          <t>120</t>
        </is>
      </c>
      <c r="D50" s="86" t="inlineStr">
        <is>
          <t>10</t>
        </is>
      </c>
      <c r="E50" s="236">
        <f>ROUNDUP((C50/2),0)*D50</f>
        <v/>
      </c>
    </row>
    <row r="51" ht="24" customHeight="1">
      <c r="A51" s="64" t="inlineStr">
        <is>
          <t>0阶5级</t>
        </is>
      </c>
      <c r="B51" s="343" t="inlineStr">
        <is>
          <t>3.5</t>
        </is>
      </c>
      <c r="C51" s="65" t="inlineStr">
        <is>
          <t>150</t>
        </is>
      </c>
      <c r="D51" s="65" t="inlineStr">
        <is>
          <t>10</t>
        </is>
      </c>
      <c r="E51" s="78">
        <f>ROUNDUP((C51/2),0)*D51</f>
        <v/>
      </c>
    </row>
    <row r="52" ht="24" customHeight="1">
      <c r="A52" s="61" t="inlineStr">
        <is>
          <t>1阶1级</t>
        </is>
      </c>
      <c r="B52" s="340" t="inlineStr">
        <is>
          <t>4.2</t>
        </is>
      </c>
      <c r="C52" s="62" t="inlineStr">
        <is>
          <t>180</t>
        </is>
      </c>
      <c r="D52" s="62" t="inlineStr">
        <is>
          <t>10</t>
        </is>
      </c>
      <c r="E52" s="63">
        <f>ROUNDUP((C52/2),0)*D52</f>
        <v/>
      </c>
    </row>
    <row r="53" ht="24" customHeight="1">
      <c r="A53" s="85" t="inlineStr">
        <is>
          <t>1阶2级</t>
        </is>
      </c>
      <c r="B53" s="83" t="inlineStr">
        <is>
          <t>4.9</t>
        </is>
      </c>
      <c r="C53" s="86" t="inlineStr">
        <is>
          <t>210</t>
        </is>
      </c>
      <c r="D53" s="86" t="inlineStr">
        <is>
          <t>10</t>
        </is>
      </c>
      <c r="E53" s="236">
        <f>ROUNDUP((C53/2),0)*D53</f>
        <v/>
      </c>
    </row>
    <row r="54" ht="24" customHeight="1">
      <c r="A54" s="85" t="inlineStr">
        <is>
          <t>1阶3级</t>
        </is>
      </c>
      <c r="B54" s="83" t="inlineStr">
        <is>
          <t>5.6</t>
        </is>
      </c>
      <c r="C54" s="86" t="inlineStr">
        <is>
          <t>240</t>
        </is>
      </c>
      <c r="D54" s="86" t="inlineStr">
        <is>
          <t>10</t>
        </is>
      </c>
      <c r="E54" s="236">
        <f>ROUNDUP((C54/2),0)*D54</f>
        <v/>
      </c>
    </row>
    <row r="55" ht="24" customHeight="1">
      <c r="A55" s="85" t="inlineStr">
        <is>
          <t>1阶4级</t>
        </is>
      </c>
      <c r="B55" s="83" t="inlineStr">
        <is>
          <t>6.3</t>
        </is>
      </c>
      <c r="C55" s="86" t="inlineStr">
        <is>
          <t>270</t>
        </is>
      </c>
      <c r="D55" s="86" t="inlineStr">
        <is>
          <t>10</t>
        </is>
      </c>
      <c r="E55" s="236">
        <f>ROUNDUP((C55/2),0)*D55</f>
        <v/>
      </c>
    </row>
    <row r="56" ht="24" customHeight="1">
      <c r="A56" s="64" t="inlineStr">
        <is>
          <t>1阶5级</t>
        </is>
      </c>
      <c r="B56" s="343" t="inlineStr">
        <is>
          <t>7</t>
        </is>
      </c>
      <c r="C56" s="65" t="inlineStr">
        <is>
          <t>300</t>
        </is>
      </c>
      <c r="D56" s="65" t="inlineStr">
        <is>
          <t>10</t>
        </is>
      </c>
      <c r="E56" s="78">
        <f>ROUNDUP((C56/2),0)*D56</f>
        <v/>
      </c>
    </row>
    <row r="57" ht="24" customHeight="1">
      <c r="A57" s="61" t="inlineStr">
        <is>
          <t>2阶1级</t>
        </is>
      </c>
      <c r="B57" s="62" t="inlineStr">
        <is>
          <t>8.4</t>
        </is>
      </c>
      <c r="C57" s="62" t="inlineStr">
        <is>
          <t>330</t>
        </is>
      </c>
      <c r="D57" s="62" t="inlineStr">
        <is>
          <t>20</t>
        </is>
      </c>
      <c r="E57" s="63">
        <f>ROUNDUP((C57/2),0)*D57</f>
        <v/>
      </c>
    </row>
    <row r="58" ht="24" customHeight="1">
      <c r="A58" s="85" t="inlineStr">
        <is>
          <t>2阶2级</t>
        </is>
      </c>
      <c r="B58" s="83" t="inlineStr">
        <is>
          <t>9.8</t>
        </is>
      </c>
      <c r="C58" s="86" t="inlineStr">
        <is>
          <t>360</t>
        </is>
      </c>
      <c r="D58" s="86" t="inlineStr">
        <is>
          <t>20</t>
        </is>
      </c>
      <c r="E58" s="236">
        <f>ROUNDUP((C58/2),0)*D58</f>
        <v/>
      </c>
    </row>
    <row r="59" ht="24" customHeight="1">
      <c r="A59" s="85" t="inlineStr">
        <is>
          <t>2阶3级</t>
        </is>
      </c>
      <c r="B59" s="86" t="inlineStr">
        <is>
          <t>11.2</t>
        </is>
      </c>
      <c r="C59" s="86" t="inlineStr">
        <is>
          <t>390</t>
        </is>
      </c>
      <c r="D59" s="86" t="inlineStr">
        <is>
          <t>20</t>
        </is>
      </c>
      <c r="E59" s="236">
        <f>ROUNDUP((C59/2),0)*D59</f>
        <v/>
      </c>
    </row>
    <row r="60" ht="24" customHeight="1">
      <c r="A60" s="85" t="inlineStr">
        <is>
          <t>2阶4级</t>
        </is>
      </c>
      <c r="B60" s="83" t="inlineStr">
        <is>
          <t>12.6</t>
        </is>
      </c>
      <c r="C60" s="86" t="inlineStr">
        <is>
          <t>420</t>
        </is>
      </c>
      <c r="D60" s="86" t="inlineStr">
        <is>
          <t>20</t>
        </is>
      </c>
      <c r="E60" s="236">
        <f>ROUNDUP((C60/2),0)*D60</f>
        <v/>
      </c>
    </row>
    <row r="61" ht="24" customHeight="1">
      <c r="A61" s="64" t="inlineStr">
        <is>
          <t>2阶5级</t>
        </is>
      </c>
      <c r="B61" s="65" t="inlineStr">
        <is>
          <t>14</t>
        </is>
      </c>
      <c r="C61" s="65" t="inlineStr">
        <is>
          <t>450</t>
        </is>
      </c>
      <c r="D61" s="65" t="inlineStr">
        <is>
          <t>20</t>
        </is>
      </c>
      <c r="E61" s="78">
        <f>ROUNDUP((C61/2),0)*D61</f>
        <v/>
      </c>
    </row>
    <row r="62" ht="24" customHeight="1">
      <c r="A62" s="61" t="inlineStr">
        <is>
          <t>3阶1级</t>
        </is>
      </c>
      <c r="B62" s="340" t="inlineStr">
        <is>
          <t>15.4</t>
        </is>
      </c>
      <c r="C62" s="62" t="inlineStr">
        <is>
          <t>480</t>
        </is>
      </c>
      <c r="D62" s="62" t="inlineStr">
        <is>
          <t>20</t>
        </is>
      </c>
      <c r="E62" s="63">
        <f>ROUNDUP((C62/2),0)*D62</f>
        <v/>
      </c>
    </row>
    <row r="63" ht="24" customHeight="1">
      <c r="A63" s="85" t="inlineStr">
        <is>
          <t>3阶2级</t>
        </is>
      </c>
      <c r="B63" s="86" t="inlineStr">
        <is>
          <t>16.8</t>
        </is>
      </c>
      <c r="C63" s="86" t="inlineStr">
        <is>
          <t>510</t>
        </is>
      </c>
      <c r="D63" s="86" t="inlineStr">
        <is>
          <t>20</t>
        </is>
      </c>
      <c r="E63" s="236">
        <f>ROUNDUP((C63/2),0)*D63</f>
        <v/>
      </c>
    </row>
    <row r="64" ht="24" customHeight="1">
      <c r="A64" s="85" t="inlineStr">
        <is>
          <t>3阶3级</t>
        </is>
      </c>
      <c r="B64" s="83" t="inlineStr">
        <is>
          <t>18.2</t>
        </is>
      </c>
      <c r="C64" s="86" t="inlineStr">
        <is>
          <t>540</t>
        </is>
      </c>
      <c r="D64" s="86" t="inlineStr">
        <is>
          <t>20</t>
        </is>
      </c>
      <c r="E64" s="236">
        <f>ROUNDUP((C64/2),0)*D64</f>
        <v/>
      </c>
    </row>
    <row r="65" ht="24" customHeight="1">
      <c r="A65" s="85" t="inlineStr">
        <is>
          <t>3阶4级</t>
        </is>
      </c>
      <c r="B65" s="86" t="inlineStr">
        <is>
          <t>19.6</t>
        </is>
      </c>
      <c r="C65" s="86" t="inlineStr">
        <is>
          <t>570</t>
        </is>
      </c>
      <c r="D65" s="86" t="inlineStr">
        <is>
          <t>20</t>
        </is>
      </c>
      <c r="E65" s="236">
        <f>ROUNDUP((C65/2),0)*D65</f>
        <v/>
      </c>
    </row>
    <row r="66" ht="24" customHeight="1">
      <c r="A66" s="64" t="inlineStr">
        <is>
          <t>3阶5级</t>
        </is>
      </c>
      <c r="B66" s="343" t="inlineStr">
        <is>
          <t>21</t>
        </is>
      </c>
      <c r="C66" s="65" t="inlineStr">
        <is>
          <t>600</t>
        </is>
      </c>
      <c r="D66" s="65" t="inlineStr">
        <is>
          <t>20</t>
        </is>
      </c>
      <c r="E66" s="78">
        <f>ROUNDUP((C66/2),0)*D66</f>
        <v/>
      </c>
    </row>
    <row r="67" ht="24" customHeight="1">
      <c r="A67" s="61" t="inlineStr">
        <is>
          <t>4阶1级</t>
        </is>
      </c>
      <c r="B67" s="62" t="inlineStr">
        <is>
          <t>23.1</t>
        </is>
      </c>
      <c r="C67" s="62" t="inlineStr">
        <is>
          <t>630</t>
        </is>
      </c>
      <c r="D67" s="62" t="inlineStr">
        <is>
          <t>30</t>
        </is>
      </c>
      <c r="E67" s="63">
        <f>ROUNDUP((C67/2),0)*D67</f>
        <v/>
      </c>
    </row>
    <row r="68" ht="24" customHeight="1">
      <c r="A68" s="85" t="inlineStr">
        <is>
          <t>4阶2级</t>
        </is>
      </c>
      <c r="B68" s="83" t="inlineStr">
        <is>
          <t>25.2</t>
        </is>
      </c>
      <c r="C68" s="86" t="inlineStr">
        <is>
          <t>660</t>
        </is>
      </c>
      <c r="D68" s="86" t="inlineStr">
        <is>
          <t>30</t>
        </is>
      </c>
      <c r="E68" s="236">
        <f>ROUNDUP((C68/2),0)*D68</f>
        <v/>
      </c>
    </row>
    <row r="69" ht="24" customHeight="1">
      <c r="A69" s="85" t="inlineStr">
        <is>
          <t>4阶3级</t>
        </is>
      </c>
      <c r="B69" s="86" t="inlineStr">
        <is>
          <t>27.3</t>
        </is>
      </c>
      <c r="C69" s="86" t="inlineStr">
        <is>
          <t>690</t>
        </is>
      </c>
      <c r="D69" s="86" t="inlineStr">
        <is>
          <t>30</t>
        </is>
      </c>
      <c r="E69" s="236">
        <f>ROUNDUP((C69/2),0)*D69</f>
        <v/>
      </c>
    </row>
    <row r="70" ht="24" customHeight="1">
      <c r="A70" s="85" t="inlineStr">
        <is>
          <t>4阶4级</t>
        </is>
      </c>
      <c r="B70" s="83" t="inlineStr">
        <is>
          <t>29.4</t>
        </is>
      </c>
      <c r="C70" s="86" t="inlineStr">
        <is>
          <t>720</t>
        </is>
      </c>
      <c r="D70" s="86" t="inlineStr">
        <is>
          <t>30</t>
        </is>
      </c>
      <c r="E70" s="236">
        <f>ROUNDUP((C70/2),0)*D70</f>
        <v/>
      </c>
    </row>
    <row r="71" ht="24" customHeight="1">
      <c r="A71" s="64" t="inlineStr">
        <is>
          <t>4阶5级</t>
        </is>
      </c>
      <c r="B71" s="65" t="inlineStr">
        <is>
          <t>31.5</t>
        </is>
      </c>
      <c r="C71" s="65" t="inlineStr">
        <is>
          <t>750</t>
        </is>
      </c>
      <c r="D71" s="65" t="inlineStr">
        <is>
          <t>30</t>
        </is>
      </c>
      <c r="E71" s="78">
        <f>ROUNDUP((C71/2),0)*D71</f>
        <v/>
      </c>
    </row>
    <row r="72" ht="24" customHeight="1">
      <c r="A72" s="61" t="inlineStr">
        <is>
          <t>5阶1级</t>
        </is>
      </c>
      <c r="B72" s="340" t="inlineStr">
        <is>
          <t>33.6</t>
        </is>
      </c>
      <c r="C72" s="62" t="inlineStr">
        <is>
          <t>780</t>
        </is>
      </c>
      <c r="D72" s="62" t="inlineStr">
        <is>
          <t>40</t>
        </is>
      </c>
      <c r="E72" s="63">
        <f>ROUNDUP((C72/2),0)*D72</f>
        <v/>
      </c>
    </row>
    <row r="73" ht="24" customHeight="1">
      <c r="A73" s="85" t="inlineStr">
        <is>
          <t>5阶2级</t>
        </is>
      </c>
      <c r="B73" s="86" t="inlineStr">
        <is>
          <t>35.7</t>
        </is>
      </c>
      <c r="C73" s="86" t="inlineStr">
        <is>
          <t>810</t>
        </is>
      </c>
      <c r="D73" s="86" t="inlineStr">
        <is>
          <t>40</t>
        </is>
      </c>
      <c r="E73" s="236">
        <f>ROUNDUP((C73/2),0)*D73</f>
        <v/>
      </c>
    </row>
    <row r="74" ht="24" customHeight="1">
      <c r="A74" s="85" t="inlineStr">
        <is>
          <t>5阶3级</t>
        </is>
      </c>
      <c r="B74" s="83" t="inlineStr">
        <is>
          <t>37.8</t>
        </is>
      </c>
      <c r="C74" s="86" t="inlineStr">
        <is>
          <t>840</t>
        </is>
      </c>
      <c r="D74" s="86" t="inlineStr">
        <is>
          <t>40</t>
        </is>
      </c>
      <c r="E74" s="236">
        <f>ROUNDUP((C74/2),0)*D74</f>
        <v/>
      </c>
    </row>
    <row r="75" ht="24" customHeight="1">
      <c r="A75" s="85" t="inlineStr">
        <is>
          <t>5阶4级</t>
        </is>
      </c>
      <c r="B75" s="86" t="inlineStr">
        <is>
          <t>39.9</t>
        </is>
      </c>
      <c r="C75" s="86" t="inlineStr">
        <is>
          <t>870</t>
        </is>
      </c>
      <c r="D75" s="86" t="inlineStr">
        <is>
          <t>40</t>
        </is>
      </c>
      <c r="E75" s="236">
        <f>ROUNDUP((C75/2),0)*D75</f>
        <v/>
      </c>
    </row>
    <row r="76" ht="24" customHeight="1">
      <c r="A76" s="256" t="inlineStr">
        <is>
          <t>5阶5级</t>
        </is>
      </c>
      <c r="B76" s="90" t="inlineStr">
        <is>
          <t>42</t>
        </is>
      </c>
      <c r="C76" s="139" t="inlineStr">
        <is>
          <t>900</t>
        </is>
      </c>
      <c r="D76" s="139" t="inlineStr">
        <is>
          <t>40</t>
        </is>
      </c>
      <c r="E76" s="290">
        <f>ROUNDUP((C76/2),0)*D76</f>
        <v/>
      </c>
    </row>
    <row r="77" ht="24" customHeight="1"/>
    <row r="78" ht="24" customHeight="1"/>
    <row r="79" ht="24" customHeight="1"/>
    <row r="80" ht="24" customHeight="1"/>
    <row r="81" ht="24" customHeight="1"/>
    <row r="82" ht="24" customHeight="1"/>
  </sheetData>
  <mergeCells count="16">
    <mergeCell ref="A6:K6"/>
    <mergeCell ref="F5:K5"/>
    <mergeCell ref="B1:E1"/>
    <mergeCell ref="B4:B5"/>
    <mergeCell ref="C4:C5"/>
    <mergeCell ref="A2:A5"/>
    <mergeCell ref="D4:D5"/>
    <mergeCell ref="E4:E5"/>
    <mergeCell ref="F1:K1"/>
    <mergeCell ref="D2:D3"/>
    <mergeCell ref="B2:B3"/>
    <mergeCell ref="F2:K2"/>
    <mergeCell ref="F4:K4"/>
    <mergeCell ref="C2:C3"/>
    <mergeCell ref="E2:E3"/>
    <mergeCell ref="F3:K3"/>
  </mergeCells>
  <hyperlinks>
    <hyperlink xmlns:r="http://schemas.openxmlformats.org/officeDocument/2006/relationships" ref="A1"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O33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 width="10.71428571428571" customWidth="1" min="15" max="15"/>
  </cols>
  <sheetData>
    <row r="1" ht="24" customHeight="1">
      <c r="A1" s="625" t="inlineStr">
        <is>
          <t>元婴仙化</t>
        </is>
      </c>
      <c r="B1" s="201" t="inlineStr">
        <is>
          <t>元婴境界</t>
        </is>
      </c>
      <c r="C1" s="3" t="n"/>
      <c r="D1" s="201" t="inlineStr">
        <is>
          <t>元婴飞仙</t>
        </is>
      </c>
      <c r="E1" s="3" t="n"/>
      <c r="F1" s="201" t="inlineStr">
        <is>
          <t>仙化武器</t>
        </is>
      </c>
      <c r="G1" s="3" t="n"/>
      <c r="H1" s="201" t="inlineStr">
        <is>
          <t>仙化技能</t>
        </is>
      </c>
      <c r="I1" s="3" t="n"/>
      <c r="J1" s="201" t="inlineStr">
        <is>
          <t>祝福详情</t>
        </is>
      </c>
      <c r="K1" s="3" t="n"/>
      <c r="L1" s="3" t="n"/>
      <c r="M1" s="3" t="n"/>
      <c r="N1" s="3" t="n"/>
    </row>
    <row r="2" ht="24" customHeight="1">
      <c r="A2" s="1435" t="inlineStr">
        <is>
          <t>修为丹
境界丹
元婴飞仙果
真黄金卷轴</t>
        </is>
      </c>
      <c r="B2" s="1226" t="inlineStr">
        <is>
          <t>境界等级</t>
        </is>
      </c>
      <c r="C2" s="1436" t="inlineStr">
        <is>
          <t>修为等级</t>
        </is>
      </c>
      <c r="D2" s="1226" t="inlineStr">
        <is>
          <t>飞仙等级</t>
        </is>
      </c>
      <c r="E2" s="1436" t="inlineStr">
        <is>
          <t>锻体等级</t>
        </is>
      </c>
      <c r="F2" s="1226" t="inlineStr">
        <is>
          <t>大型武器</t>
        </is>
      </c>
      <c r="G2" s="1436" t="inlineStr">
        <is>
          <t>中型武器</t>
        </is>
      </c>
      <c r="H2" s="1226" t="inlineStr">
        <is>
          <t>被动技能</t>
        </is>
      </c>
      <c r="I2" s="1436" t="inlineStr">
        <is>
          <t>伤害技能</t>
        </is>
      </c>
      <c r="J2" s="1437" t="inlineStr">
        <is>
          <t>修为丹：180斗豆（斗豆商城），必成模式，暂无活动。</t>
        </is>
      </c>
      <c r="K2" s="123" t="n"/>
      <c r="L2" s="123" t="n"/>
      <c r="M2" s="123" t="n"/>
      <c r="N2" s="123" t="n"/>
      <c r="O2" s="171" t="n"/>
    </row>
    <row r="3" ht="24" customHeight="1">
      <c r="A3" s="11" t="n"/>
      <c r="B3" s="553" t="n"/>
      <c r="C3" s="535" t="n"/>
      <c r="D3" s="553" t="n"/>
      <c r="E3" s="535" t="n"/>
      <c r="F3" s="553" t="n"/>
      <c r="G3" s="535" t="n"/>
      <c r="H3" s="553" t="n"/>
      <c r="I3" s="535" t="n"/>
      <c r="J3" s="1438" t="inlineStr">
        <is>
          <t>境界丹：180斗豆（斗豆商城），祝福模式，永久有效，暂无活动。</t>
        </is>
      </c>
      <c r="K3" s="129" t="n"/>
      <c r="L3" s="129" t="n"/>
      <c r="M3" s="129" t="n"/>
      <c r="N3" s="129" t="n"/>
      <c r="O3" s="162" t="n"/>
    </row>
    <row r="4" ht="24" customHeight="1">
      <c r="A4" s="11" t="n"/>
      <c r="B4" s="1230" t="inlineStr">
        <is>
          <t>元婴等级</t>
        </is>
      </c>
      <c r="C4" s="1439" t="inlineStr">
        <is>
          <t>x</t>
        </is>
      </c>
      <c r="D4" s="1230" t="inlineStr">
        <is>
          <t>炼气等级</t>
        </is>
      </c>
      <c r="E4" s="1440" t="inlineStr">
        <is>
          <t>凝神等级</t>
        </is>
      </c>
      <c r="F4" s="1230" t="inlineStr">
        <is>
          <t>小型武器</t>
        </is>
      </c>
      <c r="G4" s="1440" t="inlineStr">
        <is>
          <t>投掷武器</t>
        </is>
      </c>
      <c r="H4" s="1230" t="inlineStr">
        <is>
          <t>特殊技能</t>
        </is>
      </c>
      <c r="I4" s="1441" t="inlineStr">
        <is>
          <t>x</t>
        </is>
      </c>
      <c r="J4" s="1438" t="inlineStr">
        <is>
          <t>飞仙果： 0.8鹅币（幸运折扣），强化模式，暂无活动。</t>
        </is>
      </c>
      <c r="K4" s="129" t="n"/>
      <c r="L4" s="129" t="n"/>
      <c r="M4" s="129" t="n"/>
      <c r="N4" s="129" t="n"/>
      <c r="O4" s="162" t="n"/>
    </row>
    <row r="5" ht="24" customHeight="1">
      <c r="A5" s="11" t="n"/>
      <c r="B5" s="553" t="n"/>
      <c r="C5" s="416" t="n"/>
      <c r="D5" s="553" t="n"/>
      <c r="E5" s="535" t="n"/>
      <c r="F5" s="553" t="n"/>
      <c r="G5" s="535" t="n"/>
      <c r="H5" s="553" t="n"/>
      <c r="I5" s="1442" t="n"/>
      <c r="J5" s="1443" t="inlineStr">
        <is>
          <t>真黄金：160斗豆（活动商店），必成+祝福模式，祝福值活动期间有效。</t>
        </is>
      </c>
      <c r="K5" s="135" t="n"/>
      <c r="L5" s="135" t="n"/>
      <c r="M5" s="135" t="n"/>
      <c r="N5" s="135" t="n"/>
      <c r="O5" s="190" t="n"/>
    </row>
    <row r="6" ht="24" customHeight="1">
      <c r="A6" s="1444" t="inlineStr"/>
    </row>
    <row r="7" ht="24" customHeight="1">
      <c r="A7" s="386" t="inlineStr">
        <is>
          <t>境界等级</t>
        </is>
      </c>
      <c r="B7" s="205" t="inlineStr">
        <is>
          <t>属性</t>
        </is>
      </c>
      <c r="C7" s="227" t="inlineStr">
        <is>
          <t>Ⅰ</t>
        </is>
      </c>
      <c r="D7" s="227" t="inlineStr">
        <is>
          <t>Ⅱ</t>
        </is>
      </c>
      <c r="E7" s="227" t="inlineStr">
        <is>
          <t>Ⅲ</t>
        </is>
      </c>
      <c r="F7" s="227" t="inlineStr">
        <is>
          <t>Ⅳ</t>
        </is>
      </c>
      <c r="G7" s="227" t="inlineStr">
        <is>
          <t>Ⅴ</t>
        </is>
      </c>
      <c r="H7" s="227" t="inlineStr">
        <is>
          <t>Ⅵ</t>
        </is>
      </c>
      <c r="I7" s="227" t="inlineStr">
        <is>
          <t>Ⅶ</t>
        </is>
      </c>
      <c r="J7" s="227" t="inlineStr">
        <is>
          <t>Ⅷ</t>
        </is>
      </c>
      <c r="K7" s="227" t="inlineStr">
        <is>
          <t>Ⅸ</t>
        </is>
      </c>
      <c r="L7" s="227" t="inlineStr">
        <is>
          <t>Ⅹ</t>
        </is>
      </c>
      <c r="M7" s="227" t="inlineStr">
        <is>
          <t>Ⅺ</t>
        </is>
      </c>
      <c r="N7" s="227" t="inlineStr">
        <is>
          <t>Ⅻ</t>
        </is>
      </c>
      <c r="O7" s="204" t="inlineStr">
        <is>
          <t>元婴意境</t>
        </is>
      </c>
    </row>
    <row r="8" ht="24" customHeight="1">
      <c r="A8" s="250" t="inlineStr">
        <is>
          <t>元婴初期</t>
        </is>
      </c>
      <c r="B8" s="272" t="inlineStr">
        <is>
          <t>祝福值</t>
        </is>
      </c>
      <c r="C8" s="1445" t="inlineStr">
        <is>
          <t>22</t>
        </is>
      </c>
      <c r="D8" s="1445" t="inlineStr">
        <is>
          <t>36</t>
        </is>
      </c>
      <c r="E8" s="1445" t="inlineStr">
        <is>
          <t>66</t>
        </is>
      </c>
      <c r="F8" s="1445" t="inlineStr">
        <is>
          <t>76</t>
        </is>
      </c>
      <c r="G8" s="262" t="inlineStr">
        <is>
          <t>80</t>
        </is>
      </c>
      <c r="H8" s="1445" t="inlineStr">
        <is>
          <t>96</t>
        </is>
      </c>
      <c r="I8" s="262" t="inlineStr">
        <is>
          <t>108</t>
        </is>
      </c>
      <c r="J8" s="1445" t="inlineStr">
        <is>
          <t>104</t>
        </is>
      </c>
      <c r="K8" s="262" t="inlineStr">
        <is>
          <t>254</t>
        </is>
      </c>
      <c r="L8" s="1445" t="inlineStr">
        <is>
          <t>480</t>
        </is>
      </c>
      <c r="M8" s="262" t="inlineStr">
        <is>
          <t>480</t>
        </is>
      </c>
      <c r="N8" s="1446" t="inlineStr">
        <is>
          <t>840</t>
        </is>
      </c>
      <c r="O8" s="1447" t="inlineStr">
        <is>
          <t>0星
技能抗穿
1%</t>
        </is>
      </c>
    </row>
    <row r="9" ht="24" customHeight="1">
      <c r="A9" s="494" t="n"/>
      <c r="B9" s="236" t="inlineStr">
        <is>
          <t>单次材料</t>
        </is>
      </c>
      <c r="C9" s="73" t="inlineStr">
        <is>
          <t>5</t>
        </is>
      </c>
      <c r="D9" s="73" t="inlineStr">
        <is>
          <t>5</t>
        </is>
      </c>
      <c r="E9" s="1264" t="inlineStr">
        <is>
          <t>5</t>
        </is>
      </c>
      <c r="F9" s="1264" t="inlineStr">
        <is>
          <t>5</t>
        </is>
      </c>
      <c r="G9" s="1264" t="inlineStr">
        <is>
          <t>5</t>
        </is>
      </c>
      <c r="H9" s="1264" t="inlineStr">
        <is>
          <t>5</t>
        </is>
      </c>
      <c r="I9" s="1264" t="inlineStr">
        <is>
          <t>5</t>
        </is>
      </c>
      <c r="J9" s="1264" t="inlineStr">
        <is>
          <t>5</t>
        </is>
      </c>
      <c r="K9" s="1264" t="inlineStr">
        <is>
          <t>5</t>
        </is>
      </c>
      <c r="L9" s="1264" t="inlineStr">
        <is>
          <t>5</t>
        </is>
      </c>
      <c r="M9" s="1264" t="inlineStr">
        <is>
          <t>5</t>
        </is>
      </c>
      <c r="N9" s="1448" t="inlineStr">
        <is>
          <t>5</t>
        </is>
      </c>
      <c r="O9" s="414" t="n"/>
    </row>
    <row r="10" ht="24" customHeight="1">
      <c r="A10" s="494" t="n"/>
      <c r="B10" s="236" t="inlineStr">
        <is>
          <t>满值材料</t>
        </is>
      </c>
      <c r="C10" s="239">
        <f>ROUNDUP((C8/2+1),0)*C9</f>
        <v/>
      </c>
      <c r="D10" s="83">
        <f>ROUNDUP((D8/2+1),0)*D9</f>
        <v/>
      </c>
      <c r="E10" s="83">
        <f>ROUNDUP((E8/2+1),0)*E9</f>
        <v/>
      </c>
      <c r="F10" s="83">
        <f>ROUNDUP((F8/2+1),0)*F9</f>
        <v/>
      </c>
      <c r="G10" s="83">
        <f>ROUNDUP((G8/2+1),0)*G9</f>
        <v/>
      </c>
      <c r="H10" s="83">
        <f>ROUNDUP((H8/2+1),0)*H9</f>
        <v/>
      </c>
      <c r="I10" s="83">
        <f>ROUNDUP((I8/2+1),0)*I9</f>
        <v/>
      </c>
      <c r="J10" s="83">
        <f>ROUNDUP((J8/2+1),0)*J9</f>
        <v/>
      </c>
      <c r="K10" s="83">
        <f>ROUNDUP((K8/2+1),0)*K9</f>
        <v/>
      </c>
      <c r="L10" s="83">
        <f>ROUNDUP((L8/2+1),0)*L9</f>
        <v/>
      </c>
      <c r="M10" s="83">
        <f>ROUNDUP((M8/2+1),0)*M9</f>
        <v/>
      </c>
      <c r="N10" s="84">
        <f>ROUNDUP((N8/2+1),0)*N9</f>
        <v/>
      </c>
      <c r="O10" s="414" t="n"/>
    </row>
    <row r="11" ht="24" customHeight="1">
      <c r="A11" s="553" t="n"/>
      <c r="B11" s="78" t="inlineStr">
        <is>
          <t>激活属性</t>
        </is>
      </c>
      <c r="C11" s="1449" t="inlineStr">
        <is>
          <t>生命值</t>
        </is>
      </c>
      <c r="D11" s="1450" t="inlineStr">
        <is>
          <t>x</t>
        </is>
      </c>
      <c r="E11" s="1451" t="inlineStr">
        <is>
          <t>x</t>
        </is>
      </c>
      <c r="F11" s="1452" t="inlineStr">
        <is>
          <t>大型附减</t>
        </is>
      </c>
      <c r="G11" s="1451" t="inlineStr">
        <is>
          <t>x</t>
        </is>
      </c>
      <c r="H11" s="1451" t="inlineStr">
        <is>
          <t>x</t>
        </is>
      </c>
      <c r="I11" s="1452" t="inlineStr">
        <is>
          <t>中型附减</t>
        </is>
      </c>
      <c r="J11" s="1451" t="inlineStr">
        <is>
          <t>x</t>
        </is>
      </c>
      <c r="K11" s="1451" t="inlineStr">
        <is>
          <t>x</t>
        </is>
      </c>
      <c r="L11" s="1452" t="inlineStr">
        <is>
          <t>小型附减</t>
        </is>
      </c>
      <c r="M11" s="1451" t="inlineStr">
        <is>
          <t>x</t>
        </is>
      </c>
      <c r="N11" s="1453" t="inlineStr">
        <is>
          <t>x</t>
        </is>
      </c>
      <c r="O11" s="749" t="n"/>
    </row>
    <row r="12" ht="24" customHeight="1">
      <c r="A12" s="61" t="inlineStr">
        <is>
          <t>元婴前期</t>
        </is>
      </c>
      <c r="B12" s="63" t="inlineStr">
        <is>
          <t>祝福值</t>
        </is>
      </c>
      <c r="C12" s="1445" t="inlineStr">
        <is>
          <t>520</t>
        </is>
      </c>
      <c r="D12" s="1445" t="inlineStr">
        <is>
          <t>520</t>
        </is>
      </c>
      <c r="E12" s="262" t="inlineStr">
        <is>
          <t>900</t>
        </is>
      </c>
      <c r="F12" s="262" t="inlineStr">
        <is>
          <t>580</t>
        </is>
      </c>
      <c r="G12" s="262" t="inlineStr">
        <is>
          <t>590</t>
        </is>
      </c>
      <c r="H12" s="262" t="inlineStr">
        <is>
          <t>1000</t>
        </is>
      </c>
      <c r="I12" s="262" t="inlineStr">
        <is>
          <t>660</t>
        </is>
      </c>
      <c r="J12" s="262" t="inlineStr">
        <is>
          <t>660</t>
        </is>
      </c>
      <c r="K12" s="262" t="inlineStr">
        <is>
          <t>1200</t>
        </is>
      </c>
      <c r="L12" s="262" t="inlineStr">
        <is>
          <t>900</t>
        </is>
      </c>
      <c r="M12" s="262" t="inlineStr">
        <is>
          <t>900</t>
        </is>
      </c>
      <c r="N12" s="1446" t="inlineStr">
        <is>
          <t>1700</t>
        </is>
      </c>
      <c r="O12" s="744" t="inlineStr">
        <is>
          <t>1星
武技抗穿
2%</t>
        </is>
      </c>
    </row>
    <row r="13" ht="24" customHeight="1">
      <c r="A13" s="494" t="n"/>
      <c r="B13" s="236" t="inlineStr">
        <is>
          <t>单次材料</t>
        </is>
      </c>
      <c r="C13" s="1445" t="inlineStr">
        <is>
          <t>10</t>
        </is>
      </c>
      <c r="D13" s="1445" t="inlineStr">
        <is>
          <t>10</t>
        </is>
      </c>
      <c r="E13" s="262" t="inlineStr">
        <is>
          <t>10</t>
        </is>
      </c>
      <c r="F13" s="262" t="inlineStr">
        <is>
          <t>10</t>
        </is>
      </c>
      <c r="G13" s="262" t="inlineStr">
        <is>
          <t>10</t>
        </is>
      </c>
      <c r="H13" s="262" t="inlineStr">
        <is>
          <t>10</t>
        </is>
      </c>
      <c r="I13" s="262" t="inlineStr">
        <is>
          <t>10</t>
        </is>
      </c>
      <c r="J13" s="262" t="inlineStr">
        <is>
          <t>10</t>
        </is>
      </c>
      <c r="K13" s="262" t="inlineStr">
        <is>
          <t>10</t>
        </is>
      </c>
      <c r="L13" s="262" t="inlineStr">
        <is>
          <t>10</t>
        </is>
      </c>
      <c r="M13" s="262" t="inlineStr">
        <is>
          <t>10</t>
        </is>
      </c>
      <c r="N13" s="1446" t="inlineStr">
        <is>
          <t>10</t>
        </is>
      </c>
      <c r="O13" s="414" t="n"/>
    </row>
    <row r="14" ht="24" customHeight="1">
      <c r="A14" s="494" t="n"/>
      <c r="B14" s="236" t="inlineStr">
        <is>
          <t>满值材料</t>
        </is>
      </c>
      <c r="C14" s="239">
        <f>ROUNDUP((C12/2+1),0)*C13</f>
        <v/>
      </c>
      <c r="D14" s="83">
        <f>ROUNDUP((D12/2+1),0)*D13</f>
        <v/>
      </c>
      <c r="E14" s="83">
        <f>ROUNDUP((E12/2+1),0)*E13</f>
        <v/>
      </c>
      <c r="F14" s="83">
        <f>ROUNDUP((F12/2+1),0)*F13</f>
        <v/>
      </c>
      <c r="G14" s="83">
        <f>ROUNDUP((G12/2+1),0)*G13</f>
        <v/>
      </c>
      <c r="H14" s="83">
        <f>ROUNDUP((H12/2+1),0)*H13</f>
        <v/>
      </c>
      <c r="I14" s="83">
        <f>ROUNDUP((I12/2+1),0)*I13</f>
        <v/>
      </c>
      <c r="J14" s="83">
        <f>ROUNDUP((J12/2+1),0)*J13</f>
        <v/>
      </c>
      <c r="K14" s="83">
        <f>ROUNDUP((K12/2+1),0)*K13</f>
        <v/>
      </c>
      <c r="L14" s="83">
        <f>ROUNDUP((L12/2+1),0)*L13</f>
        <v/>
      </c>
      <c r="M14" s="83">
        <f>ROUNDUP((M12/2+1),0)*M13</f>
        <v/>
      </c>
      <c r="N14" s="84">
        <f>ROUNDUP((N12/2+1),0)*N13</f>
        <v/>
      </c>
      <c r="O14" s="414" t="n"/>
    </row>
    <row r="15" ht="24" customHeight="1">
      <c r="A15" s="553" t="n"/>
      <c r="B15" s="243" t="inlineStr">
        <is>
          <t>激活属性</t>
        </is>
      </c>
      <c r="C15" s="1449" t="inlineStr">
        <is>
          <t>投掷附减</t>
        </is>
      </c>
      <c r="D15" s="1450" t="inlineStr">
        <is>
          <t>x</t>
        </is>
      </c>
      <c r="E15" s="1451" t="inlineStr">
        <is>
          <t>x</t>
        </is>
      </c>
      <c r="F15" s="1452" t="inlineStr">
        <is>
          <t>大型附伤</t>
        </is>
      </c>
      <c r="G15" s="1451" t="inlineStr">
        <is>
          <t>x</t>
        </is>
      </c>
      <c r="H15" s="1451" t="inlineStr">
        <is>
          <t>x</t>
        </is>
      </c>
      <c r="I15" s="1452" t="inlineStr">
        <is>
          <t>中型附伤</t>
        </is>
      </c>
      <c r="J15" s="1451" t="inlineStr">
        <is>
          <t>x</t>
        </is>
      </c>
      <c r="K15" s="1451" t="inlineStr">
        <is>
          <t>x</t>
        </is>
      </c>
      <c r="L15" s="1452" t="inlineStr">
        <is>
          <t>小型附伤</t>
        </is>
      </c>
      <c r="M15" s="1451" t="inlineStr">
        <is>
          <t>x</t>
        </is>
      </c>
      <c r="N15" s="1453" t="inlineStr">
        <is>
          <t>x</t>
        </is>
      </c>
      <c r="O15" s="749" t="n"/>
    </row>
    <row r="16" ht="24" customHeight="1">
      <c r="A16" s="61" t="inlineStr">
        <is>
          <t>元婴中期</t>
        </is>
      </c>
      <c r="B16" s="63" t="inlineStr">
        <is>
          <t>祝福值</t>
        </is>
      </c>
      <c r="C16" s="1445" t="inlineStr">
        <is>
          <t>480</t>
        </is>
      </c>
      <c r="D16" s="1445" t="inlineStr">
        <is>
          <t>480</t>
        </is>
      </c>
      <c r="E16" s="262" t="inlineStr">
        <is>
          <t>800</t>
        </is>
      </c>
      <c r="F16" s="262" t="inlineStr">
        <is>
          <t>540</t>
        </is>
      </c>
      <c r="G16" s="262" t="inlineStr">
        <is>
          <t>540</t>
        </is>
      </c>
      <c r="H16" s="262" t="inlineStr">
        <is>
          <t>800</t>
        </is>
      </c>
      <c r="I16" s="262" t="inlineStr">
        <is>
          <t>540</t>
        </is>
      </c>
      <c r="J16" s="262" t="inlineStr">
        <is>
          <t>540</t>
        </is>
      </c>
      <c r="K16" s="262" t="inlineStr">
        <is>
          <t>1000</t>
        </is>
      </c>
      <c r="L16" s="262" t="inlineStr">
        <is>
          <t>660</t>
        </is>
      </c>
      <c r="M16" s="262" t="inlineStr">
        <is>
          <t>660</t>
        </is>
      </c>
      <c r="N16" s="1446" t="inlineStr">
        <is>
          <t>1300</t>
        </is>
      </c>
      <c r="O16" s="744" t="inlineStr">
        <is>
          <t>2星
武技抗穿
4%</t>
        </is>
      </c>
    </row>
    <row r="17" ht="24" customHeight="1">
      <c r="A17" s="494" t="n"/>
      <c r="B17" s="236" t="inlineStr">
        <is>
          <t>单次材料</t>
        </is>
      </c>
      <c r="C17" s="1445" t="inlineStr">
        <is>
          <t>15</t>
        </is>
      </c>
      <c r="D17" s="1445" t="inlineStr">
        <is>
          <t>15</t>
        </is>
      </c>
      <c r="E17" s="262" t="inlineStr">
        <is>
          <t>15</t>
        </is>
      </c>
      <c r="F17" s="262" t="inlineStr">
        <is>
          <t>15</t>
        </is>
      </c>
      <c r="G17" s="262" t="inlineStr">
        <is>
          <t>15</t>
        </is>
      </c>
      <c r="H17" s="262" t="inlineStr">
        <is>
          <t>15</t>
        </is>
      </c>
      <c r="I17" s="262" t="inlineStr">
        <is>
          <t>15</t>
        </is>
      </c>
      <c r="J17" s="262" t="inlineStr">
        <is>
          <t>15</t>
        </is>
      </c>
      <c r="K17" s="262" t="inlineStr">
        <is>
          <t>15</t>
        </is>
      </c>
      <c r="L17" s="262" t="inlineStr">
        <is>
          <t>15</t>
        </is>
      </c>
      <c r="M17" s="262" t="inlineStr">
        <is>
          <t>15</t>
        </is>
      </c>
      <c r="N17" s="1446" t="inlineStr">
        <is>
          <t>15</t>
        </is>
      </c>
      <c r="O17" s="414" t="n"/>
    </row>
    <row r="18" ht="24" customHeight="1">
      <c r="A18" s="494" t="n"/>
      <c r="B18" s="236" t="inlineStr">
        <is>
          <t>满值材料</t>
        </is>
      </c>
      <c r="C18" s="239">
        <f>ROUNDUP((C16/2+1),0)*C17</f>
        <v/>
      </c>
      <c r="D18" s="83">
        <f>ROUNDUP((D16/2+1),0)*D17</f>
        <v/>
      </c>
      <c r="E18" s="83">
        <f>ROUNDUP((E16/2+1),0)*E17</f>
        <v/>
      </c>
      <c r="F18" s="83">
        <f>ROUNDUP((F16/2+1),0)*F17</f>
        <v/>
      </c>
      <c r="G18" s="83">
        <f>ROUNDUP((G16/2+1),0)*G17</f>
        <v/>
      </c>
      <c r="H18" s="83">
        <f>ROUNDUP((H16/2+1),0)*H17</f>
        <v/>
      </c>
      <c r="I18" s="83">
        <f>ROUNDUP((I16/2+1),0)*I17</f>
        <v/>
      </c>
      <c r="J18" s="83">
        <f>ROUNDUP((J16/2+1),0)*J17</f>
        <v/>
      </c>
      <c r="K18" s="83">
        <f>ROUNDUP((K16/2+1),0)*K17</f>
        <v/>
      </c>
      <c r="L18" s="83">
        <f>ROUNDUP((L16/2+1),0)*L17</f>
        <v/>
      </c>
      <c r="M18" s="83">
        <f>ROUNDUP((M16/2+1),0)*M17</f>
        <v/>
      </c>
      <c r="N18" s="84">
        <f>ROUNDUP((N16/2+1),0)*N17</f>
        <v/>
      </c>
      <c r="O18" s="414" t="n"/>
    </row>
    <row r="19" ht="24" customHeight="1">
      <c r="A19" s="553" t="n"/>
      <c r="B19" s="243" t="inlineStr">
        <is>
          <t>激活属性</t>
        </is>
      </c>
      <c r="C19" s="1454" t="inlineStr">
        <is>
          <t>投掷附伤</t>
        </is>
      </c>
      <c r="D19" s="1455" t="inlineStr">
        <is>
          <t>x</t>
        </is>
      </c>
      <c r="E19" s="1456" t="inlineStr">
        <is>
          <t>x</t>
        </is>
      </c>
      <c r="F19" s="276" t="inlineStr">
        <is>
          <t>暴击伤害</t>
        </is>
      </c>
      <c r="G19" s="1456" t="inlineStr">
        <is>
          <t>x</t>
        </is>
      </c>
      <c r="H19" s="1456" t="inlineStr">
        <is>
          <t>x</t>
        </is>
      </c>
      <c r="I19" s="276" t="inlineStr">
        <is>
          <t>暴击减伤</t>
        </is>
      </c>
      <c r="J19" s="1456" t="inlineStr">
        <is>
          <t>x</t>
        </is>
      </c>
      <c r="K19" s="1456" t="inlineStr">
        <is>
          <t>x</t>
        </is>
      </c>
      <c r="L19" s="276" t="inlineStr">
        <is>
          <t>技能抗韧</t>
        </is>
      </c>
      <c r="M19" s="1456" t="inlineStr">
        <is>
          <t>x</t>
        </is>
      </c>
      <c r="N19" s="1457" t="inlineStr">
        <is>
          <t>x</t>
        </is>
      </c>
      <c r="O19" s="749" t="n"/>
    </row>
    <row r="20" ht="24" customHeight="1">
      <c r="A20" s="61" t="inlineStr">
        <is>
          <t>元婴后期</t>
        </is>
      </c>
      <c r="B20" s="63" t="inlineStr">
        <is>
          <t>祝福值</t>
        </is>
      </c>
      <c r="C20" s="80" t="inlineStr">
        <is>
          <t>530</t>
        </is>
      </c>
      <c r="D20" s="80" t="inlineStr">
        <is>
          <t>530</t>
        </is>
      </c>
      <c r="E20" s="698" t="inlineStr">
        <is>
          <t>700</t>
        </is>
      </c>
      <c r="F20" s="698" t="inlineStr">
        <is>
          <t>600</t>
        </is>
      </c>
      <c r="G20" s="698" t="inlineStr">
        <is>
          <t>600</t>
        </is>
      </c>
      <c r="H20" s="698" t="inlineStr">
        <is>
          <t>700</t>
        </is>
      </c>
      <c r="I20" s="698" t="inlineStr">
        <is>
          <t>620</t>
        </is>
      </c>
      <c r="J20" s="698" t="inlineStr">
        <is>
          <t>620</t>
        </is>
      </c>
      <c r="K20" s="698" t="inlineStr">
        <is>
          <t>730</t>
        </is>
      </c>
      <c r="L20" s="698" t="inlineStr">
        <is>
          <t>670</t>
        </is>
      </c>
      <c r="M20" s="698" t="inlineStr">
        <is>
          <t>670</t>
        </is>
      </c>
      <c r="N20" s="1458" t="inlineStr">
        <is>
          <t>1060</t>
        </is>
      </c>
      <c r="O20" s="744" t="inlineStr">
        <is>
          <t>3星
武技抗穿
7%</t>
        </is>
      </c>
    </row>
    <row r="21" ht="24" customHeight="1">
      <c r="A21" s="494" t="n"/>
      <c r="B21" s="236" t="inlineStr">
        <is>
          <t>单次材料</t>
        </is>
      </c>
      <c r="C21" s="1445" t="inlineStr">
        <is>
          <t>20</t>
        </is>
      </c>
      <c r="D21" s="1445" t="inlineStr">
        <is>
          <t>20</t>
        </is>
      </c>
      <c r="E21" s="262" t="inlineStr">
        <is>
          <t>20</t>
        </is>
      </c>
      <c r="F21" s="262" t="inlineStr">
        <is>
          <t>20</t>
        </is>
      </c>
      <c r="G21" s="262" t="inlineStr">
        <is>
          <t>20</t>
        </is>
      </c>
      <c r="H21" s="262" t="inlineStr">
        <is>
          <t>20</t>
        </is>
      </c>
      <c r="I21" s="262" t="inlineStr">
        <is>
          <t>20</t>
        </is>
      </c>
      <c r="J21" s="262" t="inlineStr">
        <is>
          <t>20</t>
        </is>
      </c>
      <c r="K21" s="262" t="inlineStr">
        <is>
          <t>20</t>
        </is>
      </c>
      <c r="L21" s="262" t="inlineStr">
        <is>
          <t>20</t>
        </is>
      </c>
      <c r="M21" s="262" t="inlineStr">
        <is>
          <t>20</t>
        </is>
      </c>
      <c r="N21" s="1446" t="inlineStr">
        <is>
          <t>20</t>
        </is>
      </c>
      <c r="O21" s="414" t="n"/>
    </row>
    <row r="22" ht="24" customHeight="1">
      <c r="A22" s="494" t="n"/>
      <c r="B22" s="236" t="inlineStr">
        <is>
          <t>满值材料</t>
        </is>
      </c>
      <c r="C22" s="239">
        <f>ROUNDUP((C20/2+1),0)*C21</f>
        <v/>
      </c>
      <c r="D22" s="83">
        <f>ROUNDUP((D20/2+1),0)*D21</f>
        <v/>
      </c>
      <c r="E22" s="83">
        <f>ROUNDUP((E20/2+1),0)*E21</f>
        <v/>
      </c>
      <c r="F22" s="83">
        <f>ROUNDUP((F20/2+1),0)*F21</f>
        <v/>
      </c>
      <c r="G22" s="83">
        <f>ROUNDUP((G20/2+1),0)*G21</f>
        <v/>
      </c>
      <c r="H22" s="83">
        <f>ROUNDUP((H20/2+1),0)*H21</f>
        <v/>
      </c>
      <c r="I22" s="83">
        <f>ROUNDUP((I20/2+1),0)*I21</f>
        <v/>
      </c>
      <c r="J22" s="83">
        <f>ROUNDUP((J20/2+1),0)*J21</f>
        <v/>
      </c>
      <c r="K22" s="83">
        <f>ROUNDUP((K20/2+1),0)*K21</f>
        <v/>
      </c>
      <c r="L22" s="83">
        <f>ROUNDUP((L20/2+1),0)*L21</f>
        <v/>
      </c>
      <c r="M22" s="83">
        <f>ROUNDUP((M20/2+1),0)*M21</f>
        <v/>
      </c>
      <c r="N22" s="84">
        <f>ROUNDUP((N20/2+1),0)*N21</f>
        <v/>
      </c>
      <c r="O22" s="414" t="n"/>
    </row>
    <row r="23" ht="24" customHeight="1">
      <c r="A23" s="553" t="n"/>
      <c r="B23" s="243" t="inlineStr">
        <is>
          <t>激活属性</t>
        </is>
      </c>
      <c r="C23" s="1459" t="inlineStr">
        <is>
          <t>大型抗韧</t>
        </is>
      </c>
      <c r="D23" s="1460" t="inlineStr">
        <is>
          <t>x</t>
        </is>
      </c>
      <c r="E23" s="1456" t="inlineStr">
        <is>
          <t>x</t>
        </is>
      </c>
      <c r="F23" s="276" t="inlineStr">
        <is>
          <t>中型抗韧</t>
        </is>
      </c>
      <c r="G23" s="1456" t="inlineStr">
        <is>
          <t>x</t>
        </is>
      </c>
      <c r="H23" s="1456" t="inlineStr">
        <is>
          <t>x</t>
        </is>
      </c>
      <c r="I23" s="276" t="inlineStr">
        <is>
          <t>小投抗韧</t>
        </is>
      </c>
      <c r="J23" s="1456" t="inlineStr">
        <is>
          <t>x</t>
        </is>
      </c>
      <c r="K23" s="1456" t="inlineStr">
        <is>
          <t>x</t>
        </is>
      </c>
      <c r="L23" s="276" t="inlineStr">
        <is>
          <t>技能抗穿</t>
        </is>
      </c>
      <c r="M23" s="1456" t="inlineStr">
        <is>
          <t>x</t>
        </is>
      </c>
      <c r="N23" s="1457" t="inlineStr">
        <is>
          <t>x</t>
        </is>
      </c>
      <c r="O23" s="749" t="n"/>
    </row>
    <row r="24" ht="24" customHeight="1">
      <c r="A24" s="61" t="inlineStr">
        <is>
          <t>元婴仙人</t>
        </is>
      </c>
      <c r="B24" s="569" t="inlineStr">
        <is>
          <t>祝福值</t>
        </is>
      </c>
      <c r="C24" s="61" t="inlineStr">
        <is>
          <t>530</t>
        </is>
      </c>
      <c r="D24" s="62" t="inlineStr">
        <is>
          <t>530</t>
        </is>
      </c>
      <c r="E24" s="62" t="inlineStr">
        <is>
          <t>710</t>
        </is>
      </c>
      <c r="F24" s="62" t="inlineStr">
        <is>
          <t>530</t>
        </is>
      </c>
      <c r="G24" s="62" t="inlineStr">
        <is>
          <t>530</t>
        </is>
      </c>
      <c r="H24" s="62" t="inlineStr">
        <is>
          <t>830</t>
        </is>
      </c>
      <c r="I24" s="62" t="inlineStr">
        <is>
          <t>620</t>
        </is>
      </c>
      <c r="J24" s="62" t="inlineStr">
        <is>
          <t>620</t>
        </is>
      </c>
      <c r="K24" s="62" t="inlineStr">
        <is>
          <t>880</t>
        </is>
      </c>
      <c r="L24" s="62" t="inlineStr">
        <is>
          <t>440</t>
        </is>
      </c>
      <c r="M24" s="62" t="inlineStr">
        <is>
          <t>440</t>
        </is>
      </c>
      <c r="N24" s="1121" t="inlineStr">
        <is>
          <t>境界满级
激活
元婴意境
5星</t>
        </is>
      </c>
      <c r="O24" s="744" t="inlineStr">
        <is>
          <t>4/5星
武技抗穿
15/20%</t>
        </is>
      </c>
    </row>
    <row r="25" ht="24" customHeight="1">
      <c r="A25" s="494" t="n"/>
      <c r="B25" s="255" t="inlineStr">
        <is>
          <t>单次材料</t>
        </is>
      </c>
      <c r="C25" s="85" t="inlineStr">
        <is>
          <t>25</t>
        </is>
      </c>
      <c r="D25" s="86" t="inlineStr">
        <is>
          <t>25</t>
        </is>
      </c>
      <c r="E25" s="86" t="inlineStr">
        <is>
          <t>25</t>
        </is>
      </c>
      <c r="F25" s="86" t="inlineStr">
        <is>
          <t>25</t>
        </is>
      </c>
      <c r="G25" s="86" t="inlineStr">
        <is>
          <t>25</t>
        </is>
      </c>
      <c r="H25" s="86" t="inlineStr">
        <is>
          <t>25</t>
        </is>
      </c>
      <c r="I25" s="86" t="inlineStr">
        <is>
          <t>25</t>
        </is>
      </c>
      <c r="J25" s="86" t="inlineStr">
        <is>
          <t>25</t>
        </is>
      </c>
      <c r="K25" s="86" t="inlineStr">
        <is>
          <t>25</t>
        </is>
      </c>
      <c r="L25" s="86" t="inlineStr">
        <is>
          <t>25</t>
        </is>
      </c>
      <c r="M25" s="86" t="inlineStr">
        <is>
          <t>25</t>
        </is>
      </c>
      <c r="N25" s="416" t="n"/>
      <c r="O25" s="414" t="n"/>
    </row>
    <row r="26" ht="24" customHeight="1">
      <c r="A26" s="494" t="n"/>
      <c r="B26" s="236" t="inlineStr">
        <is>
          <t>满值材料</t>
        </is>
      </c>
      <c r="C26" s="82">
        <f>ROUNDUP((C24/2+1),0)*C25</f>
        <v/>
      </c>
      <c r="D26" s="83">
        <f>ROUNDUP((D24/2+1),0)*D25</f>
        <v/>
      </c>
      <c r="E26" s="83">
        <f>ROUNDUP((E24/2+1),0)*E25</f>
        <v/>
      </c>
      <c r="F26" s="83">
        <f>ROUNDUP((F24/2+1),0)*F25</f>
        <v/>
      </c>
      <c r="G26" s="83">
        <f>ROUNDUP((G24/2+1),0)*G25</f>
        <v/>
      </c>
      <c r="H26" s="83">
        <f>ROUNDUP((H24/2+1),0)*H25</f>
        <v/>
      </c>
      <c r="I26" s="83">
        <f>ROUNDUP((I24/2+1),0)*I25</f>
        <v/>
      </c>
      <c r="J26" s="83">
        <f>ROUNDUP((J24/2+1),0)*J25</f>
        <v/>
      </c>
      <c r="K26" s="83">
        <f>ROUNDUP((K24/2+1),0)*K25</f>
        <v/>
      </c>
      <c r="L26" s="83">
        <f>ROUNDUP((L24/2+1),0)*L25</f>
        <v/>
      </c>
      <c r="M26" s="83">
        <f>ROUNDUP((M24/2+1),0)*M25</f>
        <v/>
      </c>
      <c r="N26" s="416" t="n"/>
      <c r="O26" s="414" t="n"/>
    </row>
    <row r="27" ht="24" customHeight="1">
      <c r="A27" s="553" t="n"/>
      <c r="B27" s="570" t="inlineStr">
        <is>
          <t>激活属性</t>
        </is>
      </c>
      <c r="C27" s="256" t="inlineStr">
        <is>
          <t>大型抗穿</t>
        </is>
      </c>
      <c r="D27" s="91" t="inlineStr">
        <is>
          <t>x</t>
        </is>
      </c>
      <c r="E27" s="91" t="inlineStr">
        <is>
          <t>x</t>
        </is>
      </c>
      <c r="F27" s="139" t="inlineStr">
        <is>
          <t>中型抗穿</t>
        </is>
      </c>
      <c r="G27" s="91" t="inlineStr">
        <is>
          <t>x</t>
        </is>
      </c>
      <c r="H27" s="91" t="inlineStr">
        <is>
          <t>x</t>
        </is>
      </c>
      <c r="I27" s="139" t="inlineStr">
        <is>
          <t>小投抗穿</t>
        </is>
      </c>
      <c r="J27" s="91" t="inlineStr">
        <is>
          <t>x</t>
        </is>
      </c>
      <c r="K27" s="91" t="inlineStr">
        <is>
          <t>x</t>
        </is>
      </c>
      <c r="L27" s="91" t="inlineStr">
        <is>
          <t>x</t>
        </is>
      </c>
      <c r="M27" s="91" t="inlineStr">
        <is>
          <t>x</t>
        </is>
      </c>
      <c r="N27" s="597" t="n"/>
      <c r="O27" s="749" t="n"/>
    </row>
    <row r="28" ht="24" customHeight="1">
      <c r="A28" s="1444" t="inlineStr"/>
    </row>
    <row r="29" ht="24" customHeight="1">
      <c r="A29" s="24" t="inlineStr">
        <is>
          <t>修为丹数</t>
        </is>
      </c>
      <c r="B29" s="362" t="inlineStr">
        <is>
          <t>等级+1</t>
        </is>
      </c>
      <c r="C29" s="362" t="inlineStr">
        <is>
          <t>等级+2</t>
        </is>
      </c>
      <c r="D29" s="362" t="inlineStr">
        <is>
          <t>等级+3</t>
        </is>
      </c>
      <c r="E29" s="362" t="inlineStr">
        <is>
          <t>等级+4</t>
        </is>
      </c>
      <c r="F29" s="362" t="inlineStr">
        <is>
          <t>等级+5</t>
        </is>
      </c>
      <c r="G29" s="362" t="inlineStr">
        <is>
          <t>等级+6</t>
        </is>
      </c>
      <c r="H29" s="362" t="inlineStr">
        <is>
          <t>等级+7</t>
        </is>
      </c>
      <c r="I29" s="362" t="inlineStr">
        <is>
          <t>等级+8</t>
        </is>
      </c>
      <c r="J29" s="362" t="inlineStr">
        <is>
          <t>等级+9</t>
        </is>
      </c>
      <c r="K29" s="362" t="inlineStr">
        <is>
          <t>等级+10</t>
        </is>
      </c>
      <c r="L29" s="1335" t="inlineStr">
        <is>
          <t>境界等级与修为等级均满级时境界修为</t>
        </is>
      </c>
      <c r="M29" s="59" t="n"/>
      <c r="N29" s="59" t="n"/>
      <c r="O29" s="303" t="n"/>
    </row>
    <row r="30" ht="24" customHeight="1">
      <c r="A30" s="1448" t="inlineStr">
        <is>
          <t>0级</t>
        </is>
      </c>
      <c r="B30" s="1264" t="inlineStr">
        <is>
          <t>1</t>
        </is>
      </c>
      <c r="C30" s="1264" t="inlineStr">
        <is>
          <t>1</t>
        </is>
      </c>
      <c r="D30" s="1264" t="inlineStr">
        <is>
          <t>2</t>
        </is>
      </c>
      <c r="E30" s="1264" t="inlineStr">
        <is>
          <t>2</t>
        </is>
      </c>
      <c r="F30" s="1264" t="inlineStr">
        <is>
          <t>3</t>
        </is>
      </c>
      <c r="G30" s="1264" t="inlineStr">
        <is>
          <t>4</t>
        </is>
      </c>
      <c r="H30" s="1264" t="inlineStr">
        <is>
          <t>5</t>
        </is>
      </c>
      <c r="I30" s="1264" t="inlineStr">
        <is>
          <t>6</t>
        </is>
      </c>
      <c r="J30" s="1264" t="inlineStr">
        <is>
          <t>7</t>
        </is>
      </c>
      <c r="K30" s="1461" t="inlineStr">
        <is>
          <t>8</t>
        </is>
      </c>
      <c r="L30" s="61" t="inlineStr">
        <is>
          <t>战斗力</t>
        </is>
      </c>
      <c r="M30" s="207" t="inlineStr">
        <is>
          <t>580</t>
        </is>
      </c>
      <c r="N30" s="1264" t="inlineStr">
        <is>
          <t>生命值</t>
        </is>
      </c>
      <c r="O30" s="769" t="inlineStr">
        <is>
          <t>1875</t>
        </is>
      </c>
    </row>
    <row r="31" ht="24" customHeight="1">
      <c r="A31" s="1446" t="inlineStr">
        <is>
          <t>10级</t>
        </is>
      </c>
      <c r="B31" s="262" t="inlineStr">
        <is>
          <t>9</t>
        </is>
      </c>
      <c r="C31" s="262" t="inlineStr">
        <is>
          <t>10</t>
        </is>
      </c>
      <c r="D31" s="262" t="inlineStr">
        <is>
          <t>11</t>
        </is>
      </c>
      <c r="E31" s="262" t="inlineStr">
        <is>
          <t>12</t>
        </is>
      </c>
      <c r="F31" s="262" t="inlineStr">
        <is>
          <t>13</t>
        </is>
      </c>
      <c r="G31" s="262" t="inlineStr">
        <is>
          <t>15</t>
        </is>
      </c>
      <c r="H31" s="262" t="inlineStr">
        <is>
          <t>17</t>
        </is>
      </c>
      <c r="I31" s="262" t="inlineStr">
        <is>
          <t>19</t>
        </is>
      </c>
      <c r="J31" s="262" t="inlineStr">
        <is>
          <t>21</t>
        </is>
      </c>
      <c r="K31" s="1462" t="inlineStr">
        <is>
          <t>23</t>
        </is>
      </c>
      <c r="L31" s="85" t="inlineStr">
        <is>
          <t>大型附减</t>
        </is>
      </c>
      <c r="M31" s="236" t="inlineStr">
        <is>
          <t>120</t>
        </is>
      </c>
      <c r="N31" s="264" t="inlineStr">
        <is>
          <t>大型附伤</t>
        </is>
      </c>
      <c r="O31" s="236" t="inlineStr">
        <is>
          <t>120</t>
        </is>
      </c>
    </row>
    <row r="32" ht="24" customHeight="1">
      <c r="A32" s="1446" t="inlineStr">
        <is>
          <t>20级</t>
        </is>
      </c>
      <c r="B32" s="262" t="inlineStr">
        <is>
          <t>25</t>
        </is>
      </c>
      <c r="C32" s="262" t="inlineStr">
        <is>
          <t>27</t>
        </is>
      </c>
      <c r="D32" s="262" t="inlineStr">
        <is>
          <t>29</t>
        </is>
      </c>
      <c r="E32" s="262" t="inlineStr">
        <is>
          <t>31</t>
        </is>
      </c>
      <c r="F32" s="262" t="inlineStr">
        <is>
          <t>33</t>
        </is>
      </c>
      <c r="G32" s="262" t="inlineStr">
        <is>
          <t>35</t>
        </is>
      </c>
      <c r="H32" s="262" t="inlineStr">
        <is>
          <t>37</t>
        </is>
      </c>
      <c r="I32" s="262" t="inlineStr">
        <is>
          <t>39</t>
        </is>
      </c>
      <c r="J32" s="262" t="inlineStr">
        <is>
          <t>41</t>
        </is>
      </c>
      <c r="K32" s="1462" t="inlineStr">
        <is>
          <t>43</t>
        </is>
      </c>
      <c r="L32" s="85" t="inlineStr">
        <is>
          <t>中型附减</t>
        </is>
      </c>
      <c r="M32" s="236" t="inlineStr">
        <is>
          <t>120</t>
        </is>
      </c>
      <c r="N32" s="264" t="inlineStr">
        <is>
          <t>中型附伤</t>
        </is>
      </c>
      <c r="O32" s="236" t="inlineStr">
        <is>
          <t>120</t>
        </is>
      </c>
    </row>
    <row r="33" ht="24" customHeight="1">
      <c r="A33" s="1446" t="inlineStr">
        <is>
          <t>30级</t>
        </is>
      </c>
      <c r="B33" s="262" t="inlineStr">
        <is>
          <t>45</t>
        </is>
      </c>
      <c r="C33" s="262" t="inlineStr">
        <is>
          <t>48</t>
        </is>
      </c>
      <c r="D33" s="262" t="inlineStr">
        <is>
          <t>51</t>
        </is>
      </c>
      <c r="E33" s="262" t="inlineStr">
        <is>
          <t>54</t>
        </is>
      </c>
      <c r="F33" s="262" t="inlineStr">
        <is>
          <t>57</t>
        </is>
      </c>
      <c r="G33" s="262" t="inlineStr">
        <is>
          <t>60</t>
        </is>
      </c>
      <c r="H33" s="262" t="inlineStr">
        <is>
          <t>63</t>
        </is>
      </c>
      <c r="I33" s="262" t="inlineStr">
        <is>
          <t>66</t>
        </is>
      </c>
      <c r="J33" s="262" t="inlineStr">
        <is>
          <t>70</t>
        </is>
      </c>
      <c r="K33" s="1462" t="inlineStr">
        <is>
          <t>73</t>
        </is>
      </c>
      <c r="L33" s="85" t="inlineStr">
        <is>
          <t>小型附减</t>
        </is>
      </c>
      <c r="M33" s="236" t="inlineStr">
        <is>
          <t>120</t>
        </is>
      </c>
      <c r="N33" s="264" t="inlineStr">
        <is>
          <t>小型附伤</t>
        </is>
      </c>
      <c r="O33" s="236" t="inlineStr">
        <is>
          <t>120</t>
        </is>
      </c>
    </row>
    <row r="34" ht="24" customHeight="1">
      <c r="A34" s="1463" t="inlineStr">
        <is>
          <t>40级</t>
        </is>
      </c>
      <c r="B34" s="1452" t="inlineStr">
        <is>
          <t>76</t>
        </is>
      </c>
      <c r="C34" s="1452" t="inlineStr">
        <is>
          <t>80</t>
        </is>
      </c>
      <c r="D34" s="1452" t="inlineStr">
        <is>
          <t>84</t>
        </is>
      </c>
      <c r="E34" s="1452" t="inlineStr">
        <is>
          <t>88</t>
        </is>
      </c>
      <c r="F34" s="1452" t="inlineStr">
        <is>
          <t>92</t>
        </is>
      </c>
      <c r="G34" s="1452" t="inlineStr">
        <is>
          <t>96</t>
        </is>
      </c>
      <c r="H34" s="1452" t="inlineStr">
        <is>
          <t>100</t>
        </is>
      </c>
      <c r="I34" s="1452" t="inlineStr">
        <is>
          <t>104</t>
        </is>
      </c>
      <c r="J34" s="1452" t="inlineStr">
        <is>
          <t>108</t>
        </is>
      </c>
      <c r="K34" s="1464" t="inlineStr">
        <is>
          <t>113</t>
        </is>
      </c>
      <c r="L34" s="85" t="inlineStr">
        <is>
          <t>投掷附减</t>
        </is>
      </c>
      <c r="M34" s="236" t="inlineStr">
        <is>
          <t>120</t>
        </is>
      </c>
      <c r="N34" s="264" t="inlineStr">
        <is>
          <t>投掷附伤</t>
        </is>
      </c>
      <c r="O34" s="236" t="inlineStr">
        <is>
          <t>120</t>
        </is>
      </c>
    </row>
    <row r="35" ht="24" customHeight="1">
      <c r="A35" s="1446" t="inlineStr">
        <is>
          <t>50级</t>
        </is>
      </c>
      <c r="B35" s="262" t="inlineStr">
        <is>
          <t>118</t>
        </is>
      </c>
      <c r="C35" s="262" t="inlineStr">
        <is>
          <t>123</t>
        </is>
      </c>
      <c r="D35" s="262" t="inlineStr">
        <is>
          <t>128</t>
        </is>
      </c>
      <c r="E35" s="262" t="inlineStr">
        <is>
          <t>133</t>
        </is>
      </c>
      <c r="F35" s="262" t="inlineStr">
        <is>
          <t>138</t>
        </is>
      </c>
      <c r="G35" s="262" t="inlineStr">
        <is>
          <t>143</t>
        </is>
      </c>
      <c r="H35" s="262" t="inlineStr">
        <is>
          <t>148</t>
        </is>
      </c>
      <c r="I35" s="262" t="inlineStr">
        <is>
          <t>153</t>
        </is>
      </c>
      <c r="J35" s="262" t="inlineStr">
        <is>
          <t>159</t>
        </is>
      </c>
      <c r="K35" s="1462" t="inlineStr">
        <is>
          <t>165</t>
        </is>
      </c>
      <c r="L35" s="85" t="inlineStr">
        <is>
          <t>暴击减伤</t>
        </is>
      </c>
      <c r="M35" s="84" t="inlineStr">
        <is>
          <t>100%</t>
        </is>
      </c>
      <c r="N35" s="264" t="inlineStr">
        <is>
          <t>暴击伤害</t>
        </is>
      </c>
      <c r="O35" s="84" t="inlineStr">
        <is>
          <t>100%</t>
        </is>
      </c>
    </row>
    <row r="36" ht="24" customHeight="1">
      <c r="A36" s="1446" t="inlineStr">
        <is>
          <t>60级</t>
        </is>
      </c>
      <c r="B36" s="262" t="inlineStr">
        <is>
          <t>171</t>
        </is>
      </c>
      <c r="C36" s="262" t="inlineStr">
        <is>
          <t>177</t>
        </is>
      </c>
      <c r="D36" s="262" t="inlineStr">
        <is>
          <t>183</t>
        </is>
      </c>
      <c r="E36" s="262" t="inlineStr">
        <is>
          <t>189</t>
        </is>
      </c>
      <c r="F36" s="262" t="inlineStr">
        <is>
          <t>195</t>
        </is>
      </c>
      <c r="G36" s="262" t="inlineStr">
        <is>
          <t>202</t>
        </is>
      </c>
      <c r="H36" s="262" t="inlineStr">
        <is>
          <t>209</t>
        </is>
      </c>
      <c r="I36" s="262" t="inlineStr">
        <is>
          <t>216</t>
        </is>
      </c>
      <c r="J36" s="262" t="inlineStr">
        <is>
          <t>223</t>
        </is>
      </c>
      <c r="K36" s="1462" t="inlineStr">
        <is>
          <t>220</t>
        </is>
      </c>
      <c r="L36" s="85" t="inlineStr">
        <is>
          <t>大型抗韧</t>
        </is>
      </c>
      <c r="M36" s="84" t="inlineStr">
        <is>
          <t>25%</t>
        </is>
      </c>
      <c r="N36" s="264" t="inlineStr">
        <is>
          <t>大型抗穿</t>
        </is>
      </c>
      <c r="O36" s="84" t="inlineStr">
        <is>
          <t>26%</t>
        </is>
      </c>
    </row>
    <row r="37" ht="24" customHeight="1">
      <c r="A37" s="1446" t="inlineStr">
        <is>
          <t>70级</t>
        </is>
      </c>
      <c r="B37" s="262" t="inlineStr">
        <is>
          <t>237</t>
        </is>
      </c>
      <c r="C37" s="262" t="inlineStr">
        <is>
          <t>244</t>
        </is>
      </c>
      <c r="D37" s="262" t="inlineStr">
        <is>
          <t>251</t>
        </is>
      </c>
      <c r="E37" s="262" t="inlineStr">
        <is>
          <t>258</t>
        </is>
      </c>
      <c r="F37" s="262" t="inlineStr">
        <is>
          <t>265</t>
        </is>
      </c>
      <c r="G37" s="262" t="inlineStr">
        <is>
          <t>272</t>
        </is>
      </c>
      <c r="H37" s="262" t="inlineStr">
        <is>
          <t>281</t>
        </is>
      </c>
      <c r="I37" s="262" t="inlineStr">
        <is>
          <t>289</t>
        </is>
      </c>
      <c r="J37" s="262" t="inlineStr">
        <is>
          <t>297</t>
        </is>
      </c>
      <c r="K37" s="1462" t="inlineStr">
        <is>
          <t>305</t>
        </is>
      </c>
      <c r="L37" s="85" t="inlineStr">
        <is>
          <t>中型抗韧</t>
        </is>
      </c>
      <c r="M37" s="84" t="inlineStr">
        <is>
          <t>25%</t>
        </is>
      </c>
      <c r="N37" s="264" t="inlineStr">
        <is>
          <t>中型抗穿</t>
        </is>
      </c>
      <c r="O37" s="84" t="inlineStr">
        <is>
          <t>26%</t>
        </is>
      </c>
    </row>
    <row r="38" ht="24" customHeight="1">
      <c r="A38" s="1446" t="inlineStr">
        <is>
          <t>80级</t>
        </is>
      </c>
      <c r="B38" s="262" t="inlineStr">
        <is>
          <t>313</t>
        </is>
      </c>
      <c r="C38" s="262" t="inlineStr">
        <is>
          <t>322</t>
        </is>
      </c>
      <c r="D38" s="262" t="inlineStr">
        <is>
          <t>331</t>
        </is>
      </c>
      <c r="E38" s="262" t="inlineStr">
        <is>
          <t>340</t>
        </is>
      </c>
      <c r="F38" s="262" t="inlineStr">
        <is>
          <t>350</t>
        </is>
      </c>
      <c r="G38" s="262" t="inlineStr">
        <is>
          <t>360</t>
        </is>
      </c>
      <c r="H38" s="262" t="inlineStr">
        <is>
          <t>371</t>
        </is>
      </c>
      <c r="I38" s="262" t="inlineStr">
        <is>
          <t>382</t>
        </is>
      </c>
      <c r="J38" s="262" t="inlineStr">
        <is>
          <t>394</t>
        </is>
      </c>
      <c r="K38" s="1462" t="inlineStr">
        <is>
          <t>406</t>
        </is>
      </c>
      <c r="L38" s="85" t="inlineStr">
        <is>
          <t>小投抗韧</t>
        </is>
      </c>
      <c r="M38" s="84" t="inlineStr">
        <is>
          <t>25%</t>
        </is>
      </c>
      <c r="N38" s="264" t="inlineStr">
        <is>
          <t>小投抗穿</t>
        </is>
      </c>
      <c r="O38" s="84" t="inlineStr">
        <is>
          <t>26%</t>
        </is>
      </c>
    </row>
    <row r="39" ht="24" customHeight="1">
      <c r="A39" s="1463" t="inlineStr">
        <is>
          <t>90级</t>
        </is>
      </c>
      <c r="B39" s="1452" t="inlineStr">
        <is>
          <t>418</t>
        </is>
      </c>
      <c r="C39" s="1452" t="inlineStr">
        <is>
          <t>431</t>
        </is>
      </c>
      <c r="D39" s="1452" t="inlineStr">
        <is>
          <t>444</t>
        </is>
      </c>
      <c r="E39" s="1452" t="inlineStr">
        <is>
          <t>458</t>
        </is>
      </c>
      <c r="F39" s="1452" t="inlineStr">
        <is>
          <t>472</t>
        </is>
      </c>
      <c r="G39" s="1452" t="inlineStr">
        <is>
          <t>487</t>
        </is>
      </c>
      <c r="H39" s="1452" t="inlineStr">
        <is>
          <t>502</t>
        </is>
      </c>
      <c r="I39" s="1452" t="inlineStr">
        <is>
          <t>518</t>
        </is>
      </c>
      <c r="J39" s="1452" t="inlineStr">
        <is>
          <t>534</t>
        </is>
      </c>
      <c r="K39" s="1464" t="inlineStr">
        <is>
          <t>550</t>
        </is>
      </c>
      <c r="L39" s="256" t="inlineStr">
        <is>
          <t>技能抗韧</t>
        </is>
      </c>
      <c r="M39" s="224" t="inlineStr">
        <is>
          <t>25%</t>
        </is>
      </c>
      <c r="N39" s="699" t="inlineStr">
        <is>
          <t>技能抗穿</t>
        </is>
      </c>
      <c r="O39" s="224" t="inlineStr">
        <is>
          <t>26%</t>
        </is>
      </c>
    </row>
    <row r="40" ht="24" customHeight="1">
      <c r="A40" s="1465" t="inlineStr"/>
      <c r="B40" s="22" t="n"/>
      <c r="C40" s="22" t="n"/>
      <c r="D40" s="22" t="n"/>
      <c r="E40" s="22" t="n"/>
      <c r="F40" s="22" t="n"/>
      <c r="G40" s="22" t="n"/>
      <c r="H40" s="22" t="n"/>
      <c r="I40" s="22" t="n"/>
      <c r="J40" s="22" t="n"/>
      <c r="K40" s="22" t="n"/>
      <c r="L40" s="22" t="n"/>
      <c r="M40" s="22" t="n"/>
      <c r="N40" s="22" t="n"/>
      <c r="O40" s="23" t="n"/>
    </row>
    <row r="41" ht="24" customHeight="1">
      <c r="A41" s="202" t="inlineStr">
        <is>
          <t>元婴经验</t>
        </is>
      </c>
      <c r="B41" s="362" t="inlineStr">
        <is>
          <t>等级+1</t>
        </is>
      </c>
      <c r="C41" s="362" t="inlineStr">
        <is>
          <t>等级+2</t>
        </is>
      </c>
      <c r="D41" s="362" t="inlineStr">
        <is>
          <t>等级+3</t>
        </is>
      </c>
      <c r="E41" s="362" t="inlineStr">
        <is>
          <t>等级+4</t>
        </is>
      </c>
      <c r="F41" s="362" t="inlineStr">
        <is>
          <t>等级+5</t>
        </is>
      </c>
      <c r="G41" s="362" t="inlineStr">
        <is>
          <t>等级+6</t>
        </is>
      </c>
      <c r="H41" s="362" t="inlineStr">
        <is>
          <t>等级+7</t>
        </is>
      </c>
      <c r="I41" s="362" t="inlineStr">
        <is>
          <t>等级+8</t>
        </is>
      </c>
      <c r="J41" s="362" t="inlineStr">
        <is>
          <t>等级+9</t>
        </is>
      </c>
      <c r="K41" s="362" t="inlineStr">
        <is>
          <t>等级+10</t>
        </is>
      </c>
      <c r="L41" s="202" t="inlineStr">
        <is>
          <t>元婴经验</t>
        </is>
      </c>
      <c r="M41" s="227" t="inlineStr">
        <is>
          <t>每周经验</t>
        </is>
      </c>
      <c r="N41" s="227" t="inlineStr">
        <is>
          <t>计算星期</t>
        </is>
      </c>
      <c r="O41" s="204" t="inlineStr">
        <is>
          <t>每年总计</t>
        </is>
      </c>
    </row>
    <row r="42" ht="24" customHeight="1">
      <c r="A42" s="1446" t="inlineStr">
        <is>
          <t>0级</t>
        </is>
      </c>
      <c r="B42" s="262" t="inlineStr">
        <is>
          <t>1000</t>
        </is>
      </c>
      <c r="C42" s="262" t="inlineStr">
        <is>
          <t>1200</t>
        </is>
      </c>
      <c r="D42" s="262" t="inlineStr">
        <is>
          <t>1420</t>
        </is>
      </c>
      <c r="E42" s="262" t="inlineStr">
        <is>
          <t>1660</t>
        </is>
      </c>
      <c r="F42" s="262" t="inlineStr">
        <is>
          <t>1920</t>
        </is>
      </c>
      <c r="G42" s="262" t="inlineStr">
        <is>
          <t>2200</t>
        </is>
      </c>
      <c r="H42" s="262" t="inlineStr">
        <is>
          <t>2500</t>
        </is>
      </c>
      <c r="I42" s="262" t="inlineStr">
        <is>
          <t>2820</t>
        </is>
      </c>
      <c r="J42" s="262" t="inlineStr">
        <is>
          <t>3160</t>
        </is>
      </c>
      <c r="K42" s="1446" t="inlineStr">
        <is>
          <t>3520</t>
        </is>
      </c>
      <c r="L42" s="250" t="inlineStr">
        <is>
          <t>会武固定</t>
        </is>
      </c>
      <c r="M42" s="768">
        <f>(40+55+70+85+100+275+290+305+320+335)+(900+910+920+930+1000)*2*3</f>
        <v/>
      </c>
      <c r="N42" s="768" t="inlineStr">
        <is>
          <t>52</t>
        </is>
      </c>
      <c r="O42" s="272">
        <f>M42*N42</f>
        <v/>
      </c>
    </row>
    <row r="43" ht="24" customHeight="1">
      <c r="A43" s="1446" t="inlineStr">
        <is>
          <t>10级</t>
        </is>
      </c>
      <c r="B43" s="262" t="inlineStr">
        <is>
          <t>3900</t>
        </is>
      </c>
      <c r="C43" s="262" t="inlineStr">
        <is>
          <t>4305</t>
        </is>
      </c>
      <c r="D43" s="262" t="inlineStr">
        <is>
          <t>4735</t>
        </is>
      </c>
      <c r="E43" s="262" t="inlineStr">
        <is>
          <t>5190</t>
        </is>
      </c>
      <c r="F43" s="262" t="inlineStr">
        <is>
          <t>5670</t>
        </is>
      </c>
      <c r="G43" s="262" t="inlineStr">
        <is>
          <t>6175</t>
        </is>
      </c>
      <c r="H43" s="262" t="inlineStr">
        <is>
          <t>6705</t>
        </is>
      </c>
      <c r="I43" s="262" t="inlineStr">
        <is>
          <t>7260</t>
        </is>
      </c>
      <c r="J43" s="262" t="inlineStr">
        <is>
          <t>7840</t>
        </is>
      </c>
      <c r="K43" s="1446" t="inlineStr">
        <is>
          <t>8445</t>
        </is>
      </c>
      <c r="L43" s="85" t="inlineStr">
        <is>
          <t>会武比赛</t>
        </is>
      </c>
      <c r="M43" s="86" t="inlineStr">
        <is>
          <t>1000</t>
        </is>
      </c>
      <c r="N43" s="86" t="inlineStr">
        <is>
          <t>52</t>
        </is>
      </c>
      <c r="O43" s="236">
        <f>M43*N43</f>
        <v/>
      </c>
    </row>
    <row r="44" ht="24" customHeight="1">
      <c r="A44" s="1446" t="inlineStr">
        <is>
          <t>20级</t>
        </is>
      </c>
      <c r="B44" s="262" t="inlineStr">
        <is>
          <t>9075</t>
        </is>
      </c>
      <c r="C44" s="262" t="inlineStr">
        <is>
          <t>9735</t>
        </is>
      </c>
      <c r="D44" s="262" t="inlineStr">
        <is>
          <t>10425</t>
        </is>
      </c>
      <c r="E44" s="262" t="inlineStr">
        <is>
          <t>11145</t>
        </is>
      </c>
      <c r="F44" s="262" t="inlineStr">
        <is>
          <t>11895</t>
        </is>
      </c>
      <c r="G44" s="262" t="inlineStr">
        <is>
          <t>12675</t>
        </is>
      </c>
      <c r="H44" s="262" t="inlineStr">
        <is>
          <t>13485</t>
        </is>
      </c>
      <c r="I44" s="262" t="inlineStr">
        <is>
          <t>14325</t>
        </is>
      </c>
      <c r="J44" s="262" t="inlineStr">
        <is>
          <t>15195</t>
        </is>
      </c>
      <c r="K44" s="1446" t="inlineStr">
        <is>
          <t>16095</t>
        </is>
      </c>
      <c r="L44" s="85" t="inlineStr">
        <is>
          <t>双鱼宫</t>
        </is>
      </c>
      <c r="M44" s="86">
        <f>(710+720+760+770+820+830+880+890+900+960)*7</f>
        <v/>
      </c>
      <c r="N44" s="86" t="inlineStr">
        <is>
          <t>37</t>
        </is>
      </c>
      <c r="O44" s="236">
        <f>M44*N44</f>
        <v/>
      </c>
    </row>
    <row r="45" ht="24" customHeight="1">
      <c r="A45" s="1446" t="inlineStr">
        <is>
          <t>30级</t>
        </is>
      </c>
      <c r="B45" s="262" t="inlineStr">
        <is>
          <t>17025</t>
        </is>
      </c>
      <c r="C45" s="262" t="inlineStr">
        <is>
          <t>17990</t>
        </is>
      </c>
      <c r="D45" s="262" t="inlineStr">
        <is>
          <t>18990</t>
        </is>
      </c>
      <c r="E45" s="262" t="inlineStr">
        <is>
          <t>20025</t>
        </is>
      </c>
      <c r="F45" s="262" t="inlineStr">
        <is>
          <t>21095</t>
        </is>
      </c>
      <c r="G45" s="262" t="inlineStr">
        <is>
          <t>22200</t>
        </is>
      </c>
      <c r="H45" s="262" t="inlineStr">
        <is>
          <t>23340</t>
        </is>
      </c>
      <c r="I45" s="262" t="inlineStr">
        <is>
          <t>24515</t>
        </is>
      </c>
      <c r="J45" s="262" t="inlineStr">
        <is>
          <t>25725</t>
        </is>
      </c>
      <c r="K45" s="1446" t="inlineStr">
        <is>
          <t>26970</t>
        </is>
      </c>
      <c r="L45" s="85" t="inlineStr">
        <is>
          <t>双倍经验</t>
        </is>
      </c>
      <c r="M45" s="86">
        <f>11000*7</f>
        <v/>
      </c>
      <c r="N45" s="86" t="inlineStr">
        <is>
          <t>6</t>
        </is>
      </c>
      <c r="O45" s="236">
        <f>M45*N45</f>
        <v/>
      </c>
    </row>
    <row r="46" ht="24" customHeight="1">
      <c r="A46" s="1463" t="inlineStr">
        <is>
          <t>40级</t>
        </is>
      </c>
      <c r="B46" s="276" t="inlineStr">
        <is>
          <t>28250</t>
        </is>
      </c>
      <c r="C46" s="276" t="inlineStr">
        <is>
          <t>29570</t>
        </is>
      </c>
      <c r="D46" s="276" t="inlineStr">
        <is>
          <t>30930</t>
        </is>
      </c>
      <c r="E46" s="276" t="inlineStr">
        <is>
          <t>32330</t>
        </is>
      </c>
      <c r="F46" s="276" t="inlineStr">
        <is>
          <t>33770</t>
        </is>
      </c>
      <c r="G46" s="276" t="inlineStr">
        <is>
          <t>35250</t>
        </is>
      </c>
      <c r="H46" s="276" t="inlineStr">
        <is>
          <t>36770</t>
        </is>
      </c>
      <c r="I46" s="276" t="inlineStr">
        <is>
          <t>38330</t>
        </is>
      </c>
      <c r="J46" s="276" t="inlineStr">
        <is>
          <t>39930</t>
        </is>
      </c>
      <c r="K46" s="1466" t="inlineStr">
        <is>
          <t>41570</t>
        </is>
      </c>
      <c r="L46" s="242" t="inlineStr">
        <is>
          <t>三倍经验</t>
        </is>
      </c>
      <c r="M46" s="1467">
        <f>11000*7</f>
        <v/>
      </c>
      <c r="N46" s="1467" t="inlineStr">
        <is>
          <t>9</t>
        </is>
      </c>
      <c r="O46" s="243">
        <f>M46*N46</f>
        <v/>
      </c>
    </row>
    <row r="47" ht="24" customHeight="1">
      <c r="A47" s="1462" t="inlineStr">
        <is>
          <t>50级</t>
        </is>
      </c>
      <c r="B47" s="61" t="inlineStr">
        <is>
          <t>43250</t>
        </is>
      </c>
      <c r="C47" s="698" t="inlineStr">
        <is>
          <t>44970</t>
        </is>
      </c>
      <c r="D47" s="698" t="inlineStr">
        <is>
          <t>46730</t>
        </is>
      </c>
      <c r="E47" s="698" t="inlineStr">
        <is>
          <t>48530</t>
        </is>
      </c>
      <c r="F47" s="698" t="inlineStr">
        <is>
          <t>50370</t>
        </is>
      </c>
      <c r="G47" s="698" t="inlineStr">
        <is>
          <t>52250</t>
        </is>
      </c>
      <c r="H47" s="698" t="inlineStr">
        <is>
          <t>54170</t>
        </is>
      </c>
      <c r="I47" s="698" t="inlineStr">
        <is>
          <t>56130</t>
        </is>
      </c>
      <c r="J47" s="698" t="inlineStr">
        <is>
          <t>58130</t>
        </is>
      </c>
      <c r="K47" s="1458" t="inlineStr">
        <is>
          <t>60170</t>
        </is>
      </c>
      <c r="L47" s="1365" t="inlineStr">
        <is>
          <t>会武比赛经验按青铜赛场1024强考虑。</t>
        </is>
      </c>
      <c r="M47" s="123" t="n"/>
      <c r="N47" s="123" t="n"/>
      <c r="O47" s="124" t="n"/>
    </row>
    <row r="48" ht="24" customHeight="1">
      <c r="A48" s="1462" t="inlineStr">
        <is>
          <t>60级</t>
        </is>
      </c>
      <c r="B48" s="250" t="inlineStr">
        <is>
          <t>62250</t>
        </is>
      </c>
      <c r="C48" s="262" t="inlineStr">
        <is>
          <t>64375</t>
        </is>
      </c>
      <c r="D48" s="262" t="inlineStr">
        <is>
          <t>66545</t>
        </is>
      </c>
      <c r="E48" s="262" t="inlineStr">
        <is>
          <t>68760</t>
        </is>
      </c>
      <c r="F48" s="262" t="inlineStr">
        <is>
          <t>71020</t>
        </is>
      </c>
      <c r="G48" s="262" t="inlineStr">
        <is>
          <t>73325</t>
        </is>
      </c>
      <c r="H48" s="262" t="inlineStr">
        <is>
          <t>75675</t>
        </is>
      </c>
      <c r="I48" s="262" t="inlineStr">
        <is>
          <t>78070</t>
        </is>
      </c>
      <c r="J48" s="262" t="inlineStr">
        <is>
          <t>80510</t>
        </is>
      </c>
      <c r="K48" s="1446" t="inlineStr">
        <is>
          <t>82995</t>
        </is>
      </c>
      <c r="L48" s="1468" t="inlineStr">
        <is>
          <t>双倍经验为黄历副本经验双倍，14%概率约7周。</t>
        </is>
      </c>
      <c r="M48" s="129" t="n"/>
      <c r="N48" s="129" t="n"/>
      <c r="O48" s="130" t="n"/>
    </row>
    <row r="49" ht="24" customHeight="1">
      <c r="A49" s="1462" t="inlineStr">
        <is>
          <t>70级</t>
        </is>
      </c>
      <c r="B49" s="250" t="inlineStr">
        <is>
          <t>85525</t>
        </is>
      </c>
      <c r="C49" s="262" t="inlineStr">
        <is>
          <t>88100</t>
        </is>
      </c>
      <c r="D49" s="262" t="inlineStr">
        <is>
          <t>90720</t>
        </is>
      </c>
      <c r="E49" s="262" t="inlineStr">
        <is>
          <t>93385</t>
        </is>
      </c>
      <c r="F49" s="262" t="inlineStr">
        <is>
          <t>96095</t>
        </is>
      </c>
      <c r="G49" s="262" t="inlineStr">
        <is>
          <t>98850</t>
        </is>
      </c>
      <c r="H49" s="262" t="inlineStr">
        <is>
          <t>101650</t>
        </is>
      </c>
      <c r="I49" s="262" t="inlineStr">
        <is>
          <t>104495</t>
        </is>
      </c>
      <c r="J49" s="262" t="inlineStr">
        <is>
          <t>107385</t>
        </is>
      </c>
      <c r="K49" s="1446" t="inlineStr">
        <is>
          <t>110320</t>
        </is>
      </c>
      <c r="L49" s="1468" t="inlineStr">
        <is>
          <t>三倍经验为多倍福利副本经验三倍，共9周。</t>
        </is>
      </c>
      <c r="M49" s="129" t="n"/>
      <c r="N49" s="129" t="n"/>
      <c r="O49" s="130" t="n"/>
    </row>
    <row r="50" ht="24" customHeight="1">
      <c r="A50" s="1462" t="inlineStr">
        <is>
          <t>80级</t>
        </is>
      </c>
      <c r="B50" s="250" t="inlineStr">
        <is>
          <t>113300</t>
        </is>
      </c>
      <c r="C50" s="262" t="inlineStr">
        <is>
          <t>116430</t>
        </is>
      </c>
      <c r="D50" s="262" t="inlineStr">
        <is>
          <t>119710</t>
        </is>
      </c>
      <c r="E50" s="262" t="inlineStr">
        <is>
          <t>123140</t>
        </is>
      </c>
      <c r="F50" s="262" t="inlineStr">
        <is>
          <t>126720</t>
        </is>
      </c>
      <c r="G50" s="262" t="inlineStr">
        <is>
          <t>130450</t>
        </is>
      </c>
      <c r="H50" s="262" t="inlineStr">
        <is>
          <t>134330</t>
        </is>
      </c>
      <c r="I50" s="262" t="inlineStr">
        <is>
          <t>138360</t>
        </is>
      </c>
      <c r="J50" s="262" t="inlineStr">
        <is>
          <t>142540</t>
        </is>
      </c>
      <c r="K50" s="1446" t="inlineStr">
        <is>
          <t>146870</t>
        </is>
      </c>
      <c r="L50" s="1468" t="inlineStr">
        <is>
          <t>按概率约有1周双倍和三倍重叠，因此扣去1周。</t>
        </is>
      </c>
      <c r="M50" s="129" t="n"/>
      <c r="N50" s="129" t="n"/>
      <c r="O50" s="130" t="n"/>
    </row>
    <row r="51" ht="24" customHeight="1">
      <c r="A51" s="1464" t="inlineStr">
        <is>
          <t>90级</t>
        </is>
      </c>
      <c r="B51" s="297" t="inlineStr">
        <is>
          <t>151350</t>
        </is>
      </c>
      <c r="C51" s="276" t="inlineStr">
        <is>
          <t>155980</t>
        </is>
      </c>
      <c r="D51" s="276" t="inlineStr">
        <is>
          <t>160760</t>
        </is>
      </c>
      <c r="E51" s="276" t="inlineStr">
        <is>
          <t>165690</t>
        </is>
      </c>
      <c r="F51" s="276" t="inlineStr">
        <is>
          <t>170770</t>
        </is>
      </c>
      <c r="G51" s="276" t="inlineStr">
        <is>
          <t>176000</t>
        </is>
      </c>
      <c r="H51" s="276" t="inlineStr">
        <is>
          <t>181380</t>
        </is>
      </c>
      <c r="I51" s="276" t="inlineStr">
        <is>
          <t>186910</t>
        </is>
      </c>
      <c r="J51" s="276" t="inlineStr">
        <is>
          <t>192590</t>
        </is>
      </c>
      <c r="K51" s="1466" t="inlineStr">
        <is>
          <t>198420</t>
        </is>
      </c>
      <c r="L51" s="1469" t="inlineStr">
        <is>
          <t>无论双倍或三倍，双鱼通关经验均为上限11000。</t>
        </is>
      </c>
      <c r="M51" s="167" t="n"/>
      <c r="N51" s="167" t="n"/>
      <c r="O51" s="246" t="n"/>
    </row>
    <row r="52" ht="24" customHeight="1">
      <c r="A52" s="1462" t="inlineStr">
        <is>
          <t>100级</t>
        </is>
      </c>
      <c r="B52" s="61" t="inlineStr">
        <is>
          <t>204450</t>
        </is>
      </c>
      <c r="C52" s="698" t="inlineStr">
        <is>
          <t>210680</t>
        </is>
      </c>
      <c r="D52" s="698" t="inlineStr">
        <is>
          <t>217110</t>
        </is>
      </c>
      <c r="E52" s="698" t="inlineStr">
        <is>
          <t>223740</t>
        </is>
      </c>
      <c r="F52" s="698" t="inlineStr">
        <is>
          <t>230570</t>
        </is>
      </c>
      <c r="G52" s="698" t="inlineStr">
        <is>
          <t>237600</t>
        </is>
      </c>
      <c r="H52" s="698" t="inlineStr">
        <is>
          <t>244830</t>
        </is>
      </c>
      <c r="I52" s="698" t="inlineStr">
        <is>
          <t>252260</t>
        </is>
      </c>
      <c r="J52" s="698" t="inlineStr">
        <is>
          <t>259890</t>
        </is>
      </c>
      <c r="K52" s="1470" t="inlineStr">
        <is>
          <t>267720</t>
        </is>
      </c>
      <c r="L52" s="1335" t="inlineStr">
        <is>
          <t>元婴属性计算</t>
        </is>
      </c>
      <c r="M52" s="303" t="n"/>
      <c r="N52" s="1335" t="inlineStr">
        <is>
          <t>相关上限参考</t>
        </is>
      </c>
      <c r="O52" s="303" t="n"/>
    </row>
    <row r="53" ht="24" customHeight="1">
      <c r="A53" s="1462" t="inlineStr">
        <is>
          <t>110级</t>
        </is>
      </c>
      <c r="B53" s="250" t="inlineStr">
        <is>
          <t>275850</t>
        </is>
      </c>
      <c r="C53" s="262" t="inlineStr">
        <is>
          <t>284280</t>
        </is>
      </c>
      <c r="D53" s="262" t="inlineStr">
        <is>
          <t>293010</t>
        </is>
      </c>
      <c r="E53" s="262" t="inlineStr">
        <is>
          <t>302040</t>
        </is>
      </c>
      <c r="F53" s="262" t="inlineStr">
        <is>
          <t>311370</t>
        </is>
      </c>
      <c r="G53" s="262" t="inlineStr">
        <is>
          <t>321000</t>
        </is>
      </c>
      <c r="H53" s="262" t="inlineStr">
        <is>
          <t>330930</t>
        </is>
      </c>
      <c r="I53" s="262" t="inlineStr">
        <is>
          <t>341160</t>
        </is>
      </c>
      <c r="J53" s="262" t="inlineStr">
        <is>
          <t>351690</t>
        </is>
      </c>
      <c r="K53" s="1462" t="inlineStr">
        <is>
          <t>362520</t>
        </is>
      </c>
      <c r="L53" s="61" t="inlineStr">
        <is>
          <t>当前等级</t>
        </is>
      </c>
      <c r="M53" s="973" t="inlineStr">
        <is>
          <t>200</t>
        </is>
      </c>
      <c r="N53" s="61" t="inlineStr">
        <is>
          <t>元婴等级</t>
        </is>
      </c>
      <c r="O53" s="63" t="inlineStr">
        <is>
          <t>200</t>
        </is>
      </c>
    </row>
    <row r="54" ht="24" customHeight="1">
      <c r="A54" s="1462" t="inlineStr">
        <is>
          <t>120级</t>
        </is>
      </c>
      <c r="B54" s="250" t="inlineStr">
        <is>
          <t>373850</t>
        </is>
      </c>
      <c r="C54" s="262" t="inlineStr">
        <is>
          <t>385680</t>
        </is>
      </c>
      <c r="D54" s="262" t="inlineStr">
        <is>
          <t>398010</t>
        </is>
      </c>
      <c r="E54" s="262" t="inlineStr">
        <is>
          <t>410840</t>
        </is>
      </c>
      <c r="F54" s="262" t="inlineStr">
        <is>
          <t>424170</t>
        </is>
      </c>
      <c r="G54" s="262" t="inlineStr">
        <is>
          <t>438000</t>
        </is>
      </c>
      <c r="H54" s="262" t="inlineStr">
        <is>
          <t>452330</t>
        </is>
      </c>
      <c r="I54" s="262" t="inlineStr">
        <is>
          <t>467160</t>
        </is>
      </c>
      <c r="J54" s="262" t="inlineStr">
        <is>
          <t>482490</t>
        </is>
      </c>
      <c r="K54" s="1462" t="inlineStr">
        <is>
          <t>498320</t>
        </is>
      </c>
      <c r="L54" s="85" t="inlineStr">
        <is>
          <t>当前武器</t>
        </is>
      </c>
      <c r="M54" s="966" t="inlineStr">
        <is>
          <t>34</t>
        </is>
      </c>
      <c r="N54" s="85" t="inlineStr">
        <is>
          <t>大型武器</t>
        </is>
      </c>
      <c r="O54" s="236" t="inlineStr">
        <is>
          <t>9</t>
        </is>
      </c>
    </row>
    <row r="55" ht="24" customHeight="1">
      <c r="A55" s="1462" t="inlineStr">
        <is>
          <t>130级</t>
        </is>
      </c>
      <c r="B55" s="250" t="inlineStr">
        <is>
          <t>514850</t>
        </is>
      </c>
      <c r="C55" s="262" t="inlineStr">
        <is>
          <t>532080</t>
        </is>
      </c>
      <c r="D55" s="262" t="inlineStr">
        <is>
          <t>550010</t>
        </is>
      </c>
      <c r="E55" s="262" t="inlineStr">
        <is>
          <t>568640</t>
        </is>
      </c>
      <c r="F55" s="262" t="inlineStr">
        <is>
          <t>587970</t>
        </is>
      </c>
      <c r="G55" s="262" t="inlineStr">
        <is>
          <t>608000</t>
        </is>
      </c>
      <c r="H55" s="262" t="inlineStr">
        <is>
          <t>628730</t>
        </is>
      </c>
      <c r="I55" s="262" t="inlineStr">
        <is>
          <t>650160</t>
        </is>
      </c>
      <c r="J55" s="262" t="inlineStr">
        <is>
          <t>672290</t>
        </is>
      </c>
      <c r="K55" s="1462" t="inlineStr">
        <is>
          <t>695120</t>
        </is>
      </c>
      <c r="L55" s="85" t="inlineStr">
        <is>
          <t>当前技能</t>
        </is>
      </c>
      <c r="M55" s="966" t="inlineStr">
        <is>
          <t>47</t>
        </is>
      </c>
      <c r="N55" s="85" t="inlineStr">
        <is>
          <t>中型武器</t>
        </is>
      </c>
      <c r="O55" s="236" t="inlineStr">
        <is>
          <t>8</t>
        </is>
      </c>
    </row>
    <row r="56" ht="24" customHeight="1">
      <c r="A56" s="1464" t="inlineStr">
        <is>
          <t>140级</t>
        </is>
      </c>
      <c r="B56" s="1471" t="inlineStr">
        <is>
          <t>718950</t>
        </is>
      </c>
      <c r="C56" s="1452" t="inlineStr">
        <is>
          <t>743780</t>
        </is>
      </c>
      <c r="D56" s="1452" t="inlineStr">
        <is>
          <t>769610</t>
        </is>
      </c>
      <c r="E56" s="1452" t="inlineStr">
        <is>
          <t>796440</t>
        </is>
      </c>
      <c r="F56" s="1452" t="inlineStr">
        <is>
          <t>824270</t>
        </is>
      </c>
      <c r="G56" s="1452" t="inlineStr">
        <is>
          <t>853100</t>
        </is>
      </c>
      <c r="H56" s="1452" t="inlineStr">
        <is>
          <t>882930</t>
        </is>
      </c>
      <c r="I56" s="1452" t="inlineStr">
        <is>
          <t>913760</t>
        </is>
      </c>
      <c r="J56" s="1452" t="inlineStr">
        <is>
          <t>945590</t>
        </is>
      </c>
      <c r="K56" s="1464" t="inlineStr">
        <is>
          <t>978420</t>
        </is>
      </c>
      <c r="L56" s="85" t="inlineStr">
        <is>
          <t>潜心次数</t>
        </is>
      </c>
      <c r="M56" s="254">
        <f>M53-M54-M55</f>
        <v/>
      </c>
      <c r="N56" s="85" t="inlineStr">
        <is>
          <t>小型武器</t>
        </is>
      </c>
      <c r="O56" s="236" t="inlineStr">
        <is>
          <t>9</t>
        </is>
      </c>
    </row>
    <row r="57" ht="24" customHeight="1">
      <c r="A57" s="1446" t="inlineStr">
        <is>
          <t>150级</t>
        </is>
      </c>
      <c r="B57" s="262" t="inlineStr">
        <is>
          <t>1012750</t>
        </is>
      </c>
      <c r="C57" s="262" t="inlineStr">
        <is>
          <t>1048580</t>
        </is>
      </c>
      <c r="D57" s="262" t="inlineStr">
        <is>
          <t>1085910</t>
        </is>
      </c>
      <c r="E57" s="262" t="inlineStr">
        <is>
          <t>1124740</t>
        </is>
      </c>
      <c r="F57" s="262" t="inlineStr">
        <is>
          <t>1165070</t>
        </is>
      </c>
      <c r="G57" s="262" t="inlineStr">
        <is>
          <t>1206900</t>
        </is>
      </c>
      <c r="H57" s="262" t="inlineStr">
        <is>
          <t>1250230</t>
        </is>
      </c>
      <c r="I57" s="262" t="inlineStr">
        <is>
          <t>1295060</t>
        </is>
      </c>
      <c r="J57" s="262" t="inlineStr">
        <is>
          <t>1341390</t>
        </is>
      </c>
      <c r="K57" s="1462" t="inlineStr">
        <is>
          <t>1389220</t>
        </is>
      </c>
      <c r="L57" s="85" t="inlineStr">
        <is>
          <t>属性合计</t>
        </is>
      </c>
      <c r="M57" s="254">
        <f>M53+M56-1</f>
        <v/>
      </c>
      <c r="N57" s="85" t="inlineStr">
        <is>
          <t>投掷武器</t>
        </is>
      </c>
      <c r="O57" s="236" t="inlineStr">
        <is>
          <t>8</t>
        </is>
      </c>
    </row>
    <row r="58" ht="24" customHeight="1">
      <c r="A58" s="1446" t="inlineStr">
        <is>
          <t>160级</t>
        </is>
      </c>
      <c r="B58" s="262" t="inlineStr">
        <is>
          <t>1439050</t>
        </is>
      </c>
      <c r="C58" s="262" t="inlineStr">
        <is>
          <t>1490880</t>
        </is>
      </c>
      <c r="D58" s="262" t="inlineStr">
        <is>
          <t>1544710</t>
        </is>
      </c>
      <c r="E58" s="262" t="inlineStr">
        <is>
          <t>1600540</t>
        </is>
      </c>
      <c r="F58" s="262" t="inlineStr">
        <is>
          <t>1658370</t>
        </is>
      </c>
      <c r="G58" s="262" t="inlineStr">
        <is>
          <t>1718200</t>
        </is>
      </c>
      <c r="H58" s="262" t="inlineStr">
        <is>
          <t>1780030</t>
        </is>
      </c>
      <c r="I58" s="262" t="inlineStr">
        <is>
          <t>1843860</t>
        </is>
      </c>
      <c r="J58" s="262" t="inlineStr">
        <is>
          <t>1909690</t>
        </is>
      </c>
      <c r="K58" s="1462" t="inlineStr">
        <is>
          <t>1977520</t>
        </is>
      </c>
      <c r="L58" s="85" t="inlineStr">
        <is>
          <t>最低力量</t>
        </is>
      </c>
      <c r="M58" s="254">
        <f>ROUNDUP(M57/4-1,0)</f>
        <v/>
      </c>
      <c r="N58" s="85" t="inlineStr">
        <is>
          <t>被动技能</t>
        </is>
      </c>
      <c r="O58" s="236" t="inlineStr">
        <is>
          <t>18</t>
        </is>
      </c>
    </row>
    <row r="59" ht="24" customHeight="1">
      <c r="A59" s="1446" t="inlineStr">
        <is>
          <t>170级</t>
        </is>
      </c>
      <c r="B59" s="262" t="inlineStr">
        <is>
          <t>2047850</t>
        </is>
      </c>
      <c r="C59" s="262" t="inlineStr">
        <is>
          <t>2120680</t>
        </is>
      </c>
      <c r="D59" s="262" t="inlineStr">
        <is>
          <t>2196010</t>
        </is>
      </c>
      <c r="E59" s="262" t="inlineStr">
        <is>
          <t>2273840</t>
        </is>
      </c>
      <c r="F59" s="262" t="inlineStr">
        <is>
          <t>2354170</t>
        </is>
      </c>
      <c r="G59" s="262" t="inlineStr">
        <is>
          <t>2437000</t>
        </is>
      </c>
      <c r="H59" s="262" t="inlineStr">
        <is>
          <t>2522330</t>
        </is>
      </c>
      <c r="I59" s="262" t="inlineStr">
        <is>
          <t>2610160</t>
        </is>
      </c>
      <c r="J59" s="262" t="inlineStr">
        <is>
          <t>2700490</t>
        </is>
      </c>
      <c r="K59" s="1462" t="inlineStr">
        <is>
          <t>2793320</t>
        </is>
      </c>
      <c r="L59" s="85" t="inlineStr">
        <is>
          <t>最低敏捷</t>
        </is>
      </c>
      <c r="M59" s="254">
        <f>ROUNDUP(M57/4-1,0)</f>
        <v/>
      </c>
      <c r="N59" s="85" t="inlineStr">
        <is>
          <t>伤害技能</t>
        </is>
      </c>
      <c r="O59" s="236" t="inlineStr">
        <is>
          <t>14</t>
        </is>
      </c>
    </row>
    <row r="60" ht="24" customHeight="1">
      <c r="A60" s="1065" t="inlineStr">
        <is>
          <t>180级</t>
        </is>
      </c>
      <c r="B60" s="73" t="inlineStr">
        <is>
          <t>2889150</t>
        </is>
      </c>
      <c r="C60" s="73" t="inlineStr">
        <is>
          <t>2987980</t>
        </is>
      </c>
      <c r="D60" s="73" t="inlineStr">
        <is>
          <t>3089810</t>
        </is>
      </c>
      <c r="E60" s="73" t="inlineStr">
        <is>
          <t>3194640</t>
        </is>
      </c>
      <c r="F60" s="73" t="inlineStr">
        <is>
          <t>3302470</t>
        </is>
      </c>
      <c r="G60" s="73" t="inlineStr">
        <is>
          <t>3413300</t>
        </is>
      </c>
      <c r="H60" s="73" t="inlineStr">
        <is>
          <t>3527130</t>
        </is>
      </c>
      <c r="I60" s="73" t="inlineStr">
        <is>
          <t>3643960</t>
        </is>
      </c>
      <c r="J60" s="73" t="inlineStr">
        <is>
          <t>3763790</t>
        </is>
      </c>
      <c r="K60" s="758" t="inlineStr">
        <is>
          <t>3886620</t>
        </is>
      </c>
      <c r="L60" s="256" t="inlineStr">
        <is>
          <t>最高速度</t>
        </is>
      </c>
      <c r="M60" s="570">
        <f>M57-M58-M59</f>
        <v/>
      </c>
      <c r="N60" s="256" t="inlineStr">
        <is>
          <t>特殊技能</t>
        </is>
      </c>
      <c r="O60" s="290" t="inlineStr">
        <is>
          <t>15</t>
        </is>
      </c>
    </row>
    <row r="61" ht="24" customHeight="1">
      <c r="A61" s="1463" t="inlineStr">
        <is>
          <t>190级</t>
        </is>
      </c>
      <c r="B61" s="1449" t="inlineStr">
        <is>
          <t>4014450</t>
        </is>
      </c>
      <c r="C61" s="1449" t="inlineStr">
        <is>
          <t>4147280</t>
        </is>
      </c>
      <c r="D61" s="1449" t="inlineStr">
        <is>
          <t>4285110</t>
        </is>
      </c>
      <c r="E61" s="1449" t="inlineStr">
        <is>
          <t>4427940</t>
        </is>
      </c>
      <c r="F61" s="1449" t="inlineStr">
        <is>
          <t>4575770</t>
        </is>
      </c>
      <c r="G61" s="1449" t="inlineStr">
        <is>
          <t>4728600</t>
        </is>
      </c>
      <c r="H61" s="1449" t="inlineStr">
        <is>
          <t>4886430</t>
        </is>
      </c>
      <c r="I61" s="1449" t="inlineStr">
        <is>
          <t>5049260</t>
        </is>
      </c>
      <c r="J61" s="1449" t="inlineStr">
        <is>
          <t>5217090</t>
        </is>
      </c>
      <c r="K61" s="1472" t="inlineStr">
        <is>
          <t>5389920</t>
        </is>
      </c>
      <c r="L61" s="1434" t="inlineStr">
        <is>
          <t>可按自身现状修改红字，自动得出其余结果</t>
        </is>
      </c>
      <c r="M61" s="113" t="n"/>
      <c r="N61" s="113" t="n"/>
      <c r="O61" s="113" t="n"/>
    </row>
    <row r="62" ht="24" customHeight="1">
      <c r="A62" s="1473" t="inlineStr"/>
      <c r="B62" s="375" t="n"/>
      <c r="C62" s="375" t="n"/>
      <c r="D62" s="375" t="n"/>
      <c r="E62" s="375" t="n"/>
      <c r="F62" s="375" t="n"/>
      <c r="G62" s="375" t="n"/>
      <c r="H62" s="375" t="n"/>
      <c r="I62" s="375" t="n"/>
      <c r="J62" s="375" t="n"/>
      <c r="K62" s="375" t="n"/>
      <c r="L62" s="375" t="n"/>
      <c r="M62" s="375" t="n"/>
      <c r="N62" s="375" t="n"/>
      <c r="O62" s="485" t="n"/>
    </row>
    <row r="63" ht="24" customHeight="1">
      <c r="A63" s="202" t="inlineStr">
        <is>
          <t>飞仙等级</t>
        </is>
      </c>
      <c r="B63" s="227" t="inlineStr">
        <is>
          <t>效果说明（飞仙等级=锻体等级+炼气等级+凝神等级）</t>
        </is>
      </c>
      <c r="C63" s="56" t="n"/>
      <c r="D63" s="56" t="n"/>
      <c r="E63" s="56" t="n"/>
      <c r="F63" s="203" t="n"/>
      <c r="G63" s="227" t="inlineStr">
        <is>
          <t>飞仙技能</t>
        </is>
      </c>
      <c r="H63" s="227" t="inlineStr">
        <is>
          <t>等级</t>
        </is>
      </c>
      <c r="I63" s="227" t="inlineStr">
        <is>
          <t>单次材料</t>
        </is>
      </c>
      <c r="J63" s="227" t="inlineStr">
        <is>
          <t>效果说明</t>
        </is>
      </c>
      <c r="K63" s="56" t="n"/>
      <c r="L63" s="56" t="n"/>
      <c r="M63" s="56" t="n"/>
      <c r="N63" s="56" t="n"/>
      <c r="O63" s="203" t="n"/>
    </row>
    <row r="64" ht="24" customHeight="1">
      <c r="A64" s="319" t="inlineStr">
        <is>
          <t xml:space="preserve">LV 1 </t>
        </is>
      </c>
      <c r="B64" s="291" t="inlineStr">
        <is>
          <t>元婴可以恢复自身10%的生命值和生命上限</t>
        </is>
      </c>
      <c r="C64" s="111" t="n"/>
      <c r="D64" s="111" t="n"/>
      <c r="E64" s="111" t="n"/>
      <c r="F64" s="112" t="n"/>
      <c r="G64" s="1474" t="inlineStr">
        <is>
          <t>锻体等级
激活条件
元婴等级
100级</t>
        </is>
      </c>
      <c r="H64" s="768" t="inlineStr">
        <is>
          <t xml:space="preserve">LV 1 </t>
        </is>
      </c>
      <c r="I64" s="291" t="inlineStr">
        <is>
          <t>1</t>
        </is>
      </c>
      <c r="J64" s="768" t="inlineStr">
        <is>
          <t>元婴出现后继承人物 50 %力量、敏捷和速度值持续整场战斗</t>
        </is>
      </c>
      <c r="K64" s="111" t="n"/>
      <c r="L64" s="111" t="n"/>
      <c r="M64" s="111" t="n"/>
      <c r="N64" s="111" t="n"/>
      <c r="O64" s="112" t="n"/>
    </row>
    <row r="65" ht="24" customHeight="1">
      <c r="A65" s="85" t="inlineStr">
        <is>
          <t xml:space="preserve">LV 2 </t>
        </is>
      </c>
      <c r="B65" s="83" t="inlineStr">
        <is>
          <t>元婴可以恢复自身11%的生命值和生命上限</t>
        </is>
      </c>
      <c r="C65" s="129" t="n"/>
      <c r="D65" s="129" t="n"/>
      <c r="E65" s="129" t="n"/>
      <c r="F65" s="130" t="n"/>
      <c r="G65" s="494" t="n"/>
      <c r="H65" s="86" t="inlineStr">
        <is>
          <t xml:space="preserve">LV 2 </t>
        </is>
      </c>
      <c r="I65" s="83" t="inlineStr">
        <is>
          <t>2</t>
        </is>
      </c>
      <c r="J65" s="86" t="inlineStr">
        <is>
          <t>元婴出现后继承人物 52 %力量、敏捷和速度值持续整场战斗</t>
        </is>
      </c>
      <c r="K65" s="129" t="n"/>
      <c r="L65" s="129" t="n"/>
      <c r="M65" s="129" t="n"/>
      <c r="N65" s="129" t="n"/>
      <c r="O65" s="130" t="n"/>
    </row>
    <row r="66" ht="24" customHeight="1">
      <c r="A66" s="85" t="inlineStr">
        <is>
          <t xml:space="preserve">LV 3 </t>
        </is>
      </c>
      <c r="B66" s="83" t="inlineStr">
        <is>
          <t>元婴可以恢复自身12%的生命值和生命上限</t>
        </is>
      </c>
      <c r="C66" s="129" t="n"/>
      <c r="D66" s="129" t="n"/>
      <c r="E66" s="129" t="n"/>
      <c r="F66" s="130" t="n"/>
      <c r="G66" s="494" t="n"/>
      <c r="H66" s="86" t="inlineStr">
        <is>
          <t xml:space="preserve">LV 3 </t>
        </is>
      </c>
      <c r="I66" s="83" t="inlineStr">
        <is>
          <t>4</t>
        </is>
      </c>
      <c r="J66" s="86" t="inlineStr">
        <is>
          <t>元婴出现后继承人物 55 %力量、敏捷和速度值持续整场战斗</t>
        </is>
      </c>
      <c r="K66" s="129" t="n"/>
      <c r="L66" s="129" t="n"/>
      <c r="M66" s="129" t="n"/>
      <c r="N66" s="129" t="n"/>
      <c r="O66" s="130" t="n"/>
    </row>
    <row r="67" ht="24" customHeight="1">
      <c r="A67" s="85" t="inlineStr">
        <is>
          <t xml:space="preserve">LV 4 </t>
        </is>
      </c>
      <c r="B67" s="83" t="inlineStr">
        <is>
          <t>元婴可以恢复自身15%的生命值和生命上限</t>
        </is>
      </c>
      <c r="C67" s="129" t="n"/>
      <c r="D67" s="129" t="n"/>
      <c r="E67" s="129" t="n"/>
      <c r="F67" s="130" t="n"/>
      <c r="G67" s="494" t="n"/>
      <c r="H67" s="86" t="inlineStr">
        <is>
          <t xml:space="preserve">LV 4 </t>
        </is>
      </c>
      <c r="I67" s="83" t="inlineStr">
        <is>
          <t>6</t>
        </is>
      </c>
      <c r="J67" s="86" t="inlineStr">
        <is>
          <t>元婴出现后继承人物 59 %力量、敏捷和速度值持续整场战斗</t>
        </is>
      </c>
      <c r="K67" s="129" t="n"/>
      <c r="L67" s="129" t="n"/>
      <c r="M67" s="129" t="n"/>
      <c r="N67" s="129" t="n"/>
      <c r="O67" s="130" t="n"/>
    </row>
    <row r="68" ht="24" customHeight="1">
      <c r="A68" s="85" t="inlineStr">
        <is>
          <t xml:space="preserve">LV 5 </t>
        </is>
      </c>
      <c r="B68" s="83" t="inlineStr">
        <is>
          <t>元婴可以恢复自身16%的生命值和生命上限</t>
        </is>
      </c>
      <c r="C68" s="129" t="n"/>
      <c r="D68" s="129" t="n"/>
      <c r="E68" s="129" t="n"/>
      <c r="F68" s="130" t="n"/>
      <c r="G68" s="494" t="n"/>
      <c r="H68" s="86" t="inlineStr">
        <is>
          <t xml:space="preserve">LV 5 </t>
        </is>
      </c>
      <c r="I68" s="83" t="inlineStr">
        <is>
          <t>8</t>
        </is>
      </c>
      <c r="J68" s="86" t="inlineStr">
        <is>
          <t>元婴出现后继承人物 64 %力量、敏捷和速度值持续整场战斗</t>
        </is>
      </c>
      <c r="K68" s="129" t="n"/>
      <c r="L68" s="129" t="n"/>
      <c r="M68" s="129" t="n"/>
      <c r="N68" s="129" t="n"/>
      <c r="O68" s="130" t="n"/>
    </row>
    <row r="69" ht="24" customHeight="1">
      <c r="A69" s="85" t="inlineStr">
        <is>
          <t xml:space="preserve">LV 6 </t>
        </is>
      </c>
      <c r="B69" s="83" t="inlineStr">
        <is>
          <t>元婴可以恢复自身17%的生命值和生命上限</t>
        </is>
      </c>
      <c r="C69" s="129" t="n"/>
      <c r="D69" s="129" t="n"/>
      <c r="E69" s="129" t="n"/>
      <c r="F69" s="130" t="n"/>
      <c r="G69" s="494" t="n"/>
      <c r="H69" s="86" t="inlineStr">
        <is>
          <t xml:space="preserve">LV 6 </t>
        </is>
      </c>
      <c r="I69" s="83" t="inlineStr">
        <is>
          <t>10</t>
        </is>
      </c>
      <c r="J69" s="86" t="inlineStr">
        <is>
          <t>元婴出现后继承人物 69 %力量、敏捷和速度值持续整场战斗</t>
        </is>
      </c>
      <c r="K69" s="129" t="n"/>
      <c r="L69" s="129" t="n"/>
      <c r="M69" s="129" t="n"/>
      <c r="N69" s="129" t="n"/>
      <c r="O69" s="130" t="n"/>
    </row>
    <row r="70" ht="24" customHeight="1">
      <c r="A70" s="85" t="inlineStr">
        <is>
          <t xml:space="preserve">LV 7 </t>
        </is>
      </c>
      <c r="B70" s="83" t="inlineStr">
        <is>
          <t>元婴可以恢复自身18%的生命值和生命上限</t>
        </is>
      </c>
      <c r="C70" s="129" t="n"/>
      <c r="D70" s="129" t="n"/>
      <c r="E70" s="129" t="n"/>
      <c r="F70" s="130" t="n"/>
      <c r="G70" s="494" t="n"/>
      <c r="H70" s="86" t="inlineStr">
        <is>
          <t xml:space="preserve">LV 7 </t>
        </is>
      </c>
      <c r="I70" s="83" t="inlineStr">
        <is>
          <t>12</t>
        </is>
      </c>
      <c r="J70" s="86" t="inlineStr">
        <is>
          <t>元婴出现后继承人物 75 %力量、敏捷和速度值持续整场战斗</t>
        </is>
      </c>
      <c r="K70" s="129" t="n"/>
      <c r="L70" s="129" t="n"/>
      <c r="M70" s="129" t="n"/>
      <c r="N70" s="129" t="n"/>
      <c r="O70" s="130" t="n"/>
    </row>
    <row r="71" ht="24" customHeight="1">
      <c r="A71" s="85" t="inlineStr">
        <is>
          <t xml:space="preserve">LV 8 </t>
        </is>
      </c>
      <c r="B71" s="83" t="inlineStr">
        <is>
          <t>元婴可以恢复自身19%的生命值和生命上限</t>
        </is>
      </c>
      <c r="C71" s="129" t="n"/>
      <c r="D71" s="129" t="n"/>
      <c r="E71" s="129" t="n"/>
      <c r="F71" s="130" t="n"/>
      <c r="G71" s="494" t="n"/>
      <c r="H71" s="86" t="inlineStr">
        <is>
          <t xml:space="preserve">LV 8 </t>
        </is>
      </c>
      <c r="I71" s="83" t="inlineStr">
        <is>
          <t>14</t>
        </is>
      </c>
      <c r="J71" s="86" t="inlineStr">
        <is>
          <t>元婴出现后继承人物 82 %力量、敏捷和速度值持续整场战斗</t>
        </is>
      </c>
      <c r="K71" s="129" t="n"/>
      <c r="L71" s="129" t="n"/>
      <c r="M71" s="129" t="n"/>
      <c r="N71" s="129" t="n"/>
      <c r="O71" s="130" t="n"/>
    </row>
    <row r="72" ht="24" customHeight="1">
      <c r="A72" s="85" t="inlineStr">
        <is>
          <t xml:space="preserve">LV 9 </t>
        </is>
      </c>
      <c r="B72" s="83" t="inlineStr">
        <is>
          <t>元婴可以恢复自身20%的生命值和生命上限</t>
        </is>
      </c>
      <c r="C72" s="129" t="n"/>
      <c r="D72" s="129" t="n"/>
      <c r="E72" s="129" t="n"/>
      <c r="F72" s="130" t="n"/>
      <c r="G72" s="494" t="n"/>
      <c r="H72" s="86" t="inlineStr">
        <is>
          <t xml:space="preserve">LV 9 </t>
        </is>
      </c>
      <c r="I72" s="83" t="inlineStr">
        <is>
          <t>16</t>
        </is>
      </c>
      <c r="J72" s="86" t="inlineStr">
        <is>
          <t>元婴出现后继承人物 90 %力量、敏捷和速度值持续整场战斗</t>
        </is>
      </c>
      <c r="K72" s="129" t="n"/>
      <c r="L72" s="129" t="n"/>
      <c r="M72" s="129" t="n"/>
      <c r="N72" s="129" t="n"/>
      <c r="O72" s="130" t="n"/>
    </row>
    <row r="73" ht="24" customHeight="1">
      <c r="A73" s="82" t="inlineStr">
        <is>
          <t>LV10</t>
        </is>
      </c>
      <c r="B73" s="86" t="inlineStr">
        <is>
          <t>元婴可以恢复自身21%的生命值和生命上限</t>
        </is>
      </c>
      <c r="C73" s="129" t="n"/>
      <c r="D73" s="129" t="n"/>
      <c r="E73" s="129" t="n"/>
      <c r="F73" s="130" t="n"/>
      <c r="G73" s="553" t="n"/>
      <c r="H73" s="90" t="inlineStr">
        <is>
          <t>LV10</t>
        </is>
      </c>
      <c r="I73" s="91" t="inlineStr">
        <is>
          <t>x</t>
        </is>
      </c>
      <c r="J73" s="90" t="inlineStr">
        <is>
          <t>元婴出现后继承人物100%力量、敏捷和速度值持续整场战斗</t>
        </is>
      </c>
      <c r="K73" s="135" t="n"/>
      <c r="L73" s="135" t="n"/>
      <c r="M73" s="135" t="n"/>
      <c r="N73" s="135" t="n"/>
      <c r="O73" s="136" t="n"/>
    </row>
    <row r="74" ht="24" customHeight="1">
      <c r="A74" s="82" t="inlineStr">
        <is>
          <t>LV11</t>
        </is>
      </c>
      <c r="B74" s="86" t="inlineStr">
        <is>
          <t>元婴可以恢复自身22%的生命值和生命上限</t>
        </is>
      </c>
      <c r="C74" s="129" t="n"/>
      <c r="D74" s="129" t="n"/>
      <c r="E74" s="129" t="n"/>
      <c r="F74" s="130" t="n"/>
      <c r="G74" s="1474" t="inlineStr">
        <is>
          <t>炼气等级
激活条件
元婴境界
初期Ⅴ</t>
        </is>
      </c>
      <c r="H74" s="768" t="inlineStr">
        <is>
          <t xml:space="preserve">LV 1 </t>
        </is>
      </c>
      <c r="I74" s="291" t="inlineStr">
        <is>
          <t>1</t>
        </is>
      </c>
      <c r="J74" s="291" t="inlineStr">
        <is>
          <t>元婴出现后有30%概率清除自身当前被忽略回合等负面状态</t>
        </is>
      </c>
      <c r="K74" s="111" t="n"/>
      <c r="L74" s="111" t="n"/>
      <c r="M74" s="111" t="n"/>
      <c r="N74" s="111" t="n"/>
      <c r="O74" s="112" t="n"/>
    </row>
    <row r="75" ht="24" customHeight="1">
      <c r="A75" s="82" t="inlineStr">
        <is>
          <t>LV12</t>
        </is>
      </c>
      <c r="B75" s="86" t="inlineStr">
        <is>
          <t>元婴可以恢复自身23%的生命值和生命上限</t>
        </is>
      </c>
      <c r="C75" s="129" t="n"/>
      <c r="D75" s="129" t="n"/>
      <c r="E75" s="129" t="n"/>
      <c r="F75" s="130" t="n"/>
      <c r="G75" s="494" t="n"/>
      <c r="H75" s="86" t="inlineStr">
        <is>
          <t xml:space="preserve">LV 2 </t>
        </is>
      </c>
      <c r="I75" s="83" t="inlineStr">
        <is>
          <t>2</t>
        </is>
      </c>
      <c r="J75" s="83" t="inlineStr">
        <is>
          <t>元婴出现后有35%概率清除自身当前被忽略回合等负面状态</t>
        </is>
      </c>
      <c r="K75" s="129" t="n"/>
      <c r="L75" s="129" t="n"/>
      <c r="M75" s="129" t="n"/>
      <c r="N75" s="129" t="n"/>
      <c r="O75" s="130" t="n"/>
    </row>
    <row r="76" ht="24" customHeight="1">
      <c r="A76" s="82" t="inlineStr">
        <is>
          <t>LV13</t>
        </is>
      </c>
      <c r="B76" s="86" t="inlineStr">
        <is>
          <t>元婴可以恢复自身26%的生命值和生命上限</t>
        </is>
      </c>
      <c r="C76" s="129" t="n"/>
      <c r="D76" s="129" t="n"/>
      <c r="E76" s="129" t="n"/>
      <c r="F76" s="130" t="n"/>
      <c r="G76" s="494" t="n"/>
      <c r="H76" s="86" t="inlineStr">
        <is>
          <t xml:space="preserve">LV 3 </t>
        </is>
      </c>
      <c r="I76" s="83" t="inlineStr">
        <is>
          <t>4</t>
        </is>
      </c>
      <c r="J76" s="83" t="inlineStr">
        <is>
          <t>元婴出现后有40%概率清除自身当前被忽略回合等负面状态</t>
        </is>
      </c>
      <c r="K76" s="129" t="n"/>
      <c r="L76" s="129" t="n"/>
      <c r="M76" s="129" t="n"/>
      <c r="N76" s="129" t="n"/>
      <c r="O76" s="130" t="n"/>
    </row>
    <row r="77" ht="24" customHeight="1">
      <c r="A77" s="82" t="inlineStr">
        <is>
          <t>LV14</t>
        </is>
      </c>
      <c r="B77" s="86" t="inlineStr">
        <is>
          <t>元婴可以恢复自身27%的生命值和生命上限</t>
        </is>
      </c>
      <c r="C77" s="129" t="n"/>
      <c r="D77" s="129" t="n"/>
      <c r="E77" s="129" t="n"/>
      <c r="F77" s="130" t="n"/>
      <c r="G77" s="494" t="n"/>
      <c r="H77" s="86" t="inlineStr">
        <is>
          <t xml:space="preserve">LV 4 </t>
        </is>
      </c>
      <c r="I77" s="83" t="inlineStr">
        <is>
          <t>6</t>
        </is>
      </c>
      <c r="J77" s="83" t="inlineStr">
        <is>
          <t>元婴出现后有45%概率清除自身当前被忽略回合等负面状态</t>
        </is>
      </c>
      <c r="K77" s="129" t="n"/>
      <c r="L77" s="129" t="n"/>
      <c r="M77" s="129" t="n"/>
      <c r="N77" s="129" t="n"/>
      <c r="O77" s="130" t="n"/>
    </row>
    <row r="78" ht="24" customHeight="1">
      <c r="A78" s="82" t="inlineStr">
        <is>
          <t>LV15</t>
        </is>
      </c>
      <c r="B78" s="86" t="inlineStr">
        <is>
          <t>元婴可以恢复自身28%的生命值和生命上限</t>
        </is>
      </c>
      <c r="C78" s="129" t="n"/>
      <c r="D78" s="129" t="n"/>
      <c r="E78" s="129" t="n"/>
      <c r="F78" s="130" t="n"/>
      <c r="G78" s="494" t="n"/>
      <c r="H78" s="86" t="inlineStr">
        <is>
          <t xml:space="preserve">LV 5 </t>
        </is>
      </c>
      <c r="I78" s="83" t="inlineStr">
        <is>
          <t>8</t>
        </is>
      </c>
      <c r="J78" s="83" t="inlineStr">
        <is>
          <t>元婴出现后有50%概率清除自身当前被忽略回合等负面状态</t>
        </is>
      </c>
      <c r="K78" s="129" t="n"/>
      <c r="L78" s="129" t="n"/>
      <c r="M78" s="129" t="n"/>
      <c r="N78" s="129" t="n"/>
      <c r="O78" s="130" t="n"/>
    </row>
    <row r="79" ht="24" customHeight="1">
      <c r="A79" s="82" t="inlineStr">
        <is>
          <t>LV16</t>
        </is>
      </c>
      <c r="B79" s="704" t="inlineStr">
        <is>
          <t>元婴可以恢复自身29%的生命值和生命上限</t>
        </is>
      </c>
      <c r="C79" s="129" t="n"/>
      <c r="D79" s="129" t="n"/>
      <c r="E79" s="129" t="n"/>
      <c r="F79" s="130" t="n"/>
      <c r="G79" s="494" t="n"/>
      <c r="H79" s="86" t="inlineStr">
        <is>
          <t xml:space="preserve">LV 6 </t>
        </is>
      </c>
      <c r="I79" s="83" t="inlineStr">
        <is>
          <t>10</t>
        </is>
      </c>
      <c r="J79" s="83" t="inlineStr">
        <is>
          <t>元婴出现后有55%概率清除自身当前被忽略回合等负面状态</t>
        </is>
      </c>
      <c r="K79" s="129" t="n"/>
      <c r="L79" s="129" t="n"/>
      <c r="M79" s="129" t="n"/>
      <c r="N79" s="129" t="n"/>
      <c r="O79" s="130" t="n"/>
    </row>
    <row r="80" ht="24" customHeight="1">
      <c r="A80" s="82" t="inlineStr">
        <is>
          <t>LV17</t>
        </is>
      </c>
      <c r="B80" s="704" t="inlineStr">
        <is>
          <t>元婴可以恢复自身30%的生命值和生命上限</t>
        </is>
      </c>
      <c r="C80" s="129" t="n"/>
      <c r="D80" s="129" t="n"/>
      <c r="E80" s="129" t="n"/>
      <c r="F80" s="130" t="n"/>
      <c r="G80" s="494" t="n"/>
      <c r="H80" s="86" t="inlineStr">
        <is>
          <t xml:space="preserve">LV 7 </t>
        </is>
      </c>
      <c r="I80" s="83" t="inlineStr">
        <is>
          <t>12</t>
        </is>
      </c>
      <c r="J80" s="83" t="inlineStr">
        <is>
          <t>元婴出现后有60%概率清除自身当前被忽略回合等负面状态</t>
        </is>
      </c>
      <c r="K80" s="129" t="n"/>
      <c r="L80" s="129" t="n"/>
      <c r="M80" s="129" t="n"/>
      <c r="N80" s="129" t="n"/>
      <c r="O80" s="130" t="n"/>
    </row>
    <row r="81" ht="24" customHeight="1">
      <c r="A81" s="82" t="inlineStr">
        <is>
          <t>LV18</t>
        </is>
      </c>
      <c r="B81" s="704" t="inlineStr">
        <is>
          <t>元婴可以恢复自身31%的生命值和生命上限</t>
        </is>
      </c>
      <c r="C81" s="129" t="n"/>
      <c r="D81" s="129" t="n"/>
      <c r="E81" s="129" t="n"/>
      <c r="F81" s="130" t="n"/>
      <c r="G81" s="494" t="n"/>
      <c r="H81" s="86" t="inlineStr">
        <is>
          <t xml:space="preserve">LV 8 </t>
        </is>
      </c>
      <c r="I81" s="83" t="inlineStr">
        <is>
          <t>14</t>
        </is>
      </c>
      <c r="J81" s="83" t="inlineStr">
        <is>
          <t>元婴出现后有65%概率清除自身当前被忽略回合等负面状态</t>
        </is>
      </c>
      <c r="K81" s="129" t="n"/>
      <c r="L81" s="129" t="n"/>
      <c r="M81" s="129" t="n"/>
      <c r="N81" s="129" t="n"/>
      <c r="O81" s="130" t="n"/>
    </row>
    <row r="82" ht="24" customHeight="1">
      <c r="A82" s="82" t="inlineStr">
        <is>
          <t>LV19</t>
        </is>
      </c>
      <c r="B82" s="704" t="inlineStr">
        <is>
          <t>元婴可以恢复自身35%的生命值和生命上限</t>
        </is>
      </c>
      <c r="C82" s="129" t="n"/>
      <c r="D82" s="129" t="n"/>
      <c r="E82" s="129" t="n"/>
      <c r="F82" s="130" t="n"/>
      <c r="G82" s="494" t="n"/>
      <c r="H82" s="86" t="inlineStr">
        <is>
          <t xml:space="preserve">LV 9 </t>
        </is>
      </c>
      <c r="I82" s="83" t="inlineStr">
        <is>
          <t>16</t>
        </is>
      </c>
      <c r="J82" s="83" t="inlineStr">
        <is>
          <t>元婴出现后有70%概率清除自身当前被忽略回合等负面状态</t>
        </is>
      </c>
      <c r="K82" s="129" t="n"/>
      <c r="L82" s="129" t="n"/>
      <c r="M82" s="129" t="n"/>
      <c r="N82" s="129" t="n"/>
      <c r="O82" s="130" t="n"/>
    </row>
    <row r="83" ht="24" customHeight="1">
      <c r="A83" s="82" t="inlineStr">
        <is>
          <t>LV20</t>
        </is>
      </c>
      <c r="B83" s="704" t="inlineStr">
        <is>
          <t>元婴可以恢复自身36%的生命值和生命上限</t>
        </is>
      </c>
      <c r="C83" s="129" t="n"/>
      <c r="D83" s="129" t="n"/>
      <c r="E83" s="129" t="n"/>
      <c r="F83" s="130" t="n"/>
      <c r="G83" s="553" t="n"/>
      <c r="H83" s="299" t="inlineStr">
        <is>
          <t>LV10</t>
        </is>
      </c>
      <c r="I83" s="1475" t="inlineStr">
        <is>
          <t>x</t>
        </is>
      </c>
      <c r="J83" s="299" t="inlineStr">
        <is>
          <t>元婴出现后有80%概率清除自身当前被忽略回合等负面状态</t>
        </is>
      </c>
      <c r="K83" s="167" t="n"/>
      <c r="L83" s="167" t="n"/>
      <c r="M83" s="167" t="n"/>
      <c r="N83" s="167" t="n"/>
      <c r="O83" s="246" t="n"/>
    </row>
    <row r="84" ht="24" customHeight="1">
      <c r="A84" s="82" t="inlineStr">
        <is>
          <t>LV21</t>
        </is>
      </c>
      <c r="B84" s="704" t="inlineStr">
        <is>
          <t>元婴可以恢复自身37%的生命值和生命上限</t>
        </is>
      </c>
      <c r="C84" s="129" t="n"/>
      <c r="D84" s="129" t="n"/>
      <c r="E84" s="129" t="n"/>
      <c r="F84" s="130" t="n"/>
      <c r="G84" s="605" t="inlineStr">
        <is>
          <t>凝神等级
激活条件
元婴境界
前期Ⅰ</t>
        </is>
      </c>
      <c r="H84" s="62" t="inlineStr">
        <is>
          <t xml:space="preserve">LV 1 </t>
        </is>
      </c>
      <c r="I84" s="340" t="inlineStr">
        <is>
          <t>1</t>
        </is>
      </c>
      <c r="J84" s="62" t="inlineStr">
        <is>
          <t>元婴出现后的两回合增加自身武器伤害和减伤15%</t>
        </is>
      </c>
      <c r="K84" s="123" t="n"/>
      <c r="L84" s="123" t="n"/>
      <c r="M84" s="123" t="n"/>
      <c r="N84" s="123" t="n"/>
      <c r="O84" s="124" t="n"/>
    </row>
    <row r="85" ht="24" customHeight="1">
      <c r="A85" s="82" t="inlineStr">
        <is>
          <t>LV22</t>
        </is>
      </c>
      <c r="B85" s="86" t="inlineStr">
        <is>
          <t>元婴可以恢复自身38%的生命值和生命上限</t>
        </is>
      </c>
      <c r="C85" s="129" t="n"/>
      <c r="D85" s="129" t="n"/>
      <c r="E85" s="129" t="n"/>
      <c r="F85" s="130" t="n"/>
      <c r="G85" s="494" t="n"/>
      <c r="H85" s="86" t="inlineStr">
        <is>
          <t xml:space="preserve">LV 2 </t>
        </is>
      </c>
      <c r="I85" s="83" t="inlineStr">
        <is>
          <t>2</t>
        </is>
      </c>
      <c r="J85" s="704" t="inlineStr">
        <is>
          <t>元婴出现后的两回合增加自身武器伤害和减伤16%</t>
        </is>
      </c>
      <c r="K85" s="129" t="n"/>
      <c r="L85" s="129" t="n"/>
      <c r="M85" s="129" t="n"/>
      <c r="N85" s="129" t="n"/>
      <c r="O85" s="130" t="n"/>
    </row>
    <row r="86" ht="24" customHeight="1">
      <c r="A86" s="82" t="inlineStr">
        <is>
          <t>LV23</t>
        </is>
      </c>
      <c r="B86" s="704" t="inlineStr">
        <is>
          <t>元婴可以恢复自身39%的生命值和生命上限</t>
        </is>
      </c>
      <c r="C86" s="129" t="n"/>
      <c r="D86" s="129" t="n"/>
      <c r="E86" s="129" t="n"/>
      <c r="F86" s="130" t="n"/>
      <c r="G86" s="494" t="n"/>
      <c r="H86" s="86" t="inlineStr">
        <is>
          <t xml:space="preserve">LV 3 </t>
        </is>
      </c>
      <c r="I86" s="83" t="inlineStr">
        <is>
          <t>4</t>
        </is>
      </c>
      <c r="J86" s="704" t="inlineStr">
        <is>
          <t>元婴出现后的两回合增加自身武器伤害和减伤18%</t>
        </is>
      </c>
      <c r="K86" s="129" t="n"/>
      <c r="L86" s="129" t="n"/>
      <c r="M86" s="129" t="n"/>
      <c r="N86" s="129" t="n"/>
      <c r="O86" s="130" t="n"/>
    </row>
    <row r="87" ht="24" customHeight="1">
      <c r="A87" s="82" t="inlineStr">
        <is>
          <t>LV24</t>
        </is>
      </c>
      <c r="B87" s="86" t="inlineStr">
        <is>
          <t>元婴可以恢复自身40%的生命值和生命上限</t>
        </is>
      </c>
      <c r="C87" s="129" t="n"/>
      <c r="D87" s="129" t="n"/>
      <c r="E87" s="129" t="n"/>
      <c r="F87" s="130" t="n"/>
      <c r="G87" s="494" t="n"/>
      <c r="H87" s="86" t="inlineStr">
        <is>
          <t xml:space="preserve">LV 4 </t>
        </is>
      </c>
      <c r="I87" s="83" t="inlineStr">
        <is>
          <t>6</t>
        </is>
      </c>
      <c r="J87" s="704" t="inlineStr">
        <is>
          <t>元婴出现后的两回合增加自身武器伤害和减伤20%</t>
        </is>
      </c>
      <c r="K87" s="129" t="n"/>
      <c r="L87" s="129" t="n"/>
      <c r="M87" s="129" t="n"/>
      <c r="N87" s="129" t="n"/>
      <c r="O87" s="130" t="n"/>
    </row>
    <row r="88" ht="24" customHeight="1">
      <c r="A88" s="82" t="inlineStr">
        <is>
          <t>LV25</t>
        </is>
      </c>
      <c r="B88" s="86" t="inlineStr">
        <is>
          <t>元婴可以恢复自身43%的生命值和生命上限</t>
        </is>
      </c>
      <c r="C88" s="129" t="n"/>
      <c r="D88" s="129" t="n"/>
      <c r="E88" s="129" t="n"/>
      <c r="F88" s="130" t="n"/>
      <c r="G88" s="494" t="n"/>
      <c r="H88" s="86" t="inlineStr">
        <is>
          <t xml:space="preserve">LV 5 </t>
        </is>
      </c>
      <c r="I88" s="83" t="inlineStr">
        <is>
          <t>8</t>
        </is>
      </c>
      <c r="J88" s="704" t="inlineStr">
        <is>
          <t>元婴出现后的两回合增加自身武器伤害和减伤23%</t>
        </is>
      </c>
      <c r="K88" s="129" t="n"/>
      <c r="L88" s="129" t="n"/>
      <c r="M88" s="129" t="n"/>
      <c r="N88" s="129" t="n"/>
      <c r="O88" s="130" t="n"/>
    </row>
    <row r="89" ht="24" customHeight="1">
      <c r="A89" s="82" t="inlineStr">
        <is>
          <t>LV26</t>
        </is>
      </c>
      <c r="B89" s="86" t="inlineStr">
        <is>
          <t>元婴可以恢复自身44%的生命值和生命上限</t>
        </is>
      </c>
      <c r="C89" s="129" t="n"/>
      <c r="D89" s="129" t="n"/>
      <c r="E89" s="129" t="n"/>
      <c r="F89" s="130" t="n"/>
      <c r="G89" s="494" t="n"/>
      <c r="H89" s="86" t="inlineStr">
        <is>
          <t xml:space="preserve">LV 6 </t>
        </is>
      </c>
      <c r="I89" s="83" t="inlineStr">
        <is>
          <t>10</t>
        </is>
      </c>
      <c r="J89" s="704" t="inlineStr">
        <is>
          <t>元婴出现后的两回合增加自身武器伤害和减伤26%</t>
        </is>
      </c>
      <c r="K89" s="129" t="n"/>
      <c r="L89" s="129" t="n"/>
      <c r="M89" s="129" t="n"/>
      <c r="N89" s="129" t="n"/>
      <c r="O89" s="130" t="n"/>
    </row>
    <row r="90" ht="24" customHeight="1">
      <c r="A90" s="82" t="inlineStr">
        <is>
          <t>LV27</t>
        </is>
      </c>
      <c r="B90" s="86" t="inlineStr">
        <is>
          <t>元婴可以恢复自身45%的生命值和生命上限</t>
        </is>
      </c>
      <c r="C90" s="129" t="n"/>
      <c r="D90" s="129" t="n"/>
      <c r="E90" s="129" t="n"/>
      <c r="F90" s="130" t="n"/>
      <c r="G90" s="494" t="n"/>
      <c r="H90" s="86" t="inlineStr">
        <is>
          <t xml:space="preserve">LV 7 </t>
        </is>
      </c>
      <c r="I90" s="83" t="inlineStr">
        <is>
          <t>12</t>
        </is>
      </c>
      <c r="J90" s="704" t="inlineStr">
        <is>
          <t>元婴出现后的两回合增加自身武器伤害和减伤30%</t>
        </is>
      </c>
      <c r="K90" s="129" t="n"/>
      <c r="L90" s="129" t="n"/>
      <c r="M90" s="129" t="n"/>
      <c r="N90" s="129" t="n"/>
      <c r="O90" s="130" t="n"/>
    </row>
    <row r="91" ht="24" customHeight="1">
      <c r="A91" s="82" t="inlineStr">
        <is>
          <t>LV28</t>
        </is>
      </c>
      <c r="B91" s="86" t="inlineStr">
        <is>
          <t>元婴可以恢复自身46%的生命值和生命上限</t>
        </is>
      </c>
      <c r="C91" s="129" t="n"/>
      <c r="D91" s="129" t="n"/>
      <c r="E91" s="129" t="n"/>
      <c r="F91" s="130" t="n"/>
      <c r="G91" s="494" t="n"/>
      <c r="H91" s="86" t="inlineStr">
        <is>
          <t xml:space="preserve">LV 8 </t>
        </is>
      </c>
      <c r="I91" s="83" t="inlineStr">
        <is>
          <t>14</t>
        </is>
      </c>
      <c r="J91" s="86" t="inlineStr">
        <is>
          <t>元婴出现后的两回合增加自身武器伤害和减伤35%</t>
        </is>
      </c>
      <c r="K91" s="129" t="n"/>
      <c r="L91" s="129" t="n"/>
      <c r="M91" s="129" t="n"/>
      <c r="N91" s="129" t="n"/>
      <c r="O91" s="130" t="n"/>
    </row>
    <row r="92" ht="24" customHeight="1">
      <c r="A92" s="82" t="inlineStr">
        <is>
          <t>LV29</t>
        </is>
      </c>
      <c r="B92" s="83" t="inlineStr">
        <is>
          <t>元婴可以恢复自身47%的生命值和生命上限</t>
        </is>
      </c>
      <c r="C92" s="129" t="n"/>
      <c r="D92" s="129" t="n"/>
      <c r="E92" s="129" t="n"/>
      <c r="F92" s="130" t="n"/>
      <c r="G92" s="494" t="n"/>
      <c r="H92" s="86" t="inlineStr">
        <is>
          <t xml:space="preserve">LV 9 </t>
        </is>
      </c>
      <c r="I92" s="83" t="inlineStr">
        <is>
          <t>16</t>
        </is>
      </c>
      <c r="J92" s="86" t="inlineStr">
        <is>
          <t>元婴出现后的两回合增加自身武器伤害和减伤40%</t>
        </is>
      </c>
      <c r="K92" s="129" t="n"/>
      <c r="L92" s="129" t="n"/>
      <c r="M92" s="129" t="n"/>
      <c r="N92" s="129" t="n"/>
      <c r="O92" s="130" t="n"/>
    </row>
    <row r="93" ht="24" customHeight="1">
      <c r="A93" s="89" t="inlineStr">
        <is>
          <t>LV30</t>
        </is>
      </c>
      <c r="B93" s="90" t="inlineStr">
        <is>
          <t>元婴可以恢复自身50%的生命值和生命上限</t>
        </is>
      </c>
      <c r="C93" s="135" t="n"/>
      <c r="D93" s="135" t="n"/>
      <c r="E93" s="135" t="n"/>
      <c r="F93" s="136" t="n"/>
      <c r="G93" s="553" t="n"/>
      <c r="H93" s="90" t="inlineStr">
        <is>
          <t>LV10</t>
        </is>
      </c>
      <c r="I93" s="91" t="inlineStr">
        <is>
          <t>x</t>
        </is>
      </c>
      <c r="J93" s="139" t="inlineStr">
        <is>
          <t>元婴出现后的两回合增加自身武器伤害和减伤50%，禁止对手触发佣兵</t>
        </is>
      </c>
      <c r="K93" s="135" t="n"/>
      <c r="L93" s="135" t="n"/>
      <c r="M93" s="135" t="n"/>
      <c r="N93" s="135" t="n"/>
      <c r="O93" s="136" t="n"/>
    </row>
    <row r="94" ht="24" customHeight="1">
      <c r="A94" s="1476" t="inlineStr"/>
      <c r="B94" s="270" t="n"/>
      <c r="C94" s="270" t="n"/>
      <c r="D94" s="270" t="n"/>
      <c r="E94" s="270" t="n"/>
      <c r="F94" s="270" t="n"/>
      <c r="G94" s="270" t="n"/>
      <c r="H94" s="270" t="n"/>
      <c r="I94" s="270" t="n"/>
      <c r="J94" s="270" t="n"/>
      <c r="K94" s="270" t="n"/>
      <c r="L94" s="270" t="n"/>
      <c r="M94" s="270" t="n"/>
      <c r="N94" s="270" t="n"/>
      <c r="O94" s="270" t="n"/>
    </row>
    <row r="95" ht="24" customHeight="1">
      <c r="A95" s="202" t="inlineStr">
        <is>
          <t>仙化</t>
        </is>
      </c>
      <c r="B95" s="311" t="inlineStr">
        <is>
          <t>名称</t>
        </is>
      </c>
      <c r="C95" s="653" t="inlineStr">
        <is>
          <t>0星（基础伤害    5%）</t>
        </is>
      </c>
      <c r="D95" s="3" t="n"/>
      <c r="E95" s="1477" t="inlineStr">
        <is>
          <t>1星（基础伤害  10%）</t>
        </is>
      </c>
      <c r="F95" s="120" t="n"/>
      <c r="G95" s="1164" t="inlineStr">
        <is>
          <t>2星（基础伤害  20%）</t>
        </is>
      </c>
      <c r="H95" s="120" t="n"/>
      <c r="I95" s="1164" t="inlineStr">
        <is>
          <t>3星（基础伤害  35%）</t>
        </is>
      </c>
      <c r="J95" s="120" t="n"/>
      <c r="K95" s="1164" t="inlineStr">
        <is>
          <t>4星（基础伤害  60%）</t>
        </is>
      </c>
      <c r="L95" s="120" t="n"/>
      <c r="M95" s="1164" t="inlineStr">
        <is>
          <t>5星（基础伤害100%）</t>
        </is>
      </c>
      <c r="N95" s="120" t="n"/>
      <c r="O95" s="311" t="inlineStr">
        <is>
          <t>5星激活</t>
        </is>
      </c>
    </row>
    <row r="96" ht="24" customHeight="1">
      <c r="A96" s="479" t="inlineStr">
        <is>
          <t>大型武器
11个</t>
        </is>
      </c>
      <c r="B96" s="234" t="inlineStr">
        <is>
          <t>棒球棒</t>
        </is>
      </c>
      <c r="C96" s="340" t="inlineStr">
        <is>
          <t xml:space="preserve">战力：0.3/必成：2      </t>
        </is>
      </c>
      <c r="D96" s="124" t="n"/>
      <c r="E96" s="340" t="inlineStr">
        <is>
          <t xml:space="preserve">战力：0.6/必成：4      </t>
        </is>
      </c>
      <c r="F96" s="124" t="n"/>
      <c r="G96" s="340" t="inlineStr">
        <is>
          <t xml:space="preserve">战力：1.1/必成：40    </t>
        </is>
      </c>
      <c r="H96" s="124" t="n"/>
      <c r="I96" s="340" t="inlineStr">
        <is>
          <t xml:space="preserve">战力：1.9/必成：324  </t>
        </is>
      </c>
      <c r="J96" s="124" t="n"/>
      <c r="K96" s="340" t="inlineStr">
        <is>
          <t>战力：3.3/必成：1005</t>
        </is>
      </c>
      <c r="L96" s="124" t="n"/>
      <c r="M96" s="340" t="inlineStr">
        <is>
          <t>战力：5.5</t>
        </is>
      </c>
      <c r="N96" s="124" t="n"/>
      <c r="O96" s="1478" t="inlineStr">
        <is>
          <t>x</t>
        </is>
      </c>
    </row>
    <row r="97" ht="24" customHeight="1">
      <c r="A97" s="11" t="n"/>
      <c r="B97" s="494" t="n"/>
      <c r="C97" s="871" t="inlineStr">
        <is>
          <t>x</t>
        </is>
      </c>
      <c r="D97" s="130" t="n"/>
      <c r="E97" s="83" t="inlineStr">
        <is>
          <t>命中2.0%</t>
        </is>
      </c>
      <c r="F97" s="130" t="n"/>
      <c r="G97" s="83" t="inlineStr">
        <is>
          <t>命中4.0%</t>
        </is>
      </c>
      <c r="H97" s="130" t="n"/>
      <c r="I97" s="83" t="inlineStr">
        <is>
          <t>命中7.0%</t>
        </is>
      </c>
      <c r="J97" s="130" t="n"/>
      <c r="K97" s="83" t="inlineStr">
        <is>
          <t>命中12.0%</t>
        </is>
      </c>
      <c r="L97" s="130" t="n"/>
      <c r="M97" s="83" t="inlineStr">
        <is>
          <t>命中20.0%</t>
        </is>
      </c>
      <c r="N97" s="130" t="n"/>
      <c r="O97" s="1479" t="n"/>
    </row>
    <row r="98" ht="24" customHeight="1">
      <c r="A98" s="11" t="n"/>
      <c r="B98" s="553" t="n"/>
      <c r="C98" s="1480" t="inlineStr">
        <is>
          <t>x</t>
        </is>
      </c>
      <c r="D98" s="410" t="n"/>
      <c r="E98" s="1480" t="inlineStr">
        <is>
          <t>x</t>
        </is>
      </c>
      <c r="F98" s="410" t="n"/>
      <c r="G98" s="1480" t="inlineStr">
        <is>
          <t>x</t>
        </is>
      </c>
      <c r="H98" s="410" t="n"/>
      <c r="I98" s="1480" t="inlineStr">
        <is>
          <t>x</t>
        </is>
      </c>
      <c r="J98" s="410" t="n"/>
      <c r="K98" s="343" t="inlineStr">
        <is>
          <t>降敌闪避20%2回合</t>
        </is>
      </c>
      <c r="L98" s="410" t="n"/>
      <c r="M98" s="343" t="inlineStr">
        <is>
          <t>降敌闪避50%2回合</t>
        </is>
      </c>
      <c r="N98" s="410" t="n"/>
      <c r="O98" s="1481" t="n"/>
    </row>
    <row r="99" ht="24" customHeight="1">
      <c r="A99" s="11" t="n"/>
      <c r="B99" s="234" t="inlineStr">
        <is>
          <t>木槌</t>
        </is>
      </c>
      <c r="C99" s="340" t="inlineStr">
        <is>
          <t xml:space="preserve">战力：0.3/必成：2      </t>
        </is>
      </c>
      <c r="D99" s="124" t="n"/>
      <c r="E99" s="340" t="inlineStr">
        <is>
          <t xml:space="preserve">战力：0.6/必成：4      </t>
        </is>
      </c>
      <c r="F99" s="124" t="n"/>
      <c r="G99" s="340" t="inlineStr">
        <is>
          <t xml:space="preserve">战力：1.1/必成：40    </t>
        </is>
      </c>
      <c r="H99" s="124" t="n"/>
      <c r="I99" s="340" t="inlineStr">
        <is>
          <t xml:space="preserve">战力：1.9/必成：324  </t>
        </is>
      </c>
      <c r="J99" s="124" t="n"/>
      <c r="K99" s="340" t="inlineStr">
        <is>
          <t>战力：3.3/必成：1005</t>
        </is>
      </c>
      <c r="L99" s="124" t="n"/>
      <c r="M99" s="340" t="inlineStr">
        <is>
          <t>战力：5.5</t>
        </is>
      </c>
      <c r="N99" s="124" t="n"/>
      <c r="O99" s="1478" t="inlineStr">
        <is>
          <t>x</t>
        </is>
      </c>
    </row>
    <row r="100" ht="24" customHeight="1">
      <c r="A100" s="11" t="n"/>
      <c r="B100" s="494" t="n"/>
      <c r="C100" s="871" t="inlineStr">
        <is>
          <t>x</t>
        </is>
      </c>
      <c r="D100" s="130" t="n"/>
      <c r="E100" s="83" t="inlineStr">
        <is>
          <t>手持减伤2.0%</t>
        </is>
      </c>
      <c r="F100" s="130" t="n"/>
      <c r="G100" s="83" t="inlineStr">
        <is>
          <t>手持减伤4.0%</t>
        </is>
      </c>
      <c r="H100" s="130" t="n"/>
      <c r="I100" s="83" t="inlineStr">
        <is>
          <t>手持减伤/命中7.0%</t>
        </is>
      </c>
      <c r="J100" s="130" t="n"/>
      <c r="K100" s="83" t="inlineStr">
        <is>
          <t>手持减伤/命中12.0%</t>
        </is>
      </c>
      <c r="L100" s="130" t="n"/>
      <c r="M100" s="83" t="inlineStr">
        <is>
          <t>手持减伤/命中20.0%</t>
        </is>
      </c>
      <c r="N100" s="130" t="n"/>
      <c r="O100" s="1479" t="n"/>
    </row>
    <row r="101" ht="24" customHeight="1">
      <c r="A101" s="11" t="n"/>
      <c r="B101" s="553" t="n"/>
      <c r="C101" s="1480" t="inlineStr">
        <is>
          <t>x</t>
        </is>
      </c>
      <c r="D101" s="410" t="n"/>
      <c r="E101" s="1480" t="inlineStr">
        <is>
          <t>x</t>
        </is>
      </c>
      <c r="F101" s="410" t="n"/>
      <c r="G101" s="1480" t="inlineStr">
        <is>
          <t>x</t>
        </is>
      </c>
      <c r="H101" s="410" t="n"/>
      <c r="I101" s="1480" t="inlineStr">
        <is>
          <t>x</t>
        </is>
      </c>
      <c r="J101" s="410" t="n"/>
      <c r="K101" s="1480" t="inlineStr">
        <is>
          <t>x</t>
        </is>
      </c>
      <c r="L101" s="410" t="n"/>
      <c r="M101" s="1480" t="inlineStr">
        <is>
          <t>x</t>
        </is>
      </c>
      <c r="N101" s="410" t="n"/>
      <c r="O101" s="1481" t="n"/>
    </row>
    <row r="102" ht="24" customHeight="1">
      <c r="A102" s="11" t="n"/>
      <c r="B102" s="234" t="inlineStr">
        <is>
          <t>开山斧</t>
        </is>
      </c>
      <c r="C102" s="340" t="inlineStr">
        <is>
          <t xml:space="preserve">战力：0.3/必成：2      </t>
        </is>
      </c>
      <c r="D102" s="124" t="n"/>
      <c r="E102" s="340" t="inlineStr">
        <is>
          <t xml:space="preserve">战力：0.6/必成：6      </t>
        </is>
      </c>
      <c r="F102" s="124" t="n"/>
      <c r="G102" s="340" t="inlineStr">
        <is>
          <t xml:space="preserve">战力：1.2/必成：50    </t>
        </is>
      </c>
      <c r="H102" s="124" t="n"/>
      <c r="I102" s="340" t="inlineStr">
        <is>
          <t xml:space="preserve">战力：2.1/必成：364  </t>
        </is>
      </c>
      <c r="J102" s="124" t="n"/>
      <c r="K102" s="340" t="inlineStr">
        <is>
          <t>战力：3.6/必成：1255</t>
        </is>
      </c>
      <c r="L102" s="124" t="n"/>
      <c r="M102" s="340" t="inlineStr">
        <is>
          <t>战力：6.0</t>
        </is>
      </c>
      <c r="N102" s="124" t="n"/>
      <c r="O102" s="1478" t="inlineStr">
        <is>
          <t>x</t>
        </is>
      </c>
    </row>
    <row r="103" ht="24" customHeight="1">
      <c r="A103" s="11" t="n"/>
      <c r="B103" s="494" t="n"/>
      <c r="C103" s="871" t="inlineStr">
        <is>
          <t>x</t>
        </is>
      </c>
      <c r="D103" s="130" t="n"/>
      <c r="E103" s="83" t="inlineStr">
        <is>
          <t>手持减伤2.5%</t>
        </is>
      </c>
      <c r="F103" s="130" t="n"/>
      <c r="G103" s="83" t="inlineStr">
        <is>
          <t>手持减伤5.0%</t>
        </is>
      </c>
      <c r="H103" s="130" t="n"/>
      <c r="I103" s="83" t="inlineStr">
        <is>
          <t>手持减伤8.8%</t>
        </is>
      </c>
      <c r="J103" s="130" t="n"/>
      <c r="K103" s="83" t="inlineStr">
        <is>
          <t>手持减伤15.0%</t>
        </is>
      </c>
      <c r="L103" s="130" t="n"/>
      <c r="M103" s="83" t="inlineStr">
        <is>
          <t>手持减伤25.0%</t>
        </is>
      </c>
      <c r="N103" s="130" t="n"/>
      <c r="O103" s="1479" t="n"/>
    </row>
    <row r="104" ht="24" customHeight="1">
      <c r="A104" s="11" t="n"/>
      <c r="B104" s="553" t="n"/>
      <c r="C104" s="1480" t="inlineStr">
        <is>
          <t>x</t>
        </is>
      </c>
      <c r="D104" s="410" t="n"/>
      <c r="E104" s="1480" t="inlineStr">
        <is>
          <t>x</t>
        </is>
      </c>
      <c r="F104" s="410" t="n"/>
      <c r="G104" s="1480" t="inlineStr">
        <is>
          <t>x</t>
        </is>
      </c>
      <c r="H104" s="410" t="n"/>
      <c r="I104" s="343" t="inlineStr">
        <is>
          <t>降敌抗暴伤20%</t>
        </is>
      </c>
      <c r="J104" s="410" t="n"/>
      <c r="K104" s="343" t="inlineStr">
        <is>
          <t>降敌抗暴伤30%</t>
        </is>
      </c>
      <c r="L104" s="410" t="n"/>
      <c r="M104" s="343" t="inlineStr">
        <is>
          <t>降敌抗暴伤50%</t>
        </is>
      </c>
      <c r="N104" s="410" t="n"/>
      <c r="O104" s="1481" t="n"/>
    </row>
    <row r="105" ht="24" customHeight="1">
      <c r="A105" s="11" t="n"/>
      <c r="B105" s="234" t="inlineStr">
        <is>
          <t>蛇矛</t>
        </is>
      </c>
      <c r="C105" s="340" t="inlineStr">
        <is>
          <t xml:space="preserve">战力：0.3/必成：2      </t>
        </is>
      </c>
      <c r="D105" s="124" t="n"/>
      <c r="E105" s="340" t="inlineStr">
        <is>
          <t xml:space="preserve">战力：0.6/必成：6      </t>
        </is>
      </c>
      <c r="F105" s="124" t="n"/>
      <c r="G105" s="340" t="inlineStr">
        <is>
          <t xml:space="preserve">战力：1.2/必成：50    </t>
        </is>
      </c>
      <c r="H105" s="124" t="n"/>
      <c r="I105" s="340" t="inlineStr">
        <is>
          <t xml:space="preserve">战力：2.1/必成：364  </t>
        </is>
      </c>
      <c r="J105" s="124" t="n"/>
      <c r="K105" s="340" t="inlineStr">
        <is>
          <t>战力：3.6/必成：1255</t>
        </is>
      </c>
      <c r="L105" s="124" t="n"/>
      <c r="M105" s="340" t="inlineStr">
        <is>
          <t>战力：6.0</t>
        </is>
      </c>
      <c r="N105" s="124" t="n"/>
      <c r="O105" s="1478" t="inlineStr">
        <is>
          <t>x</t>
        </is>
      </c>
    </row>
    <row r="106" ht="24" customHeight="1">
      <c r="A106" s="11" t="n"/>
      <c r="B106" s="494" t="n"/>
      <c r="C106" s="83" t="inlineStr">
        <is>
          <t>暴击1.3%</t>
        </is>
      </c>
      <c r="D106" s="130" t="n"/>
      <c r="E106" s="83" t="inlineStr">
        <is>
          <t>暴击2.5%</t>
        </is>
      </c>
      <c r="F106" s="130" t="n"/>
      <c r="G106" s="83" t="inlineStr">
        <is>
          <t>暴击5.0%</t>
        </is>
      </c>
      <c r="H106" s="130" t="n"/>
      <c r="I106" s="83" t="inlineStr">
        <is>
          <t>暴击8.8%</t>
        </is>
      </c>
      <c r="J106" s="130" t="n"/>
      <c r="K106" s="83" t="inlineStr">
        <is>
          <t>暴击15.0%</t>
        </is>
      </c>
      <c r="L106" s="130" t="n"/>
      <c r="M106" s="83" t="inlineStr">
        <is>
          <t>暴击25.0%</t>
        </is>
      </c>
      <c r="N106" s="130" t="n"/>
      <c r="O106" s="1479" t="n"/>
    </row>
    <row r="107" ht="24" customHeight="1">
      <c r="A107" s="11" t="n"/>
      <c r="B107" s="553" t="n"/>
      <c r="C107" s="1480" t="inlineStr">
        <is>
          <t>x</t>
        </is>
      </c>
      <c r="D107" s="410" t="n"/>
      <c r="E107" s="1480" t="inlineStr">
        <is>
          <t>x</t>
        </is>
      </c>
      <c r="F107" s="410" t="n"/>
      <c r="G107" s="1480" t="inlineStr">
        <is>
          <t>x</t>
        </is>
      </c>
      <c r="H107" s="410" t="n"/>
      <c r="I107" s="343" t="inlineStr">
        <is>
          <t>拿出武器增己减伤20%</t>
        </is>
      </c>
      <c r="J107" s="410" t="n"/>
      <c r="K107" s="343" t="inlineStr">
        <is>
          <t>拿出武器增己减伤30%</t>
        </is>
      </c>
      <c r="L107" s="410" t="n"/>
      <c r="M107" s="343" t="inlineStr">
        <is>
          <t>拿出武器增己减伤50%</t>
        </is>
      </c>
      <c r="N107" s="410" t="n"/>
      <c r="O107" s="1481" t="n"/>
    </row>
    <row r="108" ht="24" customHeight="1">
      <c r="A108" s="11" t="n"/>
      <c r="B108" s="234" t="inlineStr">
        <is>
          <t>斗神剑</t>
        </is>
      </c>
      <c r="C108" s="340" t="inlineStr">
        <is>
          <t xml:space="preserve">战力：0.5/必成：2      </t>
        </is>
      </c>
      <c r="D108" s="124" t="n"/>
      <c r="E108" s="340" t="inlineStr">
        <is>
          <t xml:space="preserve">战力：1.0/必成：6      </t>
        </is>
      </c>
      <c r="F108" s="124" t="n"/>
      <c r="G108" s="340" t="inlineStr">
        <is>
          <t xml:space="preserve">战力：2.0/必成：50    </t>
        </is>
      </c>
      <c r="H108" s="124" t="n"/>
      <c r="I108" s="340" t="inlineStr">
        <is>
          <t xml:space="preserve">战力：3.5/必成：364  </t>
        </is>
      </c>
      <c r="J108" s="124" t="n"/>
      <c r="K108" s="340" t="inlineStr">
        <is>
          <t>战力：6.0/必成：1255</t>
        </is>
      </c>
      <c r="L108" s="124" t="n"/>
      <c r="M108" s="340" t="inlineStr">
        <is>
          <t>战力：10.0</t>
        </is>
      </c>
      <c r="N108" s="124" t="n"/>
      <c r="O108" s="1478" t="inlineStr">
        <is>
          <t>x</t>
        </is>
      </c>
    </row>
    <row r="109" ht="24" customHeight="1">
      <c r="A109" s="11" t="n"/>
      <c r="B109" s="494" t="n"/>
      <c r="C109" s="871" t="inlineStr">
        <is>
          <t>x</t>
        </is>
      </c>
      <c r="D109" s="130" t="n"/>
      <c r="E109" s="83" t="inlineStr">
        <is>
          <t>暴击3.5%</t>
        </is>
      </c>
      <c r="F109" s="130" t="n"/>
      <c r="G109" s="83" t="inlineStr">
        <is>
          <t>暴击7.5%</t>
        </is>
      </c>
      <c r="H109" s="130" t="n"/>
      <c r="I109" s="83" t="inlineStr">
        <is>
          <t>暴击12.3%</t>
        </is>
      </c>
      <c r="J109" s="130" t="n"/>
      <c r="K109" s="83" t="inlineStr">
        <is>
          <t>暴击21.0%</t>
        </is>
      </c>
      <c r="L109" s="130" t="n"/>
      <c r="M109" s="83" t="inlineStr">
        <is>
          <t>暴击35.0%</t>
        </is>
      </c>
      <c r="N109" s="130" t="n"/>
      <c r="O109" s="1479" t="n"/>
    </row>
    <row r="110" ht="24" customHeight="1">
      <c r="A110" s="11" t="n"/>
      <c r="B110" s="553" t="n"/>
      <c r="C110" s="1480" t="inlineStr">
        <is>
          <t>x</t>
        </is>
      </c>
      <c r="D110" s="410" t="n"/>
      <c r="E110" s="1480" t="inlineStr">
        <is>
          <t>x</t>
        </is>
      </c>
      <c r="F110" s="410" t="n"/>
      <c r="G110" s="1480" t="inlineStr">
        <is>
          <t>x</t>
        </is>
      </c>
      <c r="H110" s="410" t="n"/>
      <c r="I110" s="343" t="inlineStr">
        <is>
          <t>降敌抗穿2.0%力敏速10</t>
        </is>
      </c>
      <c r="J110" s="410" t="n"/>
      <c r="K110" s="343" t="inlineStr">
        <is>
          <t>降敌抗穿3.0%力敏速20</t>
        </is>
      </c>
      <c r="L110" s="410" t="n"/>
      <c r="M110" s="343" t="inlineStr">
        <is>
          <t>降敌抗穿6.0%力敏速40</t>
        </is>
      </c>
      <c r="N110" s="410" t="n"/>
      <c r="O110" s="1481" t="n"/>
    </row>
    <row r="111" ht="24" customHeight="1">
      <c r="A111" s="11" t="n"/>
      <c r="B111" s="234" t="inlineStr">
        <is>
          <t>青龙戟</t>
        </is>
      </c>
      <c r="C111" s="340" t="inlineStr">
        <is>
          <t xml:space="preserve">战力：0.4/必成：2      </t>
        </is>
      </c>
      <c r="D111" s="124" t="n"/>
      <c r="E111" s="340" t="inlineStr">
        <is>
          <t xml:space="preserve">战力：0.7/必成：8      </t>
        </is>
      </c>
      <c r="F111" s="124" t="n"/>
      <c r="G111" s="340" t="inlineStr">
        <is>
          <t xml:space="preserve">战力：1.4/必成：60    </t>
        </is>
      </c>
      <c r="H111" s="124" t="n"/>
      <c r="I111" s="340" t="inlineStr">
        <is>
          <t xml:space="preserve">战力：2.5/必成：448  </t>
        </is>
      </c>
      <c r="J111" s="124" t="n"/>
      <c r="K111" s="340" t="inlineStr">
        <is>
          <t>战力：4.2/必成：1335</t>
        </is>
      </c>
      <c r="L111" s="124" t="n"/>
      <c r="M111" s="340" t="inlineStr">
        <is>
          <t>战力：7.0</t>
        </is>
      </c>
      <c r="N111" s="124" t="n"/>
      <c r="O111" s="1482" t="inlineStr">
        <is>
          <t>无视大海</t>
        </is>
      </c>
    </row>
    <row r="112" ht="24" customHeight="1">
      <c r="A112" s="11" t="n"/>
      <c r="B112" s="494" t="n"/>
      <c r="C112" s="871" t="inlineStr">
        <is>
          <t>x</t>
        </is>
      </c>
      <c r="D112" s="130" t="n"/>
      <c r="E112" s="83" t="inlineStr">
        <is>
          <t>连击3.0%</t>
        </is>
      </c>
      <c r="F112" s="130" t="n"/>
      <c r="G112" s="83" t="inlineStr">
        <is>
          <t>连击6.0%</t>
        </is>
      </c>
      <c r="H112" s="130" t="n"/>
      <c r="I112" s="83" t="inlineStr">
        <is>
          <t>连击10.5%</t>
        </is>
      </c>
      <c r="J112" s="130" t="n"/>
      <c r="K112" s="83" t="inlineStr">
        <is>
          <t>连击18.0%</t>
        </is>
      </c>
      <c r="L112" s="130" t="n"/>
      <c r="M112" s="83" t="inlineStr">
        <is>
          <t>连击30.0%</t>
        </is>
      </c>
      <c r="N112" s="130" t="n"/>
      <c r="O112" s="1479" t="n"/>
    </row>
    <row r="113" ht="24" customHeight="1">
      <c r="A113" s="11" t="n"/>
      <c r="B113" s="553" t="n"/>
      <c r="C113" s="1480" t="inlineStr">
        <is>
          <t>x</t>
        </is>
      </c>
      <c r="D113" s="410" t="n"/>
      <c r="E113" s="1480" t="inlineStr">
        <is>
          <t>x</t>
        </is>
      </c>
      <c r="F113" s="410" t="n"/>
      <c r="G113" s="1480" t="inlineStr">
        <is>
          <t>x</t>
        </is>
      </c>
      <c r="H113" s="410" t="n"/>
      <c r="I113" s="1480" t="inlineStr">
        <is>
          <t>x</t>
        </is>
      </c>
      <c r="J113" s="410" t="n"/>
      <c r="K113" s="343" t="inlineStr">
        <is>
          <t>降敌力量10</t>
        </is>
      </c>
      <c r="L113" s="410" t="n"/>
      <c r="M113" s="343" t="inlineStr">
        <is>
          <t>降敌力量20</t>
        </is>
      </c>
      <c r="N113" s="410" t="n"/>
      <c r="O113" s="1481" t="n"/>
    </row>
    <row r="114" ht="24" customHeight="1">
      <c r="A114" s="11" t="n"/>
      <c r="B114" s="234" t="inlineStr">
        <is>
          <t>三叉戟</t>
        </is>
      </c>
      <c r="C114" s="340" t="inlineStr">
        <is>
          <t xml:space="preserve">战力：0.4/必成：2      </t>
        </is>
      </c>
      <c r="D114" s="124" t="n"/>
      <c r="E114" s="340" t="inlineStr">
        <is>
          <t xml:space="preserve">战力：0.7/必成：8      </t>
        </is>
      </c>
      <c r="F114" s="124" t="n"/>
      <c r="G114" s="340" t="inlineStr">
        <is>
          <t xml:space="preserve">战力：1.4/必成：60    </t>
        </is>
      </c>
      <c r="H114" s="124" t="n"/>
      <c r="I114" s="340" t="inlineStr">
        <is>
          <t xml:space="preserve">战力：2.5/必成：448  </t>
        </is>
      </c>
      <c r="J114" s="124" t="n"/>
      <c r="K114" s="340" t="inlineStr">
        <is>
          <t>战力：4.2/必成：1335</t>
        </is>
      </c>
      <c r="L114" s="124" t="n"/>
      <c r="M114" s="340" t="inlineStr">
        <is>
          <t>战力：7.0</t>
        </is>
      </c>
      <c r="N114" s="124" t="n"/>
      <c r="O114" s="1483" t="inlineStr">
        <is>
          <t>无视霸气
无视反击</t>
        </is>
      </c>
    </row>
    <row r="115" ht="24" customHeight="1">
      <c r="A115" s="11" t="n"/>
      <c r="B115" s="494" t="n"/>
      <c r="C115" s="871" t="inlineStr">
        <is>
          <t>x</t>
        </is>
      </c>
      <c r="D115" s="130" t="n"/>
      <c r="E115" s="83" t="inlineStr">
        <is>
          <t>命中3.0%</t>
        </is>
      </c>
      <c r="F115" s="130" t="n"/>
      <c r="G115" s="83" t="inlineStr">
        <is>
          <t>命中6.0%</t>
        </is>
      </c>
      <c r="H115" s="130" t="n"/>
      <c r="I115" s="83" t="inlineStr">
        <is>
          <t>命中/手持减伤10.5%</t>
        </is>
      </c>
      <c r="J115" s="130" t="n"/>
      <c r="K115" s="83" t="inlineStr">
        <is>
          <t>命中/手持减伤18.0%</t>
        </is>
      </c>
      <c r="L115" s="130" t="n"/>
      <c r="M115" s="83" t="inlineStr">
        <is>
          <t>命中/手持减伤30.0%</t>
        </is>
      </c>
      <c r="N115" s="130" t="n"/>
      <c r="O115" s="1479" t="n"/>
    </row>
    <row r="116" ht="24" customHeight="1">
      <c r="A116" s="11" t="n"/>
      <c r="B116" s="553" t="n"/>
      <c r="C116" s="1480" t="inlineStr">
        <is>
          <t>x</t>
        </is>
      </c>
      <c r="D116" s="410" t="n"/>
      <c r="E116" s="1480" t="inlineStr">
        <is>
          <t>x</t>
        </is>
      </c>
      <c r="F116" s="410" t="n"/>
      <c r="G116" s="1480" t="inlineStr">
        <is>
          <t>x</t>
        </is>
      </c>
      <c r="H116" s="410" t="n"/>
      <c r="I116" s="1480" t="inlineStr">
        <is>
          <t>x</t>
        </is>
      </c>
      <c r="J116" s="410" t="n"/>
      <c r="K116" s="1480" t="inlineStr">
        <is>
          <t>x</t>
        </is>
      </c>
      <c r="L116" s="410" t="n"/>
      <c r="M116" s="1480" t="inlineStr">
        <is>
          <t>x</t>
        </is>
      </c>
      <c r="N116" s="410" t="n"/>
      <c r="O116" s="1481" t="n"/>
    </row>
    <row r="117" ht="24" customHeight="1">
      <c r="A117" s="11" t="n"/>
      <c r="B117" s="234" t="inlineStr">
        <is>
          <t>充气锤子</t>
        </is>
      </c>
      <c r="C117" s="340" t="inlineStr">
        <is>
          <t xml:space="preserve">战力：0.4/必成：2      </t>
        </is>
      </c>
      <c r="D117" s="124" t="n"/>
      <c r="E117" s="340" t="inlineStr">
        <is>
          <t xml:space="preserve">战力：0.7/必成：8      </t>
        </is>
      </c>
      <c r="F117" s="124" t="n"/>
      <c r="G117" s="340" t="inlineStr">
        <is>
          <t xml:space="preserve">战力：1.4/必成：60    </t>
        </is>
      </c>
      <c r="H117" s="124" t="n"/>
      <c r="I117" s="340" t="inlineStr">
        <is>
          <t xml:space="preserve">战力：2.5/必成：448  </t>
        </is>
      </c>
      <c r="J117" s="124" t="n"/>
      <c r="K117" s="340" t="inlineStr">
        <is>
          <t>战力：4.2/必成：1335</t>
        </is>
      </c>
      <c r="L117" s="124" t="n"/>
      <c r="M117" s="340" t="inlineStr">
        <is>
          <t>战力：7.0</t>
        </is>
      </c>
      <c r="N117" s="124" t="n"/>
      <c r="O117" s="1478" t="inlineStr">
        <is>
          <t>x</t>
        </is>
      </c>
    </row>
    <row r="118" ht="24" customHeight="1">
      <c r="A118" s="11" t="n"/>
      <c r="B118" s="494" t="n"/>
      <c r="C118" s="871" t="inlineStr">
        <is>
          <t>x</t>
        </is>
      </c>
      <c r="D118" s="130" t="n"/>
      <c r="E118" s="83" t="inlineStr">
        <is>
          <t>连击3.0%</t>
        </is>
      </c>
      <c r="F118" s="130" t="n"/>
      <c r="G118" s="83" t="inlineStr">
        <is>
          <t>连击6.0%</t>
        </is>
      </c>
      <c r="H118" s="130" t="n"/>
      <c r="I118" s="83" t="inlineStr">
        <is>
          <t>连击/手持减伤10.5%</t>
        </is>
      </c>
      <c r="J118" s="130" t="n"/>
      <c r="K118" s="83" t="inlineStr">
        <is>
          <t>连击/手持减伤18.0%</t>
        </is>
      </c>
      <c r="L118" s="130" t="n"/>
      <c r="M118" s="83" t="inlineStr">
        <is>
          <t>连击/手持减伤30.0%</t>
        </is>
      </c>
      <c r="N118" s="130" t="n"/>
      <c r="O118" s="1479" t="n"/>
    </row>
    <row r="119" ht="24" customHeight="1">
      <c r="A119" s="11" t="n"/>
      <c r="B119" s="553" t="n"/>
      <c r="C119" s="1480" t="inlineStr">
        <is>
          <t>x</t>
        </is>
      </c>
      <c r="D119" s="410" t="n"/>
      <c r="E119" s="1480" t="inlineStr">
        <is>
          <t>x</t>
        </is>
      </c>
      <c r="F119" s="410" t="n"/>
      <c r="G119" s="1480" t="inlineStr">
        <is>
          <t>x</t>
        </is>
      </c>
      <c r="H119" s="410" t="n"/>
      <c r="I119" s="1480" t="inlineStr">
        <is>
          <t>x</t>
        </is>
      </c>
      <c r="J119" s="410" t="n"/>
      <c r="K119" s="1480" t="inlineStr">
        <is>
          <t>x</t>
        </is>
      </c>
      <c r="L119" s="410" t="n"/>
      <c r="M119" s="1480" t="inlineStr">
        <is>
          <t>x</t>
        </is>
      </c>
      <c r="N119" s="410" t="n"/>
      <c r="O119" s="1481" t="n"/>
    </row>
    <row r="120" ht="24" customHeight="1">
      <c r="A120" s="11" t="n"/>
      <c r="B120" s="234" t="inlineStr">
        <is>
          <t>机关枪</t>
        </is>
      </c>
      <c r="C120" s="340" t="inlineStr">
        <is>
          <t xml:space="preserve">战力：0.4/必成：2      </t>
        </is>
      </c>
      <c r="D120" s="124" t="n"/>
      <c r="E120" s="340" t="inlineStr">
        <is>
          <t xml:space="preserve">战力：0.7/必成：8      </t>
        </is>
      </c>
      <c r="F120" s="124" t="n"/>
      <c r="G120" s="340" t="inlineStr">
        <is>
          <t xml:space="preserve">战力：1.4/必成：60    </t>
        </is>
      </c>
      <c r="H120" s="124" t="n"/>
      <c r="I120" s="340" t="inlineStr">
        <is>
          <t xml:space="preserve">战力：2.5/必成：448  </t>
        </is>
      </c>
      <c r="J120" s="124" t="n"/>
      <c r="K120" s="340" t="inlineStr">
        <is>
          <t>战力：4.2/必成：1335</t>
        </is>
      </c>
      <c r="L120" s="124" t="n"/>
      <c r="M120" s="340" t="inlineStr">
        <is>
          <t>战力：7.0</t>
        </is>
      </c>
      <c r="N120" s="124" t="n"/>
      <c r="O120" s="1478" t="inlineStr">
        <is>
          <t>x</t>
        </is>
      </c>
    </row>
    <row r="121" ht="24" customHeight="1">
      <c r="A121" s="11" t="n"/>
      <c r="B121" s="494" t="n"/>
      <c r="C121" s="871" t="inlineStr">
        <is>
          <t>x</t>
        </is>
      </c>
      <c r="D121" s="130" t="n"/>
      <c r="E121" s="83" t="inlineStr">
        <is>
          <t>连击3.0%</t>
        </is>
      </c>
      <c r="F121" s="130" t="n"/>
      <c r="G121" s="83" t="inlineStr">
        <is>
          <t>连击6.0%</t>
        </is>
      </c>
      <c r="H121" s="130" t="n"/>
      <c r="I121" s="83" t="inlineStr">
        <is>
          <t>连击/命中10.5%</t>
        </is>
      </c>
      <c r="J121" s="130" t="n"/>
      <c r="K121" s="83" t="inlineStr">
        <is>
          <t>连击/命中18.0%</t>
        </is>
      </c>
      <c r="L121" s="130" t="n"/>
      <c r="M121" s="83" t="inlineStr">
        <is>
          <t>连击/命中30.0%</t>
        </is>
      </c>
      <c r="N121" s="130" t="n"/>
      <c r="O121" s="1479" t="n"/>
    </row>
    <row r="122" ht="24" customHeight="1">
      <c r="A122" s="11" t="n"/>
      <c r="B122" s="553" t="n"/>
      <c r="C122" s="1480" t="inlineStr">
        <is>
          <t>x</t>
        </is>
      </c>
      <c r="D122" s="410" t="n"/>
      <c r="E122" s="1480" t="inlineStr">
        <is>
          <t>x</t>
        </is>
      </c>
      <c r="F122" s="410" t="n"/>
      <c r="G122" s="1480" t="inlineStr">
        <is>
          <t>x</t>
        </is>
      </c>
      <c r="H122" s="410" t="n"/>
      <c r="I122" s="343" t="inlineStr">
        <is>
          <t>降敌大型抗韧5.0%</t>
        </is>
      </c>
      <c r="J122" s="410" t="n"/>
      <c r="K122" s="343" t="inlineStr">
        <is>
          <t>降敌大型抗韧8.0%</t>
        </is>
      </c>
      <c r="L122" s="410" t="n"/>
      <c r="M122" s="343" t="inlineStr">
        <is>
          <t>降敌大型抗韧15.0%</t>
        </is>
      </c>
      <c r="N122" s="410" t="n"/>
      <c r="O122" s="1481" t="n"/>
    </row>
    <row r="123" ht="24" customHeight="1">
      <c r="A123" s="11" t="n"/>
      <c r="B123" s="234" t="inlineStr">
        <is>
          <t>关刀</t>
        </is>
      </c>
      <c r="C123" s="1484" t="inlineStr">
        <is>
          <t xml:space="preserve">战力：0.4/必成：2      </t>
        </is>
      </c>
      <c r="D123" s="4" t="n"/>
      <c r="E123" s="340" t="inlineStr">
        <is>
          <t xml:space="preserve">战力：0.9/必成：10    </t>
        </is>
      </c>
      <c r="F123" s="124" t="n"/>
      <c r="G123" s="340" t="inlineStr">
        <is>
          <t xml:space="preserve">战力：1.7/必成：80    </t>
        </is>
      </c>
      <c r="H123" s="124" t="n"/>
      <c r="I123" s="340" t="inlineStr">
        <is>
          <t xml:space="preserve">战力：3.0/必成：536  </t>
        </is>
      </c>
      <c r="J123" s="124" t="n"/>
      <c r="K123" s="340" t="inlineStr">
        <is>
          <t>战力：5.1/必成：1540</t>
        </is>
      </c>
      <c r="L123" s="124" t="n"/>
      <c r="M123" s="340" t="inlineStr">
        <is>
          <t>战力：8.5</t>
        </is>
      </c>
      <c r="N123" s="124" t="n"/>
      <c r="O123" s="1482" t="inlineStr">
        <is>
          <t>无视霸气</t>
        </is>
      </c>
    </row>
    <row r="124" ht="24" customHeight="1">
      <c r="A124" s="11" t="n"/>
      <c r="B124" s="494" t="n"/>
      <c r="C124" s="871" t="inlineStr">
        <is>
          <t>x</t>
        </is>
      </c>
      <c r="D124" s="130" t="n"/>
      <c r="E124" s="83" t="inlineStr">
        <is>
          <t>手持减伤3.5%</t>
        </is>
      </c>
      <c r="F124" s="130" t="n"/>
      <c r="G124" s="83" t="inlineStr">
        <is>
          <t>手持减伤7.0%</t>
        </is>
      </c>
      <c r="H124" s="130" t="n"/>
      <c r="I124" s="83" t="inlineStr">
        <is>
          <t>手持减伤12.3%</t>
        </is>
      </c>
      <c r="J124" s="130" t="n"/>
      <c r="K124" s="83" t="inlineStr">
        <is>
          <t>手持减伤21.0%</t>
        </is>
      </c>
      <c r="L124" s="130" t="n"/>
      <c r="M124" s="83" t="inlineStr">
        <is>
          <t>手持减伤35.0%</t>
        </is>
      </c>
      <c r="N124" s="130" t="n"/>
      <c r="O124" s="1479" t="n"/>
    </row>
    <row r="125" ht="24" customHeight="1">
      <c r="A125" s="11" t="n"/>
      <c r="B125" s="553" t="n"/>
      <c r="C125" s="1480" t="inlineStr">
        <is>
          <t>x</t>
        </is>
      </c>
      <c r="D125" s="410" t="n"/>
      <c r="E125" s="1480" t="inlineStr">
        <is>
          <t>x</t>
        </is>
      </c>
      <c r="F125" s="410" t="n"/>
      <c r="G125" s="1480" t="inlineStr">
        <is>
          <t>x</t>
        </is>
      </c>
      <c r="H125" s="410" t="n"/>
      <c r="I125" s="1480" t="inlineStr">
        <is>
          <t>x</t>
        </is>
      </c>
      <c r="J125" s="410" t="n"/>
      <c r="K125" s="343" t="inlineStr">
        <is>
          <t>降敌大型附伤10</t>
        </is>
      </c>
      <c r="L125" s="410" t="n"/>
      <c r="M125" s="343" t="inlineStr">
        <is>
          <t>降敌大型附伤25</t>
        </is>
      </c>
      <c r="N125" s="410" t="n"/>
      <c r="O125" s="1481" t="n"/>
    </row>
    <row r="126" ht="24" customHeight="1">
      <c r="A126" s="11" t="n"/>
      <c r="B126" s="234" t="inlineStr">
        <is>
          <t>狂魔镰</t>
        </is>
      </c>
      <c r="C126" s="1484" t="inlineStr">
        <is>
          <t xml:space="preserve">战力：0.4/必成：2      </t>
        </is>
      </c>
      <c r="D126" s="4" t="n"/>
      <c r="E126" s="340" t="inlineStr">
        <is>
          <t xml:space="preserve">战力：0.9/必成：10    </t>
        </is>
      </c>
      <c r="F126" s="124" t="n"/>
      <c r="G126" s="340" t="inlineStr">
        <is>
          <t xml:space="preserve">战力：1.7/必成：80    </t>
        </is>
      </c>
      <c r="H126" s="124" t="n"/>
      <c r="I126" s="340" t="inlineStr">
        <is>
          <t xml:space="preserve">战力：3.0/必成：536  </t>
        </is>
      </c>
      <c r="J126" s="124" t="n"/>
      <c r="K126" s="340" t="inlineStr">
        <is>
          <t>战力：5.1/必成：1540</t>
        </is>
      </c>
      <c r="L126" s="124" t="n"/>
      <c r="M126" s="340" t="inlineStr">
        <is>
          <t>战力：8.5</t>
        </is>
      </c>
      <c r="N126" s="124" t="n"/>
      <c r="O126" s="1482" t="inlineStr">
        <is>
          <t>忽略装死</t>
        </is>
      </c>
    </row>
    <row r="127" ht="24" customHeight="1">
      <c r="A127" s="11" t="n"/>
      <c r="B127" s="494" t="n"/>
      <c r="C127" s="871" t="inlineStr">
        <is>
          <t>x</t>
        </is>
      </c>
      <c r="D127" s="130" t="n"/>
      <c r="E127" s="83" t="inlineStr">
        <is>
          <t>连击3.5%</t>
        </is>
      </c>
      <c r="F127" s="130" t="n"/>
      <c r="G127" s="83" t="inlineStr">
        <is>
          <t>连击7.0%</t>
        </is>
      </c>
      <c r="H127" s="130" t="n"/>
      <c r="I127" s="83" t="inlineStr">
        <is>
          <t>连击12.3%</t>
        </is>
      </c>
      <c r="J127" s="130" t="n"/>
      <c r="K127" s="83" t="inlineStr">
        <is>
          <t>连击21.0%</t>
        </is>
      </c>
      <c r="L127" s="130" t="n"/>
      <c r="M127" s="83" t="inlineStr">
        <is>
          <t>连击35.0%</t>
        </is>
      </c>
      <c r="N127" s="130" t="n"/>
      <c r="O127" s="1479" t="n"/>
    </row>
    <row r="128" ht="24" customHeight="1">
      <c r="A128" s="484" t="n"/>
      <c r="B128" s="553" t="n"/>
      <c r="C128" s="1485" t="inlineStr">
        <is>
          <t>x</t>
        </is>
      </c>
      <c r="D128" s="427" t="n"/>
      <c r="E128" s="883" t="inlineStr">
        <is>
          <t>x</t>
        </is>
      </c>
      <c r="F128" s="136" t="n"/>
      <c r="G128" s="883" t="inlineStr">
        <is>
          <t>x</t>
        </is>
      </c>
      <c r="H128" s="136" t="n"/>
      <c r="I128" s="883" t="inlineStr">
        <is>
          <t>x</t>
        </is>
      </c>
      <c r="J128" s="136" t="n"/>
      <c r="K128" s="90" t="inlineStr">
        <is>
          <t>血高增伤10.0%</t>
        </is>
      </c>
      <c r="L128" s="136" t="n"/>
      <c r="M128" s="90" t="inlineStr">
        <is>
          <t>血高增伤20.0%</t>
        </is>
      </c>
      <c r="N128" s="136" t="n"/>
      <c r="O128" s="1481" t="n"/>
    </row>
    <row r="129" ht="24" customHeight="1">
      <c r="A129" s="1465" t="inlineStr"/>
      <c r="B129" s="22" t="n"/>
      <c r="C129" s="22" t="n"/>
      <c r="D129" s="22" t="n"/>
      <c r="E129" s="22" t="n"/>
      <c r="F129" s="22" t="n"/>
      <c r="G129" s="22" t="n"/>
      <c r="H129" s="22" t="n"/>
      <c r="I129" s="22" t="n"/>
      <c r="J129" s="22" t="n"/>
      <c r="K129" s="22" t="n"/>
      <c r="L129" s="22" t="n"/>
      <c r="M129" s="22" t="n"/>
      <c r="N129" s="22" t="n"/>
      <c r="O129" s="23" t="n"/>
    </row>
    <row r="130" ht="24" customHeight="1">
      <c r="A130" s="202" t="inlineStr">
        <is>
          <t>仙化</t>
        </is>
      </c>
      <c r="B130" s="311" t="inlineStr">
        <is>
          <t>名称</t>
        </is>
      </c>
      <c r="C130" s="653" t="inlineStr">
        <is>
          <t>0星（基础伤害    5%）</t>
        </is>
      </c>
      <c r="D130" s="3" t="n"/>
      <c r="E130" s="1477" t="inlineStr">
        <is>
          <t>1星（基础伤害  10%）</t>
        </is>
      </c>
      <c r="F130" s="120" t="n"/>
      <c r="G130" s="201" t="inlineStr">
        <is>
          <t>2星（基础伤害  20%）</t>
        </is>
      </c>
      <c r="H130" s="3" t="n"/>
      <c r="I130" s="1164" t="inlineStr">
        <is>
          <t>3星（基础伤害  35%）</t>
        </is>
      </c>
      <c r="J130" s="120" t="n"/>
      <c r="K130" s="201" t="inlineStr">
        <is>
          <t>4星（基础伤害  60%）</t>
        </is>
      </c>
      <c r="L130" s="3" t="n"/>
      <c r="M130" s="1164" t="inlineStr">
        <is>
          <t>5星（基础伤害100%）</t>
        </is>
      </c>
      <c r="N130" s="120" t="n"/>
      <c r="O130" s="311" t="inlineStr">
        <is>
          <t>5星激活</t>
        </is>
      </c>
    </row>
    <row r="131" ht="24" customHeight="1">
      <c r="A131" s="1486" t="inlineStr">
        <is>
          <t>中型武器
  9个</t>
        </is>
      </c>
      <c r="B131" s="234" t="inlineStr">
        <is>
          <t>板砖</t>
        </is>
      </c>
      <c r="C131" s="340" t="inlineStr">
        <is>
          <t xml:space="preserve">战力：0.3/必成：2      </t>
        </is>
      </c>
      <c r="D131" s="124" t="n"/>
      <c r="E131" s="340" t="inlineStr">
        <is>
          <t xml:space="preserve">战力：0.6/必成：4      </t>
        </is>
      </c>
      <c r="F131" s="124" t="n"/>
      <c r="G131" s="340" t="inlineStr">
        <is>
          <t xml:space="preserve">战力：1.1/必成：40    </t>
        </is>
      </c>
      <c r="H131" s="124" t="n"/>
      <c r="I131" s="340" t="inlineStr">
        <is>
          <t xml:space="preserve">战力：1.9/必成：324  </t>
        </is>
      </c>
      <c r="J131" s="124" t="n"/>
      <c r="K131" s="340" t="inlineStr">
        <is>
          <t>战力：3.3/必成：1005</t>
        </is>
      </c>
      <c r="L131" s="124" t="n"/>
      <c r="M131" s="340" t="inlineStr">
        <is>
          <t>战力：5.5</t>
        </is>
      </c>
      <c r="N131" s="124" t="n"/>
      <c r="O131" s="1487" t="inlineStr">
        <is>
          <t>x</t>
        </is>
      </c>
    </row>
    <row r="132" ht="24" customHeight="1">
      <c r="A132" s="45" t="n"/>
      <c r="B132" s="494" t="n"/>
      <c r="C132" s="871" t="inlineStr">
        <is>
          <t>x</t>
        </is>
      </c>
      <c r="D132" s="130" t="n"/>
      <c r="E132" s="83" t="inlineStr">
        <is>
          <t>手持减伤2.0%</t>
        </is>
      </c>
      <c r="F132" s="130" t="n"/>
      <c r="G132" s="83" t="inlineStr">
        <is>
          <t>手持减伤4.0%</t>
        </is>
      </c>
      <c r="H132" s="130" t="n"/>
      <c r="I132" s="83" t="inlineStr">
        <is>
          <t>手持减伤/命中7.0%</t>
        </is>
      </c>
      <c r="J132" s="130" t="n"/>
      <c r="K132" s="83" t="inlineStr">
        <is>
          <t>手持减伤/命中12.0%</t>
        </is>
      </c>
      <c r="L132" s="130" t="n"/>
      <c r="M132" s="83" t="inlineStr">
        <is>
          <t>手持减伤/命中20.0%</t>
        </is>
      </c>
      <c r="N132" s="130" t="n"/>
      <c r="O132" s="1479" t="n"/>
    </row>
    <row r="133" ht="24" customHeight="1">
      <c r="A133" s="45" t="n"/>
      <c r="B133" s="553" t="n"/>
      <c r="C133" s="883" t="inlineStr">
        <is>
          <t>x</t>
        </is>
      </c>
      <c r="D133" s="136" t="n"/>
      <c r="E133" s="883" t="inlineStr">
        <is>
          <t>x</t>
        </is>
      </c>
      <c r="F133" s="136" t="n"/>
      <c r="G133" s="883" t="inlineStr">
        <is>
          <t>x</t>
        </is>
      </c>
      <c r="H133" s="136" t="n"/>
      <c r="I133" s="883" t="inlineStr">
        <is>
          <t>x</t>
        </is>
      </c>
      <c r="J133" s="136" t="n"/>
      <c r="K133" s="883" t="inlineStr">
        <is>
          <t>x</t>
        </is>
      </c>
      <c r="L133" s="136" t="n"/>
      <c r="M133" s="883" t="inlineStr">
        <is>
          <t>x</t>
        </is>
      </c>
      <c r="N133" s="136" t="n"/>
      <c r="O133" s="1479" t="n"/>
    </row>
    <row r="134" ht="24" customHeight="1">
      <c r="A134" s="45" t="n"/>
      <c r="B134" s="558" t="inlineStr">
        <is>
          <t>环扣刀</t>
        </is>
      </c>
      <c r="C134" s="340" t="inlineStr">
        <is>
          <t xml:space="preserve">战力：0.3/必成：2      </t>
        </is>
      </c>
      <c r="D134" s="124" t="n"/>
      <c r="E134" s="340" t="inlineStr">
        <is>
          <t xml:space="preserve">战力：0.6/必成：4      </t>
        </is>
      </c>
      <c r="F134" s="124" t="n"/>
      <c r="G134" s="340" t="inlineStr">
        <is>
          <t xml:space="preserve">战力：1.1/必成：40    </t>
        </is>
      </c>
      <c r="H134" s="124" t="n"/>
      <c r="I134" s="340" t="inlineStr">
        <is>
          <t xml:space="preserve">战力：1.9/必成：324  </t>
        </is>
      </c>
      <c r="J134" s="124" t="n"/>
      <c r="K134" s="340" t="inlineStr">
        <is>
          <t>战力：3.3/必成：1005</t>
        </is>
      </c>
      <c r="L134" s="124" t="n"/>
      <c r="M134" s="340" t="inlineStr">
        <is>
          <t>战力：5.5</t>
        </is>
      </c>
      <c r="N134" s="124" t="n"/>
      <c r="O134" s="1488" t="inlineStr">
        <is>
          <t>x</t>
        </is>
      </c>
    </row>
    <row r="135" ht="24" customHeight="1">
      <c r="A135" s="45" t="n"/>
      <c r="B135" s="494" t="n"/>
      <c r="C135" s="871" t="inlineStr">
        <is>
          <t>x</t>
        </is>
      </c>
      <c r="D135" s="130" t="n"/>
      <c r="E135" s="83" t="inlineStr">
        <is>
          <t>连击2.0%</t>
        </is>
      </c>
      <c r="F135" s="130" t="n"/>
      <c r="G135" s="83" t="inlineStr">
        <is>
          <t>连击4.0%</t>
        </is>
      </c>
      <c r="H135" s="130" t="n"/>
      <c r="I135" s="83" t="inlineStr">
        <is>
          <t>连击/暴击7.0%</t>
        </is>
      </c>
      <c r="J135" s="130" t="n"/>
      <c r="K135" s="83" t="inlineStr">
        <is>
          <t>连击/暴击12.0%</t>
        </is>
      </c>
      <c r="L135" s="130" t="n"/>
      <c r="M135" s="83" t="inlineStr">
        <is>
          <t>连击/暴击20.0%</t>
        </is>
      </c>
      <c r="N135" s="130" t="n"/>
      <c r="O135" s="1479" t="n"/>
    </row>
    <row r="136" ht="24" customHeight="1">
      <c r="A136" s="45" t="n"/>
      <c r="B136" s="553" t="n"/>
      <c r="C136" s="883" t="inlineStr">
        <is>
          <t>x</t>
        </is>
      </c>
      <c r="D136" s="136" t="n"/>
      <c r="E136" s="883" t="inlineStr">
        <is>
          <t>x</t>
        </is>
      </c>
      <c r="F136" s="136" t="n"/>
      <c r="G136" s="883" t="inlineStr">
        <is>
          <t>x</t>
        </is>
      </c>
      <c r="H136" s="136" t="n"/>
      <c r="I136" s="883" t="inlineStr">
        <is>
          <t>x</t>
        </is>
      </c>
      <c r="J136" s="136" t="n"/>
      <c r="K136" s="883" t="inlineStr">
        <is>
          <t>x</t>
        </is>
      </c>
      <c r="L136" s="136" t="n"/>
      <c r="M136" s="883" t="inlineStr">
        <is>
          <t>x</t>
        </is>
      </c>
      <c r="N136" s="136" t="n"/>
      <c r="O136" s="1479" t="n"/>
    </row>
    <row r="137" ht="24" customHeight="1">
      <c r="A137" s="45" t="n"/>
      <c r="B137" s="558" t="inlineStr">
        <is>
          <t>铁铲</t>
        </is>
      </c>
      <c r="C137" s="340" t="inlineStr">
        <is>
          <t xml:space="preserve">战力：0.3/必成：2      </t>
        </is>
      </c>
      <c r="D137" s="124" t="n"/>
      <c r="E137" s="340" t="inlineStr">
        <is>
          <t xml:space="preserve">战力：0.6/必成：6      </t>
        </is>
      </c>
      <c r="F137" s="124" t="n"/>
      <c r="G137" s="340" t="inlineStr">
        <is>
          <t xml:space="preserve">战力：1.2/必成：50    </t>
        </is>
      </c>
      <c r="H137" s="124" t="n"/>
      <c r="I137" s="340" t="inlineStr">
        <is>
          <t xml:space="preserve">战力：2.1/必成：364  </t>
        </is>
      </c>
      <c r="J137" s="124" t="n"/>
      <c r="K137" s="340" t="inlineStr">
        <is>
          <t>战力：3.6/必成：1255</t>
        </is>
      </c>
      <c r="L137" s="124" t="n"/>
      <c r="M137" s="340" t="inlineStr">
        <is>
          <t>战力：6.0</t>
        </is>
      </c>
      <c r="N137" s="124" t="n"/>
      <c r="O137" s="1488" t="inlineStr">
        <is>
          <t>x</t>
        </is>
      </c>
    </row>
    <row r="138" ht="24" customHeight="1">
      <c r="A138" s="45" t="n"/>
      <c r="B138" s="494" t="n"/>
      <c r="C138" s="871" t="inlineStr">
        <is>
          <t>x</t>
        </is>
      </c>
      <c r="D138" s="130" t="n"/>
      <c r="E138" s="83" t="inlineStr">
        <is>
          <t>暴击2.5%</t>
        </is>
      </c>
      <c r="F138" s="130" t="n"/>
      <c r="G138" s="83" t="inlineStr">
        <is>
          <t>暴击5.0%</t>
        </is>
      </c>
      <c r="H138" s="130" t="n"/>
      <c r="I138" s="83" t="inlineStr">
        <is>
          <t>暴击8.8%</t>
        </is>
      </c>
      <c r="J138" s="130" t="n"/>
      <c r="K138" s="83" t="inlineStr">
        <is>
          <t>暴击15.0%</t>
        </is>
      </c>
      <c r="L138" s="130" t="n"/>
      <c r="M138" s="83" t="inlineStr">
        <is>
          <t>暴击25.0%</t>
        </is>
      </c>
      <c r="N138" s="130" t="n"/>
      <c r="O138" s="1479" t="n"/>
    </row>
    <row r="139" ht="24" customHeight="1">
      <c r="A139" s="45" t="n"/>
      <c r="B139" s="553" t="n"/>
      <c r="C139" s="883" t="inlineStr">
        <is>
          <t>x</t>
        </is>
      </c>
      <c r="D139" s="136" t="n"/>
      <c r="E139" s="883" t="inlineStr">
        <is>
          <t>x</t>
        </is>
      </c>
      <c r="F139" s="136" t="n"/>
      <c r="G139" s="883" t="inlineStr">
        <is>
          <t>x</t>
        </is>
      </c>
      <c r="H139" s="136" t="n"/>
      <c r="I139" s="90" t="inlineStr">
        <is>
          <t>拿出武器增己减伤20%</t>
        </is>
      </c>
      <c r="J139" s="136" t="n"/>
      <c r="K139" s="90" t="inlineStr">
        <is>
          <t>拿出武器增己减伤30%</t>
        </is>
      </c>
      <c r="L139" s="136" t="n"/>
      <c r="M139" s="90" t="inlineStr">
        <is>
          <t>拿出武器增己减伤50%</t>
        </is>
      </c>
      <c r="N139" s="136" t="n"/>
      <c r="O139" s="1479" t="n"/>
    </row>
    <row r="140" ht="24" customHeight="1">
      <c r="A140" s="45" t="n"/>
      <c r="B140" s="558" t="inlineStr">
        <is>
          <t>双截棍</t>
        </is>
      </c>
      <c r="C140" s="340" t="inlineStr">
        <is>
          <t xml:space="preserve">战力：0.3/必成：2      </t>
        </is>
      </c>
      <c r="D140" s="124" t="n"/>
      <c r="E140" s="340" t="inlineStr">
        <is>
          <t xml:space="preserve">战力：0.6/必成：6      </t>
        </is>
      </c>
      <c r="F140" s="124" t="n"/>
      <c r="G140" s="340" t="inlineStr">
        <is>
          <t xml:space="preserve">战力：1.2/必成：50    </t>
        </is>
      </c>
      <c r="H140" s="124" t="n"/>
      <c r="I140" s="340" t="inlineStr">
        <is>
          <t xml:space="preserve">战力：2.1/必成：364  </t>
        </is>
      </c>
      <c r="J140" s="124" t="n"/>
      <c r="K140" s="340" t="inlineStr">
        <is>
          <t>战力：3.6/必成：1255</t>
        </is>
      </c>
      <c r="L140" s="124" t="n"/>
      <c r="M140" s="340" t="inlineStr">
        <is>
          <t>战力：6.0</t>
        </is>
      </c>
      <c r="N140" s="124" t="n"/>
      <c r="O140" s="1488" t="inlineStr">
        <is>
          <t>x</t>
        </is>
      </c>
    </row>
    <row r="141" ht="24" customHeight="1">
      <c r="A141" s="45" t="n"/>
      <c r="B141" s="494" t="n"/>
      <c r="C141" s="871" t="inlineStr">
        <is>
          <t>x</t>
        </is>
      </c>
      <c r="D141" s="130" t="n"/>
      <c r="E141" s="83" t="inlineStr">
        <is>
          <t>暴击2.5%</t>
        </is>
      </c>
      <c r="F141" s="130" t="n"/>
      <c r="G141" s="83" t="inlineStr">
        <is>
          <t>暴击5.0%</t>
        </is>
      </c>
      <c r="H141" s="130" t="n"/>
      <c r="I141" s="83" t="inlineStr">
        <is>
          <t>暴击8.8%</t>
        </is>
      </c>
      <c r="J141" s="130" t="n"/>
      <c r="K141" s="83" t="inlineStr">
        <is>
          <t>暴击15.0%</t>
        </is>
      </c>
      <c r="L141" s="130" t="n"/>
      <c r="M141" s="83" t="inlineStr">
        <is>
          <t>暴击25.0%</t>
        </is>
      </c>
      <c r="N141" s="130" t="n"/>
      <c r="O141" s="1479" t="n"/>
    </row>
    <row r="142" ht="24" customHeight="1">
      <c r="A142" s="45" t="n"/>
      <c r="B142" s="553" t="n"/>
      <c r="C142" s="883" t="inlineStr">
        <is>
          <t>x</t>
        </is>
      </c>
      <c r="D142" s="136" t="n"/>
      <c r="E142" s="883" t="inlineStr">
        <is>
          <t>x</t>
        </is>
      </c>
      <c r="F142" s="136" t="n"/>
      <c r="G142" s="90" t="inlineStr">
        <is>
          <t>力高增伤15%</t>
        </is>
      </c>
      <c r="H142" s="136" t="n"/>
      <c r="I142" s="90" t="inlineStr">
        <is>
          <t>力高增伤20%</t>
        </is>
      </c>
      <c r="J142" s="136" t="n"/>
      <c r="K142" s="90" t="inlineStr">
        <is>
          <t>力高增伤30%</t>
        </is>
      </c>
      <c r="L142" s="136" t="n"/>
      <c r="M142" s="90" t="inlineStr">
        <is>
          <t>力高增伤50%</t>
        </is>
      </c>
      <c r="N142" s="136" t="n"/>
      <c r="O142" s="1479" t="n"/>
    </row>
    <row r="143" ht="24" customHeight="1">
      <c r="A143" s="45" t="n"/>
      <c r="B143" s="558" t="inlineStr">
        <is>
          <t>宽刃剑</t>
        </is>
      </c>
      <c r="C143" s="340" t="inlineStr">
        <is>
          <t xml:space="preserve">战力：0.3/必成：2      </t>
        </is>
      </c>
      <c r="D143" s="124" t="n"/>
      <c r="E143" s="340" t="inlineStr">
        <is>
          <t xml:space="preserve">战力：0.6/必成：6      </t>
        </is>
      </c>
      <c r="F143" s="124" t="n"/>
      <c r="G143" s="340" t="inlineStr">
        <is>
          <t xml:space="preserve">战力：1.2/必成：50    </t>
        </is>
      </c>
      <c r="H143" s="124" t="n"/>
      <c r="I143" s="340" t="inlineStr">
        <is>
          <t xml:space="preserve">战力：2.1/必成：364  </t>
        </is>
      </c>
      <c r="J143" s="124" t="n"/>
      <c r="K143" s="340" t="inlineStr">
        <is>
          <t>战力：3.6/必成：1255</t>
        </is>
      </c>
      <c r="L143" s="124" t="n"/>
      <c r="M143" s="340" t="inlineStr">
        <is>
          <t>战力：6.0</t>
        </is>
      </c>
      <c r="N143" s="124" t="n"/>
      <c r="O143" s="1488" t="inlineStr">
        <is>
          <t>x</t>
        </is>
      </c>
    </row>
    <row r="144" ht="24" customHeight="1">
      <c r="A144" s="45" t="n"/>
      <c r="B144" s="494" t="n"/>
      <c r="C144" s="871" t="inlineStr">
        <is>
          <t>x</t>
        </is>
      </c>
      <c r="D144" s="130" t="n"/>
      <c r="E144" s="83" t="inlineStr">
        <is>
          <t>连击2.5%</t>
        </is>
      </c>
      <c r="F144" s="130" t="n"/>
      <c r="G144" s="83" t="inlineStr">
        <is>
          <t>连击5.0%</t>
        </is>
      </c>
      <c r="H144" s="130" t="n"/>
      <c r="I144" s="83" t="inlineStr">
        <is>
          <t>连击8.8%</t>
        </is>
      </c>
      <c r="J144" s="130" t="n"/>
      <c r="K144" s="83" t="inlineStr">
        <is>
          <t>连击15.0%</t>
        </is>
      </c>
      <c r="L144" s="130" t="n"/>
      <c r="M144" s="83" t="inlineStr">
        <is>
          <t>连击25.0%</t>
        </is>
      </c>
      <c r="N144" s="130" t="n"/>
      <c r="O144" s="1479" t="n"/>
    </row>
    <row r="145" ht="24" customHeight="1">
      <c r="A145" s="45" t="n"/>
      <c r="B145" s="553" t="n"/>
      <c r="C145" s="883" t="inlineStr">
        <is>
          <t>x</t>
        </is>
      </c>
      <c r="D145" s="136" t="n"/>
      <c r="E145" s="883" t="inlineStr">
        <is>
          <t>x</t>
        </is>
      </c>
      <c r="F145" s="136" t="n"/>
      <c r="G145" s="883" t="inlineStr">
        <is>
          <t>x</t>
        </is>
      </c>
      <c r="H145" s="136" t="n"/>
      <c r="I145" s="90" t="inlineStr">
        <is>
          <t>同性降敌命中20%2回合</t>
        </is>
      </c>
      <c r="J145" s="136" t="n"/>
      <c r="K145" s="90" t="inlineStr">
        <is>
          <t>同性降敌命中30%2回合</t>
        </is>
      </c>
      <c r="L145" s="136" t="n"/>
      <c r="M145" s="90" t="inlineStr">
        <is>
          <t>同性降敌命中50%2回合</t>
        </is>
      </c>
      <c r="N145" s="136" t="n"/>
      <c r="O145" s="1479" t="n"/>
    </row>
    <row r="146" ht="24" customHeight="1">
      <c r="A146" s="45" t="n"/>
      <c r="B146" s="558" t="inlineStr">
        <is>
          <t>蛇影弓</t>
        </is>
      </c>
      <c r="C146" s="340" t="inlineStr">
        <is>
          <t xml:space="preserve">战力：0.4/必成：2      </t>
        </is>
      </c>
      <c r="D146" s="124" t="n"/>
      <c r="E146" s="340" t="inlineStr">
        <is>
          <t xml:space="preserve">战力：0.7/必成：8      </t>
        </is>
      </c>
      <c r="F146" s="124" t="n"/>
      <c r="G146" s="340" t="inlineStr">
        <is>
          <t xml:space="preserve">战力：1.4/必成：60    </t>
        </is>
      </c>
      <c r="H146" s="124" t="n"/>
      <c r="I146" s="340" t="inlineStr">
        <is>
          <t xml:space="preserve">战力：2.5/必成：448  </t>
        </is>
      </c>
      <c r="J146" s="124" t="n"/>
      <c r="K146" s="340" t="inlineStr">
        <is>
          <t>战力：4.2/必成：1335</t>
        </is>
      </c>
      <c r="L146" s="124" t="n"/>
      <c r="M146" s="340" t="inlineStr">
        <is>
          <t>战力：7.0</t>
        </is>
      </c>
      <c r="N146" s="124" t="n"/>
      <c r="O146" s="1489" t="inlineStr">
        <is>
          <t>无视大海</t>
        </is>
      </c>
    </row>
    <row r="147" ht="24" customHeight="1">
      <c r="A147" s="45" t="n"/>
      <c r="B147" s="494" t="n"/>
      <c r="C147" s="871" t="inlineStr">
        <is>
          <t>x</t>
        </is>
      </c>
      <c r="D147" s="130" t="n"/>
      <c r="E147" s="83" t="inlineStr">
        <is>
          <t>命中3.0%</t>
        </is>
      </c>
      <c r="F147" s="130" t="n"/>
      <c r="G147" s="83" t="inlineStr">
        <is>
          <t>命中6.0%</t>
        </is>
      </c>
      <c r="H147" s="130" t="n"/>
      <c r="I147" s="83" t="inlineStr">
        <is>
          <t>命中10.5%</t>
        </is>
      </c>
      <c r="J147" s="130" t="n"/>
      <c r="K147" s="83" t="inlineStr">
        <is>
          <t>命中18.0%</t>
        </is>
      </c>
      <c r="L147" s="130" t="n"/>
      <c r="M147" s="83" t="inlineStr">
        <is>
          <t>命中30.0%</t>
        </is>
      </c>
      <c r="N147" s="130" t="n"/>
      <c r="O147" s="1479" t="n"/>
    </row>
    <row r="148" ht="24" customHeight="1">
      <c r="A148" s="45" t="n"/>
      <c r="B148" s="553" t="n"/>
      <c r="C148" s="883" t="inlineStr">
        <is>
          <t>x</t>
        </is>
      </c>
      <c r="D148" s="136" t="n"/>
      <c r="E148" s="883" t="inlineStr">
        <is>
          <t>x</t>
        </is>
      </c>
      <c r="F148" s="136" t="n"/>
      <c r="G148" s="883" t="inlineStr">
        <is>
          <t>x</t>
        </is>
      </c>
      <c r="H148" s="136" t="n"/>
      <c r="I148" s="883" t="inlineStr">
        <is>
          <t>x</t>
        </is>
      </c>
      <c r="J148" s="136" t="n"/>
      <c r="K148" s="90" t="inlineStr">
        <is>
          <t>降敌闪避20%2回合</t>
        </is>
      </c>
      <c r="L148" s="136" t="n"/>
      <c r="M148" s="90" t="inlineStr">
        <is>
          <t>降敌闪避50%2回合</t>
        </is>
      </c>
      <c r="N148" s="136" t="n"/>
      <c r="O148" s="1479" t="n"/>
    </row>
    <row r="149" ht="24" customHeight="1">
      <c r="A149" s="45" t="n"/>
      <c r="B149" s="558" t="inlineStr">
        <is>
          <t>红缨枪</t>
        </is>
      </c>
      <c r="C149" s="1484" t="inlineStr">
        <is>
          <t xml:space="preserve">战力：0.4/必成：2      </t>
        </is>
      </c>
      <c r="D149" s="4" t="n"/>
      <c r="E149" s="340" t="inlineStr">
        <is>
          <t xml:space="preserve">战力：0.9/必成：10    </t>
        </is>
      </c>
      <c r="F149" s="124" t="n"/>
      <c r="G149" s="340" t="inlineStr">
        <is>
          <t xml:space="preserve">战力：1.7/必成：80    </t>
        </is>
      </c>
      <c r="H149" s="124" t="n"/>
      <c r="I149" s="340" t="inlineStr">
        <is>
          <t xml:space="preserve">战力：3.0/必成：536  </t>
        </is>
      </c>
      <c r="J149" s="124" t="n"/>
      <c r="K149" s="340" t="inlineStr">
        <is>
          <t>战力：5.1/必成：1540</t>
        </is>
      </c>
      <c r="L149" s="124" t="n"/>
      <c r="M149" s="340" t="inlineStr">
        <is>
          <t>战力：8.5</t>
        </is>
      </c>
      <c r="N149" s="124" t="n"/>
      <c r="O149" s="1488" t="inlineStr">
        <is>
          <t>x</t>
        </is>
      </c>
    </row>
    <row r="150" ht="24" customHeight="1">
      <c r="A150" s="45" t="n"/>
      <c r="B150" s="494" t="n"/>
      <c r="C150" s="871" t="inlineStr">
        <is>
          <t>x</t>
        </is>
      </c>
      <c r="D150" s="130" t="n"/>
      <c r="E150" s="83" t="inlineStr">
        <is>
          <t>忽略3.5%</t>
        </is>
      </c>
      <c r="F150" s="130" t="n"/>
      <c r="G150" s="83" t="inlineStr">
        <is>
          <t>忽略7.0%</t>
        </is>
      </c>
      <c r="H150" s="130" t="n"/>
      <c r="I150" s="83" t="inlineStr">
        <is>
          <t>忽略/手持减伤12.3%</t>
        </is>
      </c>
      <c r="J150" s="130" t="n"/>
      <c r="K150" s="83" t="inlineStr">
        <is>
          <t>忽略/手持减伤21.0%</t>
        </is>
      </c>
      <c r="L150" s="130" t="n"/>
      <c r="M150" s="83" t="inlineStr">
        <is>
          <t>忽略/手持减伤35.0%</t>
        </is>
      </c>
      <c r="N150" s="130" t="n"/>
      <c r="O150" s="1479" t="n"/>
    </row>
    <row r="151" ht="24" customHeight="1">
      <c r="A151" s="45" t="n"/>
      <c r="B151" s="553" t="n"/>
      <c r="C151" s="883" t="inlineStr">
        <is>
          <t>x</t>
        </is>
      </c>
      <c r="D151" s="136" t="n"/>
      <c r="E151" s="883" t="inlineStr">
        <is>
          <t>x</t>
        </is>
      </c>
      <c r="F151" s="136" t="n"/>
      <c r="G151" s="883" t="inlineStr">
        <is>
          <t>x</t>
        </is>
      </c>
      <c r="H151" s="136" t="n"/>
      <c r="I151" s="883" t="inlineStr">
        <is>
          <t>x</t>
        </is>
      </c>
      <c r="J151" s="136" t="n"/>
      <c r="K151" s="883" t="inlineStr">
        <is>
          <t>x</t>
        </is>
      </c>
      <c r="L151" s="136" t="n"/>
      <c r="M151" s="883" t="inlineStr">
        <is>
          <t>x</t>
        </is>
      </c>
      <c r="N151" s="136" t="n"/>
      <c r="O151" s="1479" t="n"/>
    </row>
    <row r="152" ht="24" customHeight="1">
      <c r="A152" s="45" t="n"/>
      <c r="B152" s="558" t="inlineStr">
        <is>
          <t>折凳</t>
        </is>
      </c>
      <c r="C152" s="1484" t="inlineStr">
        <is>
          <t xml:space="preserve">战力：0.4/必成：2      </t>
        </is>
      </c>
      <c r="D152" s="4" t="n"/>
      <c r="E152" s="340" t="inlineStr">
        <is>
          <t xml:space="preserve">战力：0.9/必成：10    </t>
        </is>
      </c>
      <c r="F152" s="124" t="n"/>
      <c r="G152" s="340" t="inlineStr">
        <is>
          <t xml:space="preserve">战力：1.7/必成：80    </t>
        </is>
      </c>
      <c r="H152" s="124" t="n"/>
      <c r="I152" s="340" t="inlineStr">
        <is>
          <t xml:space="preserve">战力：3.0/必成：536  </t>
        </is>
      </c>
      <c r="J152" s="124" t="n"/>
      <c r="K152" s="340" t="inlineStr">
        <is>
          <t>战力：5.1/必成：1540</t>
        </is>
      </c>
      <c r="L152" s="124" t="n"/>
      <c r="M152" s="340" t="inlineStr">
        <is>
          <t>战力：8.5</t>
        </is>
      </c>
      <c r="N152" s="124" t="n"/>
      <c r="O152" s="1489" t="inlineStr">
        <is>
          <t>无视大海</t>
        </is>
      </c>
    </row>
    <row r="153" ht="24" customHeight="1">
      <c r="A153" s="45" t="n"/>
      <c r="B153" s="494" t="n"/>
      <c r="C153" s="871" t="inlineStr">
        <is>
          <t>x</t>
        </is>
      </c>
      <c r="D153" s="130" t="n"/>
      <c r="E153" s="83" t="inlineStr">
        <is>
          <t>反击7.0%</t>
        </is>
      </c>
      <c r="F153" s="130" t="n"/>
      <c r="G153" s="83" t="inlineStr">
        <is>
          <t>反击14.0%</t>
        </is>
      </c>
      <c r="H153" s="130" t="n"/>
      <c r="I153" s="83" t="inlineStr">
        <is>
          <t>反击24.5%</t>
        </is>
      </c>
      <c r="J153" s="130" t="n"/>
      <c r="K153" s="83" t="inlineStr">
        <is>
          <t>反击42.0%</t>
        </is>
      </c>
      <c r="L153" s="130" t="n"/>
      <c r="M153" s="83" t="inlineStr">
        <is>
          <t>反击70.0%</t>
        </is>
      </c>
      <c r="N153" s="130" t="n"/>
      <c r="O153" s="1479" t="n"/>
    </row>
    <row r="154" ht="24" customHeight="1">
      <c r="A154" s="45" t="n"/>
      <c r="B154" s="553" t="n"/>
      <c r="C154" s="883" t="inlineStr">
        <is>
          <t>x</t>
        </is>
      </c>
      <c r="D154" s="136" t="n"/>
      <c r="E154" s="883" t="inlineStr">
        <is>
          <t>x</t>
        </is>
      </c>
      <c r="F154" s="136" t="n"/>
      <c r="G154" s="90" t="inlineStr">
        <is>
          <t>敏高增伤15%</t>
        </is>
      </c>
      <c r="H154" s="136" t="n"/>
      <c r="I154" s="90" t="inlineStr">
        <is>
          <t>敏高增伤20%</t>
        </is>
      </c>
      <c r="J154" s="136" t="n"/>
      <c r="K154" s="90" t="inlineStr">
        <is>
          <t>敏高增伤30%</t>
        </is>
      </c>
      <c r="L154" s="136" t="n"/>
      <c r="M154" s="90" t="inlineStr">
        <is>
          <t>敏高增伤50%</t>
        </is>
      </c>
      <c r="N154" s="136" t="n"/>
      <c r="O154" s="1479" t="n"/>
    </row>
    <row r="155" ht="24" customHeight="1">
      <c r="A155" s="45" t="n"/>
      <c r="B155" s="558" t="inlineStr">
        <is>
          <t>菜刀</t>
        </is>
      </c>
      <c r="C155" s="566" t="inlineStr">
        <is>
          <t xml:space="preserve">战力：0.5/必成：2      </t>
        </is>
      </c>
      <c r="D155" s="320" t="n"/>
      <c r="E155" s="566" t="inlineStr">
        <is>
          <t xml:space="preserve">战力：1.0/必成：10    </t>
        </is>
      </c>
      <c r="F155" s="320" t="n"/>
      <c r="G155" s="566" t="inlineStr">
        <is>
          <t xml:space="preserve">战力：2.0/必成：80    </t>
        </is>
      </c>
      <c r="H155" s="320" t="n"/>
      <c r="I155" s="566" t="inlineStr">
        <is>
          <t xml:space="preserve">战力：3.5/必成：536  </t>
        </is>
      </c>
      <c r="J155" s="320" t="n"/>
      <c r="K155" s="566" t="inlineStr">
        <is>
          <t>战力：6.0/必成：1540</t>
        </is>
      </c>
      <c r="L155" s="320" t="n"/>
      <c r="M155" s="566" t="inlineStr">
        <is>
          <t>战力：10.0</t>
        </is>
      </c>
      <c r="N155" s="320" t="n"/>
      <c r="O155" s="1490" t="inlineStr">
        <is>
          <t>必中</t>
        </is>
      </c>
    </row>
    <row r="156" ht="24" customHeight="1">
      <c r="A156" s="45" t="n"/>
      <c r="B156" s="494" t="n"/>
      <c r="C156" s="871" t="inlineStr">
        <is>
          <t>x</t>
        </is>
      </c>
      <c r="D156" s="130" t="n"/>
      <c r="E156" s="83" t="inlineStr">
        <is>
          <t>暴击4.0%</t>
        </is>
      </c>
      <c r="F156" s="130" t="n"/>
      <c r="G156" s="83" t="inlineStr">
        <is>
          <t>暴击8.0%</t>
        </is>
      </c>
      <c r="H156" s="130" t="n"/>
      <c r="I156" s="83" t="inlineStr">
        <is>
          <t>暴击14.0%</t>
        </is>
      </c>
      <c r="J156" s="130" t="n"/>
      <c r="K156" s="83" t="inlineStr">
        <is>
          <t>暴击24.0%</t>
        </is>
      </c>
      <c r="L156" s="130" t="n"/>
      <c r="M156" s="83" t="inlineStr">
        <is>
          <t>暴击40.0%</t>
        </is>
      </c>
      <c r="N156" s="130" t="n"/>
      <c r="O156" s="1479" t="n"/>
    </row>
    <row r="157" ht="24" customHeight="1">
      <c r="A157" s="45" t="n"/>
      <c r="B157" s="553" t="n"/>
      <c r="C157" s="883" t="inlineStr">
        <is>
          <t>x</t>
        </is>
      </c>
      <c r="D157" s="136" t="n"/>
      <c r="E157" s="883" t="inlineStr">
        <is>
          <t>x</t>
        </is>
      </c>
      <c r="F157" s="136" t="n"/>
      <c r="G157" s="883" t="inlineStr">
        <is>
          <t>x</t>
        </is>
      </c>
      <c r="H157" s="136" t="n"/>
      <c r="I157" s="90" t="inlineStr">
        <is>
          <t>降敌抗暴伤15%</t>
        </is>
      </c>
      <c r="J157" s="136" t="n"/>
      <c r="K157" s="90" t="inlineStr">
        <is>
          <t>降敌抗暴伤20%</t>
        </is>
      </c>
      <c r="L157" s="136" t="n"/>
      <c r="M157" s="90" t="inlineStr">
        <is>
          <t>降敌抗暴伤30%</t>
        </is>
      </c>
      <c r="N157" s="136" t="n"/>
      <c r="O157" s="1479" t="n"/>
    </row>
    <row r="158" ht="24" customHeight="1">
      <c r="A158" s="1465" t="inlineStr"/>
      <c r="B158" s="22" t="n"/>
      <c r="C158" s="22" t="n"/>
      <c r="D158" s="22" t="n"/>
      <c r="E158" s="22" t="n"/>
      <c r="F158" s="22" t="n"/>
      <c r="G158" s="22" t="n"/>
      <c r="H158" s="22" t="n"/>
      <c r="I158" s="22" t="n"/>
      <c r="J158" s="22" t="n"/>
      <c r="K158" s="22" t="n"/>
      <c r="L158" s="22" t="n"/>
      <c r="M158" s="22" t="n"/>
      <c r="N158" s="22" t="n"/>
      <c r="O158" s="23" t="n"/>
    </row>
    <row r="159" ht="24" customHeight="1">
      <c r="A159" s="95" t="inlineStr">
        <is>
          <t>仙化</t>
        </is>
      </c>
      <c r="B159" s="302" t="inlineStr">
        <is>
          <t>名称</t>
        </is>
      </c>
      <c r="C159" s="653" t="inlineStr">
        <is>
          <t>0星（基础伤害    5%）</t>
        </is>
      </c>
      <c r="D159" s="3" t="n"/>
      <c r="E159" s="1491" t="inlineStr">
        <is>
          <t>1星（基础伤害  10%）</t>
        </is>
      </c>
      <c r="F159" s="303" t="n"/>
      <c r="G159" s="1388" t="inlineStr">
        <is>
          <t>2星（基础伤害  20%）</t>
        </is>
      </c>
      <c r="H159" s="59" t="n"/>
      <c r="I159" s="248" t="inlineStr">
        <is>
          <t>3星（基础伤害  35%）</t>
        </is>
      </c>
      <c r="J159" s="303" t="n"/>
      <c r="K159" s="1388" t="inlineStr">
        <is>
          <t>4星（基础伤害  60%）</t>
        </is>
      </c>
      <c r="L159" s="59" t="n"/>
      <c r="M159" s="248" t="inlineStr">
        <is>
          <t>5星（基础伤害100%）</t>
        </is>
      </c>
      <c r="N159" s="303" t="n"/>
      <c r="O159" s="302" t="inlineStr">
        <is>
          <t>5星激活</t>
        </is>
      </c>
    </row>
    <row r="160" ht="24" customHeight="1">
      <c r="A160" s="1492" t="inlineStr">
        <is>
          <t>小型武器
10个</t>
        </is>
      </c>
      <c r="B160" s="234" t="inlineStr">
        <is>
          <t>接力棒</t>
        </is>
      </c>
      <c r="C160" s="340" t="inlineStr">
        <is>
          <t xml:space="preserve">战力：0.3/必成：2      </t>
        </is>
      </c>
      <c r="D160" s="124" t="n"/>
      <c r="E160" s="340" t="inlineStr">
        <is>
          <t xml:space="preserve">战力：0.6/必成：4      </t>
        </is>
      </c>
      <c r="F160" s="124" t="n"/>
      <c r="G160" s="340" t="inlineStr">
        <is>
          <t xml:space="preserve">战力：1.1/必成：40    </t>
        </is>
      </c>
      <c r="H160" s="124" t="n"/>
      <c r="I160" s="340" t="inlineStr">
        <is>
          <t xml:space="preserve">战力：1.9/必成：324  </t>
        </is>
      </c>
      <c r="J160" s="124" t="n"/>
      <c r="K160" s="340" t="inlineStr">
        <is>
          <t>战力：3.3/必成：1005</t>
        </is>
      </c>
      <c r="L160" s="124" t="n"/>
      <c r="M160" s="340" t="inlineStr">
        <is>
          <t>战力：5.5</t>
        </is>
      </c>
      <c r="N160" s="124" t="n"/>
      <c r="O160" s="1483" t="inlineStr">
        <is>
          <t>不扔出</t>
        </is>
      </c>
    </row>
    <row r="161" ht="24" customHeight="1">
      <c r="A161" s="45" t="n"/>
      <c r="B161" s="494" t="n"/>
      <c r="C161" s="871" t="inlineStr">
        <is>
          <t>x</t>
        </is>
      </c>
      <c r="D161" s="130" t="n"/>
      <c r="E161" s="83" t="inlineStr">
        <is>
          <t>连击2.0%</t>
        </is>
      </c>
      <c r="F161" s="130" t="n"/>
      <c r="G161" s="83" t="inlineStr">
        <is>
          <t>连击4.0%</t>
        </is>
      </c>
      <c r="H161" s="130" t="n"/>
      <c r="I161" s="83" t="inlineStr">
        <is>
          <t>连击7.0%</t>
        </is>
      </c>
      <c r="J161" s="130" t="n"/>
      <c r="K161" s="83" t="inlineStr">
        <is>
          <t>连击12.0%</t>
        </is>
      </c>
      <c r="L161" s="130" t="n"/>
      <c r="M161" s="83" t="inlineStr">
        <is>
          <t>连击20.0%</t>
        </is>
      </c>
      <c r="N161" s="130" t="n"/>
      <c r="O161" s="1479" t="n"/>
    </row>
    <row r="162" ht="24" customHeight="1">
      <c r="A162" s="45" t="n"/>
      <c r="B162" s="553" t="n"/>
      <c r="C162" s="1480" t="inlineStr">
        <is>
          <t>x</t>
        </is>
      </c>
      <c r="D162" s="410" t="n"/>
      <c r="E162" s="1480" t="inlineStr">
        <is>
          <t>x</t>
        </is>
      </c>
      <c r="F162" s="410" t="n"/>
      <c r="G162" s="1480" t="inlineStr">
        <is>
          <t>x</t>
        </is>
      </c>
      <c r="H162" s="410" t="n"/>
      <c r="I162" s="1480" t="inlineStr">
        <is>
          <t>x</t>
        </is>
      </c>
      <c r="J162" s="410" t="n"/>
      <c r="K162" s="343" t="inlineStr">
        <is>
          <t>降敌固伤5</t>
        </is>
      </c>
      <c r="L162" s="410" t="n"/>
      <c r="M162" s="343" t="inlineStr">
        <is>
          <t>降敌固伤10</t>
        </is>
      </c>
      <c r="N162" s="410" t="n"/>
      <c r="O162" s="1481" t="n"/>
    </row>
    <row r="163" ht="24" customHeight="1">
      <c r="A163" s="45" t="n"/>
      <c r="B163" s="234" t="inlineStr">
        <is>
          <t>平底锅</t>
        </is>
      </c>
      <c r="C163" s="340" t="inlineStr">
        <is>
          <t xml:space="preserve">战力：0.3/必成：2      </t>
        </is>
      </c>
      <c r="D163" s="124" t="n"/>
      <c r="E163" s="340" t="inlineStr">
        <is>
          <t xml:space="preserve">战力：0.6/必成：4      </t>
        </is>
      </c>
      <c r="F163" s="124" t="n"/>
      <c r="G163" s="340" t="inlineStr">
        <is>
          <t xml:space="preserve">战力：1.1/必成：40    </t>
        </is>
      </c>
      <c r="H163" s="124" t="n"/>
      <c r="I163" s="340" t="inlineStr">
        <is>
          <t xml:space="preserve">战力：1.9/必成：324  </t>
        </is>
      </c>
      <c r="J163" s="124" t="n"/>
      <c r="K163" s="340" t="inlineStr">
        <is>
          <t>战力：3.3/必成：1005</t>
        </is>
      </c>
      <c r="L163" s="124" t="n"/>
      <c r="M163" s="340" t="inlineStr">
        <is>
          <t>战力：5.5</t>
        </is>
      </c>
      <c r="N163" s="124" t="n"/>
      <c r="O163" s="1478" t="inlineStr">
        <is>
          <t>x</t>
        </is>
      </c>
    </row>
    <row r="164" ht="24" customHeight="1">
      <c r="A164" s="45" t="n"/>
      <c r="B164" s="494" t="n"/>
      <c r="C164" s="871" t="inlineStr">
        <is>
          <t>x</t>
        </is>
      </c>
      <c r="D164" s="130" t="n"/>
      <c r="E164" s="83" t="inlineStr">
        <is>
          <t>连击2.0%</t>
        </is>
      </c>
      <c r="F164" s="130" t="n"/>
      <c r="G164" s="83" t="inlineStr">
        <is>
          <t>连击4.0%</t>
        </is>
      </c>
      <c r="H164" s="130" t="n"/>
      <c r="I164" s="83" t="inlineStr">
        <is>
          <t>连击/暴击7.0%</t>
        </is>
      </c>
      <c r="J164" s="130" t="n"/>
      <c r="K164" s="83" t="inlineStr">
        <is>
          <t>连击/暴击12.0%</t>
        </is>
      </c>
      <c r="L164" s="130" t="n"/>
      <c r="M164" s="83" t="inlineStr">
        <is>
          <t>连击/暴击20.0%</t>
        </is>
      </c>
      <c r="N164" s="130" t="n"/>
      <c r="O164" s="1479" t="n"/>
    </row>
    <row r="165" ht="24" customHeight="1">
      <c r="A165" s="45" t="n"/>
      <c r="B165" s="553" t="n"/>
      <c r="C165" s="1480" t="inlineStr">
        <is>
          <t>x</t>
        </is>
      </c>
      <c r="D165" s="410" t="n"/>
      <c r="E165" s="1480" t="inlineStr">
        <is>
          <t>x</t>
        </is>
      </c>
      <c r="F165" s="410" t="n"/>
      <c r="G165" s="1480" t="inlineStr">
        <is>
          <t>x</t>
        </is>
      </c>
      <c r="H165" s="410" t="n"/>
      <c r="I165" s="1480" t="inlineStr">
        <is>
          <t>x</t>
        </is>
      </c>
      <c r="J165" s="410" t="n"/>
      <c r="K165" s="1480" t="inlineStr">
        <is>
          <t>x</t>
        </is>
      </c>
      <c r="L165" s="410" t="n"/>
      <c r="M165" s="1480" t="inlineStr">
        <is>
          <t>x</t>
        </is>
      </c>
      <c r="N165" s="410" t="n"/>
      <c r="O165" s="1481" t="n"/>
    </row>
    <row r="166" ht="24" customHeight="1">
      <c r="A166" s="45" t="n"/>
      <c r="B166" s="234" t="inlineStr">
        <is>
          <t>扳手</t>
        </is>
      </c>
      <c r="C166" s="340" t="inlineStr">
        <is>
          <t xml:space="preserve">战力：0.3/必成：2      </t>
        </is>
      </c>
      <c r="D166" s="124" t="n"/>
      <c r="E166" s="340" t="inlineStr">
        <is>
          <t xml:space="preserve">战力：0.6/必成：4      </t>
        </is>
      </c>
      <c r="F166" s="124" t="n"/>
      <c r="G166" s="340" t="inlineStr">
        <is>
          <t xml:space="preserve">战力：1.1/必成：40    </t>
        </is>
      </c>
      <c r="H166" s="124" t="n"/>
      <c r="I166" s="340" t="inlineStr">
        <is>
          <t xml:space="preserve">战力：1.9/必成：324  </t>
        </is>
      </c>
      <c r="J166" s="124" t="n"/>
      <c r="K166" s="340" t="inlineStr">
        <is>
          <t>战力：3.3/必成：1005</t>
        </is>
      </c>
      <c r="L166" s="124" t="n"/>
      <c r="M166" s="340" t="inlineStr">
        <is>
          <t>战力：5.5</t>
        </is>
      </c>
      <c r="N166" s="124" t="n"/>
      <c r="O166" s="1478" t="inlineStr">
        <is>
          <t>x</t>
        </is>
      </c>
    </row>
    <row r="167" ht="24" customHeight="1">
      <c r="A167" s="45" t="n"/>
      <c r="B167" s="494" t="n"/>
      <c r="C167" s="871" t="inlineStr">
        <is>
          <t>x</t>
        </is>
      </c>
      <c r="D167" s="130" t="n"/>
      <c r="E167" s="83" t="inlineStr">
        <is>
          <t>命中2.0%</t>
        </is>
      </c>
      <c r="F167" s="130" t="n"/>
      <c r="G167" s="83" t="inlineStr">
        <is>
          <t>命中4.0%</t>
        </is>
      </c>
      <c r="H167" s="130" t="n"/>
      <c r="I167" s="83" t="inlineStr">
        <is>
          <t>命中/连击7.0%</t>
        </is>
      </c>
      <c r="J167" s="130" t="n"/>
      <c r="K167" s="83" t="inlineStr">
        <is>
          <t>命中/连击12.0%</t>
        </is>
      </c>
      <c r="L167" s="130" t="n"/>
      <c r="M167" s="83" t="inlineStr">
        <is>
          <t>命中/连击20.0%</t>
        </is>
      </c>
      <c r="N167" s="130" t="n"/>
      <c r="O167" s="1479" t="n"/>
    </row>
    <row r="168" ht="24" customHeight="1">
      <c r="A168" s="45" t="n"/>
      <c r="B168" s="553" t="n"/>
      <c r="C168" s="1480" t="inlineStr">
        <is>
          <t>x</t>
        </is>
      </c>
      <c r="D168" s="410" t="n"/>
      <c r="E168" s="1480" t="inlineStr">
        <is>
          <t>x</t>
        </is>
      </c>
      <c r="F168" s="410" t="n"/>
      <c r="G168" s="1480" t="inlineStr">
        <is>
          <t>x</t>
        </is>
      </c>
      <c r="H168" s="410" t="n"/>
      <c r="I168" s="1480" t="inlineStr">
        <is>
          <t>x</t>
        </is>
      </c>
      <c r="J168" s="410" t="n"/>
      <c r="K168" s="1480" t="inlineStr">
        <is>
          <t>x</t>
        </is>
      </c>
      <c r="L168" s="410" t="n"/>
      <c r="M168" s="1480" t="inlineStr">
        <is>
          <t>x</t>
        </is>
      </c>
      <c r="N168" s="410" t="n"/>
      <c r="O168" s="1481" t="n"/>
    </row>
    <row r="169" ht="24" customHeight="1">
      <c r="A169" s="45" t="n"/>
      <c r="B169" s="234" t="inlineStr">
        <is>
          <t>手电筒</t>
        </is>
      </c>
      <c r="C169" s="340" t="inlineStr">
        <is>
          <t xml:space="preserve">战力：0.3/必成：2      </t>
        </is>
      </c>
      <c r="D169" s="124" t="n"/>
      <c r="E169" s="340" t="inlineStr">
        <is>
          <t xml:space="preserve">战力：0.6/必成：6      </t>
        </is>
      </c>
      <c r="F169" s="124" t="n"/>
      <c r="G169" s="340" t="inlineStr">
        <is>
          <t xml:space="preserve">战力：1.2/必成：50    </t>
        </is>
      </c>
      <c r="H169" s="124" t="n"/>
      <c r="I169" s="340" t="inlineStr">
        <is>
          <t xml:space="preserve">战力：2.1/必成：364  </t>
        </is>
      </c>
      <c r="J169" s="124" t="n"/>
      <c r="K169" s="340" t="inlineStr">
        <is>
          <t>战力：3.6/必成：1255</t>
        </is>
      </c>
      <c r="L169" s="124" t="n"/>
      <c r="M169" s="340" t="inlineStr">
        <is>
          <t>战力：6.0</t>
        </is>
      </c>
      <c r="N169" s="124" t="n"/>
      <c r="O169" s="1478" t="inlineStr">
        <is>
          <t>x</t>
        </is>
      </c>
    </row>
    <row r="170" ht="24" customHeight="1">
      <c r="A170" s="45" t="n"/>
      <c r="B170" s="494" t="n"/>
      <c r="C170" s="83" t="inlineStr">
        <is>
          <t>连击1.3%</t>
        </is>
      </c>
      <c r="D170" s="130" t="n"/>
      <c r="E170" s="83" t="inlineStr">
        <is>
          <t>连击2.5%</t>
        </is>
      </c>
      <c r="F170" s="130" t="n"/>
      <c r="G170" s="83" t="inlineStr">
        <is>
          <t>连击5.0%</t>
        </is>
      </c>
      <c r="H170" s="130" t="n"/>
      <c r="I170" s="83" t="inlineStr">
        <is>
          <t>连击8.8%</t>
        </is>
      </c>
      <c r="J170" s="130" t="n"/>
      <c r="K170" s="83" t="inlineStr">
        <is>
          <t>连击15.0%</t>
        </is>
      </c>
      <c r="L170" s="130" t="n"/>
      <c r="M170" s="83" t="inlineStr">
        <is>
          <t>连击25.0%</t>
        </is>
      </c>
      <c r="N170" s="130" t="n"/>
      <c r="O170" s="1479" t="n"/>
    </row>
    <row r="171" ht="24" customHeight="1">
      <c r="A171" s="45" t="n"/>
      <c r="B171" s="553" t="n"/>
      <c r="C171" s="1480" t="inlineStr">
        <is>
          <t>x</t>
        </is>
      </c>
      <c r="D171" s="410" t="n"/>
      <c r="E171" s="1480" t="inlineStr">
        <is>
          <t>x</t>
        </is>
      </c>
      <c r="F171" s="410" t="n"/>
      <c r="G171" s="343" t="inlineStr">
        <is>
          <t>敏高增命中15%</t>
        </is>
      </c>
      <c r="H171" s="410" t="n"/>
      <c r="I171" s="343" t="inlineStr">
        <is>
          <t>敏高增命中20%</t>
        </is>
      </c>
      <c r="J171" s="410" t="n"/>
      <c r="K171" s="343" t="inlineStr">
        <is>
          <t>敏高增命中30%</t>
        </is>
      </c>
      <c r="L171" s="410" t="n"/>
      <c r="M171" s="343" t="inlineStr">
        <is>
          <t>敏高增命中50%</t>
        </is>
      </c>
      <c r="N171" s="410" t="n"/>
      <c r="O171" s="1481" t="n"/>
    </row>
    <row r="172" ht="24" customHeight="1">
      <c r="A172" s="45" t="n"/>
      <c r="B172" s="234" t="inlineStr">
        <is>
          <t>短剑</t>
        </is>
      </c>
      <c r="C172" s="340" t="inlineStr">
        <is>
          <t xml:space="preserve">战力：0.4/必成：2      </t>
        </is>
      </c>
      <c r="D172" s="124" t="n"/>
      <c r="E172" s="340" t="inlineStr">
        <is>
          <t xml:space="preserve">战力：0.7/必成：8      </t>
        </is>
      </c>
      <c r="F172" s="124" t="n"/>
      <c r="G172" s="340" t="inlineStr">
        <is>
          <t xml:space="preserve">战力：1.4/必成：60    </t>
        </is>
      </c>
      <c r="H172" s="124" t="n"/>
      <c r="I172" s="340" t="inlineStr">
        <is>
          <t xml:space="preserve">战力：2.5/必成：448  </t>
        </is>
      </c>
      <c r="J172" s="124" t="n"/>
      <c r="K172" s="340" t="inlineStr">
        <is>
          <t>战力：4.2/必成：1335</t>
        </is>
      </c>
      <c r="L172" s="124" t="n"/>
      <c r="M172" s="340" t="inlineStr">
        <is>
          <t>战力：7.0</t>
        </is>
      </c>
      <c r="N172" s="124" t="n"/>
      <c r="O172" s="1482" t="inlineStr">
        <is>
          <t>无视大海</t>
        </is>
      </c>
    </row>
    <row r="173" ht="24" customHeight="1">
      <c r="A173" s="45" t="n"/>
      <c r="B173" s="494" t="n"/>
      <c r="C173" s="871" t="inlineStr">
        <is>
          <t>x</t>
        </is>
      </c>
      <c r="D173" s="130" t="n"/>
      <c r="E173" s="83" t="inlineStr">
        <is>
          <t>暴击3.0%</t>
        </is>
      </c>
      <c r="F173" s="130" t="n"/>
      <c r="G173" s="83" t="inlineStr">
        <is>
          <t>暴击6.0%</t>
        </is>
      </c>
      <c r="H173" s="130" t="n"/>
      <c r="I173" s="83" t="inlineStr">
        <is>
          <t>暴击10.5%</t>
        </is>
      </c>
      <c r="J173" s="130" t="n"/>
      <c r="K173" s="83" t="inlineStr">
        <is>
          <t>暴击18.0%</t>
        </is>
      </c>
      <c r="L173" s="130" t="n"/>
      <c r="M173" s="83" t="inlineStr">
        <is>
          <t>暴击30.0%</t>
        </is>
      </c>
      <c r="N173" s="130" t="n"/>
      <c r="O173" s="1479" t="n"/>
    </row>
    <row r="174" ht="24" customHeight="1">
      <c r="A174" s="45" t="n"/>
      <c r="B174" s="553" t="n"/>
      <c r="C174" s="1480" t="inlineStr">
        <is>
          <t>x</t>
        </is>
      </c>
      <c r="D174" s="410" t="n"/>
      <c r="E174" s="1480" t="inlineStr">
        <is>
          <t>x</t>
        </is>
      </c>
      <c r="F174" s="410" t="n"/>
      <c r="G174" s="1480" t="inlineStr">
        <is>
          <t>x</t>
        </is>
      </c>
      <c r="H174" s="410" t="n"/>
      <c r="I174" s="1480" t="inlineStr">
        <is>
          <t>x</t>
        </is>
      </c>
      <c r="J174" s="410" t="n"/>
      <c r="K174" s="343" t="inlineStr">
        <is>
          <t>降敌闪避20%2回合</t>
        </is>
      </c>
      <c r="L174" s="410" t="n"/>
      <c r="M174" s="343" t="inlineStr">
        <is>
          <t>降敌闪避50%2回合</t>
        </is>
      </c>
      <c r="N174" s="410" t="n"/>
      <c r="O174" s="1481" t="n"/>
    </row>
    <row r="175" ht="24" customHeight="1">
      <c r="A175" s="45" t="n"/>
      <c r="B175" s="234" t="inlineStr">
        <is>
          <t>木剑</t>
        </is>
      </c>
      <c r="C175" s="340" t="inlineStr">
        <is>
          <t xml:space="preserve">战力：0.4/必成：2      </t>
        </is>
      </c>
      <c r="D175" s="124" t="n"/>
      <c r="E175" s="340" t="inlineStr">
        <is>
          <t xml:space="preserve">战力：0.7/必成：8      </t>
        </is>
      </c>
      <c r="F175" s="124" t="n"/>
      <c r="G175" s="340" t="inlineStr">
        <is>
          <t xml:space="preserve">战力：1.4/必成：60    </t>
        </is>
      </c>
      <c r="H175" s="124" t="n"/>
      <c r="I175" s="340" t="inlineStr">
        <is>
          <t xml:space="preserve">战力：2.5/必成：448  </t>
        </is>
      </c>
      <c r="J175" s="124" t="n"/>
      <c r="K175" s="340" t="inlineStr">
        <is>
          <t>战力：4.2/必成：1335</t>
        </is>
      </c>
      <c r="L175" s="124" t="n"/>
      <c r="M175" s="340" t="inlineStr">
        <is>
          <t>战力：7.0</t>
        </is>
      </c>
      <c r="N175" s="124" t="n"/>
      <c r="O175" s="1482" t="inlineStr">
        <is>
          <t>无视霸气</t>
        </is>
      </c>
    </row>
    <row r="176" ht="24" customHeight="1">
      <c r="A176" s="45" t="n"/>
      <c r="B176" s="494" t="n"/>
      <c r="C176" s="871" t="inlineStr">
        <is>
          <t>x</t>
        </is>
      </c>
      <c r="D176" s="130" t="n"/>
      <c r="E176" s="83" t="inlineStr">
        <is>
          <t>命中3.0%</t>
        </is>
      </c>
      <c r="F176" s="130" t="n"/>
      <c r="G176" s="83" t="inlineStr">
        <is>
          <t>命中6.0%</t>
        </is>
      </c>
      <c r="H176" s="130" t="n"/>
      <c r="I176" s="83" t="inlineStr">
        <is>
          <t>命中10.5%</t>
        </is>
      </c>
      <c r="J176" s="130" t="n"/>
      <c r="K176" s="83" t="inlineStr">
        <is>
          <t>命中18.0%</t>
        </is>
      </c>
      <c r="L176" s="130" t="n"/>
      <c r="M176" s="83" t="inlineStr">
        <is>
          <t>命中30.0%</t>
        </is>
      </c>
      <c r="N176" s="130" t="n"/>
      <c r="O176" s="1479" t="n"/>
    </row>
    <row r="177" ht="24" customHeight="1">
      <c r="A177" s="45" t="n"/>
      <c r="B177" s="553" t="n"/>
      <c r="C177" s="1480" t="inlineStr">
        <is>
          <t>x</t>
        </is>
      </c>
      <c r="D177" s="410" t="n"/>
      <c r="E177" s="1480" t="inlineStr">
        <is>
          <t>x</t>
        </is>
      </c>
      <c r="F177" s="410" t="n"/>
      <c r="G177" s="1480" t="inlineStr">
        <is>
          <t>x</t>
        </is>
      </c>
      <c r="H177" s="410" t="n"/>
      <c r="I177" s="343" t="inlineStr">
        <is>
          <t>封吸血1回合</t>
        </is>
      </c>
      <c r="J177" s="410" t="n"/>
      <c r="K177" s="343" t="inlineStr">
        <is>
          <t>封吸血2回合</t>
        </is>
      </c>
      <c r="L177" s="410" t="n"/>
      <c r="M177" s="343" t="inlineStr">
        <is>
          <t>封吸血2回合</t>
        </is>
      </c>
      <c r="N177" s="410" t="n"/>
      <c r="O177" s="1481" t="n"/>
    </row>
    <row r="178" ht="24" customHeight="1">
      <c r="A178" s="45" t="n"/>
      <c r="B178" s="234" t="inlineStr">
        <is>
          <t>大哥大</t>
        </is>
      </c>
      <c r="C178" s="1484" t="inlineStr">
        <is>
          <t xml:space="preserve">战力：0.4/必成：2      </t>
        </is>
      </c>
      <c r="D178" s="4" t="n"/>
      <c r="E178" s="340" t="inlineStr">
        <is>
          <t xml:space="preserve">战力：0.9/必成：10    </t>
        </is>
      </c>
      <c r="F178" s="124" t="n"/>
      <c r="G178" s="340" t="inlineStr">
        <is>
          <t xml:space="preserve">战力：1.7/必成：80    </t>
        </is>
      </c>
      <c r="H178" s="124" t="n"/>
      <c r="I178" s="340" t="inlineStr">
        <is>
          <t xml:space="preserve">战力：3.0/必成：536  </t>
        </is>
      </c>
      <c r="J178" s="124" t="n"/>
      <c r="K178" s="340" t="inlineStr">
        <is>
          <t>战力：5.1/必成：1540</t>
        </is>
      </c>
      <c r="L178" s="124" t="n"/>
      <c r="M178" s="340" t="inlineStr">
        <is>
          <t>战力：8.5</t>
        </is>
      </c>
      <c r="N178" s="124" t="n"/>
      <c r="O178" s="1482" t="inlineStr">
        <is>
          <t>忽略装死</t>
        </is>
      </c>
    </row>
    <row r="179" ht="24" customHeight="1">
      <c r="A179" s="45" t="n"/>
      <c r="B179" s="494" t="n"/>
      <c r="C179" s="83" t="inlineStr">
        <is>
          <t>暴击1.8%</t>
        </is>
      </c>
      <c r="D179" s="130" t="n"/>
      <c r="E179" s="83" t="inlineStr">
        <is>
          <t>暴击3.5%</t>
        </is>
      </c>
      <c r="F179" s="130" t="n"/>
      <c r="G179" s="83" t="inlineStr">
        <is>
          <t>暴击7.0%</t>
        </is>
      </c>
      <c r="H179" s="130" t="n"/>
      <c r="I179" s="83" t="inlineStr">
        <is>
          <t>暴击/忽略12.3%</t>
        </is>
      </c>
      <c r="J179" s="130" t="n"/>
      <c r="K179" s="83" t="inlineStr">
        <is>
          <t>暴击/忽略21.0%</t>
        </is>
      </c>
      <c r="L179" s="130" t="n"/>
      <c r="M179" s="83" t="inlineStr">
        <is>
          <t>暴击/忽略35.0%</t>
        </is>
      </c>
      <c r="N179" s="130" t="n"/>
      <c r="O179" s="1479" t="n"/>
    </row>
    <row r="180" ht="24" customHeight="1">
      <c r="A180" s="45" t="n"/>
      <c r="B180" s="553" t="n"/>
      <c r="C180" s="1480" t="inlineStr">
        <is>
          <t>x</t>
        </is>
      </c>
      <c r="D180" s="410" t="n"/>
      <c r="E180" s="1480" t="inlineStr">
        <is>
          <t>x</t>
        </is>
      </c>
      <c r="F180" s="410" t="n"/>
      <c r="G180" s="1480" t="inlineStr">
        <is>
          <t>x</t>
        </is>
      </c>
      <c r="H180" s="410" t="n"/>
      <c r="I180" s="1480" t="inlineStr">
        <is>
          <t>x</t>
        </is>
      </c>
      <c r="J180" s="410" t="n"/>
      <c r="K180" s="1480" t="inlineStr">
        <is>
          <t>x</t>
        </is>
      </c>
      <c r="L180" s="410" t="n"/>
      <c r="M180" s="1480" t="inlineStr">
        <is>
          <t>x</t>
        </is>
      </c>
      <c r="N180" s="410" t="n"/>
      <c r="O180" s="1481" t="n"/>
    </row>
    <row r="181" ht="24" customHeight="1">
      <c r="A181" s="45" t="n"/>
      <c r="B181" s="61" t="inlineStr">
        <is>
          <t>火枪</t>
        </is>
      </c>
      <c r="C181" s="1484" t="inlineStr">
        <is>
          <t xml:space="preserve">战力：0.4/必成：2      </t>
        </is>
      </c>
      <c r="D181" s="4" t="n"/>
      <c r="E181" s="340" t="inlineStr">
        <is>
          <t xml:space="preserve">战力：0.9/必成：10    </t>
        </is>
      </c>
      <c r="F181" s="124" t="n"/>
      <c r="G181" s="340" t="inlineStr">
        <is>
          <t xml:space="preserve">战力：1.7/必成：80    </t>
        </is>
      </c>
      <c r="H181" s="124" t="n"/>
      <c r="I181" s="340" t="inlineStr">
        <is>
          <t xml:space="preserve">战力：3.0/必成：536  </t>
        </is>
      </c>
      <c r="J181" s="124" t="n"/>
      <c r="K181" s="340" t="inlineStr">
        <is>
          <t>战力：5.1/必成：1540</t>
        </is>
      </c>
      <c r="L181" s="124" t="n"/>
      <c r="M181" s="340" t="inlineStr">
        <is>
          <t>战力：8.5</t>
        </is>
      </c>
      <c r="N181" s="124" t="n"/>
      <c r="O181" s="1482" t="inlineStr">
        <is>
          <t>无视大海</t>
        </is>
      </c>
    </row>
    <row r="182" ht="24" customHeight="1">
      <c r="A182" s="45" t="n"/>
      <c r="B182" s="494" t="n"/>
      <c r="C182" s="871" t="inlineStr">
        <is>
          <t>x</t>
        </is>
      </c>
      <c r="D182" s="130" t="n"/>
      <c r="E182" s="83" t="inlineStr">
        <is>
          <t>手持减伤3.5%</t>
        </is>
      </c>
      <c r="F182" s="130" t="n"/>
      <c r="G182" s="83" t="inlineStr">
        <is>
          <t>手持减伤7.0%</t>
        </is>
      </c>
      <c r="H182" s="130" t="n"/>
      <c r="I182" s="83" t="inlineStr">
        <is>
          <t>手持减伤12.3%</t>
        </is>
      </c>
      <c r="J182" s="130" t="n"/>
      <c r="K182" s="83" t="inlineStr">
        <is>
          <t>手持减伤21.0%</t>
        </is>
      </c>
      <c r="L182" s="130" t="n"/>
      <c r="M182" s="83" t="inlineStr">
        <is>
          <t>手持减伤35.0%</t>
        </is>
      </c>
      <c r="N182" s="130" t="n"/>
      <c r="O182" s="1479" t="n"/>
    </row>
    <row r="183" ht="24" customHeight="1">
      <c r="A183" s="45" t="n"/>
      <c r="B183" s="553" t="n"/>
      <c r="C183" s="1480" t="inlineStr">
        <is>
          <t>x</t>
        </is>
      </c>
      <c r="D183" s="410" t="n"/>
      <c r="E183" s="1480" t="inlineStr">
        <is>
          <t>x</t>
        </is>
      </c>
      <c r="F183" s="410" t="n"/>
      <c r="G183" s="1480" t="inlineStr">
        <is>
          <t>x</t>
        </is>
      </c>
      <c r="H183" s="410" t="n"/>
      <c r="I183" s="343" t="inlineStr">
        <is>
          <t>连击/吸血10.0%</t>
        </is>
      </c>
      <c r="J183" s="410" t="n"/>
      <c r="K183" s="343" t="inlineStr">
        <is>
          <t>连击/吸血20.0%</t>
        </is>
      </c>
      <c r="L183" s="410" t="n"/>
      <c r="M183" s="343" t="inlineStr">
        <is>
          <t>连击/吸血30.0%</t>
        </is>
      </c>
      <c r="N183" s="410" t="n"/>
      <c r="O183" s="1481" t="n"/>
    </row>
    <row r="184" ht="24" customHeight="1">
      <c r="A184" s="45" t="n"/>
      <c r="B184" s="234" t="inlineStr">
        <is>
          <t>幻影枪</t>
        </is>
      </c>
      <c r="C184" s="340" t="inlineStr">
        <is>
          <t xml:space="preserve">战力：0.5/必成：2      </t>
        </is>
      </c>
      <c r="D184" s="124" t="n"/>
      <c r="E184" s="340" t="inlineStr">
        <is>
          <t xml:space="preserve">战力：1.0/必成：20    </t>
        </is>
      </c>
      <c r="F184" s="124" t="n"/>
      <c r="G184" s="340" t="inlineStr">
        <is>
          <t xml:space="preserve">战力：2.0/必成：100  </t>
        </is>
      </c>
      <c r="H184" s="124" t="n"/>
      <c r="I184" s="340" t="inlineStr">
        <is>
          <t xml:space="preserve">战力：3.5/必成：668  </t>
        </is>
      </c>
      <c r="J184" s="124" t="n"/>
      <c r="K184" s="340" t="inlineStr">
        <is>
          <t>战力：6.0/必成：1670</t>
        </is>
      </c>
      <c r="L184" s="124" t="n"/>
      <c r="M184" s="340" t="inlineStr">
        <is>
          <t>战力：10.0</t>
        </is>
      </c>
      <c r="N184" s="124" t="n"/>
      <c r="O184" s="1482" t="inlineStr">
        <is>
          <t>无视大海</t>
        </is>
      </c>
    </row>
    <row r="185" ht="24" customHeight="1">
      <c r="A185" s="45" t="n"/>
      <c r="B185" s="494" t="n"/>
      <c r="C185" s="871" t="inlineStr">
        <is>
          <t>x</t>
        </is>
      </c>
      <c r="D185" s="130" t="n"/>
      <c r="E185" s="83" t="inlineStr">
        <is>
          <t>连击4.0%</t>
        </is>
      </c>
      <c r="F185" s="130" t="n"/>
      <c r="G185" s="83" t="inlineStr">
        <is>
          <t>连击8.0%</t>
        </is>
      </c>
      <c r="H185" s="130" t="n"/>
      <c r="I185" s="83" t="inlineStr">
        <is>
          <t>连击14.0%</t>
        </is>
      </c>
      <c r="J185" s="130" t="n"/>
      <c r="K185" s="83" t="inlineStr">
        <is>
          <t>连击24.0%</t>
        </is>
      </c>
      <c r="L185" s="130" t="n"/>
      <c r="M185" s="83" t="inlineStr">
        <is>
          <t>连击40.0%</t>
        </is>
      </c>
      <c r="N185" s="130" t="n"/>
      <c r="O185" s="1479" t="n"/>
    </row>
    <row r="186" ht="24" customHeight="1">
      <c r="A186" s="45" t="n"/>
      <c r="B186" s="553" t="n"/>
      <c r="C186" s="1480" t="inlineStr">
        <is>
          <t>x</t>
        </is>
      </c>
      <c r="D186" s="410" t="n"/>
      <c r="E186" s="1480" t="inlineStr">
        <is>
          <t>x</t>
        </is>
      </c>
      <c r="F186" s="410" t="n"/>
      <c r="G186" s="1480" t="inlineStr">
        <is>
          <t>x</t>
        </is>
      </c>
      <c r="H186" s="410" t="n"/>
      <c r="I186" s="1480" t="inlineStr">
        <is>
          <t>x</t>
        </is>
      </c>
      <c r="J186" s="410" t="n"/>
      <c r="K186" s="343" t="inlineStr">
        <is>
          <t>降敌敏捷10</t>
        </is>
      </c>
      <c r="L186" s="410" t="n"/>
      <c r="M186" s="343" t="inlineStr">
        <is>
          <t>降敌敏捷20</t>
        </is>
      </c>
      <c r="N186" s="410" t="n"/>
      <c r="O186" s="1481" t="n"/>
    </row>
    <row r="187" ht="24" customHeight="1">
      <c r="A187" s="45" t="n"/>
      <c r="B187" s="234" t="inlineStr">
        <is>
          <t>判官笔</t>
        </is>
      </c>
      <c r="C187" s="340" t="inlineStr">
        <is>
          <t xml:space="preserve">战力：0.5/必成：2      </t>
        </is>
      </c>
      <c r="D187" s="124" t="n"/>
      <c r="E187" s="340" t="inlineStr">
        <is>
          <t xml:space="preserve">战力：1.0/必成：20    </t>
        </is>
      </c>
      <c r="F187" s="124" t="n"/>
      <c r="G187" s="340" t="inlineStr">
        <is>
          <t xml:space="preserve">战力：2.0/必成：100  </t>
        </is>
      </c>
      <c r="H187" s="124" t="n"/>
      <c r="I187" s="340" t="inlineStr">
        <is>
          <t xml:space="preserve">战力：3.5/必成：668  </t>
        </is>
      </c>
      <c r="J187" s="124" t="n"/>
      <c r="K187" s="340" t="inlineStr">
        <is>
          <t>战力：6.0/必成：1670</t>
        </is>
      </c>
      <c r="L187" s="124" t="n"/>
      <c r="M187" s="340" t="inlineStr">
        <is>
          <t>战力：10.0</t>
        </is>
      </c>
      <c r="N187" s="124" t="n"/>
      <c r="O187" s="1478" t="inlineStr">
        <is>
          <t>x</t>
        </is>
      </c>
    </row>
    <row r="188" ht="24" customHeight="1">
      <c r="A188" s="45" t="n"/>
      <c r="B188" s="494" t="n"/>
      <c r="C188" s="871" t="inlineStr">
        <is>
          <t>x</t>
        </is>
      </c>
      <c r="D188" s="130" t="n"/>
      <c r="E188" s="83" t="inlineStr">
        <is>
          <t>连击4.0%</t>
        </is>
      </c>
      <c r="F188" s="130" t="n"/>
      <c r="G188" s="83" t="inlineStr">
        <is>
          <t>连击8.0%</t>
        </is>
      </c>
      <c r="H188" s="130" t="n"/>
      <c r="I188" s="83" t="inlineStr">
        <is>
          <t>连击14.0%</t>
        </is>
      </c>
      <c r="J188" s="130" t="n"/>
      <c r="K188" s="83" t="inlineStr">
        <is>
          <t>连击24.0%</t>
        </is>
      </c>
      <c r="L188" s="130" t="n"/>
      <c r="M188" s="83" t="inlineStr">
        <is>
          <t>连击40.0%</t>
        </is>
      </c>
      <c r="N188" s="130" t="n"/>
      <c r="O188" s="1479" t="n"/>
    </row>
    <row r="189" ht="24" customHeight="1">
      <c r="A189" s="1493" t="n"/>
      <c r="B189" s="553" t="n"/>
      <c r="C189" s="883" t="inlineStr">
        <is>
          <t>x</t>
        </is>
      </c>
      <c r="D189" s="136" t="n"/>
      <c r="E189" s="883" t="inlineStr">
        <is>
          <t>x</t>
        </is>
      </c>
      <c r="F189" s="136" t="n"/>
      <c r="G189" s="90" t="inlineStr">
        <is>
          <t>增伤降敌闪避10%2回合</t>
        </is>
      </c>
      <c r="H189" s="136" t="n"/>
      <c r="I189" s="90" t="inlineStr">
        <is>
          <t>增伤降敌闪避20%2回合</t>
        </is>
      </c>
      <c r="J189" s="136" t="n"/>
      <c r="K189" s="90" t="inlineStr">
        <is>
          <t>增伤降敌闪避30%2回合</t>
        </is>
      </c>
      <c r="L189" s="136" t="n"/>
      <c r="M189" s="90" t="inlineStr">
        <is>
          <t>增伤降敌闪避50%2回合</t>
        </is>
      </c>
      <c r="N189" s="136" t="n"/>
      <c r="O189" s="1481" t="n"/>
    </row>
    <row r="190">
      <c r="A190" s="1465" t="inlineStr"/>
      <c r="B190" s="22" t="n"/>
      <c r="C190" s="22" t="n"/>
      <c r="D190" s="22" t="n"/>
      <c r="E190" s="22" t="n"/>
      <c r="F190" s="22" t="n"/>
      <c r="G190" s="22" t="n"/>
      <c r="H190" s="22" t="n"/>
      <c r="I190" s="22" t="n"/>
      <c r="J190" s="22" t="n"/>
      <c r="K190" s="22" t="n"/>
      <c r="L190" s="22" t="n"/>
      <c r="M190" s="22" t="n"/>
      <c r="N190" s="22" t="n"/>
      <c r="O190" s="23" t="n"/>
    </row>
    <row r="191" ht="24" customHeight="1">
      <c r="A191" s="118" t="inlineStr">
        <is>
          <t>仙化</t>
        </is>
      </c>
      <c r="B191" s="302" t="inlineStr">
        <is>
          <t>名称</t>
        </is>
      </c>
      <c r="C191" s="653" t="inlineStr">
        <is>
          <t>0星（基础伤害    5%）</t>
        </is>
      </c>
      <c r="D191" s="3" t="n"/>
      <c r="E191" s="1491" t="inlineStr">
        <is>
          <t>1星（基础伤害  10%）</t>
        </is>
      </c>
      <c r="F191" s="303" t="n"/>
      <c r="G191" s="248" t="inlineStr">
        <is>
          <t>2星（基础伤害  20%）</t>
        </is>
      </c>
      <c r="H191" s="303" t="n"/>
      <c r="I191" s="248" t="inlineStr">
        <is>
          <t>3星（基础伤害  35%）</t>
        </is>
      </c>
      <c r="J191" s="303" t="n"/>
      <c r="K191" s="248" t="inlineStr">
        <is>
          <t>4星（基础伤害  60%）</t>
        </is>
      </c>
      <c r="L191" s="303" t="n"/>
      <c r="M191" s="248" t="inlineStr">
        <is>
          <t>5星（基础伤害100%）</t>
        </is>
      </c>
      <c r="N191" s="303" t="n"/>
      <c r="O191" s="311" t="inlineStr">
        <is>
          <t>5星激活</t>
        </is>
      </c>
    </row>
    <row r="192" ht="24" customHeight="1">
      <c r="A192" s="1494" t="inlineStr">
        <is>
          <t>投掷武器
  9个</t>
        </is>
      </c>
      <c r="B192" s="234" t="inlineStr">
        <is>
          <t>烧饼</t>
        </is>
      </c>
      <c r="C192" s="340" t="inlineStr">
        <is>
          <t xml:space="preserve">战力：0.3/必成：2      </t>
        </is>
      </c>
      <c r="D192" s="124" t="n"/>
      <c r="E192" s="340" t="inlineStr">
        <is>
          <t xml:space="preserve">战力：0.6/必成：4      </t>
        </is>
      </c>
      <c r="F192" s="124" t="n"/>
      <c r="G192" s="340" t="inlineStr">
        <is>
          <t xml:space="preserve">战力：1.1/必成：40    </t>
        </is>
      </c>
      <c r="H192" s="124" t="n"/>
      <c r="I192" s="340" t="inlineStr">
        <is>
          <t xml:space="preserve">战力：1.9/必成：324  </t>
        </is>
      </c>
      <c r="J192" s="124" t="n"/>
      <c r="K192" s="340" t="inlineStr">
        <is>
          <t>战力：3.3/必成：1005</t>
        </is>
      </c>
      <c r="L192" s="124" t="n"/>
      <c r="M192" s="340" t="inlineStr">
        <is>
          <t>战力：5.5</t>
        </is>
      </c>
      <c r="N192" s="124" t="n"/>
      <c r="O192" s="1478" t="inlineStr">
        <is>
          <t>x</t>
        </is>
      </c>
    </row>
    <row r="193" ht="24" customHeight="1">
      <c r="A193" s="11" t="n"/>
      <c r="B193" s="494" t="n"/>
      <c r="C193" s="83" t="inlineStr">
        <is>
          <t>连击1.0%</t>
        </is>
      </c>
      <c r="D193" s="130" t="n"/>
      <c r="E193" s="83" t="inlineStr">
        <is>
          <t>连击2.0%</t>
        </is>
      </c>
      <c r="F193" s="130" t="n"/>
      <c r="G193" s="83" t="inlineStr">
        <is>
          <t>连击4.0%</t>
        </is>
      </c>
      <c r="H193" s="130" t="n"/>
      <c r="I193" s="83" t="inlineStr">
        <is>
          <t>连击/暴击7.0%</t>
        </is>
      </c>
      <c r="J193" s="130" t="n"/>
      <c r="K193" s="83" t="inlineStr">
        <is>
          <t>连击/暴击12.0%</t>
        </is>
      </c>
      <c r="L193" s="130" t="n"/>
      <c r="M193" s="83" t="inlineStr">
        <is>
          <t>连击/暴击20.0%</t>
        </is>
      </c>
      <c r="N193" s="130" t="n"/>
      <c r="O193" s="1479" t="n"/>
    </row>
    <row r="194" ht="24" customHeight="1">
      <c r="A194" s="11" t="n"/>
      <c r="B194" s="553" t="n"/>
      <c r="C194" s="1495" t="inlineStr">
        <is>
          <t>x</t>
        </is>
      </c>
      <c r="D194" s="246" t="n"/>
      <c r="E194" s="1495" t="inlineStr">
        <is>
          <t>x</t>
        </is>
      </c>
      <c r="F194" s="246" t="n"/>
      <c r="G194" s="1495" t="inlineStr">
        <is>
          <t>x</t>
        </is>
      </c>
      <c r="H194" s="246" t="n"/>
      <c r="I194" s="1495" t="inlineStr">
        <is>
          <t>x</t>
        </is>
      </c>
      <c r="J194" s="246" t="n"/>
      <c r="K194" s="1495" t="inlineStr">
        <is>
          <t>x</t>
        </is>
      </c>
      <c r="L194" s="246" t="n"/>
      <c r="M194" s="1495" t="inlineStr">
        <is>
          <t>x</t>
        </is>
      </c>
      <c r="N194" s="246" t="n"/>
      <c r="O194" s="1481" t="n"/>
    </row>
    <row r="195" ht="24" customHeight="1">
      <c r="A195" s="11" t="n"/>
      <c r="B195" s="234" t="inlineStr">
        <is>
          <t>拖鞋</t>
        </is>
      </c>
      <c r="C195" s="340" t="inlineStr">
        <is>
          <t xml:space="preserve">战力：0.3/必成：2      </t>
        </is>
      </c>
      <c r="D195" s="124" t="n"/>
      <c r="E195" s="340" t="inlineStr">
        <is>
          <t xml:space="preserve">战力：0.6/必成：4      </t>
        </is>
      </c>
      <c r="F195" s="124" t="n"/>
      <c r="G195" s="340" t="inlineStr">
        <is>
          <t xml:space="preserve">战力：1.1/必成：40    </t>
        </is>
      </c>
      <c r="H195" s="124" t="n"/>
      <c r="I195" s="340" t="inlineStr">
        <is>
          <t xml:space="preserve">战力：1.9/必成：324  </t>
        </is>
      </c>
      <c r="J195" s="124" t="n"/>
      <c r="K195" s="340" t="inlineStr">
        <is>
          <t>战力：3.3/必成：1005</t>
        </is>
      </c>
      <c r="L195" s="124" t="n"/>
      <c r="M195" s="340" t="inlineStr">
        <is>
          <t>战力：5.5</t>
        </is>
      </c>
      <c r="N195" s="124" t="n"/>
      <c r="O195" s="1478" t="inlineStr">
        <is>
          <t>x</t>
        </is>
      </c>
    </row>
    <row r="196" ht="24" customHeight="1">
      <c r="A196" s="11" t="n"/>
      <c r="B196" s="494" t="n"/>
      <c r="C196" s="871" t="inlineStr">
        <is>
          <t>x</t>
        </is>
      </c>
      <c r="D196" s="130" t="n"/>
      <c r="E196" s="83" t="inlineStr">
        <is>
          <t>命中2.0%</t>
        </is>
      </c>
      <c r="F196" s="130" t="n"/>
      <c r="G196" s="83" t="inlineStr">
        <is>
          <t>命中4.0%</t>
        </is>
      </c>
      <c r="H196" s="130" t="n"/>
      <c r="I196" s="83" t="inlineStr">
        <is>
          <t>命中7.0%</t>
        </is>
      </c>
      <c r="J196" s="130" t="n"/>
      <c r="K196" s="83" t="inlineStr">
        <is>
          <t>命中12.0%</t>
        </is>
      </c>
      <c r="L196" s="130" t="n"/>
      <c r="M196" s="83" t="inlineStr">
        <is>
          <t>命中20.0%</t>
        </is>
      </c>
      <c r="N196" s="130" t="n"/>
      <c r="O196" s="1479" t="n"/>
    </row>
    <row r="197" ht="24" customHeight="1">
      <c r="A197" s="11" t="n"/>
      <c r="B197" s="553" t="n"/>
      <c r="C197" s="1495" t="inlineStr">
        <is>
          <t>x</t>
        </is>
      </c>
      <c r="D197" s="246" t="n"/>
      <c r="E197" s="1495" t="inlineStr">
        <is>
          <t>x</t>
        </is>
      </c>
      <c r="F197" s="246" t="n"/>
      <c r="G197" s="299" t="inlineStr">
        <is>
          <t>速高增暴击15%</t>
        </is>
      </c>
      <c r="H197" s="246" t="n"/>
      <c r="I197" s="299" t="inlineStr">
        <is>
          <t>速高增暴击20%</t>
        </is>
      </c>
      <c r="J197" s="246" t="n"/>
      <c r="K197" s="299" t="inlineStr">
        <is>
          <t>速高增暴击30%</t>
        </is>
      </c>
      <c r="L197" s="246" t="n"/>
      <c r="M197" s="299" t="inlineStr">
        <is>
          <t>速高增暴击50%</t>
        </is>
      </c>
      <c r="N197" s="246" t="n"/>
      <c r="O197" s="1481" t="n"/>
    </row>
    <row r="198" ht="24" customHeight="1">
      <c r="A198" s="11" t="n"/>
      <c r="B198" s="234" t="inlineStr">
        <is>
          <t>手雷</t>
        </is>
      </c>
      <c r="C198" s="340" t="inlineStr">
        <is>
          <t xml:space="preserve">战力：0.3/必成：2      </t>
        </is>
      </c>
      <c r="D198" s="124" t="n"/>
      <c r="E198" s="340" t="inlineStr">
        <is>
          <t xml:space="preserve">战力：0.6/必成：6      </t>
        </is>
      </c>
      <c r="F198" s="124" t="n"/>
      <c r="G198" s="340" t="inlineStr">
        <is>
          <t xml:space="preserve">战力：1.2/必成：50    </t>
        </is>
      </c>
      <c r="H198" s="124" t="n"/>
      <c r="I198" s="340" t="inlineStr">
        <is>
          <t xml:space="preserve">战力：2.1/必成：364  </t>
        </is>
      </c>
      <c r="J198" s="124" t="n"/>
      <c r="K198" s="340" t="inlineStr">
        <is>
          <t>战力：3.6/必成：1255</t>
        </is>
      </c>
      <c r="L198" s="124" t="n"/>
      <c r="M198" s="340" t="inlineStr">
        <is>
          <t>战力：6.0</t>
        </is>
      </c>
      <c r="N198" s="124" t="n"/>
      <c r="O198" s="1478" t="inlineStr">
        <is>
          <t>x</t>
        </is>
      </c>
    </row>
    <row r="199" ht="24" customHeight="1">
      <c r="A199" s="11" t="n"/>
      <c r="B199" s="494" t="n"/>
      <c r="C199" s="871" t="inlineStr">
        <is>
          <t>x</t>
        </is>
      </c>
      <c r="D199" s="130" t="n"/>
      <c r="E199" s="83" t="inlineStr">
        <is>
          <t>命中2.5%</t>
        </is>
      </c>
      <c r="F199" s="130" t="n"/>
      <c r="G199" s="83" t="inlineStr">
        <is>
          <t>命中5.0%</t>
        </is>
      </c>
      <c r="H199" s="130" t="n"/>
      <c r="I199" s="83" t="inlineStr">
        <is>
          <t>命中/忽略8.8%</t>
        </is>
      </c>
      <c r="J199" s="130" t="n"/>
      <c r="K199" s="83" t="inlineStr">
        <is>
          <t>命中/忽略15.0%</t>
        </is>
      </c>
      <c r="L199" s="130" t="n"/>
      <c r="M199" s="83" t="inlineStr">
        <is>
          <t>命中/忽略25.0%</t>
        </is>
      </c>
      <c r="N199" s="130" t="n"/>
      <c r="O199" s="1479" t="n"/>
    </row>
    <row r="200" ht="24" customHeight="1">
      <c r="A200" s="11" t="n"/>
      <c r="B200" s="553" t="n"/>
      <c r="C200" s="1495" t="inlineStr">
        <is>
          <t>x</t>
        </is>
      </c>
      <c r="D200" s="246" t="n"/>
      <c r="E200" s="1495" t="inlineStr">
        <is>
          <t>x</t>
        </is>
      </c>
      <c r="F200" s="246" t="n"/>
      <c r="G200" s="1495" t="inlineStr">
        <is>
          <t>x</t>
        </is>
      </c>
      <c r="H200" s="246" t="n"/>
      <c r="I200" s="1495" t="inlineStr">
        <is>
          <t>x</t>
        </is>
      </c>
      <c r="J200" s="246" t="n"/>
      <c r="K200" s="1495" t="inlineStr">
        <is>
          <t>x</t>
        </is>
      </c>
      <c r="L200" s="246" t="n"/>
      <c r="M200" s="1495" t="inlineStr">
        <is>
          <t>x</t>
        </is>
      </c>
      <c r="N200" s="246" t="n"/>
      <c r="O200" s="1481" t="n"/>
    </row>
    <row r="201" ht="24" customHeight="1">
      <c r="A201" s="11" t="n"/>
      <c r="B201" s="234" t="inlineStr">
        <is>
          <t>老鼠</t>
        </is>
      </c>
      <c r="C201" s="340" t="inlineStr">
        <is>
          <t xml:space="preserve">战力：0.3/必成：2      </t>
        </is>
      </c>
      <c r="D201" s="124" t="n"/>
      <c r="E201" s="340" t="inlineStr">
        <is>
          <t xml:space="preserve">战力：0.6/必成：6      </t>
        </is>
      </c>
      <c r="F201" s="124" t="n"/>
      <c r="G201" s="340" t="inlineStr">
        <is>
          <t xml:space="preserve">战力：1.2/必成：50    </t>
        </is>
      </c>
      <c r="H201" s="124" t="n"/>
      <c r="I201" s="340" t="inlineStr">
        <is>
          <t xml:space="preserve">战力：2.1/必成：364  </t>
        </is>
      </c>
      <c r="J201" s="124" t="n"/>
      <c r="K201" s="340" t="inlineStr">
        <is>
          <t>战力：3.6/必成：1255</t>
        </is>
      </c>
      <c r="L201" s="124" t="n"/>
      <c r="M201" s="340" t="inlineStr">
        <is>
          <t>战力：6.0</t>
        </is>
      </c>
      <c r="N201" s="124" t="n"/>
      <c r="O201" s="1478" t="inlineStr">
        <is>
          <t>x</t>
        </is>
      </c>
    </row>
    <row r="202" ht="24" customHeight="1">
      <c r="A202" s="11" t="n"/>
      <c r="B202" s="494" t="n"/>
      <c r="C202" s="871" t="inlineStr">
        <is>
          <t>x</t>
        </is>
      </c>
      <c r="D202" s="130" t="n"/>
      <c r="E202" s="83" t="inlineStr">
        <is>
          <t>连击2.5%</t>
        </is>
      </c>
      <c r="F202" s="130" t="n"/>
      <c r="G202" s="83" t="inlineStr">
        <is>
          <t>连击5.0%</t>
        </is>
      </c>
      <c r="H202" s="130" t="n"/>
      <c r="I202" s="83" t="inlineStr">
        <is>
          <t>连击/暴击8.8%</t>
        </is>
      </c>
      <c r="J202" s="130" t="n"/>
      <c r="K202" s="83" t="inlineStr">
        <is>
          <t>连击/暴击15.0%</t>
        </is>
      </c>
      <c r="L202" s="130" t="n"/>
      <c r="M202" s="83" t="inlineStr">
        <is>
          <t>连击/暴击25.0%</t>
        </is>
      </c>
      <c r="N202" s="130" t="n"/>
      <c r="O202" s="1479" t="n"/>
    </row>
    <row r="203" ht="24" customHeight="1">
      <c r="A203" s="11" t="n"/>
      <c r="B203" s="553" t="n"/>
      <c r="C203" s="1495" t="inlineStr">
        <is>
          <t>x</t>
        </is>
      </c>
      <c r="D203" s="246" t="n"/>
      <c r="E203" s="1495" t="inlineStr">
        <is>
          <t>x</t>
        </is>
      </c>
      <c r="F203" s="246" t="n"/>
      <c r="G203" s="1495" t="inlineStr">
        <is>
          <t>x</t>
        </is>
      </c>
      <c r="H203" s="246" t="n"/>
      <c r="I203" s="1495" t="inlineStr">
        <is>
          <t>x</t>
        </is>
      </c>
      <c r="J203" s="246" t="n"/>
      <c r="K203" s="1495" t="inlineStr">
        <is>
          <t>x</t>
        </is>
      </c>
      <c r="L203" s="246" t="n"/>
      <c r="M203" s="1495" t="inlineStr">
        <is>
          <t>x</t>
        </is>
      </c>
      <c r="N203" s="246" t="n"/>
      <c r="O203" s="1481" t="n"/>
    </row>
    <row r="204" ht="24" customHeight="1">
      <c r="A204" s="11" t="n"/>
      <c r="B204" s="234" t="inlineStr">
        <is>
          <t>仙人掌</t>
        </is>
      </c>
      <c r="C204" s="340" t="inlineStr">
        <is>
          <t xml:space="preserve">战力：0.3/必成：2      </t>
        </is>
      </c>
      <c r="D204" s="124" t="n"/>
      <c r="E204" s="340" t="inlineStr">
        <is>
          <t xml:space="preserve">战力：0.6/必成：6      </t>
        </is>
      </c>
      <c r="F204" s="124" t="n"/>
      <c r="G204" s="340" t="inlineStr">
        <is>
          <t xml:space="preserve">战力：1.2/必成：50    </t>
        </is>
      </c>
      <c r="H204" s="124" t="n"/>
      <c r="I204" s="340" t="inlineStr">
        <is>
          <t xml:space="preserve">战力：2.1/必成：364  </t>
        </is>
      </c>
      <c r="J204" s="124" t="n"/>
      <c r="K204" s="340" t="inlineStr">
        <is>
          <t>战力：3.6/必成：1255</t>
        </is>
      </c>
      <c r="L204" s="124" t="n"/>
      <c r="M204" s="340" t="inlineStr">
        <is>
          <t>战力：6.0</t>
        </is>
      </c>
      <c r="N204" s="124" t="n"/>
      <c r="O204" s="1478" t="inlineStr">
        <is>
          <t>x</t>
        </is>
      </c>
    </row>
    <row r="205" ht="24" customHeight="1">
      <c r="A205" s="11" t="n"/>
      <c r="B205" s="494" t="n"/>
      <c r="C205" s="871" t="inlineStr">
        <is>
          <t>x</t>
        </is>
      </c>
      <c r="D205" s="130" t="n"/>
      <c r="E205" s="83" t="inlineStr">
        <is>
          <t>连击2.5%</t>
        </is>
      </c>
      <c r="F205" s="130" t="n"/>
      <c r="G205" s="83" t="inlineStr">
        <is>
          <t>连击5.0%</t>
        </is>
      </c>
      <c r="H205" s="130" t="n"/>
      <c r="I205" s="83" t="inlineStr">
        <is>
          <t>连击8.8%</t>
        </is>
      </c>
      <c r="J205" s="130" t="n"/>
      <c r="K205" s="83" t="inlineStr">
        <is>
          <t>连击15.0%</t>
        </is>
      </c>
      <c r="L205" s="130" t="n"/>
      <c r="M205" s="83" t="inlineStr">
        <is>
          <t>连击25.0%</t>
        </is>
      </c>
      <c r="N205" s="130" t="n"/>
      <c r="O205" s="1479" t="n"/>
    </row>
    <row r="206" ht="24" customHeight="1">
      <c r="A206" s="11" t="n"/>
      <c r="B206" s="553" t="n"/>
      <c r="C206" s="1495" t="inlineStr">
        <is>
          <t>x</t>
        </is>
      </c>
      <c r="D206" s="246" t="n"/>
      <c r="E206" s="1495" t="inlineStr">
        <is>
          <t>x</t>
        </is>
      </c>
      <c r="F206" s="246" t="n"/>
      <c r="G206" s="1495" t="inlineStr">
        <is>
          <t>x</t>
        </is>
      </c>
      <c r="H206" s="246" t="n"/>
      <c r="I206" s="90" t="inlineStr">
        <is>
          <t>降敌抗暴伤20%</t>
        </is>
      </c>
      <c r="J206" s="136" t="n"/>
      <c r="K206" s="90" t="inlineStr">
        <is>
          <t>降敌抗暴伤30%</t>
        </is>
      </c>
      <c r="L206" s="136" t="n"/>
      <c r="M206" s="90" t="inlineStr">
        <is>
          <t>降敌抗暴伤50%</t>
        </is>
      </c>
      <c r="N206" s="136" t="n"/>
      <c r="O206" s="1481" t="n"/>
    </row>
    <row r="207" ht="24" customHeight="1">
      <c r="A207" s="11" t="n"/>
      <c r="B207" s="234" t="inlineStr">
        <is>
          <t>汽水罐</t>
        </is>
      </c>
      <c r="C207" s="340" t="inlineStr">
        <is>
          <t xml:space="preserve">战力：0.4/必成：2      </t>
        </is>
      </c>
      <c r="D207" s="124" t="n"/>
      <c r="E207" s="340" t="inlineStr">
        <is>
          <t xml:space="preserve">战力：0.7/必成：8      </t>
        </is>
      </c>
      <c r="F207" s="124" t="n"/>
      <c r="G207" s="340" t="inlineStr">
        <is>
          <t xml:space="preserve">战力：1.4/必成：60    </t>
        </is>
      </c>
      <c r="H207" s="124" t="n"/>
      <c r="I207" s="340" t="inlineStr">
        <is>
          <t xml:space="preserve">战力：2.5/必成：448  </t>
        </is>
      </c>
      <c r="J207" s="124" t="n"/>
      <c r="K207" s="340" t="inlineStr">
        <is>
          <t>战力：4.2/必成：1335</t>
        </is>
      </c>
      <c r="L207" s="124" t="n"/>
      <c r="M207" s="340" t="inlineStr">
        <is>
          <t>战力：7.0</t>
        </is>
      </c>
      <c r="N207" s="124" t="n"/>
      <c r="O207" s="1478" t="inlineStr">
        <is>
          <t>x</t>
        </is>
      </c>
    </row>
    <row r="208" ht="24" customHeight="1">
      <c r="A208" s="11" t="n"/>
      <c r="B208" s="494" t="n"/>
      <c r="C208" s="871" t="inlineStr">
        <is>
          <t>x</t>
        </is>
      </c>
      <c r="D208" s="130" t="n"/>
      <c r="E208" s="83" t="inlineStr">
        <is>
          <t>连击3.0%</t>
        </is>
      </c>
      <c r="F208" s="130" t="n"/>
      <c r="G208" s="83" t="inlineStr">
        <is>
          <t>连击6.0%</t>
        </is>
      </c>
      <c r="H208" s="130" t="n"/>
      <c r="I208" s="83" t="inlineStr">
        <is>
          <t>连击10.5%</t>
        </is>
      </c>
      <c r="J208" s="130" t="n"/>
      <c r="K208" s="83" t="inlineStr">
        <is>
          <t>连击18.0%</t>
        </is>
      </c>
      <c r="L208" s="130" t="n"/>
      <c r="M208" s="83" t="inlineStr">
        <is>
          <t>连击30.0%</t>
        </is>
      </c>
      <c r="N208" s="130" t="n"/>
      <c r="O208" s="1479" t="n"/>
    </row>
    <row r="209" ht="24" customHeight="1">
      <c r="A209" s="11" t="n"/>
      <c r="B209" s="553" t="n"/>
      <c r="C209" s="883" t="inlineStr">
        <is>
          <t>x</t>
        </is>
      </c>
      <c r="D209" s="136" t="n"/>
      <c r="E209" s="883" t="inlineStr">
        <is>
          <t>x</t>
        </is>
      </c>
      <c r="F209" s="136" t="n"/>
      <c r="G209" s="299" t="inlineStr">
        <is>
          <t>敏高增暴击15%</t>
        </is>
      </c>
      <c r="H209" s="246" t="n"/>
      <c r="I209" s="299" t="inlineStr">
        <is>
          <t>敏高增暴击20%</t>
        </is>
      </c>
      <c r="J209" s="246" t="n"/>
      <c r="K209" s="299" t="inlineStr">
        <is>
          <t>敏高增暴击30%</t>
        </is>
      </c>
      <c r="L209" s="246" t="n"/>
      <c r="M209" s="299" t="inlineStr">
        <is>
          <t>敏高增暴击50%</t>
        </is>
      </c>
      <c r="N209" s="246" t="n"/>
      <c r="O209" s="1481" t="n"/>
    </row>
    <row r="210" ht="24" customHeight="1">
      <c r="A210" s="11" t="n"/>
      <c r="B210" s="1386" t="inlineStr">
        <is>
          <t>流星球</t>
        </is>
      </c>
      <c r="C210" s="340" t="inlineStr">
        <is>
          <t xml:space="preserve">战力：0.4/必成：2      </t>
        </is>
      </c>
      <c r="D210" s="124" t="n"/>
      <c r="E210" s="340" t="inlineStr">
        <is>
          <t xml:space="preserve">战力：0.7/必成：8      </t>
        </is>
      </c>
      <c r="F210" s="124" t="n"/>
      <c r="G210" s="340" t="inlineStr">
        <is>
          <t xml:space="preserve">战力：1.4/必成：60    </t>
        </is>
      </c>
      <c r="H210" s="124" t="n"/>
      <c r="I210" s="340" t="inlineStr">
        <is>
          <t xml:space="preserve">战力：2.5/必成：448  </t>
        </is>
      </c>
      <c r="J210" s="124" t="n"/>
      <c r="K210" s="340" t="inlineStr">
        <is>
          <t>战力：4.2/必成：1335</t>
        </is>
      </c>
      <c r="L210" s="124" t="n"/>
      <c r="M210" s="340" t="inlineStr">
        <is>
          <t>战力：7.0</t>
        </is>
      </c>
      <c r="N210" s="124" t="n"/>
      <c r="O210" s="1496" t="inlineStr">
        <is>
          <t>x</t>
        </is>
      </c>
    </row>
    <row r="211" ht="24" customHeight="1">
      <c r="A211" s="11" t="n"/>
      <c r="B211" s="334" t="n"/>
      <c r="C211" s="871" t="inlineStr">
        <is>
          <t>x</t>
        </is>
      </c>
      <c r="D211" s="130" t="n"/>
      <c r="E211" s="83" t="inlineStr">
        <is>
          <t>命中3.0%</t>
        </is>
      </c>
      <c r="F211" s="130" t="n"/>
      <c r="G211" s="83" t="inlineStr">
        <is>
          <t>命中6.0%</t>
        </is>
      </c>
      <c r="H211" s="130" t="n"/>
      <c r="I211" s="83" t="inlineStr">
        <is>
          <t>命中10.5%</t>
        </is>
      </c>
      <c r="J211" s="130" t="n"/>
      <c r="K211" s="83" t="inlineStr">
        <is>
          <t>命中18.0%</t>
        </is>
      </c>
      <c r="L211" s="130" t="n"/>
      <c r="M211" s="83" t="inlineStr">
        <is>
          <t>命中30.0%</t>
        </is>
      </c>
      <c r="N211" s="130" t="n"/>
      <c r="O211" s="1479" t="n"/>
    </row>
    <row r="212" ht="24" customHeight="1">
      <c r="A212" s="11" t="n"/>
      <c r="B212" s="1497" t="n"/>
      <c r="C212" s="883" t="inlineStr">
        <is>
          <t>x</t>
        </is>
      </c>
      <c r="D212" s="136" t="n"/>
      <c r="E212" s="883" t="inlineStr">
        <is>
          <t>x</t>
        </is>
      </c>
      <c r="F212" s="136" t="n"/>
      <c r="G212" s="299" t="inlineStr">
        <is>
          <t>敏高降敌闪避15%</t>
        </is>
      </c>
      <c r="H212" s="246" t="n"/>
      <c r="I212" s="299" t="inlineStr">
        <is>
          <t>敏高降敌闪避20%</t>
        </is>
      </c>
      <c r="J212" s="246" t="n"/>
      <c r="K212" s="299" t="inlineStr">
        <is>
          <t>敏高降敌闪避30%</t>
        </is>
      </c>
      <c r="L212" s="246" t="n"/>
      <c r="M212" s="299" t="inlineStr">
        <is>
          <t>敏高降敌闪避50%</t>
        </is>
      </c>
      <c r="N212" s="246" t="n"/>
      <c r="O212" s="1481" t="n"/>
    </row>
    <row r="213" ht="24" customHeight="1">
      <c r="A213" s="11" t="n"/>
      <c r="B213" s="1498" t="inlineStr">
        <is>
          <t>长矛</t>
        </is>
      </c>
      <c r="C213" s="1484" t="inlineStr">
        <is>
          <t xml:space="preserve">战力：0.4/必成：2      </t>
        </is>
      </c>
      <c r="D213" s="4" t="n"/>
      <c r="E213" s="340" t="inlineStr">
        <is>
          <t xml:space="preserve">战力：0.9/必成：10    </t>
        </is>
      </c>
      <c r="F213" s="124" t="n"/>
      <c r="G213" s="340" t="inlineStr">
        <is>
          <t xml:space="preserve">战力：1.7/必成：80    </t>
        </is>
      </c>
      <c r="H213" s="124" t="n"/>
      <c r="I213" s="340" t="inlineStr">
        <is>
          <t xml:space="preserve">战力：3.0/必成：536  </t>
        </is>
      </c>
      <c r="J213" s="124" t="n"/>
      <c r="K213" s="340" t="inlineStr">
        <is>
          <t>战力：5.1/必成：1540</t>
        </is>
      </c>
      <c r="L213" s="124" t="n"/>
      <c r="M213" s="340" t="inlineStr">
        <is>
          <t>战力：8.5</t>
        </is>
      </c>
      <c r="N213" s="124" t="n"/>
      <c r="O213" s="1478" t="inlineStr">
        <is>
          <t>x</t>
        </is>
      </c>
    </row>
    <row r="214" ht="24" customHeight="1">
      <c r="A214" s="11" t="n"/>
      <c r="B214" s="494" t="n"/>
      <c r="C214" s="871" t="inlineStr">
        <is>
          <t>x</t>
        </is>
      </c>
      <c r="D214" s="130" t="n"/>
      <c r="E214" s="83" t="inlineStr">
        <is>
          <t>连击3.5%</t>
        </is>
      </c>
      <c r="F214" s="130" t="n"/>
      <c r="G214" s="83" t="inlineStr">
        <is>
          <t>连击7.0%</t>
        </is>
      </c>
      <c r="H214" s="130" t="n"/>
      <c r="I214" s="83" t="inlineStr">
        <is>
          <t>连击/忽略12.3%</t>
        </is>
      </c>
      <c r="J214" s="130" t="n"/>
      <c r="K214" s="83" t="inlineStr">
        <is>
          <t>连击/忽略21.0%</t>
        </is>
      </c>
      <c r="L214" s="130" t="n"/>
      <c r="M214" s="83" t="inlineStr">
        <is>
          <t>连击/忽略35.0%</t>
        </is>
      </c>
      <c r="N214" s="130" t="n"/>
      <c r="O214" s="1479" t="n"/>
    </row>
    <row r="215" ht="24" customHeight="1">
      <c r="A215" s="11" t="n"/>
      <c r="B215" s="494" t="n"/>
      <c r="C215" s="1495" t="inlineStr">
        <is>
          <t>x</t>
        </is>
      </c>
      <c r="D215" s="246" t="n"/>
      <c r="E215" s="1495" t="inlineStr">
        <is>
          <t>x</t>
        </is>
      </c>
      <c r="F215" s="246" t="n"/>
      <c r="G215" s="1495" t="inlineStr">
        <is>
          <t>x</t>
        </is>
      </c>
      <c r="H215" s="246" t="n"/>
      <c r="I215" s="299" t="inlineStr">
        <is>
          <t>降敌武器暴伤5%2回合</t>
        </is>
      </c>
      <c r="J215" s="246" t="n"/>
      <c r="K215" s="299" t="inlineStr">
        <is>
          <t>降敌武器暴伤10%2回合</t>
        </is>
      </c>
      <c r="L215" s="246" t="n"/>
      <c r="M215" s="299" t="inlineStr">
        <is>
          <t>降敌武器暴伤25%3回合</t>
        </is>
      </c>
      <c r="N215" s="246" t="n"/>
      <c r="O215" s="1481" t="n"/>
    </row>
    <row r="216" ht="24" customHeight="1">
      <c r="A216" s="11" t="n"/>
      <c r="B216" s="234" t="inlineStr">
        <is>
          <t>小李飞刀</t>
        </is>
      </c>
      <c r="C216" s="340" t="inlineStr">
        <is>
          <t xml:space="preserve">战力：0.5/必成：2      </t>
        </is>
      </c>
      <c r="D216" s="124" t="n"/>
      <c r="E216" s="340" t="inlineStr">
        <is>
          <t xml:space="preserve">战力：1.0/必成：20    </t>
        </is>
      </c>
      <c r="F216" s="124" t="n"/>
      <c r="G216" s="340" t="inlineStr">
        <is>
          <t xml:space="preserve">战力：2.0/必成：100  </t>
        </is>
      </c>
      <c r="H216" s="124" t="n"/>
      <c r="I216" s="340" t="inlineStr">
        <is>
          <t xml:space="preserve">战力：3.5/必成：668  </t>
        </is>
      </c>
      <c r="J216" s="124" t="n"/>
      <c r="K216" s="340" t="inlineStr">
        <is>
          <t>战力：6.0/必成：1670</t>
        </is>
      </c>
      <c r="L216" s="124" t="n"/>
      <c r="M216" s="340" t="inlineStr">
        <is>
          <t>战力：10.0</t>
        </is>
      </c>
      <c r="N216" s="124" t="n"/>
      <c r="O216" s="1482" t="inlineStr">
        <is>
          <t>无视大海</t>
        </is>
      </c>
    </row>
    <row r="217" ht="24" customHeight="1">
      <c r="A217" s="11" t="n"/>
      <c r="B217" s="494" t="n"/>
      <c r="C217" s="83" t="inlineStr">
        <is>
          <t>命中2.0%</t>
        </is>
      </c>
      <c r="D217" s="130" t="n"/>
      <c r="E217" s="83" t="inlineStr">
        <is>
          <t>命中4.0%</t>
        </is>
      </c>
      <c r="F217" s="130" t="n"/>
      <c r="G217" s="83" t="inlineStr">
        <is>
          <t>命中8.0%</t>
        </is>
      </c>
      <c r="H217" s="130" t="n"/>
      <c r="I217" s="83" t="inlineStr">
        <is>
          <t>命中14.0%</t>
        </is>
      </c>
      <c r="J217" s="130" t="n"/>
      <c r="K217" s="83" t="inlineStr">
        <is>
          <t>命中24.0%</t>
        </is>
      </c>
      <c r="L217" s="130" t="n"/>
      <c r="M217" s="83" t="inlineStr">
        <is>
          <t>命中40.0%</t>
        </is>
      </c>
      <c r="N217" s="130" t="n"/>
      <c r="O217" s="1479" t="n"/>
    </row>
    <row r="218" ht="24" customHeight="1">
      <c r="A218" s="11" t="n"/>
      <c r="B218" s="553" t="n"/>
      <c r="C218" s="883" t="inlineStr">
        <is>
          <t>x</t>
        </is>
      </c>
      <c r="D218" s="136" t="n"/>
      <c r="E218" s="883" t="inlineStr">
        <is>
          <t>x</t>
        </is>
      </c>
      <c r="F218" s="136" t="n"/>
      <c r="G218" s="883" t="inlineStr">
        <is>
          <t>x</t>
        </is>
      </c>
      <c r="H218" s="136" t="n"/>
      <c r="I218" s="883" t="inlineStr">
        <is>
          <t>x</t>
        </is>
      </c>
      <c r="J218" s="136" t="n"/>
      <c r="K218" s="90" t="inlineStr">
        <is>
          <t>降敌速度10</t>
        </is>
      </c>
      <c r="L218" s="136" t="n"/>
      <c r="M218" s="90" t="inlineStr">
        <is>
          <t>降敌速度20</t>
        </is>
      </c>
      <c r="N218" s="136" t="n"/>
      <c r="O218" s="1481" t="n"/>
    </row>
    <row r="219">
      <c r="A219" s="1444" t="inlineStr"/>
    </row>
    <row r="220" ht="24" customHeight="1">
      <c r="A220" s="95" t="inlineStr">
        <is>
          <t>仙化</t>
        </is>
      </c>
      <c r="B220" s="302" t="inlineStr">
        <is>
          <t>名称</t>
        </is>
      </c>
      <c r="C220" s="1491" t="inlineStr">
        <is>
          <t>0星</t>
        </is>
      </c>
      <c r="D220" s="303" t="n"/>
      <c r="E220" s="1491" t="inlineStr">
        <is>
          <t>1星</t>
        </is>
      </c>
      <c r="F220" s="303" t="n"/>
      <c r="G220" s="1499" t="inlineStr">
        <is>
          <t>2星</t>
        </is>
      </c>
      <c r="H220" s="59" t="n"/>
      <c r="I220" s="1491" t="inlineStr">
        <is>
          <t>3星</t>
        </is>
      </c>
      <c r="J220" s="303" t="n"/>
      <c r="K220" s="1499" t="inlineStr">
        <is>
          <t>4星</t>
        </is>
      </c>
      <c r="L220" s="59" t="n"/>
      <c r="M220" s="1491" t="inlineStr">
        <is>
          <t>5星</t>
        </is>
      </c>
      <c r="N220" s="303" t="n"/>
    </row>
    <row r="221" ht="24" customHeight="1">
      <c r="A221" s="1494" t="inlineStr">
        <is>
          <t>被动技能
18个</t>
        </is>
      </c>
      <c r="B221" s="740" t="inlineStr">
        <is>
          <t>肉搏好手</t>
        </is>
      </c>
      <c r="C221" s="340" t="inlineStr">
        <is>
          <t xml:space="preserve">战力：0.3/必成：2      </t>
        </is>
      </c>
      <c r="D221" s="124" t="n"/>
      <c r="E221" s="340" t="inlineStr">
        <is>
          <t xml:space="preserve">战力：0.6/必成：4      </t>
        </is>
      </c>
      <c r="F221" s="124" t="n"/>
      <c r="G221" s="340" t="inlineStr">
        <is>
          <t xml:space="preserve">战力：1.1/必成：40    </t>
        </is>
      </c>
      <c r="H221" s="124" t="n"/>
      <c r="I221" s="340" t="inlineStr">
        <is>
          <t xml:space="preserve">战力：1.9/必成：324  </t>
        </is>
      </c>
      <c r="J221" s="124" t="n"/>
      <c r="K221" s="340" t="inlineStr">
        <is>
          <t>战力：3.3/必成：1005</t>
        </is>
      </c>
      <c r="L221" s="124" t="n"/>
      <c r="M221" s="340" t="inlineStr">
        <is>
          <t>战力：5.5</t>
        </is>
      </c>
      <c r="N221" s="124" t="n"/>
      <c r="O221" s="1478" t="inlineStr">
        <is>
          <t>x</t>
        </is>
      </c>
    </row>
    <row r="222" ht="24" customHeight="1">
      <c r="A222" s="11" t="n"/>
      <c r="B222" s="16" t="n"/>
      <c r="C222" s="90" t="inlineStr">
        <is>
          <t>生命2</t>
        </is>
      </c>
      <c r="D222" s="136" t="n"/>
      <c r="E222" s="343" t="inlineStr">
        <is>
          <t>生命3/空手伤害4</t>
        </is>
      </c>
      <c r="F222" s="410" t="n"/>
      <c r="G222" s="343" t="inlineStr">
        <is>
          <t>生命6/空手伤害9</t>
        </is>
      </c>
      <c r="H222" s="410" t="n"/>
      <c r="I222" s="343" t="inlineStr">
        <is>
          <t>生命11/空手伤害15</t>
        </is>
      </c>
      <c r="J222" s="410" t="n"/>
      <c r="K222" s="343" t="inlineStr">
        <is>
          <t>生命18/空手伤害25</t>
        </is>
      </c>
      <c r="L222" s="410" t="n"/>
      <c r="M222" s="343" t="inlineStr">
        <is>
          <t>生命30/空手伤害50</t>
        </is>
      </c>
      <c r="N222" s="410" t="n"/>
      <c r="O222" s="1481" t="n"/>
    </row>
    <row r="223" ht="24" customHeight="1">
      <c r="A223" s="11" t="n"/>
      <c r="B223" s="740" t="inlineStr">
        <is>
          <t>修心术</t>
        </is>
      </c>
      <c r="C223" s="340" t="inlineStr">
        <is>
          <t xml:space="preserve">战力：0.3/必成：2      </t>
        </is>
      </c>
      <c r="D223" s="124" t="n"/>
      <c r="E223" s="340" t="inlineStr">
        <is>
          <t xml:space="preserve">战力：0.6/必成：4      </t>
        </is>
      </c>
      <c r="F223" s="124" t="n"/>
      <c r="G223" s="340" t="inlineStr">
        <is>
          <t xml:space="preserve">战力：1.1/必成：40    </t>
        </is>
      </c>
      <c r="H223" s="124" t="n"/>
      <c r="I223" s="340" t="inlineStr">
        <is>
          <t xml:space="preserve">战力：1.9/必成：324  </t>
        </is>
      </c>
      <c r="J223" s="124" t="n"/>
      <c r="K223" s="340" t="inlineStr">
        <is>
          <t>战力：3.3/必成：1005</t>
        </is>
      </c>
      <c r="L223" s="124" t="n"/>
      <c r="M223" s="340" t="inlineStr">
        <is>
          <t>战力：5.5</t>
        </is>
      </c>
      <c r="N223" s="124" t="n"/>
      <c r="O223" s="1478" t="inlineStr">
        <is>
          <t>x</t>
        </is>
      </c>
    </row>
    <row r="224" ht="24" customHeight="1">
      <c r="A224" s="11" t="n"/>
      <c r="B224" s="16" t="n"/>
      <c r="C224" s="90" t="inlineStr">
        <is>
          <t>生命2</t>
        </is>
      </c>
      <c r="D224" s="136" t="n"/>
      <c r="E224" s="343" t="inlineStr">
        <is>
          <t>生命3/技能命中2%</t>
        </is>
      </c>
      <c r="F224" s="410" t="n"/>
      <c r="G224" s="343" t="inlineStr">
        <is>
          <t>生命6/技能命中4%</t>
        </is>
      </c>
      <c r="H224" s="410" t="n"/>
      <c r="I224" s="343" t="inlineStr">
        <is>
          <t>生命11/技能命中7%</t>
        </is>
      </c>
      <c r="J224" s="410" t="n"/>
      <c r="K224" s="343" t="inlineStr">
        <is>
          <t>生命18/技能命中10%</t>
        </is>
      </c>
      <c r="L224" s="410" t="n"/>
      <c r="M224" s="343" t="inlineStr">
        <is>
          <t>生命30/技能命中20%</t>
        </is>
      </c>
      <c r="N224" s="410" t="n"/>
      <c r="O224" s="1481" t="n"/>
    </row>
    <row r="225" ht="24" customHeight="1">
      <c r="A225" s="11" t="n"/>
      <c r="B225" s="740" t="inlineStr">
        <is>
          <t>太极拳法</t>
        </is>
      </c>
      <c r="C225" s="340" t="inlineStr">
        <is>
          <t xml:space="preserve">战力：0.4/必成：2      </t>
        </is>
      </c>
      <c r="D225" s="124" t="n"/>
      <c r="E225" s="340" t="inlineStr">
        <is>
          <t xml:space="preserve">战力：0.7/必成：8      </t>
        </is>
      </c>
      <c r="F225" s="124" t="n"/>
      <c r="G225" s="340" t="inlineStr">
        <is>
          <t xml:space="preserve">战力：1.4/必成：60    </t>
        </is>
      </c>
      <c r="H225" s="124" t="n"/>
      <c r="I225" s="340" t="inlineStr">
        <is>
          <t xml:space="preserve">战力：2.5/必成：448  </t>
        </is>
      </c>
      <c r="J225" s="124" t="n"/>
      <c r="K225" s="340" t="inlineStr">
        <is>
          <t>战力：4.2/必成：1335</t>
        </is>
      </c>
      <c r="L225" s="124" t="n"/>
      <c r="M225" s="340" t="inlineStr">
        <is>
          <t>战力：7.0</t>
        </is>
      </c>
      <c r="N225" s="124" t="n"/>
      <c r="O225" s="1478" t="inlineStr">
        <is>
          <t>x</t>
        </is>
      </c>
    </row>
    <row r="226" ht="24" customHeight="1">
      <c r="A226" s="11" t="n"/>
      <c r="B226" s="16" t="n"/>
      <c r="C226" s="90" t="inlineStr">
        <is>
          <t>生命2</t>
        </is>
      </c>
      <c r="D226" s="136" t="n"/>
      <c r="E226" s="343" t="inlineStr">
        <is>
          <t>生命4/空手命中3%</t>
        </is>
      </c>
      <c r="F226" s="410" t="n"/>
      <c r="G226" s="343" t="inlineStr">
        <is>
          <t>生命8/空手命中6%</t>
        </is>
      </c>
      <c r="H226" s="410" t="n"/>
      <c r="I226" s="343" t="inlineStr">
        <is>
          <t>生命14/空手命中10%</t>
        </is>
      </c>
      <c r="J226" s="410" t="n"/>
      <c r="K226" s="343" t="inlineStr">
        <is>
          <t>生命24/空手命中15%</t>
        </is>
      </c>
      <c r="L226" s="410" t="n"/>
      <c r="M226" s="343" t="inlineStr">
        <is>
          <t>生命40/空手命中30%</t>
        </is>
      </c>
      <c r="N226" s="410" t="n"/>
      <c r="O226" s="1481" t="n"/>
    </row>
    <row r="227" ht="24" customHeight="1">
      <c r="A227" s="11" t="n"/>
      <c r="B227" s="740" t="inlineStr">
        <is>
          <t>刺客之术</t>
        </is>
      </c>
      <c r="C227" s="340" t="inlineStr">
        <is>
          <t xml:space="preserve">战力：0.4/必成：2      </t>
        </is>
      </c>
      <c r="D227" s="124" t="n"/>
      <c r="E227" s="340" t="inlineStr">
        <is>
          <t xml:space="preserve">战力：0.7/必成：8      </t>
        </is>
      </c>
      <c r="F227" s="124" t="n"/>
      <c r="G227" s="340" t="inlineStr">
        <is>
          <t xml:space="preserve">战力：1.4/必成：60    </t>
        </is>
      </c>
      <c r="H227" s="124" t="n"/>
      <c r="I227" s="340" t="inlineStr">
        <is>
          <t xml:space="preserve">战力：2.5/必成：448  </t>
        </is>
      </c>
      <c r="J227" s="124" t="n"/>
      <c r="K227" s="340" t="inlineStr">
        <is>
          <t>战力：4.2/必成：1335</t>
        </is>
      </c>
      <c r="L227" s="124" t="n"/>
      <c r="M227" s="340" t="inlineStr">
        <is>
          <t>战力：7.0</t>
        </is>
      </c>
      <c r="N227" s="124" t="n"/>
      <c r="O227" s="1478" t="inlineStr">
        <is>
          <t>x</t>
        </is>
      </c>
    </row>
    <row r="228" ht="24" customHeight="1">
      <c r="A228" s="11" t="n"/>
      <c r="B228" s="16" t="n"/>
      <c r="C228" s="90" t="inlineStr">
        <is>
          <t>生命2</t>
        </is>
      </c>
      <c r="D228" s="136" t="n"/>
      <c r="E228" s="343" t="inlineStr">
        <is>
          <t>生命4/小投命中2%</t>
        </is>
      </c>
      <c r="F228" s="410" t="n"/>
      <c r="G228" s="343" t="inlineStr">
        <is>
          <t>生命8/小投命中4%</t>
        </is>
      </c>
      <c r="H228" s="410" t="n"/>
      <c r="I228" s="343" t="inlineStr">
        <is>
          <t>生命14/小投命中7%</t>
        </is>
      </c>
      <c r="J228" s="410" t="n"/>
      <c r="K228" s="343" t="inlineStr">
        <is>
          <t>生命24/小投命中10%</t>
        </is>
      </c>
      <c r="L228" s="410" t="n"/>
      <c r="M228" s="343" t="inlineStr">
        <is>
          <t>生命40/小投命中20%</t>
        </is>
      </c>
      <c r="N228" s="410" t="n"/>
      <c r="O228" s="1481" t="n"/>
    </row>
    <row r="229" ht="24" customHeight="1">
      <c r="A229" s="11" t="n"/>
      <c r="B229" s="740" t="inlineStr">
        <is>
          <t>剑客之灵</t>
        </is>
      </c>
      <c r="C229" s="1484" t="inlineStr">
        <is>
          <t xml:space="preserve">战力：0.4/必成：2      </t>
        </is>
      </c>
      <c r="D229" s="4" t="n"/>
      <c r="E229" s="340" t="inlineStr">
        <is>
          <t xml:space="preserve">战力：0.9/必成：10    </t>
        </is>
      </c>
      <c r="F229" s="124" t="n"/>
      <c r="G229" s="340" t="inlineStr">
        <is>
          <t xml:space="preserve">战力：1.7/必成：80    </t>
        </is>
      </c>
      <c r="H229" s="124" t="n"/>
      <c r="I229" s="340" t="inlineStr">
        <is>
          <t xml:space="preserve">战力：3.0/必成：536  </t>
        </is>
      </c>
      <c r="J229" s="124" t="n"/>
      <c r="K229" s="340" t="inlineStr">
        <is>
          <t>战力：5.1/必成：1540</t>
        </is>
      </c>
      <c r="L229" s="124" t="n"/>
      <c r="M229" s="340" t="inlineStr">
        <is>
          <t>战力：8.5</t>
        </is>
      </c>
      <c r="N229" s="124" t="n"/>
      <c r="O229" s="1478" t="inlineStr">
        <is>
          <t>x</t>
        </is>
      </c>
    </row>
    <row r="230" ht="24" customHeight="1">
      <c r="A230" s="11" t="n"/>
      <c r="B230" s="16" t="n"/>
      <c r="C230" s="90" t="inlineStr">
        <is>
          <t>生命3</t>
        </is>
      </c>
      <c r="D230" s="136" t="n"/>
      <c r="E230" s="343" t="inlineStr">
        <is>
          <t>生命5/中型命中2%</t>
        </is>
      </c>
      <c r="F230" s="410" t="n"/>
      <c r="G230" s="343" t="inlineStr">
        <is>
          <t>生命10/中型命中4%</t>
        </is>
      </c>
      <c r="H230" s="410" t="n"/>
      <c r="I230" s="343" t="inlineStr">
        <is>
          <t>生命18/中型命中7%</t>
        </is>
      </c>
      <c r="J230" s="410" t="n"/>
      <c r="K230" s="343" t="inlineStr">
        <is>
          <t>生命30/中型命中10%</t>
        </is>
      </c>
      <c r="L230" s="410" t="n"/>
      <c r="M230" s="343" t="inlineStr">
        <is>
          <t>生命50/中型命中20%</t>
        </is>
      </c>
      <c r="N230" s="410" t="n"/>
      <c r="O230" s="1481" t="n"/>
    </row>
    <row r="231" ht="24" customHeight="1">
      <c r="A231" s="11" t="n"/>
      <c r="B231" s="740" t="inlineStr">
        <is>
          <t>猛将之力</t>
        </is>
      </c>
      <c r="C231" s="1484" t="inlineStr">
        <is>
          <t xml:space="preserve">战力：0.4/必成：2      </t>
        </is>
      </c>
      <c r="D231" s="4" t="n"/>
      <c r="E231" s="340" t="inlineStr">
        <is>
          <t xml:space="preserve">战力：0.9/必成：10    </t>
        </is>
      </c>
      <c r="F231" s="124" t="n"/>
      <c r="G231" s="340" t="inlineStr">
        <is>
          <t xml:space="preserve">战力：1.7/必成：80    </t>
        </is>
      </c>
      <c r="H231" s="124" t="n"/>
      <c r="I231" s="340" t="inlineStr">
        <is>
          <t xml:space="preserve">战力：3.0/必成：536  </t>
        </is>
      </c>
      <c r="J231" s="124" t="n"/>
      <c r="K231" s="340" t="inlineStr">
        <is>
          <t>战力：5.1/必成：1540</t>
        </is>
      </c>
      <c r="L231" s="124" t="n"/>
      <c r="M231" s="340" t="inlineStr">
        <is>
          <t>战力：8.5</t>
        </is>
      </c>
      <c r="N231" s="124" t="n"/>
      <c r="O231" s="1478" t="inlineStr">
        <is>
          <t>x</t>
        </is>
      </c>
    </row>
    <row r="232" ht="24" customHeight="1">
      <c r="A232" s="11" t="n"/>
      <c r="B232" s="16" t="n"/>
      <c r="C232" s="90" t="inlineStr">
        <is>
          <t>生命3</t>
        </is>
      </c>
      <c r="D232" s="136" t="n"/>
      <c r="E232" s="343" t="inlineStr">
        <is>
          <t>生命5/大型命中2%</t>
        </is>
      </c>
      <c r="F232" s="410" t="n"/>
      <c r="G232" s="343" t="inlineStr">
        <is>
          <t>生命10/大型命中4%</t>
        </is>
      </c>
      <c r="H232" s="410" t="n"/>
      <c r="I232" s="343" t="inlineStr">
        <is>
          <t>生命18/大型命中7%</t>
        </is>
      </c>
      <c r="J232" s="410" t="n"/>
      <c r="K232" s="343" t="inlineStr">
        <is>
          <t>生命30/大型命中10%</t>
        </is>
      </c>
      <c r="L232" s="410" t="n"/>
      <c r="M232" s="343" t="inlineStr">
        <is>
          <t>生命50/大型命中20%</t>
        </is>
      </c>
      <c r="N232" s="410" t="n"/>
      <c r="O232" s="1481" t="n"/>
    </row>
    <row r="233" ht="24" customHeight="1">
      <c r="A233" s="11" t="n"/>
      <c r="B233" s="740" t="inlineStr">
        <is>
          <t>惯用重物</t>
        </is>
      </c>
      <c r="C233" s="1484" t="inlineStr">
        <is>
          <t xml:space="preserve">战力：0.4/必成：2      </t>
        </is>
      </c>
      <c r="D233" s="4" t="n"/>
      <c r="E233" s="340" t="inlineStr">
        <is>
          <t xml:space="preserve">战力：0.9/必成：10    </t>
        </is>
      </c>
      <c r="F233" s="124" t="n"/>
      <c r="G233" s="340" t="inlineStr">
        <is>
          <t xml:space="preserve">战力：1.7/必成：80    </t>
        </is>
      </c>
      <c r="H233" s="124" t="n"/>
      <c r="I233" s="340" t="inlineStr">
        <is>
          <t xml:space="preserve">战力：3.0/必成：536  </t>
        </is>
      </c>
      <c r="J233" s="124" t="n"/>
      <c r="K233" s="340" t="inlineStr">
        <is>
          <t>战力：5.1/必成：1540</t>
        </is>
      </c>
      <c r="L233" s="124" t="n"/>
      <c r="M233" s="340" t="inlineStr">
        <is>
          <t>战力：8.5</t>
        </is>
      </c>
      <c r="N233" s="124" t="n"/>
      <c r="O233" s="1478" t="inlineStr">
        <is>
          <t>x</t>
        </is>
      </c>
    </row>
    <row r="234" ht="24" customHeight="1">
      <c r="A234" s="11" t="n"/>
      <c r="B234" s="16" t="n"/>
      <c r="C234" s="90" t="inlineStr">
        <is>
          <t>生命3</t>
        </is>
      </c>
      <c r="D234" s="136" t="n"/>
      <c r="E234" s="343" t="inlineStr">
        <is>
          <t>生命5/大型命中2%</t>
        </is>
      </c>
      <c r="F234" s="410" t="n"/>
      <c r="G234" s="343" t="inlineStr">
        <is>
          <t>生命10/大型命中4%</t>
        </is>
      </c>
      <c r="H234" s="410" t="n"/>
      <c r="I234" s="343" t="inlineStr">
        <is>
          <t>生命18/大型命中7%</t>
        </is>
      </c>
      <c r="J234" s="410" t="n"/>
      <c r="K234" s="343" t="inlineStr">
        <is>
          <t>生命30/大型命中10%</t>
        </is>
      </c>
      <c r="L234" s="410" t="n"/>
      <c r="M234" s="343" t="inlineStr">
        <is>
          <t>生命50/大型命中20%</t>
        </is>
      </c>
      <c r="N234" s="410" t="n"/>
      <c r="O234" s="1481" t="n"/>
    </row>
    <row r="235" ht="24" customHeight="1">
      <c r="A235" s="11" t="n"/>
      <c r="B235" s="740" t="inlineStr">
        <is>
          <t>避重就轻</t>
        </is>
      </c>
      <c r="C235" s="1484" t="inlineStr">
        <is>
          <t xml:space="preserve">战力：0.4/必成：2      </t>
        </is>
      </c>
      <c r="D235" s="4" t="n"/>
      <c r="E235" s="340" t="inlineStr">
        <is>
          <t xml:space="preserve">战力：0.9/必成：10    </t>
        </is>
      </c>
      <c r="F235" s="124" t="n"/>
      <c r="G235" s="340" t="inlineStr">
        <is>
          <t xml:space="preserve">战力：1.7/必成：80    </t>
        </is>
      </c>
      <c r="H235" s="124" t="n"/>
      <c r="I235" s="340" t="inlineStr">
        <is>
          <t xml:space="preserve">战力：3.0/必成：536  </t>
        </is>
      </c>
      <c r="J235" s="124" t="n"/>
      <c r="K235" s="340" t="inlineStr">
        <is>
          <t>战力：5.1/必成：1540</t>
        </is>
      </c>
      <c r="L235" s="124" t="n"/>
      <c r="M235" s="340" t="inlineStr">
        <is>
          <t>战力：8.5</t>
        </is>
      </c>
      <c r="N235" s="124" t="n"/>
      <c r="O235" s="1478" t="inlineStr">
        <is>
          <t>x</t>
        </is>
      </c>
    </row>
    <row r="236" ht="24" customHeight="1">
      <c r="A236" s="11" t="n"/>
      <c r="B236" s="16" t="n"/>
      <c r="C236" s="90" t="inlineStr">
        <is>
          <t>生命3</t>
        </is>
      </c>
      <c r="D236" s="136" t="n"/>
      <c r="E236" s="343" t="inlineStr">
        <is>
          <t>生命5/大型闪避2%</t>
        </is>
      </c>
      <c r="F236" s="410" t="n"/>
      <c r="G236" s="343" t="inlineStr">
        <is>
          <t>生命10/大型闪避4%</t>
        </is>
      </c>
      <c r="H236" s="410" t="n"/>
      <c r="I236" s="343" t="inlineStr">
        <is>
          <t>生命18/大型闪避7%</t>
        </is>
      </c>
      <c r="J236" s="410" t="n"/>
      <c r="K236" s="343" t="inlineStr">
        <is>
          <t>生命30/大型闪避10%</t>
        </is>
      </c>
      <c r="L236" s="410" t="n"/>
      <c r="M236" s="343" t="inlineStr">
        <is>
          <t>生命50/大型闪避20%</t>
        </is>
      </c>
      <c r="N236" s="410" t="n"/>
      <c r="O236" s="1481" t="n"/>
    </row>
    <row r="237" ht="24" customHeight="1">
      <c r="A237" s="11" t="n"/>
      <c r="B237" s="740" t="inlineStr">
        <is>
          <t>凌波微步</t>
        </is>
      </c>
      <c r="C237" s="1484" t="inlineStr">
        <is>
          <t xml:space="preserve">战力：0.4/必成：2      </t>
        </is>
      </c>
      <c r="D237" s="4" t="n"/>
      <c r="E237" s="340" t="inlineStr">
        <is>
          <t xml:space="preserve">战力：0.9/必成：10    </t>
        </is>
      </c>
      <c r="F237" s="124" t="n"/>
      <c r="G237" s="340" t="inlineStr">
        <is>
          <t xml:space="preserve">战力：1.7/必成：80    </t>
        </is>
      </c>
      <c r="H237" s="124" t="n"/>
      <c r="I237" s="340" t="inlineStr">
        <is>
          <t xml:space="preserve">战力：3.0/必成：536  </t>
        </is>
      </c>
      <c r="J237" s="124" t="n"/>
      <c r="K237" s="340" t="inlineStr">
        <is>
          <t>战力：5.1/必成：1540</t>
        </is>
      </c>
      <c r="L237" s="124" t="n"/>
      <c r="M237" s="340" t="inlineStr">
        <is>
          <t>战力：8.5</t>
        </is>
      </c>
      <c r="N237" s="124" t="n"/>
      <c r="O237" s="1478" t="inlineStr">
        <is>
          <t>x</t>
        </is>
      </c>
    </row>
    <row r="238" ht="24" customHeight="1">
      <c r="A238" s="11" t="n"/>
      <c r="B238" s="16" t="n"/>
      <c r="C238" s="90" t="inlineStr">
        <is>
          <t>生命3</t>
        </is>
      </c>
      <c r="D238" s="136" t="n"/>
      <c r="E238" s="343" t="inlineStr">
        <is>
          <t>生命5/总体闪避1%</t>
        </is>
      </c>
      <c r="F238" s="410" t="n"/>
      <c r="G238" s="343" t="inlineStr">
        <is>
          <t>生命10/总体闪避3%</t>
        </is>
      </c>
      <c r="H238" s="410" t="n"/>
      <c r="I238" s="343" t="inlineStr">
        <is>
          <t>生命18/总体闪避5%</t>
        </is>
      </c>
      <c r="J238" s="410" t="n"/>
      <c r="K238" s="343" t="inlineStr">
        <is>
          <t>生命30/总体闪避8%</t>
        </is>
      </c>
      <c r="L238" s="410" t="n"/>
      <c r="M238" s="343" t="inlineStr">
        <is>
          <t>生命50/总体闪避15%</t>
        </is>
      </c>
      <c r="N238" s="410" t="n"/>
      <c r="O238" s="1481" t="n"/>
    </row>
    <row r="239" ht="24" customHeight="1">
      <c r="A239" s="11" t="n"/>
      <c r="B239" s="740" t="inlineStr">
        <is>
          <t>易筋经</t>
        </is>
      </c>
      <c r="C239" s="1484" t="inlineStr">
        <is>
          <t xml:space="preserve">战力：0.4/必成：2      </t>
        </is>
      </c>
      <c r="D239" s="4" t="n"/>
      <c r="E239" s="340" t="inlineStr">
        <is>
          <t xml:space="preserve">战力：0.9/必成：10    </t>
        </is>
      </c>
      <c r="F239" s="124" t="n"/>
      <c r="G239" s="340" t="inlineStr">
        <is>
          <t xml:space="preserve">战力：1.7/必成：80    </t>
        </is>
      </c>
      <c r="H239" s="124" t="n"/>
      <c r="I239" s="340" t="inlineStr">
        <is>
          <t xml:space="preserve">战力：3.0/必成：536  </t>
        </is>
      </c>
      <c r="J239" s="124" t="n"/>
      <c r="K239" s="340" t="inlineStr">
        <is>
          <t>战力：5.1/必成：1540</t>
        </is>
      </c>
      <c r="L239" s="124" t="n"/>
      <c r="M239" s="340" t="inlineStr">
        <is>
          <t>战力：8.5</t>
        </is>
      </c>
      <c r="N239" s="124" t="n"/>
      <c r="O239" s="1478" t="inlineStr">
        <is>
          <t>x</t>
        </is>
      </c>
    </row>
    <row r="240" ht="24" customHeight="1">
      <c r="A240" s="11" t="n"/>
      <c r="B240" s="16" t="n"/>
      <c r="C240" s="90" t="inlineStr">
        <is>
          <t>生命3</t>
        </is>
      </c>
      <c r="D240" s="136" t="n"/>
      <c r="E240" s="343" t="inlineStr">
        <is>
          <t>生命5/技能附伤4</t>
        </is>
      </c>
      <c r="F240" s="410" t="n"/>
      <c r="G240" s="343" t="inlineStr">
        <is>
          <t>生命10/技能附伤9</t>
        </is>
      </c>
      <c r="H240" s="410" t="n"/>
      <c r="I240" s="343" t="inlineStr">
        <is>
          <t>生命18/技能附伤15</t>
        </is>
      </c>
      <c r="J240" s="410" t="n"/>
      <c r="K240" s="343" t="inlineStr">
        <is>
          <t>生命30/技能附伤25</t>
        </is>
      </c>
      <c r="L240" s="410" t="n"/>
      <c r="M240" s="343" t="inlineStr">
        <is>
          <t>生命50/技能附伤50</t>
        </is>
      </c>
      <c r="N240" s="410" t="n"/>
      <c r="O240" s="1481" t="n"/>
    </row>
    <row r="241">
      <c r="A241" s="11" t="n"/>
      <c r="B241" s="740" t="inlineStr">
        <is>
          <t>气功</t>
        </is>
      </c>
      <c r="C241" s="1484" t="inlineStr">
        <is>
          <t xml:space="preserve">战力：0.4/必成：2      </t>
        </is>
      </c>
      <c r="D241" s="4" t="n"/>
      <c r="E241" s="340" t="inlineStr">
        <is>
          <t xml:space="preserve">战力：0.9/必成：10    </t>
        </is>
      </c>
      <c r="F241" s="124" t="n"/>
      <c r="G241" s="340" t="inlineStr">
        <is>
          <t xml:space="preserve">战力：1.7/必成：80    </t>
        </is>
      </c>
      <c r="H241" s="124" t="n"/>
      <c r="I241" s="340" t="inlineStr">
        <is>
          <t xml:space="preserve">战力：3.0/必成：536  </t>
        </is>
      </c>
      <c r="J241" s="124" t="n"/>
      <c r="K241" s="340" t="inlineStr">
        <is>
          <t>战力：5.1/必成：1540</t>
        </is>
      </c>
      <c r="L241" s="124" t="n"/>
      <c r="M241" s="340" t="inlineStr">
        <is>
          <t>战力：8.5</t>
        </is>
      </c>
      <c r="N241" s="124" t="n"/>
      <c r="O241" s="1478" t="inlineStr">
        <is>
          <t>x</t>
        </is>
      </c>
    </row>
    <row r="242">
      <c r="A242" s="11" t="n"/>
      <c r="B242" s="16" t="n"/>
      <c r="C242" s="90" t="inlineStr">
        <is>
          <t>生命3</t>
        </is>
      </c>
      <c r="D242" s="136" t="n"/>
      <c r="E242" s="343" t="inlineStr">
        <is>
          <t>生命5/技能附减4</t>
        </is>
      </c>
      <c r="F242" s="410" t="n"/>
      <c r="G242" s="343" t="inlineStr">
        <is>
          <t>生命10/技能附减9</t>
        </is>
      </c>
      <c r="H242" s="410" t="n"/>
      <c r="I242" s="343" t="inlineStr">
        <is>
          <t>生命18/技能附减15</t>
        </is>
      </c>
      <c r="J242" s="410" t="n"/>
      <c r="K242" s="343" t="inlineStr">
        <is>
          <t>生命30/技能附减25</t>
        </is>
      </c>
      <c r="L242" s="410" t="n"/>
      <c r="M242" s="343" t="inlineStr">
        <is>
          <t>生命50/技能附减50</t>
        </is>
      </c>
      <c r="N242" s="410" t="n"/>
      <c r="O242" s="1481" t="n"/>
    </row>
    <row r="243">
      <c r="A243" s="11" t="n"/>
      <c r="B243" s="740" t="inlineStr">
        <is>
          <t>武器好手</t>
        </is>
      </c>
      <c r="C243" s="1484" t="inlineStr">
        <is>
          <t xml:space="preserve">战力：0.4/必成：2      </t>
        </is>
      </c>
      <c r="D243" s="4" t="n"/>
      <c r="E243" s="340" t="inlineStr">
        <is>
          <t xml:space="preserve">战力：0.9/必成：10    </t>
        </is>
      </c>
      <c r="F243" s="124" t="n"/>
      <c r="G243" s="340" t="inlineStr">
        <is>
          <t xml:space="preserve">战力：1.7/必成：80    </t>
        </is>
      </c>
      <c r="H243" s="124" t="n"/>
      <c r="I243" s="340" t="inlineStr">
        <is>
          <t xml:space="preserve">战力：3.0/必成：536  </t>
        </is>
      </c>
      <c r="J243" s="124" t="n"/>
      <c r="K243" s="340" t="inlineStr">
        <is>
          <t>战力：5.1/必成：1540</t>
        </is>
      </c>
      <c r="L243" s="124" t="n"/>
      <c r="M243" s="340" t="inlineStr">
        <is>
          <t>战力：8.5</t>
        </is>
      </c>
      <c r="N243" s="124" t="n"/>
      <c r="O243" s="1478" t="inlineStr">
        <is>
          <t>x</t>
        </is>
      </c>
    </row>
    <row r="244">
      <c r="A244" s="11" t="n"/>
      <c r="B244" s="16" t="n"/>
      <c r="C244" s="90" t="inlineStr">
        <is>
          <t>生命3</t>
        </is>
      </c>
      <c r="D244" s="136" t="n"/>
      <c r="E244" s="343" t="inlineStr">
        <is>
          <t>生命5/固定伤害2</t>
        </is>
      </c>
      <c r="F244" s="410" t="n"/>
      <c r="G244" s="343" t="inlineStr">
        <is>
          <t>生命10/固定伤害4</t>
        </is>
      </c>
      <c r="H244" s="410" t="n"/>
      <c r="I244" s="343" t="inlineStr">
        <is>
          <t>生命18/固定伤害7</t>
        </is>
      </c>
      <c r="J244" s="410" t="n"/>
      <c r="K244" s="343" t="inlineStr">
        <is>
          <t>生命30/固定伤害10</t>
        </is>
      </c>
      <c r="L244" s="410" t="n"/>
      <c r="M244" s="343" t="inlineStr">
        <is>
          <t>生命50/固定伤害20</t>
        </is>
      </c>
      <c r="N244" s="410" t="n"/>
      <c r="O244" s="1481" t="n"/>
    </row>
    <row r="245">
      <c r="A245" s="11" t="n"/>
      <c r="B245" s="740" t="inlineStr">
        <is>
          <t>皮糙肉厚</t>
        </is>
      </c>
      <c r="C245" s="340" t="inlineStr">
        <is>
          <t xml:space="preserve">战力：0.5/必成：2      </t>
        </is>
      </c>
      <c r="D245" s="124" t="n"/>
      <c r="E245" s="340" t="inlineStr">
        <is>
          <t xml:space="preserve">战力：1.0/必成：20    </t>
        </is>
      </c>
      <c r="F245" s="124" t="n"/>
      <c r="G245" s="340" t="inlineStr">
        <is>
          <t xml:space="preserve">战力：2.0/必成：100  </t>
        </is>
      </c>
      <c r="H245" s="124" t="n"/>
      <c r="I245" s="340" t="inlineStr">
        <is>
          <t xml:space="preserve">战力：3.5/必成：668  </t>
        </is>
      </c>
      <c r="J245" s="124" t="n"/>
      <c r="K245" s="340" t="inlineStr">
        <is>
          <t>战力：6.0/必成：1670</t>
        </is>
      </c>
      <c r="L245" s="124" t="n"/>
      <c r="M245" s="340" t="inlineStr">
        <is>
          <t>战力：10.0</t>
        </is>
      </c>
      <c r="N245" s="124" t="n"/>
      <c r="O245" s="1478" t="inlineStr">
        <is>
          <t>x</t>
        </is>
      </c>
    </row>
    <row r="246">
      <c r="A246" s="11" t="n"/>
      <c r="B246" s="16" t="n"/>
      <c r="C246" s="90" t="inlineStr">
        <is>
          <t>生命3</t>
        </is>
      </c>
      <c r="D246" s="136" t="n"/>
      <c r="E246" s="343" t="inlineStr">
        <is>
          <t>生命6/固定减伤2</t>
        </is>
      </c>
      <c r="F246" s="410" t="n"/>
      <c r="G246" s="343" t="inlineStr">
        <is>
          <t>生命12/固定减伤4</t>
        </is>
      </c>
      <c r="H246" s="410" t="n"/>
      <c r="I246" s="343" t="inlineStr">
        <is>
          <t>生命21/固定减伤7</t>
        </is>
      </c>
      <c r="J246" s="410" t="n"/>
      <c r="K246" s="343" t="inlineStr">
        <is>
          <t>生命36/固定减伤10</t>
        </is>
      </c>
      <c r="L246" s="410" t="n"/>
      <c r="M246" s="343" t="inlineStr">
        <is>
          <t>生命60/固定减伤20</t>
        </is>
      </c>
      <c r="N246" s="410" t="n"/>
      <c r="O246" s="1481" t="n"/>
    </row>
    <row r="247">
      <c r="A247" s="11" t="n"/>
      <c r="B247" s="740" t="inlineStr">
        <is>
          <t>天生大力</t>
        </is>
      </c>
      <c r="C247" s="340" t="inlineStr">
        <is>
          <t xml:space="preserve">战力：0.5/必成：2      </t>
        </is>
      </c>
      <c r="D247" s="124" t="n"/>
      <c r="E247" s="340" t="inlineStr">
        <is>
          <t xml:space="preserve">战力：1.0/必成：20    </t>
        </is>
      </c>
      <c r="F247" s="124" t="n"/>
      <c r="G247" s="340" t="inlineStr">
        <is>
          <t xml:space="preserve">战力：2.0/必成：100  </t>
        </is>
      </c>
      <c r="H247" s="124" t="n"/>
      <c r="I247" s="340" t="inlineStr">
        <is>
          <t xml:space="preserve">战力：3.5/必成：668  </t>
        </is>
      </c>
      <c r="J247" s="124" t="n"/>
      <c r="K247" s="340" t="inlineStr">
        <is>
          <t>战力：6.0/必成：1670</t>
        </is>
      </c>
      <c r="L247" s="124" t="n"/>
      <c r="M247" s="340" t="inlineStr">
        <is>
          <t>战力：10.0</t>
        </is>
      </c>
      <c r="N247" s="124" t="n"/>
      <c r="O247" s="1478" t="inlineStr">
        <is>
          <t>x</t>
        </is>
      </c>
    </row>
    <row r="248">
      <c r="A248" s="11" t="n"/>
      <c r="B248" s="16" t="n"/>
      <c r="C248" s="90" t="inlineStr">
        <is>
          <t>生命3</t>
        </is>
      </c>
      <c r="D248" s="136" t="n"/>
      <c r="E248" s="343" t="inlineStr">
        <is>
          <t>生命6/基础力量1%</t>
        </is>
      </c>
      <c r="F248" s="410" t="n"/>
      <c r="G248" s="343" t="inlineStr">
        <is>
          <t>生命12/基础力量3%</t>
        </is>
      </c>
      <c r="H248" s="410" t="n"/>
      <c r="I248" s="343" t="inlineStr">
        <is>
          <t>生命21/基础力量5%</t>
        </is>
      </c>
      <c r="J248" s="410" t="n"/>
      <c r="K248" s="343" t="inlineStr">
        <is>
          <t>生命36/基础力量8%</t>
        </is>
      </c>
      <c r="L248" s="410" t="n"/>
      <c r="M248" s="343" t="inlineStr">
        <is>
          <t>生命60/基础力量15%</t>
        </is>
      </c>
      <c r="N248" s="410" t="n"/>
      <c r="O248" s="1481" t="n"/>
    </row>
    <row r="249">
      <c r="A249" s="11" t="n"/>
      <c r="B249" s="740" t="inlineStr">
        <is>
          <t>身手敏捷</t>
        </is>
      </c>
      <c r="C249" s="340" t="inlineStr">
        <is>
          <t xml:space="preserve">战力：0.5/必成：2      </t>
        </is>
      </c>
      <c r="D249" s="124" t="n"/>
      <c r="E249" s="340" t="inlineStr">
        <is>
          <t xml:space="preserve">战力：1.0/必成：20    </t>
        </is>
      </c>
      <c r="F249" s="124" t="n"/>
      <c r="G249" s="340" t="inlineStr">
        <is>
          <t xml:space="preserve">战力：2.0/必成：100  </t>
        </is>
      </c>
      <c r="H249" s="124" t="n"/>
      <c r="I249" s="340" t="inlineStr">
        <is>
          <t xml:space="preserve">战力：3.5/必成：668  </t>
        </is>
      </c>
      <c r="J249" s="124" t="n"/>
      <c r="K249" s="340" t="inlineStr">
        <is>
          <t>战力：6.0/必成：1670</t>
        </is>
      </c>
      <c r="L249" s="124" t="n"/>
      <c r="M249" s="340" t="inlineStr">
        <is>
          <t>战力：10.0</t>
        </is>
      </c>
      <c r="N249" s="124" t="n"/>
      <c r="O249" s="1478" t="inlineStr">
        <is>
          <t>x</t>
        </is>
      </c>
    </row>
    <row r="250">
      <c r="A250" s="11" t="n"/>
      <c r="B250" s="16" t="n"/>
      <c r="C250" s="90" t="inlineStr">
        <is>
          <t>生命3</t>
        </is>
      </c>
      <c r="D250" s="136" t="n"/>
      <c r="E250" s="343" t="inlineStr">
        <is>
          <t>生命6/基础敏捷1%</t>
        </is>
      </c>
      <c r="F250" s="410" t="n"/>
      <c r="G250" s="343" t="inlineStr">
        <is>
          <t>生命12/基础敏捷3%</t>
        </is>
      </c>
      <c r="H250" s="410" t="n"/>
      <c r="I250" s="343" t="inlineStr">
        <is>
          <t>生命21/基础敏捷5%</t>
        </is>
      </c>
      <c r="J250" s="410" t="n"/>
      <c r="K250" s="343" t="inlineStr">
        <is>
          <t>生命36/基础敏捷8%</t>
        </is>
      </c>
      <c r="L250" s="410" t="n"/>
      <c r="M250" s="343" t="inlineStr">
        <is>
          <t>生命60/基础敏捷15%</t>
        </is>
      </c>
      <c r="N250" s="410" t="n"/>
      <c r="O250" s="1481" t="n"/>
    </row>
    <row r="251">
      <c r="A251" s="11" t="n"/>
      <c r="B251" s="740" t="inlineStr">
        <is>
          <t>快人一步</t>
        </is>
      </c>
      <c r="C251" s="340" t="inlineStr">
        <is>
          <t xml:space="preserve">战力：0.5/必成：2      </t>
        </is>
      </c>
      <c r="D251" s="124" t="n"/>
      <c r="E251" s="340" t="inlineStr">
        <is>
          <t xml:space="preserve">战力：1.0/必成：20    </t>
        </is>
      </c>
      <c r="F251" s="124" t="n"/>
      <c r="G251" s="340" t="inlineStr">
        <is>
          <t xml:space="preserve">战力：2.0/必成：100  </t>
        </is>
      </c>
      <c r="H251" s="124" t="n"/>
      <c r="I251" s="340" t="inlineStr">
        <is>
          <t xml:space="preserve">战力：3.5/必成：668  </t>
        </is>
      </c>
      <c r="J251" s="124" t="n"/>
      <c r="K251" s="340" t="inlineStr">
        <is>
          <t>战力：6.0/必成：1670</t>
        </is>
      </c>
      <c r="L251" s="124" t="n"/>
      <c r="M251" s="340" t="inlineStr">
        <is>
          <t>战力：10.0</t>
        </is>
      </c>
      <c r="N251" s="124" t="n"/>
      <c r="O251" s="1478" t="inlineStr">
        <is>
          <t>x</t>
        </is>
      </c>
    </row>
    <row r="252">
      <c r="A252" s="11" t="n"/>
      <c r="B252" s="16" t="n"/>
      <c r="C252" s="90" t="inlineStr">
        <is>
          <t>生命3</t>
        </is>
      </c>
      <c r="D252" s="136" t="n"/>
      <c r="E252" s="343" t="inlineStr">
        <is>
          <t>生命6/基础速度1%</t>
        </is>
      </c>
      <c r="F252" s="410" t="n"/>
      <c r="G252" s="343" t="inlineStr">
        <is>
          <t>生命12/基础速度3%</t>
        </is>
      </c>
      <c r="H252" s="410" t="n"/>
      <c r="I252" s="343" t="inlineStr">
        <is>
          <t>生命21/基础速度5%</t>
        </is>
      </c>
      <c r="J252" s="410" t="n"/>
      <c r="K252" s="343" t="inlineStr">
        <is>
          <t>生命36/基础速度8%</t>
        </is>
      </c>
      <c r="L252" s="410" t="n"/>
      <c r="M252" s="343" t="inlineStr">
        <is>
          <t>生命60/基础速度15%</t>
        </is>
      </c>
      <c r="N252" s="410" t="n"/>
      <c r="O252" s="1481" t="n"/>
    </row>
    <row r="253">
      <c r="A253" s="11" t="n"/>
      <c r="B253" s="740" t="inlineStr">
        <is>
          <t>强健身躯</t>
        </is>
      </c>
      <c r="C253" s="340" t="inlineStr">
        <is>
          <t xml:space="preserve">战力：0.5/必成：2      </t>
        </is>
      </c>
      <c r="D253" s="124" t="n"/>
      <c r="E253" s="340" t="inlineStr">
        <is>
          <t xml:space="preserve">战力：1.0/必成：20    </t>
        </is>
      </c>
      <c r="F253" s="124" t="n"/>
      <c r="G253" s="340" t="inlineStr">
        <is>
          <t xml:space="preserve">战力：2.0/必成：100  </t>
        </is>
      </c>
      <c r="H253" s="124" t="n"/>
      <c r="I253" s="340" t="inlineStr">
        <is>
          <t xml:space="preserve">战力：3.5/必成：668  </t>
        </is>
      </c>
      <c r="J253" s="124" t="n"/>
      <c r="K253" s="340" t="inlineStr">
        <is>
          <t>战力：6.0/必成：1670</t>
        </is>
      </c>
      <c r="L253" s="124" t="n"/>
      <c r="M253" s="340" t="inlineStr">
        <is>
          <t>战力：10.0</t>
        </is>
      </c>
      <c r="N253" s="124" t="n"/>
      <c r="O253" s="1478" t="inlineStr">
        <is>
          <t>x</t>
        </is>
      </c>
    </row>
    <row r="254">
      <c r="A254" s="11" t="n"/>
      <c r="B254" s="16" t="n"/>
      <c r="C254" s="90" t="inlineStr">
        <is>
          <t>生命3</t>
        </is>
      </c>
      <c r="D254" s="136" t="n"/>
      <c r="E254" s="90" t="inlineStr">
        <is>
          <t>生命6/基础生命1%</t>
        </is>
      </c>
      <c r="F254" s="136" t="n"/>
      <c r="G254" s="90" t="inlineStr">
        <is>
          <t>生命12/基础生命3%</t>
        </is>
      </c>
      <c r="H254" s="136" t="n"/>
      <c r="I254" s="90" t="inlineStr">
        <is>
          <t>生命21/基础生命5%</t>
        </is>
      </c>
      <c r="J254" s="136" t="n"/>
      <c r="K254" s="90" t="inlineStr">
        <is>
          <t>生命36/基础生命8%</t>
        </is>
      </c>
      <c r="L254" s="136" t="n"/>
      <c r="M254" s="90" t="inlineStr">
        <is>
          <t>生命60/基础生命15%</t>
        </is>
      </c>
      <c r="N254" s="136" t="n"/>
      <c r="O254" s="1481" t="n"/>
    </row>
    <row r="255">
      <c r="A255" s="11" t="n"/>
      <c r="B255" s="1082" t="inlineStr">
        <is>
          <t>均衡发展</t>
        </is>
      </c>
      <c r="C255" s="340" t="inlineStr">
        <is>
          <t xml:space="preserve">战力：0.5/必成：2      </t>
        </is>
      </c>
      <c r="D255" s="124" t="n"/>
      <c r="E255" s="340" t="inlineStr">
        <is>
          <t xml:space="preserve">战力：1.0/必成：20    </t>
        </is>
      </c>
      <c r="F255" s="124" t="n"/>
      <c r="G255" s="340" t="inlineStr">
        <is>
          <t xml:space="preserve">战力：2.0/必成：100  </t>
        </is>
      </c>
      <c r="H255" s="124" t="n"/>
      <c r="I255" s="340" t="inlineStr">
        <is>
          <t xml:space="preserve">战力：3.5/必成：668  </t>
        </is>
      </c>
      <c r="J255" s="124" t="n"/>
      <c r="K255" s="340" t="inlineStr">
        <is>
          <t>战力：6.0/必成：1670</t>
        </is>
      </c>
      <c r="L255" s="124" t="n"/>
      <c r="M255" s="340" t="inlineStr">
        <is>
          <t>战力：10.0</t>
        </is>
      </c>
      <c r="N255" s="124" t="n"/>
      <c r="O255" s="1500" t="inlineStr">
        <is>
          <t>x</t>
        </is>
      </c>
    </row>
    <row r="256">
      <c r="A256" s="11" t="n"/>
      <c r="B256" s="16" t="n"/>
      <c r="C256" s="90" t="inlineStr">
        <is>
          <t>生命3</t>
        </is>
      </c>
      <c r="D256" s="136" t="n"/>
      <c r="E256" s="90" t="inlineStr">
        <is>
          <t>生命6/基础属性1%</t>
        </is>
      </c>
      <c r="F256" s="136" t="n"/>
      <c r="G256" s="90" t="inlineStr">
        <is>
          <t>生命12/基础属性2%</t>
        </is>
      </c>
      <c r="H256" s="136" t="n"/>
      <c r="I256" s="90" t="inlineStr">
        <is>
          <t>生命21/基础属性3%</t>
        </is>
      </c>
      <c r="J256" s="136" t="n"/>
      <c r="K256" s="90" t="inlineStr">
        <is>
          <t>生命36/基础属性4%</t>
        </is>
      </c>
      <c r="L256" s="136" t="n"/>
      <c r="M256" s="90" t="inlineStr">
        <is>
          <t>生命60/基础属性5%</t>
        </is>
      </c>
      <c r="N256" s="136" t="n"/>
      <c r="O256" s="1481" t="n"/>
    </row>
    <row r="257">
      <c r="A257" s="1444" t="inlineStr"/>
    </row>
    <row r="258" ht="24" customHeight="1">
      <c r="A258" s="95" t="inlineStr">
        <is>
          <t>仙化</t>
        </is>
      </c>
      <c r="B258" s="302" t="inlineStr">
        <is>
          <t>名称</t>
        </is>
      </c>
      <c r="C258" s="1491" t="inlineStr">
        <is>
          <t>0星</t>
        </is>
      </c>
      <c r="D258" s="303" t="n"/>
      <c r="E258" s="1491" t="inlineStr">
        <is>
          <t>1星</t>
        </is>
      </c>
      <c r="F258" s="303" t="n"/>
      <c r="G258" s="1499" t="inlineStr">
        <is>
          <t>2星</t>
        </is>
      </c>
      <c r="H258" s="59" t="n"/>
      <c r="I258" s="1491" t="inlineStr">
        <is>
          <t>3星</t>
        </is>
      </c>
      <c r="J258" s="303" t="n"/>
      <c r="K258" s="1499" t="inlineStr">
        <is>
          <t>4星</t>
        </is>
      </c>
      <c r="L258" s="59" t="n"/>
      <c r="M258" s="1491" t="inlineStr">
        <is>
          <t>5星</t>
        </is>
      </c>
      <c r="N258" s="303" t="n"/>
    </row>
    <row r="259" ht="24" customHeight="1">
      <c r="A259" s="1494" t="inlineStr">
        <is>
          <t>伤害技能
15个</t>
        </is>
      </c>
      <c r="B259" s="740" t="inlineStr">
        <is>
          <t>抖抖拳</t>
        </is>
      </c>
      <c r="C259" s="340" t="inlineStr">
        <is>
          <t xml:space="preserve">战力：0.3/必成：2      </t>
        </is>
      </c>
      <c r="D259" s="124" t="n"/>
      <c r="E259" s="340" t="inlineStr">
        <is>
          <t xml:space="preserve">战力：0.6/必成：4      </t>
        </is>
      </c>
      <c r="F259" s="124" t="n"/>
      <c r="G259" s="340" t="inlineStr">
        <is>
          <t xml:space="preserve">战力：1.1/必成：40    </t>
        </is>
      </c>
      <c r="H259" s="124" t="n"/>
      <c r="I259" s="340" t="inlineStr">
        <is>
          <t xml:space="preserve">战力：1.9/必成：324  </t>
        </is>
      </c>
      <c r="J259" s="124" t="n"/>
      <c r="K259" s="340" t="inlineStr">
        <is>
          <t>战力：3.3/必成：1005</t>
        </is>
      </c>
      <c r="L259" s="124" t="n"/>
      <c r="M259" s="340" t="inlineStr">
        <is>
          <t>战力：5.5</t>
        </is>
      </c>
      <c r="N259" s="124" t="n"/>
      <c r="O259" s="1478" t="inlineStr">
        <is>
          <t>x</t>
        </is>
      </c>
    </row>
    <row r="260" ht="24" customHeight="1">
      <c r="A260" s="11" t="n"/>
      <c r="B260" s="11" t="n"/>
      <c r="C260" s="83" t="inlineStr">
        <is>
          <t>基础伤害5</t>
        </is>
      </c>
      <c r="D260" s="130" t="n"/>
      <c r="E260" s="83" t="inlineStr">
        <is>
          <t>基础伤害15</t>
        </is>
      </c>
      <c r="F260" s="130" t="n"/>
      <c r="G260" s="83" t="inlineStr">
        <is>
          <t>基础伤害30</t>
        </is>
      </c>
      <c r="H260" s="130" t="n"/>
      <c r="I260" s="83" t="inlineStr">
        <is>
          <t>基础伤害55</t>
        </is>
      </c>
      <c r="J260" s="130" t="n"/>
      <c r="K260" s="83" t="inlineStr">
        <is>
          <t>基础伤害90</t>
        </is>
      </c>
      <c r="L260" s="130" t="n"/>
      <c r="M260" s="83" t="inlineStr">
        <is>
          <t>基础伤害150</t>
        </is>
      </c>
      <c r="N260" s="130" t="n"/>
      <c r="O260" s="1479" t="n"/>
    </row>
    <row r="261" ht="24" customHeight="1">
      <c r="A261" s="11" t="n"/>
      <c r="B261" s="16" t="n"/>
      <c r="C261" s="1480" t="inlineStr">
        <is>
          <t>x</t>
        </is>
      </c>
      <c r="D261" s="410" t="n"/>
      <c r="E261" s="1480" t="inlineStr">
        <is>
          <t>x</t>
        </is>
      </c>
      <c r="F261" s="410" t="n"/>
      <c r="G261" s="1480" t="inlineStr">
        <is>
          <t>x</t>
        </is>
      </c>
      <c r="H261" s="410" t="n"/>
      <c r="I261" s="1480" t="inlineStr">
        <is>
          <t>x</t>
        </is>
      </c>
      <c r="J261" s="410" t="n"/>
      <c r="K261" s="1480" t="inlineStr">
        <is>
          <t>x</t>
        </is>
      </c>
      <c r="L261" s="410" t="n"/>
      <c r="M261" s="1480" t="inlineStr">
        <is>
          <t>x</t>
        </is>
      </c>
      <c r="N261" s="410" t="n"/>
      <c r="O261" s="1481" t="n"/>
    </row>
    <row r="262" ht="24" customHeight="1">
      <c r="A262" s="11" t="n"/>
      <c r="B262" s="740" t="inlineStr">
        <is>
          <t>点穴</t>
        </is>
      </c>
      <c r="C262" s="340" t="inlineStr">
        <is>
          <t xml:space="preserve">战力：0.3/必成：2      </t>
        </is>
      </c>
      <c r="D262" s="124" t="n"/>
      <c r="E262" s="340" t="inlineStr">
        <is>
          <t xml:space="preserve">战力：0.6/必成：6      </t>
        </is>
      </c>
      <c r="F262" s="124" t="n"/>
      <c r="G262" s="340" t="inlineStr">
        <is>
          <t xml:space="preserve">战力：1.2/必成：50    </t>
        </is>
      </c>
      <c r="H262" s="124" t="n"/>
      <c r="I262" s="340" t="inlineStr">
        <is>
          <t xml:space="preserve">战力：2.1/必成：364  </t>
        </is>
      </c>
      <c r="J262" s="124" t="n"/>
      <c r="K262" s="340" t="inlineStr">
        <is>
          <t>战力：3.6/必成：1255</t>
        </is>
      </c>
      <c r="L262" s="124" t="n"/>
      <c r="M262" s="340" t="inlineStr">
        <is>
          <t>战力：6.0</t>
        </is>
      </c>
      <c r="N262" s="124" t="n"/>
      <c r="O262" s="1478" t="inlineStr">
        <is>
          <t>x</t>
        </is>
      </c>
    </row>
    <row r="263" ht="24" customHeight="1">
      <c r="A263" s="11" t="n"/>
      <c r="B263" s="11" t="n"/>
      <c r="C263" s="83" t="inlineStr">
        <is>
          <t>基础伤害4</t>
        </is>
      </c>
      <c r="D263" s="130" t="n"/>
      <c r="E263" s="83" t="inlineStr">
        <is>
          <t>基础伤害7</t>
        </is>
      </c>
      <c r="F263" s="130" t="n"/>
      <c r="G263" s="83" t="inlineStr">
        <is>
          <t>基础伤害14</t>
        </is>
      </c>
      <c r="H263" s="130" t="n"/>
      <c r="I263" s="83" t="inlineStr">
        <is>
          <t>基础伤害25</t>
        </is>
      </c>
      <c r="J263" s="130" t="n"/>
      <c r="K263" s="83" t="inlineStr">
        <is>
          <t>基础伤害43</t>
        </is>
      </c>
      <c r="L263" s="130" t="n"/>
      <c r="M263" s="83" t="inlineStr">
        <is>
          <t>基础伤害72</t>
        </is>
      </c>
      <c r="N263" s="130" t="n"/>
      <c r="O263" s="1479" t="n"/>
    </row>
    <row r="264" ht="24" customHeight="1">
      <c r="A264" s="11" t="n"/>
      <c r="B264" s="16" t="n"/>
      <c r="C264" s="1480" t="inlineStr">
        <is>
          <t>x</t>
        </is>
      </c>
      <c r="D264" s="410" t="n"/>
      <c r="E264" s="343" t="inlineStr">
        <is>
          <t>命中2.5%</t>
        </is>
      </c>
      <c r="F264" s="410" t="n"/>
      <c r="G264" s="343" t="inlineStr">
        <is>
          <t>命中5.0%</t>
        </is>
      </c>
      <c r="H264" s="410" t="n"/>
      <c r="I264" s="343" t="inlineStr">
        <is>
          <t>命中/暴击8.8%</t>
        </is>
      </c>
      <c r="J264" s="410" t="n"/>
      <c r="K264" s="343" t="inlineStr">
        <is>
          <t>命中/暴击15.0%</t>
        </is>
      </c>
      <c r="L264" s="410" t="n"/>
      <c r="M264" s="343" t="inlineStr">
        <is>
          <t>命中/暴击25.0%</t>
        </is>
      </c>
      <c r="N264" s="410" t="n"/>
      <c r="O264" s="1481" t="n"/>
    </row>
    <row r="265" ht="24" customHeight="1">
      <c r="A265" s="11" t="n"/>
      <c r="B265" s="740" t="inlineStr">
        <is>
          <t>鬼影缠身</t>
        </is>
      </c>
      <c r="C265" s="340" t="inlineStr">
        <is>
          <t xml:space="preserve">战力：0.3/必成：2      </t>
        </is>
      </c>
      <c r="D265" s="124" t="n"/>
      <c r="E265" s="340" t="inlineStr">
        <is>
          <t xml:space="preserve">战力：0.6/必成：6      </t>
        </is>
      </c>
      <c r="F265" s="124" t="n"/>
      <c r="G265" s="340" t="inlineStr">
        <is>
          <t xml:space="preserve">战力：1.2/必成：50    </t>
        </is>
      </c>
      <c r="H265" s="124" t="n"/>
      <c r="I265" s="340" t="inlineStr">
        <is>
          <t xml:space="preserve">战力：2.1/必成：364  </t>
        </is>
      </c>
      <c r="J265" s="124" t="n"/>
      <c r="K265" s="340" t="inlineStr">
        <is>
          <t>战力：3.6/必成：1255</t>
        </is>
      </c>
      <c r="L265" s="124" t="n"/>
      <c r="M265" s="340" t="inlineStr">
        <is>
          <t>战力：6.0</t>
        </is>
      </c>
      <c r="N265" s="124" t="n"/>
      <c r="O265" s="1478" t="inlineStr">
        <is>
          <t>x</t>
        </is>
      </c>
    </row>
    <row r="266" ht="24" customHeight="1">
      <c r="A266" s="11" t="n"/>
      <c r="B266" s="11" t="n"/>
      <c r="C266" s="83" t="inlineStr">
        <is>
          <t>基础伤害4</t>
        </is>
      </c>
      <c r="D266" s="130" t="n"/>
      <c r="E266" s="83" t="inlineStr">
        <is>
          <t>基础伤害7</t>
        </is>
      </c>
      <c r="F266" s="130" t="n"/>
      <c r="G266" s="83" t="inlineStr">
        <is>
          <t>基础伤害14</t>
        </is>
      </c>
      <c r="H266" s="130" t="n"/>
      <c r="I266" s="83" t="inlineStr">
        <is>
          <t>基础伤害25</t>
        </is>
      </c>
      <c r="J266" s="130" t="n"/>
      <c r="K266" s="83" t="inlineStr">
        <is>
          <t>基础伤害43</t>
        </is>
      </c>
      <c r="L266" s="130" t="n"/>
      <c r="M266" s="83" t="inlineStr">
        <is>
          <t>基础伤害72</t>
        </is>
      </c>
      <c r="N266" s="130" t="n"/>
      <c r="O266" s="1479" t="n"/>
    </row>
    <row r="267" ht="24" customHeight="1">
      <c r="A267" s="11" t="n"/>
      <c r="B267" s="16" t="n"/>
      <c r="C267" s="1480" t="inlineStr">
        <is>
          <t>x</t>
        </is>
      </c>
      <c r="D267" s="410" t="n"/>
      <c r="E267" s="90" t="inlineStr">
        <is>
          <t>命中2.5%</t>
        </is>
      </c>
      <c r="F267" s="136" t="n"/>
      <c r="G267" s="90" t="inlineStr">
        <is>
          <t>命中5.0%</t>
        </is>
      </c>
      <c r="H267" s="136" t="n"/>
      <c r="I267" s="90" t="inlineStr">
        <is>
          <t>命中/暴击8.8%</t>
        </is>
      </c>
      <c r="J267" s="136" t="n"/>
      <c r="K267" s="90" t="inlineStr">
        <is>
          <t>命中/暴击15.0%</t>
        </is>
      </c>
      <c r="L267" s="136" t="n"/>
      <c r="M267" s="90" t="inlineStr">
        <is>
          <t>命中/暴击25.0%</t>
        </is>
      </c>
      <c r="N267" s="136" t="n"/>
      <c r="O267" s="1481" t="n"/>
    </row>
    <row r="268" ht="24" customHeight="1">
      <c r="A268" s="11" t="n"/>
      <c r="B268" s="1108" t="inlineStr">
        <is>
          <t>晴天霹雳</t>
        </is>
      </c>
      <c r="C268" s="340" t="inlineStr">
        <is>
          <t xml:space="preserve">战力：0.3/必成：2      </t>
        </is>
      </c>
      <c r="D268" s="124" t="n"/>
      <c r="E268" s="340" t="inlineStr">
        <is>
          <t xml:space="preserve">战力：0.6/必成：6      </t>
        </is>
      </c>
      <c r="F268" s="124" t="n"/>
      <c r="G268" s="340" t="inlineStr">
        <is>
          <t xml:space="preserve">战力：1.2/必成：50    </t>
        </is>
      </c>
      <c r="H268" s="124" t="n"/>
      <c r="I268" s="340" t="inlineStr">
        <is>
          <t xml:space="preserve">战力：2.1/必成：364  </t>
        </is>
      </c>
      <c r="J268" s="124" t="n"/>
      <c r="K268" s="340" t="inlineStr">
        <is>
          <t>战力：3.6/必成：1255</t>
        </is>
      </c>
      <c r="L268" s="124" t="n"/>
      <c r="M268" s="340" t="inlineStr">
        <is>
          <t>战力：6.0</t>
        </is>
      </c>
      <c r="N268" s="124" t="n"/>
      <c r="O268" s="1500" t="inlineStr">
        <is>
          <t>x</t>
        </is>
      </c>
    </row>
    <row r="269" ht="24" customHeight="1">
      <c r="A269" s="11" t="n"/>
      <c r="C269" s="83" t="inlineStr">
        <is>
          <t>基础伤害4</t>
        </is>
      </c>
      <c r="D269" s="130" t="n"/>
      <c r="E269" s="83" t="inlineStr">
        <is>
          <t>基础伤害7</t>
        </is>
      </c>
      <c r="F269" s="130" t="n"/>
      <c r="G269" s="83" t="inlineStr">
        <is>
          <t>基础伤害14</t>
        </is>
      </c>
      <c r="H269" s="130" t="n"/>
      <c r="I269" s="83" t="inlineStr">
        <is>
          <t>基础伤害25</t>
        </is>
      </c>
      <c r="J269" s="130" t="n"/>
      <c r="K269" s="83" t="inlineStr">
        <is>
          <t>基础伤害43</t>
        </is>
      </c>
      <c r="L269" s="130" t="n"/>
      <c r="M269" s="83" t="inlineStr">
        <is>
          <t>基础伤害72</t>
        </is>
      </c>
      <c r="N269" s="130" t="n"/>
      <c r="O269" s="1479" t="n"/>
    </row>
    <row r="270" ht="24" customHeight="1">
      <c r="A270" s="11" t="n"/>
      <c r="B270" s="158" t="n"/>
      <c r="C270" s="1480" t="inlineStr">
        <is>
          <t>x</t>
        </is>
      </c>
      <c r="D270" s="410" t="n"/>
      <c r="E270" s="299" t="inlineStr">
        <is>
          <t>命中2.5%</t>
        </is>
      </c>
      <c r="F270" s="246" t="n"/>
      <c r="G270" s="299" t="inlineStr">
        <is>
          <t>命中5.0%</t>
        </is>
      </c>
      <c r="H270" s="246" t="n"/>
      <c r="I270" s="299" t="inlineStr">
        <is>
          <t>命中/暴击8.8%</t>
        </is>
      </c>
      <c r="J270" s="246" t="n"/>
      <c r="K270" s="299" t="inlineStr">
        <is>
          <t>命中/暴击15.0%</t>
        </is>
      </c>
      <c r="L270" s="246" t="n"/>
      <c r="M270" s="299" t="inlineStr">
        <is>
          <t>命中/暴击25.0%</t>
        </is>
      </c>
      <c r="N270" s="246" t="n"/>
      <c r="O270" s="1481" t="n"/>
    </row>
    <row r="271" ht="24" customHeight="1">
      <c r="A271" s="11" t="n"/>
      <c r="B271" s="740" t="inlineStr">
        <is>
          <t>冲击波</t>
        </is>
      </c>
      <c r="C271" s="340" t="inlineStr">
        <is>
          <t xml:space="preserve">战力：0.3/必成：2      </t>
        </is>
      </c>
      <c r="D271" s="124" t="n"/>
      <c r="E271" s="340" t="inlineStr">
        <is>
          <t xml:space="preserve">战力：0.6/必成：6      </t>
        </is>
      </c>
      <c r="F271" s="124" t="n"/>
      <c r="G271" s="340" t="inlineStr">
        <is>
          <t xml:space="preserve">战力：1.2/必成：50    </t>
        </is>
      </c>
      <c r="H271" s="124" t="n"/>
      <c r="I271" s="340" t="inlineStr">
        <is>
          <t xml:space="preserve">战力：2.1/必成：364  </t>
        </is>
      </c>
      <c r="J271" s="124" t="n"/>
      <c r="K271" s="340" t="inlineStr">
        <is>
          <t>战力：3.6/必成：1255</t>
        </is>
      </c>
      <c r="L271" s="124" t="n"/>
      <c r="M271" s="340" t="inlineStr">
        <is>
          <t>战力：6.0</t>
        </is>
      </c>
      <c r="N271" s="124" t="n"/>
      <c r="O271" s="1478" t="inlineStr">
        <is>
          <t>x</t>
        </is>
      </c>
    </row>
    <row r="272" ht="24" customHeight="1">
      <c r="A272" s="11" t="n"/>
      <c r="B272" s="11" t="n"/>
      <c r="C272" s="83" t="inlineStr">
        <is>
          <t>基础伤害4</t>
        </is>
      </c>
      <c r="D272" s="130" t="n"/>
      <c r="E272" s="83" t="inlineStr">
        <is>
          <t>基础伤害7</t>
        </is>
      </c>
      <c r="F272" s="130" t="n"/>
      <c r="G272" s="83" t="inlineStr">
        <is>
          <t>基础伤害14</t>
        </is>
      </c>
      <c r="H272" s="130" t="n"/>
      <c r="I272" s="83" t="inlineStr">
        <is>
          <t>基础伤害25</t>
        </is>
      </c>
      <c r="J272" s="130" t="n"/>
      <c r="K272" s="83" t="inlineStr">
        <is>
          <t>基础伤害43</t>
        </is>
      </c>
      <c r="L272" s="130" t="n"/>
      <c r="M272" s="83" t="inlineStr">
        <is>
          <t>基础伤害72</t>
        </is>
      </c>
      <c r="N272" s="130" t="n"/>
      <c r="O272" s="1479" t="n"/>
    </row>
    <row r="273" ht="24" customHeight="1">
      <c r="A273" s="11" t="n"/>
      <c r="B273" s="16" t="n"/>
      <c r="C273" s="1480" t="inlineStr">
        <is>
          <t>x</t>
        </is>
      </c>
      <c r="D273" s="410" t="n"/>
      <c r="E273" s="299" t="inlineStr">
        <is>
          <t>命中2.5%</t>
        </is>
      </c>
      <c r="F273" s="246" t="n"/>
      <c r="G273" s="299" t="inlineStr">
        <is>
          <t>命中5.0%</t>
        </is>
      </c>
      <c r="H273" s="246" t="n"/>
      <c r="I273" s="299" t="inlineStr">
        <is>
          <t>命中8.8%</t>
        </is>
      </c>
      <c r="J273" s="246" t="n"/>
      <c r="K273" s="299" t="inlineStr">
        <is>
          <t>命中15.0%</t>
        </is>
      </c>
      <c r="L273" s="246" t="n"/>
      <c r="M273" s="299" t="inlineStr">
        <is>
          <t>命中25.0%</t>
        </is>
      </c>
      <c r="N273" s="246" t="n"/>
      <c r="O273" s="1481" t="n"/>
    </row>
    <row r="274" ht="24" customHeight="1">
      <c r="A274" s="11" t="n"/>
      <c r="B274" s="740" t="inlineStr">
        <is>
          <t>人品爆发</t>
        </is>
      </c>
      <c r="C274" s="340" t="inlineStr">
        <is>
          <t xml:space="preserve">战力：0.3/必成：2      </t>
        </is>
      </c>
      <c r="D274" s="124" t="n"/>
      <c r="E274" s="340" t="inlineStr">
        <is>
          <t xml:space="preserve">战力：0.6/必成：6      </t>
        </is>
      </c>
      <c r="F274" s="124" t="n"/>
      <c r="G274" s="340" t="inlineStr">
        <is>
          <t xml:space="preserve">战力：1.2/必成：50    </t>
        </is>
      </c>
      <c r="H274" s="124" t="n"/>
      <c r="I274" s="340" t="inlineStr">
        <is>
          <t xml:space="preserve">战力：2.1/必成：364  </t>
        </is>
      </c>
      <c r="J274" s="124" t="n"/>
      <c r="K274" s="340" t="inlineStr">
        <is>
          <t>战力：3.6/必成：1255</t>
        </is>
      </c>
      <c r="L274" s="124" t="n"/>
      <c r="M274" s="340" t="inlineStr">
        <is>
          <t>战力：6.0</t>
        </is>
      </c>
      <c r="N274" s="124" t="n"/>
      <c r="O274" s="1478" t="inlineStr">
        <is>
          <t>x</t>
        </is>
      </c>
    </row>
    <row r="275" ht="24" customHeight="1">
      <c r="A275" s="11" t="n"/>
      <c r="B275" s="11" t="n"/>
      <c r="C275" s="83" t="inlineStr">
        <is>
          <t>基础伤害4</t>
        </is>
      </c>
      <c r="D275" s="130" t="n"/>
      <c r="E275" s="83" t="inlineStr">
        <is>
          <t>基础伤害7/命中2.5%</t>
        </is>
      </c>
      <c r="F275" s="130" t="n"/>
      <c r="G275" s="83" t="inlineStr">
        <is>
          <t>基础伤害14/命中5.0%</t>
        </is>
      </c>
      <c r="H275" s="130" t="n"/>
      <c r="I275" s="83" t="inlineStr">
        <is>
          <t>基础伤害25/命中8.8%</t>
        </is>
      </c>
      <c r="J275" s="130" t="n"/>
      <c r="K275" s="83" t="inlineStr">
        <is>
          <t>基础伤害43/命中15.0%</t>
        </is>
      </c>
      <c r="L275" s="130" t="n"/>
      <c r="M275" s="83" t="inlineStr">
        <is>
          <t>基础伤害72/命中25.0%</t>
        </is>
      </c>
      <c r="N275" s="130" t="n"/>
      <c r="O275" s="1479" t="n"/>
    </row>
    <row r="276" ht="24" customHeight="1">
      <c r="A276" s="11" t="n"/>
      <c r="B276" s="16" t="n"/>
      <c r="C276" s="1480" t="inlineStr">
        <is>
          <t>x</t>
        </is>
      </c>
      <c r="D276" s="410" t="n"/>
      <c r="E276" s="1480" t="inlineStr">
        <is>
          <t>x</t>
        </is>
      </c>
      <c r="F276" s="410" t="n"/>
      <c r="G276" s="1480" t="inlineStr">
        <is>
          <t>x</t>
        </is>
      </c>
      <c r="H276" s="410" t="n"/>
      <c r="I276" s="343" t="inlineStr">
        <is>
          <t>造成伤害概率+5%</t>
        </is>
      </c>
      <c r="J276" s="410" t="n"/>
      <c r="K276" s="343" t="inlineStr">
        <is>
          <t>造成伤害概率+10%</t>
        </is>
      </c>
      <c r="L276" s="410" t="n"/>
      <c r="M276" s="343" t="inlineStr">
        <is>
          <t>造成伤害概率+30%</t>
        </is>
      </c>
      <c r="N276" s="410" t="n"/>
      <c r="O276" s="1481" t="n"/>
    </row>
    <row r="277" ht="24" customHeight="1">
      <c r="A277" s="11" t="n"/>
      <c r="B277" s="1345" t="inlineStr">
        <is>
          <t>佛山无影脚</t>
        </is>
      </c>
      <c r="C277" s="340" t="inlineStr">
        <is>
          <t xml:space="preserve">战力：0.3/必成：2      </t>
        </is>
      </c>
      <c r="D277" s="124" t="n"/>
      <c r="E277" s="340" t="inlineStr">
        <is>
          <t xml:space="preserve">战力：0.6/必成：6      </t>
        </is>
      </c>
      <c r="F277" s="124" t="n"/>
      <c r="G277" s="340" t="inlineStr">
        <is>
          <t xml:space="preserve">战力：1.2/必成：50    </t>
        </is>
      </c>
      <c r="H277" s="124" t="n"/>
      <c r="I277" s="340" t="inlineStr">
        <is>
          <t xml:space="preserve">战力：2.1/必成：364  </t>
        </is>
      </c>
      <c r="J277" s="124" t="n"/>
      <c r="K277" s="340" t="inlineStr">
        <is>
          <t>战力：3.6/必成：1255</t>
        </is>
      </c>
      <c r="L277" s="124" t="n"/>
      <c r="M277" s="340" t="inlineStr">
        <is>
          <t>战力：6.0</t>
        </is>
      </c>
      <c r="N277" s="124" t="n"/>
      <c r="O277" s="1478" t="inlineStr">
        <is>
          <t>x</t>
        </is>
      </c>
    </row>
    <row r="278" ht="24" customHeight="1">
      <c r="A278" s="11" t="n"/>
      <c r="B278" s="11" t="n"/>
      <c r="C278" s="83" t="inlineStr">
        <is>
          <t>基础伤害4</t>
        </is>
      </c>
      <c r="D278" s="130" t="n"/>
      <c r="E278" s="83" t="inlineStr">
        <is>
          <t>基础伤害7/命中2.5%</t>
        </is>
      </c>
      <c r="F278" s="130" t="n"/>
      <c r="G278" s="83" t="inlineStr">
        <is>
          <t>基础伤害14/命中5.0%</t>
        </is>
      </c>
      <c r="H278" s="130" t="n"/>
      <c r="I278" s="83" t="inlineStr">
        <is>
          <t>基础伤害25/命中8.8%</t>
        </is>
      </c>
      <c r="J278" s="130" t="n"/>
      <c r="K278" s="83" t="inlineStr">
        <is>
          <t>基础伤害43/命中15.0%</t>
        </is>
      </c>
      <c r="L278" s="130" t="n"/>
      <c r="M278" s="83" t="inlineStr">
        <is>
          <t>基础伤害72/命中25.0%</t>
        </is>
      </c>
      <c r="N278" s="130" t="n"/>
      <c r="O278" s="1479" t="n"/>
    </row>
    <row r="279" ht="24" customHeight="1">
      <c r="A279" s="11" t="n"/>
      <c r="B279" s="16" t="n"/>
      <c r="C279" s="1480" t="inlineStr">
        <is>
          <t>x</t>
        </is>
      </c>
      <c r="D279" s="410" t="n"/>
      <c r="E279" s="1480" t="inlineStr">
        <is>
          <t>x</t>
        </is>
      </c>
      <c r="F279" s="410" t="n"/>
      <c r="G279" s="1480" t="inlineStr">
        <is>
          <t>x</t>
        </is>
      </c>
      <c r="H279" s="410" t="n"/>
      <c r="I279" s="343" t="inlineStr">
        <is>
          <t>降敌力量5%2回合</t>
        </is>
      </c>
      <c r="J279" s="410" t="n"/>
      <c r="K279" s="343" t="inlineStr">
        <is>
          <t>降敌力量7%2回合</t>
        </is>
      </c>
      <c r="L279" s="410" t="n"/>
      <c r="M279" s="343" t="inlineStr">
        <is>
          <t>降敌力量10%2回合</t>
        </is>
      </c>
      <c r="N279" s="410" t="n"/>
      <c r="O279" s="1481" t="n"/>
    </row>
    <row r="280" ht="24" customHeight="1">
      <c r="A280" s="11" t="n"/>
      <c r="B280" s="740" t="inlineStr">
        <is>
          <t>企鹅吼</t>
        </is>
      </c>
      <c r="C280" s="340" t="inlineStr">
        <is>
          <t xml:space="preserve">战力：0.4/必成：2      </t>
        </is>
      </c>
      <c r="D280" s="124" t="n"/>
      <c r="E280" s="340" t="inlineStr">
        <is>
          <t xml:space="preserve">战力：0.7/必成：8      </t>
        </is>
      </c>
      <c r="F280" s="124" t="n"/>
      <c r="G280" s="340" t="inlineStr">
        <is>
          <t xml:space="preserve">战力：1.4/必成：60    </t>
        </is>
      </c>
      <c r="H280" s="124" t="n"/>
      <c r="I280" s="340" t="inlineStr">
        <is>
          <t xml:space="preserve">战力：2.5/必成：448  </t>
        </is>
      </c>
      <c r="J280" s="124" t="n"/>
      <c r="K280" s="340" t="inlineStr">
        <is>
          <t>战力：4.2/必成：1335</t>
        </is>
      </c>
      <c r="L280" s="124" t="n"/>
      <c r="M280" s="340" t="inlineStr">
        <is>
          <t>战力：7.0</t>
        </is>
      </c>
      <c r="N280" s="124" t="n"/>
      <c r="O280" s="1478" t="inlineStr">
        <is>
          <t>x</t>
        </is>
      </c>
    </row>
    <row r="281" ht="24" customHeight="1">
      <c r="A281" s="11" t="n"/>
      <c r="B281" s="11" t="n"/>
      <c r="C281" s="83" t="inlineStr">
        <is>
          <t>基础伤害4</t>
        </is>
      </c>
      <c r="D281" s="130" t="n"/>
      <c r="E281" s="83" t="inlineStr">
        <is>
          <t>基础伤害8/命中3.0%</t>
        </is>
      </c>
      <c r="F281" s="130" t="n"/>
      <c r="G281" s="83" t="inlineStr">
        <is>
          <t>基础伤害16/命中6.0%</t>
        </is>
      </c>
      <c r="H281" s="130" t="n"/>
      <c r="I281" s="83" t="inlineStr">
        <is>
          <t>基础伤害28/命中10.5%</t>
        </is>
      </c>
      <c r="J281" s="130" t="n"/>
      <c r="K281" s="83" t="inlineStr">
        <is>
          <t>基础伤害48/命中18.0%</t>
        </is>
      </c>
      <c r="L281" s="130" t="n"/>
      <c r="M281" s="83" t="inlineStr">
        <is>
          <t>基础伤害80/命中30.0%</t>
        </is>
      </c>
      <c r="N281" s="130" t="n"/>
      <c r="O281" s="1479" t="n"/>
    </row>
    <row r="282" ht="24" customHeight="1">
      <c r="A282" s="11" t="n"/>
      <c r="B282" s="16" t="n"/>
      <c r="C282" s="1480" t="inlineStr">
        <is>
          <t>x</t>
        </is>
      </c>
      <c r="D282" s="410" t="n"/>
      <c r="E282" s="1480" t="inlineStr">
        <is>
          <t>x</t>
        </is>
      </c>
      <c r="F282" s="410" t="n"/>
      <c r="G282" s="1480" t="inlineStr">
        <is>
          <t>x</t>
        </is>
      </c>
      <c r="H282" s="410" t="n"/>
      <c r="I282" s="343" t="inlineStr">
        <is>
          <t>降敌敏捷5%2回合</t>
        </is>
      </c>
      <c r="J282" s="410" t="n"/>
      <c r="K282" s="343" t="inlineStr">
        <is>
          <t>降敌敏捷7%2回合</t>
        </is>
      </c>
      <c r="L282" s="410" t="n"/>
      <c r="M282" s="343" t="inlineStr">
        <is>
          <t>降敌敏捷10%2回合</t>
        </is>
      </c>
      <c r="N282" s="410" t="n"/>
      <c r="O282" s="1481" t="n"/>
    </row>
    <row r="283" ht="24" customHeight="1">
      <c r="A283" s="11" t="n"/>
      <c r="B283" s="740" t="inlineStr">
        <is>
          <t>冲锋</t>
        </is>
      </c>
      <c r="C283" s="340" t="inlineStr">
        <is>
          <t xml:space="preserve">战力：0.4/必成：2      </t>
        </is>
      </c>
      <c r="D283" s="124" t="n"/>
      <c r="E283" s="340" t="inlineStr">
        <is>
          <t xml:space="preserve">战力：0.7/必成：8      </t>
        </is>
      </c>
      <c r="F283" s="124" t="n"/>
      <c r="G283" s="340" t="inlineStr">
        <is>
          <t xml:space="preserve">战力：1.4/必成：60    </t>
        </is>
      </c>
      <c r="H283" s="124" t="n"/>
      <c r="I283" s="340" t="inlineStr">
        <is>
          <t xml:space="preserve">战力：2.5/必成：448  </t>
        </is>
      </c>
      <c r="J283" s="124" t="n"/>
      <c r="K283" s="340" t="inlineStr">
        <is>
          <t>战力：4.2/必成：1335</t>
        </is>
      </c>
      <c r="L283" s="124" t="n"/>
      <c r="M283" s="340" t="inlineStr">
        <is>
          <t>战力：7.0</t>
        </is>
      </c>
      <c r="N283" s="124" t="n"/>
      <c r="O283" s="1478" t="inlineStr">
        <is>
          <t>x</t>
        </is>
      </c>
    </row>
    <row r="284" ht="24" customHeight="1">
      <c r="A284" s="11" t="n"/>
      <c r="B284" s="11" t="n"/>
      <c r="C284" s="83" t="inlineStr">
        <is>
          <t>基础伤害4</t>
        </is>
      </c>
      <c r="D284" s="130" t="n"/>
      <c r="E284" s="83" t="inlineStr">
        <is>
          <t>基础伤害8/命中3.0%</t>
        </is>
      </c>
      <c r="F284" s="130" t="n"/>
      <c r="G284" s="83" t="inlineStr">
        <is>
          <t>基础伤害16/命中6.0%</t>
        </is>
      </c>
      <c r="H284" s="130" t="n"/>
      <c r="I284" s="83" t="inlineStr">
        <is>
          <t>基础伤害28/命中10.5%</t>
        </is>
      </c>
      <c r="J284" s="130" t="n"/>
      <c r="K284" s="83" t="inlineStr">
        <is>
          <t>基础伤害48/命中18.0%</t>
        </is>
      </c>
      <c r="L284" s="130" t="n"/>
      <c r="M284" s="83" t="inlineStr">
        <is>
          <t>基础伤害80/命中30.0%</t>
        </is>
      </c>
      <c r="N284" s="130" t="n"/>
      <c r="O284" s="1479" t="n"/>
    </row>
    <row r="285" ht="24" customHeight="1">
      <c r="A285" s="11" t="n"/>
      <c r="B285" s="16" t="n"/>
      <c r="C285" s="1480" t="inlineStr">
        <is>
          <t>x</t>
        </is>
      </c>
      <c r="D285" s="410" t="n"/>
      <c r="E285" s="1480" t="inlineStr">
        <is>
          <t>x</t>
        </is>
      </c>
      <c r="F285" s="410" t="n"/>
      <c r="G285" s="1480" t="inlineStr">
        <is>
          <t>x</t>
        </is>
      </c>
      <c r="H285" s="410" t="n"/>
      <c r="I285" s="343" t="inlineStr">
        <is>
          <t>降敌速度5%2回合</t>
        </is>
      </c>
      <c r="J285" s="410" t="n"/>
      <c r="K285" s="343" t="inlineStr">
        <is>
          <t>降敌速度7%2回合</t>
        </is>
      </c>
      <c r="L285" s="410" t="n"/>
      <c r="M285" s="343" t="inlineStr">
        <is>
          <t>降敌速度10%2回合</t>
        </is>
      </c>
      <c r="N285" s="410" t="n"/>
      <c r="O285" s="1481" t="n"/>
    </row>
    <row r="286" ht="24" customHeight="1">
      <c r="A286" s="11" t="n"/>
      <c r="B286" s="740" t="inlineStr">
        <is>
          <t>龙卷风</t>
        </is>
      </c>
      <c r="C286" s="340" t="inlineStr">
        <is>
          <t xml:space="preserve">战力：0.4/必成：2      </t>
        </is>
      </c>
      <c r="D286" s="124" t="n"/>
      <c r="E286" s="340" t="inlineStr">
        <is>
          <t xml:space="preserve">战力：0.7/必成：8      </t>
        </is>
      </c>
      <c r="F286" s="124" t="n"/>
      <c r="G286" s="340" t="inlineStr">
        <is>
          <t xml:space="preserve">战力：1.4/必成：60    </t>
        </is>
      </c>
      <c r="H286" s="124" t="n"/>
      <c r="I286" s="340" t="inlineStr">
        <is>
          <t xml:space="preserve">战力：2.5/必成：448  </t>
        </is>
      </c>
      <c r="J286" s="124" t="n"/>
      <c r="K286" s="340" t="inlineStr">
        <is>
          <t>战力：4.2/必成：1335</t>
        </is>
      </c>
      <c r="L286" s="124" t="n"/>
      <c r="M286" s="340" t="inlineStr">
        <is>
          <t>战力：7.0</t>
        </is>
      </c>
      <c r="N286" s="124" t="n"/>
      <c r="O286" s="1478" t="inlineStr">
        <is>
          <t>x</t>
        </is>
      </c>
    </row>
    <row r="287" ht="24" customHeight="1">
      <c r="A287" s="11" t="n"/>
      <c r="B287" s="11" t="n"/>
      <c r="C287" s="83" t="inlineStr">
        <is>
          <t>基础伤害4</t>
        </is>
      </c>
      <c r="D287" s="130" t="n"/>
      <c r="E287" s="83" t="inlineStr">
        <is>
          <t>基础伤害8/命中3.0%</t>
        </is>
      </c>
      <c r="F287" s="130" t="n"/>
      <c r="G287" s="83" t="inlineStr">
        <is>
          <t>基础伤害16/命中6.0%</t>
        </is>
      </c>
      <c r="H287" s="130" t="n"/>
      <c r="I287" s="83" t="inlineStr">
        <is>
          <t>基础伤害28/命中10.5%</t>
        </is>
      </c>
      <c r="J287" s="130" t="n"/>
      <c r="K287" s="83" t="inlineStr">
        <is>
          <t>基础伤害48/命中18.0%</t>
        </is>
      </c>
      <c r="L287" s="130" t="n"/>
      <c r="M287" s="83" t="inlineStr">
        <is>
          <t>基础伤害80/命中30.0%</t>
        </is>
      </c>
      <c r="N287" s="130" t="n"/>
      <c r="O287" s="1479" t="n"/>
    </row>
    <row r="288" ht="24" customHeight="1">
      <c r="A288" s="11" t="n"/>
      <c r="B288" s="16" t="n"/>
      <c r="C288" s="1480" t="inlineStr">
        <is>
          <t>x</t>
        </is>
      </c>
      <c r="D288" s="410" t="n"/>
      <c r="E288" s="1480" t="inlineStr">
        <is>
          <t>x</t>
        </is>
      </c>
      <c r="F288" s="410" t="n"/>
      <c r="G288" s="1480" t="inlineStr">
        <is>
          <t>x</t>
        </is>
      </c>
      <c r="H288" s="410" t="n"/>
      <c r="I288" s="343" t="inlineStr">
        <is>
          <t>敏高增伤5%</t>
        </is>
      </c>
      <c r="J288" s="410" t="n"/>
      <c r="K288" s="343" t="inlineStr">
        <is>
          <t>敏高增伤10%</t>
        </is>
      </c>
      <c r="L288" s="410" t="n"/>
      <c r="M288" s="343" t="inlineStr">
        <is>
          <t>敏高增伤30%</t>
        </is>
      </c>
      <c r="N288" s="410" t="n"/>
      <c r="O288" s="1481" t="n"/>
    </row>
    <row r="289" ht="24" customHeight="1">
      <c r="A289" s="11" t="n"/>
      <c r="B289" s="740" t="inlineStr">
        <is>
          <t>企鹅挠痒</t>
        </is>
      </c>
      <c r="C289" s="340" t="inlineStr">
        <is>
          <t xml:space="preserve">战力：0.4/必成：2      </t>
        </is>
      </c>
      <c r="D289" s="124" t="n"/>
      <c r="E289" s="340" t="inlineStr">
        <is>
          <t xml:space="preserve">战力：0.7/必成：8      </t>
        </is>
      </c>
      <c r="F289" s="124" t="n"/>
      <c r="G289" s="340" t="inlineStr">
        <is>
          <t xml:space="preserve">战力：1.4/必成：60    </t>
        </is>
      </c>
      <c r="H289" s="124" t="n"/>
      <c r="I289" s="340" t="inlineStr">
        <is>
          <t xml:space="preserve">战力：2.5/必成：448  </t>
        </is>
      </c>
      <c r="J289" s="124" t="n"/>
      <c r="K289" s="340" t="inlineStr">
        <is>
          <t>战力：4.2/必成：1335</t>
        </is>
      </c>
      <c r="L289" s="124" t="n"/>
      <c r="M289" s="340" t="inlineStr">
        <is>
          <t>战力：7.0</t>
        </is>
      </c>
      <c r="N289" s="124" t="n"/>
      <c r="O289" s="1478" t="inlineStr">
        <is>
          <t>x</t>
        </is>
      </c>
    </row>
    <row r="290" ht="24" customHeight="1">
      <c r="A290" s="11" t="n"/>
      <c r="B290" s="11" t="n"/>
      <c r="C290" s="83" t="inlineStr">
        <is>
          <t>命中1.5%</t>
        </is>
      </c>
      <c r="D290" s="130" t="n"/>
      <c r="E290" s="83" t="inlineStr">
        <is>
          <t>命中3.0%</t>
        </is>
      </c>
      <c r="F290" s="130" t="n"/>
      <c r="G290" s="83" t="inlineStr">
        <is>
          <t>命中6.0%</t>
        </is>
      </c>
      <c r="H290" s="130" t="n"/>
      <c r="I290" s="83" t="inlineStr">
        <is>
          <t>命中10.5%</t>
        </is>
      </c>
      <c r="J290" s="130" t="n"/>
      <c r="K290" s="83" t="inlineStr">
        <is>
          <t>命中18.0%</t>
        </is>
      </c>
      <c r="L290" s="130" t="n"/>
      <c r="M290" s="83" t="inlineStr">
        <is>
          <t>命中30.0%</t>
        </is>
      </c>
      <c r="N290" s="130" t="n"/>
      <c r="O290" s="1479" t="n"/>
    </row>
    <row r="291" ht="24" customHeight="1">
      <c r="A291" s="11" t="n"/>
      <c r="B291" s="16" t="n"/>
      <c r="C291" s="343" t="inlineStr">
        <is>
          <t>降敌敏捷1%6回合</t>
        </is>
      </c>
      <c r="D291" s="410" t="n"/>
      <c r="E291" s="343" t="inlineStr">
        <is>
          <t>降敌敏捷2%6回合</t>
        </is>
      </c>
      <c r="F291" s="410" t="n"/>
      <c r="G291" s="343" t="inlineStr">
        <is>
          <t>降敌敏捷3%6回合</t>
        </is>
      </c>
      <c r="H291" s="410" t="n"/>
      <c r="I291" s="343" t="inlineStr">
        <is>
          <t>降敌敏捷5%6回合</t>
        </is>
      </c>
      <c r="J291" s="410" t="n"/>
      <c r="K291" s="343" t="inlineStr">
        <is>
          <t>降敌敏捷10%6回合</t>
        </is>
      </c>
      <c r="L291" s="410" t="n"/>
      <c r="M291" s="343" t="inlineStr">
        <is>
          <t>降敌敏捷20%6回合</t>
        </is>
      </c>
      <c r="N291" s="410" t="n"/>
      <c r="O291" s="1481" t="n"/>
    </row>
    <row r="292" ht="24" customHeight="1">
      <c r="A292" s="11" t="n"/>
      <c r="B292" s="740" t="inlineStr">
        <is>
          <t>天残脚</t>
        </is>
      </c>
      <c r="C292" s="1484" t="inlineStr">
        <is>
          <t xml:space="preserve">战力：0.4/必成：2      </t>
        </is>
      </c>
      <c r="D292" s="4" t="n"/>
      <c r="E292" s="340" t="inlineStr">
        <is>
          <t xml:space="preserve">战力：0.9/必成：10    </t>
        </is>
      </c>
      <c r="F292" s="124" t="n"/>
      <c r="G292" s="340" t="inlineStr">
        <is>
          <t xml:space="preserve">战力：1.7/必成：80    </t>
        </is>
      </c>
      <c r="H292" s="124" t="n"/>
      <c r="I292" s="340" t="inlineStr">
        <is>
          <t xml:space="preserve">战力：3.0/必成：536  </t>
        </is>
      </c>
      <c r="J292" s="124" t="n"/>
      <c r="K292" s="340" t="inlineStr">
        <is>
          <t>战力：5.1/必成：1540</t>
        </is>
      </c>
      <c r="L292" s="124" t="n"/>
      <c r="M292" s="340" t="inlineStr">
        <is>
          <t>战力：8.5</t>
        </is>
      </c>
      <c r="N292" s="124" t="n"/>
      <c r="O292" s="1478" t="inlineStr">
        <is>
          <t>x</t>
        </is>
      </c>
    </row>
    <row r="293" ht="24" customHeight="1">
      <c r="A293" s="11" t="n"/>
      <c r="B293" s="11" t="n"/>
      <c r="C293" s="83" t="inlineStr">
        <is>
          <t>基础伤害5</t>
        </is>
      </c>
      <c r="D293" s="130" t="n"/>
      <c r="E293" s="83" t="inlineStr">
        <is>
          <t>基础伤害10/暴击3.5%</t>
        </is>
      </c>
      <c r="F293" s="130" t="n"/>
      <c r="G293" s="83" t="inlineStr">
        <is>
          <t>基础伤害20/暴击7.0%</t>
        </is>
      </c>
      <c r="H293" s="130" t="n"/>
      <c r="I293" s="83" t="inlineStr">
        <is>
          <t>基础伤害35/暴击12.3%</t>
        </is>
      </c>
      <c r="J293" s="130" t="n"/>
      <c r="K293" s="83" t="inlineStr">
        <is>
          <t>基础伤害60/暴击21.0%</t>
        </is>
      </c>
      <c r="L293" s="130" t="n"/>
      <c r="M293" s="83" t="inlineStr">
        <is>
          <t>基础伤害100/暴击35.0%</t>
        </is>
      </c>
      <c r="N293" s="130" t="n"/>
      <c r="O293" s="1479" t="n"/>
    </row>
    <row r="294" ht="24" customHeight="1">
      <c r="A294" s="11" t="n"/>
      <c r="B294" s="16" t="n"/>
      <c r="C294" s="1480" t="inlineStr">
        <is>
          <t>x</t>
        </is>
      </c>
      <c r="D294" s="410" t="n"/>
      <c r="E294" s="1480" t="inlineStr">
        <is>
          <t>x</t>
        </is>
      </c>
      <c r="F294" s="410" t="n"/>
      <c r="G294" s="1480" t="inlineStr">
        <is>
          <t>x</t>
        </is>
      </c>
      <c r="H294" s="410" t="n"/>
      <c r="I294" s="343" t="inlineStr">
        <is>
          <t>力高增伤5%</t>
        </is>
      </c>
      <c r="J294" s="410" t="n"/>
      <c r="K294" s="343" t="inlineStr">
        <is>
          <t>力高增伤10%</t>
        </is>
      </c>
      <c r="L294" s="410" t="n"/>
      <c r="M294" s="343" t="inlineStr">
        <is>
          <t>力高增伤30%</t>
        </is>
      </c>
      <c r="N294" s="410" t="n"/>
      <c r="O294" s="1481" t="n"/>
    </row>
    <row r="295" ht="24" customHeight="1">
      <c r="A295" s="11" t="n"/>
      <c r="B295" s="740" t="inlineStr">
        <is>
          <t>天使之翼</t>
        </is>
      </c>
      <c r="C295" s="1484" t="inlineStr">
        <is>
          <t xml:space="preserve">战力：0.4/必成：2      </t>
        </is>
      </c>
      <c r="D295" s="4" t="n"/>
      <c r="E295" s="340" t="inlineStr">
        <is>
          <t xml:space="preserve">战力：0.9/必成：10    </t>
        </is>
      </c>
      <c r="F295" s="124" t="n"/>
      <c r="G295" s="340" t="inlineStr">
        <is>
          <t xml:space="preserve">战力：1.7/必成：80    </t>
        </is>
      </c>
      <c r="H295" s="124" t="n"/>
      <c r="I295" s="340" t="inlineStr">
        <is>
          <t xml:space="preserve">战力：3.0/必成：536  </t>
        </is>
      </c>
      <c r="J295" s="124" t="n"/>
      <c r="K295" s="340" t="inlineStr">
        <is>
          <t>战力：5.1/必成：1540</t>
        </is>
      </c>
      <c r="L295" s="124" t="n"/>
      <c r="M295" s="340" t="inlineStr">
        <is>
          <t>战力：8.5</t>
        </is>
      </c>
      <c r="N295" s="124" t="n"/>
      <c r="O295" s="1478" t="inlineStr">
        <is>
          <t>x</t>
        </is>
      </c>
    </row>
    <row r="296" ht="24" customHeight="1">
      <c r="A296" s="11" t="n"/>
      <c r="B296" s="11" t="n"/>
      <c r="C296" s="83" t="inlineStr">
        <is>
          <t>基础伤害5</t>
        </is>
      </c>
      <c r="D296" s="130" t="n"/>
      <c r="E296" s="83" t="inlineStr">
        <is>
          <t>基础伤害10/暴击3.5%</t>
        </is>
      </c>
      <c r="F296" s="130" t="n"/>
      <c r="G296" s="83" t="inlineStr">
        <is>
          <t>基础伤害20/暴击7.0%</t>
        </is>
      </c>
      <c r="H296" s="130" t="n"/>
      <c r="I296" s="83" t="inlineStr">
        <is>
          <t>基础伤害35/暴击12.3%</t>
        </is>
      </c>
      <c r="J296" s="130" t="n"/>
      <c r="K296" s="83" t="inlineStr">
        <is>
          <t>基础伤害60/暴击21.0%</t>
        </is>
      </c>
      <c r="L296" s="130" t="n"/>
      <c r="M296" s="83" t="inlineStr">
        <is>
          <t>基础伤害100/暴击35.0%</t>
        </is>
      </c>
      <c r="N296" s="130" t="n"/>
      <c r="O296" s="1479" t="n"/>
    </row>
    <row r="297" ht="24" customHeight="1">
      <c r="A297" s="11" t="n"/>
      <c r="B297" s="16" t="n"/>
      <c r="C297" s="1480" t="inlineStr">
        <is>
          <t>x</t>
        </is>
      </c>
      <c r="D297" s="410" t="n"/>
      <c r="E297" s="1480" t="inlineStr">
        <is>
          <t>x</t>
        </is>
      </c>
      <c r="F297" s="410" t="n"/>
      <c r="G297" s="1480" t="inlineStr">
        <is>
          <t>x</t>
        </is>
      </c>
      <c r="H297" s="410" t="n"/>
      <c r="I297" s="343" t="inlineStr">
        <is>
          <t>敏高增伤5%</t>
        </is>
      </c>
      <c r="J297" s="410" t="n"/>
      <c r="K297" s="343" t="inlineStr">
        <is>
          <t>敏高增伤10%</t>
        </is>
      </c>
      <c r="L297" s="410" t="n"/>
      <c r="M297" s="343" t="inlineStr">
        <is>
          <t>敏高增伤30%</t>
        </is>
      </c>
      <c r="N297" s="410" t="n"/>
      <c r="O297" s="1481" t="n"/>
    </row>
    <row r="298" ht="24" customHeight="1">
      <c r="A298" s="11" t="n"/>
      <c r="B298" s="740" t="inlineStr">
        <is>
          <t>疾风步</t>
        </is>
      </c>
      <c r="C298" s="1484" t="inlineStr">
        <is>
          <t xml:space="preserve">战力：0.4/必成：2      </t>
        </is>
      </c>
      <c r="D298" s="4" t="n"/>
      <c r="E298" s="340" t="inlineStr">
        <is>
          <t xml:space="preserve">战力：0.9/必成：10    </t>
        </is>
      </c>
      <c r="F298" s="124" t="n"/>
      <c r="G298" s="340" t="inlineStr">
        <is>
          <t xml:space="preserve">战力：1.7/必成：80    </t>
        </is>
      </c>
      <c r="H298" s="124" t="n"/>
      <c r="I298" s="340" t="inlineStr">
        <is>
          <t xml:space="preserve">战力：3.0/必成：536  </t>
        </is>
      </c>
      <c r="J298" s="124" t="n"/>
      <c r="K298" s="340" t="inlineStr">
        <is>
          <t>战力：5.1/必成：1540</t>
        </is>
      </c>
      <c r="L298" s="124" t="n"/>
      <c r="M298" s="340" t="inlineStr">
        <is>
          <t>战力：8.5</t>
        </is>
      </c>
      <c r="N298" s="124" t="n"/>
      <c r="O298" s="1478" t="inlineStr">
        <is>
          <t>x</t>
        </is>
      </c>
    </row>
    <row r="299" ht="24" customHeight="1">
      <c r="A299" s="11" t="n"/>
      <c r="B299" s="11" t="n"/>
      <c r="C299" s="83" t="inlineStr">
        <is>
          <t>基础伤害5</t>
        </is>
      </c>
      <c r="D299" s="130" t="n"/>
      <c r="E299" s="83" t="inlineStr">
        <is>
          <t>基础伤害10/命中3.5%</t>
        </is>
      </c>
      <c r="F299" s="130" t="n"/>
      <c r="G299" s="83" t="inlineStr">
        <is>
          <t>基础伤害20/命中7.0%</t>
        </is>
      </c>
      <c r="H299" s="130" t="n"/>
      <c r="I299" s="83" t="inlineStr">
        <is>
          <t>基础伤害35/命中12.3%</t>
        </is>
      </c>
      <c r="J299" s="130" t="n"/>
      <c r="K299" s="83" t="inlineStr">
        <is>
          <t>基础伤害60/命中21.0%</t>
        </is>
      </c>
      <c r="L299" s="130" t="n"/>
      <c r="M299" s="83" t="inlineStr">
        <is>
          <t>基础伤害100/命中35.0%</t>
        </is>
      </c>
      <c r="N299" s="130" t="n"/>
      <c r="O299" s="1479" t="n"/>
    </row>
    <row r="300" ht="24" customHeight="1">
      <c r="A300" s="11" t="n"/>
      <c r="B300" s="16" t="n"/>
      <c r="C300" s="1480" t="inlineStr">
        <is>
          <t>x</t>
        </is>
      </c>
      <c r="D300" s="410" t="n"/>
      <c r="E300" s="1480" t="inlineStr">
        <is>
          <t>x</t>
        </is>
      </c>
      <c r="F300" s="410" t="n"/>
      <c r="G300" s="1480" t="inlineStr">
        <is>
          <t>x</t>
        </is>
      </c>
      <c r="H300" s="410" t="n"/>
      <c r="I300" s="343" t="inlineStr">
        <is>
          <t>速高增伤5%</t>
        </is>
      </c>
      <c r="J300" s="410" t="n"/>
      <c r="K300" s="343" t="inlineStr">
        <is>
          <t>速高增伤10%</t>
        </is>
      </c>
      <c r="L300" s="410" t="n"/>
      <c r="M300" s="343" t="inlineStr">
        <is>
          <t>速高增伤30%</t>
        </is>
      </c>
      <c r="N300" s="410" t="n"/>
      <c r="O300" s="1481" t="n"/>
    </row>
    <row r="301" ht="24" customHeight="1">
      <c r="A301" s="11" t="n"/>
      <c r="B301" s="740" t="inlineStr">
        <is>
          <t>势如暴雨</t>
        </is>
      </c>
      <c r="C301" s="1484" t="inlineStr">
        <is>
          <t xml:space="preserve">战力：0.4/必成：2      </t>
        </is>
      </c>
      <c r="D301" s="4" t="n"/>
      <c r="E301" s="340" t="inlineStr">
        <is>
          <t xml:space="preserve">战力：0.9/必成：10    </t>
        </is>
      </c>
      <c r="F301" s="124" t="n"/>
      <c r="G301" s="340" t="inlineStr">
        <is>
          <t xml:space="preserve">战力：1.7/必成：80    </t>
        </is>
      </c>
      <c r="H301" s="124" t="n"/>
      <c r="I301" s="340" t="inlineStr">
        <is>
          <t xml:space="preserve">战力：3.0/必成：536  </t>
        </is>
      </c>
      <c r="J301" s="124" t="n"/>
      <c r="K301" s="340" t="inlineStr">
        <is>
          <t>战力：5.1/必成：1540</t>
        </is>
      </c>
      <c r="L301" s="124" t="n"/>
      <c r="M301" s="340" t="inlineStr">
        <is>
          <t>战力：8.5</t>
        </is>
      </c>
      <c r="N301" s="124" t="n"/>
      <c r="O301" s="1478" t="inlineStr">
        <is>
          <t>x</t>
        </is>
      </c>
    </row>
    <row r="302" ht="24" customHeight="1">
      <c r="A302" s="11" t="n"/>
      <c r="B302" s="11" t="n"/>
      <c r="C302" s="83" t="inlineStr">
        <is>
          <t>基础伤害5</t>
        </is>
      </c>
      <c r="D302" s="130" t="n"/>
      <c r="E302" s="83" t="inlineStr">
        <is>
          <t>基础伤害10/命中3.5%</t>
        </is>
      </c>
      <c r="F302" s="130" t="n"/>
      <c r="G302" s="83" t="inlineStr">
        <is>
          <t>基础伤害20/命中7.0%</t>
        </is>
      </c>
      <c r="H302" s="130" t="n"/>
      <c r="I302" s="83" t="inlineStr">
        <is>
          <t>基础伤害35/命中12.3%</t>
        </is>
      </c>
      <c r="J302" s="130" t="n"/>
      <c r="K302" s="83" t="inlineStr">
        <is>
          <t>基础伤害60/命中21.0%</t>
        </is>
      </c>
      <c r="L302" s="130" t="n"/>
      <c r="M302" s="83" t="inlineStr">
        <is>
          <t>基础伤害100/命中35.0%</t>
        </is>
      </c>
      <c r="N302" s="130" t="n"/>
      <c r="O302" s="1479" t="n"/>
    </row>
    <row r="303" ht="24" customHeight="1">
      <c r="A303" s="11" t="n"/>
      <c r="B303" s="16" t="n"/>
      <c r="C303" s="883" t="inlineStr">
        <is>
          <t>x</t>
        </is>
      </c>
      <c r="D303" s="136" t="n"/>
      <c r="E303" s="883" t="inlineStr">
        <is>
          <t>x</t>
        </is>
      </c>
      <c r="F303" s="136" t="n"/>
      <c r="G303" s="883" t="inlineStr">
        <is>
          <t>x</t>
        </is>
      </c>
      <c r="H303" s="136" t="n"/>
      <c r="I303" s="90" t="inlineStr">
        <is>
          <t>降敌闪避5%2回合</t>
        </is>
      </c>
      <c r="J303" s="136" t="n"/>
      <c r="K303" s="90" t="inlineStr">
        <is>
          <t>降敌闪避10%2回合</t>
        </is>
      </c>
      <c r="L303" s="136" t="n"/>
      <c r="M303" s="90" t="inlineStr">
        <is>
          <t>降敌闪避30%2回合</t>
        </is>
      </c>
      <c r="N303" s="136" t="n"/>
      <c r="O303" s="1481" t="n"/>
    </row>
    <row r="304">
      <c r="A304" s="1444" t="inlineStr"/>
    </row>
    <row r="305" ht="24" customHeight="1">
      <c r="A305" s="202" t="inlineStr">
        <is>
          <t>仙化</t>
        </is>
      </c>
      <c r="B305" s="311" t="inlineStr">
        <is>
          <t>名称</t>
        </is>
      </c>
      <c r="C305" s="1477" t="inlineStr">
        <is>
          <t>0星</t>
        </is>
      </c>
      <c r="D305" s="120" t="n"/>
      <c r="E305" s="1477" t="inlineStr">
        <is>
          <t>1星</t>
        </is>
      </c>
      <c r="F305" s="120" t="n"/>
      <c r="G305" s="1501" t="inlineStr">
        <is>
          <t>2星</t>
        </is>
      </c>
      <c r="H305" s="3" t="n"/>
      <c r="I305" s="1477" t="inlineStr">
        <is>
          <t>3星</t>
        </is>
      </c>
      <c r="J305" s="120" t="n"/>
      <c r="K305" s="1501" t="inlineStr">
        <is>
          <t>4星</t>
        </is>
      </c>
      <c r="L305" s="3" t="n"/>
      <c r="M305" s="1477" t="inlineStr">
        <is>
          <t>5星</t>
        </is>
      </c>
      <c r="N305" s="120" t="n"/>
    </row>
    <row r="306" ht="24" customHeight="1">
      <c r="A306" s="1333" t="inlineStr">
        <is>
          <t>特殊技能
14个</t>
        </is>
      </c>
      <c r="B306" s="1085" t="inlineStr">
        <is>
          <t>第六感</t>
        </is>
      </c>
      <c r="C306" s="340" t="inlineStr">
        <is>
          <t xml:space="preserve">战力：0.3/必成：2      </t>
        </is>
      </c>
      <c r="D306" s="124" t="n"/>
      <c r="E306" s="340" t="inlineStr">
        <is>
          <t xml:space="preserve">战力：0.6/必成：6      </t>
        </is>
      </c>
      <c r="F306" s="124" t="n"/>
      <c r="G306" s="340" t="inlineStr">
        <is>
          <t xml:space="preserve">战力：1.2/必成：50    </t>
        </is>
      </c>
      <c r="H306" s="124" t="n"/>
      <c r="I306" s="340" t="inlineStr">
        <is>
          <t xml:space="preserve">战力：2.1/必成：364  </t>
        </is>
      </c>
      <c r="J306" s="124" t="n"/>
      <c r="K306" s="340" t="inlineStr">
        <is>
          <t>战力：3.6/必成：1255</t>
        </is>
      </c>
      <c r="L306" s="124" t="n"/>
      <c r="M306" s="340" t="inlineStr">
        <is>
          <t>战力：6.0</t>
        </is>
      </c>
      <c r="N306" s="124" t="n"/>
      <c r="O306" s="1478" t="inlineStr">
        <is>
          <t>x</t>
        </is>
      </c>
    </row>
    <row r="307" ht="24" customHeight="1">
      <c r="A307" s="414" t="n"/>
      <c r="B307" s="158" t="n"/>
      <c r="C307" s="343" t="inlineStr">
        <is>
          <t>反击命中1%</t>
        </is>
      </c>
      <c r="D307" s="410" t="n"/>
      <c r="E307" s="343" t="inlineStr">
        <is>
          <t>反击命中3%</t>
        </is>
      </c>
      <c r="F307" s="410" t="n"/>
      <c r="G307" s="343" t="inlineStr">
        <is>
          <t>反击命中6%</t>
        </is>
      </c>
      <c r="H307" s="410" t="n"/>
      <c r="I307" s="343" t="inlineStr">
        <is>
          <t>反击命中10%</t>
        </is>
      </c>
      <c r="J307" s="410" t="n"/>
      <c r="K307" s="343" t="inlineStr">
        <is>
          <t>反击命中15%</t>
        </is>
      </c>
      <c r="L307" s="410" t="n"/>
      <c r="M307" s="343" t="inlineStr">
        <is>
          <t>反击命中30%</t>
        </is>
      </c>
      <c r="N307" s="410" t="n"/>
      <c r="O307" s="1481" t="n"/>
    </row>
    <row r="308" ht="24" customHeight="1">
      <c r="A308" s="414" t="n"/>
      <c r="B308" s="1085" t="inlineStr">
        <is>
          <t>缴械</t>
        </is>
      </c>
      <c r="C308" s="340" t="inlineStr">
        <is>
          <t xml:space="preserve">战力：0.3/必成：2      </t>
        </is>
      </c>
      <c r="D308" s="124" t="n"/>
      <c r="E308" s="340" t="inlineStr">
        <is>
          <t xml:space="preserve">战力：0.6/必成：6      </t>
        </is>
      </c>
      <c r="F308" s="124" t="n"/>
      <c r="G308" s="340" t="inlineStr">
        <is>
          <t xml:space="preserve">战力：1.2/必成：50    </t>
        </is>
      </c>
      <c r="H308" s="124" t="n"/>
      <c r="I308" s="340" t="inlineStr">
        <is>
          <t xml:space="preserve">战力：2.1/必成：364  </t>
        </is>
      </c>
      <c r="J308" s="124" t="n"/>
      <c r="K308" s="340" t="inlineStr">
        <is>
          <t>战力：3.6/必成：1255</t>
        </is>
      </c>
      <c r="L308" s="124" t="n"/>
      <c r="M308" s="340" t="inlineStr">
        <is>
          <t>战力：6.0</t>
        </is>
      </c>
      <c r="N308" s="124" t="n"/>
      <c r="O308" s="1478" t="inlineStr">
        <is>
          <t>x</t>
        </is>
      </c>
    </row>
    <row r="309" ht="24" customHeight="1">
      <c r="A309" s="414" t="n"/>
      <c r="B309" s="158" t="n"/>
      <c r="C309" s="343" t="inlineStr">
        <is>
          <t>本回合武器暴击1%</t>
        </is>
      </c>
      <c r="D309" s="410" t="n"/>
      <c r="E309" s="343" t="inlineStr">
        <is>
          <t>本回合武器暴击3%</t>
        </is>
      </c>
      <c r="F309" s="410" t="n"/>
      <c r="G309" s="343" t="inlineStr">
        <is>
          <t>本回合武器暴击9%</t>
        </is>
      </c>
      <c r="H309" s="410" t="n"/>
      <c r="I309" s="343" t="inlineStr">
        <is>
          <t>本回合武器暴击18%</t>
        </is>
      </c>
      <c r="J309" s="410" t="n"/>
      <c r="K309" s="343" t="inlineStr">
        <is>
          <t>本回合武器暴击30%</t>
        </is>
      </c>
      <c r="L309" s="410" t="n"/>
      <c r="M309" s="343" t="inlineStr">
        <is>
          <t>本回合武器暴击50%</t>
        </is>
      </c>
      <c r="N309" s="410" t="n"/>
      <c r="O309" s="1481" t="n"/>
    </row>
    <row r="310" ht="24" customHeight="1">
      <c r="A310" s="414" t="n"/>
      <c r="B310" s="740" t="inlineStr">
        <is>
          <t>师傅驾到</t>
        </is>
      </c>
      <c r="C310" s="340" t="inlineStr">
        <is>
          <t xml:space="preserve">战力：0.4/必成：2      </t>
        </is>
      </c>
      <c r="D310" s="124" t="n"/>
      <c r="E310" s="340" t="inlineStr">
        <is>
          <t xml:space="preserve">战力：0.7/必成：8      </t>
        </is>
      </c>
      <c r="F310" s="124" t="n"/>
      <c r="G310" s="340" t="inlineStr">
        <is>
          <t xml:space="preserve">战力：1.4/必成：60    </t>
        </is>
      </c>
      <c r="H310" s="124" t="n"/>
      <c r="I310" s="340" t="inlineStr">
        <is>
          <t xml:space="preserve">战力：2.5/必成：448  </t>
        </is>
      </c>
      <c r="J310" s="124" t="n"/>
      <c r="K310" s="340" t="inlineStr">
        <is>
          <t>战力：4.2/必成：1335</t>
        </is>
      </c>
      <c r="L310" s="124" t="n"/>
      <c r="M310" s="340" t="inlineStr">
        <is>
          <t>战力：7.0</t>
        </is>
      </c>
      <c r="N310" s="124" t="n"/>
      <c r="O310" s="1478" t="inlineStr">
        <is>
          <t>x</t>
        </is>
      </c>
    </row>
    <row r="311" ht="24" customHeight="1">
      <c r="A311" s="414" t="n"/>
      <c r="B311" s="16" t="n"/>
      <c r="C311" s="343" t="inlineStr">
        <is>
          <t>回血比例1%</t>
        </is>
      </c>
      <c r="D311" s="410" t="n"/>
      <c r="E311" s="343" t="inlineStr">
        <is>
          <t>回血比例2%</t>
        </is>
      </c>
      <c r="F311" s="410" t="n"/>
      <c r="G311" s="343" t="inlineStr">
        <is>
          <t>回血比例3%</t>
        </is>
      </c>
      <c r="H311" s="410" t="n"/>
      <c r="I311" s="343" t="inlineStr">
        <is>
          <t>回血比例5%</t>
        </is>
      </c>
      <c r="J311" s="410" t="n"/>
      <c r="K311" s="343" t="inlineStr">
        <is>
          <t>回血比例7%</t>
        </is>
      </c>
      <c r="L311" s="410" t="n"/>
      <c r="M311" s="343" t="inlineStr">
        <is>
          <t>回血比例10%</t>
        </is>
      </c>
      <c r="N311" s="410" t="n"/>
      <c r="O311" s="1481" t="n"/>
    </row>
    <row r="312" ht="24" customHeight="1">
      <c r="A312" s="414" t="n"/>
      <c r="B312" s="740" t="inlineStr">
        <is>
          <t>残影</t>
        </is>
      </c>
      <c r="C312" s="340" t="inlineStr">
        <is>
          <t xml:space="preserve">战力：0.4/必成：2      </t>
        </is>
      </c>
      <c r="D312" s="124" t="n"/>
      <c r="E312" s="340" t="inlineStr">
        <is>
          <t xml:space="preserve">战力：0.7/必成：8      </t>
        </is>
      </c>
      <c r="F312" s="124" t="n"/>
      <c r="G312" s="340" t="inlineStr">
        <is>
          <t xml:space="preserve">战力：1.4/必成：60    </t>
        </is>
      </c>
      <c r="H312" s="124" t="n"/>
      <c r="I312" s="340" t="inlineStr">
        <is>
          <t xml:space="preserve">战力：2.5/必成：448  </t>
        </is>
      </c>
      <c r="J312" s="124" t="n"/>
      <c r="K312" s="340" t="inlineStr">
        <is>
          <t>战力：4.2/必成：1335</t>
        </is>
      </c>
      <c r="L312" s="124" t="n"/>
      <c r="M312" s="340" t="inlineStr">
        <is>
          <t>战力：7.0</t>
        </is>
      </c>
      <c r="N312" s="124" t="n"/>
      <c r="O312" s="1478" t="inlineStr">
        <is>
          <t>x</t>
        </is>
      </c>
    </row>
    <row r="313" ht="24" customHeight="1">
      <c r="A313" s="414" t="n"/>
      <c r="B313" s="16" t="n"/>
      <c r="C313" s="343" t="inlineStr">
        <is>
          <t>速度伤害1%3回合</t>
        </is>
      </c>
      <c r="D313" s="410" t="n"/>
      <c r="E313" s="343" t="inlineStr">
        <is>
          <t>速度伤害2%3回合</t>
        </is>
      </c>
      <c r="F313" s="410" t="n"/>
      <c r="G313" s="343" t="inlineStr">
        <is>
          <t>速度伤害3%3回合</t>
        </is>
      </c>
      <c r="H313" s="410" t="n"/>
      <c r="I313" s="343" t="inlineStr">
        <is>
          <t>速度伤害5%3回合</t>
        </is>
      </c>
      <c r="J313" s="410" t="n"/>
      <c r="K313" s="343" t="inlineStr">
        <is>
          <t>速度伤害7%3回合</t>
        </is>
      </c>
      <c r="L313" s="410" t="n"/>
      <c r="M313" s="343" t="inlineStr">
        <is>
          <t>速度伤害10%3回合</t>
        </is>
      </c>
      <c r="N313" s="410" t="n"/>
      <c r="O313" s="1481" t="n"/>
    </row>
    <row r="314" ht="24" customHeight="1">
      <c r="A314" s="414" t="n"/>
      <c r="B314" s="740" t="inlineStr">
        <is>
          <t>无影手</t>
        </is>
      </c>
      <c r="C314" s="340" t="inlineStr">
        <is>
          <t xml:space="preserve">战力：0.4/必成：2      </t>
        </is>
      </c>
      <c r="D314" s="124" t="n"/>
      <c r="E314" s="340" t="inlineStr">
        <is>
          <t xml:space="preserve">战力：0.7/必成：8      </t>
        </is>
      </c>
      <c r="F314" s="124" t="n"/>
      <c r="G314" s="340" t="inlineStr">
        <is>
          <t xml:space="preserve">战力：1.4/必成：60    </t>
        </is>
      </c>
      <c r="H314" s="124" t="n"/>
      <c r="I314" s="340" t="inlineStr">
        <is>
          <t xml:space="preserve">战力：2.5/必成：448  </t>
        </is>
      </c>
      <c r="J314" s="124" t="n"/>
      <c r="K314" s="340" t="inlineStr">
        <is>
          <t>战力：4.2/必成：1335</t>
        </is>
      </c>
      <c r="L314" s="124" t="n"/>
      <c r="M314" s="340" t="inlineStr">
        <is>
          <t>战力：7.0</t>
        </is>
      </c>
      <c r="N314" s="124" t="n"/>
      <c r="O314" s="1478" t="inlineStr">
        <is>
          <t>x</t>
        </is>
      </c>
    </row>
    <row r="315" ht="24" customHeight="1">
      <c r="A315" s="414" t="n"/>
      <c r="B315" s="16" t="n"/>
      <c r="C315" s="343" t="inlineStr">
        <is>
          <t>命中暴击1%2回合</t>
        </is>
      </c>
      <c r="D315" s="410" t="n"/>
      <c r="E315" s="343" t="inlineStr">
        <is>
          <t>命中暴击3%2回合</t>
        </is>
      </c>
      <c r="F315" s="410" t="n"/>
      <c r="G315" s="343" t="inlineStr">
        <is>
          <t>命中暴击5%2回合</t>
        </is>
      </c>
      <c r="H315" s="410" t="n"/>
      <c r="I315" s="343" t="inlineStr">
        <is>
          <t>命中暴击9%2回合</t>
        </is>
      </c>
      <c r="J315" s="410" t="n"/>
      <c r="K315" s="343" t="inlineStr">
        <is>
          <t>命中暴击14%2回合</t>
        </is>
      </c>
      <c r="L315" s="410" t="n"/>
      <c r="M315" s="343" t="inlineStr">
        <is>
          <t>命中暴击20%2回合</t>
        </is>
      </c>
      <c r="N315" s="410" t="n"/>
      <c r="O315" s="1481" t="n"/>
    </row>
    <row r="316" ht="24" customHeight="1">
      <c r="A316" s="414" t="n"/>
      <c r="B316" s="740" t="inlineStr">
        <is>
          <t>胶水</t>
        </is>
      </c>
      <c r="C316" s="340" t="inlineStr">
        <is>
          <t xml:space="preserve">战力：0.4/必成：2      </t>
        </is>
      </c>
      <c r="D316" s="124" t="n"/>
      <c r="E316" s="340" t="inlineStr">
        <is>
          <t xml:space="preserve">战力：0.7/必成：8      </t>
        </is>
      </c>
      <c r="F316" s="124" t="n"/>
      <c r="G316" s="340" t="inlineStr">
        <is>
          <t xml:space="preserve">战力：1.4/必成：60    </t>
        </is>
      </c>
      <c r="H316" s="124" t="n"/>
      <c r="I316" s="340" t="inlineStr">
        <is>
          <t xml:space="preserve">战力：2.5/必成：448  </t>
        </is>
      </c>
      <c r="J316" s="124" t="n"/>
      <c r="K316" s="340" t="inlineStr">
        <is>
          <t>战力：4.2/必成：1335</t>
        </is>
      </c>
      <c r="L316" s="124" t="n"/>
      <c r="M316" s="340" t="inlineStr">
        <is>
          <t>战力：7.0</t>
        </is>
      </c>
      <c r="N316" s="124" t="n"/>
      <c r="O316" s="1478" t="inlineStr">
        <is>
          <t>x</t>
        </is>
      </c>
    </row>
    <row r="317" ht="24" customHeight="1">
      <c r="A317" s="414" t="n"/>
      <c r="B317" s="16" t="n"/>
      <c r="C317" s="343" t="inlineStr">
        <is>
          <t>降敌速度1%3回合</t>
        </is>
      </c>
      <c r="D317" s="410" t="n"/>
      <c r="E317" s="343" t="inlineStr">
        <is>
          <t>降敌速度3%3回合</t>
        </is>
      </c>
      <c r="F317" s="410" t="n"/>
      <c r="G317" s="343" t="inlineStr">
        <is>
          <t>降敌速度5%3回合</t>
        </is>
      </c>
      <c r="H317" s="410" t="n"/>
      <c r="I317" s="343" t="inlineStr">
        <is>
          <t>降敌速度9%3回合</t>
        </is>
      </c>
      <c r="J317" s="410" t="n"/>
      <c r="K317" s="343" t="inlineStr">
        <is>
          <t>降敌速度14%3回合</t>
        </is>
      </c>
      <c r="L317" s="410" t="n"/>
      <c r="M317" s="343" t="inlineStr">
        <is>
          <t>降敌速度20%3回合</t>
        </is>
      </c>
      <c r="N317" s="410" t="n"/>
      <c r="O317" s="1481" t="n"/>
    </row>
    <row r="318" ht="24" customHeight="1">
      <c r="A318" s="414" t="n"/>
      <c r="B318" s="740" t="inlineStr">
        <is>
          <t>黯然一击</t>
        </is>
      </c>
      <c r="C318" s="340" t="inlineStr">
        <is>
          <t xml:space="preserve">战力：0.4/必成：2      </t>
        </is>
      </c>
      <c r="D318" s="124" t="n"/>
      <c r="E318" s="340" t="inlineStr">
        <is>
          <t xml:space="preserve">战力：0.7/必成：8      </t>
        </is>
      </c>
      <c r="F318" s="124" t="n"/>
      <c r="G318" s="340" t="inlineStr">
        <is>
          <t xml:space="preserve">战力：1.4/必成：60    </t>
        </is>
      </c>
      <c r="H318" s="124" t="n"/>
      <c r="I318" s="340" t="inlineStr">
        <is>
          <t xml:space="preserve">战力：2.5/必成：448  </t>
        </is>
      </c>
      <c r="J318" s="124" t="n"/>
      <c r="K318" s="340" t="inlineStr">
        <is>
          <t>战力：4.2/必成：1335</t>
        </is>
      </c>
      <c r="L318" s="124" t="n"/>
      <c r="M318" s="340" t="inlineStr">
        <is>
          <t>战力：7.0</t>
        </is>
      </c>
      <c r="N318" s="124" t="n"/>
      <c r="O318" s="1478" t="inlineStr">
        <is>
          <t>x</t>
        </is>
      </c>
    </row>
    <row r="319" ht="24" customHeight="1">
      <c r="A319" s="414" t="n"/>
      <c r="B319" s="16" t="n"/>
      <c r="C319" s="343" t="inlineStr">
        <is>
          <t>技能暴击1%</t>
        </is>
      </c>
      <c r="D319" s="410" t="n"/>
      <c r="E319" s="343" t="inlineStr">
        <is>
          <t>技能暴击3%</t>
        </is>
      </c>
      <c r="F319" s="410" t="n"/>
      <c r="G319" s="343" t="inlineStr">
        <is>
          <t>技能暴击6%</t>
        </is>
      </c>
      <c r="H319" s="410" t="n"/>
      <c r="I319" s="343" t="inlineStr">
        <is>
          <t>技能暴击10%</t>
        </is>
      </c>
      <c r="J319" s="410" t="n"/>
      <c r="K319" s="343" t="inlineStr">
        <is>
          <t>技能暴击15%</t>
        </is>
      </c>
      <c r="L319" s="410" t="n"/>
      <c r="M319" s="343" t="inlineStr">
        <is>
          <t>技能暴击30%</t>
        </is>
      </c>
      <c r="N319" s="410" t="n"/>
      <c r="O319" s="1481" t="n"/>
    </row>
    <row r="320" ht="24" customHeight="1">
      <c r="A320" s="414" t="n"/>
      <c r="B320" s="740" t="inlineStr">
        <is>
          <t>大海无量</t>
        </is>
      </c>
      <c r="C320" s="340" t="inlineStr">
        <is>
          <t xml:space="preserve">战力：0.4/必成：2      </t>
        </is>
      </c>
      <c r="D320" s="124" t="n"/>
      <c r="E320" s="340" t="inlineStr">
        <is>
          <t xml:space="preserve">战力：0.7/必成：8      </t>
        </is>
      </c>
      <c r="F320" s="124" t="n"/>
      <c r="G320" s="340" t="inlineStr">
        <is>
          <t xml:space="preserve">战力：1.4/必成：60    </t>
        </is>
      </c>
      <c r="H320" s="124" t="n"/>
      <c r="I320" s="340" t="inlineStr">
        <is>
          <t xml:space="preserve">战力：2.5/必成：448  </t>
        </is>
      </c>
      <c r="J320" s="124" t="n"/>
      <c r="K320" s="340" t="inlineStr">
        <is>
          <t>战力：4.2/必成：1335</t>
        </is>
      </c>
      <c r="L320" s="124" t="n"/>
      <c r="M320" s="340" t="inlineStr">
        <is>
          <t>战力：7.0</t>
        </is>
      </c>
      <c r="N320" s="124" t="n"/>
      <c r="O320" s="1478" t="inlineStr">
        <is>
          <t>x</t>
        </is>
      </c>
    </row>
    <row r="321" ht="24" customHeight="1">
      <c r="A321" s="414" t="n"/>
      <c r="B321" s="16" t="n"/>
      <c r="C321" s="343" t="inlineStr">
        <is>
          <t>反弹比例1%</t>
        </is>
      </c>
      <c r="D321" s="410" t="n"/>
      <c r="E321" s="343" t="inlineStr">
        <is>
          <t>反弹比例3%</t>
        </is>
      </c>
      <c r="F321" s="410" t="n"/>
      <c r="G321" s="343" t="inlineStr">
        <is>
          <t>反弹比例7%</t>
        </is>
      </c>
      <c r="H321" s="410" t="n"/>
      <c r="I321" s="343" t="inlineStr">
        <is>
          <t>反弹比例11%</t>
        </is>
      </c>
      <c r="J321" s="410" t="n"/>
      <c r="K321" s="343" t="inlineStr">
        <is>
          <t>反弹比例15%</t>
        </is>
      </c>
      <c r="L321" s="410" t="n"/>
      <c r="M321" s="343" t="inlineStr">
        <is>
          <t>反弹比例30%</t>
        </is>
      </c>
      <c r="N321" s="410" t="n"/>
      <c r="O321" s="1481" t="n"/>
    </row>
    <row r="322" ht="24" customHeight="1">
      <c r="A322" s="414" t="n"/>
      <c r="B322" s="740" t="inlineStr">
        <is>
          <t>气疗术</t>
        </is>
      </c>
      <c r="C322" s="340" t="inlineStr">
        <is>
          <t xml:space="preserve">战力：0.4/必成：2      </t>
        </is>
      </c>
      <c r="D322" s="124" t="n"/>
      <c r="E322" s="340" t="inlineStr">
        <is>
          <t xml:space="preserve">战力：0.7/必成：8      </t>
        </is>
      </c>
      <c r="F322" s="124" t="n"/>
      <c r="G322" s="340" t="inlineStr">
        <is>
          <t xml:space="preserve">战力：1.4/必成：60    </t>
        </is>
      </c>
      <c r="H322" s="124" t="n"/>
      <c r="I322" s="340" t="inlineStr">
        <is>
          <t xml:space="preserve">战力：2.5/必成：448  </t>
        </is>
      </c>
      <c r="J322" s="124" t="n"/>
      <c r="K322" s="340" t="inlineStr">
        <is>
          <t>战力：4.2/必成：1335</t>
        </is>
      </c>
      <c r="L322" s="124" t="n"/>
      <c r="M322" s="340" t="inlineStr">
        <is>
          <t>战力：7.0</t>
        </is>
      </c>
      <c r="N322" s="124" t="n"/>
      <c r="O322" s="1478" t="inlineStr">
        <is>
          <t>x</t>
        </is>
      </c>
    </row>
    <row r="323" ht="24" customHeight="1">
      <c r="A323" s="414" t="n"/>
      <c r="B323" s="16" t="n"/>
      <c r="C323" s="343" t="inlineStr">
        <is>
          <t>回血比例10%等级</t>
        </is>
      </c>
      <c r="D323" s="410" t="n"/>
      <c r="E323" s="343" t="inlineStr">
        <is>
          <t>回血比例20%等级</t>
        </is>
      </c>
      <c r="F323" s="410" t="n"/>
      <c r="G323" s="343" t="inlineStr">
        <is>
          <t>回血比例30%等级</t>
        </is>
      </c>
      <c r="H323" s="410" t="n"/>
      <c r="I323" s="343" t="inlineStr">
        <is>
          <t>回血比例40%等级</t>
        </is>
      </c>
      <c r="J323" s="410" t="n"/>
      <c r="K323" s="343" t="inlineStr">
        <is>
          <t>回血比例60%等级</t>
        </is>
      </c>
      <c r="L323" s="410" t="n"/>
      <c r="M323" s="343" t="inlineStr">
        <is>
          <t>回血比例100%等级</t>
        </is>
      </c>
      <c r="N323" s="410" t="n"/>
      <c r="O323" s="1481" t="n"/>
    </row>
    <row r="324" ht="24" customHeight="1">
      <c r="A324" s="414" t="n"/>
      <c r="B324" s="740" t="inlineStr">
        <is>
          <t>血祭术</t>
        </is>
      </c>
      <c r="C324" s="1484" t="inlineStr">
        <is>
          <t xml:space="preserve">战力：0.4/必成：2      </t>
        </is>
      </c>
      <c r="D324" s="4" t="n"/>
      <c r="E324" s="340" t="inlineStr">
        <is>
          <t xml:space="preserve">战力：0.9/必成：10    </t>
        </is>
      </c>
      <c r="F324" s="124" t="n"/>
      <c r="G324" s="340" t="inlineStr">
        <is>
          <t xml:space="preserve">战力：1.7/必成：80    </t>
        </is>
      </c>
      <c r="H324" s="124" t="n"/>
      <c r="I324" s="340" t="inlineStr">
        <is>
          <t xml:space="preserve">战力：3.0/必成：536  </t>
        </is>
      </c>
      <c r="J324" s="124" t="n"/>
      <c r="K324" s="340" t="inlineStr">
        <is>
          <t>战力：5.1/必成：1540</t>
        </is>
      </c>
      <c r="L324" s="124" t="n"/>
      <c r="M324" s="340" t="inlineStr">
        <is>
          <t>战力：8.5</t>
        </is>
      </c>
      <c r="N324" s="124" t="n"/>
      <c r="O324" s="1478" t="inlineStr">
        <is>
          <t>x</t>
        </is>
      </c>
    </row>
    <row r="325" ht="24" customHeight="1">
      <c r="A325" s="414" t="n"/>
      <c r="B325" s="16" t="n"/>
      <c r="C325" s="343" t="inlineStr">
        <is>
          <t>概率+1%</t>
        </is>
      </c>
      <c r="D325" s="410" t="n"/>
      <c r="E325" s="343" t="inlineStr">
        <is>
          <t>概率+2%/吸血+1%</t>
        </is>
      </c>
      <c r="F325" s="410" t="n"/>
      <c r="G325" s="343" t="inlineStr">
        <is>
          <t>概率+3%/吸血+3%</t>
        </is>
      </c>
      <c r="H325" s="410" t="n"/>
      <c r="I325" s="343" t="inlineStr">
        <is>
          <t>概率+5%/吸血+5%</t>
        </is>
      </c>
      <c r="J325" s="410" t="n"/>
      <c r="K325" s="343" t="inlineStr">
        <is>
          <t>概率+7%/吸血+9%</t>
        </is>
      </c>
      <c r="L325" s="410" t="n"/>
      <c r="M325" s="343" t="inlineStr">
        <is>
          <t>概率+10%/吸血+15%</t>
        </is>
      </c>
      <c r="N325" s="410" t="n"/>
      <c r="O325" s="1481" t="n"/>
    </row>
    <row r="326">
      <c r="A326" s="414" t="n"/>
      <c r="B326" s="740" t="inlineStr">
        <is>
          <t>霸气护体</t>
        </is>
      </c>
      <c r="C326" s="1484" t="inlineStr">
        <is>
          <t xml:space="preserve">战力：0.4/必成：2      </t>
        </is>
      </c>
      <c r="D326" s="4" t="n"/>
      <c r="E326" s="340" t="inlineStr">
        <is>
          <t xml:space="preserve">战力：0.9/必成：10    </t>
        </is>
      </c>
      <c r="F326" s="124" t="n"/>
      <c r="G326" s="340" t="inlineStr">
        <is>
          <t xml:space="preserve">战力：1.7/必成：80    </t>
        </is>
      </c>
      <c r="H326" s="124" t="n"/>
      <c r="I326" s="340" t="inlineStr">
        <is>
          <t xml:space="preserve">战力：3.0/必成：536  </t>
        </is>
      </c>
      <c r="J326" s="124" t="n"/>
      <c r="K326" s="340" t="inlineStr">
        <is>
          <t>战力：5.1/必成：1540</t>
        </is>
      </c>
      <c r="L326" s="124" t="n"/>
      <c r="M326" s="340" t="inlineStr">
        <is>
          <t>战力：8.5</t>
        </is>
      </c>
      <c r="N326" s="124" t="n"/>
      <c r="O326" s="1478" t="inlineStr">
        <is>
          <t>x</t>
        </is>
      </c>
    </row>
    <row r="327">
      <c r="A327" s="414" t="n"/>
      <c r="B327" s="16" t="n"/>
      <c r="C327" s="343" t="inlineStr">
        <is>
          <t>格挡比例1%</t>
        </is>
      </c>
      <c r="D327" s="410" t="n"/>
      <c r="E327" s="343" t="inlineStr">
        <is>
          <t>格挡比例3%</t>
        </is>
      </c>
      <c r="F327" s="410" t="n"/>
      <c r="G327" s="343" t="inlineStr">
        <is>
          <t>格挡比例7%</t>
        </is>
      </c>
      <c r="H327" s="410" t="n"/>
      <c r="I327" s="343" t="inlineStr">
        <is>
          <t>格挡比例11%</t>
        </is>
      </c>
      <c r="J327" s="410" t="n"/>
      <c r="K327" s="343" t="inlineStr">
        <is>
          <t>格挡比例15%</t>
        </is>
      </c>
      <c r="L327" s="410" t="n"/>
      <c r="M327" s="343" t="inlineStr">
        <is>
          <t>格挡比例20%</t>
        </is>
      </c>
      <c r="N327" s="410" t="n"/>
      <c r="O327" s="1481" t="n"/>
    </row>
    <row r="328">
      <c r="A328" s="414" t="n"/>
      <c r="B328" s="740" t="inlineStr">
        <is>
          <t>嗜血</t>
        </is>
      </c>
      <c r="C328" s="1484" t="inlineStr">
        <is>
          <t xml:space="preserve">战力：0.4/必成：2      </t>
        </is>
      </c>
      <c r="D328" s="4" t="n"/>
      <c r="E328" s="340" t="inlineStr">
        <is>
          <t xml:space="preserve">战力：0.9/必成：10    </t>
        </is>
      </c>
      <c r="F328" s="124" t="n"/>
      <c r="G328" s="340" t="inlineStr">
        <is>
          <t xml:space="preserve">战力：1.7/必成：80    </t>
        </is>
      </c>
      <c r="H328" s="124" t="n"/>
      <c r="I328" s="340" t="inlineStr">
        <is>
          <t xml:space="preserve">战力：3.0/必成：536  </t>
        </is>
      </c>
      <c r="J328" s="124" t="n"/>
      <c r="K328" s="340" t="inlineStr">
        <is>
          <t>战力：5.1/必成：1540</t>
        </is>
      </c>
      <c r="L328" s="124" t="n"/>
      <c r="M328" s="340" t="inlineStr">
        <is>
          <t>战力：8.5</t>
        </is>
      </c>
      <c r="N328" s="124" t="n"/>
      <c r="O328" s="1478" t="inlineStr">
        <is>
          <t>x</t>
        </is>
      </c>
    </row>
    <row r="329">
      <c r="A329" s="414" t="n"/>
      <c r="B329" s="16" t="n"/>
      <c r="C329" s="343" t="inlineStr">
        <is>
          <t>降敌效果1%</t>
        </is>
      </c>
      <c r="D329" s="410" t="n"/>
      <c r="E329" s="343" t="inlineStr">
        <is>
          <t>降敌效果3%</t>
        </is>
      </c>
      <c r="F329" s="410" t="n"/>
      <c r="G329" s="343" t="inlineStr">
        <is>
          <t>降敌效果7%</t>
        </is>
      </c>
      <c r="H329" s="410" t="n"/>
      <c r="I329" s="343" t="inlineStr">
        <is>
          <t>降敌效果12%</t>
        </is>
      </c>
      <c r="J329" s="410" t="n"/>
      <c r="K329" s="343" t="inlineStr">
        <is>
          <t>降敌效果18%</t>
        </is>
      </c>
      <c r="L329" s="410" t="n"/>
      <c r="M329" s="343" t="inlineStr">
        <is>
          <t>降敌效果30%</t>
        </is>
      </c>
      <c r="N329" s="410" t="n"/>
      <c r="O329" s="1481" t="n"/>
    </row>
    <row r="330">
      <c r="A330" s="414" t="n"/>
      <c r="B330" s="740" t="inlineStr">
        <is>
          <t>矿泉水</t>
        </is>
      </c>
      <c r="C330" s="1484" t="inlineStr">
        <is>
          <t xml:space="preserve">战力：0.4/必成：2      </t>
        </is>
      </c>
      <c r="D330" s="4" t="n"/>
      <c r="E330" s="340" t="inlineStr">
        <is>
          <t xml:space="preserve">战力：0.9/必成：10    </t>
        </is>
      </c>
      <c r="F330" s="124" t="n"/>
      <c r="G330" s="340" t="inlineStr">
        <is>
          <t xml:space="preserve">战力：1.7/必成：80    </t>
        </is>
      </c>
      <c r="H330" s="124" t="n"/>
      <c r="I330" s="340" t="inlineStr">
        <is>
          <t xml:space="preserve">战力：3.0/必成：536  </t>
        </is>
      </c>
      <c r="J330" s="124" t="n"/>
      <c r="K330" s="340" t="inlineStr">
        <is>
          <t>战力：5.1/必成：1540</t>
        </is>
      </c>
      <c r="L330" s="124" t="n"/>
      <c r="M330" s="340" t="inlineStr">
        <is>
          <t>战力：8.5</t>
        </is>
      </c>
      <c r="N330" s="124" t="n"/>
      <c r="O330" s="1478" t="inlineStr">
        <is>
          <t>x</t>
        </is>
      </c>
    </row>
    <row r="331">
      <c r="A331" s="414" t="n"/>
      <c r="B331" s="16" t="n"/>
      <c r="C331" s="90" t="inlineStr">
        <is>
          <t>本回合命中1%</t>
        </is>
      </c>
      <c r="D331" s="136" t="n"/>
      <c r="E331" s="90" t="inlineStr">
        <is>
          <t>本回合命中3%</t>
        </is>
      </c>
      <c r="F331" s="136" t="n"/>
      <c r="G331" s="90" t="inlineStr">
        <is>
          <t>本回合命中9%</t>
        </is>
      </c>
      <c r="H331" s="136" t="n"/>
      <c r="I331" s="90" t="inlineStr">
        <is>
          <t>本回合命中18%</t>
        </is>
      </c>
      <c r="J331" s="136" t="n"/>
      <c r="K331" s="90" t="inlineStr">
        <is>
          <t>本回合命中30%</t>
        </is>
      </c>
      <c r="L331" s="136" t="n"/>
      <c r="M331" s="90" t="inlineStr">
        <is>
          <t>本回合命中50%</t>
        </is>
      </c>
      <c r="N331" s="136" t="n"/>
      <c r="O331" s="1481" t="n"/>
    </row>
    <row r="332">
      <c r="A332" s="414" t="n"/>
      <c r="B332" s="1040" t="inlineStr">
        <is>
          <t>装死</t>
        </is>
      </c>
      <c r="C332" s="1484" t="inlineStr">
        <is>
          <t xml:space="preserve">战力：0.4/必成：2      </t>
        </is>
      </c>
      <c r="D332" s="4" t="n"/>
      <c r="E332" s="340" t="inlineStr">
        <is>
          <t xml:space="preserve">战力：0.9/必成：10    </t>
        </is>
      </c>
      <c r="F332" s="124" t="n"/>
      <c r="G332" s="340" t="inlineStr">
        <is>
          <t xml:space="preserve">战力：1.7/必成：80    </t>
        </is>
      </c>
      <c r="H332" s="124" t="n"/>
      <c r="I332" s="340" t="inlineStr">
        <is>
          <t xml:space="preserve">战力：3.0/必成：536  </t>
        </is>
      </c>
      <c r="J332" s="124" t="n"/>
      <c r="K332" s="340" t="inlineStr">
        <is>
          <t>战力：5.1/必成：1540</t>
        </is>
      </c>
      <c r="L332" s="124" t="n"/>
      <c r="M332" s="340" t="inlineStr">
        <is>
          <t>战力：8.5</t>
        </is>
      </c>
      <c r="N332" s="124" t="n"/>
      <c r="O332" s="1500" t="inlineStr">
        <is>
          <t>x</t>
        </is>
      </c>
    </row>
    <row r="333">
      <c r="A333" s="414" t="n"/>
      <c r="B333" s="270" t="n"/>
      <c r="C333" s="90" t="inlineStr">
        <is>
          <t>增己闪避1%2回合</t>
        </is>
      </c>
      <c r="D333" s="136" t="n"/>
      <c r="E333" s="90" t="inlineStr">
        <is>
          <t>增己闪避5%2回合</t>
        </is>
      </c>
      <c r="F333" s="136" t="n"/>
      <c r="G333" s="90" t="inlineStr">
        <is>
          <t>增己闪避10%2回合</t>
        </is>
      </c>
      <c r="H333" s="136" t="n"/>
      <c r="I333" s="90" t="inlineStr">
        <is>
          <t>增己闪避15%2回合</t>
        </is>
      </c>
      <c r="J333" s="136" t="n"/>
      <c r="K333" s="90" t="inlineStr">
        <is>
          <t>增己闪避20%2回合</t>
        </is>
      </c>
      <c r="L333" s="136" t="n"/>
      <c r="M333" s="90" t="inlineStr">
        <is>
          <t>增己闪避50%2回合</t>
        </is>
      </c>
      <c r="N333" s="136" t="n"/>
      <c r="O333" s="1481" t="n"/>
    </row>
  </sheetData>
  <mergeCells count="1699">
    <mergeCell ref="C191:D191"/>
    <mergeCell ref="C313:D313"/>
    <mergeCell ref="O225:O226"/>
    <mergeCell ref="C184:D184"/>
    <mergeCell ref="B207:B209"/>
    <mergeCell ref="K241:L241"/>
    <mergeCell ref="C315:D315"/>
    <mergeCell ref="K302:L302"/>
    <mergeCell ref="O227:O228"/>
    <mergeCell ref="G137:H137"/>
    <mergeCell ref="G139:H139"/>
    <mergeCell ref="A40:O40"/>
    <mergeCell ref="K328:L328"/>
    <mergeCell ref="G168:H168"/>
    <mergeCell ref="A257:O257"/>
    <mergeCell ref="C237:D237"/>
    <mergeCell ref="K172:L172"/>
    <mergeCell ref="C326:D326"/>
    <mergeCell ref="C239:D239"/>
    <mergeCell ref="E117:F117"/>
    <mergeCell ref="M229:N229"/>
    <mergeCell ref="E303:F303"/>
    <mergeCell ref="I125:J125"/>
    <mergeCell ref="I283:J283"/>
    <mergeCell ref="N52:O52"/>
    <mergeCell ref="I127:J127"/>
    <mergeCell ref="I285:J285"/>
    <mergeCell ref="M105:N105"/>
    <mergeCell ref="M316:N316"/>
    <mergeCell ref="C110:D110"/>
    <mergeCell ref="G201:H201"/>
    <mergeCell ref="M101:N101"/>
    <mergeCell ref="E174:F174"/>
    <mergeCell ref="G203:H203"/>
    <mergeCell ref="G230:H230"/>
    <mergeCell ref="I295:J295"/>
    <mergeCell ref="O328:O329"/>
    <mergeCell ref="G238:H238"/>
    <mergeCell ref="I267:J267"/>
    <mergeCell ref="G232:H232"/>
    <mergeCell ref="K183:L183"/>
    <mergeCell ref="I207:J207"/>
    <mergeCell ref="I296:J296"/>
    <mergeCell ref="C128:D128"/>
    <mergeCell ref="C309:D309"/>
    <mergeCell ref="K244:L244"/>
    <mergeCell ref="K271:L271"/>
    <mergeCell ref="L61:O61"/>
    <mergeCell ref="C100:D100"/>
    <mergeCell ref="I298:J298"/>
    <mergeCell ref="K237:L237"/>
    <mergeCell ref="C311:D311"/>
    <mergeCell ref="K273:L273"/>
    <mergeCell ref="B292:B294"/>
    <mergeCell ref="B286:B288"/>
    <mergeCell ref="K239:L239"/>
    <mergeCell ref="G133:H133"/>
    <mergeCell ref="C95:D95"/>
    <mergeCell ref="M331:N331"/>
    <mergeCell ref="A20:A23"/>
    <mergeCell ref="A221:A256"/>
    <mergeCell ref="K268:L268"/>
    <mergeCell ref="G135:H135"/>
    <mergeCell ref="I191:J191"/>
    <mergeCell ref="L52:M52"/>
    <mergeCell ref="G164:H164"/>
    <mergeCell ref="K255:L255"/>
    <mergeCell ref="G217:H217"/>
    <mergeCell ref="M171:N171"/>
    <mergeCell ref="I192:J192"/>
    <mergeCell ref="B91:F91"/>
    <mergeCell ref="C322:D322"/>
    <mergeCell ref="I222:J222"/>
    <mergeCell ref="M173:N173"/>
    <mergeCell ref="B93:F93"/>
    <mergeCell ref="E126:F126"/>
    <mergeCell ref="B216:B218"/>
    <mergeCell ref="C324:D324"/>
    <mergeCell ref="K110:L110"/>
    <mergeCell ref="K286:L286"/>
    <mergeCell ref="E240:F240"/>
    <mergeCell ref="B86:F86"/>
    <mergeCell ref="G146:H146"/>
    <mergeCell ref="M174:N174"/>
    <mergeCell ref="I248:J248"/>
    <mergeCell ref="K312:L312"/>
    <mergeCell ref="B237:B238"/>
    <mergeCell ref="M103:N103"/>
    <mergeCell ref="K314:L314"/>
    <mergeCell ref="E109:F109"/>
    <mergeCell ref="M96:N96"/>
    <mergeCell ref="E145:F145"/>
    <mergeCell ref="O114:O116"/>
    <mergeCell ref="E139:F139"/>
    <mergeCell ref="E111:F111"/>
    <mergeCell ref="M98:N98"/>
    <mergeCell ref="G228:H228"/>
    <mergeCell ref="I292:J292"/>
    <mergeCell ref="K181:L181"/>
    <mergeCell ref="J91:O91"/>
    <mergeCell ref="I294:J294"/>
    <mergeCell ref="G231:H231"/>
    <mergeCell ref="M124:N124"/>
    <mergeCell ref="C119:D119"/>
    <mergeCell ref="M116:N116"/>
    <mergeCell ref="M238:N238"/>
    <mergeCell ref="M126:N126"/>
    <mergeCell ref="G256:H256"/>
    <mergeCell ref="E183:F183"/>
    <mergeCell ref="I318:J318"/>
    <mergeCell ref="O143:O145"/>
    <mergeCell ref="E193:F193"/>
    <mergeCell ref="B283:B285"/>
    <mergeCell ref="I320:J320"/>
    <mergeCell ref="G247:H247"/>
    <mergeCell ref="E4:E5"/>
    <mergeCell ref="M142:N142"/>
    <mergeCell ref="B99:B101"/>
    <mergeCell ref="G272:H272"/>
    <mergeCell ref="C109:D109"/>
    <mergeCell ref="C147:D147"/>
    <mergeCell ref="E209:F209"/>
    <mergeCell ref="M144:N144"/>
    <mergeCell ref="B126:B128"/>
    <mergeCell ref="M137:N137"/>
    <mergeCell ref="E211:F211"/>
    <mergeCell ref="B301:B303"/>
    <mergeCell ref="I162:J162"/>
    <mergeCell ref="M164:N164"/>
    <mergeCell ref="M139:N139"/>
    <mergeCell ref="G275:H275"/>
    <mergeCell ref="G269:H269"/>
    <mergeCell ref="K220:L220"/>
    <mergeCell ref="I244:J244"/>
    <mergeCell ref="G302:H302"/>
    <mergeCell ref="I333:J333"/>
    <mergeCell ref="O8:O11"/>
    <mergeCell ref="C165:D165"/>
    <mergeCell ref="K222:L222"/>
    <mergeCell ref="M284:N284"/>
    <mergeCell ref="M197:N197"/>
    <mergeCell ref="K124:L124"/>
    <mergeCell ref="B233:B234"/>
    <mergeCell ref="O295:O297"/>
    <mergeCell ref="B75:F75"/>
    <mergeCell ref="K310:L310"/>
    <mergeCell ref="C166:D166"/>
    <mergeCell ref="M188:N188"/>
    <mergeCell ref="C160:D160"/>
    <mergeCell ref="B235:B236"/>
    <mergeCell ref="E141:F141"/>
    <mergeCell ref="E135:F135"/>
    <mergeCell ref="G328:H328"/>
    <mergeCell ref="E224:F224"/>
    <mergeCell ref="E107:F107"/>
    <mergeCell ref="E143:F143"/>
    <mergeCell ref="G172:H172"/>
    <mergeCell ref="G199:H199"/>
    <mergeCell ref="K150:L150"/>
    <mergeCell ref="G288:H288"/>
    <mergeCell ref="G323:H323"/>
    <mergeCell ref="I263:J263"/>
    <mergeCell ref="M208:N208"/>
    <mergeCell ref="I229:J229"/>
    <mergeCell ref="K145:L145"/>
    <mergeCell ref="M210:N210"/>
    <mergeCell ref="E125:F125"/>
    <mergeCell ref="K147:L147"/>
    <mergeCell ref="M209:N209"/>
    <mergeCell ref="E283:F283"/>
    <mergeCell ref="E277:F277"/>
    <mergeCell ref="M122:N122"/>
    <mergeCell ref="M211:N211"/>
    <mergeCell ref="E285:F285"/>
    <mergeCell ref="I105:J105"/>
    <mergeCell ref="E278:F278"/>
    <mergeCell ref="I101:J101"/>
    <mergeCell ref="K163:L163"/>
    <mergeCell ref="M236:N236"/>
    <mergeCell ref="B243:B244"/>
    <mergeCell ref="I100:J100"/>
    <mergeCell ref="C230:D230"/>
    <mergeCell ref="K165:L165"/>
    <mergeCell ref="B184:B186"/>
    <mergeCell ref="E295:F295"/>
    <mergeCell ref="C118:D118"/>
    <mergeCell ref="O155:O157"/>
    <mergeCell ref="M140:N140"/>
    <mergeCell ref="I102:J102"/>
    <mergeCell ref="C238:D238"/>
    <mergeCell ref="C232:D232"/>
    <mergeCell ref="B96:B98"/>
    <mergeCell ref="M133:N133"/>
    <mergeCell ref="E207:F207"/>
    <mergeCell ref="E296:F296"/>
    <mergeCell ref="I247:J247"/>
    <mergeCell ref="M135:N135"/>
    <mergeCell ref="G271:H271"/>
    <mergeCell ref="C233:D233"/>
    <mergeCell ref="G265:H265"/>
    <mergeCell ref="G273:H273"/>
    <mergeCell ref="I329:J329"/>
    <mergeCell ref="K218:L218"/>
    <mergeCell ref="M280:N280"/>
    <mergeCell ref="K95:L95"/>
    <mergeCell ref="I331:J331"/>
    <mergeCell ref="B108:B110"/>
    <mergeCell ref="B71:F71"/>
    <mergeCell ref="G268:H268"/>
    <mergeCell ref="B318:B319"/>
    <mergeCell ref="C162:D162"/>
    <mergeCell ref="B312:B313"/>
    <mergeCell ref="M153:N153"/>
    <mergeCell ref="M275:N275"/>
    <mergeCell ref="M311:N311"/>
    <mergeCell ref="C164:D164"/>
    <mergeCell ref="B314:B315"/>
    <mergeCell ref="E220:F220"/>
    <mergeCell ref="M277:N277"/>
    <mergeCell ref="I171:J171"/>
    <mergeCell ref="J2:O2"/>
    <mergeCell ref="E222:F222"/>
    <mergeCell ref="K115:L115"/>
    <mergeCell ref="G284:H284"/>
    <mergeCell ref="B134:B136"/>
    <mergeCell ref="I173:J173"/>
    <mergeCell ref="G110:H110"/>
    <mergeCell ref="I166:J166"/>
    <mergeCell ref="M179:N179"/>
    <mergeCell ref="K141:L141"/>
    <mergeCell ref="K116:L116"/>
    <mergeCell ref="E246:F246"/>
    <mergeCell ref="K230:L230"/>
    <mergeCell ref="K143:L143"/>
    <mergeCell ref="K118:L118"/>
    <mergeCell ref="O198:O200"/>
    <mergeCell ref="C175:D175"/>
    <mergeCell ref="E248:F248"/>
    <mergeCell ref="I199:J199"/>
    <mergeCell ref="C185:D185"/>
    <mergeCell ref="E247:F247"/>
    <mergeCell ref="M207:N207"/>
    <mergeCell ref="O20:O23"/>
    <mergeCell ref="G312:H312"/>
    <mergeCell ref="K134:L134"/>
    <mergeCell ref="C330:D330"/>
    <mergeCell ref="B239:B240"/>
    <mergeCell ref="I96:J96"/>
    <mergeCell ref="C201:D201"/>
    <mergeCell ref="C332:D332"/>
    <mergeCell ref="J71:O71"/>
    <mergeCell ref="I98:J98"/>
    <mergeCell ref="C203:D203"/>
    <mergeCell ref="J73:O73"/>
    <mergeCell ref="G154:H154"/>
    <mergeCell ref="E172:F172"/>
    <mergeCell ref="K156:L156"/>
    <mergeCell ref="B175:B177"/>
    <mergeCell ref="E302:F302"/>
    <mergeCell ref="G236:H236"/>
    <mergeCell ref="M264:N264"/>
    <mergeCell ref="M220:N220"/>
    <mergeCell ref="E294:F294"/>
    <mergeCell ref="J68:O68"/>
    <mergeCell ref="K187:L187"/>
    <mergeCell ref="I124:J124"/>
    <mergeCell ref="K189:L189"/>
    <mergeCell ref="I116:J116"/>
    <mergeCell ref="I126:J126"/>
    <mergeCell ref="K188:L188"/>
    <mergeCell ref="K182:L182"/>
    <mergeCell ref="C256:D256"/>
    <mergeCell ref="E318:F318"/>
    <mergeCell ref="O255:O256"/>
    <mergeCell ref="O262:O264"/>
    <mergeCell ref="C133:D133"/>
    <mergeCell ref="C127:D127"/>
    <mergeCell ref="M246:N246"/>
    <mergeCell ref="E320:F320"/>
    <mergeCell ref="C247:D247"/>
    <mergeCell ref="B105:B107"/>
    <mergeCell ref="E191:F191"/>
    <mergeCell ref="M273:N273"/>
    <mergeCell ref="M248:N248"/>
    <mergeCell ref="I142:J142"/>
    <mergeCell ref="C272:D272"/>
    <mergeCell ref="E315:F315"/>
    <mergeCell ref="M302:N302"/>
    <mergeCell ref="I137:J137"/>
    <mergeCell ref="C267:D267"/>
    <mergeCell ref="I164:J164"/>
    <mergeCell ref="I139:J139"/>
    <mergeCell ref="K201:L201"/>
    <mergeCell ref="K226:L226"/>
    <mergeCell ref="C275:D275"/>
    <mergeCell ref="M299:N299"/>
    <mergeCell ref="O310:O311"/>
    <mergeCell ref="C269:D269"/>
    <mergeCell ref="K114:L114"/>
    <mergeCell ref="M170:N170"/>
    <mergeCell ref="K228:L228"/>
    <mergeCell ref="M328:N328"/>
    <mergeCell ref="I195:J195"/>
    <mergeCell ref="E333:F333"/>
    <mergeCell ref="M172:N172"/>
    <mergeCell ref="G308:H308"/>
    <mergeCell ref="C270:D270"/>
    <mergeCell ref="E245:F245"/>
    <mergeCell ref="G310:H310"/>
    <mergeCell ref="K130:L130"/>
    <mergeCell ref="C295:D295"/>
    <mergeCell ref="A306:A333"/>
    <mergeCell ref="M317:N317"/>
    <mergeCell ref="K132:L132"/>
    <mergeCell ref="K254:L254"/>
    <mergeCell ref="C328:D328"/>
    <mergeCell ref="K125:L125"/>
    <mergeCell ref="C199:D199"/>
    <mergeCell ref="M318:N318"/>
    <mergeCell ref="E255:F255"/>
    <mergeCell ref="K283:L283"/>
    <mergeCell ref="G150:H150"/>
    <mergeCell ref="M312:N312"/>
    <mergeCell ref="K127:L127"/>
    <mergeCell ref="C323:D323"/>
    <mergeCell ref="E263:F263"/>
    <mergeCell ref="B146:B148"/>
    <mergeCell ref="K285:L285"/>
    <mergeCell ref="M314:N314"/>
    <mergeCell ref="I208:J208"/>
    <mergeCell ref="O235:O236"/>
    <mergeCell ref="G145:H145"/>
    <mergeCell ref="G181:H181"/>
    <mergeCell ref="I210:J210"/>
    <mergeCell ref="K272:L272"/>
    <mergeCell ref="I237:J237"/>
    <mergeCell ref="G147:H147"/>
    <mergeCell ref="I209:J209"/>
    <mergeCell ref="G174:H174"/>
    <mergeCell ref="B204:B206"/>
    <mergeCell ref="I203:J203"/>
    <mergeCell ref="I239:J239"/>
    <mergeCell ref="I122:J122"/>
    <mergeCell ref="K301:L301"/>
    <mergeCell ref="K178:L178"/>
    <mergeCell ref="O251:O252"/>
    <mergeCell ref="I238:J238"/>
    <mergeCell ref="E105:F105"/>
    <mergeCell ref="K267:L267"/>
    <mergeCell ref="E99:F99"/>
    <mergeCell ref="K303:L303"/>
    <mergeCell ref="K186:L186"/>
    <mergeCell ref="M242:N242"/>
    <mergeCell ref="O253:O254"/>
    <mergeCell ref="K269:L269"/>
    <mergeCell ref="K296:L296"/>
    <mergeCell ref="E101:F101"/>
    <mergeCell ref="G163:H163"/>
    <mergeCell ref="I236:J236"/>
    <mergeCell ref="O259:O261"/>
    <mergeCell ref="M244:N244"/>
    <mergeCell ref="E100:F100"/>
    <mergeCell ref="E136:F136"/>
    <mergeCell ref="G165:H165"/>
    <mergeCell ref="E102:F102"/>
    <mergeCell ref="I133:J133"/>
    <mergeCell ref="I108:J108"/>
    <mergeCell ref="E127:F127"/>
    <mergeCell ref="I135:J135"/>
    <mergeCell ref="O131:O133"/>
    <mergeCell ref="G191:H191"/>
    <mergeCell ref="M255:N255"/>
    <mergeCell ref="B131:B133"/>
    <mergeCell ref="I309:J309"/>
    <mergeCell ref="C268:D268"/>
    <mergeCell ref="A304:O304"/>
    <mergeCell ref="I311:J311"/>
    <mergeCell ref="H4:H5"/>
    <mergeCell ref="C293:D293"/>
    <mergeCell ref="B274:B276"/>
    <mergeCell ref="G64:G73"/>
    <mergeCell ref="G115:H115"/>
    <mergeCell ref="C284:D284"/>
    <mergeCell ref="C294:D294"/>
    <mergeCell ref="I179:J179"/>
    <mergeCell ref="G141:H141"/>
    <mergeCell ref="G116:H116"/>
    <mergeCell ref="O320:O321"/>
    <mergeCell ref="G118:H118"/>
    <mergeCell ref="B73:F73"/>
    <mergeCell ref="E226:F226"/>
    <mergeCell ref="K263:L263"/>
    <mergeCell ref="C312:D312"/>
    <mergeCell ref="E228:F228"/>
    <mergeCell ref="O172:O174"/>
    <mergeCell ref="K265:L265"/>
    <mergeCell ref="G134:H134"/>
    <mergeCell ref="G286:H286"/>
    <mergeCell ref="E96:F96"/>
    <mergeCell ref="C307:D307"/>
    <mergeCell ref="K294:L294"/>
    <mergeCell ref="I261:J261"/>
    <mergeCell ref="E98:F98"/>
    <mergeCell ref="K108:L108"/>
    <mergeCell ref="K325:L325"/>
    <mergeCell ref="A16:A19"/>
    <mergeCell ref="G156:H156"/>
    <mergeCell ref="K318:L318"/>
    <mergeCell ref="I254:J254"/>
    <mergeCell ref="C236:D236"/>
    <mergeCell ref="I264:J264"/>
    <mergeCell ref="I220:J220"/>
    <mergeCell ref="K320:L320"/>
    <mergeCell ref="G187:H187"/>
    <mergeCell ref="O102:O104"/>
    <mergeCell ref="B245:B246"/>
    <mergeCell ref="G4:G5"/>
    <mergeCell ref="E300:F300"/>
    <mergeCell ref="G180:H180"/>
    <mergeCell ref="G216:H216"/>
    <mergeCell ref="G188:H188"/>
    <mergeCell ref="G182:H182"/>
    <mergeCell ref="G111:H111"/>
    <mergeCell ref="G218:H218"/>
    <mergeCell ref="I280:J280"/>
    <mergeCell ref="I274:J274"/>
    <mergeCell ref="I246:J246"/>
    <mergeCell ref="G211:H211"/>
    <mergeCell ref="I275:J275"/>
    <mergeCell ref="E142:F142"/>
    <mergeCell ref="C107:D107"/>
    <mergeCell ref="B229:B230"/>
    <mergeCell ref="I302:J302"/>
    <mergeCell ref="I277:J277"/>
    <mergeCell ref="E171:F171"/>
    <mergeCell ref="K333:L333"/>
    <mergeCell ref="K252:L252"/>
    <mergeCell ref="B271:B273"/>
    <mergeCell ref="E137:F137"/>
    <mergeCell ref="B265:B267"/>
    <mergeCell ref="M99:N99"/>
    <mergeCell ref="E173:F173"/>
    <mergeCell ref="G229:H229"/>
    <mergeCell ref="O298:O300"/>
    <mergeCell ref="K180:L180"/>
    <mergeCell ref="G148:H148"/>
    <mergeCell ref="M310:N310"/>
    <mergeCell ref="E166:F166"/>
    <mergeCell ref="G114:H114"/>
    <mergeCell ref="I170:J170"/>
    <mergeCell ref="I328:J328"/>
    <mergeCell ref="E168:F168"/>
    <mergeCell ref="B316:B317"/>
    <mergeCell ref="J5:O5"/>
    <mergeCell ref="G143:H143"/>
    <mergeCell ref="I172:J172"/>
    <mergeCell ref="K234:L234"/>
    <mergeCell ref="M150:N150"/>
    <mergeCell ref="I288:J288"/>
    <mergeCell ref="K236:L236"/>
    <mergeCell ref="M152:N152"/>
    <mergeCell ref="B72:F72"/>
    <mergeCell ref="O169:O171"/>
    <mergeCell ref="G125:H125"/>
    <mergeCell ref="G283:H283"/>
    <mergeCell ref="A12:A15"/>
    <mergeCell ref="K106:L106"/>
    <mergeCell ref="G127:H127"/>
    <mergeCell ref="A62:O62"/>
    <mergeCell ref="B88:F88"/>
    <mergeCell ref="B82:F82"/>
    <mergeCell ref="G285:H285"/>
    <mergeCell ref="K105:L105"/>
    <mergeCell ref="E252:F252"/>
    <mergeCell ref="A28:O28"/>
    <mergeCell ref="M292:N292"/>
    <mergeCell ref="K316:L316"/>
    <mergeCell ref="K107:L107"/>
    <mergeCell ref="C181:D181"/>
    <mergeCell ref="M163:N163"/>
    <mergeCell ref="O187:O189"/>
    <mergeCell ref="E237:F237"/>
    <mergeCell ref="B83:F83"/>
    <mergeCell ref="B330:B331"/>
    <mergeCell ref="C174:D174"/>
    <mergeCell ref="B324:B325"/>
    <mergeCell ref="M165:N165"/>
    <mergeCell ref="E239:F239"/>
    <mergeCell ref="G301:H301"/>
    <mergeCell ref="B85:F85"/>
    <mergeCell ref="B332:B333"/>
    <mergeCell ref="E238:F238"/>
    <mergeCell ref="G303:H303"/>
    <mergeCell ref="G296:H296"/>
    <mergeCell ref="O213:O215"/>
    <mergeCell ref="I271:J271"/>
    <mergeCell ref="E265:F265"/>
    <mergeCell ref="B225:B226"/>
    <mergeCell ref="I273:J273"/>
    <mergeCell ref="O117:O119"/>
    <mergeCell ref="G329:H329"/>
    <mergeCell ref="E133:F133"/>
    <mergeCell ref="E108:F108"/>
    <mergeCell ref="M95:N95"/>
    <mergeCell ref="K331:L331"/>
    <mergeCell ref="K176:L176"/>
    <mergeCell ref="E162:F162"/>
    <mergeCell ref="M97:N97"/>
    <mergeCell ref="J88:O88"/>
    <mergeCell ref="E164:F164"/>
    <mergeCell ref="G226:H226"/>
    <mergeCell ref="C131:D131"/>
    <mergeCell ref="I255:J255"/>
    <mergeCell ref="O137:O139"/>
    <mergeCell ref="I291:J291"/>
    <mergeCell ref="K171:L171"/>
    <mergeCell ref="C245:D245"/>
    <mergeCell ref="E195:F195"/>
    <mergeCell ref="G251:H251"/>
    <mergeCell ref="M113:N113"/>
    <mergeCell ref="E309:F309"/>
    <mergeCell ref="C126:D126"/>
    <mergeCell ref="E188:F188"/>
    <mergeCell ref="M123:N123"/>
    <mergeCell ref="I286:J286"/>
    <mergeCell ref="G253:H253"/>
    <mergeCell ref="E180:F180"/>
    <mergeCell ref="D4:D5"/>
    <mergeCell ref="O140:O142"/>
    <mergeCell ref="C117:D117"/>
    <mergeCell ref="B280:B282"/>
    <mergeCell ref="K174:L174"/>
    <mergeCell ref="M108:N108"/>
    <mergeCell ref="E182:F182"/>
    <mergeCell ref="I317:J317"/>
    <mergeCell ref="G254:H254"/>
    <mergeCell ref="G248:H248"/>
    <mergeCell ref="C115:D115"/>
    <mergeCell ref="C273:D273"/>
    <mergeCell ref="C150:D150"/>
    <mergeCell ref="I312:J312"/>
    <mergeCell ref="E179:F179"/>
    <mergeCell ref="C144:D144"/>
    <mergeCell ref="K103:L103"/>
    <mergeCell ref="I314:J314"/>
    <mergeCell ref="M159:N159"/>
    <mergeCell ref="M134:N134"/>
    <mergeCell ref="L51:O51"/>
    <mergeCell ref="E208:F208"/>
    <mergeCell ref="B79:F79"/>
    <mergeCell ref="O326:O327"/>
    <mergeCell ref="C145:D145"/>
    <mergeCell ref="M167:N167"/>
    <mergeCell ref="M161:N161"/>
    <mergeCell ref="E210:F210"/>
    <mergeCell ref="B81:F81"/>
    <mergeCell ref="K217:L217"/>
    <mergeCell ref="B328:B329"/>
    <mergeCell ref="O178:O180"/>
    <mergeCell ref="E203:F203"/>
    <mergeCell ref="G292:H292"/>
    <mergeCell ref="G267:H267"/>
    <mergeCell ref="C134:D134"/>
    <mergeCell ref="C286:D286"/>
    <mergeCell ref="K131:L131"/>
    <mergeCell ref="G294:H294"/>
    <mergeCell ref="M187:N187"/>
    <mergeCell ref="K307:L307"/>
    <mergeCell ref="E261:F261"/>
    <mergeCell ref="C163:D163"/>
    <mergeCell ref="G108:H108"/>
    <mergeCell ref="M195:N195"/>
    <mergeCell ref="O204:O206"/>
    <mergeCell ref="B152:B154"/>
    <mergeCell ref="M189:N189"/>
    <mergeCell ref="G325:H325"/>
    <mergeCell ref="B92:F92"/>
    <mergeCell ref="E256:F256"/>
    <mergeCell ref="G318:H318"/>
    <mergeCell ref="B227:B228"/>
    <mergeCell ref="E264:F264"/>
    <mergeCell ref="G198:H198"/>
    <mergeCell ref="G320:H320"/>
    <mergeCell ref="M205:N205"/>
    <mergeCell ref="C4:C5"/>
    <mergeCell ref="K142:L142"/>
    <mergeCell ref="C216:D216"/>
    <mergeCell ref="J86:O86"/>
    <mergeCell ref="M329:N329"/>
    <mergeCell ref="K144:L144"/>
    <mergeCell ref="C218:D218"/>
    <mergeCell ref="E280:F280"/>
    <mergeCell ref="B163:B165"/>
    <mergeCell ref="E274:F274"/>
    <mergeCell ref="C211:D211"/>
    <mergeCell ref="G162:H162"/>
    <mergeCell ref="E186:F186"/>
    <mergeCell ref="E275:F275"/>
    <mergeCell ref="I226:J226"/>
    <mergeCell ref="G333:H333"/>
    <mergeCell ref="K284:L284"/>
    <mergeCell ref="G252:H252"/>
    <mergeCell ref="I308:J308"/>
    <mergeCell ref="K197:L197"/>
    <mergeCell ref="M259:N259"/>
    <mergeCell ref="I99:J99"/>
    <mergeCell ref="O277:O279"/>
    <mergeCell ref="C229:D229"/>
    <mergeCell ref="I310:J310"/>
    <mergeCell ref="M130:N130"/>
    <mergeCell ref="M261:N261"/>
    <mergeCell ref="C141:D141"/>
    <mergeCell ref="M132:N132"/>
    <mergeCell ref="E328:F328"/>
    <mergeCell ref="M290:N290"/>
    <mergeCell ref="G122:H122"/>
    <mergeCell ref="K213:L213"/>
    <mergeCell ref="C143:D143"/>
    <mergeCell ref="O149:O151"/>
    <mergeCell ref="I150:J150"/>
    <mergeCell ref="E288:F288"/>
    <mergeCell ref="C255:D255"/>
    <mergeCell ref="G263:H263"/>
    <mergeCell ref="I152:J152"/>
    <mergeCell ref="K216:L216"/>
    <mergeCell ref="K210:L210"/>
    <mergeCell ref="M272:N272"/>
    <mergeCell ref="C125:D125"/>
    <mergeCell ref="B4:B5"/>
    <mergeCell ref="C161:D161"/>
    <mergeCell ref="C283:D283"/>
    <mergeCell ref="M274:N274"/>
    <mergeCell ref="B63:F63"/>
    <mergeCell ref="G106:H106"/>
    <mergeCell ref="C154:D154"/>
    <mergeCell ref="I2:I3"/>
    <mergeCell ref="C285:D285"/>
    <mergeCell ref="I178:J178"/>
    <mergeCell ref="G105:H105"/>
    <mergeCell ref="M186:N186"/>
    <mergeCell ref="B143:B145"/>
    <mergeCell ref="C156:D156"/>
    <mergeCell ref="G107:H107"/>
    <mergeCell ref="I163:J163"/>
    <mergeCell ref="M300:N300"/>
    <mergeCell ref="C301:D301"/>
    <mergeCell ref="O221:O222"/>
    <mergeCell ref="C180:D180"/>
    <mergeCell ref="K140:L140"/>
    <mergeCell ref="K229:L229"/>
    <mergeCell ref="C303:D303"/>
    <mergeCell ref="O223:O224"/>
    <mergeCell ref="C207:D207"/>
    <mergeCell ref="C182:D182"/>
    <mergeCell ref="M204:N204"/>
    <mergeCell ref="E271:F271"/>
    <mergeCell ref="J81:O81"/>
    <mergeCell ref="I252:J252"/>
    <mergeCell ref="E273:F273"/>
    <mergeCell ref="K280:L280"/>
    <mergeCell ref="I95:J95"/>
    <mergeCell ref="G331:H331"/>
    <mergeCell ref="B187:B189"/>
    <mergeCell ref="K309:L309"/>
    <mergeCell ref="J70:O70"/>
    <mergeCell ref="G176:H176"/>
    <mergeCell ref="K153:L153"/>
    <mergeCell ref="J63:O63"/>
    <mergeCell ref="C226:D226"/>
    <mergeCell ref="G171:H171"/>
    <mergeCell ref="M227:N227"/>
    <mergeCell ref="I121:J121"/>
    <mergeCell ref="C222:D222"/>
    <mergeCell ref="E284:F284"/>
    <mergeCell ref="C251:D251"/>
    <mergeCell ref="I123:J123"/>
    <mergeCell ref="E286:F286"/>
    <mergeCell ref="K179:L179"/>
    <mergeCell ref="C253:D253"/>
    <mergeCell ref="B259:B261"/>
    <mergeCell ref="E317:F317"/>
    <mergeCell ref="C254:D254"/>
    <mergeCell ref="C248:D248"/>
    <mergeCell ref="K235:L235"/>
    <mergeCell ref="E312:F312"/>
    <mergeCell ref="I293:J293"/>
    <mergeCell ref="E314:F314"/>
    <mergeCell ref="I134:J134"/>
    <mergeCell ref="C124:D124"/>
    <mergeCell ref="M296:N296"/>
    <mergeCell ref="A190:O190"/>
    <mergeCell ref="M298:N298"/>
    <mergeCell ref="M325:N325"/>
    <mergeCell ref="E154:F154"/>
    <mergeCell ref="O184:O186"/>
    <mergeCell ref="G246:H246"/>
    <mergeCell ref="O308:O309"/>
    <mergeCell ref="M327:N327"/>
    <mergeCell ref="G131:H131"/>
    <mergeCell ref="J77:O77"/>
    <mergeCell ref="I187:J187"/>
    <mergeCell ref="D1:E1"/>
    <mergeCell ref="C108:D108"/>
    <mergeCell ref="G300:H300"/>
    <mergeCell ref="I189:J189"/>
    <mergeCell ref="K251:L251"/>
    <mergeCell ref="C325:D325"/>
    <mergeCell ref="K281:L281"/>
    <mergeCell ref="G126:H126"/>
    <mergeCell ref="I188:J188"/>
    <mergeCell ref="C318:D318"/>
    <mergeCell ref="K253:L253"/>
    <mergeCell ref="I218:J218"/>
    <mergeCell ref="M169:N169"/>
    <mergeCell ref="C320:D320"/>
    <mergeCell ref="K282:L282"/>
    <mergeCell ref="E114:F114"/>
    <mergeCell ref="I205:J205"/>
    <mergeCell ref="B295:B297"/>
    <mergeCell ref="G142:H142"/>
    <mergeCell ref="G144:H144"/>
    <mergeCell ref="G173:H173"/>
    <mergeCell ref="A24:A27"/>
    <mergeCell ref="E106:F106"/>
    <mergeCell ref="B198:B200"/>
    <mergeCell ref="G170:H170"/>
    <mergeCell ref="C333:D333"/>
    <mergeCell ref="I289:J289"/>
    <mergeCell ref="E310:F310"/>
    <mergeCell ref="I130:J130"/>
    <mergeCell ref="I132:J132"/>
    <mergeCell ref="I290:J290"/>
    <mergeCell ref="C122:D122"/>
    <mergeCell ref="M112:N112"/>
    <mergeCell ref="A6:O6"/>
    <mergeCell ref="G242:H242"/>
    <mergeCell ref="C263:D263"/>
    <mergeCell ref="M114:N114"/>
    <mergeCell ref="G208:H208"/>
    <mergeCell ref="G244:H244"/>
    <mergeCell ref="O306:O307"/>
    <mergeCell ref="M107:N107"/>
    <mergeCell ref="E181:F181"/>
    <mergeCell ref="I316:J316"/>
    <mergeCell ref="I272:J272"/>
    <mergeCell ref="G237:H237"/>
    <mergeCell ref="B123:B125"/>
    <mergeCell ref="G245:H245"/>
    <mergeCell ref="M138:N138"/>
    <mergeCell ref="I301:J301"/>
    <mergeCell ref="E2:E3"/>
    <mergeCell ref="I214:J214"/>
    <mergeCell ref="K276:L276"/>
    <mergeCell ref="C105:D105"/>
    <mergeCell ref="B255:B256"/>
    <mergeCell ref="I186:J186"/>
    <mergeCell ref="K278:L278"/>
    <mergeCell ref="E163:F163"/>
    <mergeCell ref="G113:H113"/>
    <mergeCell ref="G169:H169"/>
    <mergeCell ref="M193:N193"/>
    <mergeCell ref="I233:J233"/>
    <mergeCell ref="I227:J227"/>
    <mergeCell ref="K122:L122"/>
    <mergeCell ref="M178:N178"/>
    <mergeCell ref="K291:L291"/>
    <mergeCell ref="I258:J258"/>
    <mergeCell ref="G195:H195"/>
    <mergeCell ref="I224:J224"/>
    <mergeCell ref="G309:H309"/>
    <mergeCell ref="G197:H197"/>
    <mergeCell ref="E124:F124"/>
    <mergeCell ref="I259:J259"/>
    <mergeCell ref="I253:J253"/>
    <mergeCell ref="E120:F120"/>
    <mergeCell ref="K148:L148"/>
    <mergeCell ref="F4:F5"/>
    <mergeCell ref="K317:L317"/>
    <mergeCell ref="O99:O101"/>
    <mergeCell ref="M206:N206"/>
    <mergeCell ref="E121:F121"/>
    <mergeCell ref="K319:L319"/>
    <mergeCell ref="E151:F151"/>
    <mergeCell ref="I256:J256"/>
    <mergeCell ref="E123:F123"/>
    <mergeCell ref="D2:D3"/>
    <mergeCell ref="E150:F150"/>
    <mergeCell ref="G179:H179"/>
    <mergeCell ref="E152:F152"/>
    <mergeCell ref="I103:J103"/>
    <mergeCell ref="I97:J97"/>
    <mergeCell ref="K159:L159"/>
    <mergeCell ref="E118:F118"/>
    <mergeCell ref="G210:H210"/>
    <mergeCell ref="K161:L161"/>
    <mergeCell ref="M217:N217"/>
    <mergeCell ref="M136:N136"/>
    <mergeCell ref="C106:D106"/>
    <mergeCell ref="C228:D228"/>
    <mergeCell ref="M225:N225"/>
    <mergeCell ref="E134:F134"/>
    <mergeCell ref="B262:B264"/>
    <mergeCell ref="E292:F292"/>
    <mergeCell ref="M131:N131"/>
    <mergeCell ref="C101:D101"/>
    <mergeCell ref="B66:F66"/>
    <mergeCell ref="I325:J325"/>
    <mergeCell ref="E165:F165"/>
    <mergeCell ref="M276:N276"/>
    <mergeCell ref="C246:D246"/>
    <mergeCell ref="I327:J327"/>
    <mergeCell ref="E221:F221"/>
    <mergeCell ref="M278:N278"/>
    <mergeCell ref="B67:F67"/>
    <mergeCell ref="G264:H264"/>
    <mergeCell ref="B308:B309"/>
    <mergeCell ref="J3:O3"/>
    <mergeCell ref="M149:N149"/>
    <mergeCell ref="M271:N271"/>
    <mergeCell ref="B69:F69"/>
    <mergeCell ref="G279:H279"/>
    <mergeCell ref="C300:D300"/>
    <mergeCell ref="B310:B311"/>
    <mergeCell ref="O166:O168"/>
    <mergeCell ref="E216:F216"/>
    <mergeCell ref="M151:N151"/>
    <mergeCell ref="O160:O162"/>
    <mergeCell ref="I167:J167"/>
    <mergeCell ref="G281:H281"/>
    <mergeCell ref="E218:F218"/>
    <mergeCell ref="G280:H280"/>
    <mergeCell ref="B64:F64"/>
    <mergeCell ref="G274:H274"/>
    <mergeCell ref="I169:J169"/>
    <mergeCell ref="G282:H282"/>
    <mergeCell ref="K233:L233"/>
    <mergeCell ref="B326:B327"/>
    <mergeCell ref="L50:O50"/>
    <mergeCell ref="K227:L227"/>
    <mergeCell ref="O192:O194"/>
    <mergeCell ref="M177:N177"/>
    <mergeCell ref="K104:L104"/>
    <mergeCell ref="C172:D172"/>
    <mergeCell ref="E234:F234"/>
    <mergeCell ref="G307:H307"/>
    <mergeCell ref="M291:N291"/>
    <mergeCell ref="E244:F244"/>
    <mergeCell ref="C171:D171"/>
    <mergeCell ref="C302:D302"/>
    <mergeCell ref="E236:F236"/>
    <mergeCell ref="O96:O98"/>
    <mergeCell ref="K99:L99"/>
    <mergeCell ref="C173:D173"/>
    <mergeCell ref="E229:F229"/>
    <mergeCell ref="E148:F148"/>
    <mergeCell ref="K155:L155"/>
    <mergeCell ref="G206:H206"/>
    <mergeCell ref="K157:L157"/>
    <mergeCell ref="J67:O67"/>
    <mergeCell ref="I270:J270"/>
    <mergeCell ref="M221:N221"/>
    <mergeCell ref="J69:O69"/>
    <mergeCell ref="B178:B180"/>
    <mergeCell ref="M215:N215"/>
    <mergeCell ref="E289:F289"/>
    <mergeCell ref="K152:L152"/>
    <mergeCell ref="A192:A218"/>
    <mergeCell ref="H1:I1"/>
    <mergeCell ref="B253:B254"/>
    <mergeCell ref="C97:D97"/>
    <mergeCell ref="M216:N216"/>
    <mergeCell ref="E290:F290"/>
    <mergeCell ref="E161:F161"/>
    <mergeCell ref="M218:N218"/>
    <mergeCell ref="K185:L185"/>
    <mergeCell ref="I112:J112"/>
    <mergeCell ref="C242:D242"/>
    <mergeCell ref="C252:D252"/>
    <mergeCell ref="I114:J114"/>
    <mergeCell ref="M243:N243"/>
    <mergeCell ref="K170:L170"/>
    <mergeCell ref="C244:D244"/>
    <mergeCell ref="C123:D123"/>
    <mergeCell ref="I107:J107"/>
    <mergeCell ref="M120:N120"/>
    <mergeCell ref="B102:B104"/>
    <mergeCell ref="E316:F316"/>
    <mergeCell ref="G250:H250"/>
    <mergeCell ref="M234:N234"/>
    <mergeCell ref="J82:O82"/>
    <mergeCell ref="E187:F187"/>
    <mergeCell ref="I138:J138"/>
    <mergeCell ref="E301:F301"/>
    <mergeCell ref="M115:N115"/>
    <mergeCell ref="E189:F189"/>
    <mergeCell ref="I140:J140"/>
    <mergeCell ref="K196:L196"/>
    <mergeCell ref="K198:L198"/>
    <mergeCell ref="C113:D113"/>
    <mergeCell ref="C271:D271"/>
    <mergeCell ref="C265:D265"/>
    <mergeCell ref="L48:O48"/>
    <mergeCell ref="E205:F205"/>
    <mergeCell ref="M262:N262"/>
    <mergeCell ref="M287:N287"/>
    <mergeCell ref="C142:D142"/>
    <mergeCell ref="E329:F329"/>
    <mergeCell ref="M168:N168"/>
    <mergeCell ref="M282:N282"/>
    <mergeCell ref="G95:H95"/>
    <mergeCell ref="E331:F331"/>
    <mergeCell ref="K97:L97"/>
    <mergeCell ref="G306:H306"/>
    <mergeCell ref="M313:N313"/>
    <mergeCell ref="I153:J153"/>
    <mergeCell ref="B320:B321"/>
    <mergeCell ref="K128:L128"/>
    <mergeCell ref="M184:N184"/>
    <mergeCell ref="E258:F258"/>
    <mergeCell ref="K242:L242"/>
    <mergeCell ref="K121:L121"/>
    <mergeCell ref="C195:D195"/>
    <mergeCell ref="O201:O203"/>
    <mergeCell ref="J65:O65"/>
    <mergeCell ref="M308:N308"/>
    <mergeCell ref="K123:L123"/>
    <mergeCell ref="C197:D197"/>
    <mergeCell ref="E259:F259"/>
    <mergeCell ref="E253:F253"/>
    <mergeCell ref="O231:O232"/>
    <mergeCell ref="M212:N212"/>
    <mergeCell ref="B169:B171"/>
    <mergeCell ref="G317:H317"/>
    <mergeCell ref="I206:J206"/>
    <mergeCell ref="M214:N214"/>
    <mergeCell ref="G319:H319"/>
    <mergeCell ref="C213:D213"/>
    <mergeCell ref="K270:L270"/>
    <mergeCell ref="I235:J235"/>
    <mergeCell ref="K297:L297"/>
    <mergeCell ref="M326:N326"/>
    <mergeCell ref="O247:O248"/>
    <mergeCell ref="K299:L299"/>
    <mergeCell ref="K293:L293"/>
    <mergeCell ref="B195:B197"/>
    <mergeCell ref="O249:O250"/>
    <mergeCell ref="C208:D208"/>
    <mergeCell ref="J84:O84"/>
    <mergeCell ref="J78:O78"/>
    <mergeCell ref="E97:F97"/>
    <mergeCell ref="G159:H159"/>
    <mergeCell ref="M240:N240"/>
    <mergeCell ref="K167:L167"/>
    <mergeCell ref="C210:D210"/>
    <mergeCell ref="E272:F272"/>
    <mergeCell ref="J80:O80"/>
    <mergeCell ref="G161:H161"/>
    <mergeCell ref="M111:N111"/>
    <mergeCell ref="I217:J217"/>
    <mergeCell ref="I136:J136"/>
    <mergeCell ref="J79:O79"/>
    <mergeCell ref="K192:L192"/>
    <mergeCell ref="I225:J225"/>
    <mergeCell ref="K194:L194"/>
    <mergeCell ref="B213:B215"/>
    <mergeCell ref="I131:J131"/>
    <mergeCell ref="I307:J307"/>
    <mergeCell ref="M258:N258"/>
    <mergeCell ref="C138:D138"/>
    <mergeCell ref="K195:L195"/>
    <mergeCell ref="M251:N251"/>
    <mergeCell ref="E325:F325"/>
    <mergeCell ref="E116:F116"/>
    <mergeCell ref="E196:F196"/>
    <mergeCell ref="M253:N253"/>
    <mergeCell ref="E327:F327"/>
    <mergeCell ref="B210:B212"/>
    <mergeCell ref="M289:N289"/>
    <mergeCell ref="C264:D264"/>
    <mergeCell ref="E198:F198"/>
    <mergeCell ref="I149:J149"/>
    <mergeCell ref="K205:L205"/>
    <mergeCell ref="I151:J151"/>
    <mergeCell ref="C281:D281"/>
    <mergeCell ref="H2:H3"/>
    <mergeCell ref="I144:J144"/>
    <mergeCell ref="C280:D280"/>
    <mergeCell ref="C274:D274"/>
    <mergeCell ref="M315:N315"/>
    <mergeCell ref="K119:L119"/>
    <mergeCell ref="K208:L208"/>
    <mergeCell ref="C282:D282"/>
    <mergeCell ref="M183:N183"/>
    <mergeCell ref="B140:B142"/>
    <mergeCell ref="O316:O317"/>
    <mergeCell ref="I177:J177"/>
    <mergeCell ref="G104:H104"/>
    <mergeCell ref="I231:J231"/>
    <mergeCell ref="M322:N322"/>
    <mergeCell ref="K259:L259"/>
    <mergeCell ref="G99:H99"/>
    <mergeCell ref="C308:D308"/>
    <mergeCell ref="M324:N324"/>
    <mergeCell ref="C179:D179"/>
    <mergeCell ref="C310:D310"/>
    <mergeCell ref="G155:H155"/>
    <mergeCell ref="G130:H130"/>
    <mergeCell ref="K290:L290"/>
    <mergeCell ref="G157:H157"/>
    <mergeCell ref="G132:H132"/>
    <mergeCell ref="M319:N319"/>
    <mergeCell ref="I221:J221"/>
    <mergeCell ref="G186:H186"/>
    <mergeCell ref="K321:L321"/>
    <mergeCell ref="I215:J215"/>
    <mergeCell ref="G152:H152"/>
    <mergeCell ref="K323:L323"/>
    <mergeCell ref="K279:L279"/>
    <mergeCell ref="I216:J216"/>
    <mergeCell ref="K308:L308"/>
    <mergeCell ref="K160:L160"/>
    <mergeCell ref="A160:A189"/>
    <mergeCell ref="I245:J245"/>
    <mergeCell ref="E112:F112"/>
    <mergeCell ref="G212:H212"/>
    <mergeCell ref="K274:L274"/>
    <mergeCell ref="G2:G3"/>
    <mergeCell ref="G214:H214"/>
    <mergeCell ref="I276:J276"/>
    <mergeCell ref="K305:L305"/>
    <mergeCell ref="I120:J120"/>
    <mergeCell ref="C250:D250"/>
    <mergeCell ref="I278:J278"/>
    <mergeCell ref="I234:J234"/>
    <mergeCell ref="O268:O270"/>
    <mergeCell ref="E293:F293"/>
    <mergeCell ref="I113:J113"/>
    <mergeCell ref="E138:F138"/>
    <mergeCell ref="C103:D103"/>
    <mergeCell ref="K300:L300"/>
    <mergeCell ref="I115:J115"/>
    <mergeCell ref="B268:B270"/>
    <mergeCell ref="E167:F167"/>
    <mergeCell ref="G196:H196"/>
    <mergeCell ref="O111:O113"/>
    <mergeCell ref="K204:L204"/>
    <mergeCell ref="E169:F169"/>
    <mergeCell ref="G225:H225"/>
    <mergeCell ref="M306:N306"/>
    <mergeCell ref="I262:J262"/>
    <mergeCell ref="G227:H227"/>
    <mergeCell ref="I202:J202"/>
    <mergeCell ref="I168:J168"/>
    <mergeCell ref="K266:L266"/>
    <mergeCell ref="M295:N295"/>
    <mergeCell ref="C116:D116"/>
    <mergeCell ref="J1:N1"/>
    <mergeCell ref="G97:H97"/>
    <mergeCell ref="I197:J197"/>
    <mergeCell ref="K232:L232"/>
    <mergeCell ref="L49:O49"/>
    <mergeCell ref="C306:D306"/>
    <mergeCell ref="M148:N148"/>
    <mergeCell ref="E153:F153"/>
    <mergeCell ref="C177:D177"/>
    <mergeCell ref="K261:L261"/>
    <mergeCell ref="G128:H128"/>
    <mergeCell ref="I184:J184"/>
    <mergeCell ref="G121:H121"/>
    <mergeCell ref="A8:A11"/>
    <mergeCell ref="A2:A5"/>
    <mergeCell ref="G123:H123"/>
    <mergeCell ref="B84:F84"/>
    <mergeCell ref="K250:L250"/>
    <mergeCell ref="M166:N166"/>
    <mergeCell ref="B80:F80"/>
    <mergeCell ref="C317:D317"/>
    <mergeCell ref="E233:F233"/>
    <mergeCell ref="O229:O230"/>
    <mergeCell ref="C319:D319"/>
    <mergeCell ref="E235:F235"/>
    <mergeCell ref="G297:H297"/>
    <mergeCell ref="G299:H299"/>
    <mergeCell ref="G293:H293"/>
    <mergeCell ref="I268:J268"/>
    <mergeCell ref="I243:J243"/>
    <mergeCell ref="K330:L330"/>
    <mergeCell ref="K332:L332"/>
    <mergeCell ref="C188:D188"/>
    <mergeCell ref="I111:J111"/>
    <mergeCell ref="G192:H192"/>
    <mergeCell ref="K327:L327"/>
    <mergeCell ref="G221:H221"/>
    <mergeCell ref="G223:H223"/>
    <mergeCell ref="I251:J251"/>
    <mergeCell ref="I287:J287"/>
    <mergeCell ref="I281:J281"/>
    <mergeCell ref="C112:D112"/>
    <mergeCell ref="K169:L169"/>
    <mergeCell ref="M109:N109"/>
    <mergeCell ref="E177:F177"/>
    <mergeCell ref="I282:J282"/>
    <mergeCell ref="E149:F149"/>
    <mergeCell ref="C114:D114"/>
    <mergeCell ref="E176:F176"/>
    <mergeCell ref="G249:H249"/>
    <mergeCell ref="G205:H205"/>
    <mergeCell ref="O120:O122"/>
    <mergeCell ref="M233:N233"/>
    <mergeCell ref="B277:B279"/>
    <mergeCell ref="L47:O47"/>
    <mergeCell ref="M104:N104"/>
    <mergeCell ref="A96:A128"/>
    <mergeCell ref="E178:F178"/>
    <mergeCell ref="M235:N235"/>
    <mergeCell ref="G234:H234"/>
    <mergeCell ref="E144:F144"/>
    <mergeCell ref="M106:N106"/>
    <mergeCell ref="I315:J315"/>
    <mergeCell ref="C140:D140"/>
    <mergeCell ref="M162:N162"/>
    <mergeCell ref="F1:G1"/>
    <mergeCell ref="O146:O148"/>
    <mergeCell ref="I300:J300"/>
    <mergeCell ref="C104:D104"/>
    <mergeCell ref="E204:F204"/>
    <mergeCell ref="G84:G93"/>
    <mergeCell ref="M157:N157"/>
    <mergeCell ref="O181:O183"/>
    <mergeCell ref="B114:B116"/>
    <mergeCell ref="E206:F206"/>
    <mergeCell ref="E231:F231"/>
    <mergeCell ref="B77:F77"/>
    <mergeCell ref="G262:H262"/>
    <mergeCell ref="O324:O325"/>
    <mergeCell ref="C99:D99"/>
    <mergeCell ref="I326:J326"/>
    <mergeCell ref="C130:D130"/>
    <mergeCell ref="K117:L117"/>
    <mergeCell ref="G290:H290"/>
    <mergeCell ref="O207:O209"/>
    <mergeCell ref="C159:D159"/>
    <mergeCell ref="C153:D153"/>
    <mergeCell ref="M175:N175"/>
    <mergeCell ref="B89:F89"/>
    <mergeCell ref="M185:N185"/>
    <mergeCell ref="K112:L112"/>
    <mergeCell ref="C186:D186"/>
    <mergeCell ref="G321:H321"/>
    <mergeCell ref="E242:F242"/>
    <mergeCell ref="E217:F217"/>
    <mergeCell ref="K298:L298"/>
    <mergeCell ref="M176:N176"/>
    <mergeCell ref="B223:B224"/>
    <mergeCell ref="B90:F90"/>
    <mergeCell ref="G194:H194"/>
    <mergeCell ref="G316:H316"/>
    <mergeCell ref="M201:N201"/>
    <mergeCell ref="E131:F131"/>
    <mergeCell ref="G160:H160"/>
    <mergeCell ref="K138:L138"/>
    <mergeCell ref="C212:D212"/>
    <mergeCell ref="M203:N203"/>
    <mergeCell ref="B160:B162"/>
    <mergeCell ref="C2:C3"/>
    <mergeCell ref="O16:O19"/>
    <mergeCell ref="G189:H189"/>
    <mergeCell ref="A219:O219"/>
    <mergeCell ref="C214:D214"/>
    <mergeCell ref="E276:F276"/>
    <mergeCell ref="M196:N196"/>
    <mergeCell ref="E270:F270"/>
    <mergeCell ref="B241:B242"/>
    <mergeCell ref="M198:N198"/>
    <mergeCell ref="E113:F113"/>
    <mergeCell ref="M100:N100"/>
    <mergeCell ref="M231:N231"/>
    <mergeCell ref="E115:F115"/>
    <mergeCell ref="M102:N102"/>
    <mergeCell ref="C225:D225"/>
    <mergeCell ref="M247:N247"/>
    <mergeCell ref="I306:J306"/>
    <mergeCell ref="G233:H233"/>
    <mergeCell ref="E200:F200"/>
    <mergeCell ref="C227:D227"/>
    <mergeCell ref="M128:N128"/>
    <mergeCell ref="O152:O154"/>
    <mergeCell ref="E202:F202"/>
    <mergeCell ref="G258:H258"/>
    <mergeCell ref="J90:O90"/>
    <mergeCell ref="E291:F291"/>
    <mergeCell ref="G266:H266"/>
    <mergeCell ref="G260:H260"/>
    <mergeCell ref="I322:J322"/>
    <mergeCell ref="K211:L211"/>
    <mergeCell ref="E197:F197"/>
    <mergeCell ref="G259:H259"/>
    <mergeCell ref="I148:J148"/>
    <mergeCell ref="I324:J324"/>
    <mergeCell ref="G261:H261"/>
    <mergeCell ref="C155:D155"/>
    <mergeCell ref="O134:O136"/>
    <mergeCell ref="E184:F184"/>
    <mergeCell ref="K212:L212"/>
    <mergeCell ref="L29:O29"/>
    <mergeCell ref="M146:N146"/>
    <mergeCell ref="K206:L206"/>
    <mergeCell ref="O292:O294"/>
    <mergeCell ref="O286:O288"/>
    <mergeCell ref="M181:N181"/>
    <mergeCell ref="C157:D157"/>
    <mergeCell ref="I319:J319"/>
    <mergeCell ref="K214:L214"/>
    <mergeCell ref="C151:D151"/>
    <mergeCell ref="O163:O165"/>
    <mergeCell ref="E213:F213"/>
    <mergeCell ref="M270:N270"/>
    <mergeCell ref="B2:B3"/>
    <mergeCell ref="E215:F215"/>
    <mergeCell ref="C152:D152"/>
    <mergeCell ref="G103:H103"/>
    <mergeCell ref="O289:O291"/>
    <mergeCell ref="I159:J159"/>
    <mergeCell ref="K224:L224"/>
    <mergeCell ref="M199:N199"/>
    <mergeCell ref="I161:J161"/>
    <mergeCell ref="C297:D297"/>
    <mergeCell ref="O12:O15"/>
    <mergeCell ref="M288:N288"/>
    <mergeCell ref="K136:L136"/>
    <mergeCell ref="B155:B157"/>
    <mergeCell ref="O216:O218"/>
    <mergeCell ref="K225:L225"/>
    <mergeCell ref="C299:D299"/>
    <mergeCell ref="I249:J249"/>
    <mergeCell ref="M200:N200"/>
    <mergeCell ref="M194:N194"/>
    <mergeCell ref="E268:F268"/>
    <mergeCell ref="E243:F243"/>
    <mergeCell ref="C170:D170"/>
    <mergeCell ref="C292:D292"/>
    <mergeCell ref="G330:H330"/>
    <mergeCell ref="M202:N202"/>
    <mergeCell ref="G332:H332"/>
    <mergeCell ref="K154:L154"/>
    <mergeCell ref="E140:F140"/>
    <mergeCell ref="G327:H327"/>
    <mergeCell ref="C221:D221"/>
    <mergeCell ref="C196:D196"/>
    <mergeCell ref="J66:O66"/>
    <mergeCell ref="K149:L149"/>
    <mergeCell ref="C223:D223"/>
    <mergeCell ref="C198:D198"/>
    <mergeCell ref="K151:L151"/>
    <mergeCell ref="M213:N213"/>
    <mergeCell ref="I118:J118"/>
    <mergeCell ref="E287:F287"/>
    <mergeCell ref="E281:F281"/>
    <mergeCell ref="B172:B174"/>
    <mergeCell ref="I109:J109"/>
    <mergeCell ref="I119:J119"/>
    <mergeCell ref="E282:F282"/>
    <mergeCell ref="K175:L175"/>
    <mergeCell ref="C249:D249"/>
    <mergeCell ref="K177:L177"/>
    <mergeCell ref="I104:J104"/>
    <mergeCell ref="E313:F313"/>
    <mergeCell ref="C234:D234"/>
    <mergeCell ref="M266:N266"/>
    <mergeCell ref="I106:J106"/>
    <mergeCell ref="M241:N241"/>
    <mergeCell ref="C121:D121"/>
    <mergeCell ref="O283:O285"/>
    <mergeCell ref="E308:F308"/>
    <mergeCell ref="M268:N268"/>
    <mergeCell ref="B1:C1"/>
    <mergeCell ref="C148:D148"/>
    <mergeCell ref="I155:J155"/>
    <mergeCell ref="I157:J157"/>
    <mergeCell ref="I193:J193"/>
    <mergeCell ref="C262:D262"/>
    <mergeCell ref="G213:H213"/>
    <mergeCell ref="K101:L101"/>
    <mergeCell ref="G270:H270"/>
    <mergeCell ref="B120:B122"/>
    <mergeCell ref="K221:L221"/>
    <mergeCell ref="M321:N321"/>
    <mergeCell ref="K215:L215"/>
    <mergeCell ref="O301:O303"/>
    <mergeCell ref="E326:F326"/>
    <mergeCell ref="K223:L223"/>
    <mergeCell ref="M323:N323"/>
    <mergeCell ref="G117:H117"/>
    <mergeCell ref="M279:N279"/>
    <mergeCell ref="C290:D290"/>
    <mergeCell ref="I183:J183"/>
    <mergeCell ref="J4:O4"/>
    <mergeCell ref="M281:N281"/>
    <mergeCell ref="B70:F70"/>
    <mergeCell ref="K248:L248"/>
    <mergeCell ref="I175:J175"/>
    <mergeCell ref="I185:J185"/>
    <mergeCell ref="G112:H112"/>
    <mergeCell ref="I212:J212"/>
    <mergeCell ref="K247:L247"/>
    <mergeCell ref="C321:D321"/>
    <mergeCell ref="K277:L277"/>
    <mergeCell ref="G298:H298"/>
    <mergeCell ref="O233:O234"/>
    <mergeCell ref="C192:D192"/>
    <mergeCell ref="K249:L249"/>
    <mergeCell ref="I176:J176"/>
    <mergeCell ref="K243:L243"/>
    <mergeCell ref="M305:N305"/>
    <mergeCell ref="K120:L120"/>
    <mergeCell ref="C194:D194"/>
    <mergeCell ref="C316:D316"/>
    <mergeCell ref="E250:F250"/>
    <mergeCell ref="J64:O64"/>
    <mergeCell ref="M307:N307"/>
    <mergeCell ref="E110:F110"/>
    <mergeCell ref="I201:J201"/>
    <mergeCell ref="B166:B168"/>
    <mergeCell ref="G138:H138"/>
    <mergeCell ref="J93:O93"/>
    <mergeCell ref="C189:D189"/>
    <mergeCell ref="E251:F251"/>
    <mergeCell ref="G140:H140"/>
    <mergeCell ref="I196:J196"/>
    <mergeCell ref="I232:J232"/>
    <mergeCell ref="I204:J204"/>
    <mergeCell ref="I198:J198"/>
    <mergeCell ref="K173:L173"/>
    <mergeCell ref="B192:B194"/>
    <mergeCell ref="A129:O129"/>
    <mergeCell ref="C205:D205"/>
    <mergeCell ref="K262:L262"/>
    <mergeCell ref="J75:O75"/>
    <mergeCell ref="M237:N237"/>
    <mergeCell ref="E311:F311"/>
    <mergeCell ref="C329:D329"/>
    <mergeCell ref="M239:N239"/>
    <mergeCell ref="O241:O242"/>
    <mergeCell ref="E95:F95"/>
    <mergeCell ref="C331:D331"/>
    <mergeCell ref="E306:F306"/>
    <mergeCell ref="O243:O244"/>
    <mergeCell ref="K191:L191"/>
    <mergeCell ref="G153:H153"/>
    <mergeCell ref="I128:J128"/>
    <mergeCell ref="K184:L184"/>
    <mergeCell ref="C258:D258"/>
    <mergeCell ref="C266:D266"/>
    <mergeCell ref="C260:D260"/>
    <mergeCell ref="E322:F322"/>
    <mergeCell ref="O126:O128"/>
    <mergeCell ref="C259:D259"/>
    <mergeCell ref="M250:N250"/>
    <mergeCell ref="E324:F324"/>
    <mergeCell ref="M110:N110"/>
    <mergeCell ref="G240:H240"/>
    <mergeCell ref="C261:D261"/>
    <mergeCell ref="I146:J146"/>
    <mergeCell ref="I181:J181"/>
    <mergeCell ref="E319:F319"/>
    <mergeCell ref="G235:H235"/>
    <mergeCell ref="I297:J297"/>
    <mergeCell ref="K326:L326"/>
    <mergeCell ref="O108:O110"/>
    <mergeCell ref="K245:L245"/>
    <mergeCell ref="M301:N301"/>
    <mergeCell ref="N24:N27"/>
    <mergeCell ref="B251:B252"/>
    <mergeCell ref="O318:O319"/>
    <mergeCell ref="O312:O313"/>
    <mergeCell ref="I299:J299"/>
    <mergeCell ref="M309:N309"/>
    <mergeCell ref="M303:N303"/>
    <mergeCell ref="M330:N330"/>
    <mergeCell ref="E159:F159"/>
    <mergeCell ref="O314:O315"/>
    <mergeCell ref="M121:N121"/>
    <mergeCell ref="B137:B139"/>
    <mergeCell ref="M332:N332"/>
    <mergeCell ref="B289:B291"/>
    <mergeCell ref="G136:H136"/>
    <mergeCell ref="I228:J228"/>
    <mergeCell ref="I200:J200"/>
    <mergeCell ref="I194:J194"/>
    <mergeCell ref="C305:D305"/>
    <mergeCell ref="K292:L292"/>
    <mergeCell ref="K258:L258"/>
    <mergeCell ref="I223:J223"/>
    <mergeCell ref="K260:L260"/>
    <mergeCell ref="K287:L287"/>
    <mergeCell ref="E119:F119"/>
    <mergeCell ref="O237:O238"/>
    <mergeCell ref="C327:D327"/>
    <mergeCell ref="K289:L289"/>
    <mergeCell ref="G183:H183"/>
    <mergeCell ref="O239:O240"/>
    <mergeCell ref="G193:H193"/>
    <mergeCell ref="G149:H149"/>
    <mergeCell ref="G185:H185"/>
    <mergeCell ref="E122:F122"/>
    <mergeCell ref="G151:H151"/>
    <mergeCell ref="I213:J213"/>
    <mergeCell ref="G178:H178"/>
    <mergeCell ref="K313:L313"/>
    <mergeCell ref="F2:F3"/>
    <mergeCell ref="B201:B203"/>
    <mergeCell ref="K315:L315"/>
    <mergeCell ref="I242:J242"/>
    <mergeCell ref="E147:F147"/>
    <mergeCell ref="G209:H209"/>
    <mergeCell ref="G175:H175"/>
    <mergeCell ref="G177:H177"/>
    <mergeCell ref="E104:F104"/>
    <mergeCell ref="G204:H204"/>
    <mergeCell ref="I269:J269"/>
    <mergeCell ref="I241:J241"/>
    <mergeCell ref="C102:D102"/>
    <mergeCell ref="E130:F130"/>
    <mergeCell ref="M117:N117"/>
    <mergeCell ref="E160:F160"/>
    <mergeCell ref="E132:F132"/>
    <mergeCell ref="M119:N119"/>
    <mergeCell ref="G224:H224"/>
    <mergeCell ref="G101:H101"/>
    <mergeCell ref="I321:J321"/>
    <mergeCell ref="I313:J313"/>
    <mergeCell ref="I165:J165"/>
    <mergeCell ref="I323:J323"/>
    <mergeCell ref="M145:N145"/>
    <mergeCell ref="B65:F65"/>
    <mergeCell ref="C296:D296"/>
    <mergeCell ref="G74:G83"/>
    <mergeCell ref="B306:B307"/>
    <mergeCell ref="E212:F212"/>
    <mergeCell ref="M147:N147"/>
    <mergeCell ref="G277:H277"/>
    <mergeCell ref="C298:D298"/>
    <mergeCell ref="O322:O323"/>
    <mergeCell ref="E214:F214"/>
    <mergeCell ref="G276:H276"/>
    <mergeCell ref="B298:B300"/>
    <mergeCell ref="G120:H120"/>
    <mergeCell ref="G278:H278"/>
    <mergeCell ref="B322:B323"/>
    <mergeCell ref="K100:L100"/>
    <mergeCell ref="C168:D168"/>
    <mergeCell ref="E230:F230"/>
    <mergeCell ref="K311:L311"/>
    <mergeCell ref="C167:D167"/>
    <mergeCell ref="K102:L102"/>
    <mergeCell ref="E232:F232"/>
    <mergeCell ref="B78:F78"/>
    <mergeCell ref="G207:H207"/>
    <mergeCell ref="C169:D169"/>
    <mergeCell ref="O175:O177"/>
    <mergeCell ref="E225:F225"/>
    <mergeCell ref="M160:N160"/>
    <mergeCell ref="B221:B222"/>
    <mergeCell ref="G200:H200"/>
    <mergeCell ref="I265:J265"/>
    <mergeCell ref="E227:F227"/>
    <mergeCell ref="G202:H202"/>
    <mergeCell ref="C96:D96"/>
    <mergeCell ref="K329:L329"/>
    <mergeCell ref="G291:H291"/>
    <mergeCell ref="I266:J266"/>
    <mergeCell ref="K295:L295"/>
    <mergeCell ref="C98:D98"/>
    <mergeCell ref="I260:J260"/>
    <mergeCell ref="K322:L322"/>
    <mergeCell ref="K113:L113"/>
    <mergeCell ref="C187:D187"/>
    <mergeCell ref="O24:O27"/>
    <mergeCell ref="B247:B248"/>
    <mergeCell ref="K324:L324"/>
    <mergeCell ref="E156:F156"/>
    <mergeCell ref="E128:F128"/>
    <mergeCell ref="B249:B250"/>
    <mergeCell ref="O105:O107"/>
    <mergeCell ref="E155:F155"/>
    <mergeCell ref="G184:H184"/>
    <mergeCell ref="G220:H220"/>
    <mergeCell ref="E157:F157"/>
    <mergeCell ref="G222:H222"/>
    <mergeCell ref="I284:J284"/>
    <mergeCell ref="I250:J250"/>
    <mergeCell ref="G215:H215"/>
    <mergeCell ref="I110:J110"/>
    <mergeCell ref="K166:L166"/>
    <mergeCell ref="C240:D240"/>
    <mergeCell ref="M141:N141"/>
    <mergeCell ref="I279:J279"/>
    <mergeCell ref="E146:F146"/>
    <mergeCell ref="C111:D111"/>
    <mergeCell ref="K168:L168"/>
    <mergeCell ref="M230:N230"/>
    <mergeCell ref="M224:N224"/>
    <mergeCell ref="E298:F298"/>
    <mergeCell ref="M143:N143"/>
    <mergeCell ref="M118:N118"/>
    <mergeCell ref="C235:D235"/>
    <mergeCell ref="E175:F175"/>
    <mergeCell ref="E297:F297"/>
    <mergeCell ref="M232:N232"/>
    <mergeCell ref="E185:F185"/>
    <mergeCell ref="G241:H241"/>
    <mergeCell ref="E299:F299"/>
    <mergeCell ref="G243:H243"/>
    <mergeCell ref="E170:F170"/>
    <mergeCell ref="I305:J305"/>
    <mergeCell ref="I330:J330"/>
    <mergeCell ref="C137:D137"/>
    <mergeCell ref="O274:O276"/>
    <mergeCell ref="K96:L96"/>
    <mergeCell ref="I332:J332"/>
    <mergeCell ref="C139:D139"/>
    <mergeCell ref="E201:F201"/>
    <mergeCell ref="M283:N283"/>
    <mergeCell ref="K98:L98"/>
    <mergeCell ref="C132:D132"/>
    <mergeCell ref="B117:B119"/>
    <mergeCell ref="M154:N154"/>
    <mergeCell ref="B111:B113"/>
    <mergeCell ref="B74:F74"/>
    <mergeCell ref="B68:F68"/>
    <mergeCell ref="M156:N156"/>
    <mergeCell ref="B76:F76"/>
    <mergeCell ref="M155:N155"/>
    <mergeCell ref="E223:F223"/>
    <mergeCell ref="I174:J174"/>
    <mergeCell ref="C279:D279"/>
    <mergeCell ref="G287:H287"/>
    <mergeCell ref="M180:N180"/>
    <mergeCell ref="E254:F254"/>
    <mergeCell ref="K238:L238"/>
    <mergeCell ref="K126:L126"/>
    <mergeCell ref="G289:H289"/>
    <mergeCell ref="M182:N182"/>
    <mergeCell ref="K109:L109"/>
    <mergeCell ref="C183:D183"/>
    <mergeCell ref="K240:L240"/>
    <mergeCell ref="C193:D193"/>
    <mergeCell ref="E249:F249"/>
    <mergeCell ref="C176:D176"/>
    <mergeCell ref="K111:L111"/>
    <mergeCell ref="G314:H314"/>
    <mergeCell ref="E241:F241"/>
    <mergeCell ref="B87:F87"/>
    <mergeCell ref="C178:D178"/>
    <mergeCell ref="G313:H313"/>
    <mergeCell ref="M297:N297"/>
    <mergeCell ref="G305:H305"/>
    <mergeCell ref="G315:H315"/>
    <mergeCell ref="C209:D209"/>
    <mergeCell ref="A94:O94"/>
    <mergeCell ref="K162:L162"/>
    <mergeCell ref="K137:L137"/>
    <mergeCell ref="E267:F267"/>
    <mergeCell ref="O245:O246"/>
    <mergeCell ref="C204:D204"/>
    <mergeCell ref="K164:L164"/>
    <mergeCell ref="K139:L139"/>
    <mergeCell ref="M226:N226"/>
    <mergeCell ref="J74:O74"/>
    <mergeCell ref="E269:F269"/>
    <mergeCell ref="O123:O125"/>
    <mergeCell ref="C231:D231"/>
    <mergeCell ref="C206:D206"/>
    <mergeCell ref="M228:N228"/>
    <mergeCell ref="E262:F262"/>
    <mergeCell ref="M222:N222"/>
    <mergeCell ref="G326:H326"/>
    <mergeCell ref="G239:H239"/>
    <mergeCell ref="M223:N223"/>
    <mergeCell ref="I117:J117"/>
    <mergeCell ref="J92:O92"/>
    <mergeCell ref="I303:J303"/>
    <mergeCell ref="C135:D135"/>
    <mergeCell ref="M254:N254"/>
    <mergeCell ref="C224:D224"/>
    <mergeCell ref="M125:N125"/>
    <mergeCell ref="E199:F199"/>
    <mergeCell ref="O271:O273"/>
    <mergeCell ref="M256:N256"/>
    <mergeCell ref="O265:O267"/>
    <mergeCell ref="G255:H255"/>
    <mergeCell ref="C217:D217"/>
    <mergeCell ref="E321:F321"/>
    <mergeCell ref="J87:O87"/>
    <mergeCell ref="C136:D136"/>
    <mergeCell ref="K193:L193"/>
    <mergeCell ref="E192:F192"/>
    <mergeCell ref="M127:N127"/>
    <mergeCell ref="M249:N249"/>
    <mergeCell ref="E323:F323"/>
    <mergeCell ref="M285:N285"/>
    <mergeCell ref="J89:O89"/>
    <mergeCell ref="E194:F194"/>
    <mergeCell ref="A158:O158"/>
    <mergeCell ref="I145:J145"/>
    <mergeCell ref="A131:A157"/>
    <mergeCell ref="I147:J147"/>
    <mergeCell ref="K209:L209"/>
    <mergeCell ref="C146:D146"/>
    <mergeCell ref="K203:L203"/>
    <mergeCell ref="C277:D277"/>
    <mergeCell ref="C276:D276"/>
    <mergeCell ref="M267:N267"/>
    <mergeCell ref="C120:D120"/>
    <mergeCell ref="O195:O197"/>
    <mergeCell ref="C278:D278"/>
    <mergeCell ref="M269:N269"/>
    <mergeCell ref="C149:D149"/>
    <mergeCell ref="G100:H100"/>
    <mergeCell ref="G311:H311"/>
    <mergeCell ref="G102:H102"/>
    <mergeCell ref="C288:D288"/>
    <mergeCell ref="K133:L133"/>
    <mergeCell ref="I160:J160"/>
    <mergeCell ref="C200:D200"/>
    <mergeCell ref="K135:L135"/>
    <mergeCell ref="M191:N191"/>
    <mergeCell ref="O330:O331"/>
    <mergeCell ref="C202:D202"/>
    <mergeCell ref="O332:O333"/>
    <mergeCell ref="C291:D291"/>
    <mergeCell ref="M192:N192"/>
    <mergeCell ref="E266:F266"/>
    <mergeCell ref="B149:B151"/>
    <mergeCell ref="O210:O212"/>
    <mergeCell ref="E260:F260"/>
    <mergeCell ref="G322:H322"/>
    <mergeCell ref="J76:O76"/>
    <mergeCell ref="I211:J211"/>
    <mergeCell ref="G324:H324"/>
    <mergeCell ref="K275:L275"/>
    <mergeCell ref="I240:J240"/>
    <mergeCell ref="K146:L146"/>
    <mergeCell ref="C220:D220"/>
    <mergeCell ref="M333:N333"/>
    <mergeCell ref="A259:A303"/>
    <mergeCell ref="M252:N252"/>
    <mergeCell ref="J83:O83"/>
    <mergeCell ref="K306:L306"/>
    <mergeCell ref="M245:N245"/>
    <mergeCell ref="C215:D215"/>
    <mergeCell ref="B231:B232"/>
    <mergeCell ref="J85:O85"/>
    <mergeCell ref="G166:H166"/>
    <mergeCell ref="I141:J141"/>
    <mergeCell ref="E103:F103"/>
    <mergeCell ref="E279:F279"/>
    <mergeCell ref="I230:J230"/>
    <mergeCell ref="I143:J143"/>
    <mergeCell ref="G167:H167"/>
    <mergeCell ref="K199:L199"/>
    <mergeCell ref="K288:L288"/>
    <mergeCell ref="K207:L207"/>
    <mergeCell ref="C241:D241"/>
    <mergeCell ref="M263:N263"/>
    <mergeCell ref="K200:L200"/>
    <mergeCell ref="C243:D243"/>
    <mergeCell ref="O280:O282"/>
    <mergeCell ref="M265:N265"/>
    <mergeCell ref="E305:F305"/>
    <mergeCell ref="E330:F330"/>
    <mergeCell ref="K202:L202"/>
    <mergeCell ref="G96:H96"/>
    <mergeCell ref="E332:F332"/>
    <mergeCell ref="E307:F307"/>
    <mergeCell ref="M294:N294"/>
    <mergeCell ref="K231:L231"/>
    <mergeCell ref="G98:H98"/>
    <mergeCell ref="M260:N260"/>
    <mergeCell ref="I154:J154"/>
    <mergeCell ref="I156:J156"/>
    <mergeCell ref="K256:L256"/>
    <mergeCell ref="K264:L264"/>
    <mergeCell ref="M293:N293"/>
    <mergeCell ref="M320:N320"/>
    <mergeCell ref="G124:H124"/>
    <mergeCell ref="I4:I5"/>
    <mergeCell ref="M286:N286"/>
    <mergeCell ref="C287:D287"/>
    <mergeCell ref="I180:J180"/>
    <mergeCell ref="J72:O72"/>
    <mergeCell ref="B181:B183"/>
    <mergeCell ref="C289:D289"/>
    <mergeCell ref="I182:J182"/>
    <mergeCell ref="G109:H109"/>
    <mergeCell ref="G119:H119"/>
    <mergeCell ref="G295:H295"/>
    <mergeCell ref="K246:L246"/>
    <mergeCell ref="C314:D314"/>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 xmlns:r="http://schemas.openxmlformats.org/officeDocument/2006/relationships" ref="F2" r:id="rId6"/>
    <hyperlink xmlns:r="http://schemas.openxmlformats.org/officeDocument/2006/relationships" ref="G2" r:id="rId7"/>
    <hyperlink xmlns:r="http://schemas.openxmlformats.org/officeDocument/2006/relationships" ref="H2" r:id="rId8"/>
    <hyperlink xmlns:r="http://schemas.openxmlformats.org/officeDocument/2006/relationships" ref="I2" r:id="rId9"/>
    <hyperlink xmlns:r="http://schemas.openxmlformats.org/officeDocument/2006/relationships" ref="B4" r:id="rId10"/>
    <hyperlink xmlns:r="http://schemas.openxmlformats.org/officeDocument/2006/relationships" ref="D4" r:id="rId11"/>
    <hyperlink xmlns:r="http://schemas.openxmlformats.org/officeDocument/2006/relationships" ref="E4" r:id="rId12"/>
    <hyperlink xmlns:r="http://schemas.openxmlformats.org/officeDocument/2006/relationships" ref="F4" r:id="rId13"/>
    <hyperlink xmlns:r="http://schemas.openxmlformats.org/officeDocument/2006/relationships" ref="G4" r:id="rId14"/>
    <hyperlink xmlns:r="http://schemas.openxmlformats.org/officeDocument/2006/relationships" ref="H4" r:id="rId1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26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 width="10.71428571428571" customWidth="1" min="15" max="15"/>
    <col width="10.71428571428571" customWidth="1" min="16" max="16"/>
  </cols>
  <sheetData>
    <row r="1" ht="24" customHeight="1">
      <c r="A1" s="1249" t="inlineStr">
        <is>
          <t>多种系统</t>
        </is>
      </c>
      <c r="B1" s="388" t="inlineStr">
        <is>
          <t>名称</t>
        </is>
      </c>
      <c r="C1" s="3" t="n"/>
      <c r="D1" s="3" t="n"/>
      <c r="E1" s="3" t="n"/>
      <c r="F1" s="154" t="inlineStr">
        <is>
          <t>祝福详情</t>
        </is>
      </c>
      <c r="G1" s="56" t="n"/>
      <c r="H1" s="56" t="n"/>
      <c r="I1" s="56" t="n"/>
      <c r="J1" s="56" t="n"/>
      <c r="K1" s="56" t="n"/>
      <c r="L1" s="56" t="n"/>
      <c r="M1" s="56" t="n"/>
      <c r="N1" s="56" t="n"/>
      <c r="O1" s="57" t="n"/>
      <c r="P1" s="1502" t="inlineStr">
        <is>
          <t>33</t>
        </is>
      </c>
    </row>
    <row r="2" ht="24" customHeight="1">
      <c r="A2" s="1225" t="inlineStr">
        <is>
          <t>孙子兵法
武穆遗书
魂珠/星石
战功幸运石</t>
        </is>
      </c>
      <c r="B2" s="847" t="inlineStr">
        <is>
          <t>星盘详表</t>
        </is>
      </c>
      <c r="C2" s="848" t="inlineStr">
        <is>
          <t>魂珠详表</t>
        </is>
      </c>
      <c r="D2" s="848" t="inlineStr">
        <is>
          <t>兵法详表</t>
        </is>
      </c>
      <c r="E2" s="850" t="inlineStr">
        <is>
          <t>五行详表</t>
        </is>
      </c>
      <c r="F2" s="1403" t="inlineStr">
        <is>
          <t>星盘祝福：1~3级星石6折兑换，可以使用斗豆，每级每日限购200个。（春节周年5折）</t>
        </is>
      </c>
      <c r="G2" s="158" t="n"/>
      <c r="H2" s="158" t="n"/>
      <c r="I2" s="158" t="n"/>
      <c r="J2" s="158" t="n"/>
      <c r="K2" s="158" t="n"/>
      <c r="L2" s="158" t="n"/>
      <c r="M2" s="158" t="n"/>
      <c r="N2" s="158" t="n"/>
      <c r="O2" s="159" t="n"/>
    </row>
    <row r="3" ht="24" customHeight="1">
      <c r="A3" s="45" t="n"/>
      <c r="B3" s="553" t="n"/>
      <c r="C3" s="1124" t="n"/>
      <c r="D3" s="1124" t="n"/>
      <c r="E3" s="597" t="n"/>
      <c r="F3" s="1503" t="inlineStr">
        <is>
          <t>魂珠祝福：2~5级魂珠3折兑换，可以使用斗豆，不限购。</t>
        </is>
      </c>
      <c r="G3" s="129" t="n"/>
      <c r="H3" s="129" t="n"/>
      <c r="I3" s="129" t="n"/>
      <c r="J3" s="129" t="n"/>
      <c r="K3" s="129" t="n"/>
      <c r="L3" s="129" t="n"/>
      <c r="M3" s="129" t="n"/>
      <c r="N3" s="129" t="n"/>
      <c r="O3" s="162" t="n"/>
    </row>
    <row r="4" ht="24" customHeight="1">
      <c r="A4" s="45" t="n"/>
      <c r="B4" s="854" t="inlineStr">
        <is>
          <t>帮修详表</t>
        </is>
      </c>
      <c r="C4" s="639" t="inlineStr">
        <is>
          <t>帮派其它</t>
        </is>
      </c>
      <c r="D4" s="1504" t="inlineStr">
        <is>
          <t>活动技巧</t>
        </is>
      </c>
      <c r="E4" s="1505" t="inlineStr">
        <is>
          <t>名词解释</t>
        </is>
      </c>
      <c r="F4" s="1506" t="inlineStr">
        <is>
          <t>兵法祝福：进度模式，永久有效。随机2/10点进度值，孙子兵法武穆遗书100斗豆/斗币。</t>
        </is>
      </c>
      <c r="G4" s="129" t="n"/>
      <c r="H4" s="129" t="n"/>
      <c r="I4" s="129" t="n"/>
      <c r="J4" s="129" t="n"/>
      <c r="K4" s="129" t="n"/>
      <c r="L4" s="129" t="n"/>
      <c r="M4" s="129" t="n"/>
      <c r="N4" s="129" t="n"/>
      <c r="O4" s="162" t="n"/>
    </row>
    <row r="5" ht="24" customHeight="1">
      <c r="A5" s="29" t="n"/>
      <c r="B5" s="553" t="n"/>
      <c r="C5" s="1124" t="n"/>
      <c r="D5" s="1124" t="n"/>
      <c r="E5" s="597" t="n"/>
      <c r="F5" s="1507" t="inlineStr">
        <is>
          <t>五行祝福： 五行所有属性基础升级概率双倍，幸运石加成双倍。2~7级幸运石3折兑换，可以使用斗豆，不限购。</t>
        </is>
      </c>
      <c r="G5" s="135" t="n"/>
      <c r="H5" s="135" t="n"/>
      <c r="I5" s="135" t="n"/>
      <c r="J5" s="135" t="n"/>
      <c r="K5" s="135" t="n"/>
      <c r="L5" s="135" t="n"/>
      <c r="M5" s="135" t="n"/>
      <c r="N5" s="135" t="n"/>
      <c r="O5" s="190" t="n"/>
    </row>
    <row r="6">
      <c r="A6" s="565" t="inlineStr"/>
    </row>
    <row r="7" ht="24" customHeight="1">
      <c r="A7" s="202" t="inlineStr">
        <is>
          <t>星盘技能</t>
        </is>
      </c>
      <c r="B7" s="227" t="inlineStr">
        <is>
          <t>技能属性及激活条件</t>
        </is>
      </c>
      <c r="C7" s="56" t="n"/>
      <c r="D7" s="56" t="n"/>
      <c r="E7" s="203" t="n"/>
      <c r="F7" s="386" t="inlineStr">
        <is>
          <t>梦想之旅</t>
        </is>
      </c>
      <c r="G7" s="204" t="inlineStr">
        <is>
          <t>第1~3周</t>
        </is>
      </c>
      <c r="H7" s="204" t="inlineStr">
        <is>
          <t>第4~6周</t>
        </is>
      </c>
      <c r="I7" s="118" t="inlineStr">
        <is>
          <t>星盘进度</t>
        </is>
      </c>
      <c r="J7" s="96" t="inlineStr">
        <is>
          <t>日曜石</t>
        </is>
      </c>
      <c r="K7" s="96" t="inlineStr">
        <is>
          <t>月光石</t>
        </is>
      </c>
      <c r="L7" s="96" t="inlineStr">
        <is>
          <t>玛瑙石</t>
        </is>
      </c>
      <c r="M7" s="96" t="inlineStr">
        <is>
          <t>翡翠石</t>
        </is>
      </c>
      <c r="N7" s="96" t="inlineStr">
        <is>
          <t>迅捷石</t>
        </is>
      </c>
      <c r="O7" s="311" t="inlineStr">
        <is>
          <t>紫黑玉</t>
        </is>
      </c>
      <c r="P7" s="204" t="inlineStr">
        <is>
          <t>所需积分</t>
        </is>
      </c>
    </row>
    <row r="8" ht="24" customHeight="1">
      <c r="A8" s="1411" t="inlineStr">
        <is>
          <t>得天独厚</t>
        </is>
      </c>
      <c r="B8" s="1508" t="inlineStr">
        <is>
          <t>战斗力   1.0 技能伤害+  5.0%
镶嵌 3 个4级 玛瑙/迅捷/日曜石</t>
        </is>
      </c>
      <c r="C8" s="94" t="n"/>
      <c r="D8" s="94" t="n"/>
      <c r="E8" s="1509" t="n"/>
      <c r="F8" s="558" t="inlineStr">
        <is>
          <t>星期五</t>
        </is>
      </c>
      <c r="G8" s="566" t="inlineStr">
        <is>
          <t>普通机票</t>
        </is>
      </c>
      <c r="H8" s="684" t="inlineStr">
        <is>
          <t>普通机票</t>
        </is>
      </c>
      <c r="I8" s="876" t="inlineStr">
        <is>
          <t>1级</t>
        </is>
      </c>
      <c r="J8" s="657" t="inlineStr">
        <is>
          <t>0</t>
        </is>
      </c>
      <c r="K8" s="340" t="inlineStr">
        <is>
          <t>0</t>
        </is>
      </c>
      <c r="L8" s="340" t="inlineStr">
        <is>
          <t>0</t>
        </is>
      </c>
      <c r="M8" s="340" t="inlineStr">
        <is>
          <t>0</t>
        </is>
      </c>
      <c r="N8" s="340" t="inlineStr">
        <is>
          <t>0</t>
        </is>
      </c>
      <c r="O8" s="207" t="inlineStr">
        <is>
          <t>0</t>
        </is>
      </c>
      <c r="P8" s="683" t="inlineStr">
        <is>
          <t>30720</t>
        </is>
      </c>
    </row>
    <row r="9" ht="24" customHeight="1">
      <c r="A9" s="320" t="n"/>
      <c r="B9" s="535" t="n"/>
      <c r="C9" s="158" t="n"/>
      <c r="D9" s="158" t="n"/>
      <c r="E9" s="320" t="n"/>
      <c r="F9" s="82" t="inlineStr">
        <is>
          <t>星期六</t>
        </is>
      </c>
      <c r="G9" s="83" t="inlineStr">
        <is>
          <t>普通机票</t>
        </is>
      </c>
      <c r="H9" s="222" t="inlineStr">
        <is>
          <t>普通机票</t>
        </is>
      </c>
      <c r="I9" s="263" t="inlineStr">
        <is>
          <t>2级</t>
        </is>
      </c>
      <c r="J9" s="239" t="inlineStr">
        <is>
          <t>0</t>
        </is>
      </c>
      <c r="K9" s="83" t="inlineStr">
        <is>
          <t>0</t>
        </is>
      </c>
      <c r="L9" s="83" t="inlineStr">
        <is>
          <t>0</t>
        </is>
      </c>
      <c r="M9" s="83" t="inlineStr">
        <is>
          <t>0</t>
        </is>
      </c>
      <c r="N9" s="83" t="inlineStr">
        <is>
          <t>0</t>
        </is>
      </c>
      <c r="O9" s="84" t="inlineStr">
        <is>
          <t>0</t>
        </is>
      </c>
      <c r="P9" s="320" t="n"/>
    </row>
    <row r="10" ht="24" customHeight="1">
      <c r="A10" s="239" t="inlineStr">
        <is>
          <t>人杰地灵</t>
        </is>
      </c>
      <c r="B10" s="1068" t="inlineStr">
        <is>
          <t>战斗力   2.0 全部减伤+  8.0% 治疗效果+10.0%
镶嵌 3 个5级 紫黑/月光/翡翠石</t>
        </is>
      </c>
      <c r="C10" s="194" t="n"/>
      <c r="D10" s="194" t="n"/>
      <c r="E10" s="410" t="n"/>
      <c r="F10" s="82" t="inlineStr">
        <is>
          <t>星期日</t>
        </is>
      </c>
      <c r="G10" s="83" t="inlineStr">
        <is>
          <t>普通机票</t>
        </is>
      </c>
      <c r="H10" s="222" t="inlineStr">
        <is>
          <t>普通机票</t>
        </is>
      </c>
      <c r="I10" s="263" t="inlineStr">
        <is>
          <t>3级</t>
        </is>
      </c>
      <c r="J10" s="239" t="inlineStr">
        <is>
          <t>18</t>
        </is>
      </c>
      <c r="K10" s="83" t="inlineStr">
        <is>
          <t>18</t>
        </is>
      </c>
      <c r="L10" s="83" t="inlineStr">
        <is>
          <t>0</t>
        </is>
      </c>
      <c r="M10" s="83" t="inlineStr">
        <is>
          <t>0</t>
        </is>
      </c>
      <c r="N10" s="83" t="inlineStr">
        <is>
          <t>0</t>
        </is>
      </c>
      <c r="O10" s="84" t="inlineStr">
        <is>
          <t>24</t>
        </is>
      </c>
      <c r="P10" s="239" t="inlineStr">
        <is>
          <t>74880</t>
        </is>
      </c>
    </row>
    <row r="11" ht="24" customHeight="1">
      <c r="A11" s="320" t="n"/>
      <c r="B11" s="535" t="n"/>
      <c r="C11" s="158" t="n"/>
      <c r="D11" s="158" t="n"/>
      <c r="E11" s="320" t="n"/>
      <c r="F11" s="82" t="inlineStr">
        <is>
          <t>星期一</t>
        </is>
      </c>
      <c r="G11" s="83" t="inlineStr">
        <is>
          <t>普通机票</t>
        </is>
      </c>
      <c r="H11" s="222" t="inlineStr">
        <is>
          <t>普通机票</t>
        </is>
      </c>
      <c r="I11" s="263" t="inlineStr">
        <is>
          <t>4级</t>
        </is>
      </c>
      <c r="J11" s="239" t="inlineStr">
        <is>
          <t>0</t>
        </is>
      </c>
      <c r="K11" s="83" t="inlineStr">
        <is>
          <t>0</t>
        </is>
      </c>
      <c r="L11" s="83" t="inlineStr">
        <is>
          <t>0</t>
        </is>
      </c>
      <c r="M11" s="83" t="inlineStr">
        <is>
          <t>0</t>
        </is>
      </c>
      <c r="N11" s="83" t="inlineStr">
        <is>
          <t>0</t>
        </is>
      </c>
      <c r="O11" s="84" t="inlineStr">
        <is>
          <t>0</t>
        </is>
      </c>
      <c r="P11" s="320" t="n"/>
    </row>
    <row r="12" ht="24" customHeight="1">
      <c r="A12" s="239" t="inlineStr">
        <is>
          <t>天时地利</t>
        </is>
      </c>
      <c r="B12" s="1068" t="inlineStr">
        <is>
          <t>战斗力   3.0 反击概率+10.0% 技吸概率+15.0%
镶嵌 5 个5级 紫黑/月光/翡翠/玛瑙/迅捷石</t>
        </is>
      </c>
      <c r="C12" s="194" t="n"/>
      <c r="D12" s="194" t="n"/>
      <c r="E12" s="410" t="n"/>
      <c r="F12" s="82" t="inlineStr">
        <is>
          <t>星期二</t>
        </is>
      </c>
      <c r="G12" s="83" t="inlineStr">
        <is>
          <t>普通机票</t>
        </is>
      </c>
      <c r="H12" s="222" t="inlineStr">
        <is>
          <t>普通机票</t>
        </is>
      </c>
      <c r="I12" s="263" t="inlineStr">
        <is>
          <t>5级</t>
        </is>
      </c>
      <c r="J12" s="239" t="inlineStr">
        <is>
          <t>0</t>
        </is>
      </c>
      <c r="K12" s="83" t="inlineStr">
        <is>
          <t>0</t>
        </is>
      </c>
      <c r="L12" s="83" t="inlineStr">
        <is>
          <t>0</t>
        </is>
      </c>
      <c r="M12" s="83" t="inlineStr">
        <is>
          <t>0</t>
        </is>
      </c>
      <c r="N12" s="83" t="inlineStr">
        <is>
          <t>24</t>
        </is>
      </c>
      <c r="O12" s="84" t="inlineStr">
        <is>
          <t>0</t>
        </is>
      </c>
      <c r="P12" s="239" t="inlineStr">
        <is>
          <t>220800</t>
        </is>
      </c>
    </row>
    <row r="13" ht="24" customHeight="1">
      <c r="A13" s="320" t="n"/>
      <c r="B13" s="535" t="n"/>
      <c r="C13" s="158" t="n"/>
      <c r="D13" s="158" t="n"/>
      <c r="E13" s="320" t="n"/>
      <c r="F13" s="82" t="inlineStr">
        <is>
          <t>星期三</t>
        </is>
      </c>
      <c r="G13" s="83" t="inlineStr">
        <is>
          <t>普通机票</t>
        </is>
      </c>
      <c r="H13" s="222" t="inlineStr">
        <is>
          <t>普通机票</t>
        </is>
      </c>
      <c r="I13" s="263" t="inlineStr">
        <is>
          <t>6级</t>
        </is>
      </c>
      <c r="J13" s="239" t="inlineStr">
        <is>
          <t>6</t>
        </is>
      </c>
      <c r="K13" s="83" t="inlineStr">
        <is>
          <t>6</t>
        </is>
      </c>
      <c r="L13" s="83" t="inlineStr">
        <is>
          <t>6</t>
        </is>
      </c>
      <c r="M13" s="83" t="inlineStr">
        <is>
          <t>6</t>
        </is>
      </c>
      <c r="N13" s="83" t="inlineStr">
        <is>
          <t>0</t>
        </is>
      </c>
      <c r="O13" s="84" t="inlineStr">
        <is>
          <t>6</t>
        </is>
      </c>
      <c r="P13" s="320" t="n"/>
    </row>
    <row r="14" ht="24" customHeight="1">
      <c r="A14" s="239" t="inlineStr">
        <is>
          <t>吞天噬地</t>
        </is>
      </c>
      <c r="B14" s="1068" t="inlineStr">
        <is>
          <t>战斗力   5.0 生命力量+12.0% 敏捷速度+12.0%
镶嵌 6 个6级 紫黑/月光/翡翠/玛瑙/迅捷/日曜石</t>
        </is>
      </c>
      <c r="C14" s="194" t="n"/>
      <c r="D14" s="194" t="n"/>
      <c r="E14" s="410" t="n"/>
      <c r="F14" s="82" t="inlineStr">
        <is>
          <t>星期四</t>
        </is>
      </c>
      <c r="G14" s="83" t="inlineStr">
        <is>
          <t>普通机票</t>
        </is>
      </c>
      <c r="H14" s="1048" t="inlineStr">
        <is>
          <t>梦幻补齐</t>
        </is>
      </c>
      <c r="I14" s="263" t="inlineStr">
        <is>
          <t>7级</t>
        </is>
      </c>
      <c r="J14" s="239" t="inlineStr">
        <is>
          <t>0</t>
        </is>
      </c>
      <c r="K14" s="83" t="inlineStr">
        <is>
          <t>0</t>
        </is>
      </c>
      <c r="L14" s="83" t="inlineStr">
        <is>
          <t>0</t>
        </is>
      </c>
      <c r="M14" s="83" t="inlineStr">
        <is>
          <t>0</t>
        </is>
      </c>
      <c r="N14" s="83" t="inlineStr">
        <is>
          <t>6</t>
        </is>
      </c>
      <c r="O14" s="84" t="inlineStr">
        <is>
          <t>0</t>
        </is>
      </c>
      <c r="P14" s="239" t="inlineStr">
        <is>
          <t>1002240</t>
        </is>
      </c>
    </row>
    <row r="15" ht="24" customHeight="1">
      <c r="A15" s="320" t="n"/>
      <c r="B15" s="535" t="n"/>
      <c r="C15" s="158" t="n"/>
      <c r="D15" s="158" t="n"/>
      <c r="E15" s="320" t="n"/>
      <c r="F15" s="1510" t="inlineStr">
        <is>
          <t>第7周星期五先用梦幻机票补齐，
领完全部奖励。再使用普通机票，
第7周等同第1周，6周完成一轮。</t>
        </is>
      </c>
      <c r="G15" s="194" t="n"/>
      <c r="H15" s="194" t="n"/>
      <c r="I15" s="889" t="inlineStr">
        <is>
          <t>数量总计</t>
        </is>
      </c>
      <c r="J15" s="660">
        <f>SUM(J8:J14)</f>
        <v/>
      </c>
      <c r="K15" s="343">
        <f>SUM(K8:K14)</f>
        <v/>
      </c>
      <c r="L15" s="343">
        <f>SUM(L8:L14)</f>
        <v/>
      </c>
      <c r="M15" s="343">
        <f>SUM(M8:M14)</f>
        <v/>
      </c>
      <c r="N15" s="343">
        <f>SUM(N8:N14)</f>
        <v/>
      </c>
      <c r="O15" s="344">
        <f>SUM(O8:O14)</f>
        <v/>
      </c>
      <c r="P15" s="320" t="n"/>
    </row>
    <row r="16" ht="24" customHeight="1">
      <c r="A16" s="239" t="inlineStr">
        <is>
          <t>偷天换日</t>
        </is>
      </c>
      <c r="B16" s="1068" t="inlineStr">
        <is>
          <t>战斗力 10.0 武器抗穿+10.0% 技能抗穿+10.0%
镶嵌10个7级 紫黑/月光/翡翠/玛瑙/迅捷/日曜石</t>
        </is>
      </c>
      <c r="C16" s="194" t="n"/>
      <c r="D16" s="194" t="n"/>
      <c r="E16" s="410" t="n"/>
      <c r="F16" s="11" t="n"/>
      <c r="I16" s="876" t="inlineStr">
        <is>
          <t>积分总计</t>
        </is>
      </c>
      <c r="J16" s="657" t="inlineStr">
        <is>
          <t>已有积分</t>
        </is>
      </c>
      <c r="K16" s="340" t="inlineStr">
        <is>
          <t>目标积分</t>
        </is>
      </c>
      <c r="L16" s="340" t="inlineStr">
        <is>
          <t>每日积分</t>
        </is>
      </c>
      <c r="M16" s="340" t="inlineStr">
        <is>
          <t>所需天数</t>
        </is>
      </c>
      <c r="N16" s="340" t="inlineStr">
        <is>
          <t>星盘折扣</t>
        </is>
      </c>
      <c r="O16" s="207" t="inlineStr">
        <is>
          <t>所需斗豆</t>
        </is>
      </c>
      <c r="P16" s="239" t="inlineStr">
        <is>
          <t>3340800</t>
        </is>
      </c>
    </row>
    <row r="17" ht="24" customHeight="1">
      <c r="A17" s="320" t="n"/>
      <c r="B17" s="535" t="n"/>
      <c r="C17" s="158" t="n"/>
      <c r="D17" s="158" t="n"/>
      <c r="E17" s="320" t="n"/>
      <c r="F17" s="484" t="n"/>
      <c r="G17" s="375" t="n"/>
      <c r="H17" s="375" t="n"/>
      <c r="I17" s="267">
        <f>48*(J8+J9*5+J10*20+J11*80+J12*240+J13*720+J14*1440)+32*(K8+K9*5+K10*20+K11*80+K12*240+K13*720+K14*1440)+40*(L8+L9*5+L10*20+L11*80+L12*240+L13*720+L14*1440)+32*(M8+M9*5+M10*20+M11*80+M12*240+M13*720+M14*1440)+40*(N8+N9*5+N10*20+N11*80+N12*240+N13*720+N14*1440)+40*(O8+O9*5+O10*20+O11*80+O12*240+O13*720+O14*1440)</f>
        <v/>
      </c>
      <c r="J17" s="268" t="inlineStr">
        <is>
          <t>775040</t>
        </is>
      </c>
      <c r="K17" s="90" t="inlineStr">
        <is>
          <t>1453440</t>
        </is>
      </c>
      <c r="L17" s="939" t="inlineStr">
        <is>
          <t>792</t>
        </is>
      </c>
      <c r="M17" s="90">
        <f>ROUNDUP((K17-J17)/L17,0)</f>
        <v/>
      </c>
      <c r="N17" s="939" t="inlineStr">
        <is>
          <t>五折</t>
        </is>
      </c>
      <c r="O17" s="224">
        <f>@IF(N17="五折",(K17-J17)/40*200*0.5,IF(N17="六折",(K17-J17)/40*200*0.6,IF(N17="无",(K17-J17)/40*200,"折扣错误")))</f>
        <v/>
      </c>
      <c r="P17" s="320" t="n"/>
    </row>
    <row r="18" ht="24" customHeight="1">
      <c r="A18" s="773" t="inlineStr">
        <is>
          <t>星石名称</t>
        </is>
      </c>
      <c r="B18" s="1127" t="inlineStr">
        <is>
          <t>1级（1级合成数    1）</t>
        </is>
      </c>
      <c r="C18" s="527" t="n"/>
      <c r="D18" s="1127" t="inlineStr">
        <is>
          <t>2级（1级合成数    5）</t>
        </is>
      </c>
      <c r="E18" s="527" t="n"/>
      <c r="F18" s="1127" t="inlineStr">
        <is>
          <t>3级（1级合成数  20）</t>
        </is>
      </c>
      <c r="G18" s="527" t="n"/>
      <c r="H18" s="1127" t="inlineStr">
        <is>
          <t>4级（1级合成数  80）</t>
        </is>
      </c>
      <c r="I18" s="527" t="n"/>
      <c r="J18" s="1127" t="inlineStr">
        <is>
          <t>5级（1级合成数240）</t>
        </is>
      </c>
      <c r="K18" s="527" t="n"/>
      <c r="L18" s="1127" t="inlineStr">
        <is>
          <t>6级（1级合成数720）</t>
        </is>
      </c>
      <c r="M18" s="527" t="n"/>
      <c r="N18" s="1128" t="inlineStr">
        <is>
          <t>7级（1级合成数1440）</t>
        </is>
      </c>
      <c r="O18" s="971" t="n"/>
    </row>
    <row r="19" ht="24" customHeight="1">
      <c r="A19" s="1511" t="inlineStr">
        <is>
          <t>日曜石</t>
        </is>
      </c>
      <c r="B19" s="1512" t="inlineStr">
        <is>
          <t>战斗力</t>
        </is>
      </c>
      <c r="C19" s="339" t="inlineStr">
        <is>
          <t>1</t>
        </is>
      </c>
      <c r="D19" s="1513" t="inlineStr">
        <is>
          <t>战斗力</t>
        </is>
      </c>
      <c r="E19" s="339" t="inlineStr">
        <is>
          <t>1.4</t>
        </is>
      </c>
      <c r="F19" s="1513" t="inlineStr">
        <is>
          <t>战斗力</t>
        </is>
      </c>
      <c r="G19" s="339" t="inlineStr">
        <is>
          <t>2</t>
        </is>
      </c>
      <c r="H19" s="1513" t="inlineStr">
        <is>
          <t>战斗力</t>
        </is>
      </c>
      <c r="I19" s="339" t="inlineStr">
        <is>
          <t>2.8</t>
        </is>
      </c>
      <c r="J19" s="1513" t="inlineStr">
        <is>
          <t>战斗力</t>
        </is>
      </c>
      <c r="K19" s="339" t="inlineStr">
        <is>
          <t>3.8</t>
        </is>
      </c>
      <c r="L19" s="1513" t="inlineStr">
        <is>
          <t>战斗力</t>
        </is>
      </c>
      <c r="M19" s="339" t="inlineStr">
        <is>
          <t>5.2</t>
        </is>
      </c>
      <c r="N19" s="1513" t="inlineStr">
        <is>
          <t>战斗力</t>
        </is>
      </c>
      <c r="O19" s="1514" t="inlineStr">
        <is>
          <t>7</t>
        </is>
      </c>
    </row>
    <row r="20" ht="24" customHeight="1">
      <c r="A20" s="11" t="n"/>
      <c r="B20" s="1515" t="inlineStr">
        <is>
          <t>幻境分</t>
        </is>
      </c>
      <c r="C20" s="237" t="inlineStr">
        <is>
          <t>48</t>
        </is>
      </c>
      <c r="D20" s="1516" t="inlineStr">
        <is>
          <t>幻境分</t>
        </is>
      </c>
      <c r="E20" s="237">
        <f>C20*5</f>
        <v/>
      </c>
      <c r="F20" s="1516" t="inlineStr">
        <is>
          <t>幻境分</t>
        </is>
      </c>
      <c r="G20" s="237">
        <f>C20*20</f>
        <v/>
      </c>
      <c r="H20" s="1516" t="inlineStr">
        <is>
          <t>幻境分</t>
        </is>
      </c>
      <c r="I20" s="237">
        <f>C20*80</f>
        <v/>
      </c>
      <c r="J20" s="1516" t="inlineStr">
        <is>
          <t>幻境分</t>
        </is>
      </c>
      <c r="K20" s="237">
        <f>C20*240</f>
        <v/>
      </c>
      <c r="L20" s="1516" t="inlineStr">
        <is>
          <t>幻境分</t>
        </is>
      </c>
      <c r="M20" s="237">
        <f>C20*720</f>
        <v/>
      </c>
      <c r="N20" s="1516" t="inlineStr">
        <is>
          <t>幻境分</t>
        </is>
      </c>
      <c r="O20" s="1390">
        <f>C20*1440</f>
        <v/>
      </c>
    </row>
    <row r="21" ht="24" customHeight="1">
      <c r="A21" s="54" t="n"/>
      <c r="B21" s="1517" t="inlineStr">
        <is>
          <t>固定伤害</t>
        </is>
      </c>
      <c r="C21" s="244" t="inlineStr">
        <is>
          <t>2</t>
        </is>
      </c>
      <c r="D21" s="1518" t="inlineStr">
        <is>
          <t>固定伤害</t>
        </is>
      </c>
      <c r="E21" s="244" t="inlineStr">
        <is>
          <t>3</t>
        </is>
      </c>
      <c r="F21" s="1518" t="inlineStr">
        <is>
          <t>固定伤害</t>
        </is>
      </c>
      <c r="G21" s="244" t="inlineStr">
        <is>
          <t>4</t>
        </is>
      </c>
      <c r="H21" s="1518" t="inlineStr">
        <is>
          <t>固定伤害</t>
        </is>
      </c>
      <c r="I21" s="244" t="inlineStr">
        <is>
          <t>7</t>
        </is>
      </c>
      <c r="J21" s="1518" t="inlineStr">
        <is>
          <t>固定伤害</t>
        </is>
      </c>
      <c r="K21" s="244" t="inlineStr">
        <is>
          <t>12</t>
        </is>
      </c>
      <c r="L21" s="1518" t="inlineStr">
        <is>
          <t>固定伤害</t>
        </is>
      </c>
      <c r="M21" s="244" t="inlineStr">
        <is>
          <t>18</t>
        </is>
      </c>
      <c r="N21" s="1518" t="inlineStr">
        <is>
          <t>固定伤害</t>
        </is>
      </c>
      <c r="O21" s="1391" t="inlineStr">
        <is>
          <t>25</t>
        </is>
      </c>
    </row>
    <row r="22" ht="24" customHeight="1">
      <c r="A22" s="1315" t="inlineStr">
        <is>
          <t>月光石</t>
        </is>
      </c>
      <c r="B22" s="1519" t="inlineStr">
        <is>
          <t>战斗力</t>
        </is>
      </c>
      <c r="C22" s="232" t="inlineStr">
        <is>
          <t>1</t>
        </is>
      </c>
      <c r="D22" s="1520" t="inlineStr">
        <is>
          <t>战斗力</t>
        </is>
      </c>
      <c r="E22" s="232" t="inlineStr">
        <is>
          <t>1.4</t>
        </is>
      </c>
      <c r="F22" s="1520" t="inlineStr">
        <is>
          <t>战斗力</t>
        </is>
      </c>
      <c r="G22" s="232" t="inlineStr">
        <is>
          <t>2</t>
        </is>
      </c>
      <c r="H22" s="1520" t="inlineStr">
        <is>
          <t>战斗力</t>
        </is>
      </c>
      <c r="I22" s="232" t="inlineStr">
        <is>
          <t>2.8</t>
        </is>
      </c>
      <c r="J22" s="1520" t="inlineStr">
        <is>
          <t>战斗力</t>
        </is>
      </c>
      <c r="K22" s="232" t="inlineStr">
        <is>
          <t>3.8</t>
        </is>
      </c>
      <c r="L22" s="1520" t="inlineStr">
        <is>
          <t>战斗力</t>
        </is>
      </c>
      <c r="M22" s="232" t="inlineStr">
        <is>
          <t>5.2</t>
        </is>
      </c>
      <c r="N22" s="1520" t="inlineStr">
        <is>
          <t>战斗力</t>
        </is>
      </c>
      <c r="O22" s="1521" t="inlineStr">
        <is>
          <t>7</t>
        </is>
      </c>
    </row>
    <row r="23" ht="24" customHeight="1">
      <c r="A23" s="414" t="n"/>
      <c r="B23" s="1515" t="inlineStr">
        <is>
          <t>幻境分</t>
        </is>
      </c>
      <c r="C23" s="237" t="inlineStr">
        <is>
          <t>32</t>
        </is>
      </c>
      <c r="D23" s="1516" t="inlineStr">
        <is>
          <t>幻境分</t>
        </is>
      </c>
      <c r="E23" s="237">
        <f>C23*5</f>
        <v/>
      </c>
      <c r="F23" s="1516" t="inlineStr">
        <is>
          <t>幻境分</t>
        </is>
      </c>
      <c r="G23" s="237">
        <f>C23*20</f>
        <v/>
      </c>
      <c r="H23" s="1516" t="inlineStr">
        <is>
          <t>幻境分</t>
        </is>
      </c>
      <c r="I23" s="237">
        <f>C23*80</f>
        <v/>
      </c>
      <c r="J23" s="1516" t="inlineStr">
        <is>
          <t>幻境分</t>
        </is>
      </c>
      <c r="K23" s="237">
        <f>C23*240</f>
        <v/>
      </c>
      <c r="L23" s="1516" t="inlineStr">
        <is>
          <t>幻境分</t>
        </is>
      </c>
      <c r="M23" s="237">
        <f>C23*720</f>
        <v/>
      </c>
      <c r="N23" s="1516" t="inlineStr">
        <is>
          <t>幻境分</t>
        </is>
      </c>
      <c r="O23" s="1390">
        <f>C23*1440</f>
        <v/>
      </c>
    </row>
    <row r="24" ht="24" customHeight="1">
      <c r="A24" s="76" t="n"/>
      <c r="B24" s="1517" t="inlineStr">
        <is>
          <t>固定减伤</t>
        </is>
      </c>
      <c r="C24" s="244" t="inlineStr">
        <is>
          <t>2</t>
        </is>
      </c>
      <c r="D24" s="1518" t="inlineStr">
        <is>
          <t>固定减伤</t>
        </is>
      </c>
      <c r="E24" s="244" t="inlineStr">
        <is>
          <t>3</t>
        </is>
      </c>
      <c r="F24" s="1518" t="inlineStr">
        <is>
          <t>固定减伤</t>
        </is>
      </c>
      <c r="G24" s="244" t="inlineStr">
        <is>
          <t>4</t>
        </is>
      </c>
      <c r="H24" s="1518" t="inlineStr">
        <is>
          <t>固定减伤</t>
        </is>
      </c>
      <c r="I24" s="244" t="inlineStr">
        <is>
          <t>7</t>
        </is>
      </c>
      <c r="J24" s="1518" t="inlineStr">
        <is>
          <t>固定减伤</t>
        </is>
      </c>
      <c r="K24" s="244" t="inlineStr">
        <is>
          <t>12</t>
        </is>
      </c>
      <c r="L24" s="1518" t="inlineStr">
        <is>
          <t>固定减伤</t>
        </is>
      </c>
      <c r="M24" s="244" t="inlineStr">
        <is>
          <t>18</t>
        </is>
      </c>
      <c r="N24" s="1518" t="inlineStr">
        <is>
          <t>固定减伤</t>
        </is>
      </c>
      <c r="O24" s="1391" t="inlineStr">
        <is>
          <t>25</t>
        </is>
      </c>
    </row>
    <row r="25" ht="24" customHeight="1">
      <c r="A25" s="1315" t="inlineStr">
        <is>
          <t>玛瑙石</t>
        </is>
      </c>
      <c r="B25" s="1512" t="inlineStr">
        <is>
          <t>战斗力</t>
        </is>
      </c>
      <c r="C25" s="339" t="inlineStr">
        <is>
          <t>1</t>
        </is>
      </c>
      <c r="D25" s="1513" t="inlineStr">
        <is>
          <t>战斗力</t>
        </is>
      </c>
      <c r="E25" s="339" t="inlineStr">
        <is>
          <t>1.4</t>
        </is>
      </c>
      <c r="F25" s="1513" t="inlineStr">
        <is>
          <t>战斗力</t>
        </is>
      </c>
      <c r="G25" s="339" t="inlineStr">
        <is>
          <t>2</t>
        </is>
      </c>
      <c r="H25" s="1513" t="inlineStr">
        <is>
          <t>战斗力</t>
        </is>
      </c>
      <c r="I25" s="339" t="inlineStr">
        <is>
          <t>2.8</t>
        </is>
      </c>
      <c r="J25" s="1513" t="inlineStr">
        <is>
          <t>战斗力</t>
        </is>
      </c>
      <c r="K25" s="339" t="inlineStr">
        <is>
          <t>3.8</t>
        </is>
      </c>
      <c r="L25" s="1513" t="inlineStr">
        <is>
          <t>战斗力</t>
        </is>
      </c>
      <c r="M25" s="339" t="inlineStr">
        <is>
          <t>5.2</t>
        </is>
      </c>
      <c r="N25" s="1513" t="inlineStr">
        <is>
          <t>战斗力</t>
        </is>
      </c>
      <c r="O25" s="1514" t="inlineStr">
        <is>
          <t>7</t>
        </is>
      </c>
    </row>
    <row r="26" ht="24" customHeight="1">
      <c r="A26" s="414" t="n"/>
      <c r="B26" s="1515" t="inlineStr">
        <is>
          <t>幻境分</t>
        </is>
      </c>
      <c r="C26" s="237" t="inlineStr">
        <is>
          <t>40</t>
        </is>
      </c>
      <c r="D26" s="1516" t="inlineStr">
        <is>
          <t>幻境分</t>
        </is>
      </c>
      <c r="E26" s="237">
        <f>C26*5</f>
        <v/>
      </c>
      <c r="F26" s="1516" t="inlineStr">
        <is>
          <t>幻境分</t>
        </is>
      </c>
      <c r="G26" s="237">
        <f>C26*20</f>
        <v/>
      </c>
      <c r="H26" s="1516" t="inlineStr">
        <is>
          <t>幻境分</t>
        </is>
      </c>
      <c r="I26" s="237">
        <f>C26*80</f>
        <v/>
      </c>
      <c r="J26" s="1516" t="inlineStr">
        <is>
          <t>幻境分</t>
        </is>
      </c>
      <c r="K26" s="237">
        <f>C26*240</f>
        <v/>
      </c>
      <c r="L26" s="1516" t="inlineStr">
        <is>
          <t>幻境分</t>
        </is>
      </c>
      <c r="M26" s="237">
        <f>C26*720</f>
        <v/>
      </c>
      <c r="N26" s="1516" t="inlineStr">
        <is>
          <t>幻境分</t>
        </is>
      </c>
      <c r="O26" s="1390">
        <f>C26*1440</f>
        <v/>
      </c>
    </row>
    <row r="27" ht="24" customHeight="1">
      <c r="A27" s="76" t="n"/>
      <c r="B27" s="1517" t="inlineStr">
        <is>
          <t>命中率</t>
        </is>
      </c>
      <c r="C27" s="244" t="inlineStr">
        <is>
          <t>1%</t>
        </is>
      </c>
      <c r="D27" s="1518" t="inlineStr">
        <is>
          <t>命中率</t>
        </is>
      </c>
      <c r="E27" s="244" t="inlineStr">
        <is>
          <t>2%</t>
        </is>
      </c>
      <c r="F27" s="1518" t="inlineStr">
        <is>
          <t>命中率</t>
        </is>
      </c>
      <c r="G27" s="244" t="inlineStr">
        <is>
          <t>3%</t>
        </is>
      </c>
      <c r="H27" s="1518" t="inlineStr">
        <is>
          <t>命中率</t>
        </is>
      </c>
      <c r="I27" s="244" t="inlineStr">
        <is>
          <t>4%</t>
        </is>
      </c>
      <c r="J27" s="1518" t="inlineStr">
        <is>
          <t>命中率</t>
        </is>
      </c>
      <c r="K27" s="244" t="inlineStr">
        <is>
          <t>7%</t>
        </is>
      </c>
      <c r="L27" s="1518" t="inlineStr">
        <is>
          <t>命中率</t>
        </is>
      </c>
      <c r="M27" s="244" t="inlineStr">
        <is>
          <t>10%</t>
        </is>
      </c>
      <c r="N27" s="1518" t="inlineStr">
        <is>
          <t>命中率</t>
        </is>
      </c>
      <c r="O27" s="1391" t="inlineStr">
        <is>
          <t>15%</t>
        </is>
      </c>
    </row>
    <row r="28" ht="24" customHeight="1">
      <c r="A28" s="1315" t="inlineStr">
        <is>
          <t>翡翠石</t>
        </is>
      </c>
      <c r="B28" s="1512" t="inlineStr">
        <is>
          <t>战斗力</t>
        </is>
      </c>
      <c r="C28" s="339" t="inlineStr">
        <is>
          <t>1</t>
        </is>
      </c>
      <c r="D28" s="1513" t="inlineStr">
        <is>
          <t>战斗力</t>
        </is>
      </c>
      <c r="E28" s="339" t="inlineStr">
        <is>
          <t>1.4</t>
        </is>
      </c>
      <c r="F28" s="1513" t="inlineStr">
        <is>
          <t>战斗力</t>
        </is>
      </c>
      <c r="G28" s="339" t="inlineStr">
        <is>
          <t>2</t>
        </is>
      </c>
      <c r="H28" s="1513" t="inlineStr">
        <is>
          <t>战斗力</t>
        </is>
      </c>
      <c r="I28" s="339" t="inlineStr">
        <is>
          <t>2.8</t>
        </is>
      </c>
      <c r="J28" s="1513" t="inlineStr">
        <is>
          <t>战斗力</t>
        </is>
      </c>
      <c r="K28" s="339" t="inlineStr">
        <is>
          <t>3.8</t>
        </is>
      </c>
      <c r="L28" s="1513" t="inlineStr">
        <is>
          <t>战斗力</t>
        </is>
      </c>
      <c r="M28" s="339" t="inlineStr">
        <is>
          <t>5.2</t>
        </is>
      </c>
      <c r="N28" s="1513" t="inlineStr">
        <is>
          <t>战斗力</t>
        </is>
      </c>
      <c r="O28" s="1514" t="inlineStr">
        <is>
          <t>7</t>
        </is>
      </c>
    </row>
    <row r="29" ht="24" customHeight="1">
      <c r="A29" s="414" t="n"/>
      <c r="B29" s="1515" t="inlineStr">
        <is>
          <t>幻境分</t>
        </is>
      </c>
      <c r="C29" s="237" t="inlineStr">
        <is>
          <t>32</t>
        </is>
      </c>
      <c r="D29" s="1516" t="inlineStr">
        <is>
          <t>幻境分</t>
        </is>
      </c>
      <c r="E29" s="237">
        <f>C29*5</f>
        <v/>
      </c>
      <c r="F29" s="1516" t="inlineStr">
        <is>
          <t>幻境分</t>
        </is>
      </c>
      <c r="G29" s="237">
        <f>C29*20</f>
        <v/>
      </c>
      <c r="H29" s="1516" t="inlineStr">
        <is>
          <t>幻境分</t>
        </is>
      </c>
      <c r="I29" s="237">
        <f>C29*80</f>
        <v/>
      </c>
      <c r="J29" s="1516" t="inlineStr">
        <is>
          <t>幻境分</t>
        </is>
      </c>
      <c r="K29" s="237">
        <f>C29*240</f>
        <v/>
      </c>
      <c r="L29" s="1516" t="inlineStr">
        <is>
          <t>幻境分</t>
        </is>
      </c>
      <c r="M29" s="237">
        <f>C29*720</f>
        <v/>
      </c>
      <c r="N29" s="1516" t="inlineStr">
        <is>
          <t>幻境分</t>
        </is>
      </c>
      <c r="O29" s="1390">
        <f>C29*1440</f>
        <v/>
      </c>
    </row>
    <row r="30" ht="24" customHeight="1">
      <c r="A30" s="76" t="n"/>
      <c r="B30" s="1517" t="inlineStr">
        <is>
          <t>闪避率</t>
        </is>
      </c>
      <c r="C30" s="244" t="inlineStr">
        <is>
          <t>1%</t>
        </is>
      </c>
      <c r="D30" s="1518" t="inlineStr">
        <is>
          <t>闪避率</t>
        </is>
      </c>
      <c r="E30" s="244" t="inlineStr">
        <is>
          <t>2%</t>
        </is>
      </c>
      <c r="F30" s="1518" t="inlineStr">
        <is>
          <t>闪避率</t>
        </is>
      </c>
      <c r="G30" s="244" t="inlineStr">
        <is>
          <t>3%</t>
        </is>
      </c>
      <c r="H30" s="1518" t="inlineStr">
        <is>
          <t>闪避率</t>
        </is>
      </c>
      <c r="I30" s="244" t="inlineStr">
        <is>
          <t>4%</t>
        </is>
      </c>
      <c r="J30" s="1518" t="inlineStr">
        <is>
          <t>闪避率</t>
        </is>
      </c>
      <c r="K30" s="244" t="inlineStr">
        <is>
          <t>7%</t>
        </is>
      </c>
      <c r="L30" s="1518" t="inlineStr">
        <is>
          <t>闪避率</t>
        </is>
      </c>
      <c r="M30" s="244" t="inlineStr">
        <is>
          <t>10%</t>
        </is>
      </c>
      <c r="N30" s="1518" t="inlineStr">
        <is>
          <t>闪避率</t>
        </is>
      </c>
      <c r="O30" s="1391" t="inlineStr">
        <is>
          <t>15%</t>
        </is>
      </c>
    </row>
    <row r="31" ht="24" customHeight="1">
      <c r="A31" s="1315" t="inlineStr">
        <is>
          <t>迅捷石</t>
        </is>
      </c>
      <c r="B31" s="1512" t="inlineStr">
        <is>
          <t>战斗力</t>
        </is>
      </c>
      <c r="C31" s="339" t="inlineStr">
        <is>
          <t>1</t>
        </is>
      </c>
      <c r="D31" s="1513" t="inlineStr">
        <is>
          <t>战斗力</t>
        </is>
      </c>
      <c r="E31" s="339" t="inlineStr">
        <is>
          <t>1.4</t>
        </is>
      </c>
      <c r="F31" s="1513" t="inlineStr">
        <is>
          <t>战斗力</t>
        </is>
      </c>
      <c r="G31" s="339" t="inlineStr">
        <is>
          <t>2</t>
        </is>
      </c>
      <c r="H31" s="1513" t="inlineStr">
        <is>
          <t>战斗力</t>
        </is>
      </c>
      <c r="I31" s="339" t="inlineStr">
        <is>
          <t>2.8</t>
        </is>
      </c>
      <c r="J31" s="1513" t="inlineStr">
        <is>
          <t>战斗力</t>
        </is>
      </c>
      <c r="K31" s="339" t="inlineStr">
        <is>
          <t>3.8</t>
        </is>
      </c>
      <c r="L31" s="1513" t="inlineStr">
        <is>
          <t>战斗力</t>
        </is>
      </c>
      <c r="M31" s="339" t="inlineStr">
        <is>
          <t>5.2</t>
        </is>
      </c>
      <c r="N31" s="1513" t="inlineStr">
        <is>
          <t>战斗力</t>
        </is>
      </c>
      <c r="O31" s="1514" t="inlineStr">
        <is>
          <t>7</t>
        </is>
      </c>
    </row>
    <row r="32" ht="24" customHeight="1">
      <c r="A32" s="414" t="n"/>
      <c r="B32" s="1515" t="inlineStr">
        <is>
          <t>幻境分</t>
        </is>
      </c>
      <c r="C32" s="237" t="inlineStr">
        <is>
          <t>40</t>
        </is>
      </c>
      <c r="D32" s="1516" t="inlineStr">
        <is>
          <t>幻境分</t>
        </is>
      </c>
      <c r="E32" s="237">
        <f>C32*5</f>
        <v/>
      </c>
      <c r="F32" s="1516" t="inlineStr">
        <is>
          <t>幻境分</t>
        </is>
      </c>
      <c r="G32" s="237">
        <f>C32*20</f>
        <v/>
      </c>
      <c r="H32" s="1516" t="inlineStr">
        <is>
          <t>幻境分</t>
        </is>
      </c>
      <c r="I32" s="237">
        <f>C32*80</f>
        <v/>
      </c>
      <c r="J32" s="1516" t="inlineStr">
        <is>
          <t>幻境分</t>
        </is>
      </c>
      <c r="K32" s="237">
        <f>C32*240</f>
        <v/>
      </c>
      <c r="L32" s="1516" t="inlineStr">
        <is>
          <t>幻境分</t>
        </is>
      </c>
      <c r="M32" s="237">
        <f>C32*720</f>
        <v/>
      </c>
      <c r="N32" s="1516" t="inlineStr">
        <is>
          <t>幻境分</t>
        </is>
      </c>
      <c r="O32" s="1390">
        <f>C32*1440</f>
        <v/>
      </c>
    </row>
    <row r="33" ht="24" customHeight="1">
      <c r="A33" s="76" t="n"/>
      <c r="B33" s="1517" t="inlineStr">
        <is>
          <t>速度值</t>
        </is>
      </c>
      <c r="C33" s="244" t="inlineStr">
        <is>
          <t>1</t>
        </is>
      </c>
      <c r="D33" s="1518" t="inlineStr">
        <is>
          <t>速度值</t>
        </is>
      </c>
      <c r="E33" s="244" t="inlineStr">
        <is>
          <t>2</t>
        </is>
      </c>
      <c r="F33" s="1518" t="inlineStr">
        <is>
          <t>速度值</t>
        </is>
      </c>
      <c r="G33" s="244" t="inlineStr">
        <is>
          <t>3</t>
        </is>
      </c>
      <c r="H33" s="1518" t="inlineStr">
        <is>
          <t>速度值</t>
        </is>
      </c>
      <c r="I33" s="244" t="inlineStr">
        <is>
          <t>4</t>
        </is>
      </c>
      <c r="J33" s="1518" t="inlineStr">
        <is>
          <t>速度值</t>
        </is>
      </c>
      <c r="K33" s="244" t="inlineStr">
        <is>
          <t>7</t>
        </is>
      </c>
      <c r="L33" s="1518" t="inlineStr">
        <is>
          <t>速度值</t>
        </is>
      </c>
      <c r="M33" s="244" t="inlineStr">
        <is>
          <t>10</t>
        </is>
      </c>
      <c r="N33" s="1518" t="inlineStr">
        <is>
          <t>速度值</t>
        </is>
      </c>
      <c r="O33" s="1391" t="inlineStr">
        <is>
          <t>15</t>
        </is>
      </c>
    </row>
    <row r="34" ht="24" customHeight="1">
      <c r="A34" s="1315" t="inlineStr">
        <is>
          <t>紫黑玉</t>
        </is>
      </c>
      <c r="B34" s="1512" t="inlineStr">
        <is>
          <t>战斗力</t>
        </is>
      </c>
      <c r="C34" s="339" t="inlineStr">
        <is>
          <t>1</t>
        </is>
      </c>
      <c r="D34" s="1513" t="inlineStr">
        <is>
          <t>战斗力</t>
        </is>
      </c>
      <c r="E34" s="339" t="inlineStr">
        <is>
          <t>1.4</t>
        </is>
      </c>
      <c r="F34" s="1513" t="inlineStr">
        <is>
          <t>战斗力</t>
        </is>
      </c>
      <c r="G34" s="339" t="inlineStr">
        <is>
          <t>2</t>
        </is>
      </c>
      <c r="H34" s="1513" t="inlineStr">
        <is>
          <t>战斗力</t>
        </is>
      </c>
      <c r="I34" s="339" t="inlineStr">
        <is>
          <t>2.8</t>
        </is>
      </c>
      <c r="J34" s="1513" t="inlineStr">
        <is>
          <t>战斗力</t>
        </is>
      </c>
      <c r="K34" s="339" t="inlineStr">
        <is>
          <t>3.8</t>
        </is>
      </c>
      <c r="L34" s="1513" t="inlineStr">
        <is>
          <t>战斗力</t>
        </is>
      </c>
      <c r="M34" s="339" t="inlineStr">
        <is>
          <t>5.2</t>
        </is>
      </c>
      <c r="N34" s="1513" t="inlineStr">
        <is>
          <t>战斗力</t>
        </is>
      </c>
      <c r="O34" s="1514" t="inlineStr">
        <is>
          <t>7</t>
        </is>
      </c>
    </row>
    <row r="35" ht="24" customHeight="1">
      <c r="A35" s="414" t="n"/>
      <c r="B35" s="1515" t="inlineStr">
        <is>
          <t>幻境分</t>
        </is>
      </c>
      <c r="C35" s="237" t="inlineStr">
        <is>
          <t>40</t>
        </is>
      </c>
      <c r="D35" s="1516" t="inlineStr">
        <is>
          <t>幻境分</t>
        </is>
      </c>
      <c r="E35" s="237">
        <f>C35*5</f>
        <v/>
      </c>
      <c r="F35" s="1516" t="inlineStr">
        <is>
          <t>幻境分</t>
        </is>
      </c>
      <c r="G35" s="237">
        <f>C35*20</f>
        <v/>
      </c>
      <c r="H35" s="1516" t="inlineStr">
        <is>
          <t>幻境分</t>
        </is>
      </c>
      <c r="I35" s="237">
        <f>C35*80</f>
        <v/>
      </c>
      <c r="J35" s="1516" t="inlineStr">
        <is>
          <t>幻境分</t>
        </is>
      </c>
      <c r="K35" s="237">
        <f>C35*240</f>
        <v/>
      </c>
      <c r="L35" s="1516" t="inlineStr">
        <is>
          <t>幻境分</t>
        </is>
      </c>
      <c r="M35" s="237">
        <f>C35*720</f>
        <v/>
      </c>
      <c r="N35" s="1516" t="inlineStr">
        <is>
          <t>幻境分</t>
        </is>
      </c>
      <c r="O35" s="1390">
        <f>C35*1440</f>
        <v/>
      </c>
    </row>
    <row r="36" ht="24" customHeight="1">
      <c r="A36" s="76" t="n"/>
      <c r="B36" s="1517" t="inlineStr">
        <is>
          <t>生命值</t>
        </is>
      </c>
      <c r="C36" s="244" t="inlineStr">
        <is>
          <t>3</t>
        </is>
      </c>
      <c r="D36" s="1518" t="inlineStr">
        <is>
          <t>生命值</t>
        </is>
      </c>
      <c r="E36" s="244" t="inlineStr">
        <is>
          <t>7</t>
        </is>
      </c>
      <c r="F36" s="1518" t="inlineStr">
        <is>
          <t>生命值</t>
        </is>
      </c>
      <c r="G36" s="244" t="inlineStr">
        <is>
          <t>10</t>
        </is>
      </c>
      <c r="H36" s="1518" t="inlineStr">
        <is>
          <t>生命值</t>
        </is>
      </c>
      <c r="I36" s="244" t="inlineStr">
        <is>
          <t>20</t>
        </is>
      </c>
      <c r="J36" s="1518" t="inlineStr">
        <is>
          <t>生命值</t>
        </is>
      </c>
      <c r="K36" s="244" t="inlineStr">
        <is>
          <t>36</t>
        </is>
      </c>
      <c r="L36" s="1518" t="inlineStr">
        <is>
          <t>生命值</t>
        </is>
      </c>
      <c r="M36" s="244" t="inlineStr">
        <is>
          <t>56</t>
        </is>
      </c>
      <c r="N36" s="1518" t="inlineStr">
        <is>
          <t>生命值</t>
        </is>
      </c>
      <c r="O36" s="1391" t="inlineStr">
        <is>
          <t>80</t>
        </is>
      </c>
    </row>
    <row r="37" ht="24" customHeight="1">
      <c r="A37" s="656" t="inlineStr">
        <is>
          <t>狂暴石</t>
        </is>
      </c>
      <c r="B37" s="1512" t="inlineStr">
        <is>
          <t>战斗力</t>
        </is>
      </c>
      <c r="C37" s="339" t="inlineStr">
        <is>
          <t>1.5</t>
        </is>
      </c>
      <c r="D37" s="1513" t="inlineStr">
        <is>
          <t>战斗力</t>
        </is>
      </c>
      <c r="E37" s="339" t="inlineStr">
        <is>
          <t>2.1</t>
        </is>
      </c>
      <c r="F37" s="1513" t="inlineStr">
        <is>
          <t>战斗力</t>
        </is>
      </c>
      <c r="G37" s="339" t="inlineStr">
        <is>
          <t>3</t>
        </is>
      </c>
      <c r="H37" s="1513" t="inlineStr">
        <is>
          <t>战斗力</t>
        </is>
      </c>
      <c r="I37" s="339" t="inlineStr">
        <is>
          <t>4.2</t>
        </is>
      </c>
      <c r="J37" s="1513" t="inlineStr">
        <is>
          <t>战斗力</t>
        </is>
      </c>
      <c r="K37" s="339" t="inlineStr">
        <is>
          <t>5.7</t>
        </is>
      </c>
      <c r="L37" s="1513" t="inlineStr">
        <is>
          <t>战斗力</t>
        </is>
      </c>
      <c r="M37" s="339" t="inlineStr">
        <is>
          <t>7.8</t>
        </is>
      </c>
      <c r="N37" s="1513" t="inlineStr">
        <is>
          <t>战斗力</t>
        </is>
      </c>
      <c r="O37" s="1514" t="inlineStr">
        <is>
          <t>10.5</t>
        </is>
      </c>
    </row>
    <row r="38" ht="24" customHeight="1">
      <c r="A38" s="414" t="n"/>
      <c r="B38" s="1515" t="inlineStr">
        <is>
          <t>盟主分</t>
        </is>
      </c>
      <c r="C38" s="237" t="inlineStr">
        <is>
          <t>60</t>
        </is>
      </c>
      <c r="D38" s="1516" t="inlineStr">
        <is>
          <t>盟主分</t>
        </is>
      </c>
      <c r="E38" s="237">
        <f>C38*5</f>
        <v/>
      </c>
      <c r="F38" s="1516" t="inlineStr">
        <is>
          <t>盟主分</t>
        </is>
      </c>
      <c r="G38" s="237">
        <f>C38*20</f>
        <v/>
      </c>
      <c r="H38" s="1516" t="inlineStr">
        <is>
          <t>盟主分</t>
        </is>
      </c>
      <c r="I38" s="237">
        <f>C38*80</f>
        <v/>
      </c>
      <c r="J38" s="1516" t="inlineStr">
        <is>
          <t>盟主分</t>
        </is>
      </c>
      <c r="K38" s="237">
        <f>C38*240</f>
        <v/>
      </c>
      <c r="L38" s="1516" t="inlineStr">
        <is>
          <t>盟主分</t>
        </is>
      </c>
      <c r="M38" s="237">
        <f>C38*720</f>
        <v/>
      </c>
      <c r="N38" s="1516" t="inlineStr">
        <is>
          <t>盟主分</t>
        </is>
      </c>
      <c r="O38" s="1390">
        <f>C38*1440</f>
        <v/>
      </c>
    </row>
    <row r="39">
      <c r="A39" s="414" t="n"/>
      <c r="B39" s="275" t="inlineStr">
        <is>
          <t>固伤 1 /命中 1 %</t>
        </is>
      </c>
      <c r="C39" s="246" t="n"/>
      <c r="D39" s="299" t="inlineStr">
        <is>
          <t>固伤 2 /命中 2 %</t>
        </is>
      </c>
      <c r="E39" s="246" t="n"/>
      <c r="F39" s="299" t="inlineStr">
        <is>
          <t>固伤 3 /命中 3 %</t>
        </is>
      </c>
      <c r="G39" s="246" t="n"/>
      <c r="H39" s="299" t="inlineStr">
        <is>
          <t>固伤 5 /命中 4 %</t>
        </is>
      </c>
      <c r="I39" s="246" t="n"/>
      <c r="J39" s="299" t="inlineStr">
        <is>
          <t>固伤 9 /命中 6 %</t>
        </is>
      </c>
      <c r="K39" s="246" t="n"/>
      <c r="L39" s="299" t="inlineStr">
        <is>
          <t>固伤14/命中 8 %</t>
        </is>
      </c>
      <c r="M39" s="246" t="n"/>
      <c r="N39" s="278" t="inlineStr">
        <is>
          <t>固伤20/命中12%</t>
        </is>
      </c>
      <c r="O39" s="168" t="n"/>
    </row>
    <row r="40">
      <c r="A40" s="1315" t="inlineStr">
        <is>
          <t>神愈石</t>
        </is>
      </c>
      <c r="B40" s="1512" t="inlineStr">
        <is>
          <t>战斗力</t>
        </is>
      </c>
      <c r="C40" s="339" t="inlineStr">
        <is>
          <t>1.5</t>
        </is>
      </c>
      <c r="D40" s="1513" t="inlineStr">
        <is>
          <t>战斗力</t>
        </is>
      </c>
      <c r="E40" s="339" t="inlineStr">
        <is>
          <t>2.1</t>
        </is>
      </c>
      <c r="F40" s="1513" t="inlineStr">
        <is>
          <t>战斗力</t>
        </is>
      </c>
      <c r="G40" s="339" t="inlineStr">
        <is>
          <t>3</t>
        </is>
      </c>
      <c r="H40" s="1513" t="inlineStr">
        <is>
          <t>战斗力</t>
        </is>
      </c>
      <c r="I40" s="339" t="inlineStr">
        <is>
          <t>4.2</t>
        </is>
      </c>
      <c r="J40" s="1513" t="inlineStr">
        <is>
          <t>战斗力</t>
        </is>
      </c>
      <c r="K40" s="339" t="inlineStr">
        <is>
          <t>5.7</t>
        </is>
      </c>
      <c r="L40" s="1513" t="inlineStr">
        <is>
          <t>战斗力</t>
        </is>
      </c>
      <c r="M40" s="339" t="inlineStr">
        <is>
          <t>7.8</t>
        </is>
      </c>
      <c r="N40" s="1513" t="inlineStr">
        <is>
          <t>战斗力</t>
        </is>
      </c>
      <c r="O40" s="1514" t="inlineStr">
        <is>
          <t>10.5</t>
        </is>
      </c>
    </row>
    <row r="41">
      <c r="A41" s="414" t="n"/>
      <c r="B41" s="1515" t="inlineStr">
        <is>
          <t>盟主分</t>
        </is>
      </c>
      <c r="C41" s="237" t="inlineStr">
        <is>
          <t>60</t>
        </is>
      </c>
      <c r="D41" s="1516" t="inlineStr">
        <is>
          <t>盟主分</t>
        </is>
      </c>
      <c r="E41" s="237">
        <f>C41*5</f>
        <v/>
      </c>
      <c r="F41" s="1516" t="inlineStr">
        <is>
          <t>盟主分</t>
        </is>
      </c>
      <c r="G41" s="237">
        <f>C41*20</f>
        <v/>
      </c>
      <c r="H41" s="1516" t="inlineStr">
        <is>
          <t>盟主分</t>
        </is>
      </c>
      <c r="I41" s="237">
        <f>C41*80</f>
        <v/>
      </c>
      <c r="J41" s="1516" t="inlineStr">
        <is>
          <t>盟主分</t>
        </is>
      </c>
      <c r="K41" s="237">
        <f>C41*240</f>
        <v/>
      </c>
      <c r="L41" s="1516" t="inlineStr">
        <is>
          <t>盟主分</t>
        </is>
      </c>
      <c r="M41" s="237">
        <f>C41*720</f>
        <v/>
      </c>
      <c r="N41" s="1516" t="inlineStr">
        <is>
          <t>盟主分</t>
        </is>
      </c>
      <c r="O41" s="1390">
        <f>C41*1440</f>
        <v/>
      </c>
    </row>
    <row r="42">
      <c r="A42" s="76" t="n"/>
      <c r="B42" s="244" t="inlineStr">
        <is>
          <t>固减 1 /闪避 1 %</t>
        </is>
      </c>
      <c r="C42" s="136" t="n"/>
      <c r="D42" s="90" t="inlineStr">
        <is>
          <t>固减 2 /闪避 2 %</t>
        </is>
      </c>
      <c r="E42" s="136" t="n"/>
      <c r="F42" s="90" t="inlineStr">
        <is>
          <t>固减 3 /闪避 3 %</t>
        </is>
      </c>
      <c r="G42" s="136" t="n"/>
      <c r="H42" s="90" t="inlineStr">
        <is>
          <t>固减 5 /闪避 4 %</t>
        </is>
      </c>
      <c r="I42" s="136" t="n"/>
      <c r="J42" s="90" t="inlineStr">
        <is>
          <t>固减 9 /闪避 6 %</t>
        </is>
      </c>
      <c r="K42" s="136" t="n"/>
      <c r="L42" s="90" t="inlineStr">
        <is>
          <t>固减14/闪避 8 %</t>
        </is>
      </c>
      <c r="M42" s="136" t="n"/>
      <c r="N42" s="224" t="inlineStr">
        <is>
          <t>固减20/闪避12%</t>
        </is>
      </c>
      <c r="O42" s="190" t="n"/>
    </row>
    <row r="43">
      <c r="A43" s="200" t="inlineStr"/>
      <c r="B43" s="22" t="n"/>
      <c r="C43" s="22" t="n"/>
      <c r="D43" s="22" t="n"/>
      <c r="E43" s="22" t="n"/>
      <c r="F43" s="22" t="n"/>
      <c r="G43" s="22" t="n"/>
      <c r="H43" s="22" t="n"/>
      <c r="I43" s="22" t="n"/>
      <c r="J43" s="22" t="n"/>
      <c r="K43" s="22" t="n"/>
      <c r="L43" s="22" t="n"/>
      <c r="M43" s="22" t="n"/>
      <c r="N43" s="22" t="n"/>
      <c r="O43" s="22" t="n"/>
    </row>
    <row r="44" ht="24" customHeight="1">
      <c r="A44" s="202" t="inlineStr">
        <is>
          <t>魂珠名称</t>
        </is>
      </c>
      <c r="B44" s="230" t="inlineStr">
        <is>
          <t>1级（1级合成数    1）</t>
        </is>
      </c>
      <c r="C44" s="231" t="n"/>
      <c r="D44" s="230" t="inlineStr">
        <is>
          <t>2级（1级合成数    3）</t>
        </is>
      </c>
      <c r="E44" s="231" t="n"/>
      <c r="F44" s="230" t="inlineStr">
        <is>
          <t>3级（1级合成数    9）</t>
        </is>
      </c>
      <c r="G44" s="231" t="n"/>
      <c r="H44" s="230" t="inlineStr">
        <is>
          <t>4级（1级合成数  27）</t>
        </is>
      </c>
      <c r="I44" s="231" t="n"/>
      <c r="J44" s="96" t="inlineStr">
        <is>
          <t>5级（1级合成数162）</t>
        </is>
      </c>
      <c r="K44" s="4" t="n"/>
      <c r="L44" s="230" t="inlineStr">
        <is>
          <t>6级（1级合成数324）</t>
        </is>
      </c>
      <c r="M44" s="231" t="n"/>
      <c r="N44" s="302" t="inlineStr">
        <is>
          <t>7级（1级合成数648）</t>
        </is>
      </c>
      <c r="O44" s="60" t="n"/>
    </row>
    <row r="45" ht="24" customHeight="1">
      <c r="A45" s="1522" t="inlineStr">
        <is>
          <t>剑君魂珠</t>
        </is>
      </c>
      <c r="B45" s="234" t="inlineStr">
        <is>
          <t>战斗力0.2/移魂符 1</t>
        </is>
      </c>
      <c r="C45" s="124" t="n"/>
      <c r="D45" s="340" t="inlineStr">
        <is>
          <t>战斗力0.4/移魂符 2</t>
        </is>
      </c>
      <c r="E45" s="124" t="n"/>
      <c r="F45" s="340" t="inlineStr">
        <is>
          <t>战斗力0.7/移魂符 4</t>
        </is>
      </c>
      <c r="G45" s="124" t="n"/>
      <c r="H45" s="340" t="inlineStr">
        <is>
          <t>战斗力1.0/移魂符 8</t>
        </is>
      </c>
      <c r="I45" s="124" t="n"/>
      <c r="J45" s="340" t="inlineStr">
        <is>
          <t>战斗力1.4/移魂符12</t>
        </is>
      </c>
      <c r="K45" s="124" t="n"/>
      <c r="L45" s="340" t="inlineStr">
        <is>
          <t>战斗力2.0/移魂符18</t>
        </is>
      </c>
      <c r="M45" s="124" t="n"/>
      <c r="N45" s="207" t="inlineStr">
        <is>
          <t>战斗力3.0/移魂符25</t>
        </is>
      </c>
      <c r="O45" s="171" t="n"/>
    </row>
    <row r="46" ht="24" customHeight="1">
      <c r="A46" s="45" t="n"/>
      <c r="B46" s="82" t="inlineStr">
        <is>
          <t>该武增伤10%</t>
        </is>
      </c>
      <c r="C46" s="130" t="n"/>
      <c r="D46" s="83" t="inlineStr">
        <is>
          <t>该武增伤20%</t>
        </is>
      </c>
      <c r="E46" s="130" t="n"/>
      <c r="F46" s="83" t="inlineStr">
        <is>
          <t>该武增伤40%</t>
        </is>
      </c>
      <c r="G46" s="130" t="n"/>
      <c r="H46" s="83" t="inlineStr">
        <is>
          <t>该武增伤60%</t>
        </is>
      </c>
      <c r="I46" s="130" t="n"/>
      <c r="J46" s="83" t="inlineStr">
        <is>
          <t>该武增伤90%</t>
        </is>
      </c>
      <c r="K46" s="130" t="n"/>
      <c r="L46" s="83" t="inlineStr">
        <is>
          <t>该武增伤120%</t>
        </is>
      </c>
      <c r="M46" s="130" t="n"/>
      <c r="N46" s="84" t="inlineStr">
        <is>
          <t>该武增伤160%</t>
        </is>
      </c>
      <c r="O46" s="162" t="n"/>
    </row>
    <row r="47" ht="24" customHeight="1">
      <c r="A47" s="45" t="n"/>
      <c r="B47" s="247" t="inlineStr">
        <is>
          <t>额外命中  0%</t>
        </is>
      </c>
      <c r="C47" s="246" t="n"/>
      <c r="D47" s="299" t="inlineStr">
        <is>
          <t>额外命中  3%</t>
        </is>
      </c>
      <c r="E47" s="246" t="n"/>
      <c r="F47" s="299" t="inlineStr">
        <is>
          <t>额外命中  6%</t>
        </is>
      </c>
      <c r="G47" s="246" t="n"/>
      <c r="H47" s="299" t="inlineStr">
        <is>
          <t>额外命中  9%</t>
        </is>
      </c>
      <c r="I47" s="246" t="n"/>
      <c r="J47" s="343" t="inlineStr">
        <is>
          <t>额外命中12%</t>
        </is>
      </c>
      <c r="K47" s="410" t="n"/>
      <c r="L47" s="299" t="inlineStr">
        <is>
          <t>额外命中15%</t>
        </is>
      </c>
      <c r="M47" s="246" t="n"/>
      <c r="N47" s="278" t="inlineStr">
        <is>
          <t>额外命中20%</t>
        </is>
      </c>
      <c r="O47" s="168" t="n"/>
    </row>
    <row r="48" ht="24" customHeight="1">
      <c r="A48" s="1523" t="inlineStr">
        <is>
          <t>菜菜魂珠</t>
        </is>
      </c>
      <c r="B48" s="234" t="inlineStr">
        <is>
          <t>战斗力0.2/移魂符 1</t>
        </is>
      </c>
      <c r="C48" s="124" t="n"/>
      <c r="D48" s="340" t="inlineStr">
        <is>
          <t>战斗力0.4/移魂符 2</t>
        </is>
      </c>
      <c r="E48" s="124" t="n"/>
      <c r="F48" s="340" t="inlineStr">
        <is>
          <t>战斗力0.7/移魂符 4</t>
        </is>
      </c>
      <c r="G48" s="124" t="n"/>
      <c r="H48" s="340" t="inlineStr">
        <is>
          <t>战斗力1.0/移魂符 8</t>
        </is>
      </c>
      <c r="I48" s="124" t="n"/>
      <c r="J48" s="340" t="inlineStr">
        <is>
          <t>战斗力1.4/移魂符12</t>
        </is>
      </c>
      <c r="K48" s="124" t="n"/>
      <c r="L48" s="340" t="inlineStr">
        <is>
          <t>战斗力2.0/移魂符18</t>
        </is>
      </c>
      <c r="M48" s="124" t="n"/>
      <c r="N48" s="207" t="inlineStr">
        <is>
          <t>战斗力3.0/移魂符25</t>
        </is>
      </c>
      <c r="O48" s="171" t="n"/>
    </row>
    <row r="49" ht="24" customHeight="1">
      <c r="A49" s="45" t="n"/>
      <c r="B49" s="82" t="inlineStr">
        <is>
          <t>该武命闪  2%</t>
        </is>
      </c>
      <c r="C49" s="130" t="n"/>
      <c r="D49" s="83" t="inlineStr">
        <is>
          <t>该武命闪  3%</t>
        </is>
      </c>
      <c r="E49" s="130" t="n"/>
      <c r="F49" s="83" t="inlineStr">
        <is>
          <t>该武命闪  6%</t>
        </is>
      </c>
      <c r="G49" s="130" t="n"/>
      <c r="H49" s="83" t="inlineStr">
        <is>
          <t>该武命闪  9%</t>
        </is>
      </c>
      <c r="I49" s="130" t="n"/>
      <c r="J49" s="83" t="inlineStr">
        <is>
          <t>该武命闪13%</t>
        </is>
      </c>
      <c r="K49" s="130" t="n"/>
      <c r="L49" s="83" t="inlineStr">
        <is>
          <t>该武命闪18%</t>
        </is>
      </c>
      <c r="M49" s="130" t="n"/>
      <c r="N49" s="84" t="inlineStr">
        <is>
          <t>该武命闪25%</t>
        </is>
      </c>
      <c r="O49" s="162" t="n"/>
    </row>
    <row r="50" ht="24" customHeight="1">
      <c r="A50" s="29" t="n"/>
      <c r="B50" s="89" t="inlineStr">
        <is>
          <t>额外命中  0%</t>
        </is>
      </c>
      <c r="C50" s="136" t="n"/>
      <c r="D50" s="90" t="inlineStr">
        <is>
          <t>额外命中  3%</t>
        </is>
      </c>
      <c r="E50" s="136" t="n"/>
      <c r="F50" s="90" t="inlineStr">
        <is>
          <t>额外命中  6%</t>
        </is>
      </c>
      <c r="G50" s="136" t="n"/>
      <c r="H50" s="90" t="inlineStr">
        <is>
          <t>额外命中  9%</t>
        </is>
      </c>
      <c r="I50" s="136" t="n"/>
      <c r="J50" s="90" t="inlineStr">
        <is>
          <t>额外命中12%</t>
        </is>
      </c>
      <c r="K50" s="136" t="n"/>
      <c r="L50" s="90" t="inlineStr">
        <is>
          <t>额外命中15%</t>
        </is>
      </c>
      <c r="M50" s="136" t="n"/>
      <c r="N50" s="224" t="inlineStr">
        <is>
          <t>额外命中20%</t>
        </is>
      </c>
      <c r="O50" s="190" t="n"/>
    </row>
    <row r="51" ht="24" customHeight="1">
      <c r="A51" s="1524" t="inlineStr">
        <is>
          <t>月璇魂珠</t>
        </is>
      </c>
      <c r="B51" s="558" t="inlineStr">
        <is>
          <t>战斗力0.2/移魂符 1</t>
        </is>
      </c>
      <c r="C51" s="320" t="n"/>
      <c r="D51" s="566" t="inlineStr">
        <is>
          <t>战斗力0.4/移魂符 2</t>
        </is>
      </c>
      <c r="E51" s="320" t="n"/>
      <c r="F51" s="566" t="inlineStr">
        <is>
          <t>战斗力0.7/移魂符 4</t>
        </is>
      </c>
      <c r="G51" s="320" t="n"/>
      <c r="H51" s="566" t="inlineStr">
        <is>
          <t>战斗力1.0/移魂符 8</t>
        </is>
      </c>
      <c r="I51" s="320" t="n"/>
      <c r="J51" s="566" t="inlineStr">
        <is>
          <t>战斗力1.4/移魂符12</t>
        </is>
      </c>
      <c r="K51" s="320" t="n"/>
      <c r="L51" s="291" t="inlineStr">
        <is>
          <t>战斗力2.0/移魂符18</t>
        </is>
      </c>
      <c r="M51" s="112" t="n"/>
      <c r="N51" s="219" t="inlineStr">
        <is>
          <t>战斗力3.0/移魂符25</t>
        </is>
      </c>
      <c r="O51" s="186" t="n"/>
    </row>
    <row r="52" ht="24" customHeight="1">
      <c r="A52" s="45" t="n"/>
      <c r="B52" s="82" t="inlineStr">
        <is>
          <t>该武连击  2%</t>
        </is>
      </c>
      <c r="C52" s="130" t="n"/>
      <c r="D52" s="83" t="inlineStr">
        <is>
          <t>该武连击  5%</t>
        </is>
      </c>
      <c r="E52" s="130" t="n"/>
      <c r="F52" s="83" t="inlineStr">
        <is>
          <t>该武连击12%</t>
        </is>
      </c>
      <c r="G52" s="130" t="n"/>
      <c r="H52" s="83" t="inlineStr">
        <is>
          <t>该武连击20%</t>
        </is>
      </c>
      <c r="I52" s="130" t="n"/>
      <c r="J52" s="83" t="inlineStr">
        <is>
          <t>该武连击35%</t>
        </is>
      </c>
      <c r="K52" s="130" t="n"/>
      <c r="L52" s="83" t="inlineStr">
        <is>
          <t>该武连击53%</t>
        </is>
      </c>
      <c r="M52" s="130" t="n"/>
      <c r="N52" s="84" t="inlineStr">
        <is>
          <t>该武连击75%</t>
        </is>
      </c>
      <c r="O52" s="162" t="n"/>
    </row>
    <row r="53" ht="24" customHeight="1">
      <c r="A53" s="29" t="n"/>
      <c r="B53" s="247" t="inlineStr">
        <is>
          <t>额外命中  0%</t>
        </is>
      </c>
      <c r="C53" s="246" t="n"/>
      <c r="D53" s="299" t="inlineStr">
        <is>
          <t>额外命中  3%</t>
        </is>
      </c>
      <c r="E53" s="246" t="n"/>
      <c r="F53" s="299" t="inlineStr">
        <is>
          <t>额外命中  6%</t>
        </is>
      </c>
      <c r="G53" s="246" t="n"/>
      <c r="H53" s="299" t="inlineStr">
        <is>
          <t>额外命中  9%</t>
        </is>
      </c>
      <c r="I53" s="246" t="n"/>
      <c r="J53" s="343" t="inlineStr">
        <is>
          <t>额外命中12%</t>
        </is>
      </c>
      <c r="K53" s="410" t="n"/>
      <c r="L53" s="299" t="inlineStr">
        <is>
          <t>额外命中15%</t>
        </is>
      </c>
      <c r="M53" s="246" t="n"/>
      <c r="N53" s="278" t="inlineStr">
        <is>
          <t>额外命中20%</t>
        </is>
      </c>
      <c r="O53" s="168" t="n"/>
    </row>
    <row r="54" ht="24" customHeight="1">
      <c r="A54" s="1524" t="inlineStr">
        <is>
          <t>帅帅魂珠</t>
        </is>
      </c>
      <c r="B54" s="234" t="inlineStr">
        <is>
          <t>战斗力0.2/移魂符 1</t>
        </is>
      </c>
      <c r="C54" s="124" t="n"/>
      <c r="D54" s="340" t="inlineStr">
        <is>
          <t>战斗力0.4/移魂符 2</t>
        </is>
      </c>
      <c r="E54" s="124" t="n"/>
      <c r="F54" s="340" t="inlineStr">
        <is>
          <t>战斗力0.7/移魂符 4</t>
        </is>
      </c>
      <c r="G54" s="124" t="n"/>
      <c r="H54" s="340" t="inlineStr">
        <is>
          <t>战斗力1.0/移魂符 8</t>
        </is>
      </c>
      <c r="I54" s="124" t="n"/>
      <c r="J54" s="340" t="inlineStr">
        <is>
          <t>战斗力1.4/移魂符12</t>
        </is>
      </c>
      <c r="K54" s="124" t="n"/>
      <c r="L54" s="340" t="inlineStr">
        <is>
          <t>战斗力2.0/移魂符18</t>
        </is>
      </c>
      <c r="M54" s="124" t="n"/>
      <c r="N54" s="207" t="inlineStr">
        <is>
          <t>战斗力3.0/移魂符25</t>
        </is>
      </c>
      <c r="O54" s="171" t="n"/>
    </row>
    <row r="55" ht="24" customHeight="1">
      <c r="A55" s="45" t="n"/>
      <c r="B55" s="82" t="inlineStr">
        <is>
          <t>该武暴击  3%</t>
        </is>
      </c>
      <c r="C55" s="130" t="n"/>
      <c r="D55" s="83" t="inlineStr">
        <is>
          <t>该武暴击  6%</t>
        </is>
      </c>
      <c r="E55" s="130" t="n"/>
      <c r="F55" s="83" t="inlineStr">
        <is>
          <t>该武暴击11%</t>
        </is>
      </c>
      <c r="G55" s="130" t="n"/>
      <c r="H55" s="83" t="inlineStr">
        <is>
          <t>该武暴击18%</t>
        </is>
      </c>
      <c r="I55" s="130" t="n"/>
      <c r="J55" s="83" t="inlineStr">
        <is>
          <t>该武暴击30%</t>
        </is>
      </c>
      <c r="K55" s="130" t="n"/>
      <c r="L55" s="83" t="inlineStr">
        <is>
          <t>该武暴击44%</t>
        </is>
      </c>
      <c r="M55" s="130" t="n"/>
      <c r="N55" s="84" t="inlineStr">
        <is>
          <t>该武暴击60%</t>
        </is>
      </c>
      <c r="O55" s="162" t="n"/>
    </row>
    <row r="56" ht="24" customHeight="1">
      <c r="A56" s="29" t="n"/>
      <c r="B56" s="89" t="inlineStr">
        <is>
          <t>额外命中  0%</t>
        </is>
      </c>
      <c r="C56" s="136" t="n"/>
      <c r="D56" s="90" t="inlineStr">
        <is>
          <t>额外命中  3%</t>
        </is>
      </c>
      <c r="E56" s="136" t="n"/>
      <c r="F56" s="90" t="inlineStr">
        <is>
          <t>额外命中  6%</t>
        </is>
      </c>
      <c r="G56" s="136" t="n"/>
      <c r="H56" s="90" t="inlineStr">
        <is>
          <t>额外命中  9%</t>
        </is>
      </c>
      <c r="I56" s="136" t="n"/>
      <c r="J56" s="90" t="inlineStr">
        <is>
          <t>额外命中12%</t>
        </is>
      </c>
      <c r="K56" s="136" t="n"/>
      <c r="L56" s="90" t="inlineStr">
        <is>
          <t>额外命中15%</t>
        </is>
      </c>
      <c r="M56" s="136" t="n"/>
      <c r="N56" s="224" t="inlineStr">
        <is>
          <t>额外命中20%</t>
        </is>
      </c>
      <c r="O56" s="190" t="n"/>
    </row>
    <row r="57" ht="24" customHeight="1">
      <c r="A57" s="1524" t="inlineStr">
        <is>
          <t>血灵魂珠</t>
        </is>
      </c>
      <c r="B57" s="217" t="inlineStr">
        <is>
          <t>战斗力0.2/移魂符 1</t>
        </is>
      </c>
      <c r="C57" s="112" t="n"/>
      <c r="D57" s="291" t="inlineStr">
        <is>
          <t>战斗力0.4/移魂符 2</t>
        </is>
      </c>
      <c r="E57" s="112" t="n"/>
      <c r="F57" s="291" t="inlineStr">
        <is>
          <t>战斗力0.7/移魂符 4</t>
        </is>
      </c>
      <c r="G57" s="112" t="n"/>
      <c r="H57" s="291" t="inlineStr">
        <is>
          <t>战斗力1.0/移魂符 8</t>
        </is>
      </c>
      <c r="I57" s="112" t="n"/>
      <c r="J57" s="566" t="inlineStr">
        <is>
          <t>战斗力1.4/移魂符12</t>
        </is>
      </c>
      <c r="K57" s="320" t="n"/>
      <c r="L57" s="291" t="inlineStr">
        <is>
          <t>战斗力2.0/移魂符18</t>
        </is>
      </c>
      <c r="M57" s="112" t="n"/>
      <c r="N57" s="219" t="inlineStr">
        <is>
          <t>战斗力3.0/移魂符25</t>
        </is>
      </c>
      <c r="O57" s="186" t="n"/>
    </row>
    <row r="58" ht="24" customHeight="1">
      <c r="A58" s="45" t="n"/>
      <c r="B58" s="82" t="inlineStr">
        <is>
          <t>该武  5%概率吸血30%</t>
        </is>
      </c>
      <c r="C58" s="130" t="n"/>
      <c r="D58" s="83" t="inlineStr">
        <is>
          <t>该武12%概率吸血35%</t>
        </is>
      </c>
      <c r="E58" s="130" t="n"/>
      <c r="F58" s="83" t="inlineStr">
        <is>
          <t>该武20%概率吸血40%</t>
        </is>
      </c>
      <c r="G58" s="130" t="n"/>
      <c r="H58" s="83" t="inlineStr">
        <is>
          <t>该武30%概率吸血45%</t>
        </is>
      </c>
      <c r="I58" s="130" t="n"/>
      <c r="J58" s="83" t="inlineStr">
        <is>
          <t>该武42%概率吸血55%</t>
        </is>
      </c>
      <c r="K58" s="130" t="n"/>
      <c r="L58" s="83" t="inlineStr">
        <is>
          <t>该武55%概率吸血65%</t>
        </is>
      </c>
      <c r="M58" s="130" t="n"/>
      <c r="N58" s="84" t="inlineStr">
        <is>
          <t>该武70%概率吸血70%</t>
        </is>
      </c>
      <c r="O58" s="162" t="n"/>
    </row>
    <row r="59" ht="24" customHeight="1">
      <c r="A59" s="29" t="n"/>
      <c r="B59" s="247" t="inlineStr">
        <is>
          <t>额外命中  0%</t>
        </is>
      </c>
      <c r="C59" s="246" t="n"/>
      <c r="D59" s="299" t="inlineStr">
        <is>
          <t>额外命中  3%</t>
        </is>
      </c>
      <c r="E59" s="246" t="n"/>
      <c r="F59" s="299" t="inlineStr">
        <is>
          <t>额外命中  6%</t>
        </is>
      </c>
      <c r="G59" s="246" t="n"/>
      <c r="H59" s="299" t="inlineStr">
        <is>
          <t>额外命中  9%</t>
        </is>
      </c>
      <c r="I59" s="246" t="n"/>
      <c r="J59" s="343" t="inlineStr">
        <is>
          <t>额外命中12%</t>
        </is>
      </c>
      <c r="K59" s="410" t="n"/>
      <c r="L59" s="299" t="inlineStr">
        <is>
          <t>额外命中15%</t>
        </is>
      </c>
      <c r="M59" s="246" t="n"/>
      <c r="N59" s="278" t="inlineStr">
        <is>
          <t>额外命中20%</t>
        </is>
      </c>
      <c r="O59" s="168" t="n"/>
    </row>
    <row r="60" ht="24" customHeight="1">
      <c r="A60" s="1524" t="inlineStr">
        <is>
          <t>月影魂珠</t>
        </is>
      </c>
      <c r="B60" s="234" t="inlineStr">
        <is>
          <t>战斗力0.2/移魂符 1</t>
        </is>
      </c>
      <c r="C60" s="124" t="n"/>
      <c r="D60" s="340" t="inlineStr">
        <is>
          <t>战斗力0.4/移魂符 2</t>
        </is>
      </c>
      <c r="E60" s="124" t="n"/>
      <c r="F60" s="340" t="inlineStr">
        <is>
          <t>战斗力0.7/移魂符 4</t>
        </is>
      </c>
      <c r="G60" s="124" t="n"/>
      <c r="H60" s="340" t="inlineStr">
        <is>
          <t>战斗力1.0/移魂符 8</t>
        </is>
      </c>
      <c r="I60" s="124" t="n"/>
      <c r="J60" s="340" t="inlineStr">
        <is>
          <t>战斗力1.4/移魂符12</t>
        </is>
      </c>
      <c r="K60" s="124" t="n"/>
      <c r="L60" s="340" t="inlineStr">
        <is>
          <t>战斗力2.0/移魂符18</t>
        </is>
      </c>
      <c r="M60" s="124" t="n"/>
      <c r="N60" s="207" t="inlineStr">
        <is>
          <t>战斗力3.0/移魂符25</t>
        </is>
      </c>
      <c r="O60" s="171" t="n"/>
    </row>
    <row r="61" ht="24" customHeight="1">
      <c r="A61" s="45" t="n"/>
      <c r="B61" s="82" t="inlineStr">
        <is>
          <t>该武忽略  6%</t>
        </is>
      </c>
      <c r="C61" s="130" t="n"/>
      <c r="D61" s="83" t="inlineStr">
        <is>
          <t>该武忽略10%</t>
        </is>
      </c>
      <c r="E61" s="130" t="n"/>
      <c r="F61" s="83" t="inlineStr">
        <is>
          <t>该武忽略16%</t>
        </is>
      </c>
      <c r="G61" s="130" t="n"/>
      <c r="H61" s="83" t="inlineStr">
        <is>
          <t>该武忽略23%</t>
        </is>
      </c>
      <c r="I61" s="130" t="n"/>
      <c r="J61" s="83" t="inlineStr">
        <is>
          <t>该武忽略35%</t>
        </is>
      </c>
      <c r="K61" s="130" t="n"/>
      <c r="L61" s="83" t="inlineStr">
        <is>
          <t>该武忽略50%</t>
        </is>
      </c>
      <c r="M61" s="130" t="n"/>
      <c r="N61" s="84" t="inlineStr">
        <is>
          <t>该武忽略70%</t>
        </is>
      </c>
      <c r="O61" s="162" t="n"/>
    </row>
    <row r="62" ht="24" customHeight="1">
      <c r="A62" s="29" t="n"/>
      <c r="B62" s="89" t="inlineStr">
        <is>
          <t>额外命中  0%</t>
        </is>
      </c>
      <c r="C62" s="136" t="n"/>
      <c r="D62" s="90" t="inlineStr">
        <is>
          <t>额外命中  3%</t>
        </is>
      </c>
      <c r="E62" s="136" t="n"/>
      <c r="F62" s="90" t="inlineStr">
        <is>
          <t>额外命中  6%</t>
        </is>
      </c>
      <c r="G62" s="136" t="n"/>
      <c r="H62" s="90" t="inlineStr">
        <is>
          <t>额外命中  9%</t>
        </is>
      </c>
      <c r="I62" s="136" t="n"/>
      <c r="J62" s="90" t="inlineStr">
        <is>
          <t>额外命中12%</t>
        </is>
      </c>
      <c r="K62" s="136" t="n"/>
      <c r="L62" s="90" t="inlineStr">
        <is>
          <t>额外命中15%</t>
        </is>
      </c>
      <c r="M62" s="136" t="n"/>
      <c r="N62" s="224" t="inlineStr">
        <is>
          <t>额外命中20%</t>
        </is>
      </c>
      <c r="O62" s="190" t="n"/>
    </row>
    <row r="63" ht="24" customHeight="1">
      <c r="A63" s="1525" t="inlineStr">
        <is>
          <t>教主魂珠</t>
        </is>
      </c>
      <c r="B63" s="217" t="inlineStr">
        <is>
          <t>战斗力0.2/移魂符 1</t>
        </is>
      </c>
      <c r="C63" s="112" t="n"/>
      <c r="D63" s="291" t="inlineStr">
        <is>
          <t>战斗力0.4/移魂符 2</t>
        </is>
      </c>
      <c r="E63" s="112" t="n"/>
      <c r="F63" s="291" t="inlineStr">
        <is>
          <t>战斗力0.7/移魂符 4</t>
        </is>
      </c>
      <c r="G63" s="112" t="n"/>
      <c r="H63" s="291" t="inlineStr">
        <is>
          <t>战斗力1.0/移魂符 8</t>
        </is>
      </c>
      <c r="I63" s="112" t="n"/>
      <c r="J63" s="566" t="inlineStr">
        <is>
          <t>战斗力1.4/移魂符12</t>
        </is>
      </c>
      <c r="K63" s="320" t="n"/>
      <c r="L63" s="291" t="inlineStr">
        <is>
          <t>战斗力2.0/移魂符18</t>
        </is>
      </c>
      <c r="M63" s="112" t="n"/>
      <c r="N63" s="219" t="inlineStr">
        <is>
          <t>战斗力3.0/移魂符25</t>
        </is>
      </c>
      <c r="O63" s="186" t="n"/>
    </row>
    <row r="64" ht="24" customHeight="1">
      <c r="A64" s="45" t="n"/>
      <c r="B64" s="82" t="inlineStr">
        <is>
          <t>手持减伤  4%</t>
        </is>
      </c>
      <c r="C64" s="130" t="n"/>
      <c r="D64" s="83" t="inlineStr">
        <is>
          <t>手持减伤  8%</t>
        </is>
      </c>
      <c r="E64" s="130" t="n"/>
      <c r="F64" s="83" t="inlineStr">
        <is>
          <t>手持减伤14%</t>
        </is>
      </c>
      <c r="G64" s="130" t="n"/>
      <c r="H64" s="83" t="inlineStr">
        <is>
          <t>手持减伤19%</t>
        </is>
      </c>
      <c r="I64" s="130" t="n"/>
      <c r="J64" s="83" t="inlineStr">
        <is>
          <t>手持减伤28%</t>
        </is>
      </c>
      <c r="K64" s="130" t="n"/>
      <c r="L64" s="83" t="inlineStr">
        <is>
          <t>手持减伤37%</t>
        </is>
      </c>
      <c r="M64" s="130" t="n"/>
      <c r="N64" s="84" t="inlineStr">
        <is>
          <t>手持减伤50%</t>
        </is>
      </c>
      <c r="O64" s="162" t="n"/>
    </row>
    <row r="65" ht="24" customHeight="1">
      <c r="A65" s="29" t="n"/>
      <c r="B65" s="89" t="inlineStr">
        <is>
          <t>额外命中  0%</t>
        </is>
      </c>
      <c r="C65" s="136" t="n"/>
      <c r="D65" s="90" t="inlineStr">
        <is>
          <t>额外命中  3%</t>
        </is>
      </c>
      <c r="E65" s="136" t="n"/>
      <c r="F65" s="90" t="inlineStr">
        <is>
          <t>额外命中  6%</t>
        </is>
      </c>
      <c r="G65" s="136" t="n"/>
      <c r="H65" s="90" t="inlineStr">
        <is>
          <t>额外命中  9%</t>
        </is>
      </c>
      <c r="I65" s="136" t="n"/>
      <c r="J65" s="90" t="inlineStr">
        <is>
          <t>额外命中12%</t>
        </is>
      </c>
      <c r="K65" s="136" t="n"/>
      <c r="L65" s="90" t="inlineStr">
        <is>
          <t>额外命中15%</t>
        </is>
      </c>
      <c r="M65" s="136" t="n"/>
      <c r="N65" s="224" t="inlineStr">
        <is>
          <t>额外命中20%</t>
        </is>
      </c>
      <c r="O65" s="190" t="n"/>
    </row>
    <row r="66" ht="24" customHeight="1">
      <c r="A66" s="1243" t="inlineStr"/>
      <c r="B66" s="94" t="n"/>
      <c r="C66" s="94" t="n"/>
      <c r="D66" s="94" t="n"/>
      <c r="E66" s="94" t="n"/>
      <c r="F66" s="94" t="n"/>
      <c r="G66" s="94" t="n"/>
      <c r="H66" s="94" t="n"/>
      <c r="I66" s="94" t="n"/>
      <c r="J66" s="94" t="n"/>
      <c r="K66" s="94" t="n"/>
      <c r="L66" s="94" t="n"/>
      <c r="M66" s="94" t="n"/>
      <c r="N66" s="94" t="n"/>
      <c r="O66" s="301" t="n"/>
    </row>
    <row r="67">
      <c r="A67" s="95" t="inlineStr">
        <is>
          <t>兵法研习</t>
        </is>
      </c>
      <c r="B67" s="96" t="inlineStr">
        <is>
          <t>战斗力</t>
        </is>
      </c>
      <c r="C67" s="96" t="inlineStr">
        <is>
          <t>单次兵法</t>
        </is>
      </c>
      <c r="D67" s="1164" t="inlineStr">
        <is>
          <t>满值兵法</t>
        </is>
      </c>
      <c r="E67" s="1526" t="inlineStr">
        <is>
          <t>金兰之泽效果</t>
        </is>
      </c>
      <c r="F67" s="474" t="n"/>
      <c r="G67" s="1527" t="inlineStr">
        <is>
          <t>雷霆一击效果</t>
        </is>
      </c>
      <c r="H67" s="4" t="n"/>
      <c r="I67" s="96" t="inlineStr">
        <is>
          <t>战斗力</t>
        </is>
      </c>
      <c r="J67" s="96" t="inlineStr">
        <is>
          <t>单次遗书</t>
        </is>
      </c>
      <c r="K67" s="96" t="inlineStr">
        <is>
          <t>满值遗书</t>
        </is>
      </c>
      <c r="L67" s="1526" t="inlineStr">
        <is>
          <t>残暴攻势效果</t>
        </is>
      </c>
      <c r="M67" s="474" t="n"/>
      <c r="N67" s="1528" t="inlineStr">
        <is>
          <t>不屈意志效果</t>
        </is>
      </c>
      <c r="O67" s="474" t="n"/>
    </row>
    <row r="68">
      <c r="A68" s="740" t="inlineStr">
        <is>
          <t>0级</t>
        </is>
      </c>
      <c r="B68" s="234" t="inlineStr">
        <is>
          <t>0</t>
        </is>
      </c>
      <c r="C68" s="340" t="inlineStr">
        <is>
          <t>1</t>
        </is>
      </c>
      <c r="D68" s="340">
        <f>C68*$P$1</f>
        <v/>
      </c>
      <c r="E68" s="1529" t="inlineStr">
        <is>
          <t>x</t>
        </is>
      </c>
      <c r="F68" s="124" t="n"/>
      <c r="G68" s="1530" t="inlineStr">
        <is>
          <t>x</t>
        </is>
      </c>
      <c r="H68" s="171" t="n"/>
      <c r="I68" s="234" t="inlineStr">
        <is>
          <t>0</t>
        </is>
      </c>
      <c r="J68" s="340" t="inlineStr">
        <is>
          <t>1</t>
        </is>
      </c>
      <c r="K68" s="340">
        <f>J68*$P$1</f>
        <v/>
      </c>
      <c r="L68" s="1529" t="inlineStr">
        <is>
          <t>x</t>
        </is>
      </c>
      <c r="M68" s="124" t="n"/>
      <c r="N68" s="1530" t="inlineStr">
        <is>
          <t>x</t>
        </is>
      </c>
      <c r="O68" s="171" t="n"/>
    </row>
    <row r="69">
      <c r="A69" s="741" t="inlineStr">
        <is>
          <t>1级</t>
        </is>
      </c>
      <c r="B69" s="82">
        <f>B68+0.2</f>
        <v/>
      </c>
      <c r="C69" s="83" t="inlineStr">
        <is>
          <t>1</t>
        </is>
      </c>
      <c r="D69" s="83">
        <f>C69*$P$1</f>
        <v/>
      </c>
      <c r="E69" s="1413" t="inlineStr">
        <is>
          <t>生命总共增加  1  点</t>
        </is>
      </c>
      <c r="F69" s="130" t="n"/>
      <c r="G69" s="1531" t="inlineStr">
        <is>
          <t>开局造成  1  点伤害</t>
        </is>
      </c>
      <c r="H69" s="162" t="n"/>
      <c r="I69" s="82">
        <f>I68+0.2</f>
        <v/>
      </c>
      <c r="J69" s="83" t="inlineStr">
        <is>
          <t>1</t>
        </is>
      </c>
      <c r="K69" s="83">
        <f>J69*$P$1</f>
        <v/>
      </c>
      <c r="L69" s="1413" t="inlineStr">
        <is>
          <t>暴击几率增加 1 %</t>
        </is>
      </c>
      <c r="M69" s="130" t="n"/>
      <c r="N69" s="1531" t="inlineStr">
        <is>
          <t>被暴击几率降低 1 %</t>
        </is>
      </c>
      <c r="O69" s="162" t="n"/>
    </row>
    <row r="70">
      <c r="A70" s="741" t="inlineStr">
        <is>
          <t>2级</t>
        </is>
      </c>
      <c r="B70" s="82">
        <f>B69+0.4</f>
        <v/>
      </c>
      <c r="C70" s="83" t="inlineStr">
        <is>
          <t>1</t>
        </is>
      </c>
      <c r="D70" s="83">
        <f>C70*$P$1</f>
        <v/>
      </c>
      <c r="E70" s="1413" t="inlineStr">
        <is>
          <t>生命总共增加  3  点</t>
        </is>
      </c>
      <c r="F70" s="130" t="n"/>
      <c r="G70" s="1531" t="inlineStr">
        <is>
          <t>开局造成  3  点伤害</t>
        </is>
      </c>
      <c r="H70" s="162" t="n"/>
      <c r="I70" s="82">
        <f>I69+0.4</f>
        <v/>
      </c>
      <c r="J70" s="83" t="inlineStr">
        <is>
          <t>2</t>
        </is>
      </c>
      <c r="K70" s="83">
        <f>J70*$P$1</f>
        <v/>
      </c>
      <c r="L70" s="1413" t="inlineStr">
        <is>
          <t>暴击几率增加 2 %</t>
        </is>
      </c>
      <c r="M70" s="130" t="n"/>
      <c r="N70" s="1531" t="inlineStr">
        <is>
          <t>被暴击几率降低 2 %</t>
        </is>
      </c>
      <c r="O70" s="162" t="n"/>
    </row>
    <row r="71">
      <c r="A71" s="741" t="inlineStr">
        <is>
          <t>3级</t>
        </is>
      </c>
      <c r="B71" s="82">
        <f>B70+0.6</f>
        <v/>
      </c>
      <c r="C71" s="83" t="inlineStr">
        <is>
          <t>2</t>
        </is>
      </c>
      <c r="D71" s="83">
        <f>C71*$P$1</f>
        <v/>
      </c>
      <c r="E71" s="1413" t="inlineStr">
        <is>
          <t>生命总共增加  6  点</t>
        </is>
      </c>
      <c r="F71" s="130" t="n"/>
      <c r="G71" s="1531" t="inlineStr">
        <is>
          <t>开局造成  6  点伤害</t>
        </is>
      </c>
      <c r="H71" s="162" t="n"/>
      <c r="I71" s="82">
        <f>I70+0.6</f>
        <v/>
      </c>
      <c r="J71" s="83" t="inlineStr">
        <is>
          <t>2</t>
        </is>
      </c>
      <c r="K71" s="83">
        <f>J71*$P$1</f>
        <v/>
      </c>
      <c r="L71" s="1413" t="inlineStr">
        <is>
          <t>暴击几率增加 3 %</t>
        </is>
      </c>
      <c r="M71" s="130" t="n"/>
      <c r="N71" s="1531" t="inlineStr">
        <is>
          <t>被暴击几率降低 3 %</t>
        </is>
      </c>
      <c r="O71" s="162" t="n"/>
    </row>
    <row r="72">
      <c r="A72" s="741" t="inlineStr">
        <is>
          <t>4级</t>
        </is>
      </c>
      <c r="B72" s="82">
        <f>B71+0.6</f>
        <v/>
      </c>
      <c r="C72" s="83" t="inlineStr">
        <is>
          <t>2</t>
        </is>
      </c>
      <c r="D72" s="83">
        <f>C72*$P$1</f>
        <v/>
      </c>
      <c r="E72" s="1413" t="inlineStr">
        <is>
          <t>生命总共增加  9  点</t>
        </is>
      </c>
      <c r="F72" s="130" t="n"/>
      <c r="G72" s="1531" t="inlineStr">
        <is>
          <t>开局造成  9  点伤害</t>
        </is>
      </c>
      <c r="H72" s="162" t="n"/>
      <c r="I72" s="82">
        <f>I71+0.6</f>
        <v/>
      </c>
      <c r="J72" s="83" t="inlineStr">
        <is>
          <t>3</t>
        </is>
      </c>
      <c r="K72" s="83">
        <f>J72*$P$1</f>
        <v/>
      </c>
      <c r="L72" s="1413" t="inlineStr">
        <is>
          <t>暴击几率增加 4 %</t>
        </is>
      </c>
      <c r="M72" s="130" t="n"/>
      <c r="N72" s="1531" t="inlineStr">
        <is>
          <t>被暴击几率降低 4 %</t>
        </is>
      </c>
      <c r="O72" s="162" t="n"/>
    </row>
    <row r="73">
      <c r="A73" s="741" t="inlineStr">
        <is>
          <t>5级</t>
        </is>
      </c>
      <c r="B73" s="82">
        <f>B72+0.6</f>
        <v/>
      </c>
      <c r="C73" s="83" t="inlineStr">
        <is>
          <t>2</t>
        </is>
      </c>
      <c r="D73" s="83">
        <f>C73*$P$1</f>
        <v/>
      </c>
      <c r="E73" s="1413" t="inlineStr">
        <is>
          <t>生命总共增加 12 点</t>
        </is>
      </c>
      <c r="F73" s="130" t="n"/>
      <c r="G73" s="1531" t="inlineStr">
        <is>
          <t>开局造成 12 点伤害</t>
        </is>
      </c>
      <c r="H73" s="162" t="n"/>
      <c r="I73" s="82">
        <f>I72+0.6</f>
        <v/>
      </c>
      <c r="J73" s="83" t="inlineStr">
        <is>
          <t>3</t>
        </is>
      </c>
      <c r="K73" s="83">
        <f>J73*$P$1</f>
        <v/>
      </c>
      <c r="L73" s="1413" t="inlineStr">
        <is>
          <t>暴击几率增加 5 %</t>
        </is>
      </c>
      <c r="M73" s="130" t="n"/>
      <c r="N73" s="1531" t="inlineStr">
        <is>
          <t>被暴击几率降低 5 %</t>
        </is>
      </c>
      <c r="O73" s="162" t="n"/>
    </row>
    <row r="74">
      <c r="A74" s="741" t="inlineStr">
        <is>
          <t>6级</t>
        </is>
      </c>
      <c r="B74" s="82">
        <f>B73+0.8</f>
        <v/>
      </c>
      <c r="C74" s="83" t="inlineStr">
        <is>
          <t>3</t>
        </is>
      </c>
      <c r="D74" s="83">
        <f>C74*$P$1</f>
        <v/>
      </c>
      <c r="E74" s="1413" t="inlineStr">
        <is>
          <t>生命总共增加 16 点</t>
        </is>
      </c>
      <c r="F74" s="130" t="n"/>
      <c r="G74" s="1531" t="inlineStr">
        <is>
          <t>开局造成 16 点伤害</t>
        </is>
      </c>
      <c r="H74" s="162" t="n"/>
      <c r="I74" s="82">
        <f>I73+0.8</f>
        <v/>
      </c>
      <c r="J74" s="83" t="inlineStr">
        <is>
          <t>4</t>
        </is>
      </c>
      <c r="K74" s="83">
        <f>J74*$P$1</f>
        <v/>
      </c>
      <c r="L74" s="1413" t="inlineStr">
        <is>
          <t>暴击几率增加 6 %</t>
        </is>
      </c>
      <c r="M74" s="130" t="n"/>
      <c r="N74" s="1531" t="inlineStr">
        <is>
          <t>被暴击几率降低 6 %</t>
        </is>
      </c>
      <c r="O74" s="162" t="n"/>
    </row>
    <row r="75">
      <c r="A75" s="741" t="inlineStr">
        <is>
          <t>7级</t>
        </is>
      </c>
      <c r="B75" s="82">
        <f>B74+0.8</f>
        <v/>
      </c>
      <c r="C75" s="83" t="inlineStr">
        <is>
          <t>3</t>
        </is>
      </c>
      <c r="D75" s="83">
        <f>C75*$P$1</f>
        <v/>
      </c>
      <c r="E75" s="1413" t="inlineStr">
        <is>
          <t>生命总共增加 20 点</t>
        </is>
      </c>
      <c r="F75" s="130" t="n"/>
      <c r="G75" s="1531" t="inlineStr">
        <is>
          <t>开局造成 20 点伤害</t>
        </is>
      </c>
      <c r="H75" s="162" t="n"/>
      <c r="I75" s="82">
        <f>I74+0.8</f>
        <v/>
      </c>
      <c r="J75" s="83" t="inlineStr">
        <is>
          <t>4</t>
        </is>
      </c>
      <c r="K75" s="83">
        <f>J75*$P$1</f>
        <v/>
      </c>
      <c r="L75" s="1413" t="inlineStr">
        <is>
          <t>暴击几率增加 7 %</t>
        </is>
      </c>
      <c r="M75" s="130" t="n"/>
      <c r="N75" s="1531" t="inlineStr">
        <is>
          <t>被暴击几率降低 7 %</t>
        </is>
      </c>
      <c r="O75" s="162" t="n"/>
    </row>
    <row r="76">
      <c r="A76" s="741" t="inlineStr">
        <is>
          <t>8级</t>
        </is>
      </c>
      <c r="B76" s="82">
        <f>B75+1</f>
        <v/>
      </c>
      <c r="C76" s="83" t="inlineStr">
        <is>
          <t>3</t>
        </is>
      </c>
      <c r="D76" s="83">
        <f>C76*$P$1</f>
        <v/>
      </c>
      <c r="E76" s="1413" t="inlineStr">
        <is>
          <t>生命总共增加 25 点</t>
        </is>
      </c>
      <c r="F76" s="130" t="n"/>
      <c r="G76" s="1531" t="inlineStr">
        <is>
          <t>开局造成 25 点伤害</t>
        </is>
      </c>
      <c r="H76" s="162" t="n"/>
      <c r="I76" s="82">
        <f>I75+1</f>
        <v/>
      </c>
      <c r="J76" s="83" t="inlineStr">
        <is>
          <t>5</t>
        </is>
      </c>
      <c r="K76" s="83">
        <f>J76*$P$1</f>
        <v/>
      </c>
      <c r="L76" s="1413" t="inlineStr">
        <is>
          <t>暴击几率增加 8 %</t>
        </is>
      </c>
      <c r="M76" s="130" t="n"/>
      <c r="N76" s="1531" t="inlineStr">
        <is>
          <t>被暴击几率降低 8 %</t>
        </is>
      </c>
      <c r="O76" s="162" t="n"/>
    </row>
    <row r="77">
      <c r="A77" s="741" t="inlineStr">
        <is>
          <t>9级</t>
        </is>
      </c>
      <c r="B77" s="82">
        <f>B76+1</f>
        <v/>
      </c>
      <c r="C77" s="83" t="inlineStr">
        <is>
          <t>4</t>
        </is>
      </c>
      <c r="D77" s="83">
        <f>C77*$P$1</f>
        <v/>
      </c>
      <c r="E77" s="1413" t="inlineStr">
        <is>
          <t>生命总共增加 30 点</t>
        </is>
      </c>
      <c r="F77" s="130" t="n"/>
      <c r="G77" s="1531" t="inlineStr">
        <is>
          <t>开局造成 30 点伤害</t>
        </is>
      </c>
      <c r="H77" s="162" t="n"/>
      <c r="I77" s="82">
        <f>I76+1</f>
        <v/>
      </c>
      <c r="J77" s="83" t="inlineStr">
        <is>
          <t>5</t>
        </is>
      </c>
      <c r="K77" s="83">
        <f>J77*$P$1</f>
        <v/>
      </c>
      <c r="L77" s="1413" t="inlineStr">
        <is>
          <t>暴击几率增加 9 %</t>
        </is>
      </c>
      <c r="M77" s="130" t="n"/>
      <c r="N77" s="1531" t="inlineStr">
        <is>
          <t>被暴击几率降低 9 %</t>
        </is>
      </c>
      <c r="O77" s="162" t="n"/>
    </row>
    <row r="78">
      <c r="A78" s="741" t="inlineStr">
        <is>
          <t>10级</t>
        </is>
      </c>
      <c r="B78" s="82">
        <f>B77+1.2</f>
        <v/>
      </c>
      <c r="C78" s="83" t="inlineStr">
        <is>
          <t>4</t>
        </is>
      </c>
      <c r="D78" s="83">
        <f>C78*$P$1</f>
        <v/>
      </c>
      <c r="E78" s="1413" t="inlineStr">
        <is>
          <t>生命总共增加 36 点</t>
        </is>
      </c>
      <c r="F78" s="130" t="n"/>
      <c r="G78" s="1531" t="inlineStr">
        <is>
          <t>开局造成 36 点伤害</t>
        </is>
      </c>
      <c r="H78" s="162" t="n"/>
      <c r="I78" s="82">
        <f>I77+1.2</f>
        <v/>
      </c>
      <c r="J78" s="83" t="inlineStr">
        <is>
          <t>6</t>
        </is>
      </c>
      <c r="K78" s="83">
        <f>J78*$P$1</f>
        <v/>
      </c>
      <c r="L78" s="1413" t="inlineStr">
        <is>
          <t>暴击几率增加10%</t>
        </is>
      </c>
      <c r="M78" s="130" t="n"/>
      <c r="N78" s="1531" t="inlineStr">
        <is>
          <t>被暴击几率降低10%</t>
        </is>
      </c>
      <c r="O78" s="162" t="n"/>
    </row>
    <row r="79">
      <c r="A79" s="741" t="inlineStr">
        <is>
          <t>11级</t>
        </is>
      </c>
      <c r="B79" s="82">
        <f>B78+1.2</f>
        <v/>
      </c>
      <c r="C79" s="83" t="inlineStr">
        <is>
          <t>5</t>
        </is>
      </c>
      <c r="D79" s="83">
        <f>C79*$P$1</f>
        <v/>
      </c>
      <c r="E79" s="1413" t="inlineStr">
        <is>
          <t>生命总共增加 42 点</t>
        </is>
      </c>
      <c r="F79" s="130" t="n"/>
      <c r="G79" s="1531" t="inlineStr">
        <is>
          <t>开局造成 42 点伤害</t>
        </is>
      </c>
      <c r="H79" s="162" t="n"/>
      <c r="I79" s="82">
        <f>I78+1.2</f>
        <v/>
      </c>
      <c r="J79" s="83" t="inlineStr">
        <is>
          <t>7</t>
        </is>
      </c>
      <c r="K79" s="83">
        <f>J79*$P$1</f>
        <v/>
      </c>
      <c r="L79" s="1413" t="inlineStr">
        <is>
          <t>暴击几率增加11%</t>
        </is>
      </c>
      <c r="M79" s="130" t="n"/>
      <c r="N79" s="1531" t="inlineStr">
        <is>
          <t>被暴击几率降低11%</t>
        </is>
      </c>
      <c r="O79" s="162" t="n"/>
    </row>
    <row r="80">
      <c r="A80" s="741" t="inlineStr">
        <is>
          <t>12级</t>
        </is>
      </c>
      <c r="B80" s="82">
        <f>B79+1.2</f>
        <v/>
      </c>
      <c r="C80" s="83" t="inlineStr">
        <is>
          <t>5</t>
        </is>
      </c>
      <c r="D80" s="83">
        <f>C80*$P$1</f>
        <v/>
      </c>
      <c r="E80" s="1413" t="inlineStr">
        <is>
          <t>生命总共增加 48 点</t>
        </is>
      </c>
      <c r="F80" s="130" t="n"/>
      <c r="G80" s="1531" t="inlineStr">
        <is>
          <t>开局造成 48 点伤害</t>
        </is>
      </c>
      <c r="H80" s="162" t="n"/>
      <c r="I80" s="82">
        <f>I79+1.2</f>
        <v/>
      </c>
      <c r="J80" s="83" t="inlineStr">
        <is>
          <t>8</t>
        </is>
      </c>
      <c r="K80" s="83">
        <f>J80*$P$1</f>
        <v/>
      </c>
      <c r="L80" s="1413" t="inlineStr">
        <is>
          <t>暴击几率增加12%</t>
        </is>
      </c>
      <c r="M80" s="130" t="n"/>
      <c r="N80" s="1531" t="inlineStr">
        <is>
          <t>被暴击几率降低12%</t>
        </is>
      </c>
      <c r="O80" s="162" t="n"/>
    </row>
    <row r="81">
      <c r="A81" s="741" t="inlineStr">
        <is>
          <t>13级</t>
        </is>
      </c>
      <c r="B81" s="82">
        <f>B80+1.2</f>
        <v/>
      </c>
      <c r="C81" s="83" t="inlineStr">
        <is>
          <t>7</t>
        </is>
      </c>
      <c r="D81" s="83">
        <f>C81*$P$1</f>
        <v/>
      </c>
      <c r="E81" s="1413" t="inlineStr">
        <is>
          <t>生命总共增加 54 点</t>
        </is>
      </c>
      <c r="F81" s="130" t="n"/>
      <c r="G81" s="1531" t="inlineStr">
        <is>
          <t>开局造成 54 点伤害</t>
        </is>
      </c>
      <c r="H81" s="162" t="n"/>
      <c r="I81" s="82">
        <f>I80+1.2</f>
        <v/>
      </c>
      <c r="J81" s="83" t="inlineStr">
        <is>
          <t>9</t>
        </is>
      </c>
      <c r="K81" s="83">
        <f>J81*$P$1</f>
        <v/>
      </c>
      <c r="L81" s="1413" t="inlineStr">
        <is>
          <t>暴击几率增加13%</t>
        </is>
      </c>
      <c r="M81" s="130" t="n"/>
      <c r="N81" s="1531" t="inlineStr">
        <is>
          <t>被暴击几率降低13%</t>
        </is>
      </c>
      <c r="O81" s="162" t="n"/>
    </row>
    <row r="82">
      <c r="A82" s="741" t="inlineStr">
        <is>
          <t>14级</t>
        </is>
      </c>
      <c r="B82" s="82">
        <f>B81+1.4</f>
        <v/>
      </c>
      <c r="C82" s="83" t="inlineStr">
        <is>
          <t>9</t>
        </is>
      </c>
      <c r="D82" s="83">
        <f>C82*$P$1</f>
        <v/>
      </c>
      <c r="E82" s="1413" t="inlineStr">
        <is>
          <t>生命总共增加 61 点</t>
        </is>
      </c>
      <c r="F82" s="130" t="n"/>
      <c r="G82" s="1531" t="inlineStr">
        <is>
          <t>开局造成 61 点伤害</t>
        </is>
      </c>
      <c r="H82" s="162" t="n"/>
      <c r="I82" s="82">
        <f>I81+1.4</f>
        <v/>
      </c>
      <c r="J82" s="83" t="inlineStr">
        <is>
          <t>10</t>
        </is>
      </c>
      <c r="K82" s="83">
        <f>J82*$P$1</f>
        <v/>
      </c>
      <c r="L82" s="1413" t="inlineStr">
        <is>
          <t>暴击几率增加14%</t>
        </is>
      </c>
      <c r="M82" s="130" t="n"/>
      <c r="N82" s="1531" t="inlineStr">
        <is>
          <t>被暴击几率降低14%</t>
        </is>
      </c>
      <c r="O82" s="162" t="n"/>
    </row>
    <row r="83">
      <c r="A83" s="742" t="inlineStr">
        <is>
          <t>15级</t>
        </is>
      </c>
      <c r="B83" s="89">
        <f>B82+1.4</f>
        <v/>
      </c>
      <c r="C83" s="90" t="inlineStr">
        <is>
          <t>11</t>
        </is>
      </c>
      <c r="D83" s="90">
        <f>C83*$P$1</f>
        <v/>
      </c>
      <c r="E83" s="1414" t="inlineStr">
        <is>
          <t>生命总共增加 68 点</t>
        </is>
      </c>
      <c r="F83" s="136" t="n"/>
      <c r="G83" s="1532" t="inlineStr">
        <is>
          <t>开局造成 68 点伤害</t>
        </is>
      </c>
      <c r="H83" s="190" t="n"/>
      <c r="I83" s="89">
        <f>I82+1.4</f>
        <v/>
      </c>
      <c r="J83" s="90" t="inlineStr">
        <is>
          <t>11</t>
        </is>
      </c>
      <c r="K83" s="90">
        <f>J83*$P$1</f>
        <v/>
      </c>
      <c r="L83" s="1414" t="inlineStr">
        <is>
          <t>暴击几率增加15%</t>
        </is>
      </c>
      <c r="M83" s="136" t="n"/>
      <c r="N83" s="1532" t="inlineStr">
        <is>
          <t>被暴击几率降低15%</t>
        </is>
      </c>
      <c r="O83" s="190" t="n"/>
    </row>
    <row r="84">
      <c r="A84" s="1082" t="inlineStr">
        <is>
          <t>16级</t>
        </is>
      </c>
      <c r="B84" s="217">
        <f>B83+1.4</f>
        <v/>
      </c>
      <c r="C84" s="291" t="inlineStr">
        <is>
          <t>13</t>
        </is>
      </c>
      <c r="D84" s="291">
        <f>C84*$P$1</f>
        <v/>
      </c>
      <c r="E84" s="1533" t="inlineStr">
        <is>
          <t>生命总共增加 75 点</t>
        </is>
      </c>
      <c r="F84" s="112" t="n"/>
      <c r="G84" s="1534" t="inlineStr">
        <is>
          <t>开局造成 75 点伤害</t>
        </is>
      </c>
      <c r="H84" s="186" t="n"/>
      <c r="I84" s="217">
        <f>I83+1.4</f>
        <v/>
      </c>
      <c r="J84" s="291" t="inlineStr">
        <is>
          <t>12</t>
        </is>
      </c>
      <c r="K84" s="291">
        <f>J84*$P$1</f>
        <v/>
      </c>
      <c r="L84" s="1533" t="inlineStr">
        <is>
          <t>暴击几率增加16%</t>
        </is>
      </c>
      <c r="M84" s="112" t="n"/>
      <c r="N84" s="1534" t="inlineStr">
        <is>
          <t>被暴击几率降低16%</t>
        </is>
      </c>
      <c r="O84" s="186" t="n"/>
    </row>
    <row r="85">
      <c r="A85" s="741" t="inlineStr">
        <is>
          <t>17级</t>
        </is>
      </c>
      <c r="B85" s="82">
        <f>B84+1.4</f>
        <v/>
      </c>
      <c r="C85" s="83" t="inlineStr">
        <is>
          <t>15</t>
        </is>
      </c>
      <c r="D85" s="83">
        <f>C85*$P$1</f>
        <v/>
      </c>
      <c r="E85" s="1413" t="inlineStr">
        <is>
          <t>生命总共增加 82 点</t>
        </is>
      </c>
      <c r="F85" s="130" t="n"/>
      <c r="G85" s="1531" t="inlineStr">
        <is>
          <t>开局造成 82 点伤害</t>
        </is>
      </c>
      <c r="H85" s="162" t="n"/>
      <c r="I85" s="82">
        <f>I84+1.4</f>
        <v/>
      </c>
      <c r="J85" s="83" t="inlineStr">
        <is>
          <t>13</t>
        </is>
      </c>
      <c r="K85" s="83">
        <f>J85*$P$1</f>
        <v/>
      </c>
      <c r="L85" s="1413" t="inlineStr">
        <is>
          <t>暴击几率增加17%</t>
        </is>
      </c>
      <c r="M85" s="130" t="n"/>
      <c r="N85" s="1531" t="inlineStr">
        <is>
          <t>被暴击几率降低17%</t>
        </is>
      </c>
      <c r="O85" s="162" t="n"/>
    </row>
    <row r="86">
      <c r="A86" s="741" t="inlineStr">
        <is>
          <t>18级</t>
        </is>
      </c>
      <c r="B86" s="82">
        <f>B85+1.6</f>
        <v/>
      </c>
      <c r="C86" s="83" t="inlineStr">
        <is>
          <t>17</t>
        </is>
      </c>
      <c r="D86" s="83">
        <f>C86*$P$1</f>
        <v/>
      </c>
      <c r="E86" s="1413" t="inlineStr">
        <is>
          <t>生命总共增加 90 点</t>
        </is>
      </c>
      <c r="F86" s="130" t="n"/>
      <c r="G86" s="1531" t="inlineStr">
        <is>
          <t>开局造成 90 点伤害</t>
        </is>
      </c>
      <c r="H86" s="162" t="n"/>
      <c r="I86" s="82">
        <f>I85+1.6</f>
        <v/>
      </c>
      <c r="J86" s="83" t="inlineStr">
        <is>
          <t>14</t>
        </is>
      </c>
      <c r="K86" s="83">
        <f>J86*$P$1</f>
        <v/>
      </c>
      <c r="L86" s="1413" t="inlineStr">
        <is>
          <t>暴击几率增加18%</t>
        </is>
      </c>
      <c r="M86" s="130" t="n"/>
      <c r="N86" s="1531" t="inlineStr">
        <is>
          <t>被暴击几率降低18%</t>
        </is>
      </c>
      <c r="O86" s="162" t="n"/>
    </row>
    <row r="87">
      <c r="A87" s="741" t="inlineStr">
        <is>
          <t>19级</t>
        </is>
      </c>
      <c r="B87" s="82">
        <f>B86+1.6</f>
        <v/>
      </c>
      <c r="C87" s="83" t="inlineStr">
        <is>
          <t>20</t>
        </is>
      </c>
      <c r="D87" s="83">
        <f>C87*$P$1</f>
        <v/>
      </c>
      <c r="E87" s="1413" t="inlineStr">
        <is>
          <t>生命总共增加 98 点</t>
        </is>
      </c>
      <c r="F87" s="130" t="n"/>
      <c r="G87" s="1531" t="inlineStr">
        <is>
          <t>开局造成 98 点伤害</t>
        </is>
      </c>
      <c r="H87" s="162" t="n"/>
      <c r="I87" s="82">
        <f>I86+1.6</f>
        <v/>
      </c>
      <c r="J87" s="83" t="inlineStr">
        <is>
          <t>15</t>
        </is>
      </c>
      <c r="K87" s="83">
        <f>J87*$P$1</f>
        <v/>
      </c>
      <c r="L87" s="1413" t="inlineStr">
        <is>
          <t>暴击几率增加19%</t>
        </is>
      </c>
      <c r="M87" s="130" t="n"/>
      <c r="N87" s="1531" t="inlineStr">
        <is>
          <t>被暴击几率降低19%</t>
        </is>
      </c>
      <c r="O87" s="162" t="n"/>
    </row>
    <row r="88">
      <c r="A88" s="741" t="inlineStr">
        <is>
          <t>20级</t>
        </is>
      </c>
      <c r="B88" s="82">
        <f>B87+1.6</f>
        <v/>
      </c>
      <c r="C88" s="83" t="inlineStr">
        <is>
          <t>23</t>
        </is>
      </c>
      <c r="D88" s="83">
        <f>C88*$P$1</f>
        <v/>
      </c>
      <c r="E88" s="1413" t="inlineStr">
        <is>
          <t>生命总共增加106点</t>
        </is>
      </c>
      <c r="F88" s="130" t="n"/>
      <c r="G88" s="1531" t="inlineStr">
        <is>
          <t>开局造成106点伤害</t>
        </is>
      </c>
      <c r="H88" s="162" t="n"/>
      <c r="I88" s="82">
        <f>I87+1.6</f>
        <v/>
      </c>
      <c r="J88" s="83" t="inlineStr">
        <is>
          <t>17</t>
        </is>
      </c>
      <c r="K88" s="83">
        <f>J88*$P$1</f>
        <v/>
      </c>
      <c r="L88" s="1413" t="inlineStr">
        <is>
          <t>暴击几率增加20%</t>
        </is>
      </c>
      <c r="M88" s="130" t="n"/>
      <c r="N88" s="1531" t="inlineStr">
        <is>
          <t>被暴击几率降低20%</t>
        </is>
      </c>
      <c r="O88" s="162" t="n"/>
    </row>
    <row r="89">
      <c r="A89" s="741" t="inlineStr">
        <is>
          <t>21级</t>
        </is>
      </c>
      <c r="B89" s="82">
        <f>B88+1.6</f>
        <v/>
      </c>
      <c r="C89" s="83" t="inlineStr">
        <is>
          <t>26</t>
        </is>
      </c>
      <c r="D89" s="83">
        <f>C89*$P$1</f>
        <v/>
      </c>
      <c r="E89" s="1413" t="inlineStr">
        <is>
          <t>生命总共增加114点</t>
        </is>
      </c>
      <c r="F89" s="130" t="n"/>
      <c r="G89" s="1531" t="inlineStr">
        <is>
          <t>开局造成114点伤害</t>
        </is>
      </c>
      <c r="H89" s="162" t="n"/>
      <c r="I89" s="82">
        <f>I88+1.6</f>
        <v/>
      </c>
      <c r="J89" s="83" t="inlineStr">
        <is>
          <t>19</t>
        </is>
      </c>
      <c r="K89" s="83">
        <f>J89*$P$1</f>
        <v/>
      </c>
      <c r="L89" s="1413" t="inlineStr">
        <is>
          <t>暴击几率增加21%</t>
        </is>
      </c>
      <c r="M89" s="130" t="n"/>
      <c r="N89" s="1531" t="inlineStr">
        <is>
          <t>被暴击几率降低21%</t>
        </is>
      </c>
      <c r="O89" s="162" t="n"/>
    </row>
    <row r="90">
      <c r="A90" s="1382" t="inlineStr">
        <is>
          <t>22级</t>
        </is>
      </c>
      <c r="B90" s="82">
        <f>B89+1.8</f>
        <v/>
      </c>
      <c r="C90" s="83" t="inlineStr">
        <is>
          <t>29</t>
        </is>
      </c>
      <c r="D90" s="83">
        <f>C90*$P$1</f>
        <v/>
      </c>
      <c r="E90" s="1413" t="inlineStr">
        <is>
          <t>生命总共增加123点</t>
        </is>
      </c>
      <c r="F90" s="130" t="n"/>
      <c r="G90" s="1531" t="inlineStr">
        <is>
          <t>开局造成123点伤害</t>
        </is>
      </c>
      <c r="H90" s="162" t="n"/>
      <c r="I90" s="82">
        <f>I89+1.8</f>
        <v/>
      </c>
      <c r="J90" s="83" t="inlineStr">
        <is>
          <t>21</t>
        </is>
      </c>
      <c r="K90" s="83">
        <f>J90*$P$1</f>
        <v/>
      </c>
      <c r="L90" s="1413" t="inlineStr">
        <is>
          <t>暴击几率增加23%</t>
        </is>
      </c>
      <c r="M90" s="130" t="n"/>
      <c r="N90" s="1531" t="inlineStr">
        <is>
          <t>被暴击几率降低23%</t>
        </is>
      </c>
      <c r="O90" s="162" t="n"/>
    </row>
    <row r="91">
      <c r="A91" s="741" t="inlineStr">
        <is>
          <t>23级</t>
        </is>
      </c>
      <c r="B91" s="82">
        <f>B90+1.8</f>
        <v/>
      </c>
      <c r="C91" s="83" t="inlineStr">
        <is>
          <t>32</t>
        </is>
      </c>
      <c r="D91" s="83">
        <f>C91*$P$1</f>
        <v/>
      </c>
      <c r="E91" s="1413" t="inlineStr">
        <is>
          <t>生命总共增加132点</t>
        </is>
      </c>
      <c r="F91" s="130" t="n"/>
      <c r="G91" s="1531" t="inlineStr">
        <is>
          <t>开局造成132点伤害</t>
        </is>
      </c>
      <c r="H91" s="162" t="n"/>
      <c r="I91" s="82">
        <f>I90+1.8</f>
        <v/>
      </c>
      <c r="J91" s="83" t="inlineStr">
        <is>
          <t>23</t>
        </is>
      </c>
      <c r="K91" s="83">
        <f>J91*$P$1</f>
        <v/>
      </c>
      <c r="L91" s="1413" t="inlineStr">
        <is>
          <t>暴击几率增加25%</t>
        </is>
      </c>
      <c r="M91" s="130" t="n"/>
      <c r="N91" s="1531" t="inlineStr">
        <is>
          <t>被暴击几率降低25%</t>
        </is>
      </c>
      <c r="O91" s="162" t="n"/>
    </row>
    <row r="92">
      <c r="A92" s="741" t="inlineStr">
        <is>
          <t>24级</t>
        </is>
      </c>
      <c r="B92" s="82">
        <f>B91+1.8</f>
        <v/>
      </c>
      <c r="C92" s="83" t="inlineStr">
        <is>
          <t>35</t>
        </is>
      </c>
      <c r="D92" s="83">
        <f>C92*$P$1</f>
        <v/>
      </c>
      <c r="E92" s="1413" t="inlineStr">
        <is>
          <t>生命总共增加141点</t>
        </is>
      </c>
      <c r="F92" s="130" t="n"/>
      <c r="G92" s="1531" t="inlineStr">
        <is>
          <t>开局造成141点伤害</t>
        </is>
      </c>
      <c r="H92" s="162" t="n"/>
      <c r="I92" s="82">
        <f>I91+1.8</f>
        <v/>
      </c>
      <c r="J92" s="83" t="inlineStr">
        <is>
          <t>25</t>
        </is>
      </c>
      <c r="K92" s="83">
        <f>J92*$P$1</f>
        <v/>
      </c>
      <c r="L92" s="1413" t="inlineStr">
        <is>
          <t>暴击几率增加27%</t>
        </is>
      </c>
      <c r="M92" s="130" t="n"/>
      <c r="N92" s="1531" t="inlineStr">
        <is>
          <t>被暴击几率降低27%</t>
        </is>
      </c>
      <c r="O92" s="162" t="n"/>
    </row>
    <row r="93">
      <c r="A93" s="741" t="inlineStr">
        <is>
          <t>25级</t>
        </is>
      </c>
      <c r="B93" s="82">
        <f>B92+1.8</f>
        <v/>
      </c>
      <c r="C93" s="83" t="inlineStr">
        <is>
          <t>39</t>
        </is>
      </c>
      <c r="D93" s="83">
        <f>C93*$P$1</f>
        <v/>
      </c>
      <c r="E93" s="1413" t="inlineStr">
        <is>
          <t>生命总共增加150点</t>
        </is>
      </c>
      <c r="F93" s="130" t="n"/>
      <c r="G93" s="1531" t="inlineStr">
        <is>
          <t>开局造成150点伤害</t>
        </is>
      </c>
      <c r="H93" s="162" t="n"/>
      <c r="I93" s="82">
        <f>I92+1.8</f>
        <v/>
      </c>
      <c r="J93" s="83" t="inlineStr">
        <is>
          <t>27</t>
        </is>
      </c>
      <c r="K93" s="83">
        <f>J93*$P$1</f>
        <v/>
      </c>
      <c r="L93" s="1413" t="inlineStr">
        <is>
          <t>暴击几率增加30%</t>
        </is>
      </c>
      <c r="M93" s="130" t="n"/>
      <c r="N93" s="1531" t="inlineStr">
        <is>
          <t>被暴击几率降低30%</t>
        </is>
      </c>
      <c r="O93" s="162" t="n"/>
    </row>
    <row r="94">
      <c r="A94" s="1382" t="inlineStr">
        <is>
          <t>26级</t>
        </is>
      </c>
      <c r="B94" s="82">
        <f>B93+2</f>
        <v/>
      </c>
      <c r="C94" s="83" t="inlineStr">
        <is>
          <t>43</t>
        </is>
      </c>
      <c r="D94" s="83">
        <f>C94*$P$1</f>
        <v/>
      </c>
      <c r="E94" s="1413" t="inlineStr">
        <is>
          <t>生命总共增加160点</t>
        </is>
      </c>
      <c r="F94" s="130" t="n"/>
      <c r="G94" s="1531" t="inlineStr">
        <is>
          <t>开局造成160点伤害</t>
        </is>
      </c>
      <c r="H94" s="162" t="n"/>
      <c r="I94" s="82">
        <f>I93+2</f>
        <v/>
      </c>
      <c r="J94" s="83" t="inlineStr">
        <is>
          <t>30</t>
        </is>
      </c>
      <c r="K94" s="83">
        <f>J94*$P$1</f>
        <v/>
      </c>
      <c r="L94" s="1413" t="inlineStr">
        <is>
          <t>暴击几率增加33%</t>
        </is>
      </c>
      <c r="M94" s="130" t="n"/>
      <c r="N94" s="1531" t="inlineStr">
        <is>
          <t>被暴击几率降低33%</t>
        </is>
      </c>
      <c r="O94" s="162" t="n"/>
    </row>
    <row r="95">
      <c r="A95" s="1382" t="inlineStr">
        <is>
          <t>27级</t>
        </is>
      </c>
      <c r="B95" s="82">
        <f>B94+2</f>
        <v/>
      </c>
      <c r="C95" s="83" t="inlineStr">
        <is>
          <t>47</t>
        </is>
      </c>
      <c r="D95" s="83">
        <f>C95*$P$1</f>
        <v/>
      </c>
      <c r="E95" s="1413" t="inlineStr">
        <is>
          <t>生命总共增加170点</t>
        </is>
      </c>
      <c r="F95" s="130" t="n"/>
      <c r="G95" s="1531" t="inlineStr">
        <is>
          <t>开局造成170点伤害</t>
        </is>
      </c>
      <c r="H95" s="162" t="n"/>
      <c r="I95" s="82">
        <f>I94+2</f>
        <v/>
      </c>
      <c r="J95" s="83" t="inlineStr">
        <is>
          <t>33</t>
        </is>
      </c>
      <c r="K95" s="83">
        <f>J95*$P$1</f>
        <v/>
      </c>
      <c r="L95" s="1413" t="inlineStr">
        <is>
          <t>暴击几率增加36%</t>
        </is>
      </c>
      <c r="M95" s="130" t="n"/>
      <c r="N95" s="1531" t="inlineStr">
        <is>
          <t>被暴击几率降低36%</t>
        </is>
      </c>
      <c r="O95" s="162" t="n"/>
    </row>
    <row r="96">
      <c r="A96" s="1382" t="inlineStr">
        <is>
          <t>28级</t>
        </is>
      </c>
      <c r="B96" s="82">
        <f>B95+2</f>
        <v/>
      </c>
      <c r="C96" s="83" t="inlineStr">
        <is>
          <t>51</t>
        </is>
      </c>
      <c r="D96" s="83">
        <f>C96*$P$1</f>
        <v/>
      </c>
      <c r="E96" s="1413" t="inlineStr">
        <is>
          <t>生命总共增加180点</t>
        </is>
      </c>
      <c r="F96" s="130" t="n"/>
      <c r="G96" s="1531" t="inlineStr">
        <is>
          <t>开局造成180点伤害</t>
        </is>
      </c>
      <c r="H96" s="162" t="n"/>
      <c r="I96" s="82">
        <f>I95+2</f>
        <v/>
      </c>
      <c r="J96" s="83" t="inlineStr">
        <is>
          <t>36</t>
        </is>
      </c>
      <c r="K96" s="83">
        <f>J96*$P$1</f>
        <v/>
      </c>
      <c r="L96" s="1413" t="inlineStr">
        <is>
          <t>暴击几率增加42%</t>
        </is>
      </c>
      <c r="M96" s="130" t="n"/>
      <c r="N96" s="1531" t="inlineStr">
        <is>
          <t>被暴击几率降低42%</t>
        </is>
      </c>
      <c r="O96" s="162" t="n"/>
    </row>
    <row r="97">
      <c r="A97" s="1382" t="inlineStr">
        <is>
          <t>29级</t>
        </is>
      </c>
      <c r="B97" s="82">
        <f>B96+2</f>
        <v/>
      </c>
      <c r="C97" s="83" t="inlineStr">
        <is>
          <t>55</t>
        </is>
      </c>
      <c r="D97" s="83">
        <f>C97*$P$1</f>
        <v/>
      </c>
      <c r="E97" s="1413" t="inlineStr">
        <is>
          <t>生命总共增加190点</t>
        </is>
      </c>
      <c r="F97" s="130" t="n"/>
      <c r="G97" s="1531" t="inlineStr">
        <is>
          <t>开局造成190点伤害</t>
        </is>
      </c>
      <c r="H97" s="162" t="n"/>
      <c r="I97" s="82">
        <f>I96+2</f>
        <v/>
      </c>
      <c r="J97" s="83" t="inlineStr">
        <is>
          <t>40</t>
        </is>
      </c>
      <c r="K97" s="83">
        <f>J97*$P$1</f>
        <v/>
      </c>
      <c r="L97" s="1413" t="inlineStr">
        <is>
          <t>暴击几率增加46%</t>
        </is>
      </c>
      <c r="M97" s="130" t="n"/>
      <c r="N97" s="1531" t="inlineStr">
        <is>
          <t>被暴击几率降低46%</t>
        </is>
      </c>
      <c r="O97" s="162" t="n"/>
    </row>
    <row r="98">
      <c r="A98" s="1535" t="inlineStr">
        <is>
          <t>30级</t>
        </is>
      </c>
      <c r="B98" s="247">
        <f>B97+2</f>
        <v/>
      </c>
      <c r="C98" s="299" t="inlineStr">
        <is>
          <t>59</t>
        </is>
      </c>
      <c r="D98" s="299">
        <f>C98*$P$1</f>
        <v/>
      </c>
      <c r="E98" s="1536" t="inlineStr">
        <is>
          <t>生命总共增加200点</t>
        </is>
      </c>
      <c r="F98" s="246" t="n"/>
      <c r="G98" s="1537" t="inlineStr">
        <is>
          <t>开局造成200点伤害</t>
        </is>
      </c>
      <c r="H98" s="168" t="n"/>
      <c r="I98" s="247">
        <f>I97+2</f>
        <v/>
      </c>
      <c r="J98" s="90" t="inlineStr">
        <is>
          <t>45</t>
        </is>
      </c>
      <c r="K98" s="90">
        <f>J98*$P$1</f>
        <v/>
      </c>
      <c r="L98" s="1414" t="inlineStr">
        <is>
          <t>暴击几率增加50%</t>
        </is>
      </c>
      <c r="M98" s="136" t="n"/>
      <c r="N98" s="1532" t="inlineStr">
        <is>
          <t>被暴击几率降低50%</t>
        </is>
      </c>
      <c r="O98" s="190" t="n"/>
    </row>
    <row r="99">
      <c r="A99" s="468" t="inlineStr">
        <is>
          <t>31级</t>
        </is>
      </c>
      <c r="B99" s="234">
        <f>B98+2</f>
        <v/>
      </c>
      <c r="C99" s="340" t="inlineStr">
        <is>
          <t>65</t>
        </is>
      </c>
      <c r="D99" s="340">
        <f>C99*$P$1</f>
        <v/>
      </c>
      <c r="E99" s="766" t="inlineStr">
        <is>
          <t>生命总共增加210点</t>
        </is>
      </c>
      <c r="F99" s="124" t="n"/>
      <c r="G99" s="1538" t="inlineStr">
        <is>
          <t>开局造成210点伤害</t>
        </is>
      </c>
      <c r="H99" s="171" t="n"/>
      <c r="I99" s="234">
        <f>I98+2</f>
        <v/>
      </c>
      <c r="J99" s="340" t="inlineStr">
        <is>
          <t>50</t>
        </is>
      </c>
      <c r="K99" s="340">
        <f>J99*$P$1</f>
        <v/>
      </c>
      <c r="L99" s="766" t="inlineStr">
        <is>
          <t>暴击几率增加54%</t>
        </is>
      </c>
      <c r="M99" s="124" t="n"/>
      <c r="N99" s="1538" t="inlineStr">
        <is>
          <t>被暴击几率降低54%</t>
        </is>
      </c>
      <c r="O99" s="171" t="n"/>
    </row>
    <row r="100">
      <c r="A100" s="1382" t="inlineStr">
        <is>
          <t>32级</t>
        </is>
      </c>
      <c r="B100" s="82">
        <f>B99+2</f>
        <v/>
      </c>
      <c r="C100" s="83" t="inlineStr">
        <is>
          <t>70</t>
        </is>
      </c>
      <c r="D100" s="83">
        <f>C100*$P$1</f>
        <v/>
      </c>
      <c r="E100" s="1413" t="inlineStr">
        <is>
          <t>生命总共增加220点</t>
        </is>
      </c>
      <c r="F100" s="130" t="n"/>
      <c r="G100" s="1531" t="inlineStr">
        <is>
          <t>开局造成220点伤害</t>
        </is>
      </c>
      <c r="H100" s="162" t="n"/>
      <c r="I100" s="82">
        <f>I99+2</f>
        <v/>
      </c>
      <c r="J100" s="83" t="inlineStr">
        <is>
          <t>56</t>
        </is>
      </c>
      <c r="K100" s="83">
        <f>J100*$P$1</f>
        <v/>
      </c>
      <c r="L100" s="1413" t="inlineStr">
        <is>
          <t>暴击几率增加58%</t>
        </is>
      </c>
      <c r="M100" s="130" t="n"/>
      <c r="N100" s="1531" t="inlineStr">
        <is>
          <t>被暴击几率降低58%</t>
        </is>
      </c>
      <c r="O100" s="162" t="n"/>
    </row>
    <row r="101">
      <c r="A101" s="1382" t="inlineStr">
        <is>
          <t>33级</t>
        </is>
      </c>
      <c r="B101" s="82">
        <f>B100+2</f>
        <v/>
      </c>
      <c r="C101" s="83" t="inlineStr">
        <is>
          <t>76</t>
        </is>
      </c>
      <c r="D101" s="83">
        <f>C101*$P$1</f>
        <v/>
      </c>
      <c r="E101" s="1413" t="inlineStr">
        <is>
          <t>生命总共增加230点</t>
        </is>
      </c>
      <c r="F101" s="130" t="n"/>
      <c r="G101" s="1531" t="inlineStr">
        <is>
          <t>开局造成230点伤害</t>
        </is>
      </c>
      <c r="H101" s="162" t="n"/>
      <c r="I101" s="82">
        <f>I100+2</f>
        <v/>
      </c>
      <c r="J101" s="83" t="inlineStr">
        <is>
          <t>62</t>
        </is>
      </c>
      <c r="K101" s="83">
        <f>J101*$P$1</f>
        <v/>
      </c>
      <c r="L101" s="1413" t="inlineStr">
        <is>
          <t>暴击几率增加62%</t>
        </is>
      </c>
      <c r="M101" s="130" t="n"/>
      <c r="N101" s="1531" t="inlineStr">
        <is>
          <t>被暴击几率降低62%</t>
        </is>
      </c>
      <c r="O101" s="162" t="n"/>
    </row>
    <row r="102">
      <c r="A102" s="1382" t="inlineStr">
        <is>
          <t>34级</t>
        </is>
      </c>
      <c r="B102" s="82">
        <f>B101+2</f>
        <v/>
      </c>
      <c r="C102" s="83" t="inlineStr">
        <is>
          <t>82</t>
        </is>
      </c>
      <c r="D102" s="83">
        <f>C102*$P$1</f>
        <v/>
      </c>
      <c r="E102" s="1413" t="inlineStr">
        <is>
          <t>生命总共增加240点</t>
        </is>
      </c>
      <c r="F102" s="130" t="n"/>
      <c r="G102" s="1531" t="inlineStr">
        <is>
          <t>开局造成240点伤害</t>
        </is>
      </c>
      <c r="H102" s="162" t="n"/>
      <c r="I102" s="82">
        <f>I101+2</f>
        <v/>
      </c>
      <c r="J102" s="83" t="inlineStr">
        <is>
          <t>69</t>
        </is>
      </c>
      <c r="K102" s="83">
        <f>J102*$P$1</f>
        <v/>
      </c>
      <c r="L102" s="1413" t="inlineStr">
        <is>
          <t>暴击几率增加66%</t>
        </is>
      </c>
      <c r="M102" s="130" t="n"/>
      <c r="N102" s="1531" t="inlineStr">
        <is>
          <t>被暴击几率降低66%</t>
        </is>
      </c>
      <c r="O102" s="162" t="n"/>
    </row>
    <row r="103">
      <c r="A103" s="1382" t="inlineStr">
        <is>
          <t>35级</t>
        </is>
      </c>
      <c r="B103" s="82">
        <f>B102+2</f>
        <v/>
      </c>
      <c r="C103" s="83" t="inlineStr">
        <is>
          <t>89</t>
        </is>
      </c>
      <c r="D103" s="83">
        <f>C103*$P$1</f>
        <v/>
      </c>
      <c r="E103" s="1413" t="inlineStr">
        <is>
          <t>生命总共增加250点</t>
        </is>
      </c>
      <c r="F103" s="130" t="n"/>
      <c r="G103" s="1531" t="inlineStr">
        <is>
          <t>开局造成250点伤害</t>
        </is>
      </c>
      <c r="H103" s="162" t="n"/>
      <c r="I103" s="82">
        <f>I102+2</f>
        <v/>
      </c>
      <c r="J103" s="83" t="inlineStr">
        <is>
          <t>76</t>
        </is>
      </c>
      <c r="K103" s="83">
        <f>J103*$P$1</f>
        <v/>
      </c>
      <c r="L103" s="1413" t="inlineStr">
        <is>
          <t>暴击几率增加70%</t>
        </is>
      </c>
      <c r="M103" s="130" t="n"/>
      <c r="N103" s="1531" t="inlineStr">
        <is>
          <t>被暴击几率降低70%</t>
        </is>
      </c>
      <c r="O103" s="162" t="n"/>
    </row>
    <row r="104">
      <c r="A104" s="1382" t="inlineStr">
        <is>
          <t>36级</t>
        </is>
      </c>
      <c r="B104" s="82">
        <f>B103+2</f>
        <v/>
      </c>
      <c r="C104" s="83" t="inlineStr">
        <is>
          <t>86</t>
        </is>
      </c>
      <c r="D104" s="83">
        <f>C104*$P$1</f>
        <v/>
      </c>
      <c r="E104" s="1413" t="inlineStr">
        <is>
          <t>生命总共增加260点</t>
        </is>
      </c>
      <c r="F104" s="130" t="n"/>
      <c r="G104" s="1531" t="inlineStr">
        <is>
          <t>开局造成260点伤害</t>
        </is>
      </c>
      <c r="H104" s="162" t="n"/>
      <c r="I104" s="82">
        <f>I103+2</f>
        <v/>
      </c>
      <c r="J104" s="83" t="inlineStr">
        <is>
          <t>84</t>
        </is>
      </c>
      <c r="K104" s="83">
        <f>J104*$P$1</f>
        <v/>
      </c>
      <c r="L104" s="1413" t="inlineStr">
        <is>
          <t>暴击几率增加74%</t>
        </is>
      </c>
      <c r="M104" s="130" t="n"/>
      <c r="N104" s="1531" t="inlineStr">
        <is>
          <t>被暴击几率降低74%</t>
        </is>
      </c>
      <c r="O104" s="162" t="n"/>
    </row>
    <row r="105">
      <c r="A105" s="1382" t="inlineStr">
        <is>
          <t>37级</t>
        </is>
      </c>
      <c r="B105" s="82">
        <f>B104+2</f>
        <v/>
      </c>
      <c r="C105" s="83" t="inlineStr">
        <is>
          <t>104</t>
        </is>
      </c>
      <c r="D105" s="83">
        <f>C105*$P$1</f>
        <v/>
      </c>
      <c r="E105" s="1413" t="inlineStr">
        <is>
          <t>生命总共增加270点</t>
        </is>
      </c>
      <c r="F105" s="130" t="n"/>
      <c r="G105" s="1531" t="inlineStr">
        <is>
          <t>开局造成270点伤害</t>
        </is>
      </c>
      <c r="H105" s="162" t="n"/>
      <c r="I105" s="82">
        <f>I104+2</f>
        <v/>
      </c>
      <c r="J105" s="83" t="inlineStr">
        <is>
          <t>92</t>
        </is>
      </c>
      <c r="K105" s="83">
        <f>J105*$P$1</f>
        <v/>
      </c>
      <c r="L105" s="1413" t="inlineStr">
        <is>
          <t>暴击几率增加78%</t>
        </is>
      </c>
      <c r="M105" s="130" t="n"/>
      <c r="N105" s="1531" t="inlineStr">
        <is>
          <t>被暴击几率降低78%</t>
        </is>
      </c>
      <c r="O105" s="162" t="n"/>
    </row>
    <row r="106">
      <c r="A106" s="1382" t="inlineStr">
        <is>
          <t>38级</t>
        </is>
      </c>
      <c r="B106" s="82">
        <f>B105+2</f>
        <v/>
      </c>
      <c r="C106" s="83" t="inlineStr">
        <is>
          <t>112</t>
        </is>
      </c>
      <c r="D106" s="83">
        <f>C106*$P$1</f>
        <v/>
      </c>
      <c r="E106" s="1413" t="inlineStr">
        <is>
          <t>生命总共增加280点</t>
        </is>
      </c>
      <c r="F106" s="130" t="n"/>
      <c r="G106" s="1531" t="inlineStr">
        <is>
          <t>开局造成280点伤害</t>
        </is>
      </c>
      <c r="H106" s="162" t="n"/>
      <c r="I106" s="82">
        <f>I105+2</f>
        <v/>
      </c>
      <c r="J106" s="83" t="inlineStr">
        <is>
          <t>101</t>
        </is>
      </c>
      <c r="K106" s="83">
        <f>J106*$P$1</f>
        <v/>
      </c>
      <c r="L106" s="1413" t="inlineStr">
        <is>
          <t>暴击几率增加82%</t>
        </is>
      </c>
      <c r="M106" s="130" t="n"/>
      <c r="N106" s="1531" t="inlineStr">
        <is>
          <t>被暴击几率降低82%</t>
        </is>
      </c>
      <c r="O106" s="162" t="n"/>
    </row>
    <row r="107">
      <c r="A107" s="1382" t="inlineStr">
        <is>
          <t>39级</t>
        </is>
      </c>
      <c r="B107" s="82">
        <f>B106+2</f>
        <v/>
      </c>
      <c r="C107" s="83" t="inlineStr">
        <is>
          <t>121</t>
        </is>
      </c>
      <c r="D107" s="83">
        <f>C107*$P$1</f>
        <v/>
      </c>
      <c r="E107" s="1413" t="inlineStr">
        <is>
          <t>生命总共增加290点</t>
        </is>
      </c>
      <c r="F107" s="130" t="n"/>
      <c r="G107" s="1531" t="inlineStr">
        <is>
          <t>开局造成290点伤害</t>
        </is>
      </c>
      <c r="H107" s="162" t="n"/>
      <c r="I107" s="82">
        <f>I106+2</f>
        <v/>
      </c>
      <c r="J107" s="83" t="inlineStr">
        <is>
          <t>110</t>
        </is>
      </c>
      <c r="K107" s="83">
        <f>J107*$P$1</f>
        <v/>
      </c>
      <c r="L107" s="1413" t="inlineStr">
        <is>
          <t>暴击几率增加86%</t>
        </is>
      </c>
      <c r="M107" s="130" t="n"/>
      <c r="N107" s="1531" t="inlineStr">
        <is>
          <t>被暴击几率降低86%</t>
        </is>
      </c>
      <c r="O107" s="162" t="n"/>
    </row>
    <row r="108">
      <c r="A108" s="1382" t="inlineStr">
        <is>
          <t>40级</t>
        </is>
      </c>
      <c r="B108" s="82">
        <f>B107+2</f>
        <v/>
      </c>
      <c r="C108" s="83" t="inlineStr">
        <is>
          <t>130</t>
        </is>
      </c>
      <c r="D108" s="83">
        <f>C108*$P$1</f>
        <v/>
      </c>
      <c r="E108" s="1413" t="inlineStr">
        <is>
          <t>生命总共增加300点</t>
        </is>
      </c>
      <c r="F108" s="130" t="n"/>
      <c r="G108" s="1531" t="inlineStr">
        <is>
          <t>开局造成300点伤害</t>
        </is>
      </c>
      <c r="H108" s="162" t="n"/>
      <c r="I108" s="82">
        <f>I107+2</f>
        <v/>
      </c>
      <c r="J108" s="83" t="inlineStr">
        <is>
          <t>120</t>
        </is>
      </c>
      <c r="K108" s="83">
        <f>J108*$P$1</f>
        <v/>
      </c>
      <c r="L108" s="1413" t="inlineStr">
        <is>
          <t>暴击几率增加90%</t>
        </is>
      </c>
      <c r="M108" s="130" t="n"/>
      <c r="N108" s="1531" t="inlineStr">
        <is>
          <t>被暴击几率降低90%</t>
        </is>
      </c>
      <c r="O108" s="162" t="n"/>
    </row>
    <row r="109">
      <c r="A109" s="1382" t="inlineStr">
        <is>
          <t>41级</t>
        </is>
      </c>
      <c r="B109" s="82">
        <f>B108+2</f>
        <v/>
      </c>
      <c r="C109" s="83" t="inlineStr">
        <is>
          <t>140</t>
        </is>
      </c>
      <c r="D109" s="83">
        <f>C109*$P$1</f>
        <v/>
      </c>
      <c r="E109" s="1413" t="inlineStr">
        <is>
          <t>生命总共增加310点</t>
        </is>
      </c>
      <c r="F109" s="130" t="n"/>
      <c r="G109" s="1531" t="inlineStr">
        <is>
          <t>开局造成310点伤害</t>
        </is>
      </c>
      <c r="H109" s="162" t="n"/>
      <c r="I109" s="82">
        <f>I108+2</f>
        <v/>
      </c>
      <c r="J109" s="83" t="inlineStr">
        <is>
          <t>130</t>
        </is>
      </c>
      <c r="K109" s="83">
        <f>J109*$P$1</f>
        <v/>
      </c>
      <c r="L109" s="1413" t="inlineStr">
        <is>
          <t>暴击几率增加94%</t>
        </is>
      </c>
      <c r="M109" s="130" t="n"/>
      <c r="N109" s="1531" t="inlineStr">
        <is>
          <t>被暴击几率降低94%</t>
        </is>
      </c>
      <c r="O109" s="162" t="n"/>
    </row>
    <row r="110">
      <c r="A110" s="1382" t="inlineStr">
        <is>
          <t>42级</t>
        </is>
      </c>
      <c r="B110" s="82">
        <f>B109+2</f>
        <v/>
      </c>
      <c r="C110" s="83" t="inlineStr">
        <is>
          <t>150</t>
        </is>
      </c>
      <c r="D110" s="83">
        <f>C110*$P$1</f>
        <v/>
      </c>
      <c r="E110" s="1413" t="inlineStr">
        <is>
          <t>生命总共增加320点</t>
        </is>
      </c>
      <c r="F110" s="130" t="n"/>
      <c r="G110" s="1531" t="inlineStr">
        <is>
          <t>开局造成320点伤害</t>
        </is>
      </c>
      <c r="H110" s="162" t="n"/>
      <c r="I110" s="82">
        <f>I109+2</f>
        <v/>
      </c>
      <c r="J110" s="83" t="inlineStr">
        <is>
          <t>140</t>
        </is>
      </c>
      <c r="K110" s="83">
        <f>J110*$P$1</f>
        <v/>
      </c>
      <c r="L110" s="1413" t="inlineStr">
        <is>
          <t>暴击几率增加98%</t>
        </is>
      </c>
      <c r="M110" s="130" t="n"/>
      <c r="N110" s="1531" t="inlineStr">
        <is>
          <t>被暴击几率降低98%</t>
        </is>
      </c>
      <c r="O110" s="162" t="n"/>
    </row>
    <row r="111">
      <c r="A111" s="1382" t="inlineStr">
        <is>
          <t>43级</t>
        </is>
      </c>
      <c r="B111" s="82">
        <f>B110+2</f>
        <v/>
      </c>
      <c r="C111" s="83" t="inlineStr">
        <is>
          <t>160</t>
        </is>
      </c>
      <c r="D111" s="83">
        <f>C111*$P$1</f>
        <v/>
      </c>
      <c r="E111" s="1413" t="inlineStr">
        <is>
          <t>生命总共增加330点</t>
        </is>
      </c>
      <c r="F111" s="130" t="n"/>
      <c r="G111" s="1531" t="inlineStr">
        <is>
          <t>开局造成330点伤害</t>
        </is>
      </c>
      <c r="H111" s="162" t="n"/>
      <c r="I111" s="82">
        <f>I110+2</f>
        <v/>
      </c>
      <c r="J111" s="83" t="inlineStr">
        <is>
          <t>150</t>
        </is>
      </c>
      <c r="K111" s="83">
        <f>J111*$P$1</f>
        <v/>
      </c>
      <c r="L111" s="1413" t="inlineStr">
        <is>
          <t>暴击几率增加102%</t>
        </is>
      </c>
      <c r="M111" s="130" t="n"/>
      <c r="N111" s="1531" t="inlineStr">
        <is>
          <t>被暴击几率降低102%</t>
        </is>
      </c>
      <c r="O111" s="162" t="n"/>
    </row>
    <row r="112">
      <c r="A112" s="1382" t="inlineStr">
        <is>
          <t>44级</t>
        </is>
      </c>
      <c r="B112" s="82">
        <f>B111+2</f>
        <v/>
      </c>
      <c r="C112" s="83" t="inlineStr">
        <is>
          <t>170</t>
        </is>
      </c>
      <c r="D112" s="83">
        <f>C112*$P$1</f>
        <v/>
      </c>
      <c r="E112" s="1413" t="inlineStr">
        <is>
          <t>生命总共增加340点</t>
        </is>
      </c>
      <c r="F112" s="130" t="n"/>
      <c r="G112" s="1531" t="inlineStr">
        <is>
          <t>开局造成340点伤害</t>
        </is>
      </c>
      <c r="H112" s="162" t="n"/>
      <c r="I112" s="82">
        <f>I111+2</f>
        <v/>
      </c>
      <c r="J112" s="83" t="inlineStr">
        <is>
          <t>160</t>
        </is>
      </c>
      <c r="K112" s="83">
        <f>J112*$P$1</f>
        <v/>
      </c>
      <c r="L112" s="1413" t="inlineStr">
        <is>
          <t>暴击几率增加106%</t>
        </is>
      </c>
      <c r="M112" s="130" t="n"/>
      <c r="N112" s="1531" t="inlineStr">
        <is>
          <t>被暴击几率降低106%</t>
        </is>
      </c>
      <c r="O112" s="162" t="n"/>
    </row>
    <row r="113">
      <c r="A113" s="1383" t="inlineStr">
        <is>
          <t>45级</t>
        </is>
      </c>
      <c r="B113" s="89">
        <f>B112+2</f>
        <v/>
      </c>
      <c r="C113" s="91" t="inlineStr">
        <is>
          <t>x</t>
        </is>
      </c>
      <c r="D113" s="91" t="inlineStr">
        <is>
          <t>x</t>
        </is>
      </c>
      <c r="E113" s="1414" t="inlineStr">
        <is>
          <t>生命总共增加350点</t>
        </is>
      </c>
      <c r="F113" s="136" t="n"/>
      <c r="G113" s="1532" t="inlineStr">
        <is>
          <t>开局造成350点伤害</t>
        </is>
      </c>
      <c r="H113" s="190" t="n"/>
      <c r="I113" s="89">
        <f>I112+2</f>
        <v/>
      </c>
      <c r="J113" s="91" t="inlineStr">
        <is>
          <t>x</t>
        </is>
      </c>
      <c r="K113" s="91" t="inlineStr">
        <is>
          <t>x</t>
        </is>
      </c>
      <c r="L113" s="1414" t="inlineStr">
        <is>
          <t>暴击几率增加110%</t>
        </is>
      </c>
      <c r="M113" s="136" t="n"/>
      <c r="N113" s="1532" t="inlineStr">
        <is>
          <t>被暴击几率降低110%</t>
        </is>
      </c>
      <c r="O113" s="190" t="n"/>
    </row>
    <row r="114" ht="24" customHeight="1">
      <c r="A114" s="788" t="inlineStr"/>
    </row>
    <row r="115">
      <c r="A115" s="388" t="inlineStr">
        <is>
          <t>五行等级</t>
        </is>
      </c>
      <c r="B115" s="118" t="inlineStr">
        <is>
          <t>攻防战力</t>
        </is>
      </c>
      <c r="C115" s="96" t="inlineStr">
        <is>
          <t>攻防效果</t>
        </is>
      </c>
      <c r="D115" s="96" t="inlineStr">
        <is>
          <t>气血战力</t>
        </is>
      </c>
      <c r="E115" s="311" t="inlineStr">
        <is>
          <t>气血效果</t>
        </is>
      </c>
      <c r="F115" s="388" t="inlineStr">
        <is>
          <t>五行等级</t>
        </is>
      </c>
      <c r="G115" s="118" t="inlineStr">
        <is>
          <t>攻防战力</t>
        </is>
      </c>
      <c r="H115" s="96" t="inlineStr">
        <is>
          <t>攻防效果</t>
        </is>
      </c>
      <c r="I115" s="96" t="inlineStr">
        <is>
          <t>气血战力</t>
        </is>
      </c>
      <c r="J115" s="311" t="inlineStr">
        <is>
          <t>气血效果</t>
        </is>
      </c>
      <c r="K115" s="388" t="inlineStr">
        <is>
          <t>五行等级</t>
        </is>
      </c>
      <c r="L115" s="118" t="inlineStr">
        <is>
          <t>攻防战力</t>
        </is>
      </c>
      <c r="M115" s="96" t="inlineStr">
        <is>
          <t>攻防效果</t>
        </is>
      </c>
      <c r="N115" s="96" t="inlineStr">
        <is>
          <t>气血战力</t>
        </is>
      </c>
      <c r="O115" s="311" t="inlineStr">
        <is>
          <t>气血效果</t>
        </is>
      </c>
    </row>
    <row r="116">
      <c r="A116" s="234" t="inlineStr">
        <is>
          <t>1级</t>
        </is>
      </c>
      <c r="B116" s="340" t="inlineStr">
        <is>
          <t>0.3/0.2</t>
        </is>
      </c>
      <c r="C116" s="340" t="inlineStr">
        <is>
          <t>1</t>
        </is>
      </c>
      <c r="D116" s="340" t="inlineStr">
        <is>
          <t>0.4</t>
        </is>
      </c>
      <c r="E116" s="207" t="inlineStr">
        <is>
          <t>3</t>
        </is>
      </c>
      <c r="F116" s="657" t="inlineStr">
        <is>
          <t>16级</t>
        </is>
      </c>
      <c r="G116" s="340" t="inlineStr">
        <is>
          <t>6.6/4.6</t>
        </is>
      </c>
      <c r="H116" s="340" t="inlineStr">
        <is>
          <t>17</t>
        </is>
      </c>
      <c r="I116" s="340" t="inlineStr">
        <is>
          <t>7.9</t>
        </is>
      </c>
      <c r="J116" s="746" t="inlineStr">
        <is>
          <t>51</t>
        </is>
      </c>
      <c r="K116" s="234" t="inlineStr">
        <is>
          <t>31级</t>
        </is>
      </c>
      <c r="L116" s="340" t="inlineStr">
        <is>
          <t>18.8/13.7</t>
        </is>
      </c>
      <c r="M116" s="340" t="inlineStr">
        <is>
          <t>65</t>
        </is>
      </c>
      <c r="N116" s="340" t="inlineStr">
        <is>
          <t>22.6</t>
        </is>
      </c>
      <c r="O116" s="207" t="inlineStr">
        <is>
          <t>195</t>
        </is>
      </c>
    </row>
    <row r="117">
      <c r="A117" s="82" t="inlineStr">
        <is>
          <t>2级</t>
        </is>
      </c>
      <c r="B117" s="83" t="inlineStr">
        <is>
          <t>0.6/0.4</t>
        </is>
      </c>
      <c r="C117" s="83" t="inlineStr">
        <is>
          <t>2</t>
        </is>
      </c>
      <c r="D117" s="83" t="inlineStr">
        <is>
          <t>0.7</t>
        </is>
      </c>
      <c r="E117" s="84" t="inlineStr">
        <is>
          <t>6</t>
        </is>
      </c>
      <c r="F117" s="239" t="inlineStr">
        <is>
          <t>17级</t>
        </is>
      </c>
      <c r="G117" s="83" t="inlineStr">
        <is>
          <t>7.2/5.0</t>
        </is>
      </c>
      <c r="H117" s="83" t="inlineStr">
        <is>
          <t>19</t>
        </is>
      </c>
      <c r="I117" s="83" t="inlineStr">
        <is>
          <t>8.6</t>
        </is>
      </c>
      <c r="J117" s="222" t="inlineStr">
        <is>
          <t>57</t>
        </is>
      </c>
      <c r="K117" s="82" t="inlineStr">
        <is>
          <t>32级</t>
        </is>
      </c>
      <c r="L117" s="83" t="inlineStr">
        <is>
          <t>20.2/15.0</t>
        </is>
      </c>
      <c r="M117" s="83" t="inlineStr">
        <is>
          <t>70</t>
        </is>
      </c>
      <c r="N117" s="83" t="inlineStr">
        <is>
          <t>24.3</t>
        </is>
      </c>
      <c r="O117" s="84" t="inlineStr">
        <is>
          <t>210</t>
        </is>
      </c>
    </row>
    <row r="118">
      <c r="A118" s="82" t="inlineStr">
        <is>
          <t>3级</t>
        </is>
      </c>
      <c r="B118" s="83" t="inlineStr">
        <is>
          <t>0.9/0.6</t>
        </is>
      </c>
      <c r="C118" s="83" t="inlineStr">
        <is>
          <t>3</t>
        </is>
      </c>
      <c r="D118" s="83" t="inlineStr">
        <is>
          <t>1</t>
        </is>
      </c>
      <c r="E118" s="84" t="inlineStr">
        <is>
          <t>9</t>
        </is>
      </c>
      <c r="F118" s="239" t="inlineStr">
        <is>
          <t>18级</t>
        </is>
      </c>
      <c r="G118" s="83" t="inlineStr">
        <is>
          <t>7.8/5.4</t>
        </is>
      </c>
      <c r="H118" s="83" t="inlineStr">
        <is>
          <t>21</t>
        </is>
      </c>
      <c r="I118" s="83" t="inlineStr">
        <is>
          <t>9.3</t>
        </is>
      </c>
      <c r="J118" s="222" t="inlineStr">
        <is>
          <t>63</t>
        </is>
      </c>
      <c r="K118" s="82" t="inlineStr">
        <is>
          <t>33级</t>
        </is>
      </c>
      <c r="L118" s="83" t="inlineStr">
        <is>
          <t>21.7/16.4</t>
        </is>
      </c>
      <c r="M118" s="83" t="inlineStr">
        <is>
          <t>75</t>
        </is>
      </c>
      <c r="N118" s="83" t="inlineStr">
        <is>
          <t>26.4</t>
        </is>
      </c>
      <c r="O118" s="84" t="inlineStr">
        <is>
          <t>225</t>
        </is>
      </c>
    </row>
    <row r="119">
      <c r="A119" s="82" t="inlineStr">
        <is>
          <t>4级</t>
        </is>
      </c>
      <c r="B119" s="83" t="inlineStr">
        <is>
          <t>1.2/0.8</t>
        </is>
      </c>
      <c r="C119" s="83" t="inlineStr">
        <is>
          <t>4</t>
        </is>
      </c>
      <c r="D119" s="83" t="inlineStr">
        <is>
          <t>1.4</t>
        </is>
      </c>
      <c r="E119" s="84" t="inlineStr">
        <is>
          <t>12</t>
        </is>
      </c>
      <c r="F119" s="239" t="inlineStr">
        <is>
          <t>19级</t>
        </is>
      </c>
      <c r="G119" s="83" t="inlineStr">
        <is>
          <t>8.4/5.8</t>
        </is>
      </c>
      <c r="H119" s="83" t="inlineStr">
        <is>
          <t>23</t>
        </is>
      </c>
      <c r="I119" s="83" t="inlineStr">
        <is>
          <t>10</t>
        </is>
      </c>
      <c r="J119" s="222" t="inlineStr">
        <is>
          <t>69</t>
        </is>
      </c>
      <c r="K119" s="82" t="inlineStr">
        <is>
          <t>34级</t>
        </is>
      </c>
      <c r="L119" s="83" t="inlineStr">
        <is>
          <t>23.3/17.9</t>
        </is>
      </c>
      <c r="M119" s="83" t="inlineStr">
        <is>
          <t>80</t>
        </is>
      </c>
      <c r="N119" s="83" t="inlineStr">
        <is>
          <t>28</t>
        </is>
      </c>
      <c r="O119" s="84" t="inlineStr">
        <is>
          <t>240</t>
        </is>
      </c>
    </row>
    <row r="120">
      <c r="A120" s="810" t="inlineStr">
        <is>
          <t>5级</t>
        </is>
      </c>
      <c r="B120" s="343" t="inlineStr">
        <is>
          <t>1.5/1.0</t>
        </is>
      </c>
      <c r="C120" s="343" t="inlineStr">
        <is>
          <t>5</t>
        </is>
      </c>
      <c r="D120" s="343" t="inlineStr">
        <is>
          <t>1.8</t>
        </is>
      </c>
      <c r="E120" s="344" t="inlineStr">
        <is>
          <t>15</t>
        </is>
      </c>
      <c r="F120" s="660" t="inlineStr">
        <is>
          <t>20级</t>
        </is>
      </c>
      <c r="G120" s="343" t="inlineStr">
        <is>
          <t>9.0/6.3</t>
        </is>
      </c>
      <c r="H120" s="343" t="inlineStr">
        <is>
          <t>25</t>
        </is>
      </c>
      <c r="I120" s="343" t="inlineStr">
        <is>
          <t>10.8</t>
        </is>
      </c>
      <c r="J120" s="687" t="inlineStr">
        <is>
          <t>75</t>
        </is>
      </c>
      <c r="K120" s="810" t="inlineStr">
        <is>
          <t>35级</t>
        </is>
      </c>
      <c r="L120" s="343" t="inlineStr">
        <is>
          <t>25.0/18.5</t>
        </is>
      </c>
      <c r="M120" s="343" t="inlineStr">
        <is>
          <t>85</t>
        </is>
      </c>
      <c r="N120" s="343" t="inlineStr">
        <is>
          <t>30</t>
        </is>
      </c>
      <c r="O120" s="344" t="inlineStr">
        <is>
          <t>255</t>
        </is>
      </c>
    </row>
    <row r="121">
      <c r="A121" s="234" t="inlineStr">
        <is>
          <t>6级</t>
        </is>
      </c>
      <c r="B121" s="340" t="inlineStr">
        <is>
          <t>1.9/1.3</t>
        </is>
      </c>
      <c r="C121" s="340" t="inlineStr">
        <is>
          <t>6</t>
        </is>
      </c>
      <c r="D121" s="340" t="inlineStr">
        <is>
          <t>2.2</t>
        </is>
      </c>
      <c r="E121" s="207" t="inlineStr">
        <is>
          <t>18</t>
        </is>
      </c>
      <c r="F121" s="657" t="inlineStr">
        <is>
          <t>21级</t>
        </is>
      </c>
      <c r="G121" s="340" t="inlineStr">
        <is>
          <t>9.7/6.8</t>
        </is>
      </c>
      <c r="H121" s="340" t="inlineStr">
        <is>
          <t>28</t>
        </is>
      </c>
      <c r="I121" s="340" t="inlineStr">
        <is>
          <t>11.6</t>
        </is>
      </c>
      <c r="J121" s="746" t="inlineStr">
        <is>
          <t>84</t>
        </is>
      </c>
      <c r="K121" s="1539" t="inlineStr">
        <is>
          <t>气血增加生命值，五行攻防分别增加额外伤害和减伤</t>
        </is>
      </c>
      <c r="L121" s="123" t="n"/>
      <c r="M121" s="123" t="n"/>
      <c r="N121" s="123" t="n"/>
      <c r="O121" s="124" t="n"/>
    </row>
    <row r="122">
      <c r="A122" s="82" t="inlineStr">
        <is>
          <t>7级</t>
        </is>
      </c>
      <c r="B122" s="83" t="inlineStr">
        <is>
          <t>2.3/1.6</t>
        </is>
      </c>
      <c r="C122" s="83" t="inlineStr">
        <is>
          <t>7</t>
        </is>
      </c>
      <c r="D122" s="83" t="inlineStr">
        <is>
          <t>2.7</t>
        </is>
      </c>
      <c r="E122" s="84" t="inlineStr">
        <is>
          <t>21</t>
        </is>
      </c>
      <c r="F122" s="239" t="inlineStr">
        <is>
          <t>22级</t>
        </is>
      </c>
      <c r="G122" s="83" t="inlineStr">
        <is>
          <t>10.4/7.3</t>
        </is>
      </c>
      <c r="H122" s="83" t="inlineStr">
        <is>
          <t>31</t>
        </is>
      </c>
      <c r="I122" s="83" t="inlineStr">
        <is>
          <t>12.4</t>
        </is>
      </c>
      <c r="J122" s="222" t="inlineStr">
        <is>
          <t>93</t>
        </is>
      </c>
      <c r="K122" s="1540" t="inlineStr">
        <is>
          <t>建议双倍期间加满概率后升级，优先顺序：气血-防-攻</t>
        </is>
      </c>
      <c r="L122" s="194" t="n"/>
      <c r="M122" s="194" t="n"/>
      <c r="N122" s="194" t="n"/>
      <c r="O122" s="410" t="n"/>
    </row>
    <row r="123">
      <c r="A123" s="82" t="inlineStr">
        <is>
          <t>8级</t>
        </is>
      </c>
      <c r="B123" s="83" t="inlineStr">
        <is>
          <t>2.7/1.9</t>
        </is>
      </c>
      <c r="C123" s="83" t="inlineStr">
        <is>
          <t>8</t>
        </is>
      </c>
      <c r="D123" s="83" t="inlineStr">
        <is>
          <t>3.2</t>
        </is>
      </c>
      <c r="E123" s="84" t="inlineStr">
        <is>
          <t>24</t>
        </is>
      </c>
      <c r="F123" s="239" t="inlineStr">
        <is>
          <t>23级</t>
        </is>
      </c>
      <c r="G123" s="83" t="inlineStr">
        <is>
          <t>11.1/7.8</t>
        </is>
      </c>
      <c r="H123" s="83" t="inlineStr">
        <is>
          <t>34</t>
        </is>
      </c>
      <c r="I123" s="83" t="inlineStr">
        <is>
          <t>13.2</t>
        </is>
      </c>
      <c r="J123" s="222" t="inlineStr">
        <is>
          <t>102</t>
        </is>
      </c>
      <c r="K123" s="386" t="inlineStr">
        <is>
          <t>幸运石</t>
        </is>
      </c>
      <c r="L123" s="386" t="inlineStr">
        <is>
          <t>供奉帮贡</t>
        </is>
      </c>
      <c r="M123" s="202" t="inlineStr">
        <is>
          <t>一级合成</t>
        </is>
      </c>
      <c r="N123" s="202" t="inlineStr">
        <is>
          <t>等效战功</t>
        </is>
      </c>
      <c r="O123" s="386" t="inlineStr">
        <is>
          <t>可用等级</t>
        </is>
      </c>
    </row>
    <row r="124">
      <c r="A124" s="82" t="inlineStr">
        <is>
          <t>9级</t>
        </is>
      </c>
      <c r="B124" s="83" t="inlineStr">
        <is>
          <t>3.1/2.2</t>
        </is>
      </c>
      <c r="C124" s="83" t="inlineStr">
        <is>
          <t>9</t>
        </is>
      </c>
      <c r="D124" s="83" t="inlineStr">
        <is>
          <t>3.7</t>
        </is>
      </c>
      <c r="E124" s="84" t="inlineStr">
        <is>
          <t>27</t>
        </is>
      </c>
      <c r="F124" s="239" t="inlineStr">
        <is>
          <t>24级</t>
        </is>
      </c>
      <c r="G124" s="83" t="inlineStr">
        <is>
          <t>11.8/8.3</t>
        </is>
      </c>
      <c r="H124" s="83" t="inlineStr">
        <is>
          <t>37</t>
        </is>
      </c>
      <c r="I124" s="83" t="inlineStr">
        <is>
          <t>14.1</t>
        </is>
      </c>
      <c r="J124" s="222" t="inlineStr">
        <is>
          <t>111</t>
        </is>
      </c>
      <c r="K124" s="558" t="inlineStr">
        <is>
          <t>1级</t>
        </is>
      </c>
      <c r="L124" s="892" t="inlineStr">
        <is>
          <t>x</t>
        </is>
      </c>
      <c r="M124" s="566" t="inlineStr">
        <is>
          <t>1</t>
        </is>
      </c>
      <c r="N124" s="1541" t="inlineStr">
        <is>
          <t>150</t>
        </is>
      </c>
      <c r="O124" s="769" t="inlineStr">
        <is>
          <t>01~04</t>
        </is>
      </c>
    </row>
    <row r="125">
      <c r="A125" s="89" t="inlineStr">
        <is>
          <t>10级</t>
        </is>
      </c>
      <c r="B125" s="90" t="inlineStr">
        <is>
          <t>3.5/2.5</t>
        </is>
      </c>
      <c r="C125" s="90" t="inlineStr">
        <is>
          <t>10</t>
        </is>
      </c>
      <c r="D125" s="90" t="inlineStr">
        <is>
          <t>4.2</t>
        </is>
      </c>
      <c r="E125" s="224" t="inlineStr">
        <is>
          <t>30</t>
        </is>
      </c>
      <c r="F125" s="268" t="inlineStr">
        <is>
          <t>25级</t>
        </is>
      </c>
      <c r="G125" s="90" t="inlineStr">
        <is>
          <t>12.5/8.8</t>
        </is>
      </c>
      <c r="H125" s="90" t="inlineStr">
        <is>
          <t>40</t>
        </is>
      </c>
      <c r="I125" s="90" t="inlineStr">
        <is>
          <t>15</t>
        </is>
      </c>
      <c r="J125" s="882" t="inlineStr">
        <is>
          <t>120</t>
        </is>
      </c>
      <c r="K125" s="82" t="inlineStr">
        <is>
          <t>2级</t>
        </is>
      </c>
      <c r="L125" s="83" t="inlineStr">
        <is>
          <t>20</t>
        </is>
      </c>
      <c r="M125" s="83" t="inlineStr">
        <is>
          <t>2</t>
        </is>
      </c>
      <c r="N125" s="83">
        <f>N124*2+30</f>
        <v/>
      </c>
      <c r="O125" s="84" t="inlineStr">
        <is>
          <t>05~09</t>
        </is>
      </c>
    </row>
    <row r="126">
      <c r="A126" s="558" t="inlineStr">
        <is>
          <t>11级</t>
        </is>
      </c>
      <c r="B126" s="566" t="inlineStr">
        <is>
          <t>4.0/2.8</t>
        </is>
      </c>
      <c r="C126" s="566" t="inlineStr">
        <is>
          <t>11</t>
        </is>
      </c>
      <c r="D126" s="566" t="inlineStr">
        <is>
          <t>4.8</t>
        </is>
      </c>
      <c r="E126" s="769" t="inlineStr">
        <is>
          <t>33</t>
        </is>
      </c>
      <c r="F126" s="683" t="inlineStr">
        <is>
          <t>26级</t>
        </is>
      </c>
      <c r="G126" s="566" t="inlineStr">
        <is>
          <t>13.3/9.3</t>
        </is>
      </c>
      <c r="H126" s="566" t="inlineStr">
        <is>
          <t>44</t>
        </is>
      </c>
      <c r="I126" s="566" t="inlineStr">
        <is>
          <t>15.9</t>
        </is>
      </c>
      <c r="J126" s="684" t="inlineStr">
        <is>
          <t>132</t>
        </is>
      </c>
      <c r="K126" s="82" t="inlineStr">
        <is>
          <t>3级</t>
        </is>
      </c>
      <c r="L126" s="83" t="inlineStr">
        <is>
          <t>44</t>
        </is>
      </c>
      <c r="M126" s="83" t="inlineStr">
        <is>
          <t>4</t>
        </is>
      </c>
      <c r="N126" s="83">
        <f>N125*2+40</f>
        <v/>
      </c>
      <c r="O126" s="84" t="inlineStr">
        <is>
          <t>10~14</t>
        </is>
      </c>
    </row>
    <row r="127">
      <c r="A127" s="82" t="inlineStr">
        <is>
          <t>12级</t>
        </is>
      </c>
      <c r="B127" s="83" t="inlineStr">
        <is>
          <t>4.5/3.1</t>
        </is>
      </c>
      <c r="C127" s="83" t="inlineStr">
        <is>
          <t>12</t>
        </is>
      </c>
      <c r="D127" s="83" t="inlineStr">
        <is>
          <t>5.4</t>
        </is>
      </c>
      <c r="E127" s="84" t="inlineStr">
        <is>
          <t>36</t>
        </is>
      </c>
      <c r="F127" s="239" t="inlineStr">
        <is>
          <t>27级</t>
        </is>
      </c>
      <c r="G127" s="83" t="inlineStr">
        <is>
          <t>14.2/9.9</t>
        </is>
      </c>
      <c r="H127" s="83" t="inlineStr">
        <is>
          <t>48</t>
        </is>
      </c>
      <c r="I127" s="83" t="inlineStr">
        <is>
          <t>17</t>
        </is>
      </c>
      <c r="J127" s="222" t="inlineStr">
        <is>
          <t>144</t>
        </is>
      </c>
      <c r="K127" s="82" t="inlineStr">
        <is>
          <t>4级</t>
        </is>
      </c>
      <c r="L127" s="83" t="inlineStr">
        <is>
          <t>94</t>
        </is>
      </c>
      <c r="M127" s="83" t="inlineStr">
        <is>
          <t>8</t>
        </is>
      </c>
      <c r="N127" s="83">
        <f>N126*2+50</f>
        <v/>
      </c>
      <c r="O127" s="84" t="inlineStr">
        <is>
          <t>15~19</t>
        </is>
      </c>
    </row>
    <row r="128">
      <c r="A128" s="82" t="inlineStr">
        <is>
          <t>13级</t>
        </is>
      </c>
      <c r="B128" s="83" t="inlineStr">
        <is>
          <t>5.0/3.4</t>
        </is>
      </c>
      <c r="C128" s="83" t="inlineStr">
        <is>
          <t>13</t>
        </is>
      </c>
      <c r="D128" s="83" t="inlineStr">
        <is>
          <t>6</t>
        </is>
      </c>
      <c r="E128" s="84" t="inlineStr">
        <is>
          <t>39</t>
        </is>
      </c>
      <c r="F128" s="239" t="inlineStr">
        <is>
          <t>28级</t>
        </is>
      </c>
      <c r="G128" s="83" t="inlineStr">
        <is>
          <t>15.2/10.6</t>
        </is>
      </c>
      <c r="H128" s="83" t="inlineStr">
        <is>
          <t>52</t>
        </is>
      </c>
      <c r="I128" s="83" t="inlineStr">
        <is>
          <t>18.2</t>
        </is>
      </c>
      <c r="J128" s="222" t="inlineStr">
        <is>
          <t>156</t>
        </is>
      </c>
      <c r="K128" s="82" t="inlineStr">
        <is>
          <t>5级</t>
        </is>
      </c>
      <c r="L128" s="83" t="inlineStr">
        <is>
          <t>194</t>
        </is>
      </c>
      <c r="M128" s="83" t="inlineStr">
        <is>
          <t>16</t>
        </is>
      </c>
      <c r="N128" s="83">
        <f>N127*2+60</f>
        <v/>
      </c>
      <c r="O128" s="84" t="inlineStr">
        <is>
          <t>20~24</t>
        </is>
      </c>
    </row>
    <row r="129">
      <c r="A129" s="82" t="inlineStr">
        <is>
          <t>14级</t>
        </is>
      </c>
      <c r="B129" s="83" t="inlineStr">
        <is>
          <t>5.5/3.8</t>
        </is>
      </c>
      <c r="C129" s="83" t="inlineStr">
        <is>
          <t>14</t>
        </is>
      </c>
      <c r="D129" s="83" t="inlineStr">
        <is>
          <t>6.6</t>
        </is>
      </c>
      <c r="E129" s="84" t="inlineStr">
        <is>
          <t>42</t>
        </is>
      </c>
      <c r="F129" s="239" t="inlineStr">
        <is>
          <t>29级</t>
        </is>
      </c>
      <c r="G129" s="83" t="inlineStr">
        <is>
          <t>16.3/11.4</t>
        </is>
      </c>
      <c r="H129" s="83" t="inlineStr">
        <is>
          <t>56</t>
        </is>
      </c>
      <c r="I129" s="83" t="inlineStr">
        <is>
          <t>19.5</t>
        </is>
      </c>
      <c r="J129" s="222" t="inlineStr">
        <is>
          <t>168</t>
        </is>
      </c>
      <c r="K129" s="82" t="inlineStr">
        <is>
          <t>6级</t>
        </is>
      </c>
      <c r="L129" s="83" t="inlineStr">
        <is>
          <t>200</t>
        </is>
      </c>
      <c r="M129" s="83" t="inlineStr">
        <is>
          <t>32</t>
        </is>
      </c>
      <c r="N129" s="83">
        <f>N128*2+80</f>
        <v/>
      </c>
      <c r="O129" s="84" t="inlineStr">
        <is>
          <t>25~29</t>
        </is>
      </c>
    </row>
    <row r="130">
      <c r="A130" s="89" t="inlineStr">
        <is>
          <t>15级</t>
        </is>
      </c>
      <c r="B130" s="90" t="inlineStr">
        <is>
          <t>6.0/4.2</t>
        </is>
      </c>
      <c r="C130" s="90" t="inlineStr">
        <is>
          <t>15</t>
        </is>
      </c>
      <c r="D130" s="90" t="inlineStr">
        <is>
          <t>7.2</t>
        </is>
      </c>
      <c r="E130" s="224" t="inlineStr">
        <is>
          <t>45</t>
        </is>
      </c>
      <c r="F130" s="268" t="inlineStr">
        <is>
          <t>30级</t>
        </is>
      </c>
      <c r="G130" s="90" t="inlineStr">
        <is>
          <t>17.5/12.5</t>
        </is>
      </c>
      <c r="H130" s="90" t="inlineStr">
        <is>
          <t>60</t>
        </is>
      </c>
      <c r="I130" s="90" t="inlineStr">
        <is>
          <t>21</t>
        </is>
      </c>
      <c r="J130" s="882" t="inlineStr">
        <is>
          <t>180</t>
        </is>
      </c>
      <c r="K130" s="89" t="inlineStr">
        <is>
          <t>7级</t>
        </is>
      </c>
      <c r="L130" s="90" t="inlineStr">
        <is>
          <t>200</t>
        </is>
      </c>
      <c r="M130" s="90" t="inlineStr">
        <is>
          <t>64</t>
        </is>
      </c>
      <c r="N130" s="90">
        <f>N129*2+100</f>
        <v/>
      </c>
      <c r="O130" s="224" t="inlineStr">
        <is>
          <t>30~34</t>
        </is>
      </c>
    </row>
    <row r="131">
      <c r="A131" s="788" t="inlineStr"/>
    </row>
    <row r="132">
      <c r="A132" s="389" t="inlineStr">
        <is>
          <t>帮派修炼</t>
        </is>
      </c>
      <c r="B132" s="96" t="inlineStr">
        <is>
          <t>战斗力</t>
        </is>
      </c>
      <c r="C132" s="389" t="inlineStr">
        <is>
          <t>命中闪避</t>
        </is>
      </c>
      <c r="D132" s="389" t="inlineStr">
        <is>
          <t>附伤附减</t>
        </is>
      </c>
      <c r="E132" s="389" t="inlineStr">
        <is>
          <t>生命值</t>
        </is>
      </c>
      <c r="F132" s="670" t="inlineStr">
        <is>
          <t>单次帮贡</t>
        </is>
      </c>
      <c r="G132" s="96" t="inlineStr">
        <is>
          <t>满值帮贡</t>
        </is>
      </c>
      <c r="H132" s="96" t="inlineStr">
        <is>
          <t>单次帮贡</t>
        </is>
      </c>
      <c r="I132" s="96" t="inlineStr">
        <is>
          <t>满值帮贡</t>
        </is>
      </c>
      <c r="J132" s="96" t="inlineStr">
        <is>
          <t>单次帮贡</t>
        </is>
      </c>
      <c r="K132" s="96" t="inlineStr">
        <is>
          <t>满值帮贡</t>
        </is>
      </c>
      <c r="L132" s="96" t="inlineStr">
        <is>
          <t>单次帮贡</t>
        </is>
      </c>
      <c r="M132" s="96" t="inlineStr">
        <is>
          <t>满值帮贡</t>
        </is>
      </c>
      <c r="N132" s="96" t="inlineStr">
        <is>
          <t>单次帮贡</t>
        </is>
      </c>
      <c r="O132" s="311" t="inlineStr">
        <is>
          <t>满值帮贡</t>
        </is>
      </c>
      <c r="P132" s="311" t="inlineStr">
        <is>
          <t>进度值</t>
        </is>
      </c>
    </row>
    <row r="133">
      <c r="A133" s="876" t="inlineStr">
        <is>
          <t>0级</t>
        </is>
      </c>
      <c r="B133" s="1542" t="inlineStr">
        <is>
          <t>0.0/0.0</t>
        </is>
      </c>
      <c r="C133" s="340" t="inlineStr">
        <is>
          <t>0%</t>
        </is>
      </c>
      <c r="D133" s="340" t="inlineStr">
        <is>
          <t>0</t>
        </is>
      </c>
      <c r="E133" s="207" t="inlineStr">
        <is>
          <t>0</t>
        </is>
      </c>
      <c r="F133" s="657" t="inlineStr">
        <is>
          <t>50</t>
        </is>
      </c>
      <c r="G133" s="207">
        <f>P133/20*F133</f>
        <v/>
      </c>
      <c r="H133" s="657" t="inlineStr">
        <is>
          <t>35</t>
        </is>
      </c>
      <c r="I133" s="207">
        <f>P133/20*H133</f>
        <v/>
      </c>
      <c r="J133" s="657" t="inlineStr">
        <is>
          <t>30</t>
        </is>
      </c>
      <c r="K133" s="207">
        <f>P133/20*J133</f>
        <v/>
      </c>
      <c r="L133" s="657" t="inlineStr">
        <is>
          <t>25</t>
        </is>
      </c>
      <c r="M133" s="207">
        <f>P133/20*L133</f>
        <v/>
      </c>
      <c r="N133" s="657" t="inlineStr">
        <is>
          <t>22</t>
        </is>
      </c>
      <c r="O133" s="207">
        <f>P133/20*N133</f>
        <v/>
      </c>
      <c r="P133" s="207" t="inlineStr">
        <is>
          <t>140</t>
        </is>
      </c>
    </row>
    <row r="134">
      <c r="A134" s="263" t="inlineStr">
        <is>
          <t>1级</t>
        </is>
      </c>
      <c r="B134" s="1380" t="inlineStr">
        <is>
          <t>0.5/0.4</t>
        </is>
      </c>
      <c r="C134" s="83" t="inlineStr">
        <is>
          <t>1%</t>
        </is>
      </c>
      <c r="D134" s="83" t="inlineStr">
        <is>
          <t>2</t>
        </is>
      </c>
      <c r="E134" s="84" t="inlineStr">
        <is>
          <t>4</t>
        </is>
      </c>
      <c r="F134" s="239" t="inlineStr">
        <is>
          <t>50</t>
        </is>
      </c>
      <c r="G134" s="84">
        <f>P134/20*F134</f>
        <v/>
      </c>
      <c r="H134" s="239" t="inlineStr">
        <is>
          <t>35</t>
        </is>
      </c>
      <c r="I134" s="84">
        <f>P134/20*H134</f>
        <v/>
      </c>
      <c r="J134" s="239" t="inlineStr">
        <is>
          <t>30</t>
        </is>
      </c>
      <c r="K134" s="84">
        <f>P134/20*J134</f>
        <v/>
      </c>
      <c r="L134" s="239" t="inlineStr">
        <is>
          <t>25</t>
        </is>
      </c>
      <c r="M134" s="84">
        <f>P134/20*L134</f>
        <v/>
      </c>
      <c r="N134" s="239" t="inlineStr">
        <is>
          <t>22</t>
        </is>
      </c>
      <c r="O134" s="84">
        <f>P134/20*N134</f>
        <v/>
      </c>
      <c r="P134" s="84" t="inlineStr">
        <is>
          <t>200</t>
        </is>
      </c>
    </row>
    <row r="135">
      <c r="A135" s="263" t="inlineStr">
        <is>
          <t>2级</t>
        </is>
      </c>
      <c r="B135" s="1380" t="inlineStr">
        <is>
          <t>0.7/0.6</t>
        </is>
      </c>
      <c r="C135" s="83" t="inlineStr">
        <is>
          <t>2%</t>
        </is>
      </c>
      <c r="D135" s="83" t="inlineStr">
        <is>
          <t>4</t>
        </is>
      </c>
      <c r="E135" s="84" t="inlineStr">
        <is>
          <t>8</t>
        </is>
      </c>
      <c r="F135" s="239" t="inlineStr">
        <is>
          <t>50</t>
        </is>
      </c>
      <c r="G135" s="84">
        <f>P135/20*F135</f>
        <v/>
      </c>
      <c r="H135" s="239" t="inlineStr">
        <is>
          <t>35</t>
        </is>
      </c>
      <c r="I135" s="84">
        <f>P135/20*H135</f>
        <v/>
      </c>
      <c r="J135" s="239" t="inlineStr">
        <is>
          <t>30</t>
        </is>
      </c>
      <c r="K135" s="84">
        <f>P135/20*J135</f>
        <v/>
      </c>
      <c r="L135" s="239" t="inlineStr">
        <is>
          <t>25</t>
        </is>
      </c>
      <c r="M135" s="84">
        <f>P135/20*L135</f>
        <v/>
      </c>
      <c r="N135" s="239" t="inlineStr">
        <is>
          <t>22</t>
        </is>
      </c>
      <c r="O135" s="84">
        <f>P135/20*N135</f>
        <v/>
      </c>
      <c r="P135" s="84" t="inlineStr">
        <is>
          <t>260</t>
        </is>
      </c>
    </row>
    <row r="136">
      <c r="A136" s="263" t="inlineStr">
        <is>
          <t>3级</t>
        </is>
      </c>
      <c r="B136" s="1380" t="inlineStr">
        <is>
          <t>0.9/0.8</t>
        </is>
      </c>
      <c r="C136" s="83" t="inlineStr">
        <is>
          <t>3%</t>
        </is>
      </c>
      <c r="D136" s="83" t="inlineStr">
        <is>
          <t>6</t>
        </is>
      </c>
      <c r="E136" s="84" t="inlineStr">
        <is>
          <t>12</t>
        </is>
      </c>
      <c r="F136" s="239" t="inlineStr">
        <is>
          <t>50</t>
        </is>
      </c>
      <c r="G136" s="84">
        <f>P136/20*F136</f>
        <v/>
      </c>
      <c r="H136" s="239" t="inlineStr">
        <is>
          <t>35</t>
        </is>
      </c>
      <c r="I136" s="84">
        <f>P136/20*H136</f>
        <v/>
      </c>
      <c r="J136" s="239" t="inlineStr">
        <is>
          <t>30</t>
        </is>
      </c>
      <c r="K136" s="84">
        <f>P136/20*J136</f>
        <v/>
      </c>
      <c r="L136" s="239" t="inlineStr">
        <is>
          <t>25</t>
        </is>
      </c>
      <c r="M136" s="84">
        <f>P136/20*L136</f>
        <v/>
      </c>
      <c r="N136" s="239" t="inlineStr">
        <is>
          <t>22</t>
        </is>
      </c>
      <c r="O136" s="84">
        <f>P136/20*N136</f>
        <v/>
      </c>
      <c r="P136" s="84" t="inlineStr">
        <is>
          <t>320</t>
        </is>
      </c>
    </row>
    <row r="137">
      <c r="A137" s="263" t="inlineStr">
        <is>
          <t>4级</t>
        </is>
      </c>
      <c r="B137" s="1380" t="inlineStr">
        <is>
          <t>1.3/1.1</t>
        </is>
      </c>
      <c r="C137" s="83" t="inlineStr">
        <is>
          <t>4%</t>
        </is>
      </c>
      <c r="D137" s="83" t="inlineStr">
        <is>
          <t>8</t>
        </is>
      </c>
      <c r="E137" s="84" t="inlineStr">
        <is>
          <t>16</t>
        </is>
      </c>
      <c r="F137" s="239" t="inlineStr">
        <is>
          <t>50</t>
        </is>
      </c>
      <c r="G137" s="84">
        <f>P137/20*F137</f>
        <v/>
      </c>
      <c r="H137" s="239" t="inlineStr">
        <is>
          <t>35</t>
        </is>
      </c>
      <c r="I137" s="84">
        <f>P137/20*H137</f>
        <v/>
      </c>
      <c r="J137" s="239" t="inlineStr">
        <is>
          <t>30</t>
        </is>
      </c>
      <c r="K137" s="84">
        <f>P137/20*J137</f>
        <v/>
      </c>
      <c r="L137" s="239" t="inlineStr">
        <is>
          <t>25</t>
        </is>
      </c>
      <c r="M137" s="84">
        <f>P137/20*L137</f>
        <v/>
      </c>
      <c r="N137" s="239" t="inlineStr">
        <is>
          <t>22</t>
        </is>
      </c>
      <c r="O137" s="84">
        <f>P137/20*N137</f>
        <v/>
      </c>
      <c r="P137" s="84" t="inlineStr">
        <is>
          <t>420</t>
        </is>
      </c>
    </row>
    <row r="138">
      <c r="A138" s="263" t="inlineStr">
        <is>
          <t>5级</t>
        </is>
      </c>
      <c r="B138" s="1380" t="inlineStr">
        <is>
          <t>1.8/1.5</t>
        </is>
      </c>
      <c r="C138" s="83" t="inlineStr">
        <is>
          <t>5%</t>
        </is>
      </c>
      <c r="D138" s="83" t="inlineStr">
        <is>
          <t>10</t>
        </is>
      </c>
      <c r="E138" s="84" t="inlineStr">
        <is>
          <t>20</t>
        </is>
      </c>
      <c r="F138" s="873" t="inlineStr">
        <is>
          <t>60</t>
        </is>
      </c>
      <c r="G138" s="84">
        <f>P138/20*F138</f>
        <v/>
      </c>
      <c r="H138" s="873" t="inlineStr">
        <is>
          <t>42</t>
        </is>
      </c>
      <c r="I138" s="84">
        <f>P138/20*H138</f>
        <v/>
      </c>
      <c r="J138" s="873" t="inlineStr">
        <is>
          <t>36</t>
        </is>
      </c>
      <c r="K138" s="84">
        <f>P138/20*J138</f>
        <v/>
      </c>
      <c r="L138" s="873" t="inlineStr">
        <is>
          <t>30</t>
        </is>
      </c>
      <c r="M138" s="84">
        <f>P138/20*L138</f>
        <v/>
      </c>
      <c r="N138" s="873" t="inlineStr">
        <is>
          <t>27</t>
        </is>
      </c>
      <c r="O138" s="84">
        <f>P138/20*N138</f>
        <v/>
      </c>
      <c r="P138" s="84" t="inlineStr">
        <is>
          <t>520</t>
        </is>
      </c>
    </row>
    <row r="139">
      <c r="A139" s="263" t="inlineStr">
        <is>
          <t>6级</t>
        </is>
      </c>
      <c r="B139" s="1380" t="inlineStr">
        <is>
          <t>2.4/2.0</t>
        </is>
      </c>
      <c r="C139" s="83" t="inlineStr">
        <is>
          <t>6%</t>
        </is>
      </c>
      <c r="D139" s="83" t="inlineStr">
        <is>
          <t>12</t>
        </is>
      </c>
      <c r="E139" s="84" t="inlineStr">
        <is>
          <t>24</t>
        </is>
      </c>
      <c r="F139" s="873" t="inlineStr">
        <is>
          <t>60</t>
        </is>
      </c>
      <c r="G139" s="84">
        <f>P139/20*F139</f>
        <v/>
      </c>
      <c r="H139" s="873" t="inlineStr">
        <is>
          <t>42</t>
        </is>
      </c>
      <c r="I139" s="84">
        <f>P139/20*H139</f>
        <v/>
      </c>
      <c r="J139" s="873" t="inlineStr">
        <is>
          <t>36</t>
        </is>
      </c>
      <c r="K139" s="84">
        <f>P139/20*J139</f>
        <v/>
      </c>
      <c r="L139" s="873" t="inlineStr">
        <is>
          <t>30</t>
        </is>
      </c>
      <c r="M139" s="84">
        <f>P139/20*L139</f>
        <v/>
      </c>
      <c r="N139" s="873" t="inlineStr">
        <is>
          <t>27</t>
        </is>
      </c>
      <c r="O139" s="84">
        <f>P139/20*N139</f>
        <v/>
      </c>
      <c r="P139" s="84" t="inlineStr">
        <is>
          <t>620</t>
        </is>
      </c>
    </row>
    <row r="140">
      <c r="A140" s="263" t="inlineStr">
        <is>
          <t>7级</t>
        </is>
      </c>
      <c r="B140" s="1380" t="inlineStr">
        <is>
          <t>3.0/2.5</t>
        </is>
      </c>
      <c r="C140" s="83" t="inlineStr">
        <is>
          <t>7%</t>
        </is>
      </c>
      <c r="D140" s="83" t="inlineStr">
        <is>
          <t>14</t>
        </is>
      </c>
      <c r="E140" s="84" t="inlineStr">
        <is>
          <t>28</t>
        </is>
      </c>
      <c r="F140" s="873" t="inlineStr">
        <is>
          <t>60</t>
        </is>
      </c>
      <c r="G140" s="84">
        <f>P140/20*F140</f>
        <v/>
      </c>
      <c r="H140" s="873" t="inlineStr">
        <is>
          <t>42</t>
        </is>
      </c>
      <c r="I140" s="84">
        <f>P140/20*H140</f>
        <v/>
      </c>
      <c r="J140" s="873" t="inlineStr">
        <is>
          <t>36</t>
        </is>
      </c>
      <c r="K140" s="84">
        <f>P140/20*J140</f>
        <v/>
      </c>
      <c r="L140" s="873" t="inlineStr">
        <is>
          <t>30</t>
        </is>
      </c>
      <c r="M140" s="84">
        <f>P140/20*L140</f>
        <v/>
      </c>
      <c r="N140" s="873" t="inlineStr">
        <is>
          <t>27</t>
        </is>
      </c>
      <c r="O140" s="84">
        <f>P140/20*N140</f>
        <v/>
      </c>
      <c r="P140" s="84" t="inlineStr">
        <is>
          <t>760</t>
        </is>
      </c>
    </row>
    <row r="141">
      <c r="A141" s="263" t="inlineStr">
        <is>
          <t>8级</t>
        </is>
      </c>
      <c r="B141" s="1380" t="inlineStr">
        <is>
          <t>4.0/3.2</t>
        </is>
      </c>
      <c r="C141" s="83" t="inlineStr">
        <is>
          <t>8%</t>
        </is>
      </c>
      <c r="D141" s="83" t="inlineStr">
        <is>
          <t>16</t>
        </is>
      </c>
      <c r="E141" s="84" t="inlineStr">
        <is>
          <t>32</t>
        </is>
      </c>
      <c r="F141" s="873" t="inlineStr">
        <is>
          <t>60</t>
        </is>
      </c>
      <c r="G141" s="84">
        <f>P141/20*F141</f>
        <v/>
      </c>
      <c r="H141" s="873" t="inlineStr">
        <is>
          <t>42</t>
        </is>
      </c>
      <c r="I141" s="84">
        <f>P141/20*H141</f>
        <v/>
      </c>
      <c r="J141" s="873" t="inlineStr">
        <is>
          <t>36</t>
        </is>
      </c>
      <c r="K141" s="84">
        <f>P141/20*J141</f>
        <v/>
      </c>
      <c r="L141" s="873" t="inlineStr">
        <is>
          <t>30</t>
        </is>
      </c>
      <c r="M141" s="84">
        <f>P141/20*L141</f>
        <v/>
      </c>
      <c r="N141" s="873" t="inlineStr">
        <is>
          <t>27</t>
        </is>
      </c>
      <c r="O141" s="84">
        <f>P141/20*N141</f>
        <v/>
      </c>
      <c r="P141" s="84" t="inlineStr">
        <is>
          <t>900</t>
        </is>
      </c>
    </row>
    <row r="142">
      <c r="A142" s="267" t="inlineStr">
        <is>
          <t>9级</t>
        </is>
      </c>
      <c r="B142" s="1543" t="inlineStr">
        <is>
          <t>5.0/4.0</t>
        </is>
      </c>
      <c r="C142" s="90" t="inlineStr">
        <is>
          <t>9%</t>
        </is>
      </c>
      <c r="D142" s="90" t="inlineStr">
        <is>
          <t>18</t>
        </is>
      </c>
      <c r="E142" s="224" t="inlineStr">
        <is>
          <t>36</t>
        </is>
      </c>
      <c r="F142" s="1544" t="inlineStr">
        <is>
          <t>60</t>
        </is>
      </c>
      <c r="G142" s="224">
        <f>P142/20*F142</f>
        <v/>
      </c>
      <c r="H142" s="1544" t="inlineStr">
        <is>
          <t>42</t>
        </is>
      </c>
      <c r="I142" s="224">
        <f>P142/20*H142</f>
        <v/>
      </c>
      <c r="J142" s="1544" t="inlineStr">
        <is>
          <t>36</t>
        </is>
      </c>
      <c r="K142" s="224">
        <f>P142/20*J142</f>
        <v/>
      </c>
      <c r="L142" s="1544" t="inlineStr">
        <is>
          <t>30</t>
        </is>
      </c>
      <c r="M142" s="224">
        <f>P142/20*L142</f>
        <v/>
      </c>
      <c r="N142" s="1544" t="inlineStr">
        <is>
          <t>27</t>
        </is>
      </c>
      <c r="O142" s="224">
        <f>P142/20*N142</f>
        <v/>
      </c>
      <c r="P142" s="278" t="inlineStr">
        <is>
          <t>1040</t>
        </is>
      </c>
    </row>
    <row r="143">
      <c r="A143" s="876" t="inlineStr">
        <is>
          <t>10级</t>
        </is>
      </c>
      <c r="B143" s="1545" t="inlineStr">
        <is>
          <t>6.0/5.0</t>
        </is>
      </c>
      <c r="C143" s="340" t="inlineStr">
        <is>
          <t>10%</t>
        </is>
      </c>
      <c r="D143" s="340" t="inlineStr">
        <is>
          <t>20</t>
        </is>
      </c>
      <c r="E143" s="207" t="inlineStr">
        <is>
          <t>40</t>
        </is>
      </c>
      <c r="F143" s="657" t="inlineStr">
        <is>
          <t>80</t>
        </is>
      </c>
      <c r="G143" s="207">
        <f>P143/20*F143</f>
        <v/>
      </c>
      <c r="H143" s="657" t="inlineStr">
        <is>
          <t>56</t>
        </is>
      </c>
      <c r="I143" s="207">
        <f>P143/20*H143</f>
        <v/>
      </c>
      <c r="J143" s="657" t="inlineStr">
        <is>
          <t>48</t>
        </is>
      </c>
      <c r="K143" s="207">
        <f>P143/20*J143</f>
        <v/>
      </c>
      <c r="L143" s="657" t="inlineStr">
        <is>
          <t>40</t>
        </is>
      </c>
      <c r="M143" s="207">
        <f>P143/20*L143</f>
        <v/>
      </c>
      <c r="N143" s="657" t="inlineStr">
        <is>
          <t>36</t>
        </is>
      </c>
      <c r="O143" s="207">
        <f>P143/20*N143</f>
        <v/>
      </c>
      <c r="P143" s="207" t="inlineStr">
        <is>
          <t>1220</t>
        </is>
      </c>
    </row>
    <row r="144">
      <c r="A144" s="263" t="inlineStr">
        <is>
          <t>11级</t>
        </is>
      </c>
      <c r="B144" s="274" t="inlineStr">
        <is>
          <t>7.0/6.0</t>
        </is>
      </c>
      <c r="C144" s="83" t="inlineStr">
        <is>
          <t>11%</t>
        </is>
      </c>
      <c r="D144" s="83" t="inlineStr">
        <is>
          <t>22</t>
        </is>
      </c>
      <c r="E144" s="84" t="inlineStr">
        <is>
          <t>44</t>
        </is>
      </c>
      <c r="F144" s="239" t="inlineStr">
        <is>
          <t>80</t>
        </is>
      </c>
      <c r="G144" s="84">
        <f>P144/20*F144</f>
        <v/>
      </c>
      <c r="H144" s="239" t="inlineStr">
        <is>
          <t>56</t>
        </is>
      </c>
      <c r="I144" s="84">
        <f>P144/20*H144</f>
        <v/>
      </c>
      <c r="J144" s="239" t="inlineStr">
        <is>
          <t>48</t>
        </is>
      </c>
      <c r="K144" s="84">
        <f>P144/20*J144</f>
        <v/>
      </c>
      <c r="L144" s="239" t="inlineStr">
        <is>
          <t>40</t>
        </is>
      </c>
      <c r="M144" s="84">
        <f>P144/20*L144</f>
        <v/>
      </c>
      <c r="N144" s="239" t="inlineStr">
        <is>
          <t>36</t>
        </is>
      </c>
      <c r="O144" s="84">
        <f>P144/20*N144</f>
        <v/>
      </c>
      <c r="P144" s="84" t="inlineStr">
        <is>
          <t>1400</t>
        </is>
      </c>
    </row>
    <row r="145">
      <c r="A145" s="263" t="inlineStr">
        <is>
          <t>12级</t>
        </is>
      </c>
      <c r="B145" s="274" t="inlineStr">
        <is>
          <t>8.0/7.0</t>
        </is>
      </c>
      <c r="C145" s="83" t="inlineStr">
        <is>
          <t>12%</t>
        </is>
      </c>
      <c r="D145" s="83" t="inlineStr">
        <is>
          <t>24</t>
        </is>
      </c>
      <c r="E145" s="84" t="inlineStr">
        <is>
          <t>48</t>
        </is>
      </c>
      <c r="F145" s="239" t="inlineStr">
        <is>
          <t>80</t>
        </is>
      </c>
      <c r="G145" s="84">
        <f>P145/20*F145</f>
        <v/>
      </c>
      <c r="H145" s="239" t="inlineStr">
        <is>
          <t>56</t>
        </is>
      </c>
      <c r="I145" s="84">
        <f>P145/20*H145</f>
        <v/>
      </c>
      <c r="J145" s="239" t="inlineStr">
        <is>
          <t>48</t>
        </is>
      </c>
      <c r="K145" s="84">
        <f>P145/20*J145</f>
        <v/>
      </c>
      <c r="L145" s="239" t="inlineStr">
        <is>
          <t>40</t>
        </is>
      </c>
      <c r="M145" s="84">
        <f>P145/20*L145</f>
        <v/>
      </c>
      <c r="N145" s="239" t="inlineStr">
        <is>
          <t>36</t>
        </is>
      </c>
      <c r="O145" s="84">
        <f>P145/20*N145</f>
        <v/>
      </c>
      <c r="P145" s="84" t="inlineStr">
        <is>
          <t>1580</t>
        </is>
      </c>
    </row>
    <row r="146">
      <c r="A146" s="263" t="inlineStr">
        <is>
          <t>13级</t>
        </is>
      </c>
      <c r="B146" s="274" t="inlineStr">
        <is>
          <t>9.0/8.0</t>
        </is>
      </c>
      <c r="C146" s="83" t="inlineStr">
        <is>
          <t>13%</t>
        </is>
      </c>
      <c r="D146" s="83" t="inlineStr">
        <is>
          <t>26</t>
        </is>
      </c>
      <c r="E146" s="84" t="inlineStr">
        <is>
          <t>52</t>
        </is>
      </c>
      <c r="F146" s="239" t="inlineStr">
        <is>
          <t>80</t>
        </is>
      </c>
      <c r="G146" s="84">
        <f>P146/20*F146</f>
        <v/>
      </c>
      <c r="H146" s="239" t="inlineStr">
        <is>
          <t>56</t>
        </is>
      </c>
      <c r="I146" s="84">
        <f>P146/20*H146</f>
        <v/>
      </c>
      <c r="J146" s="239" t="inlineStr">
        <is>
          <t>48</t>
        </is>
      </c>
      <c r="K146" s="84">
        <f>P146/20*J146</f>
        <v/>
      </c>
      <c r="L146" s="239" t="inlineStr">
        <is>
          <t>40</t>
        </is>
      </c>
      <c r="M146" s="84">
        <f>P146/20*L146</f>
        <v/>
      </c>
      <c r="N146" s="239" t="inlineStr">
        <is>
          <t>36</t>
        </is>
      </c>
      <c r="O146" s="84">
        <f>P146/20*N146</f>
        <v/>
      </c>
      <c r="P146" s="84" t="inlineStr">
        <is>
          <t>1780</t>
        </is>
      </c>
    </row>
    <row r="147">
      <c r="A147" s="263" t="inlineStr">
        <is>
          <t>14级</t>
        </is>
      </c>
      <c r="B147" s="274" t="inlineStr">
        <is>
          <t>10/9.0</t>
        </is>
      </c>
      <c r="C147" s="83" t="inlineStr">
        <is>
          <t>14%</t>
        </is>
      </c>
      <c r="D147" s="83" t="inlineStr">
        <is>
          <t>28</t>
        </is>
      </c>
      <c r="E147" s="84" t="inlineStr">
        <is>
          <t>56</t>
        </is>
      </c>
      <c r="F147" s="239" t="inlineStr">
        <is>
          <t>80</t>
        </is>
      </c>
      <c r="G147" s="84">
        <f>P147/20*F147</f>
        <v/>
      </c>
      <c r="H147" s="239" t="inlineStr">
        <is>
          <t>56</t>
        </is>
      </c>
      <c r="I147" s="84">
        <f>P147/20*H147</f>
        <v/>
      </c>
      <c r="J147" s="239" t="inlineStr">
        <is>
          <t>48</t>
        </is>
      </c>
      <c r="K147" s="84">
        <f>P147/20*J147</f>
        <v/>
      </c>
      <c r="L147" s="239" t="inlineStr">
        <is>
          <t>40</t>
        </is>
      </c>
      <c r="M147" s="84">
        <f>P147/20*L147</f>
        <v/>
      </c>
      <c r="N147" s="239" t="inlineStr">
        <is>
          <t>36</t>
        </is>
      </c>
      <c r="O147" s="84">
        <f>P147/20*N147</f>
        <v/>
      </c>
      <c r="P147" s="84" t="inlineStr">
        <is>
          <t>1980</t>
        </is>
      </c>
    </row>
    <row r="148">
      <c r="A148" s="263" t="inlineStr">
        <is>
          <t>15级</t>
        </is>
      </c>
      <c r="B148" s="274" t="inlineStr">
        <is>
          <t>11/10</t>
        </is>
      </c>
      <c r="C148" s="83" t="inlineStr">
        <is>
          <t>15%</t>
        </is>
      </c>
      <c r="D148" s="83" t="inlineStr">
        <is>
          <t>30</t>
        </is>
      </c>
      <c r="E148" s="84" t="inlineStr">
        <is>
          <t>60</t>
        </is>
      </c>
      <c r="F148" s="873" t="inlineStr">
        <is>
          <t>110</t>
        </is>
      </c>
      <c r="G148" s="84">
        <f>P148/20*F148</f>
        <v/>
      </c>
      <c r="H148" s="873" t="inlineStr">
        <is>
          <t>77</t>
        </is>
      </c>
      <c r="I148" s="84">
        <f>P148/20*H148</f>
        <v/>
      </c>
      <c r="J148" s="873" t="inlineStr">
        <is>
          <t>66</t>
        </is>
      </c>
      <c r="K148" s="84">
        <f>P148/20*J148</f>
        <v/>
      </c>
      <c r="L148" s="873" t="inlineStr">
        <is>
          <t>55</t>
        </is>
      </c>
      <c r="M148" s="84">
        <f>P148/20*L148</f>
        <v/>
      </c>
      <c r="N148" s="873" t="inlineStr">
        <is>
          <t>49</t>
        </is>
      </c>
      <c r="O148" s="84">
        <f>P148/20*N148</f>
        <v/>
      </c>
      <c r="P148" s="84" t="inlineStr">
        <is>
          <t>2180</t>
        </is>
      </c>
    </row>
    <row r="149">
      <c r="A149" s="263" t="inlineStr">
        <is>
          <t>16级</t>
        </is>
      </c>
      <c r="B149" s="274" t="inlineStr">
        <is>
          <t>12/11</t>
        </is>
      </c>
      <c r="C149" s="83" t="inlineStr">
        <is>
          <t>16%</t>
        </is>
      </c>
      <c r="D149" s="83" t="inlineStr">
        <is>
          <t>32</t>
        </is>
      </c>
      <c r="E149" s="84" t="inlineStr">
        <is>
          <t>64</t>
        </is>
      </c>
      <c r="F149" s="873" t="inlineStr">
        <is>
          <t>110</t>
        </is>
      </c>
      <c r="G149" s="84">
        <f>P149/20*F149</f>
        <v/>
      </c>
      <c r="H149" s="873" t="inlineStr">
        <is>
          <t>77</t>
        </is>
      </c>
      <c r="I149" s="84">
        <f>P149/20*H149</f>
        <v/>
      </c>
      <c r="J149" s="873" t="inlineStr">
        <is>
          <t>66</t>
        </is>
      </c>
      <c r="K149" s="84">
        <f>P149/20*J149</f>
        <v/>
      </c>
      <c r="L149" s="873" t="inlineStr">
        <is>
          <t>55</t>
        </is>
      </c>
      <c r="M149" s="84">
        <f>P149/20*L149</f>
        <v/>
      </c>
      <c r="N149" s="873" t="inlineStr">
        <is>
          <t>49</t>
        </is>
      </c>
      <c r="O149" s="84">
        <f>P149/20*N149</f>
        <v/>
      </c>
      <c r="P149" s="84" t="inlineStr">
        <is>
          <t>2400</t>
        </is>
      </c>
    </row>
    <row r="150">
      <c r="A150" s="263" t="inlineStr">
        <is>
          <t>17级</t>
        </is>
      </c>
      <c r="B150" s="274" t="inlineStr">
        <is>
          <t>13/12</t>
        </is>
      </c>
      <c r="C150" s="83" t="inlineStr">
        <is>
          <t>17%</t>
        </is>
      </c>
      <c r="D150" s="83" t="inlineStr">
        <is>
          <t>34</t>
        </is>
      </c>
      <c r="E150" s="84" t="inlineStr">
        <is>
          <t>68</t>
        </is>
      </c>
      <c r="F150" s="873" t="inlineStr">
        <is>
          <t>110</t>
        </is>
      </c>
      <c r="G150" s="84">
        <f>P150/20*F150</f>
        <v/>
      </c>
      <c r="H150" s="873" t="inlineStr">
        <is>
          <t>77</t>
        </is>
      </c>
      <c r="I150" s="84">
        <f>P150/20*H150</f>
        <v/>
      </c>
      <c r="J150" s="873" t="inlineStr">
        <is>
          <t>66</t>
        </is>
      </c>
      <c r="K150" s="84">
        <f>P150/20*J150</f>
        <v/>
      </c>
      <c r="L150" s="873" t="inlineStr">
        <is>
          <t>55</t>
        </is>
      </c>
      <c r="M150" s="84">
        <f>P150/20*L150</f>
        <v/>
      </c>
      <c r="N150" s="873" t="inlineStr">
        <is>
          <t>49</t>
        </is>
      </c>
      <c r="O150" s="84">
        <f>P150/20*N150</f>
        <v/>
      </c>
      <c r="P150" s="84" t="inlineStr">
        <is>
          <t>2620</t>
        </is>
      </c>
    </row>
    <row r="151">
      <c r="A151" s="263" t="inlineStr">
        <is>
          <t>18级</t>
        </is>
      </c>
      <c r="B151" s="274" t="inlineStr">
        <is>
          <t>14/13</t>
        </is>
      </c>
      <c r="C151" s="83" t="inlineStr">
        <is>
          <t>18%</t>
        </is>
      </c>
      <c r="D151" s="83" t="inlineStr">
        <is>
          <t>36</t>
        </is>
      </c>
      <c r="E151" s="84" t="inlineStr">
        <is>
          <t>72</t>
        </is>
      </c>
      <c r="F151" s="873" t="inlineStr">
        <is>
          <t>110</t>
        </is>
      </c>
      <c r="G151" s="84">
        <f>P151/20*F151</f>
        <v/>
      </c>
      <c r="H151" s="873" t="inlineStr">
        <is>
          <t>77</t>
        </is>
      </c>
      <c r="I151" s="84">
        <f>P151/20*H151</f>
        <v/>
      </c>
      <c r="J151" s="873" t="inlineStr">
        <is>
          <t>66</t>
        </is>
      </c>
      <c r="K151" s="84">
        <f>P151/20*J151</f>
        <v/>
      </c>
      <c r="L151" s="873" t="inlineStr">
        <is>
          <t>55</t>
        </is>
      </c>
      <c r="M151" s="84">
        <f>P151/20*L151</f>
        <v/>
      </c>
      <c r="N151" s="873" t="inlineStr">
        <is>
          <t>49</t>
        </is>
      </c>
      <c r="O151" s="84">
        <f>P151/20*N151</f>
        <v/>
      </c>
      <c r="P151" s="84" t="inlineStr">
        <is>
          <t>2840</t>
        </is>
      </c>
    </row>
    <row r="152">
      <c r="A152" s="267" t="inlineStr">
        <is>
          <t>19级</t>
        </is>
      </c>
      <c r="B152" s="1385" t="inlineStr">
        <is>
          <t>15/14</t>
        </is>
      </c>
      <c r="C152" s="90" t="inlineStr">
        <is>
          <t>19%</t>
        </is>
      </c>
      <c r="D152" s="90" t="inlineStr">
        <is>
          <t>38</t>
        </is>
      </c>
      <c r="E152" s="224" t="inlineStr">
        <is>
          <t>76</t>
        </is>
      </c>
      <c r="F152" s="1546" t="inlineStr">
        <is>
          <t>110</t>
        </is>
      </c>
      <c r="G152" s="344">
        <f>P152/20*F152</f>
        <v/>
      </c>
      <c r="H152" s="1544" t="inlineStr">
        <is>
          <t>77</t>
        </is>
      </c>
      <c r="I152" s="224">
        <f>P152/20*H152</f>
        <v/>
      </c>
      <c r="J152" s="1544" t="inlineStr">
        <is>
          <t>66</t>
        </is>
      </c>
      <c r="K152" s="224">
        <f>P152/20*J152</f>
        <v/>
      </c>
      <c r="L152" s="1544" t="inlineStr">
        <is>
          <t>55</t>
        </is>
      </c>
      <c r="M152" s="224">
        <f>P152/20*L152</f>
        <v/>
      </c>
      <c r="N152" s="1546" t="inlineStr">
        <is>
          <t>49</t>
        </is>
      </c>
      <c r="O152" s="344">
        <f>P152/20*N152</f>
        <v/>
      </c>
      <c r="P152" s="278" t="inlineStr">
        <is>
          <t>3080</t>
        </is>
      </c>
    </row>
    <row r="153">
      <c r="A153" s="876" t="inlineStr">
        <is>
          <t>20级</t>
        </is>
      </c>
      <c r="B153" s="1545" t="inlineStr">
        <is>
          <t>16/15</t>
        </is>
      </c>
      <c r="C153" s="340" t="inlineStr">
        <is>
          <t>20%</t>
        </is>
      </c>
      <c r="D153" s="340" t="inlineStr">
        <is>
          <t>40</t>
        </is>
      </c>
      <c r="E153" s="207" t="inlineStr">
        <is>
          <t>80</t>
        </is>
      </c>
      <c r="F153" s="234" t="inlineStr">
        <is>
          <t>150</t>
        </is>
      </c>
      <c r="G153" s="207">
        <f>P153/20*F153</f>
        <v/>
      </c>
      <c r="H153" s="234" t="inlineStr">
        <is>
          <t>105</t>
        </is>
      </c>
      <c r="I153" s="207">
        <f>P153/20*H153</f>
        <v/>
      </c>
      <c r="J153" s="234" t="inlineStr">
        <is>
          <t>90</t>
        </is>
      </c>
      <c r="K153" s="207">
        <f>P153/20*J153</f>
        <v/>
      </c>
      <c r="L153" s="234" t="inlineStr">
        <is>
          <t>75</t>
        </is>
      </c>
      <c r="M153" s="746">
        <f>P153/20*L153</f>
        <v/>
      </c>
      <c r="N153" s="234" t="inlineStr">
        <is>
          <t>67</t>
        </is>
      </c>
      <c r="O153" s="207">
        <f>P153/20*N153</f>
        <v/>
      </c>
      <c r="P153" s="1547" t="inlineStr">
        <is>
          <t>3320</t>
        </is>
      </c>
    </row>
    <row r="154">
      <c r="A154" s="263" t="inlineStr">
        <is>
          <t>21级</t>
        </is>
      </c>
      <c r="B154" s="274" t="inlineStr">
        <is>
          <t>17/16</t>
        </is>
      </c>
      <c r="C154" s="83" t="inlineStr">
        <is>
          <t>21%</t>
        </is>
      </c>
      <c r="D154" s="83" t="inlineStr">
        <is>
          <t>42</t>
        </is>
      </c>
      <c r="E154" s="84" t="inlineStr">
        <is>
          <t>84</t>
        </is>
      </c>
      <c r="F154" s="82" t="inlineStr">
        <is>
          <t>150</t>
        </is>
      </c>
      <c r="G154" s="84">
        <f>P154/20*F154</f>
        <v/>
      </c>
      <c r="H154" s="82" t="inlineStr">
        <is>
          <t>105</t>
        </is>
      </c>
      <c r="I154" s="84">
        <f>P154/20*H154</f>
        <v/>
      </c>
      <c r="J154" s="82" t="inlineStr">
        <is>
          <t>90</t>
        </is>
      </c>
      <c r="K154" s="84">
        <f>P154/20*J154</f>
        <v/>
      </c>
      <c r="L154" s="82" t="inlineStr">
        <is>
          <t>75</t>
        </is>
      </c>
      <c r="M154" s="222">
        <f>P154/20*L154</f>
        <v/>
      </c>
      <c r="N154" s="82" t="inlineStr">
        <is>
          <t>67</t>
        </is>
      </c>
      <c r="O154" s="84">
        <f>P154/20*N154</f>
        <v/>
      </c>
      <c r="P154" s="1378" t="inlineStr">
        <is>
          <t>3560</t>
        </is>
      </c>
    </row>
    <row r="155">
      <c r="A155" s="263" t="inlineStr">
        <is>
          <t>22级</t>
        </is>
      </c>
      <c r="B155" s="274" t="inlineStr">
        <is>
          <t>18/17</t>
        </is>
      </c>
      <c r="C155" s="83" t="inlineStr">
        <is>
          <t>22%</t>
        </is>
      </c>
      <c r="D155" s="83" t="inlineStr">
        <is>
          <t>44</t>
        </is>
      </c>
      <c r="E155" s="84" t="inlineStr">
        <is>
          <t>88</t>
        </is>
      </c>
      <c r="F155" s="82" t="inlineStr">
        <is>
          <t>150</t>
        </is>
      </c>
      <c r="G155" s="84">
        <f>P155/20*F155</f>
        <v/>
      </c>
      <c r="H155" s="82" t="inlineStr">
        <is>
          <t>105</t>
        </is>
      </c>
      <c r="I155" s="84">
        <f>P155/20*H155</f>
        <v/>
      </c>
      <c r="J155" s="82" t="inlineStr">
        <is>
          <t>90</t>
        </is>
      </c>
      <c r="K155" s="84">
        <f>P155/20*J155</f>
        <v/>
      </c>
      <c r="L155" s="82" t="inlineStr">
        <is>
          <t>75</t>
        </is>
      </c>
      <c r="M155" s="222">
        <f>P155/20*L155</f>
        <v/>
      </c>
      <c r="N155" s="82" t="inlineStr">
        <is>
          <t>67</t>
        </is>
      </c>
      <c r="O155" s="84">
        <f>P155/20*N155</f>
        <v/>
      </c>
      <c r="P155" s="1378" t="inlineStr">
        <is>
          <t>3820</t>
        </is>
      </c>
    </row>
    <row r="156">
      <c r="A156" s="263" t="inlineStr">
        <is>
          <t>23级</t>
        </is>
      </c>
      <c r="B156" s="274" t="inlineStr">
        <is>
          <t>19/18</t>
        </is>
      </c>
      <c r="C156" s="83" t="inlineStr">
        <is>
          <t>23%</t>
        </is>
      </c>
      <c r="D156" s="83" t="inlineStr">
        <is>
          <t>46</t>
        </is>
      </c>
      <c r="E156" s="84" t="inlineStr">
        <is>
          <t>92</t>
        </is>
      </c>
      <c r="F156" s="82" t="inlineStr">
        <is>
          <t>150</t>
        </is>
      </c>
      <c r="G156" s="84">
        <f>P156/20*F156</f>
        <v/>
      </c>
      <c r="H156" s="82" t="inlineStr">
        <is>
          <t>105</t>
        </is>
      </c>
      <c r="I156" s="84">
        <f>P156/20*H156</f>
        <v/>
      </c>
      <c r="J156" s="82" t="inlineStr">
        <is>
          <t>90</t>
        </is>
      </c>
      <c r="K156" s="84">
        <f>P156/20*J156</f>
        <v/>
      </c>
      <c r="L156" s="82" t="inlineStr">
        <is>
          <t>75</t>
        </is>
      </c>
      <c r="M156" s="222">
        <f>P156/20*L156</f>
        <v/>
      </c>
      <c r="N156" s="82" t="inlineStr">
        <is>
          <t>67</t>
        </is>
      </c>
      <c r="O156" s="84">
        <f>P156/20*N156</f>
        <v/>
      </c>
      <c r="P156" s="1378" t="inlineStr">
        <is>
          <t>4080</t>
        </is>
      </c>
    </row>
    <row r="157">
      <c r="A157" s="263" t="inlineStr">
        <is>
          <t>24级</t>
        </is>
      </c>
      <c r="B157" s="274" t="inlineStr">
        <is>
          <t>20/19</t>
        </is>
      </c>
      <c r="C157" s="83" t="inlineStr">
        <is>
          <t>24%</t>
        </is>
      </c>
      <c r="D157" s="83" t="inlineStr">
        <is>
          <t>48</t>
        </is>
      </c>
      <c r="E157" s="84" t="inlineStr">
        <is>
          <t>96</t>
        </is>
      </c>
      <c r="F157" s="82" t="inlineStr">
        <is>
          <t>150</t>
        </is>
      </c>
      <c r="G157" s="84">
        <f>P157/20*F157</f>
        <v/>
      </c>
      <c r="H157" s="82" t="inlineStr">
        <is>
          <t>105</t>
        </is>
      </c>
      <c r="I157" s="84">
        <f>P157/20*H157</f>
        <v/>
      </c>
      <c r="J157" s="82" t="inlineStr">
        <is>
          <t>90</t>
        </is>
      </c>
      <c r="K157" s="84">
        <f>P157/20*J157</f>
        <v/>
      </c>
      <c r="L157" s="82" t="inlineStr">
        <is>
          <t>75</t>
        </is>
      </c>
      <c r="M157" s="222">
        <f>P157/20*L157</f>
        <v/>
      </c>
      <c r="N157" s="82" t="inlineStr">
        <is>
          <t>67</t>
        </is>
      </c>
      <c r="O157" s="84">
        <f>P157/20*N157</f>
        <v/>
      </c>
      <c r="P157" s="1378" t="inlineStr">
        <is>
          <t>4340</t>
        </is>
      </c>
    </row>
    <row r="158">
      <c r="A158" s="263" t="inlineStr">
        <is>
          <t>25级</t>
        </is>
      </c>
      <c r="B158" s="274" t="inlineStr">
        <is>
          <t>21/20</t>
        </is>
      </c>
      <c r="C158" s="83" t="inlineStr">
        <is>
          <t>25%</t>
        </is>
      </c>
      <c r="D158" s="83" t="inlineStr">
        <is>
          <t>50</t>
        </is>
      </c>
      <c r="E158" s="84" t="inlineStr">
        <is>
          <t>100</t>
        </is>
      </c>
      <c r="F158" s="584" t="inlineStr">
        <is>
          <t>180</t>
        </is>
      </c>
      <c r="G158" s="84">
        <f>P158/20*F158</f>
        <v/>
      </c>
      <c r="H158" s="584" t="inlineStr">
        <is>
          <t>126</t>
        </is>
      </c>
      <c r="I158" s="84">
        <f>P158/20*H158</f>
        <v/>
      </c>
      <c r="J158" s="584" t="inlineStr">
        <is>
          <t>108</t>
        </is>
      </c>
      <c r="K158" s="84">
        <f>P158/20*J158</f>
        <v/>
      </c>
      <c r="L158" s="584" t="inlineStr">
        <is>
          <t>90</t>
        </is>
      </c>
      <c r="M158" s="222">
        <f>P158/20*L158</f>
        <v/>
      </c>
      <c r="N158" s="584" t="inlineStr">
        <is>
          <t>81</t>
        </is>
      </c>
      <c r="O158" s="84">
        <f>P158/20*N158</f>
        <v/>
      </c>
      <c r="P158" s="1378" t="inlineStr">
        <is>
          <t>4620</t>
        </is>
      </c>
    </row>
    <row r="159">
      <c r="A159" s="263" t="inlineStr">
        <is>
          <t>26级</t>
        </is>
      </c>
      <c r="B159" s="274" t="inlineStr">
        <is>
          <t>22/21</t>
        </is>
      </c>
      <c r="C159" s="83" t="inlineStr">
        <is>
          <t>26%</t>
        </is>
      </c>
      <c r="D159" s="83" t="inlineStr">
        <is>
          <t>52</t>
        </is>
      </c>
      <c r="E159" s="84" t="inlineStr">
        <is>
          <t>104</t>
        </is>
      </c>
      <c r="F159" s="584" t="inlineStr">
        <is>
          <t>180</t>
        </is>
      </c>
      <c r="G159" s="84">
        <f>P159/20*F159</f>
        <v/>
      </c>
      <c r="H159" s="584" t="inlineStr">
        <is>
          <t>126</t>
        </is>
      </c>
      <c r="I159" s="84">
        <f>P159/20*H159</f>
        <v/>
      </c>
      <c r="J159" s="584" t="inlineStr">
        <is>
          <t>108</t>
        </is>
      </c>
      <c r="K159" s="84">
        <f>P159/20*J159</f>
        <v/>
      </c>
      <c r="L159" s="584" t="inlineStr">
        <is>
          <t>90</t>
        </is>
      </c>
      <c r="M159" s="222">
        <f>P159/20*L159</f>
        <v/>
      </c>
      <c r="N159" s="584" t="inlineStr">
        <is>
          <t>81</t>
        </is>
      </c>
      <c r="O159" s="84">
        <f>P159/20*N159</f>
        <v/>
      </c>
      <c r="P159" s="1378" t="inlineStr">
        <is>
          <t>4900</t>
        </is>
      </c>
    </row>
    <row r="160">
      <c r="A160" s="263" t="inlineStr">
        <is>
          <t>27级</t>
        </is>
      </c>
      <c r="B160" s="274" t="inlineStr">
        <is>
          <t>23/22</t>
        </is>
      </c>
      <c r="C160" s="83" t="inlineStr">
        <is>
          <t>27%</t>
        </is>
      </c>
      <c r="D160" s="83" t="inlineStr">
        <is>
          <t>54</t>
        </is>
      </c>
      <c r="E160" s="84" t="inlineStr">
        <is>
          <t>108</t>
        </is>
      </c>
      <c r="F160" s="584" t="inlineStr">
        <is>
          <t>180</t>
        </is>
      </c>
      <c r="G160" s="84">
        <f>P160/20*F160</f>
        <v/>
      </c>
      <c r="H160" s="584" t="inlineStr">
        <is>
          <t>126</t>
        </is>
      </c>
      <c r="I160" s="84">
        <f>P160/20*H160</f>
        <v/>
      </c>
      <c r="J160" s="584" t="inlineStr">
        <is>
          <t>108</t>
        </is>
      </c>
      <c r="K160" s="84">
        <f>P160/20*J160</f>
        <v/>
      </c>
      <c r="L160" s="584" t="inlineStr">
        <is>
          <t>90</t>
        </is>
      </c>
      <c r="M160" s="222">
        <f>P160/20*L160</f>
        <v/>
      </c>
      <c r="N160" s="584" t="inlineStr">
        <is>
          <t>81</t>
        </is>
      </c>
      <c r="O160" s="84">
        <f>P160/20*N160</f>
        <v/>
      </c>
      <c r="P160" s="1378" t="inlineStr">
        <is>
          <t>5180</t>
        </is>
      </c>
    </row>
    <row r="161">
      <c r="A161" s="263" t="inlineStr">
        <is>
          <t>28级</t>
        </is>
      </c>
      <c r="B161" s="274" t="inlineStr">
        <is>
          <t>24/23</t>
        </is>
      </c>
      <c r="C161" s="83" t="inlineStr">
        <is>
          <t>28%</t>
        </is>
      </c>
      <c r="D161" s="83" t="inlineStr">
        <is>
          <t>56</t>
        </is>
      </c>
      <c r="E161" s="84" t="inlineStr">
        <is>
          <t>112</t>
        </is>
      </c>
      <c r="F161" s="584" t="inlineStr">
        <is>
          <t>180</t>
        </is>
      </c>
      <c r="G161" s="84">
        <f>P161/20*F161</f>
        <v/>
      </c>
      <c r="H161" s="584" t="inlineStr">
        <is>
          <t>126</t>
        </is>
      </c>
      <c r="I161" s="84">
        <f>P161/20*H161</f>
        <v/>
      </c>
      <c r="J161" s="584" t="inlineStr">
        <is>
          <t>108</t>
        </is>
      </c>
      <c r="K161" s="84">
        <f>P161/20*J161</f>
        <v/>
      </c>
      <c r="L161" s="584" t="inlineStr">
        <is>
          <t>90</t>
        </is>
      </c>
      <c r="M161" s="222">
        <f>P161/20*L161</f>
        <v/>
      </c>
      <c r="N161" s="584" t="inlineStr">
        <is>
          <t>81</t>
        </is>
      </c>
      <c r="O161" s="84">
        <f>P161/20*N161</f>
        <v/>
      </c>
      <c r="P161" s="1378" t="inlineStr">
        <is>
          <t>5480</t>
        </is>
      </c>
    </row>
    <row r="162">
      <c r="A162" s="889" t="inlineStr">
        <is>
          <t>29级</t>
        </is>
      </c>
      <c r="B162" s="1548" t="inlineStr">
        <is>
          <t>25/24</t>
        </is>
      </c>
      <c r="C162" s="343" t="inlineStr">
        <is>
          <t>29%</t>
        </is>
      </c>
      <c r="D162" s="343" t="inlineStr">
        <is>
          <t>58</t>
        </is>
      </c>
      <c r="E162" s="344" t="inlineStr">
        <is>
          <t>116</t>
        </is>
      </c>
      <c r="F162" s="861" t="inlineStr">
        <is>
          <t>180</t>
        </is>
      </c>
      <c r="G162" s="344">
        <f>P162/20*F162</f>
        <v/>
      </c>
      <c r="H162" s="861" t="inlineStr">
        <is>
          <t>126</t>
        </is>
      </c>
      <c r="I162" s="344">
        <f>P162/20*H162</f>
        <v/>
      </c>
      <c r="J162" s="861" t="inlineStr">
        <is>
          <t>108</t>
        </is>
      </c>
      <c r="K162" s="344">
        <f>P162/20*J162</f>
        <v/>
      </c>
      <c r="L162" s="861" t="inlineStr">
        <is>
          <t>90</t>
        </is>
      </c>
      <c r="M162" s="687">
        <f>P162/20*L162</f>
        <v/>
      </c>
      <c r="N162" s="861" t="inlineStr">
        <is>
          <t>81</t>
        </is>
      </c>
      <c r="O162" s="344">
        <f>P162/20*N162</f>
        <v/>
      </c>
      <c r="P162" s="1549" t="inlineStr">
        <is>
          <t>5780</t>
        </is>
      </c>
    </row>
    <row r="163">
      <c r="A163" s="656" t="inlineStr">
        <is>
          <t>30级</t>
        </is>
      </c>
      <c r="B163" s="1550" t="inlineStr">
        <is>
          <t>26/25</t>
        </is>
      </c>
      <c r="C163" s="1484" t="inlineStr">
        <is>
          <t>30%</t>
        </is>
      </c>
      <c r="D163" s="1484" t="inlineStr">
        <is>
          <t>60</t>
        </is>
      </c>
      <c r="E163" s="1551" t="inlineStr">
        <is>
          <t>120</t>
        </is>
      </c>
      <c r="F163" s="1498" t="inlineStr">
        <is>
          <t>总计</t>
        </is>
      </c>
      <c r="G163" s="1551">
        <f>SUM(G133:G162)</f>
        <v/>
      </c>
      <c r="H163" s="68" t="inlineStr">
        <is>
          <t>总计</t>
        </is>
      </c>
      <c r="I163" s="988">
        <f>SUM(I133:I162)</f>
        <v/>
      </c>
      <c r="J163" s="68" t="inlineStr">
        <is>
          <t>总计</t>
        </is>
      </c>
      <c r="K163" s="988">
        <f>SUM(K133:K162)</f>
        <v/>
      </c>
      <c r="L163" s="68" t="inlineStr">
        <is>
          <t>总计</t>
        </is>
      </c>
      <c r="M163" s="1552">
        <f>SUM(M133:M162)</f>
        <v/>
      </c>
      <c r="N163" s="68" t="inlineStr">
        <is>
          <t>总计</t>
        </is>
      </c>
      <c r="O163" s="988">
        <f>SUM(O133:O162)</f>
        <v/>
      </c>
      <c r="P163" s="1553" t="inlineStr">
        <is>
          <t>x</t>
        </is>
      </c>
    </row>
    <row r="164">
      <c r="A164" s="1554" t="inlineStr">
        <is>
          <t>左侧战斗力仅对应最高消耗挡位的帮修，即包括命中闪避与武技附伤</t>
        </is>
      </c>
      <c r="B164" s="3" t="n"/>
      <c r="C164" s="3" t="n"/>
      <c r="D164" s="61" t="inlineStr">
        <is>
          <t>命中率-紫霞秘籍</t>
        </is>
      </c>
      <c r="E164" s="124" t="n"/>
      <c r="F164" s="62" t="inlineStr">
        <is>
          <t>武器附伤-九阳神功</t>
        </is>
      </c>
      <c r="G164" s="124" t="n"/>
      <c r="H164" s="73" t="inlineStr">
        <is>
          <t>武器附减-金钟罩</t>
        </is>
      </c>
      <c r="I164" s="320" t="n"/>
      <c r="J164" s="319" t="inlineStr">
        <is>
          <t>生命值-养生之道</t>
        </is>
      </c>
      <c r="K164" s="320" t="n"/>
      <c r="L164" s="319" t="inlineStr">
        <is>
          <t>空手附伤-铁砂掌</t>
        </is>
      </c>
      <c r="M164" s="320" t="n"/>
      <c r="N164" s="319" t="inlineStr">
        <is>
          <t>空手附减-真元护体</t>
        </is>
      </c>
      <c r="O164" s="320" t="n"/>
    </row>
    <row r="165">
      <c r="A165" s="11" t="n"/>
      <c r="D165" s="256" t="inlineStr">
        <is>
          <t>闪避率-逍遥心法</t>
        </is>
      </c>
      <c r="E165" s="136" t="n"/>
      <c r="F165" s="139" t="inlineStr">
        <is>
          <t>技能附伤-北冥神功</t>
        </is>
      </c>
      <c r="G165" s="136" t="n"/>
      <c r="H165" s="138" t="inlineStr">
        <is>
          <t>技能附减-乾坤大挪移</t>
        </is>
      </c>
      <c r="I165" s="136" t="n"/>
      <c r="J165" s="1555" t="inlineStr">
        <is>
          <t>x</t>
        </is>
      </c>
      <c r="K165" s="136" t="n"/>
      <c r="L165" s="1555" t="inlineStr">
        <is>
          <t>x</t>
        </is>
      </c>
      <c r="M165" s="136" t="n"/>
      <c r="N165" s="1555" t="inlineStr">
        <is>
          <t>x</t>
        </is>
      </c>
      <c r="O165" s="136" t="n"/>
    </row>
    <row r="166">
      <c r="A166" s="565" t="inlineStr"/>
    </row>
    <row r="167">
      <c r="A167" s="202" t="inlineStr">
        <is>
          <t>帮派</t>
        </is>
      </c>
      <c r="B167" s="227" t="inlineStr">
        <is>
          <t>资源</t>
        </is>
      </c>
      <c r="C167" s="227" t="inlineStr">
        <is>
          <t>1级帮</t>
        </is>
      </c>
      <c r="D167" s="227" t="inlineStr">
        <is>
          <t>2级帮</t>
        </is>
      </c>
      <c r="E167" s="227" t="inlineStr">
        <is>
          <t>3级帮</t>
        </is>
      </c>
      <c r="F167" s="227" t="inlineStr">
        <is>
          <t>4级帮</t>
        </is>
      </c>
      <c r="G167" s="227" t="inlineStr">
        <is>
          <t>5级帮</t>
        </is>
      </c>
      <c r="H167" s="227" t="inlineStr">
        <is>
          <t>6级帮</t>
        </is>
      </c>
      <c r="I167" s="227" t="inlineStr">
        <is>
          <t>7级帮</t>
        </is>
      </c>
      <c r="J167" s="227" t="inlineStr">
        <is>
          <t>8级帮</t>
        </is>
      </c>
      <c r="K167" s="227" t="inlineStr">
        <is>
          <t>9级帮</t>
        </is>
      </c>
      <c r="L167" s="227" t="inlineStr">
        <is>
          <t>10级帮</t>
        </is>
      </c>
      <c r="M167" s="227" t="inlineStr">
        <is>
          <t>11级帮</t>
        </is>
      </c>
      <c r="N167" s="96" t="inlineStr">
        <is>
          <t>备注</t>
        </is>
      </c>
      <c r="O167" s="4" t="n"/>
    </row>
    <row r="168">
      <c r="A168" s="319" t="inlineStr">
        <is>
          <t>基础项</t>
        </is>
      </c>
      <c r="B168" s="770" t="inlineStr">
        <is>
          <t>帮派技能</t>
        </is>
      </c>
      <c r="C168" s="319" t="inlineStr">
        <is>
          <t>暗器高手</t>
        </is>
      </c>
      <c r="D168" s="74" t="inlineStr">
        <is>
          <t>会心一击</t>
        </is>
      </c>
      <c r="E168" s="74" t="inlineStr">
        <is>
          <t>生命音符</t>
        </is>
      </c>
      <c r="F168" s="74" t="inlineStr">
        <is>
          <t>天马流星拳</t>
        </is>
      </c>
      <c r="G168" s="74" t="inlineStr">
        <is>
          <t>千里眼</t>
        </is>
      </c>
      <c r="H168" s="74" t="inlineStr">
        <is>
          <t>化骨绵掌</t>
        </is>
      </c>
      <c r="I168" s="74" t="inlineStr">
        <is>
          <t>早死早超生</t>
        </is>
      </c>
      <c r="J168" s="74" t="inlineStr">
        <is>
          <t>邪神大法</t>
        </is>
      </c>
      <c r="K168" s="74" t="inlineStr">
        <is>
          <t>修身养性</t>
        </is>
      </c>
      <c r="L168" s="74" t="inlineStr">
        <is>
          <t>碧波心经</t>
        </is>
      </c>
      <c r="M168" s="770" t="inlineStr">
        <is>
          <t>武林至尊</t>
        </is>
      </c>
      <c r="N168" s="1554" t="inlineStr">
        <is>
          <t>其中11级为帮派印记(称号)，4/7/9级为主动技能，其余均为被动技能</t>
        </is>
      </c>
      <c r="O168" s="3" t="n"/>
    </row>
    <row r="169">
      <c r="A169" s="494" t="n"/>
      <c r="B169" s="255" t="inlineStr">
        <is>
          <t>升级帮贡</t>
        </is>
      </c>
      <c r="C169" s="85" t="inlineStr">
        <is>
          <t>3万</t>
        </is>
      </c>
      <c r="D169" s="86" t="inlineStr">
        <is>
          <t>20万</t>
        </is>
      </c>
      <c r="E169" s="86" t="inlineStr">
        <is>
          <t>100万</t>
        </is>
      </c>
      <c r="F169" s="86" t="inlineStr">
        <is>
          <t>360万</t>
        </is>
      </c>
      <c r="G169" s="86" t="inlineStr">
        <is>
          <t>800万</t>
        </is>
      </c>
      <c r="H169" s="86" t="inlineStr">
        <is>
          <t>2500万</t>
        </is>
      </c>
      <c r="I169" s="86" t="inlineStr">
        <is>
          <t>7500万</t>
        </is>
      </c>
      <c r="J169" s="86" t="inlineStr">
        <is>
          <t>2亿</t>
        </is>
      </c>
      <c r="K169" s="86" t="inlineStr">
        <is>
          <t>3.5亿</t>
        </is>
      </c>
      <c r="L169" s="86" t="inlineStr">
        <is>
          <t>10亿</t>
        </is>
      </c>
      <c r="M169" s="255" t="inlineStr">
        <is>
          <t>18亿</t>
        </is>
      </c>
      <c r="N169" s="11" t="n"/>
    </row>
    <row r="170">
      <c r="A170" s="494" t="n"/>
      <c r="B170" s="255" t="inlineStr">
        <is>
          <t>人数上限</t>
        </is>
      </c>
      <c r="C170" s="85" t="inlineStr">
        <is>
          <t>50</t>
        </is>
      </c>
      <c r="D170" s="86" t="inlineStr">
        <is>
          <t>70</t>
        </is>
      </c>
      <c r="E170" s="86" t="inlineStr">
        <is>
          <t>90</t>
        </is>
      </c>
      <c r="F170" s="86" t="inlineStr">
        <is>
          <t>110</t>
        </is>
      </c>
      <c r="G170" s="86" t="inlineStr">
        <is>
          <t>130</t>
        </is>
      </c>
      <c r="H170" s="86" t="inlineStr">
        <is>
          <t>150</t>
        </is>
      </c>
      <c r="I170" s="86" t="inlineStr">
        <is>
          <t>170</t>
        </is>
      </c>
      <c r="J170" s="86" t="inlineStr">
        <is>
          <t>190</t>
        </is>
      </c>
      <c r="K170" s="86" t="inlineStr">
        <is>
          <t>210</t>
        </is>
      </c>
      <c r="L170" s="86" t="inlineStr">
        <is>
          <t>230</t>
        </is>
      </c>
      <c r="M170" s="255" t="inlineStr">
        <is>
          <t>250</t>
        </is>
      </c>
      <c r="N170" s="11" t="n"/>
    </row>
    <row r="171">
      <c r="A171" s="553" t="n"/>
      <c r="B171" s="607" t="inlineStr">
        <is>
          <t>帮修上限</t>
        </is>
      </c>
      <c r="C171" s="64" t="inlineStr">
        <is>
          <t>20级</t>
        </is>
      </c>
      <c r="D171" s="65" t="inlineStr">
        <is>
          <t>22级</t>
        </is>
      </c>
      <c r="E171" s="65" t="inlineStr">
        <is>
          <t>24级</t>
        </is>
      </c>
      <c r="F171" s="65" t="inlineStr">
        <is>
          <t>26级</t>
        </is>
      </c>
      <c r="G171" s="65" t="inlineStr">
        <is>
          <t>28级</t>
        </is>
      </c>
      <c r="H171" s="65" t="inlineStr">
        <is>
          <t>30级</t>
        </is>
      </c>
      <c r="I171" s="65" t="inlineStr">
        <is>
          <t>30级</t>
        </is>
      </c>
      <c r="J171" s="65" t="inlineStr">
        <is>
          <t>30级</t>
        </is>
      </c>
      <c r="K171" s="65" t="inlineStr">
        <is>
          <t>30级</t>
        </is>
      </c>
      <c r="L171" s="65" t="inlineStr">
        <is>
          <t>30级</t>
        </is>
      </c>
      <c r="M171" s="607" t="inlineStr">
        <is>
          <t>30级</t>
        </is>
      </c>
      <c r="N171" s="11" t="n"/>
    </row>
    <row r="172">
      <c r="A172" s="61" t="inlineStr">
        <is>
          <t>守护神</t>
        </is>
      </c>
      <c r="B172" s="569" t="inlineStr">
        <is>
          <t>基础系数</t>
        </is>
      </c>
      <c r="C172" s="61" t="inlineStr">
        <is>
          <t>0.1</t>
        </is>
      </c>
      <c r="D172" s="62" t="inlineStr">
        <is>
          <t>0.15</t>
        </is>
      </c>
      <c r="E172" s="62" t="inlineStr">
        <is>
          <t>0.2</t>
        </is>
      </c>
      <c r="F172" s="62" t="inlineStr">
        <is>
          <t>0.25</t>
        </is>
      </c>
      <c r="G172" s="62" t="inlineStr">
        <is>
          <t>0.3</t>
        </is>
      </c>
      <c r="H172" s="62" t="inlineStr">
        <is>
          <t>0.35</t>
        </is>
      </c>
      <c r="I172" s="62" t="inlineStr">
        <is>
          <t>0.36</t>
        </is>
      </c>
      <c r="J172" s="62" t="inlineStr">
        <is>
          <t>0.37</t>
        </is>
      </c>
      <c r="K172" s="62" t="inlineStr">
        <is>
          <t>0.38</t>
        </is>
      </c>
      <c r="L172" s="62" t="inlineStr">
        <is>
          <t>0.4</t>
        </is>
      </c>
      <c r="M172" s="569" t="inlineStr">
        <is>
          <t>0.43</t>
        </is>
      </c>
      <c r="N172" s="1554" t="inlineStr">
        <is>
          <t>7级帮派及以上12000
帮贡守护神最高加成。
加成值=基础属性*基础系数*最高倍数，结果向下取整。</t>
        </is>
      </c>
      <c r="O172" s="3" t="n"/>
    </row>
    <row r="173">
      <c r="A173" s="494" t="n"/>
      <c r="B173" s="255" t="inlineStr">
        <is>
          <t>最高倍数</t>
        </is>
      </c>
      <c r="C173" s="85" t="inlineStr">
        <is>
          <t>125%</t>
        </is>
      </c>
      <c r="D173" s="86" t="inlineStr">
        <is>
          <t>150%</t>
        </is>
      </c>
      <c r="E173" s="86" t="inlineStr">
        <is>
          <t>175%</t>
        </is>
      </c>
      <c r="F173" s="86" t="inlineStr">
        <is>
          <t>175%</t>
        </is>
      </c>
      <c r="G173" s="86" t="inlineStr">
        <is>
          <t>200%</t>
        </is>
      </c>
      <c r="H173" s="86" t="inlineStr">
        <is>
          <t>200%</t>
        </is>
      </c>
      <c r="I173" s="86" t="inlineStr">
        <is>
          <t>200%</t>
        </is>
      </c>
      <c r="J173" s="86" t="inlineStr">
        <is>
          <t>200%</t>
        </is>
      </c>
      <c r="K173" s="86" t="inlineStr">
        <is>
          <t>200%</t>
        </is>
      </c>
      <c r="L173" s="86" t="inlineStr">
        <is>
          <t>200%</t>
        </is>
      </c>
      <c r="M173" s="255" t="inlineStr">
        <is>
          <t>200%</t>
        </is>
      </c>
      <c r="N173" s="11" t="n"/>
    </row>
    <row r="174">
      <c r="A174" s="494" t="n"/>
      <c r="B174" s="255" t="inlineStr">
        <is>
          <t>饥饿要求</t>
        </is>
      </c>
      <c r="C174" s="85" t="inlineStr">
        <is>
          <t>1000</t>
        </is>
      </c>
      <c r="D174" s="86" t="inlineStr">
        <is>
          <t>3000</t>
        </is>
      </c>
      <c r="E174" s="86" t="inlineStr">
        <is>
          <t>6000</t>
        </is>
      </c>
      <c r="F174" s="86" t="inlineStr">
        <is>
          <t>6000</t>
        </is>
      </c>
      <c r="G174" s="86" t="inlineStr">
        <is>
          <t>10000</t>
        </is>
      </c>
      <c r="H174" s="86" t="inlineStr">
        <is>
          <t>10000</t>
        </is>
      </c>
      <c r="I174" s="86" t="inlineStr">
        <is>
          <t>10000</t>
        </is>
      </c>
      <c r="J174" s="86" t="inlineStr">
        <is>
          <t>10000</t>
        </is>
      </c>
      <c r="K174" s="86" t="inlineStr">
        <is>
          <t>10000</t>
        </is>
      </c>
      <c r="L174" s="86" t="inlineStr">
        <is>
          <t>10000</t>
        </is>
      </c>
      <c r="M174" s="255" t="inlineStr">
        <is>
          <t>10000</t>
        </is>
      </c>
      <c r="N174" s="11" t="n"/>
    </row>
    <row r="175">
      <c r="A175" s="553" t="n"/>
      <c r="B175" s="570" t="inlineStr">
        <is>
          <t>饥饿上限</t>
        </is>
      </c>
      <c r="C175" s="256" t="inlineStr">
        <is>
          <t>2000</t>
        </is>
      </c>
      <c r="D175" s="139" t="inlineStr">
        <is>
          <t>4000</t>
        </is>
      </c>
      <c r="E175" s="139" t="inlineStr">
        <is>
          <t>6500</t>
        </is>
      </c>
      <c r="F175" s="139" t="inlineStr">
        <is>
          <t>8000</t>
        </is>
      </c>
      <c r="G175" s="139" t="inlineStr">
        <is>
          <t>10500</t>
        </is>
      </c>
      <c r="H175" s="139" t="inlineStr">
        <is>
          <t>12000</t>
        </is>
      </c>
      <c r="I175" s="139" t="inlineStr">
        <is>
          <t>14000</t>
        </is>
      </c>
      <c r="J175" s="139" t="inlineStr">
        <is>
          <t>16000</t>
        </is>
      </c>
      <c r="K175" s="139" t="inlineStr">
        <is>
          <t>18000</t>
        </is>
      </c>
      <c r="L175" s="139" t="inlineStr">
        <is>
          <t>20000</t>
        </is>
      </c>
      <c r="M175" s="570" t="inlineStr">
        <is>
          <t>25000</t>
        </is>
      </c>
      <c r="N175" s="11" t="n"/>
    </row>
    <row r="176">
      <c r="A176" s="319" t="inlineStr">
        <is>
          <t>粮草掠夺</t>
        </is>
      </c>
      <c r="B176" s="770" t="inlineStr">
        <is>
          <t>参战粮票</t>
        </is>
      </c>
      <c r="C176" s="319" t="inlineStr">
        <is>
          <t>135</t>
        </is>
      </c>
      <c r="D176" s="74" t="inlineStr">
        <is>
          <t>150</t>
        </is>
      </c>
      <c r="E176" s="74" t="inlineStr">
        <is>
          <t>165</t>
        </is>
      </c>
      <c r="F176" s="74" t="inlineStr">
        <is>
          <t>180</t>
        </is>
      </c>
      <c r="G176" s="74" t="inlineStr">
        <is>
          <t>210</t>
        </is>
      </c>
      <c r="H176" s="74" t="inlineStr">
        <is>
          <t>240</t>
        </is>
      </c>
      <c r="I176" s="74" t="inlineStr">
        <is>
          <t>270</t>
        </is>
      </c>
      <c r="J176" s="74" t="inlineStr">
        <is>
          <t>300</t>
        </is>
      </c>
      <c r="K176" s="74" t="inlineStr">
        <is>
          <t>300</t>
        </is>
      </c>
      <c r="L176" s="74" t="inlineStr">
        <is>
          <t>300</t>
        </is>
      </c>
      <c r="M176" s="770" t="inlineStr">
        <is>
          <t>300</t>
        </is>
      </c>
      <c r="N176" s="1556" t="inlineStr">
        <is>
          <t>参战奖励仅限周二领取</t>
        </is>
      </c>
    </row>
    <row r="177">
      <c r="A177" s="494" t="n"/>
      <c r="B177" s="1557" t="inlineStr">
        <is>
          <t>胜利粮票</t>
        </is>
      </c>
      <c r="C177" s="85" t="inlineStr">
        <is>
          <t>315</t>
        </is>
      </c>
      <c r="D177" s="86" t="inlineStr">
        <is>
          <t>350</t>
        </is>
      </c>
      <c r="E177" s="86" t="inlineStr">
        <is>
          <t>385</t>
        </is>
      </c>
      <c r="F177" s="86" t="inlineStr">
        <is>
          <t>420</t>
        </is>
      </c>
      <c r="G177" s="86" t="inlineStr">
        <is>
          <t>490</t>
        </is>
      </c>
      <c r="H177" s="86" t="inlineStr">
        <is>
          <t>560</t>
        </is>
      </c>
      <c r="I177" s="86" t="inlineStr">
        <is>
          <t>630</t>
        </is>
      </c>
      <c r="J177" s="86" t="inlineStr">
        <is>
          <t>700</t>
        </is>
      </c>
      <c r="K177" s="86" t="inlineStr">
        <is>
          <t>700</t>
        </is>
      </c>
      <c r="L177" s="86" t="inlineStr">
        <is>
          <t>700</t>
        </is>
      </c>
      <c r="M177" s="255" t="inlineStr">
        <is>
          <t>700</t>
        </is>
      </c>
      <c r="N177" s="11" t="n"/>
    </row>
    <row r="178">
      <c r="A178" s="553" t="n"/>
      <c r="B178" s="607" t="inlineStr">
        <is>
          <t>失败粮票</t>
        </is>
      </c>
      <c r="C178" s="64" t="inlineStr">
        <is>
          <t>157</t>
        </is>
      </c>
      <c r="D178" s="65" t="inlineStr">
        <is>
          <t>175</t>
        </is>
      </c>
      <c r="E178" s="65" t="inlineStr">
        <is>
          <t>192</t>
        </is>
      </c>
      <c r="F178" s="65" t="inlineStr">
        <is>
          <t>210</t>
        </is>
      </c>
      <c r="G178" s="65" t="inlineStr">
        <is>
          <t>245</t>
        </is>
      </c>
      <c r="H178" s="65" t="inlineStr">
        <is>
          <t>280</t>
        </is>
      </c>
      <c r="I178" s="65" t="inlineStr">
        <is>
          <t>315</t>
        </is>
      </c>
      <c r="J178" s="65" t="inlineStr">
        <is>
          <t>350</t>
        </is>
      </c>
      <c r="K178" s="65" t="inlineStr">
        <is>
          <t>350</t>
        </is>
      </c>
      <c r="L178" s="65" t="inlineStr">
        <is>
          <t>350</t>
        </is>
      </c>
      <c r="M178" s="607" t="inlineStr">
        <is>
          <t>350</t>
        </is>
      </c>
      <c r="N178" s="11" t="n"/>
    </row>
    <row r="179">
      <c r="A179" s="605" t="inlineStr">
        <is>
          <t>矿洞副本</t>
        </is>
      </c>
      <c r="B179" s="569" t="inlineStr">
        <is>
          <t>胜利奖励</t>
        </is>
      </c>
      <c r="C179" s="61" t="inlineStr">
        <is>
          <t>36</t>
        </is>
      </c>
      <c r="D179" s="62" t="inlineStr">
        <is>
          <t>39</t>
        </is>
      </c>
      <c r="E179" s="62" t="inlineStr">
        <is>
          <t>42</t>
        </is>
      </c>
      <c r="F179" s="62" t="inlineStr">
        <is>
          <t>35</t>
        </is>
      </c>
      <c r="G179" s="62" t="inlineStr">
        <is>
          <t>48</t>
        </is>
      </c>
      <c r="H179" s="62" t="inlineStr">
        <is>
          <t>51</t>
        </is>
      </c>
      <c r="I179" s="62" t="inlineStr">
        <is>
          <t>54</t>
        </is>
      </c>
      <c r="J179" s="62" t="inlineStr">
        <is>
          <t>57</t>
        </is>
      </c>
      <c r="K179" s="62" t="inlineStr">
        <is>
          <t>60</t>
        </is>
      </c>
      <c r="L179" s="62" t="inlineStr">
        <is>
          <t>60</t>
        </is>
      </c>
      <c r="M179" s="569" t="inlineStr">
        <is>
          <t>60</t>
        </is>
      </c>
      <c r="N179" s="1554" t="inlineStr">
        <is>
          <t>数据仅适用于第一层的简单难度</t>
        </is>
      </c>
      <c r="O179" s="3" t="n"/>
    </row>
    <row r="180">
      <c r="A180" s="553" t="n"/>
      <c r="B180" s="607" t="inlineStr">
        <is>
          <t>失败奖励</t>
        </is>
      </c>
      <c r="C180" s="256" t="inlineStr">
        <is>
          <t>12</t>
        </is>
      </c>
      <c r="D180" s="139" t="inlineStr">
        <is>
          <t>13</t>
        </is>
      </c>
      <c r="E180" s="139" t="inlineStr">
        <is>
          <t>14</t>
        </is>
      </c>
      <c r="F180" s="139" t="inlineStr">
        <is>
          <t>15</t>
        </is>
      </c>
      <c r="G180" s="139" t="inlineStr">
        <is>
          <t>16</t>
        </is>
      </c>
      <c r="H180" s="139" t="inlineStr">
        <is>
          <t>17</t>
        </is>
      </c>
      <c r="I180" s="139" t="inlineStr">
        <is>
          <t>18</t>
        </is>
      </c>
      <c r="J180" s="139" t="inlineStr">
        <is>
          <t>19</t>
        </is>
      </c>
      <c r="K180" s="139" t="inlineStr">
        <is>
          <t>20</t>
        </is>
      </c>
      <c r="L180" s="139" t="inlineStr">
        <is>
          <t>20</t>
        </is>
      </c>
      <c r="M180" s="570" t="inlineStr">
        <is>
          <t>20</t>
        </is>
      </c>
      <c r="N180" s="11" t="n"/>
    </row>
    <row r="181">
      <c r="A181" s="61" t="inlineStr">
        <is>
          <t>帮派巡礼</t>
        </is>
      </c>
      <c r="B181" s="63" t="inlineStr">
        <is>
          <t>许愿点</t>
        </is>
      </c>
      <c r="C181" s="1558" t="inlineStr">
        <is>
          <t>15</t>
        </is>
      </c>
      <c r="D181" s="1559" t="inlineStr">
        <is>
          <t>15</t>
        </is>
      </c>
      <c r="E181" s="1559" t="inlineStr">
        <is>
          <t>16</t>
        </is>
      </c>
      <c r="F181" s="1559" t="inlineStr">
        <is>
          <t>16</t>
        </is>
      </c>
      <c r="G181" s="1559" t="inlineStr">
        <is>
          <t>17</t>
        </is>
      </c>
      <c r="H181" s="1559" t="inlineStr">
        <is>
          <t>18</t>
        </is>
      </c>
      <c r="I181" s="1559" t="inlineStr">
        <is>
          <t>18</t>
        </is>
      </c>
      <c r="J181" s="1559" t="inlineStr">
        <is>
          <t>19</t>
        </is>
      </c>
      <c r="K181" s="1559" t="inlineStr">
        <is>
          <t>20</t>
        </is>
      </c>
      <c r="L181" s="1559" t="inlineStr">
        <is>
          <t>21</t>
        </is>
      </c>
      <c r="M181" s="1560" t="inlineStr">
        <is>
          <t>23</t>
        </is>
      </c>
      <c r="N181" s="1554" t="inlineStr">
        <is>
          <t>加成总值为基础属性*加成系数，结果向下取整</t>
        </is>
      </c>
      <c r="O181" s="3" t="n"/>
    </row>
    <row r="182">
      <c r="A182" s="494" t="n"/>
      <c r="B182" s="236" t="inlineStr">
        <is>
          <t>三维加成</t>
        </is>
      </c>
      <c r="C182" s="239" t="inlineStr">
        <is>
          <t>10%</t>
        </is>
      </c>
      <c r="D182" s="239" t="inlineStr">
        <is>
          <t>12%</t>
        </is>
      </c>
      <c r="E182" s="132" t="inlineStr">
        <is>
          <t>14%</t>
        </is>
      </c>
      <c r="F182" s="239" t="inlineStr">
        <is>
          <t>16%</t>
        </is>
      </c>
      <c r="G182" s="132" t="inlineStr">
        <is>
          <t>18%</t>
        </is>
      </c>
      <c r="H182" s="239" t="inlineStr">
        <is>
          <t>20%</t>
        </is>
      </c>
      <c r="I182" s="239" t="inlineStr">
        <is>
          <t>22%</t>
        </is>
      </c>
      <c r="J182" s="132" t="inlineStr">
        <is>
          <t>24%</t>
        </is>
      </c>
      <c r="K182" s="239" t="inlineStr">
        <is>
          <t>26%</t>
        </is>
      </c>
      <c r="L182" s="132" t="inlineStr">
        <is>
          <t>28%</t>
        </is>
      </c>
      <c r="M182" s="1084" t="inlineStr">
        <is>
          <t>30%</t>
        </is>
      </c>
      <c r="N182" s="11" t="n"/>
    </row>
    <row r="183">
      <c r="A183" s="553" t="n"/>
      <c r="B183" s="290" t="inlineStr">
        <is>
          <t>生命加成</t>
        </is>
      </c>
      <c r="C183" s="1561" t="inlineStr">
        <is>
          <t>5%</t>
        </is>
      </c>
      <c r="D183" s="1561" t="inlineStr">
        <is>
          <t>6%</t>
        </is>
      </c>
      <c r="E183" s="1561" t="inlineStr">
        <is>
          <t>7%</t>
        </is>
      </c>
      <c r="F183" s="1561" t="inlineStr">
        <is>
          <t>8%</t>
        </is>
      </c>
      <c r="G183" s="1063" t="inlineStr">
        <is>
          <t>9%</t>
        </is>
      </c>
      <c r="H183" s="1561" t="inlineStr">
        <is>
          <t>10%</t>
        </is>
      </c>
      <c r="I183" s="1561" t="inlineStr">
        <is>
          <t>11%</t>
        </is>
      </c>
      <c r="J183" s="1561" t="inlineStr">
        <is>
          <t>12%</t>
        </is>
      </c>
      <c r="K183" s="1561" t="inlineStr">
        <is>
          <t>13%</t>
        </is>
      </c>
      <c r="L183" s="1063" t="inlineStr">
        <is>
          <t>14%</t>
        </is>
      </c>
      <c r="M183" s="1040" t="inlineStr">
        <is>
          <t>15%</t>
        </is>
      </c>
      <c r="N183" s="11" t="n"/>
    </row>
    <row r="184">
      <c r="A184" s="565" t="inlineStr"/>
    </row>
    <row r="185">
      <c r="A185" s="386" t="inlineStr">
        <is>
          <t>矿洞boss</t>
        </is>
      </c>
      <c r="B185" s="227" t="inlineStr">
        <is>
          <t>1</t>
        </is>
      </c>
      <c r="C185" s="227" t="inlineStr">
        <is>
          <t>2</t>
        </is>
      </c>
      <c r="D185" s="227" t="inlineStr">
        <is>
          <t>3</t>
        </is>
      </c>
      <c r="E185" s="227" t="inlineStr">
        <is>
          <t>4</t>
        </is>
      </c>
      <c r="F185" s="227" t="inlineStr">
        <is>
          <t>5</t>
        </is>
      </c>
      <c r="G185" s="227" t="inlineStr">
        <is>
          <t>6</t>
        </is>
      </c>
      <c r="H185" s="227" t="inlineStr">
        <is>
          <t>7</t>
        </is>
      </c>
      <c r="I185" s="227" t="inlineStr">
        <is>
          <t>8</t>
        </is>
      </c>
      <c r="J185" s="227" t="inlineStr">
        <is>
          <t>9</t>
        </is>
      </c>
      <c r="K185" s="227" t="inlineStr">
        <is>
          <t>10</t>
        </is>
      </c>
      <c r="L185" s="206" t="inlineStr">
        <is>
          <t>备注</t>
        </is>
      </c>
      <c r="M185" s="56" t="n"/>
      <c r="N185" s="56" t="n"/>
      <c r="O185" s="56" t="n"/>
    </row>
    <row r="186" ht="24" customHeight="1">
      <c r="A186" s="1082" t="inlineStr">
        <is>
          <t>名称</t>
        </is>
      </c>
      <c r="B186" s="558" t="inlineStr">
        <is>
          <t>花妖</t>
        </is>
      </c>
      <c r="C186" s="566" t="inlineStr">
        <is>
          <t>树精</t>
        </is>
      </c>
      <c r="D186" s="566" t="inlineStr">
        <is>
          <t>蝴蝶</t>
        </is>
      </c>
      <c r="E186" s="566" t="inlineStr">
        <is>
          <t>毒蝎</t>
        </is>
      </c>
      <c r="F186" s="566" t="inlineStr">
        <is>
          <t>小猴子</t>
        </is>
      </c>
      <c r="G186" s="566" t="inlineStr">
        <is>
          <t>野狼</t>
        </is>
      </c>
      <c r="H186" s="566" t="inlineStr">
        <is>
          <t>白象</t>
        </is>
      </c>
      <c r="I186" s="566" t="inlineStr">
        <is>
          <t>黑熊</t>
        </is>
      </c>
      <c r="J186" s="566" t="inlineStr">
        <is>
          <t>巨雕</t>
        </is>
      </c>
      <c r="K186" s="684" t="inlineStr">
        <is>
          <t>田伯光</t>
        </is>
      </c>
      <c r="L186" s="1562" t="inlineStr">
        <is>
          <t>数据基于十级帮的一层简单矿洞</t>
        </is>
      </c>
    </row>
    <row r="187">
      <c r="A187" s="742" t="inlineStr">
        <is>
          <t>血量</t>
        </is>
      </c>
      <c r="B187" s="82" t="inlineStr">
        <is>
          <t>274120</t>
        </is>
      </c>
      <c r="C187" s="83" t="inlineStr">
        <is>
          <t>685300</t>
        </is>
      </c>
      <c r="D187" s="83" t="inlineStr">
        <is>
          <t>332860</t>
        </is>
      </c>
      <c r="E187" s="83" t="inlineStr">
        <is>
          <t>832150</t>
        </is>
      </c>
      <c r="F187" s="83" t="inlineStr">
        <is>
          <t>391600</t>
        </is>
      </c>
      <c r="G187" s="83" t="inlineStr">
        <is>
          <t>979000</t>
        </is>
      </c>
      <c r="H187" s="83" t="inlineStr">
        <is>
          <t>450340</t>
        </is>
      </c>
      <c r="I187" s="83" t="inlineStr">
        <is>
          <t>1125850</t>
        </is>
      </c>
      <c r="J187" s="83" t="inlineStr">
        <is>
          <t>509080</t>
        </is>
      </c>
      <c r="K187" s="222" t="inlineStr">
        <is>
          <t>1272700</t>
        </is>
      </c>
      <c r="L187" s="11" t="n"/>
    </row>
    <row r="188">
      <c r="A188" s="54" t="n"/>
      <c r="B188" s="89" t="inlineStr">
        <is>
          <t>411180</t>
        </is>
      </c>
      <c r="C188" s="91" t="inlineStr">
        <is>
          <t>boss</t>
        </is>
      </c>
      <c r="D188" s="90" t="inlineStr">
        <is>
          <t>499290</t>
        </is>
      </c>
      <c r="E188" s="91" t="inlineStr">
        <is>
          <t>boss</t>
        </is>
      </c>
      <c r="F188" s="90" t="inlineStr">
        <is>
          <t>587400</t>
        </is>
      </c>
      <c r="G188" s="91" t="inlineStr">
        <is>
          <t>boss</t>
        </is>
      </c>
      <c r="H188" s="90" t="inlineStr">
        <is>
          <t>675510</t>
        </is>
      </c>
      <c r="I188" s="91" t="inlineStr">
        <is>
          <t>boss</t>
        </is>
      </c>
      <c r="J188" s="90" t="inlineStr">
        <is>
          <t>763620</t>
        </is>
      </c>
      <c r="K188" s="692" t="inlineStr">
        <is>
          <t>boss</t>
        </is>
      </c>
      <c r="L188" s="11" t="n"/>
    </row>
    <row r="189">
      <c r="A189" s="565" t="inlineStr"/>
    </row>
    <row r="190">
      <c r="A190" s="308" t="inlineStr">
        <is>
          <t>活动技巧</t>
        </is>
      </c>
      <c r="B190" s="1563" t="inlineStr">
        <is>
          <t>尽可能低消耗获取高收益的技巧和注意事项（红字处为需要注意的重点数值）</t>
        </is>
      </c>
      <c r="C190" s="56" t="n"/>
      <c r="D190" s="56" t="n"/>
      <c r="E190" s="56" t="n"/>
      <c r="F190" s="56" t="n"/>
      <c r="G190" s="56" t="n"/>
      <c r="H190" s="56" t="n"/>
      <c r="I190" s="56" t="n"/>
      <c r="J190" s="56" t="n"/>
      <c r="K190" s="56" t="n"/>
      <c r="L190" s="56" t="n"/>
      <c r="M190" s="56" t="n"/>
      <c r="N190" s="56" t="n"/>
      <c r="O190" s="57" t="n"/>
    </row>
    <row r="191">
      <c r="A191" s="364" t="inlineStr">
        <is>
          <t>打斗神塔</t>
        </is>
      </c>
      <c r="B191" s="542" t="inlineStr">
        <is>
          <t>多倍活动开始前一天免费次数只打1层。活动期间，周日和周四两个时间点留意次数。若黄历无斗神塔增益，就只打1层，留到第二天可能有翻倍。</t>
        </is>
      </c>
      <c r="C191" s="158" t="n"/>
      <c r="D191" s="158" t="n"/>
      <c r="E191" s="158" t="n"/>
      <c r="F191" s="158" t="n"/>
      <c r="G191" s="158" t="n"/>
      <c r="H191" s="158" t="n"/>
      <c r="I191" s="158" t="n"/>
      <c r="J191" s="158" t="n"/>
      <c r="K191" s="158" t="n"/>
      <c r="L191" s="158" t="n"/>
      <c r="M191" s="158" t="n"/>
      <c r="N191" s="158" t="n"/>
      <c r="O191" s="159" t="n"/>
    </row>
    <row r="192">
      <c r="A192" s="305" t="inlineStr">
        <is>
          <t>镖行天下</t>
        </is>
      </c>
      <c r="B192" s="172" t="inlineStr">
        <is>
          <t>多倍活动开始前一天只押镖不收取。3倍活动期间，刷不到温良恭，就召唤盛秋月，相当于1000斗豆买3800斗豆材料（按5折活动价折算）。</t>
        </is>
      </c>
      <c r="C192" s="129" t="n"/>
      <c r="D192" s="129" t="n"/>
      <c r="E192" s="129" t="n"/>
      <c r="F192" s="129" t="n"/>
      <c r="G192" s="129" t="n"/>
      <c r="H192" s="129" t="n"/>
      <c r="I192" s="129" t="n"/>
      <c r="J192" s="129" t="n"/>
      <c r="K192" s="129" t="n"/>
      <c r="L192" s="129" t="n"/>
      <c r="M192" s="129" t="n"/>
      <c r="N192" s="129" t="n"/>
      <c r="O192" s="162" t="n"/>
    </row>
    <row r="193">
      <c r="A193" s="305" t="inlineStr">
        <is>
          <t>画卷迷踪</t>
        </is>
      </c>
      <c r="B193" s="172" t="inlineStr">
        <is>
          <t>铁匠铺没满的新号，征战书够就每日多刷1轮，保底留20个别动，保证多倍活动期间也能刷满。如实在紧缺，十二宫可兑换征战书。</t>
        </is>
      </c>
      <c r="C193" s="129" t="n"/>
      <c r="D193" s="129" t="n"/>
      <c r="E193" s="129" t="n"/>
      <c r="F193" s="129" t="n"/>
      <c r="G193" s="129" t="n"/>
      <c r="H193" s="129" t="n"/>
      <c r="I193" s="129" t="n"/>
      <c r="J193" s="129" t="n"/>
      <c r="K193" s="129" t="n"/>
      <c r="L193" s="129" t="n"/>
      <c r="M193" s="129" t="n"/>
      <c r="N193" s="129" t="n"/>
      <c r="O193" s="162" t="n"/>
    </row>
    <row r="194">
      <c r="A194" s="305" t="inlineStr">
        <is>
          <t>江湖长梦</t>
        </is>
      </c>
      <c r="B194" s="172" t="inlineStr">
        <is>
          <t>限时副本重新开放可再次领取首通奖励，其入场券一般在驿站活动、活跃礼包、日常任务产出，注意在当周更新后及结束日更新前领取。</t>
        </is>
      </c>
      <c r="C194" s="129" t="n"/>
      <c r="D194" s="129" t="n"/>
      <c r="E194" s="129" t="n"/>
      <c r="F194" s="129" t="n"/>
      <c r="G194" s="129" t="n"/>
      <c r="H194" s="129" t="n"/>
      <c r="I194" s="129" t="n"/>
      <c r="J194" s="129" t="n"/>
      <c r="K194" s="129" t="n"/>
      <c r="L194" s="129" t="n"/>
      <c r="M194" s="129" t="n"/>
      <c r="N194" s="129" t="n"/>
      <c r="O194" s="162" t="n"/>
    </row>
    <row r="195">
      <c r="A195" s="305" t="inlineStr">
        <is>
          <t>活跃礼包</t>
        </is>
      </c>
      <c r="B195" s="172" t="inlineStr">
        <is>
          <t>关注每周更新公告，如果有活动是周四更新后在活跃礼包加入额外奖励，例如九宫宝库、客栈对酒、节日徽章，就留到更新后再领取活跃礼包。</t>
        </is>
      </c>
      <c r="C195" s="129" t="n"/>
      <c r="D195" s="129" t="n"/>
      <c r="E195" s="129" t="n"/>
      <c r="F195" s="129" t="n"/>
      <c r="G195" s="129" t="n"/>
      <c r="H195" s="129" t="n"/>
      <c r="I195" s="129" t="n"/>
      <c r="J195" s="129" t="n"/>
      <c r="K195" s="129" t="n"/>
      <c r="L195" s="129" t="n"/>
      <c r="M195" s="129" t="n"/>
      <c r="N195" s="129" t="n"/>
      <c r="O195" s="162" t="n"/>
    </row>
    <row r="196">
      <c r="A196" s="305" t="inlineStr">
        <is>
          <t>日常任务</t>
        </is>
      </c>
      <c r="B196" s="172" t="inlineStr">
        <is>
          <t>被切磋5次任务：在体力不足且关闭自动用药状态下，挑战5次心魔即可无消耗完成；提升3次助阵任务：数量手动改为0，提升3次即可无消耗完成。</t>
        </is>
      </c>
      <c r="C196" s="129" t="n"/>
      <c r="D196" s="129" t="n"/>
      <c r="E196" s="129" t="n"/>
      <c r="F196" s="129" t="n"/>
      <c r="G196" s="129" t="n"/>
      <c r="H196" s="129" t="n"/>
      <c r="I196" s="129" t="n"/>
      <c r="J196" s="129" t="n"/>
      <c r="K196" s="129" t="n"/>
      <c r="L196" s="129" t="n"/>
      <c r="M196" s="129" t="n"/>
      <c r="N196" s="129" t="n"/>
      <c r="O196" s="162" t="n"/>
    </row>
    <row r="197">
      <c r="A197" s="305" t="inlineStr">
        <is>
          <t>积分商店</t>
        </is>
      </c>
      <c r="B197" s="172" t="inlineStr">
        <is>
          <t>部分材料商店共用每日兑换总上限40w积分，仅包括问鼎天下/群雄逐鹿/镖行天下/粮草掠夺/踢馆/矿洞/祭坛/会武/幻境/邀请赛/十二宫/魂珠碎片合成。</t>
        </is>
      </c>
      <c r="C197" s="129" t="n"/>
      <c r="D197" s="129" t="n"/>
      <c r="E197" s="129" t="n"/>
      <c r="F197" s="129" t="n"/>
      <c r="G197" s="129" t="n"/>
      <c r="H197" s="129" t="n"/>
      <c r="I197" s="129" t="n"/>
      <c r="J197" s="129" t="n"/>
      <c r="K197" s="129" t="n"/>
      <c r="L197" s="129" t="n"/>
      <c r="M197" s="129" t="n"/>
      <c r="N197" s="129" t="n"/>
      <c r="O197" s="162" t="n"/>
    </row>
    <row r="198">
      <c r="A198" s="305" t="inlineStr">
        <is>
          <t>六门会武</t>
        </is>
      </c>
      <c r="B198" s="172" t="inlineStr">
        <is>
          <t>周一到周三，每日换1本试练书，多打1轮，收益超过消耗的积分。每日从会武商店兑换道具的总上限为100个，因此尽量在平时养成兑换习惯。</t>
        </is>
      </c>
      <c r="C198" s="129" t="n"/>
      <c r="D198" s="129" t="n"/>
      <c r="E198" s="129" t="n"/>
      <c r="F198" s="129" t="n"/>
      <c r="G198" s="129" t="n"/>
      <c r="H198" s="129" t="n"/>
      <c r="I198" s="129" t="n"/>
      <c r="J198" s="129" t="n"/>
      <c r="K198" s="129" t="n"/>
      <c r="L198" s="129" t="n"/>
      <c r="M198" s="129" t="n"/>
      <c r="N198" s="129" t="n"/>
      <c r="O198" s="162" t="n"/>
    </row>
    <row r="199">
      <c r="A199" s="305" t="inlineStr">
        <is>
          <t>门派邀请</t>
        </is>
      </c>
      <c r="B199" s="172" t="inlineStr">
        <is>
          <t>每日换1个门派高香和1个门派战书，周三到周日额外换5个门派战书，如果基础心法已全满则不用再换门派战书。炼气石和门派强化书每日兑换上限为各20个。</t>
        </is>
      </c>
      <c r="C199" s="129" t="n"/>
      <c r="D199" s="129" t="n"/>
      <c r="E199" s="129" t="n"/>
      <c r="F199" s="129" t="n"/>
      <c r="G199" s="129" t="n"/>
      <c r="H199" s="129" t="n"/>
      <c r="I199" s="129" t="n"/>
      <c r="J199" s="129" t="n"/>
      <c r="K199" s="129" t="n"/>
      <c r="L199" s="129" t="n"/>
      <c r="M199" s="129" t="n"/>
      <c r="N199" s="129" t="n"/>
      <c r="O199" s="162" t="n"/>
    </row>
    <row r="200">
      <c r="A200" s="305" t="inlineStr">
        <is>
          <t>打竞技场</t>
        </is>
      </c>
      <c r="B200" s="172" t="inlineStr">
        <is>
          <t>每日必兑换河图洛书到上限10本。注意每月25号至少留1200竞技点，保证有足够库存用于停赛期间继续换满河图洛书。</t>
        </is>
      </c>
      <c r="C200" s="129" t="n"/>
      <c r="D200" s="129" t="n"/>
      <c r="E200" s="129" t="n"/>
      <c r="F200" s="129" t="n"/>
      <c r="G200" s="129" t="n"/>
      <c r="H200" s="129" t="n"/>
      <c r="I200" s="129" t="n"/>
      <c r="J200" s="129" t="n"/>
      <c r="K200" s="129" t="n"/>
      <c r="L200" s="129" t="n"/>
      <c r="M200" s="129" t="n"/>
      <c r="N200" s="129" t="n"/>
      <c r="O200" s="162" t="n"/>
    </row>
    <row r="201">
      <c r="A201" s="305" t="inlineStr">
        <is>
          <t>问鼎天下</t>
        </is>
      </c>
      <c r="B201" s="172" t="inlineStr">
        <is>
          <t>积分收益最大是打4次打1级失败+1次打3级获胜，每天270分。淘汰赛及排位赛奖励详见“收益统计”页。灵兽碎片每日兑换上限为各10个。</t>
        </is>
      </c>
      <c r="C201" s="129" t="n"/>
      <c r="D201" s="129" t="n"/>
      <c r="E201" s="129" t="n"/>
      <c r="F201" s="129" t="n"/>
      <c r="G201" s="129" t="n"/>
      <c r="H201" s="129" t="n"/>
      <c r="I201" s="129" t="n"/>
      <c r="J201" s="129" t="n"/>
      <c r="K201" s="129" t="n"/>
      <c r="L201" s="129" t="n"/>
      <c r="M201" s="129" t="n"/>
      <c r="N201" s="129" t="n"/>
      <c r="O201" s="162" t="n"/>
    </row>
    <row r="202">
      <c r="A202" s="305" t="inlineStr">
        <is>
          <t>帮派踢馆</t>
        </is>
      </c>
      <c r="B202" s="172" t="inlineStr">
        <is>
          <t>抽完高倍次数必带药打，其它次数根据自身实力和属性药库存看情况。别漏领排行奖励，每周五晚10点10分后即可领取。</t>
        </is>
      </c>
      <c r="C202" s="129" t="n"/>
      <c r="D202" s="129" t="n"/>
      <c r="E202" s="129" t="n"/>
      <c r="F202" s="129" t="n"/>
      <c r="G202" s="129" t="n"/>
      <c r="H202" s="129" t="n"/>
      <c r="I202" s="129" t="n"/>
      <c r="J202" s="129" t="n"/>
      <c r="K202" s="129" t="n"/>
      <c r="L202" s="129" t="n"/>
      <c r="M202" s="129" t="n"/>
      <c r="N202" s="129" t="n"/>
      <c r="O202" s="162" t="n"/>
    </row>
    <row r="203">
      <c r="A203" s="305" t="inlineStr">
        <is>
          <t>帮派祭坛</t>
        </is>
      </c>
      <c r="B203" s="172" t="inlineStr">
        <is>
          <t>掠夺和偷取时选择宣战帮派得双倍积分。每日买5张转转券，平均价值相当于5折买奥秘元素，甚至更值。</t>
        </is>
      </c>
      <c r="C203" s="129" t="n"/>
      <c r="D203" s="129" t="n"/>
      <c r="E203" s="129" t="n"/>
      <c r="F203" s="129" t="n"/>
      <c r="G203" s="129" t="n"/>
      <c r="H203" s="129" t="n"/>
      <c r="I203" s="129" t="n"/>
      <c r="J203" s="129" t="n"/>
      <c r="K203" s="129" t="n"/>
      <c r="L203" s="129" t="n"/>
      <c r="M203" s="129" t="n"/>
      <c r="N203" s="129" t="n"/>
      <c r="O203" s="162" t="n"/>
    </row>
    <row r="204">
      <c r="A204" s="305" t="inlineStr">
        <is>
          <t>帮派远征</t>
        </is>
      </c>
      <c r="B204" s="172" t="inlineStr">
        <is>
          <t>可通过领奖复活。举例：节点1战死，帮派通关打节点2时，领节点1奖励后复活；节点1战死，帮派打到节点3时，领节点1奖励不能复活，领节点2才行。</t>
        </is>
      </c>
      <c r="C204" s="129" t="n"/>
      <c r="D204" s="129" t="n"/>
      <c r="E204" s="129" t="n"/>
      <c r="F204" s="129" t="n"/>
      <c r="G204" s="129" t="n"/>
      <c r="H204" s="129" t="n"/>
      <c r="I204" s="129" t="n"/>
      <c r="J204" s="129" t="n"/>
      <c r="K204" s="129" t="n"/>
      <c r="L204" s="129" t="n"/>
      <c r="M204" s="129" t="n"/>
      <c r="N204" s="129" t="n"/>
      <c r="O204" s="162" t="n"/>
    </row>
    <row r="205">
      <c r="A205" s="305" t="inlineStr">
        <is>
          <t>斗豆月卡</t>
        </is>
      </c>
      <c r="B205" s="172" t="inlineStr">
        <is>
          <t>相当于210%返利的充值，是除斗豆年卡（1年1次，必买）外最优惠充值方式，建议持续购买。每日领取的斗豆建议用于买转转券和刷新门派任务。</t>
        </is>
      </c>
      <c r="C205" s="129" t="n"/>
      <c r="D205" s="129" t="n"/>
      <c r="E205" s="129" t="n"/>
      <c r="F205" s="129" t="n"/>
      <c r="G205" s="129" t="n"/>
      <c r="H205" s="129" t="n"/>
      <c r="I205" s="129" t="n"/>
      <c r="J205" s="129" t="n"/>
      <c r="K205" s="129" t="n"/>
      <c r="L205" s="129" t="n"/>
      <c r="M205" s="129" t="n"/>
      <c r="N205" s="129" t="n"/>
      <c r="O205" s="162" t="n"/>
    </row>
    <row r="206">
      <c r="A206" s="305" t="inlineStr">
        <is>
          <t>登录有礼</t>
        </is>
      </c>
      <c r="B206" s="172" t="inlineStr">
        <is>
          <t>只要活动第一天充值100斗豆，7个额外礼包能全部领完。首充未使用的鹅请勿参与，别在这里浪费首充返利机会。</t>
        </is>
      </c>
      <c r="C206" s="129" t="n"/>
      <c r="D206" s="129" t="n"/>
      <c r="E206" s="129" t="n"/>
      <c r="F206" s="129" t="n"/>
      <c r="G206" s="129" t="n"/>
      <c r="H206" s="129" t="n"/>
      <c r="I206" s="129" t="n"/>
      <c r="J206" s="129" t="n"/>
      <c r="K206" s="129" t="n"/>
      <c r="L206" s="129" t="n"/>
      <c r="M206" s="129" t="n"/>
      <c r="N206" s="129" t="n"/>
      <c r="O206" s="162" t="n"/>
    </row>
    <row r="207">
      <c r="A207" s="305" t="inlineStr">
        <is>
          <t>幸运转盘</t>
        </is>
      </c>
      <c r="B207" s="172" t="inlineStr">
        <is>
          <t>只要活动第一天充值100斗豆，一整周都能额外抽奖1次。首充未使用的鹅请勿参与，别在这里浪费首充返利机会。</t>
        </is>
      </c>
      <c r="C207" s="129" t="n"/>
      <c r="D207" s="129" t="n"/>
      <c r="E207" s="129" t="n"/>
      <c r="F207" s="129" t="n"/>
      <c r="G207" s="129" t="n"/>
      <c r="H207" s="129" t="n"/>
      <c r="I207" s="129" t="n"/>
      <c r="J207" s="129" t="n"/>
      <c r="K207" s="129" t="n"/>
      <c r="L207" s="129" t="n"/>
      <c r="M207" s="129" t="n"/>
      <c r="N207" s="129" t="n"/>
      <c r="O207" s="162" t="n"/>
    </row>
    <row r="208">
      <c r="A208" s="305" t="inlineStr">
        <is>
          <t>兑换礼包</t>
        </is>
      </c>
      <c r="B208" s="172" t="inlineStr">
        <is>
          <t>手机乐斗每日鹅币商店旁，为一次性活动，几个层次礼包需分批次充值，总花费约20鹅币。配合登录有礼、幸运转盘活动充值，迟早能拿完礼包。</t>
        </is>
      </c>
      <c r="C208" s="129" t="n"/>
      <c r="D208" s="129" t="n"/>
      <c r="E208" s="129" t="n"/>
      <c r="F208" s="129" t="n"/>
      <c r="G208" s="129" t="n"/>
      <c r="H208" s="129" t="n"/>
      <c r="I208" s="129" t="n"/>
      <c r="J208" s="129" t="n"/>
      <c r="K208" s="129" t="n"/>
      <c r="L208" s="129" t="n"/>
      <c r="M208" s="129" t="n"/>
      <c r="N208" s="129" t="n"/>
      <c r="O208" s="162" t="n"/>
    </row>
    <row r="209">
      <c r="A209" s="305" t="inlineStr">
        <is>
          <t>九宫宝库</t>
        </is>
      </c>
      <c r="B209" s="172" t="inlineStr">
        <is>
          <t>建议刷出5级魂珠再抽空宝库最为划算，如果不缺魂珠再选择徽章符文石或神装之灵。如果出现4级魂珠*2，则该奖励必定是倒数第2个开出。</t>
        </is>
      </c>
      <c r="C209" s="129" t="n"/>
      <c r="D209" s="129" t="n"/>
      <c r="E209" s="129" t="n"/>
      <c r="F209" s="129" t="n"/>
      <c r="G209" s="129" t="n"/>
      <c r="H209" s="129" t="n"/>
      <c r="I209" s="129" t="n"/>
      <c r="J209" s="129" t="n"/>
      <c r="K209" s="129" t="n"/>
      <c r="L209" s="129" t="n"/>
      <c r="M209" s="129" t="n"/>
      <c r="N209" s="129" t="n"/>
      <c r="O209" s="162" t="n"/>
    </row>
    <row r="210">
      <c r="A210" s="305" t="inlineStr">
        <is>
          <t>黄金招财</t>
        </is>
      </c>
      <c r="B210" s="172" t="inlineStr">
        <is>
          <t>只有抽到黄金卷轴较亏，其它都还算值 。建议每波活动只抽2~5次，一般都能得1~2碎片，几波活动累积10个即可合成5星许愿卡。</t>
        </is>
      </c>
      <c r="C210" s="129" t="n"/>
      <c r="D210" s="129" t="n"/>
      <c r="E210" s="129" t="n"/>
      <c r="F210" s="129" t="n"/>
      <c r="G210" s="129" t="n"/>
      <c r="H210" s="129" t="n"/>
      <c r="I210" s="129" t="n"/>
      <c r="J210" s="129" t="n"/>
      <c r="K210" s="129" t="n"/>
      <c r="L210" s="129" t="n"/>
      <c r="M210" s="129" t="n"/>
      <c r="N210" s="129" t="n"/>
      <c r="O210" s="162" t="n"/>
    </row>
    <row r="211">
      <c r="A211" s="305" t="inlineStr">
        <is>
          <t>佣兵特惠</t>
        </is>
      </c>
      <c r="B211" s="172" t="inlineStr">
        <is>
          <t>需要特定佣兵碎片，买碎片中礼包最划算，详见“活动记录”页佣兵商城表。需要天赋丹则优先选择佣兵预定。</t>
        </is>
      </c>
      <c r="C211" s="129" t="n"/>
      <c r="D211" s="129" t="n"/>
      <c r="E211" s="129" t="n"/>
      <c r="F211" s="129" t="n"/>
      <c r="G211" s="129" t="n"/>
      <c r="H211" s="129" t="n"/>
      <c r="I211" s="129" t="n"/>
      <c r="J211" s="129" t="n"/>
      <c r="K211" s="129" t="n"/>
      <c r="L211" s="129" t="n"/>
      <c r="M211" s="129" t="n"/>
      <c r="N211" s="129" t="n"/>
      <c r="O211" s="162" t="n"/>
    </row>
    <row r="212">
      <c r="A212" s="305" t="inlineStr">
        <is>
          <t>佣兵预定</t>
        </is>
      </c>
      <c r="B212" s="172" t="inlineStr">
        <is>
          <t>需要天赋丹这里最划算，还可顺便获取佣兵特惠未出售的佣兵，可用于激活助阵。注意预定后按时领取礼包。</t>
        </is>
      </c>
      <c r="C212" s="129" t="n"/>
      <c r="D212" s="129" t="n"/>
      <c r="E212" s="129" t="n"/>
      <c r="F212" s="129" t="n"/>
      <c r="G212" s="129" t="n"/>
      <c r="H212" s="129" t="n"/>
      <c r="I212" s="129" t="n"/>
      <c r="J212" s="129" t="n"/>
      <c r="K212" s="129" t="n"/>
      <c r="L212" s="129" t="n"/>
      <c r="M212" s="129" t="n"/>
      <c r="N212" s="129" t="n"/>
      <c r="O212" s="162" t="n"/>
    </row>
    <row r="213">
      <c r="A213" s="305" t="inlineStr">
        <is>
          <t>神将月卡</t>
        </is>
      </c>
      <c r="B213" s="172" t="inlineStr">
        <is>
          <t>如需补神将，留意月底公告，遇所需双倍碎片必买，99鹅币可得48碎片。注意在月初1/2号及时购买。</t>
        </is>
      </c>
      <c r="C213" s="129" t="n"/>
      <c r="D213" s="129" t="n"/>
      <c r="E213" s="129" t="n"/>
      <c r="F213" s="129" t="n"/>
      <c r="G213" s="129" t="n"/>
      <c r="H213" s="129" t="n"/>
      <c r="I213" s="129" t="n"/>
      <c r="J213" s="129" t="n"/>
      <c r="K213" s="129" t="n"/>
      <c r="L213" s="129" t="n"/>
      <c r="M213" s="129" t="n"/>
      <c r="N213" s="129" t="n"/>
      <c r="O213" s="162" t="n"/>
    </row>
    <row r="214">
      <c r="A214" s="367" t="inlineStr">
        <is>
          <t>达人六折</t>
        </is>
      </c>
      <c r="B214" s="359" t="inlineStr">
        <is>
          <t>达人续费必趁6折买，可用斗币白嫖，尽量直接买达人年卡，性价比最高。</t>
        </is>
      </c>
      <c r="C214" s="135" t="n"/>
      <c r="D214" s="135" t="n"/>
      <c r="E214" s="135" t="n"/>
      <c r="F214" s="135" t="n"/>
      <c r="G214" s="135" t="n"/>
      <c r="H214" s="135" t="n"/>
      <c r="I214" s="135" t="n"/>
      <c r="J214" s="135" t="n"/>
      <c r="K214" s="135" t="n"/>
      <c r="L214" s="135" t="n"/>
      <c r="M214" s="135" t="n"/>
      <c r="N214" s="135" t="n"/>
      <c r="O214" s="190" t="n"/>
    </row>
    <row r="215">
      <c r="A215" s="373" t="inlineStr"/>
      <c r="B215" s="3" t="n"/>
      <c r="C215" s="3" t="n"/>
      <c r="D215" s="3" t="n"/>
      <c r="E215" s="3" t="n"/>
      <c r="F215" s="3" t="n"/>
      <c r="G215" s="3" t="n"/>
      <c r="H215" s="3" t="n"/>
      <c r="I215" s="3" t="n"/>
      <c r="J215" s="3" t="n"/>
      <c r="K215" s="3" t="n"/>
      <c r="L215" s="3" t="n"/>
      <c r="M215" s="3" t="n"/>
      <c r="N215" s="3" t="n"/>
      <c r="O215" s="3" t="n"/>
    </row>
    <row r="216">
      <c r="A216" s="308" t="inlineStr">
        <is>
          <t>名称</t>
        </is>
      </c>
      <c r="B216" s="1563" t="inlineStr">
        <is>
          <t>相关概念及隐藏机制解析（仅供参考，红字处为笔者个人结论，非官方解释，不保证绝对正确，其余内容也可能因乐斗版本调整而不再适用）</t>
        </is>
      </c>
      <c r="C216" s="56" t="n"/>
      <c r="D216" s="56" t="n"/>
      <c r="E216" s="56" t="n"/>
      <c r="F216" s="56" t="n"/>
      <c r="G216" s="56" t="n"/>
      <c r="H216" s="56" t="n"/>
      <c r="I216" s="56" t="n"/>
      <c r="J216" s="56" t="n"/>
      <c r="K216" s="56" t="n"/>
      <c r="L216" s="56" t="n"/>
      <c r="M216" s="56" t="n"/>
      <c r="N216" s="56" t="n"/>
      <c r="O216" s="57" t="n"/>
    </row>
    <row r="217">
      <c r="A217" s="476" t="inlineStr">
        <is>
          <t>回合</t>
        </is>
      </c>
      <c r="B217" s="184" t="inlineStr">
        <is>
          <t>未被控制情况下，双方各自出手1轮即算1回合，上限25回合（手机端回合显示不准确）。每轮的主动出手可细分为起手/行动/收尾（这些名词均为笔者自定义，非官方名词）。</t>
        </is>
      </c>
      <c r="C217" s="158" t="n"/>
      <c r="D217" s="158" t="n"/>
      <c r="E217" s="158" t="n"/>
      <c r="F217" s="158" t="n"/>
      <c r="G217" s="158" t="n"/>
      <c r="H217" s="158" t="n"/>
      <c r="I217" s="158" t="n"/>
      <c r="J217" s="158" t="n"/>
      <c r="K217" s="158" t="n"/>
      <c r="L217" s="158" t="n"/>
      <c r="M217" s="158" t="n"/>
      <c r="N217" s="158" t="n"/>
      <c r="O217" s="159" t="n"/>
    </row>
    <row r="218">
      <c r="A218" s="476" t="inlineStr">
        <is>
          <t>起手</t>
        </is>
      </c>
      <c r="B218" s="184" t="inlineStr">
        <is>
          <t>被限制部分触发，被忽略无法触发。特指奥义技能和战斗佣兵的出手。状态佣兵/斗技/场景技/中毒在起手前触发（不受任何控制影响）。起手期间可能被格挡/反弹。</t>
        </is>
      </c>
      <c r="C218" s="158" t="n"/>
      <c r="D218" s="158" t="n"/>
      <c r="E218" s="158" t="n"/>
      <c r="F218" s="158" t="n"/>
      <c r="G218" s="158" t="n"/>
      <c r="H218" s="158" t="n"/>
      <c r="I218" s="158" t="n"/>
      <c r="J218" s="158" t="n"/>
      <c r="K218" s="158" t="n"/>
      <c r="L218" s="158" t="n"/>
      <c r="M218" s="158" t="n"/>
      <c r="N218" s="158" t="n"/>
      <c r="O218" s="159" t="n"/>
    </row>
    <row r="219">
      <c r="A219" s="476" t="inlineStr">
        <is>
          <t>行动</t>
        </is>
      </c>
      <c r="B219" s="184" t="inlineStr">
        <is>
          <t>被限制无法触发，被忽略无法触发。包括武器/技能/空手的随机一次行动，连击/追击/多次投掷都属于同一回合内的行动。行动期间可能被格挡/反弹/反击。</t>
        </is>
      </c>
      <c r="C219" s="158" t="n"/>
      <c r="D219" s="158" t="n"/>
      <c r="E219" s="158" t="n"/>
      <c r="F219" s="158" t="n"/>
      <c r="G219" s="158" t="n"/>
      <c r="H219" s="158" t="n"/>
      <c r="I219" s="158" t="n"/>
      <c r="J219" s="158" t="n"/>
      <c r="K219" s="158" t="n"/>
      <c r="L219" s="158" t="n"/>
      <c r="M219" s="158" t="n"/>
      <c r="N219" s="158" t="n"/>
      <c r="O219" s="159" t="n"/>
    </row>
    <row r="220">
      <c r="A220" s="476" t="inlineStr">
        <is>
          <t>收尾</t>
        </is>
      </c>
      <c r="B220" s="184" t="inlineStr">
        <is>
          <t>被限制可能触发，被忽略无法触发。特指门派武器/门派主动技能的出手，需满足触发条件或概率。详见下方“限制详解”表。收尾期间只可能被佣兵反弹。</t>
        </is>
      </c>
      <c r="C220" s="158" t="n"/>
      <c r="D220" s="158" t="n"/>
      <c r="E220" s="158" t="n"/>
      <c r="F220" s="158" t="n"/>
      <c r="G220" s="158" t="n"/>
      <c r="H220" s="158" t="n"/>
      <c r="I220" s="158" t="n"/>
      <c r="J220" s="158" t="n"/>
      <c r="K220" s="158" t="n"/>
      <c r="L220" s="158" t="n"/>
      <c r="M220" s="158" t="n"/>
      <c r="N220" s="158" t="n"/>
      <c r="O220" s="159" t="n"/>
    </row>
    <row r="221">
      <c r="A221" s="476" t="inlineStr">
        <is>
          <t>控制</t>
        </is>
      </c>
      <c r="B221" s="184" t="inlineStr">
        <is>
          <t>包括限制和忽略，限制和忽略可叠加回合。相同回合触发的忽略先于限制生效，不同回合按先后顺序轮流生效。给对手造成伤害才能触发控制（例外情况详见伤害条目）。</t>
        </is>
      </c>
      <c r="C221" s="158" t="n"/>
      <c r="D221" s="158" t="n"/>
      <c r="E221" s="158" t="n"/>
      <c r="F221" s="158" t="n"/>
      <c r="G221" s="158" t="n"/>
      <c r="H221" s="158" t="n"/>
      <c r="I221" s="158" t="n"/>
      <c r="J221" s="158" t="n"/>
      <c r="K221" s="158" t="n"/>
      <c r="L221" s="158" t="n"/>
      <c r="M221" s="158" t="n"/>
      <c r="N221" s="158" t="n"/>
      <c r="O221" s="159" t="n"/>
    </row>
    <row r="222">
      <c r="A222" s="476" t="inlineStr">
        <is>
          <t>限制</t>
        </is>
      </c>
      <c r="B222" s="184" t="inlineStr">
        <is>
          <t>使对手在符合特定条件时无法行动。相同类型限制可叠加回合（连击除外），不同类型限制仅叠加效果不叠加回合，限制概率不受韧性影响。</t>
        </is>
      </c>
      <c r="C222" s="158" t="n"/>
      <c r="D222" s="158" t="n"/>
      <c r="E222" s="158" t="n"/>
      <c r="F222" s="158" t="n"/>
      <c r="G222" s="158" t="n"/>
      <c r="H222" s="158" t="n"/>
      <c r="I222" s="158" t="n"/>
      <c r="J222" s="158" t="n"/>
      <c r="K222" s="158" t="n"/>
      <c r="L222" s="158" t="n"/>
      <c r="M222" s="158" t="n"/>
      <c r="N222" s="158" t="n"/>
      <c r="O222" s="159" t="n"/>
    </row>
    <row r="223">
      <c r="A223" s="476" t="inlineStr">
        <is>
          <t>忽略</t>
        </is>
      </c>
      <c r="B223" s="184" t="inlineStr">
        <is>
          <t>使对手跳过回合内的所有主动行为。相同来源忽略不叠加回合（特指连击），不同来源忽略不叠加概率仅叠加回合，忽略概率会受韧性影响。</t>
        </is>
      </c>
      <c r="C223" s="158" t="n"/>
      <c r="D223" s="158" t="n"/>
      <c r="E223" s="158" t="n"/>
      <c r="F223" s="158" t="n"/>
      <c r="G223" s="158" t="n"/>
      <c r="H223" s="158" t="n"/>
      <c r="I223" s="158" t="n"/>
      <c r="J223" s="158" t="n"/>
      <c r="K223" s="158" t="n"/>
      <c r="L223" s="158" t="n"/>
      <c r="M223" s="158" t="n"/>
      <c r="N223" s="158" t="n"/>
      <c r="O223" s="159" t="n"/>
    </row>
    <row r="224">
      <c r="A224" s="476" t="inlineStr">
        <is>
          <t>韧性</t>
        </is>
      </c>
      <c r="B224" s="184" t="inlineStr">
        <is>
          <t>对所有来源的忽略同时减免概率。韧性是防御属性，抗韧性是攻击属性。攻方某一来源实际忽略概率=攻方忽略概率-（防方韧性-攻方抗韧性），括号内及最终结果最低取0。</t>
        </is>
      </c>
      <c r="C224" s="158" t="n"/>
      <c r="D224" s="158" t="n"/>
      <c r="E224" s="158" t="n"/>
      <c r="F224" s="158" t="n"/>
      <c r="G224" s="158" t="n"/>
      <c r="H224" s="158" t="n"/>
      <c r="I224" s="158" t="n"/>
      <c r="J224" s="158" t="n"/>
      <c r="K224" s="158" t="n"/>
      <c r="L224" s="158" t="n"/>
      <c r="M224" s="158" t="n"/>
      <c r="N224" s="158" t="n"/>
      <c r="O224" s="159" t="n"/>
    </row>
    <row r="225">
      <c r="A225" s="476" t="inlineStr">
        <is>
          <t>伤害</t>
        </is>
      </c>
      <c r="B225" s="184" t="inlineStr">
        <is>
          <t>被防方霸气护体/情比金坚/生存本能/神魔宝物/上古神佑/天神下凡减到0伤害时（减伤属性/门派技能/神魔护盾/钢铁侠导致的0伤害除外），攻方无法对防方造成控制效果。</t>
        </is>
      </c>
      <c r="C225" s="158" t="n"/>
      <c r="D225" s="158" t="n"/>
      <c r="E225" s="158" t="n"/>
      <c r="F225" s="158" t="n"/>
      <c r="G225" s="158" t="n"/>
      <c r="H225" s="158" t="n"/>
      <c r="I225" s="158" t="n"/>
      <c r="J225" s="158" t="n"/>
      <c r="K225" s="158" t="n"/>
      <c r="L225" s="158" t="n"/>
      <c r="M225" s="158" t="n"/>
      <c r="N225" s="158" t="n"/>
      <c r="O225" s="159" t="n"/>
    </row>
    <row r="226">
      <c r="A226" s="476" t="inlineStr">
        <is>
          <t>真伤</t>
        </is>
      </c>
      <c r="B226" s="184" t="inlineStr">
        <is>
          <t>可突破防方因为减伤属性/霸气护体/情比金坚/生存本能/神魔宝物导致的0伤害，靠保底伤害触发控制效果。一般无法突破上古神佑/天神下凡/门派技能/神魔护盾/钢铁侠。</t>
        </is>
      </c>
      <c r="C226" s="158" t="n"/>
      <c r="D226" s="158" t="n"/>
      <c r="E226" s="158" t="n"/>
      <c r="F226" s="158" t="n"/>
      <c r="G226" s="158" t="n"/>
      <c r="H226" s="158" t="n"/>
      <c r="I226" s="158" t="n"/>
      <c r="J226" s="158" t="n"/>
      <c r="K226" s="158" t="n"/>
      <c r="L226" s="158" t="n"/>
      <c r="M226" s="158" t="n"/>
      <c r="N226" s="158" t="n"/>
      <c r="O226" s="159" t="n"/>
    </row>
    <row r="227">
      <c r="A227" s="476" t="inlineStr">
        <is>
          <t>固伤</t>
        </is>
      </c>
      <c r="B227" s="184" t="inlineStr">
        <is>
          <t>攻方固定伤害＞防方固定减伤时，差值等同于真实伤害的效果和适用范围。攻方固定伤害＜防方固定减伤时，差值会对攻方每次伤害进行最终削减，雷霆/真伤/佣兵反弹除外。</t>
        </is>
      </c>
      <c r="C227" s="158" t="n"/>
      <c r="D227" s="158" t="n"/>
      <c r="E227" s="158" t="n"/>
      <c r="F227" s="158" t="n"/>
      <c r="G227" s="158" t="n"/>
      <c r="H227" s="158" t="n"/>
      <c r="I227" s="158" t="n"/>
      <c r="J227" s="158" t="n"/>
      <c r="K227" s="158" t="n"/>
      <c r="L227" s="158" t="n"/>
      <c r="M227" s="158" t="n"/>
      <c r="N227" s="158" t="n"/>
      <c r="O227" s="159" t="n"/>
    </row>
    <row r="228">
      <c r="A228" s="476" t="inlineStr">
        <is>
          <t>穿透</t>
        </is>
      </c>
      <c r="B228" s="184" t="inlineStr">
        <is>
          <t>按己方穿透和对手抗穿的差值，削弱对手的减伤值和减伤百分比。比如对手减伤为300/80%时，若穿透差为50%，减伤被削减到150/40%。穿透差超过100%则无视一切减伤。</t>
        </is>
      </c>
      <c r="C228" s="158" t="n"/>
      <c r="D228" s="158" t="n"/>
      <c r="E228" s="158" t="n"/>
      <c r="F228" s="158" t="n"/>
      <c r="G228" s="158" t="n"/>
      <c r="H228" s="158" t="n"/>
      <c r="I228" s="158" t="n"/>
      <c r="J228" s="158" t="n"/>
      <c r="K228" s="158" t="n"/>
      <c r="L228" s="158" t="n"/>
      <c r="M228" s="158" t="n"/>
      <c r="N228" s="158" t="n"/>
      <c r="O228" s="159" t="n"/>
    </row>
    <row r="229">
      <c r="A229" s="476" t="inlineStr">
        <is>
          <t>连击</t>
        </is>
      </c>
      <c r="B229" s="184" t="inlineStr">
        <is>
          <t>各个来源的连击不直接相加，等效总连击率可用“1-（1-连击率A）*（1-连击率B）……”计算。连击可以让忽略概率再次判定。非投掷武器触发连击=无视反弹。</t>
        </is>
      </c>
      <c r="C229" s="158" t="n"/>
      <c r="D229" s="158" t="n"/>
      <c r="E229" s="158" t="n"/>
      <c r="F229" s="158" t="n"/>
      <c r="G229" s="158" t="n"/>
      <c r="H229" s="158" t="n"/>
      <c r="I229" s="158" t="n"/>
      <c r="J229" s="158" t="n"/>
      <c r="K229" s="158" t="n"/>
      <c r="L229" s="158" t="n"/>
      <c r="M229" s="158" t="n"/>
      <c r="N229" s="158" t="n"/>
      <c r="O229" s="159" t="n"/>
    </row>
    <row r="230">
      <c r="A230" s="476" t="inlineStr">
        <is>
          <t>追击</t>
        </is>
      </c>
      <c r="B230" s="184" t="inlineStr">
        <is>
          <t>指使用武器技能后紧接再出手1次另外的武器/空手，且计为同一回合。该效果存在治疗/加成/护盾/雷霆/疾风步（需命中）/无影脚（4星起）中，斗神剑的追击天赋目前无效。</t>
        </is>
      </c>
      <c r="C230" s="158" t="n"/>
      <c r="D230" s="158" t="n"/>
      <c r="E230" s="158" t="n"/>
      <c r="F230" s="158" t="n"/>
      <c r="G230" s="158" t="n"/>
      <c r="H230" s="158" t="n"/>
      <c r="I230" s="158" t="n"/>
      <c r="J230" s="158" t="n"/>
      <c r="K230" s="158" t="n"/>
      <c r="L230" s="158" t="n"/>
      <c r="M230" s="158" t="n"/>
      <c r="N230" s="158" t="n"/>
      <c r="O230" s="159" t="n"/>
    </row>
    <row r="231">
      <c r="A231" s="476" t="inlineStr">
        <is>
          <t>格挡</t>
        </is>
      </c>
      <c r="B231" s="184" t="inlineStr">
        <is>
          <t>无视格挡和无视霸气都只包含霸气护体。霸气护体/情比金坚/生存本能/神魔宝物/门派技能是按攻击次数触发，天神下凡是按回合触发（投掷例外），该回合内免疫所有攻击。</t>
        </is>
      </c>
      <c r="C231" s="158" t="n"/>
      <c r="D231" s="158" t="n"/>
      <c r="E231" s="158" t="n"/>
      <c r="F231" s="158" t="n"/>
      <c r="G231" s="158" t="n"/>
      <c r="H231" s="158" t="n"/>
      <c r="I231" s="158" t="n"/>
      <c r="J231" s="158" t="n"/>
      <c r="K231" s="158" t="n"/>
      <c r="L231" s="158" t="n"/>
      <c r="M231" s="158" t="n"/>
      <c r="N231" s="158" t="n"/>
      <c r="O231" s="159" t="n"/>
    </row>
    <row r="232">
      <c r="A232" s="476" t="inlineStr">
        <is>
          <t>反弹</t>
        </is>
      </c>
      <c r="B232" s="184" t="inlineStr">
        <is>
          <t>无视大海和无视反弹都均包含大海无量/荆棘护甲/少林罗汉金身，金身的免伤和反弹是分开算的。大海无量有时会弹对手加血，表现为使对手再加1次血（应该属于bug）。</t>
        </is>
      </c>
      <c r="C232" s="158" t="n"/>
      <c r="D232" s="158" t="n"/>
      <c r="E232" s="158" t="n"/>
      <c r="F232" s="158" t="n"/>
      <c r="G232" s="158" t="n"/>
      <c r="H232" s="158" t="n"/>
      <c r="I232" s="158" t="n"/>
      <c r="J232" s="158" t="n"/>
      <c r="K232" s="158" t="n"/>
      <c r="L232" s="158" t="n"/>
      <c r="M232" s="158" t="n"/>
      <c r="N232" s="158" t="n"/>
      <c r="O232" s="159" t="n"/>
    </row>
    <row r="233">
      <c r="A233" s="476" t="inlineStr">
        <is>
          <t>反击</t>
        </is>
      </c>
      <c r="B233" s="184" t="inlineStr">
        <is>
          <t>武器反击时，通过专精武器栏/武器仙化/符石/神将附加的忽略装死和必中效果无效，只有武器本身自带的忽略装死和必中才有效。</t>
        </is>
      </c>
      <c r="C233" s="158" t="n"/>
      <c r="D233" s="158" t="n"/>
      <c r="E233" s="158" t="n"/>
      <c r="F233" s="158" t="n"/>
      <c r="G233" s="158" t="n"/>
      <c r="H233" s="158" t="n"/>
      <c r="I233" s="158" t="n"/>
      <c r="J233" s="158" t="n"/>
      <c r="K233" s="158" t="n"/>
      <c r="L233" s="158" t="n"/>
      <c r="M233" s="158" t="n"/>
      <c r="N233" s="158" t="n"/>
      <c r="O233" s="159" t="n"/>
    </row>
    <row r="234">
      <c r="A234" s="476" t="inlineStr">
        <is>
          <t>吸血</t>
        </is>
      </c>
      <c r="B234" s="184" t="inlineStr">
        <is>
          <t>1局最多触发3次嗜血技能，与暴击不会同时触发（必暴击武器除外），而其余吸血无此限制。各类吸血可同时触发并叠加吸血量。</t>
        </is>
      </c>
      <c r="C234" s="158" t="n"/>
      <c r="D234" s="158" t="n"/>
      <c r="E234" s="158" t="n"/>
      <c r="F234" s="158" t="n"/>
      <c r="G234" s="158" t="n"/>
      <c r="H234" s="158" t="n"/>
      <c r="I234" s="158" t="n"/>
      <c r="J234" s="158" t="n"/>
      <c r="K234" s="158" t="n"/>
      <c r="L234" s="158" t="n"/>
      <c r="M234" s="158" t="n"/>
      <c r="N234" s="158" t="n"/>
      <c r="O234" s="159" t="n"/>
    </row>
    <row r="235">
      <c r="A235" s="476" t="inlineStr">
        <is>
          <t>命闪暴伤</t>
        </is>
      </c>
      <c r="B235" s="184" t="inlineStr">
        <is>
          <t>防方闪避再高，攻方每次攻击都有5%的保底命中率。防方暴减再高，攻方触发暴击时都有1.5倍的保底伤害。扇子自身的暴击特殊，可和普通暴击伤害叠加。</t>
        </is>
      </c>
      <c r="C235" s="158" t="n"/>
      <c r="D235" s="158" t="n"/>
      <c r="E235" s="158" t="n"/>
      <c r="F235" s="158" t="n"/>
      <c r="G235" s="158" t="n"/>
      <c r="H235" s="158" t="n"/>
      <c r="I235" s="158" t="n"/>
      <c r="J235" s="158" t="n"/>
      <c r="K235" s="158" t="n"/>
      <c r="L235" s="158" t="n"/>
      <c r="M235" s="158" t="n"/>
      <c r="N235" s="158" t="n"/>
      <c r="O235" s="159" t="n"/>
    </row>
    <row r="236">
      <c r="A236" s="476" t="inlineStr">
        <is>
          <t>闪避反击</t>
        </is>
      </c>
      <c r="B236" s="184" t="inlineStr">
        <is>
          <t>对原本能被命中的攻击按闪反概率判断是否触发闪反，如果触发，则表现为闪避（必中除外）+反击。若原本就能闪避，则不判断闪反。</t>
        </is>
      </c>
      <c r="C236" s="158" t="n"/>
      <c r="D236" s="158" t="n"/>
      <c r="E236" s="158" t="n"/>
      <c r="F236" s="158" t="n"/>
      <c r="G236" s="158" t="n"/>
      <c r="H236" s="158" t="n"/>
      <c r="I236" s="158" t="n"/>
      <c r="J236" s="158" t="n"/>
      <c r="K236" s="158" t="n"/>
      <c r="L236" s="158" t="n"/>
      <c r="M236" s="158" t="n"/>
      <c r="N236" s="158" t="n"/>
      <c r="O236" s="159" t="n"/>
    </row>
    <row r="237">
      <c r="A237" s="476" t="inlineStr">
        <is>
          <t>忽略装死</t>
        </is>
      </c>
      <c r="B237" s="184" t="inlineStr">
        <is>
          <t>不仅对装死生效，还包括峨眉门派技能的金针渡劫。自带忽略装死的武器在手时，触发反弹会附带忽略装死效果。</t>
        </is>
      </c>
      <c r="C237" s="158" t="n"/>
      <c r="D237" s="158" t="n"/>
      <c r="E237" s="158" t="n"/>
      <c r="F237" s="158" t="n"/>
      <c r="G237" s="158" t="n"/>
      <c r="H237" s="158" t="n"/>
      <c r="I237" s="158" t="n"/>
      <c r="J237" s="158" t="n"/>
      <c r="K237" s="158" t="n"/>
      <c r="L237" s="158" t="n"/>
      <c r="M237" s="158" t="n"/>
      <c r="N237" s="158" t="n"/>
      <c r="O237" s="159" t="n"/>
    </row>
    <row r="238">
      <c r="A238" s="476" t="inlineStr">
        <is>
          <t>投掷武器</t>
        </is>
      </c>
      <c r="B238" s="184" t="inlineStr">
        <is>
          <t>伤害受敏捷影响。触发连击≠无视反弹，连击收益=理论总伤害*150%。手机端投掷武器攻击时会分为多个回合显示，实际仅为1回合。</t>
        </is>
      </c>
      <c r="C238" s="158" t="n"/>
      <c r="D238" s="158" t="n"/>
      <c r="E238" s="158" t="n"/>
      <c r="F238" s="158" t="n"/>
      <c r="G238" s="158" t="n"/>
      <c r="H238" s="158" t="n"/>
      <c r="I238" s="158" t="n"/>
      <c r="J238" s="158" t="n"/>
      <c r="K238" s="158" t="n"/>
      <c r="L238" s="158" t="n"/>
      <c r="M238" s="158" t="n"/>
      <c r="N238" s="158" t="n"/>
      <c r="O238" s="159" t="n"/>
    </row>
    <row r="239">
      <c r="A239" s="476" t="inlineStr">
        <is>
          <t>非投武器</t>
        </is>
      </c>
      <c r="B239" s="184" t="inlineStr">
        <is>
          <t>伤害受力量影响。触发连击=无视反弹，连击收益=理论总伤害*200%。有很低几率把武器直接扔出去，此时许多属性不发挥效果，且伤害偏低。</t>
        </is>
      </c>
      <c r="C239" s="158" t="n"/>
      <c r="D239" s="158" t="n"/>
      <c r="E239" s="158" t="n"/>
      <c r="F239" s="158" t="n"/>
      <c r="G239" s="158" t="n"/>
      <c r="H239" s="158" t="n"/>
      <c r="I239" s="158" t="n"/>
      <c r="J239" s="158" t="n"/>
      <c r="K239" s="158" t="n"/>
      <c r="L239" s="158" t="n"/>
      <c r="M239" s="158" t="n"/>
      <c r="N239" s="158" t="n"/>
      <c r="O239" s="159" t="n"/>
    </row>
    <row r="240">
      <c r="A240" s="476" t="inlineStr">
        <is>
          <t>力量</t>
        </is>
      </c>
      <c r="B240" s="184" t="inlineStr">
        <is>
          <t>加成非投掷武器和空手伤害。不影响其它武器和技能伤害（除非武技本身特性与力量值关联）。当特殊情况下非投掷武器被直接扔出去时，伤害不受力量加成。</t>
        </is>
      </c>
      <c r="C240" s="158" t="n"/>
      <c r="D240" s="158" t="n"/>
      <c r="E240" s="158" t="n"/>
      <c r="F240" s="158" t="n"/>
      <c r="G240" s="158" t="n"/>
      <c r="H240" s="158" t="n"/>
      <c r="I240" s="158" t="n"/>
      <c r="J240" s="158" t="n"/>
      <c r="K240" s="158" t="n"/>
      <c r="L240" s="158" t="n"/>
      <c r="M240" s="158" t="n"/>
      <c r="N240" s="158" t="n"/>
      <c r="O240" s="159" t="n"/>
    </row>
    <row r="241">
      <c r="A241" s="476" t="inlineStr">
        <is>
          <t>敏捷</t>
        </is>
      </c>
      <c r="B241" s="184" t="inlineStr">
        <is>
          <t>加成闪避及投掷武器伤害。敏捷的增加对高敏捷本体的闪避提升已极小，但对低敏捷侠士的提升明显。减伤只是身手敏捷强化后的附加效果，300敏捷即达强化5的减伤上限。</t>
        </is>
      </c>
      <c r="C241" s="158" t="n"/>
      <c r="D241" s="158" t="n"/>
      <c r="E241" s="158" t="n"/>
      <c r="F241" s="158" t="n"/>
      <c r="G241" s="158" t="n"/>
      <c r="H241" s="158" t="n"/>
      <c r="I241" s="158" t="n"/>
      <c r="J241" s="158" t="n"/>
      <c r="K241" s="158" t="n"/>
      <c r="L241" s="158" t="n"/>
      <c r="M241" s="158" t="n"/>
      <c r="N241" s="158" t="n"/>
      <c r="O241" s="159" t="n"/>
    </row>
    <row r="242">
      <c r="A242" s="476" t="inlineStr">
        <is>
          <t>速度</t>
        </is>
      </c>
      <c r="B242" s="184" t="inlineStr">
        <is>
          <t>决定先后手及速度差累计到对手速度两倍可触发忽略。假定速度恒定，可按公式：低速＊2÷（高速-低速）＝高速方触发忽略的回合周期（向上取整），此忽略不受韧性影响。</t>
        </is>
      </c>
      <c r="C242" s="158" t="n"/>
      <c r="D242" s="158" t="n"/>
      <c r="E242" s="158" t="n"/>
      <c r="F242" s="158" t="n"/>
      <c r="G242" s="158" t="n"/>
      <c r="H242" s="158" t="n"/>
      <c r="I242" s="158" t="n"/>
      <c r="J242" s="158" t="n"/>
      <c r="K242" s="158" t="n"/>
      <c r="L242" s="158" t="n"/>
      <c r="M242" s="158" t="n"/>
      <c r="N242" s="158" t="n"/>
      <c r="O242" s="159" t="n"/>
    </row>
    <row r="243">
      <c r="A243" s="476" t="inlineStr">
        <is>
          <t>出手</t>
        </is>
      </c>
      <c r="B243" s="184" t="inlineStr">
        <is>
          <t>根据开局前初始速度高低确定先后手，之后整局不变。开局前初始速度相同，被动方先出手，若无被动方（如武林大会），则随机决定先后手。</t>
        </is>
      </c>
      <c r="C243" s="158" t="n"/>
      <c r="D243" s="158" t="n"/>
      <c r="E243" s="158" t="n"/>
      <c r="F243" s="158" t="n"/>
      <c r="G243" s="158" t="n"/>
      <c r="H243" s="158" t="n"/>
      <c r="I243" s="158" t="n"/>
      <c r="J243" s="158" t="n"/>
      <c r="K243" s="158" t="n"/>
      <c r="L243" s="158" t="n"/>
      <c r="M243" s="158" t="n"/>
      <c r="N243" s="158" t="n"/>
      <c r="O243" s="159" t="n"/>
    </row>
    <row r="244">
      <c r="A244" s="476" t="inlineStr">
        <is>
          <t>洗点</t>
        </is>
      </c>
      <c r="B244" s="184" t="inlineStr">
        <is>
          <t>(基础生命-65)÷(等级-1)＜3.0时，才可使用生命洗刷刷，且系数越高成功率越低。当基础力/速/敏≥120时，无法通过普通洗刷刷使其继续增加，超级洗刷刷则可以最高到180。</t>
        </is>
      </c>
      <c r="C244" s="158" t="n"/>
      <c r="D244" s="158" t="n"/>
      <c r="E244" s="158" t="n"/>
      <c r="F244" s="158" t="n"/>
      <c r="G244" s="158" t="n"/>
      <c r="H244" s="158" t="n"/>
      <c r="I244" s="158" t="n"/>
      <c r="J244" s="158" t="n"/>
      <c r="K244" s="158" t="n"/>
      <c r="L244" s="158" t="n"/>
      <c r="M244" s="158" t="n"/>
      <c r="N244" s="158" t="n"/>
      <c r="O244" s="159" t="n"/>
    </row>
    <row r="245">
      <c r="A245" s="476" t="inlineStr">
        <is>
          <t>切磋</t>
        </is>
      </c>
      <c r="B245" s="184" t="inlineStr">
        <is>
          <t>可仅消耗体力反复切磋地盘领主，切磋成功不会占领地盘，仅电脑端有此功能，每日限5次。其它不消耗追魂反复挑战同一玩家的方法有收徒/聚帮/门派切磋（占领席位者）。</t>
        </is>
      </c>
      <c r="C245" s="158" t="n"/>
      <c r="D245" s="158" t="n"/>
      <c r="E245" s="158" t="n"/>
      <c r="F245" s="158" t="n"/>
      <c r="G245" s="158" t="n"/>
      <c r="H245" s="158" t="n"/>
      <c r="I245" s="158" t="n"/>
      <c r="J245" s="158" t="n"/>
      <c r="K245" s="158" t="n"/>
      <c r="L245" s="158" t="n"/>
      <c r="M245" s="158" t="n"/>
      <c r="N245" s="158" t="n"/>
      <c r="O245" s="159" t="n"/>
    </row>
    <row r="246">
      <c r="A246" s="476" t="inlineStr">
        <is>
          <t>打桩</t>
        </is>
      </c>
      <c r="B246" s="184" t="inlineStr">
        <is>
          <t>打会武试炼/矿洞/年兽时，有秒杀效果的武技会被禁用。把奥义技能栏换成加伤类，佣兵换成鹤仙人/无崖子/周瑜（打年兽除外，佣兵在打年兽中不生效），可提升总伤害。</t>
        </is>
      </c>
      <c r="C246" s="158" t="n"/>
      <c r="D246" s="158" t="n"/>
      <c r="E246" s="158" t="n"/>
      <c r="F246" s="158" t="n"/>
      <c r="G246" s="158" t="n"/>
      <c r="H246" s="158" t="n"/>
      <c r="I246" s="158" t="n"/>
      <c r="J246" s="158" t="n"/>
      <c r="K246" s="158" t="n"/>
      <c r="L246" s="158" t="n"/>
      <c r="M246" s="158" t="n"/>
      <c r="N246" s="158" t="n"/>
      <c r="O246" s="159" t="n"/>
    </row>
    <row r="247">
      <c r="A247" s="476" t="inlineStr">
        <is>
          <t>状态</t>
        </is>
      </c>
      <c r="B247" s="184" t="inlineStr">
        <is>
          <t>除了正常的嗑药/打铁/神将充能，还可以通过时之沙充能来激活铭刻的百战之躯/攻无不克、攻占地盘成为领主获得30%几率无视暴击伤害的技能，也是可用的临时buff。</t>
        </is>
      </c>
      <c r="C247" s="158" t="n"/>
      <c r="D247" s="158" t="n"/>
      <c r="E247" s="158" t="n"/>
      <c r="F247" s="158" t="n"/>
      <c r="G247" s="158" t="n"/>
      <c r="H247" s="158" t="n"/>
      <c r="I247" s="158" t="n"/>
      <c r="J247" s="158" t="n"/>
      <c r="K247" s="158" t="n"/>
      <c r="L247" s="158" t="n"/>
      <c r="M247" s="158" t="n"/>
      <c r="N247" s="158" t="n"/>
      <c r="O247" s="159" t="n"/>
    </row>
    <row r="248">
      <c r="A248" s="476" t="inlineStr">
        <is>
          <t>强化</t>
        </is>
      </c>
      <c r="B248" s="184" t="inlineStr">
        <is>
          <t>武器技能升星是乐斗唯一存在掉级机制的系统。累计消耗3000个黄金卷轴还未强化出1个5星武器或技能时，下次4星升5星必成。</t>
        </is>
      </c>
      <c r="C248" s="158" t="n"/>
      <c r="D248" s="158" t="n"/>
      <c r="E248" s="158" t="n"/>
      <c r="F248" s="158" t="n"/>
      <c r="G248" s="158" t="n"/>
      <c r="H248" s="158" t="n"/>
      <c r="I248" s="158" t="n"/>
      <c r="J248" s="158" t="n"/>
      <c r="K248" s="158" t="n"/>
      <c r="L248" s="158" t="n"/>
      <c r="M248" s="158" t="n"/>
      <c r="N248" s="158" t="n"/>
      <c r="O248" s="159" t="n"/>
    </row>
    <row r="249">
      <c r="A249" s="476" t="inlineStr">
        <is>
          <t>魂珠</t>
        </is>
      </c>
      <c r="B249" s="184" t="inlineStr">
        <is>
          <t>教魂是手持减伤，不要镶在投掷，否则无效果。菜魂闪避对投掷同理，但单为命中还是建议镶嵌。教魂对反弹伤害有效。月魂等连击加成在要你命三千及其觉醒上大量削弱。</t>
        </is>
      </c>
      <c r="C249" s="158" t="n"/>
      <c r="D249" s="158" t="n"/>
      <c r="E249" s="158" t="n"/>
      <c r="F249" s="158" t="n"/>
      <c r="G249" s="158" t="n"/>
      <c r="H249" s="158" t="n"/>
      <c r="I249" s="158" t="n"/>
      <c r="J249" s="158" t="n"/>
      <c r="K249" s="158" t="n"/>
      <c r="L249" s="158" t="n"/>
      <c r="M249" s="158" t="n"/>
      <c r="N249" s="158" t="n"/>
      <c r="O249" s="159" t="n"/>
    </row>
    <row r="250">
      <c r="A250" s="476" t="inlineStr">
        <is>
          <t>专精</t>
        </is>
      </c>
      <c r="B250" s="184" t="inlineStr">
        <is>
          <t>使用武器时触发专精武器的概率与尚未使用（且未被限制使用）的专精武器总数动态相关，剩余越少时概率越低，9个及以上时均为100%。</t>
        </is>
      </c>
      <c r="C250" s="158" t="n"/>
      <c r="D250" s="158" t="n"/>
      <c r="E250" s="158" t="n"/>
      <c r="F250" s="158" t="n"/>
      <c r="G250" s="158" t="n"/>
      <c r="H250" s="158" t="n"/>
      <c r="I250" s="158" t="n"/>
      <c r="J250" s="158" t="n"/>
      <c r="K250" s="158" t="n"/>
      <c r="L250" s="158" t="n"/>
      <c r="M250" s="158" t="n"/>
      <c r="N250" s="158" t="n"/>
      <c r="O250" s="159" t="n"/>
    </row>
    <row r="251">
      <c r="A251" s="476" t="inlineStr">
        <is>
          <t>符石</t>
        </is>
      </c>
      <c r="B251" s="184" t="inlineStr">
        <is>
          <t>根据武器10阶已有特效限制该武器整个系列无法镶嵌对应Ⅱ~Ⅴ级符石，但部分武器限制有遗漏。神霸皇第2槽不要再镶闪反符石，原因见下一条。</t>
        </is>
      </c>
      <c r="C251" s="158" t="n"/>
      <c r="D251" s="158" t="n"/>
      <c r="E251" s="158" t="n"/>
      <c r="F251" s="158" t="n"/>
      <c r="G251" s="158" t="n"/>
      <c r="H251" s="158" t="n"/>
      <c r="I251" s="158" t="n"/>
      <c r="J251" s="158" t="n"/>
      <c r="K251" s="158" t="n"/>
      <c r="L251" s="158" t="n"/>
      <c r="M251" s="158" t="n"/>
      <c r="N251" s="158" t="n"/>
      <c r="O251" s="159" t="n"/>
    </row>
    <row r="252">
      <c r="A252" s="476" t="inlineStr">
        <is>
          <t>武器</t>
        </is>
      </c>
      <c r="B252" s="184" t="inlineStr">
        <is>
          <t>神霸皇原本为霸者之王的冲榜定制武器，后符石系统开放后修改为神觉醒武器，去掉了部分属性并补偿给霸者对应符石。目前版本保留了一条隐藏属性：100%闪避反击。</t>
        </is>
      </c>
      <c r="C252" s="158" t="n"/>
      <c r="D252" s="158" t="n"/>
      <c r="E252" s="158" t="n"/>
      <c r="F252" s="158" t="n"/>
      <c r="G252" s="158" t="n"/>
      <c r="H252" s="158" t="n"/>
      <c r="I252" s="158" t="n"/>
      <c r="J252" s="158" t="n"/>
      <c r="K252" s="158" t="n"/>
      <c r="L252" s="158" t="n"/>
      <c r="M252" s="158" t="n"/>
      <c r="N252" s="158" t="n"/>
      <c r="O252" s="159" t="n"/>
    </row>
    <row r="253">
      <c r="A253" s="379" t="inlineStr">
        <is>
          <t>技能</t>
        </is>
      </c>
      <c r="B253" s="184" t="inlineStr">
        <is>
          <t>胶水强化5仙化5命中对手时若速度比对手多33.33%，无其它影响则会在效果结束前靠速度差忽略对手1回合（计算原理详见速度条目，下同）。</t>
        </is>
      </c>
      <c r="C253" s="158" t="n"/>
      <c r="D253" s="158" t="n"/>
      <c r="E253" s="158" t="n"/>
      <c r="F253" s="158" t="n"/>
      <c r="G253" s="158" t="n"/>
      <c r="H253" s="158" t="n"/>
      <c r="I253" s="158" t="n"/>
      <c r="J253" s="158" t="n"/>
      <c r="K253" s="158" t="n"/>
      <c r="L253" s="158" t="n"/>
      <c r="M253" s="158" t="n"/>
      <c r="N253" s="158" t="n"/>
      <c r="O253" s="159" t="n"/>
    </row>
    <row r="254">
      <c r="A254" s="11" t="n"/>
      <c r="B254" s="184" t="inlineStr">
        <is>
          <t>残影强化5触发时若速度比对手多12%，无其它影响则会在效果结束前靠速度差忽略对手1回合。残影强化5仙化5，则只需触发时速度比对手多4.5%。</t>
        </is>
      </c>
      <c r="C254" s="158" t="n"/>
      <c r="D254" s="158" t="n"/>
      <c r="E254" s="158" t="n"/>
      <c r="F254" s="158" t="n"/>
      <c r="G254" s="158" t="n"/>
      <c r="H254" s="158" t="n"/>
      <c r="I254" s="158" t="n"/>
      <c r="J254" s="158" t="n"/>
      <c r="K254" s="158" t="n"/>
      <c r="L254" s="158" t="n"/>
      <c r="M254" s="158" t="n"/>
      <c r="N254" s="158" t="n"/>
      <c r="O254" s="159" t="n"/>
    </row>
    <row r="255">
      <c r="A255" s="16" t="n"/>
      <c r="B255" s="184" t="inlineStr">
        <is>
          <t>无影手的触发概率是按整局计算，其强化5效果是指100%在25回合里触发一次。如果提前结束或者期间被控制过，导致自己回合不完整，则可能体现不了触发。</t>
        </is>
      </c>
      <c r="C255" s="158" t="n"/>
      <c r="D255" s="158" t="n"/>
      <c r="E255" s="158" t="n"/>
      <c r="F255" s="158" t="n"/>
      <c r="G255" s="158" t="n"/>
      <c r="H255" s="158" t="n"/>
      <c r="I255" s="158" t="n"/>
      <c r="J255" s="158" t="n"/>
      <c r="K255" s="158" t="n"/>
      <c r="L255" s="158" t="n"/>
      <c r="M255" s="158" t="n"/>
      <c r="N255" s="158" t="n"/>
      <c r="O255" s="159" t="n"/>
    </row>
    <row r="256">
      <c r="A256" s="379" t="inlineStr">
        <is>
          <t>特例</t>
        </is>
      </c>
      <c r="B256" s="184" t="inlineStr">
        <is>
          <t>武器技能的忽略效果都需要命中后才能进行判定，真幻影枪、义结金兰的强制忽略除外。追击效果会被装死和黄盖中断，无影脚强化5的高追击除外。</t>
        </is>
      </c>
      <c r="C256" s="158" t="n"/>
      <c r="D256" s="158" t="n"/>
      <c r="E256" s="158" t="n"/>
      <c r="F256" s="158" t="n"/>
      <c r="G256" s="158" t="n"/>
      <c r="H256" s="158" t="n"/>
      <c r="I256" s="158" t="n"/>
      <c r="J256" s="158" t="n"/>
      <c r="K256" s="158" t="n"/>
      <c r="L256" s="158" t="n"/>
      <c r="M256" s="158" t="n"/>
      <c r="N256" s="158" t="n"/>
      <c r="O256" s="159" t="n"/>
    </row>
    <row r="257">
      <c r="A257" s="11" t="n"/>
      <c r="B257" s="184" t="inlineStr">
        <is>
          <t>升级可领悟武器中，只有仙人掌无法铭刻。升级可领悟技能中，只有如来神掌（也可通过成为达人领悟）无法强化。升级可领悟且可强化技能中，只有神来一击无法仙化。</t>
        </is>
      </c>
      <c r="C257" s="158" t="n"/>
      <c r="D257" s="158" t="n"/>
      <c r="E257" s="158" t="n"/>
      <c r="F257" s="158" t="n"/>
      <c r="G257" s="158" t="n"/>
      <c r="H257" s="158" t="n"/>
      <c r="I257" s="158" t="n"/>
      <c r="J257" s="158" t="n"/>
      <c r="K257" s="158" t="n"/>
      <c r="L257" s="158" t="n"/>
      <c r="M257" s="158" t="n"/>
      <c r="N257" s="158" t="n"/>
      <c r="O257" s="159" t="n"/>
    </row>
    <row r="258">
      <c r="A258" s="11" t="n"/>
      <c r="B258" s="184" t="inlineStr">
        <is>
          <t>打年兽的回合上限为14回合，而不是正常的25回合。打年兽时所有佣兵都不生效，无需特意更换；所有技能默认生效，无需特意携带；武器只生效武器库内的，其它无效。</t>
        </is>
      </c>
      <c r="C258" s="158" t="n"/>
      <c r="D258" s="158" t="n"/>
      <c r="E258" s="158" t="n"/>
      <c r="F258" s="158" t="n"/>
      <c r="G258" s="158" t="n"/>
      <c r="H258" s="158" t="n"/>
      <c r="I258" s="158" t="n"/>
      <c r="J258" s="158" t="n"/>
      <c r="K258" s="158" t="n"/>
      <c r="L258" s="158" t="n"/>
      <c r="M258" s="158" t="n"/>
      <c r="N258" s="158" t="n"/>
      <c r="O258" s="159" t="n"/>
    </row>
    <row r="259">
      <c r="A259" s="16" t="n"/>
      <c r="B259" s="184" t="inlineStr">
        <is>
          <t>手枪/标枪满阶战力18，但却和满阶战力15的武器升级消耗相同；帮修中只有北冥神功29级升30级是单次25点进度，其余都是单次20点；神话法宝只有混元金斗满级战力99。</t>
        </is>
      </c>
      <c r="C259" s="158" t="n"/>
      <c r="D259" s="158" t="n"/>
      <c r="E259" s="158" t="n"/>
      <c r="F259" s="158" t="n"/>
      <c r="G259" s="158" t="n"/>
      <c r="H259" s="158" t="n"/>
      <c r="I259" s="158" t="n"/>
      <c r="J259" s="158" t="n"/>
      <c r="K259" s="158" t="n"/>
      <c r="L259" s="158" t="n"/>
      <c r="M259" s="158" t="n"/>
      <c r="N259" s="158" t="n"/>
      <c r="O259" s="159" t="n"/>
    </row>
    <row r="260">
      <c r="A260" s="476" t="inlineStr">
        <is>
          <t>任务</t>
        </is>
      </c>
      <c r="B260" s="184" t="inlineStr">
        <is>
          <t>神装/神装技能/专精/专精武器栏满级后，不会再出现对应的日常任务。格外注意神装技能/武器栏不只要求当前已解锁的达到满级，而是需要全部18/12个都满级才不会出现。</t>
        </is>
      </c>
      <c r="C260" s="158" t="n"/>
      <c r="D260" s="158" t="n"/>
      <c r="E260" s="158" t="n"/>
      <c r="F260" s="158" t="n"/>
      <c r="G260" s="158" t="n"/>
      <c r="H260" s="158" t="n"/>
      <c r="I260" s="158" t="n"/>
      <c r="J260" s="158" t="n"/>
      <c r="K260" s="158" t="n"/>
      <c r="L260" s="158" t="n"/>
      <c r="M260" s="158" t="n"/>
      <c r="N260" s="158" t="n"/>
      <c r="O260" s="159" t="n"/>
    </row>
    <row r="261">
      <c r="A261" s="476" t="inlineStr">
        <is>
          <t>喝汤</t>
        </is>
      </c>
      <c r="B261" s="184" t="inlineStr">
        <is>
          <t>孟婆汤会重置每日奖励/每日任务/每日分享次数/活跃度礼包/斗豆月卡领奖/江湖长梦兑换次数（40级后开放入口兑换）等，关于喝汤对战力加成系统的影响详见本页最底部。</t>
        </is>
      </c>
      <c r="C261" s="158" t="n"/>
      <c r="D261" s="158" t="n"/>
      <c r="E261" s="158" t="n"/>
      <c r="F261" s="158" t="n"/>
      <c r="G261" s="158" t="n"/>
      <c r="H261" s="158" t="n"/>
      <c r="I261" s="158" t="n"/>
      <c r="J261" s="158" t="n"/>
      <c r="K261" s="158" t="n"/>
      <c r="L261" s="158" t="n"/>
      <c r="M261" s="158" t="n"/>
      <c r="N261" s="158" t="n"/>
      <c r="O261" s="159" t="n"/>
    </row>
    <row r="262">
      <c r="A262" s="478" t="inlineStr">
        <is>
          <t>商会</t>
        </is>
      </c>
      <c r="B262" s="1564" t="inlineStr">
        <is>
          <t>商会交易会所每次只展示6类材料，如果出现超过6项，一定有材料重复出现，且同类材料只能选1项交换。商会交易的消耗会算进材料的每日使用上限（帮派供奉也一样）。</t>
        </is>
      </c>
      <c r="C262" s="270" t="n"/>
      <c r="D262" s="270" t="n"/>
      <c r="E262" s="270" t="n"/>
      <c r="F262" s="270" t="n"/>
      <c r="G262" s="270" t="n"/>
      <c r="H262" s="270" t="n"/>
      <c r="I262" s="270" t="n"/>
      <c r="J262" s="270" t="n"/>
      <c r="K262" s="270" t="n"/>
      <c r="L262" s="270" t="n"/>
      <c r="M262" s="270" t="n"/>
      <c r="N262" s="270" t="n"/>
      <c r="O262" s="510" t="n"/>
    </row>
  </sheetData>
  <mergeCells count="522">
    <mergeCell ref="N101:O101"/>
    <mergeCell ref="D60:E60"/>
    <mergeCell ref="B237:O237"/>
    <mergeCell ref="N113:O113"/>
    <mergeCell ref="N76:O76"/>
    <mergeCell ref="E71:F71"/>
    <mergeCell ref="N100:O100"/>
    <mergeCell ref="B8:E9"/>
    <mergeCell ref="G71:H71"/>
    <mergeCell ref="N94:O94"/>
    <mergeCell ref="B209:O209"/>
    <mergeCell ref="J59:K59"/>
    <mergeCell ref="D45:E45"/>
    <mergeCell ref="E79:F79"/>
    <mergeCell ref="E73:F73"/>
    <mergeCell ref="B238:O238"/>
    <mergeCell ref="N77:O77"/>
    <mergeCell ref="B253:O253"/>
    <mergeCell ref="B240:O240"/>
    <mergeCell ref="L102:M102"/>
    <mergeCell ref="G68:H68"/>
    <mergeCell ref="N87:O87"/>
    <mergeCell ref="B55:C55"/>
    <mergeCell ref="H62:I62"/>
    <mergeCell ref="J62:K62"/>
    <mergeCell ref="N89:O89"/>
    <mergeCell ref="F15:H17"/>
    <mergeCell ref="J64:K64"/>
    <mergeCell ref="L107:M107"/>
    <mergeCell ref="B224:O224"/>
    <mergeCell ref="E67:F67"/>
    <mergeCell ref="J57:K57"/>
    <mergeCell ref="G67:H67"/>
    <mergeCell ref="B199:O199"/>
    <mergeCell ref="L57:M57"/>
    <mergeCell ref="B228:O228"/>
    <mergeCell ref="G112:H112"/>
    <mergeCell ref="L42:M42"/>
    <mergeCell ref="F18:G18"/>
    <mergeCell ref="F45:G45"/>
    <mergeCell ref="N42:O42"/>
    <mergeCell ref="N102:O102"/>
    <mergeCell ref="F42:G42"/>
    <mergeCell ref="N52:O52"/>
    <mergeCell ref="B53:C53"/>
    <mergeCell ref="D53:E53"/>
    <mergeCell ref="D47:E47"/>
    <mergeCell ref="N44:O44"/>
    <mergeCell ref="F47:G47"/>
    <mergeCell ref="F46:G46"/>
    <mergeCell ref="E110:F110"/>
    <mergeCell ref="F61:G61"/>
    <mergeCell ref="F48:G48"/>
    <mergeCell ref="B254:O254"/>
    <mergeCell ref="E76:F76"/>
    <mergeCell ref="H48:I48"/>
    <mergeCell ref="G76:H76"/>
    <mergeCell ref="A25:A27"/>
    <mergeCell ref="B256:O256"/>
    <mergeCell ref="L70:M70"/>
    <mergeCell ref="N70:O70"/>
    <mergeCell ref="L103:M103"/>
    <mergeCell ref="E92:F92"/>
    <mergeCell ref="L47:M47"/>
    <mergeCell ref="N96:O96"/>
    <mergeCell ref="F164:G164"/>
    <mergeCell ref="H164:I164"/>
    <mergeCell ref="E94:F94"/>
    <mergeCell ref="B259:O259"/>
    <mergeCell ref="N168:O171"/>
    <mergeCell ref="J65:K65"/>
    <mergeCell ref="E69:F69"/>
    <mergeCell ref="N98:O98"/>
    <mergeCell ref="G69:H69"/>
    <mergeCell ref="A131:O131"/>
    <mergeCell ref="B225:O225"/>
    <mergeCell ref="G87:H87"/>
    <mergeCell ref="A176:A178"/>
    <mergeCell ref="E77:F77"/>
    <mergeCell ref="L58:M58"/>
    <mergeCell ref="E108:F108"/>
    <mergeCell ref="E95:F95"/>
    <mergeCell ref="L50:M50"/>
    <mergeCell ref="E89:F89"/>
    <mergeCell ref="G95:H95"/>
    <mergeCell ref="G89:H89"/>
    <mergeCell ref="L60:M60"/>
    <mergeCell ref="N60:O60"/>
    <mergeCell ref="L52:M52"/>
    <mergeCell ref="D55:E55"/>
    <mergeCell ref="E72:F72"/>
    <mergeCell ref="N45:O45"/>
    <mergeCell ref="N109:O109"/>
    <mergeCell ref="N47:O47"/>
    <mergeCell ref="E88:F88"/>
    <mergeCell ref="B193:O193"/>
    <mergeCell ref="E82:F82"/>
    <mergeCell ref="B220:O220"/>
    <mergeCell ref="L78:M78"/>
    <mergeCell ref="G82:H82"/>
    <mergeCell ref="B247:O247"/>
    <mergeCell ref="H64:I64"/>
    <mergeCell ref="D4:D5"/>
    <mergeCell ref="F51:G51"/>
    <mergeCell ref="A179:A180"/>
    <mergeCell ref="H51:I51"/>
    <mergeCell ref="L71:M71"/>
    <mergeCell ref="B262:O262"/>
    <mergeCell ref="N71:O71"/>
    <mergeCell ref="J55:K55"/>
    <mergeCell ref="L55:M55"/>
    <mergeCell ref="G83:H83"/>
    <mergeCell ref="L73:M73"/>
    <mergeCell ref="N73:O73"/>
    <mergeCell ref="D18:E18"/>
    <mergeCell ref="L186:O188"/>
    <mergeCell ref="B246:O246"/>
    <mergeCell ref="F5:O5"/>
    <mergeCell ref="B211:O211"/>
    <mergeCell ref="E97:F97"/>
    <mergeCell ref="E109:F109"/>
    <mergeCell ref="G72:H72"/>
    <mergeCell ref="B206:O206"/>
    <mergeCell ref="A57:A59"/>
    <mergeCell ref="B252:O252"/>
    <mergeCell ref="E111:F111"/>
    <mergeCell ref="A16:A17"/>
    <mergeCell ref="L53:M53"/>
    <mergeCell ref="N53:O53"/>
    <mergeCell ref="A181:A183"/>
    <mergeCell ref="H39:I39"/>
    <mergeCell ref="L68:M68"/>
    <mergeCell ref="N68:O68"/>
    <mergeCell ref="K122:O122"/>
    <mergeCell ref="N46:O46"/>
    <mergeCell ref="N61:O61"/>
    <mergeCell ref="N48:O48"/>
    <mergeCell ref="G108:H108"/>
    <mergeCell ref="L79:M79"/>
    <mergeCell ref="B196:O196"/>
    <mergeCell ref="B257:O257"/>
    <mergeCell ref="B49:C49"/>
    <mergeCell ref="H65:I65"/>
    <mergeCell ref="E91:F91"/>
    <mergeCell ref="E85:F85"/>
    <mergeCell ref="G91:H91"/>
    <mergeCell ref="L81:M81"/>
    <mergeCell ref="G85:H85"/>
    <mergeCell ref="G84:H84"/>
    <mergeCell ref="B63:C63"/>
    <mergeCell ref="E93:F93"/>
    <mergeCell ref="L110:M110"/>
    <mergeCell ref="C4:C5"/>
    <mergeCell ref="F54:G54"/>
    <mergeCell ref="G86:H86"/>
    <mergeCell ref="E4:E5"/>
    <mergeCell ref="H54:I54"/>
    <mergeCell ref="N51:O51"/>
    <mergeCell ref="H56:I56"/>
    <mergeCell ref="B214:O214"/>
    <mergeCell ref="H49:I49"/>
    <mergeCell ref="J49:K49"/>
    <mergeCell ref="A31:A33"/>
    <mergeCell ref="L92:M92"/>
    <mergeCell ref="N92:O92"/>
    <mergeCell ref="N67:O67"/>
    <mergeCell ref="E104:F104"/>
    <mergeCell ref="A60:A62"/>
    <mergeCell ref="G104:H104"/>
    <mergeCell ref="L94:M94"/>
    <mergeCell ref="F3:O3"/>
    <mergeCell ref="L69:M69"/>
    <mergeCell ref="L44:M44"/>
    <mergeCell ref="N69:O69"/>
    <mergeCell ref="A114:O114"/>
    <mergeCell ref="G99:H99"/>
    <mergeCell ref="B207:O207"/>
    <mergeCell ref="B204:O204"/>
    <mergeCell ref="B198:O198"/>
    <mergeCell ref="P10:P11"/>
    <mergeCell ref="E68:F68"/>
    <mergeCell ref="D63:E63"/>
    <mergeCell ref="B233:O233"/>
    <mergeCell ref="B227:O227"/>
    <mergeCell ref="A63:A65"/>
    <mergeCell ref="H58:I58"/>
    <mergeCell ref="N164:O164"/>
    <mergeCell ref="B202:O202"/>
    <mergeCell ref="B58:C58"/>
    <mergeCell ref="B52:C52"/>
    <mergeCell ref="E107:F107"/>
    <mergeCell ref="D52:E52"/>
    <mergeCell ref="A12:A13"/>
    <mergeCell ref="G101:H101"/>
    <mergeCell ref="H60:I60"/>
    <mergeCell ref="L18:M18"/>
    <mergeCell ref="L89:M89"/>
    <mergeCell ref="N18:O18"/>
    <mergeCell ref="B60:C60"/>
    <mergeCell ref="B10:E11"/>
    <mergeCell ref="A14:A15"/>
    <mergeCell ref="N176:O178"/>
    <mergeCell ref="L88:M88"/>
    <mergeCell ref="A45:A47"/>
    <mergeCell ref="N82:O82"/>
    <mergeCell ref="H57:I57"/>
    <mergeCell ref="L113:M113"/>
    <mergeCell ref="B226:O226"/>
    <mergeCell ref="L100:M100"/>
    <mergeCell ref="B217:O217"/>
    <mergeCell ref="A166:O166"/>
    <mergeCell ref="B4:B5"/>
    <mergeCell ref="J50:K50"/>
    <mergeCell ref="B192:O192"/>
    <mergeCell ref="H42:I42"/>
    <mergeCell ref="E112:F112"/>
    <mergeCell ref="J42:K42"/>
    <mergeCell ref="B45:C45"/>
    <mergeCell ref="B222:O222"/>
    <mergeCell ref="G106:H106"/>
    <mergeCell ref="J52:K52"/>
    <mergeCell ref="L77:M77"/>
    <mergeCell ref="L108:M108"/>
    <mergeCell ref="B221:O221"/>
    <mergeCell ref="J39:K39"/>
    <mergeCell ref="G105:H105"/>
    <mergeCell ref="N108:O108"/>
    <mergeCell ref="J44:K44"/>
    <mergeCell ref="B47:C47"/>
    <mergeCell ref="L95:M95"/>
    <mergeCell ref="N95:O95"/>
    <mergeCell ref="B59:C59"/>
    <mergeCell ref="B46:C46"/>
    <mergeCell ref="D46:E46"/>
    <mergeCell ref="G107:H107"/>
    <mergeCell ref="L97:M97"/>
    <mergeCell ref="A172:A175"/>
    <mergeCell ref="N97:O97"/>
    <mergeCell ref="N72:O72"/>
    <mergeCell ref="B48:C48"/>
    <mergeCell ref="F4:O4"/>
    <mergeCell ref="B248:O248"/>
    <mergeCell ref="B235:O235"/>
    <mergeCell ref="P16:P17"/>
    <mergeCell ref="B249:O249"/>
    <mergeCell ref="J63:K63"/>
    <mergeCell ref="B205:O205"/>
    <mergeCell ref="L63:M63"/>
    <mergeCell ref="B243:O243"/>
    <mergeCell ref="N88:O88"/>
    <mergeCell ref="H47:I47"/>
    <mergeCell ref="J47:K47"/>
    <mergeCell ref="L96:M96"/>
    <mergeCell ref="L90:M90"/>
    <mergeCell ref="N90:O90"/>
    <mergeCell ref="B16:E17"/>
    <mergeCell ref="N83:O83"/>
    <mergeCell ref="D59:E59"/>
    <mergeCell ref="N179:O180"/>
    <mergeCell ref="L91:M91"/>
    <mergeCell ref="N91:O91"/>
    <mergeCell ref="B200:O200"/>
    <mergeCell ref="N85:O85"/>
    <mergeCell ref="B194:O194"/>
    <mergeCell ref="G97:H97"/>
    <mergeCell ref="J60:K60"/>
    <mergeCell ref="B236:O236"/>
    <mergeCell ref="B223:O223"/>
    <mergeCell ref="J53:K53"/>
    <mergeCell ref="B195:O195"/>
    <mergeCell ref="B61:C61"/>
    <mergeCell ref="D61:E61"/>
    <mergeCell ref="B231:O231"/>
    <mergeCell ref="J45:K45"/>
    <mergeCell ref="L45:M45"/>
    <mergeCell ref="D48:E48"/>
    <mergeCell ref="N167:O167"/>
    <mergeCell ref="N111:O111"/>
    <mergeCell ref="L109:M109"/>
    <mergeCell ref="A2:A5"/>
    <mergeCell ref="D62:E62"/>
    <mergeCell ref="D56:E56"/>
    <mergeCell ref="F56:G56"/>
    <mergeCell ref="G110:H110"/>
    <mergeCell ref="B1:E1"/>
    <mergeCell ref="B64:C64"/>
    <mergeCell ref="D64:E64"/>
    <mergeCell ref="B241:O241"/>
    <mergeCell ref="B51:C51"/>
    <mergeCell ref="D51:E51"/>
    <mergeCell ref="E75:F75"/>
    <mergeCell ref="B213:O213"/>
    <mergeCell ref="G75:H75"/>
    <mergeCell ref="J58:K58"/>
    <mergeCell ref="N79:O79"/>
    <mergeCell ref="F57:G57"/>
    <mergeCell ref="L98:M98"/>
    <mergeCell ref="H165:I165"/>
    <mergeCell ref="B242:O242"/>
    <mergeCell ref="J165:K165"/>
    <mergeCell ref="B18:C18"/>
    <mergeCell ref="G70:H70"/>
    <mergeCell ref="B208:O208"/>
    <mergeCell ref="L106:M106"/>
    <mergeCell ref="L93:M93"/>
    <mergeCell ref="A168:A171"/>
    <mergeCell ref="B210:O210"/>
    <mergeCell ref="N93:O93"/>
    <mergeCell ref="A215:O215"/>
    <mergeCell ref="F62:G62"/>
    <mergeCell ref="E90:F90"/>
    <mergeCell ref="B234:O234"/>
    <mergeCell ref="D39:E39"/>
    <mergeCell ref="F39:G39"/>
    <mergeCell ref="B239:O239"/>
    <mergeCell ref="L59:M59"/>
    <mergeCell ref="J46:K46"/>
    <mergeCell ref="L46:M46"/>
    <mergeCell ref="L111:M111"/>
    <mergeCell ref="J61:K61"/>
    <mergeCell ref="L61:M61"/>
    <mergeCell ref="J48:K48"/>
    <mergeCell ref="F64:G64"/>
    <mergeCell ref="L48:M48"/>
    <mergeCell ref="N104:O104"/>
    <mergeCell ref="K121:O121"/>
    <mergeCell ref="N54:O54"/>
    <mergeCell ref="A253:A255"/>
    <mergeCell ref="L112:M112"/>
    <mergeCell ref="E83:F83"/>
    <mergeCell ref="N112:O112"/>
    <mergeCell ref="N106:O106"/>
    <mergeCell ref="A22:A24"/>
    <mergeCell ref="D65:E65"/>
    <mergeCell ref="N56:O56"/>
    <mergeCell ref="N105:O105"/>
    <mergeCell ref="B42:C42"/>
    <mergeCell ref="B244:O244"/>
    <mergeCell ref="B229:O229"/>
    <mergeCell ref="E84:F84"/>
    <mergeCell ref="F50:G50"/>
    <mergeCell ref="E78:F78"/>
    <mergeCell ref="N107:O107"/>
    <mergeCell ref="L74:M74"/>
    <mergeCell ref="G78:H78"/>
    <mergeCell ref="B44:C44"/>
    <mergeCell ref="E86:F86"/>
    <mergeCell ref="B258:O258"/>
    <mergeCell ref="E80:F80"/>
    <mergeCell ref="L76:M76"/>
    <mergeCell ref="G80:H80"/>
    <mergeCell ref="B245:O245"/>
    <mergeCell ref="N59:O59"/>
    <mergeCell ref="G79:H79"/>
    <mergeCell ref="B260:O260"/>
    <mergeCell ref="G73:H73"/>
    <mergeCell ref="E81:F81"/>
    <mergeCell ref="F49:G49"/>
    <mergeCell ref="L67:M67"/>
    <mergeCell ref="E106:F106"/>
    <mergeCell ref="F65:G65"/>
    <mergeCell ref="N110:O110"/>
    <mergeCell ref="H44:I44"/>
    <mergeCell ref="F55:G55"/>
    <mergeCell ref="L87:M87"/>
    <mergeCell ref="L62:M62"/>
    <mergeCell ref="P8:P9"/>
    <mergeCell ref="A19:A21"/>
    <mergeCell ref="N62:O62"/>
    <mergeCell ref="E74:F74"/>
    <mergeCell ref="G74:H74"/>
    <mergeCell ref="A184:O184"/>
    <mergeCell ref="L64:M64"/>
    <mergeCell ref="N64:O64"/>
    <mergeCell ref="A48:A50"/>
    <mergeCell ref="L51:M51"/>
    <mergeCell ref="G92:H92"/>
    <mergeCell ref="B191:O191"/>
    <mergeCell ref="N57:O57"/>
    <mergeCell ref="J164:K164"/>
    <mergeCell ref="D58:E58"/>
    <mergeCell ref="N181:O183"/>
    <mergeCell ref="F58:G58"/>
    <mergeCell ref="F52:G52"/>
    <mergeCell ref="B255:O255"/>
    <mergeCell ref="H18:I18"/>
    <mergeCell ref="F60:G60"/>
    <mergeCell ref="J18:K18"/>
    <mergeCell ref="A37:A39"/>
    <mergeCell ref="A6:O6"/>
    <mergeCell ref="F53:G53"/>
    <mergeCell ref="B197:O197"/>
    <mergeCell ref="H53:I53"/>
    <mergeCell ref="G81:H81"/>
    <mergeCell ref="L82:M82"/>
    <mergeCell ref="A66:O66"/>
    <mergeCell ref="B261:O261"/>
    <mergeCell ref="H55:I55"/>
    <mergeCell ref="L75:M75"/>
    <mergeCell ref="N75:O75"/>
    <mergeCell ref="E87:F87"/>
    <mergeCell ref="F1:O1"/>
    <mergeCell ref="N172:O175"/>
    <mergeCell ref="C2:C3"/>
    <mergeCell ref="L39:M39"/>
    <mergeCell ref="E2:E3"/>
    <mergeCell ref="N39:O39"/>
    <mergeCell ref="H52:I52"/>
    <mergeCell ref="B250:O250"/>
    <mergeCell ref="E105:F105"/>
    <mergeCell ref="E99:F99"/>
    <mergeCell ref="H45:I45"/>
    <mergeCell ref="N103:O103"/>
    <mergeCell ref="B230:O230"/>
    <mergeCell ref="E101:F101"/>
    <mergeCell ref="A164:C165"/>
    <mergeCell ref="E113:F113"/>
    <mergeCell ref="G113:H113"/>
    <mergeCell ref="L72:M72"/>
    <mergeCell ref="E100:F100"/>
    <mergeCell ref="G100:H100"/>
    <mergeCell ref="L164:M164"/>
    <mergeCell ref="G94:H94"/>
    <mergeCell ref="D164:E164"/>
    <mergeCell ref="L65:M65"/>
    <mergeCell ref="N65:O65"/>
    <mergeCell ref="E102:F102"/>
    <mergeCell ref="G102:H102"/>
    <mergeCell ref="G77:H77"/>
    <mergeCell ref="N63:O63"/>
    <mergeCell ref="F63:G63"/>
    <mergeCell ref="N50:O50"/>
    <mergeCell ref="H63:I63"/>
    <mergeCell ref="A256:A259"/>
    <mergeCell ref="H50:I50"/>
    <mergeCell ref="A189:O189"/>
    <mergeCell ref="L83:M83"/>
    <mergeCell ref="A40:A42"/>
    <mergeCell ref="A8:A9"/>
    <mergeCell ref="A51:A53"/>
    <mergeCell ref="L85:M85"/>
    <mergeCell ref="A54:A56"/>
    <mergeCell ref="A10:A11"/>
    <mergeCell ref="D165:E165"/>
    <mergeCell ref="L84:M84"/>
    <mergeCell ref="G88:H88"/>
    <mergeCell ref="N84:O84"/>
    <mergeCell ref="N78:O78"/>
    <mergeCell ref="G90:H90"/>
    <mergeCell ref="J51:K51"/>
    <mergeCell ref="L80:M80"/>
    <mergeCell ref="N80:O80"/>
    <mergeCell ref="B251:O251"/>
    <mergeCell ref="B216:O216"/>
    <mergeCell ref="N55:O55"/>
    <mergeCell ref="B54:C54"/>
    <mergeCell ref="B218:O218"/>
    <mergeCell ref="B2:B3"/>
    <mergeCell ref="B190:O190"/>
    <mergeCell ref="D2:D3"/>
    <mergeCell ref="B56:C56"/>
    <mergeCell ref="A34:A36"/>
    <mergeCell ref="D49:E49"/>
    <mergeCell ref="A28:A30"/>
    <mergeCell ref="E103:F103"/>
    <mergeCell ref="B219:O219"/>
    <mergeCell ref="G103:H103"/>
    <mergeCell ref="B7:E7"/>
    <mergeCell ref="N58:O58"/>
    <mergeCell ref="B57:C57"/>
    <mergeCell ref="F165:G165"/>
    <mergeCell ref="P12:P13"/>
    <mergeCell ref="E70:F70"/>
    <mergeCell ref="P14:P15"/>
    <mergeCell ref="B201:O201"/>
    <mergeCell ref="D54:E54"/>
    <mergeCell ref="E96:F96"/>
    <mergeCell ref="B212:O212"/>
    <mergeCell ref="G96:H96"/>
    <mergeCell ref="L86:M86"/>
    <mergeCell ref="B203:O203"/>
    <mergeCell ref="N86:O86"/>
    <mergeCell ref="B62:C62"/>
    <mergeCell ref="B12:E13"/>
    <mergeCell ref="E98:F98"/>
    <mergeCell ref="L101:M101"/>
    <mergeCell ref="A187:A188"/>
    <mergeCell ref="G98:H98"/>
    <mergeCell ref="B232:O232"/>
    <mergeCell ref="B39:C39"/>
    <mergeCell ref="B14:E15"/>
    <mergeCell ref="F59:G59"/>
    <mergeCell ref="L165:M165"/>
    <mergeCell ref="H59:I59"/>
    <mergeCell ref="N165:O165"/>
    <mergeCell ref="N81:O81"/>
    <mergeCell ref="H46:I46"/>
    <mergeCell ref="D57:E57"/>
    <mergeCell ref="G93:H93"/>
    <mergeCell ref="H61:I61"/>
    <mergeCell ref="A43:O43"/>
    <mergeCell ref="L104:M104"/>
    <mergeCell ref="J54:K54"/>
    <mergeCell ref="L54:M54"/>
    <mergeCell ref="B65:C65"/>
    <mergeCell ref="L185:O185"/>
    <mergeCell ref="J56:K56"/>
    <mergeCell ref="L56:M56"/>
    <mergeCell ref="L105:M105"/>
    <mergeCell ref="D42:E42"/>
    <mergeCell ref="G109:H109"/>
    <mergeCell ref="L99:M99"/>
    <mergeCell ref="N99:O99"/>
    <mergeCell ref="F2:O2"/>
    <mergeCell ref="L49:M49"/>
    <mergeCell ref="N74:O74"/>
    <mergeCell ref="N49:O49"/>
    <mergeCell ref="B50:C50"/>
    <mergeCell ref="D50:E50"/>
    <mergeCell ref="G111:H111"/>
    <mergeCell ref="D44:E44"/>
    <mergeCell ref="F44:G44"/>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 xmlns:r="http://schemas.openxmlformats.org/officeDocument/2006/relationships" ref="B4" r:id="rId6"/>
    <hyperlink xmlns:r="http://schemas.openxmlformats.org/officeDocument/2006/relationships" ref="C4" r:id="rId7"/>
    <hyperlink xmlns:r="http://schemas.openxmlformats.org/officeDocument/2006/relationships" ref="D4" r:id="rId8"/>
    <hyperlink xmlns:r="http://schemas.openxmlformats.org/officeDocument/2006/relationships" ref="E4" r:id="rId9"/>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O167"/>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 width="10.71428571428571" customWidth="1" min="15" max="15"/>
  </cols>
  <sheetData>
    <row r="1" ht="24" customHeight="1">
      <c r="A1" s="1087" t="inlineStr">
        <is>
          <t>徽章成就</t>
        </is>
      </c>
      <c r="B1" s="24" t="inlineStr">
        <is>
          <t>祝福详情：部分徽章升阶必成，部分徽章升阶成功率提升。徽章符文石120斗豆。（“材料不足自动购买”无法使用折扣）</t>
        </is>
      </c>
      <c r="C1" s="56" t="n"/>
      <c r="D1" s="56" t="n"/>
      <c r="E1" s="56" t="n"/>
      <c r="F1" s="56" t="n"/>
      <c r="G1" s="56" t="n"/>
      <c r="H1" s="56" t="n"/>
      <c r="I1" s="56" t="n"/>
      <c r="J1" s="56" t="n"/>
      <c r="K1" s="56" t="n"/>
      <c r="L1" s="56" t="n"/>
      <c r="M1" s="56" t="n"/>
      <c r="N1" s="386" t="inlineStr">
        <is>
          <t>品质设定</t>
        </is>
      </c>
      <c r="O1" s="1043" t="inlineStr">
        <is>
          <t>钻石品质</t>
        </is>
      </c>
    </row>
    <row r="2" ht="24" customHeight="1">
      <c r="A2" s="1177" t="inlineStr">
        <is>
          <t>升阶必成</t>
        </is>
      </c>
      <c r="B2" s="1074" t="inlineStr">
        <is>
          <t>长者徽章</t>
        </is>
      </c>
      <c r="C2" s="631" t="inlineStr">
        <is>
          <t>好友徽章</t>
        </is>
      </c>
      <c r="D2" s="631" t="inlineStr">
        <is>
          <t>佣兵徽章</t>
        </is>
      </c>
      <c r="E2" s="631" t="inlineStr">
        <is>
          <t>金秋徽章</t>
        </is>
      </c>
      <c r="F2" s="631" t="inlineStr">
        <is>
          <t>圣诞徽章</t>
        </is>
      </c>
      <c r="G2" s="631" t="inlineStr">
        <is>
          <t>春节徽章</t>
        </is>
      </c>
      <c r="H2" s="631" t="inlineStr">
        <is>
          <t>劳动徽章</t>
        </is>
      </c>
      <c r="I2" s="631" t="inlineStr">
        <is>
          <t>国旗徽章</t>
        </is>
      </c>
      <c r="J2" s="631" t="inlineStr">
        <is>
          <t>魅力徽章</t>
        </is>
      </c>
      <c r="K2" s="631" t="inlineStr">
        <is>
          <t>威望徽章</t>
        </is>
      </c>
      <c r="L2" s="633" t="inlineStr">
        <is>
          <t>x</t>
        </is>
      </c>
      <c r="M2" s="633" t="inlineStr">
        <is>
          <t>x</t>
        </is>
      </c>
      <c r="N2" s="633" t="inlineStr">
        <is>
          <t>x</t>
        </is>
      </c>
      <c r="O2" s="1200" t="inlineStr">
        <is>
          <t>x</t>
        </is>
      </c>
    </row>
    <row r="3" ht="24" customHeight="1">
      <c r="A3" s="1565" t="inlineStr">
        <is>
          <t>提高概率</t>
        </is>
      </c>
      <c r="B3" s="854" t="inlineStr">
        <is>
          <t>论剑常胜</t>
        </is>
      </c>
      <c r="C3" s="639" t="inlineStr">
        <is>
          <t>时光斗神</t>
        </is>
      </c>
      <c r="D3" s="639" t="inlineStr">
        <is>
          <t>达人徽章</t>
        </is>
      </c>
      <c r="E3" s="639" t="inlineStr">
        <is>
          <t>武林徽章</t>
        </is>
      </c>
      <c r="F3" s="639" t="inlineStr">
        <is>
          <t>武器徽章</t>
        </is>
      </c>
      <c r="G3" s="639" t="inlineStr">
        <is>
          <t>等级徽章</t>
        </is>
      </c>
      <c r="H3" s="639" t="inlineStr">
        <is>
          <t>财富徽章</t>
        </is>
      </c>
      <c r="I3" s="639" t="inlineStr">
        <is>
          <t>技能徽章</t>
        </is>
      </c>
      <c r="J3" s="639" t="inlineStr">
        <is>
          <t>勤劳徽章</t>
        </is>
      </c>
      <c r="K3" s="639" t="inlineStr">
        <is>
          <t>分享徽章</t>
        </is>
      </c>
      <c r="L3" s="639" t="inlineStr">
        <is>
          <t>仙武徽章</t>
        </is>
      </c>
      <c r="M3" s="639" t="inlineStr">
        <is>
          <t>荣耀徽章</t>
        </is>
      </c>
      <c r="N3" s="644" t="inlineStr">
        <is>
          <t>x</t>
        </is>
      </c>
      <c r="O3" s="643" t="inlineStr">
        <is>
          <t>x</t>
        </is>
      </c>
    </row>
    <row r="4" ht="24" customHeight="1">
      <c r="A4" s="1565" t="inlineStr">
        <is>
          <t>暂无活动</t>
        </is>
      </c>
      <c r="B4" s="854" t="inlineStr">
        <is>
          <t>一掷千金</t>
        </is>
      </c>
      <c r="C4" s="639" t="inlineStr">
        <is>
          <t>附魔徽章</t>
        </is>
      </c>
      <c r="D4" s="639" t="inlineStr">
        <is>
          <t>侠骨丹心</t>
        </is>
      </c>
      <c r="E4" s="639" t="inlineStr">
        <is>
          <t>七周年</t>
        </is>
      </c>
      <c r="F4" s="639" t="inlineStr">
        <is>
          <t>春节富豪</t>
        </is>
      </c>
      <c r="G4" s="639" t="inlineStr">
        <is>
          <t>周年富豪</t>
        </is>
      </c>
      <c r="H4" s="639" t="inlineStr">
        <is>
          <t>金秋富豪</t>
        </is>
      </c>
      <c r="I4" s="640" t="inlineStr">
        <is>
          <t>龙凰徽章</t>
        </is>
      </c>
      <c r="J4" s="644" t="inlineStr">
        <is>
          <t>x</t>
        </is>
      </c>
      <c r="K4" s="644" t="inlineStr">
        <is>
          <t>x</t>
        </is>
      </c>
      <c r="L4" s="644" t="inlineStr">
        <is>
          <t>x</t>
        </is>
      </c>
      <c r="M4" s="644" t="inlineStr">
        <is>
          <t>x</t>
        </is>
      </c>
      <c r="N4" s="644" t="inlineStr">
        <is>
          <t>x</t>
        </is>
      </c>
      <c r="O4" s="643" t="inlineStr">
        <is>
          <t>x</t>
        </is>
      </c>
    </row>
    <row r="5" ht="24" customHeight="1">
      <c r="A5" s="1566" t="inlineStr">
        <is>
          <t>无需升阶</t>
        </is>
      </c>
      <c r="B5" s="858" t="inlineStr">
        <is>
          <t>八周年</t>
        </is>
      </c>
      <c r="C5" s="647" t="inlineStr">
        <is>
          <t>九周年</t>
        </is>
      </c>
      <c r="D5" s="647" t="inlineStr">
        <is>
          <t>十周年</t>
        </is>
      </c>
      <c r="E5" s="647" t="inlineStr">
        <is>
          <t>十一周年</t>
        </is>
      </c>
      <c r="F5" s="647" t="inlineStr">
        <is>
          <t>十二周年</t>
        </is>
      </c>
      <c r="G5" s="647" t="inlineStr">
        <is>
          <t>十三周年</t>
        </is>
      </c>
      <c r="H5" s="647" t="inlineStr">
        <is>
          <t>十四周年</t>
        </is>
      </c>
      <c r="I5" s="648" t="inlineStr">
        <is>
          <t>十五周年</t>
        </is>
      </c>
      <c r="J5" s="648" t="inlineStr">
        <is>
          <t>十六周年</t>
        </is>
      </c>
      <c r="K5" s="787" t="inlineStr">
        <is>
          <t>x</t>
        </is>
      </c>
      <c r="L5" s="787" t="inlineStr">
        <is>
          <t>x</t>
        </is>
      </c>
      <c r="M5" s="787" t="inlineStr">
        <is>
          <t>x</t>
        </is>
      </c>
      <c r="N5" s="787" t="inlineStr">
        <is>
          <t>x</t>
        </is>
      </c>
      <c r="O5" s="651" t="inlineStr">
        <is>
          <t>x</t>
        </is>
      </c>
    </row>
    <row r="6" ht="24" customHeight="1">
      <c r="A6" s="1053" t="inlineStr">
        <is>
          <t>名称</t>
        </is>
      </c>
      <c r="B6" s="1053" t="inlineStr">
        <is>
          <t>属性</t>
        </is>
      </c>
      <c r="C6" s="1053" t="inlineStr">
        <is>
          <t>1阶</t>
        </is>
      </c>
      <c r="D6" s="1053" t="inlineStr">
        <is>
          <t>2阶</t>
        </is>
      </c>
      <c r="E6" s="1053" t="inlineStr">
        <is>
          <t>3阶</t>
        </is>
      </c>
      <c r="F6" s="1053" t="inlineStr">
        <is>
          <t>4阶</t>
        </is>
      </c>
      <c r="G6" s="1053" t="inlineStr">
        <is>
          <t>5阶</t>
        </is>
      </c>
      <c r="H6" s="1053" t="inlineStr">
        <is>
          <t>6阶</t>
        </is>
      </c>
      <c r="I6" s="1070" t="inlineStr">
        <is>
          <t>7阶</t>
        </is>
      </c>
      <c r="J6" s="875" t="inlineStr">
        <is>
          <t>各品质激活条件及返场活动详情</t>
        </is>
      </c>
      <c r="K6" s="270" t="n"/>
      <c r="L6" s="270" t="n"/>
      <c r="M6" s="270" t="n"/>
      <c r="N6" s="270" t="n"/>
      <c r="O6" s="270" t="n"/>
    </row>
    <row r="7" ht="24" customHeight="1">
      <c r="A7" s="691" t="inlineStr">
        <is>
          <t>论剑徽章
常胜徽章</t>
        </is>
      </c>
      <c r="B7" s="73" t="inlineStr">
        <is>
          <t>战斗力</t>
        </is>
      </c>
      <c r="C7" s="74">
        <f>@IF($O$1="青铜品质",1.1,IF($O$1="白银品质",1.7,IF($O$1="黄金品质",3,IF($O$1="白金品质",5.7,IF($O$1="钻石品质",11.7)))))</f>
        <v/>
      </c>
      <c r="D7" s="74">
        <f>C7+0.9</f>
        <v/>
      </c>
      <c r="E7" s="74">
        <f>D7+0.9</f>
        <v/>
      </c>
      <c r="F7" s="74">
        <f>E7+1.8</f>
        <v/>
      </c>
      <c r="G7" s="74">
        <f>F7+2.7</f>
        <v/>
      </c>
      <c r="H7" s="74">
        <f>G7+4.5</f>
        <v/>
      </c>
      <c r="I7" s="770">
        <f>H7+6.3</f>
        <v/>
      </c>
      <c r="J7" s="1567" t="inlineStr">
        <is>
          <t>青铜：华山论剑段位积分达到  300分/战胜好友次数    25次
白银：华山论剑段位积分达到1000分/战胜好友次数  180次
黄金：华山论剑段位积分达到1500分/战胜好友次数  750次
白金：华山论剑段位积分达到2000分/战胜好友次数2200次
钻石：华山论剑段位积分达到2500分/战胜好友次数4500次</t>
        </is>
      </c>
    </row>
    <row r="8" ht="24" customHeight="1">
      <c r="A8" s="414" t="n"/>
      <c r="B8" s="132" t="inlineStr">
        <is>
          <t>生命值</t>
        </is>
      </c>
      <c r="C8" s="86">
        <f>@IF($O$1="青铜品质",5,IF($O$1="白银品质",6,IF($O$1="黄金品质",9,IF($O$1="白金品质",17,IF($O$1="钻石品质",33)))))</f>
        <v/>
      </c>
      <c r="D8" s="86">
        <f>C8+2</f>
        <v/>
      </c>
      <c r="E8" s="86">
        <f>D8+3</f>
        <v/>
      </c>
      <c r="F8" s="86">
        <f>E8+5</f>
        <v/>
      </c>
      <c r="G8" s="86">
        <f>F8+7</f>
        <v/>
      </c>
      <c r="H8" s="86">
        <f>G8+13</f>
        <v/>
      </c>
      <c r="I8" s="255">
        <f>H8+17</f>
        <v/>
      </c>
      <c r="J8" s="11" t="n"/>
    </row>
    <row r="9" ht="24" customHeight="1">
      <c r="A9" s="414" t="n"/>
      <c r="B9" s="132" t="inlineStr">
        <is>
          <t>命中率</t>
        </is>
      </c>
      <c r="C9" s="86">
        <f>@IF($O$1="青铜品质",0.8%,IF($O$1="白银品质",0.8%,IF($O$1="黄金品质",2.6%,IF($O$1="白金品质",4.9%,IF($O$1="钻石品质",9.8%)))))</f>
        <v/>
      </c>
      <c r="D9" s="86">
        <f>C9+0.7%</f>
        <v/>
      </c>
      <c r="E9" s="86">
        <f>D9+0.8%</f>
        <v/>
      </c>
      <c r="F9" s="86">
        <f>E9+1.5%</f>
        <v/>
      </c>
      <c r="G9" s="86">
        <f>F9+2.2%</f>
        <v/>
      </c>
      <c r="H9" s="86">
        <f>G9+3.8%</f>
        <v/>
      </c>
      <c r="I9" s="255">
        <f>H9+5.2%</f>
        <v/>
      </c>
      <c r="J9" s="11" t="n"/>
    </row>
    <row r="10" ht="24" customHeight="1">
      <c r="A10" s="414" t="n"/>
      <c r="B10" s="132" t="inlineStr">
        <is>
          <t>闪避率</t>
        </is>
      </c>
      <c r="C10" s="86">
        <f>@IF($O$1="青铜品质",0.8%,IF($O$1="白银品质",1.7%,IF($O$1="黄金品质",2.6%,IF($O$1="白金品质",4.9%,IF($O$1="钻石品质",9.8%)))))</f>
        <v/>
      </c>
      <c r="D10" s="86">
        <f>C10+0.7%</f>
        <v/>
      </c>
      <c r="E10" s="86">
        <f>D10+0.8%</f>
        <v/>
      </c>
      <c r="F10" s="86">
        <f>E10+1.5%</f>
        <v/>
      </c>
      <c r="G10" s="86">
        <f>F10+2.2%</f>
        <v/>
      </c>
      <c r="H10" s="86">
        <f>G10+3.8%</f>
        <v/>
      </c>
      <c r="I10" s="255">
        <f>H10+5.2%</f>
        <v/>
      </c>
      <c r="J10" s="11" t="n"/>
    </row>
    <row r="11" ht="24" customHeight="1">
      <c r="A11" s="414" t="n"/>
      <c r="B11" s="395" t="inlineStr">
        <is>
          <t>活动提高成功率</t>
        </is>
      </c>
      <c r="C11" s="135" t="n"/>
      <c r="D11" s="135" t="n"/>
      <c r="E11" s="135" t="n"/>
      <c r="F11" s="135" t="n"/>
      <c r="G11" s="135" t="n"/>
      <c r="H11" s="135" t="n"/>
      <c r="I11" s="135" t="n"/>
      <c r="J11" s="11" t="n"/>
    </row>
    <row r="12" ht="24" customHeight="1">
      <c r="A12" s="691" t="inlineStr">
        <is>
          <t>时光徽章
斗神徽章</t>
        </is>
      </c>
      <c r="B12" s="73" t="inlineStr">
        <is>
          <t>战斗力</t>
        </is>
      </c>
      <c r="C12" s="74">
        <f>@IF($O$1="青铜品质",1.1,IF($O$1="白银品质",1.7,IF($O$1="黄金品质",3,IF($O$1="白金品质",5.7,IF($O$1="钻石品质",11.7)))))</f>
        <v/>
      </c>
      <c r="D12" s="74">
        <f>C12+0.9</f>
        <v/>
      </c>
      <c r="E12" s="74">
        <f>D12+0.9</f>
        <v/>
      </c>
      <c r="F12" s="74">
        <f>E12+1.8</f>
        <v/>
      </c>
      <c r="G12" s="74">
        <f>F12+2.7</f>
        <v/>
      </c>
      <c r="H12" s="74">
        <f>G12+4.5</f>
        <v/>
      </c>
      <c r="I12" s="770">
        <f>H12+6.3</f>
        <v/>
      </c>
      <c r="J12" s="1567" t="inlineStr">
        <is>
          <t>青铜：累计登录  10天/斗神积分    200分
白银：累计登录  30天/斗神积分  1500分
黄金：累计登录  90天/斗神积分  5000分
白金：累计登录180天/斗神积分15000分
钻石：累计登录360天/斗神积分30000分</t>
        </is>
      </c>
    </row>
    <row r="13" ht="24" customHeight="1">
      <c r="A13" s="414" t="n"/>
      <c r="B13" s="132" t="inlineStr">
        <is>
          <t>生命值</t>
        </is>
      </c>
      <c r="C13" s="86">
        <f>@IF($O$1="青铜品质",5,IF($O$1="白银品质",6,IF($O$1="黄金品质",9,IF($O$1="白金品质",17,IF($O$1="钻石品质",33)))))</f>
        <v/>
      </c>
      <c r="D13" s="86">
        <f>C13+2</f>
        <v/>
      </c>
      <c r="E13" s="86">
        <f>D13+3</f>
        <v/>
      </c>
      <c r="F13" s="86">
        <f>E13+5</f>
        <v/>
      </c>
      <c r="G13" s="86">
        <f>F13+7</f>
        <v/>
      </c>
      <c r="H13" s="86">
        <f>G13+13</f>
        <v/>
      </c>
      <c r="I13" s="255">
        <f>H13+17</f>
        <v/>
      </c>
      <c r="J13" s="11" t="n"/>
    </row>
    <row r="14" ht="24" customHeight="1">
      <c r="A14" s="414" t="n"/>
      <c r="B14" s="132" t="inlineStr">
        <is>
          <t>暴击率</t>
        </is>
      </c>
      <c r="C14" s="86">
        <f>@IF($O$1="青铜品质",1.3%,IF($O$1="白银品质",1.7%,IF($O$1="黄金品质",2.6%,IF($O$1="白金品质",4.9%,IF($O$1="钻石品质",9.8%)))))</f>
        <v/>
      </c>
      <c r="D14" s="86">
        <f>C14+0.7%</f>
        <v/>
      </c>
      <c r="E14" s="86">
        <f>D14+0.8%</f>
        <v/>
      </c>
      <c r="F14" s="86">
        <f>E14+1.5%</f>
        <v/>
      </c>
      <c r="G14" s="86">
        <f>F14+2.2%</f>
        <v/>
      </c>
      <c r="H14" s="86">
        <f>G14+3.8%</f>
        <v/>
      </c>
      <c r="I14" s="236">
        <f>H14+5.2%</f>
        <v/>
      </c>
      <c r="J14" s="11" t="n"/>
    </row>
    <row r="15" ht="24" customHeight="1">
      <c r="A15" s="414" t="n"/>
      <c r="B15" s="85" t="inlineStr">
        <is>
          <t>抗暴率</t>
        </is>
      </c>
      <c r="C15" s="86">
        <f>@IF($O$1="青铜品质",1.3%,IF($O$1="白银品质",1.7%,IF($O$1="黄金品质",2.6%,IF($O$1="白金品质",4.9%,IF($O$1="钻石品质",9.8%)))))</f>
        <v/>
      </c>
      <c r="D15" s="86">
        <f>C15+0.7%</f>
        <v/>
      </c>
      <c r="E15" s="86">
        <f>D15+0.8%</f>
        <v/>
      </c>
      <c r="F15" s="86">
        <f>E15+1.5%</f>
        <v/>
      </c>
      <c r="G15" s="86">
        <f>F15+2.2%</f>
        <v/>
      </c>
      <c r="H15" s="86">
        <f>G15+3.8%</f>
        <v/>
      </c>
      <c r="I15" s="236">
        <f>H15+5.2%</f>
        <v/>
      </c>
      <c r="J15" s="11" t="n"/>
    </row>
    <row r="16" ht="24" customHeight="1">
      <c r="A16" s="414" t="n"/>
      <c r="B16" s="395" t="inlineStr">
        <is>
          <t>活动提高成功率</t>
        </is>
      </c>
      <c r="C16" s="135" t="n"/>
      <c r="D16" s="135" t="n"/>
      <c r="E16" s="135" t="n"/>
      <c r="F16" s="135" t="n"/>
      <c r="G16" s="135" t="n"/>
      <c r="H16" s="135" t="n"/>
      <c r="I16" s="135" t="n"/>
      <c r="J16" s="11" t="n"/>
    </row>
    <row r="17" ht="24" customHeight="1">
      <c r="A17" s="691" t="inlineStr">
        <is>
          <t>达人徽章</t>
        </is>
      </c>
      <c r="B17" s="73" t="inlineStr">
        <is>
          <t>战斗力</t>
        </is>
      </c>
      <c r="C17" s="74">
        <f>@IF($O$1="青铜品质",1.1,IF($O$1="白银品质",1.7,IF($O$1="黄金品质",3,IF($O$1="白金品质",5.7,IF($O$1="钻石品质",11.7)))))</f>
        <v/>
      </c>
      <c r="D17" s="74">
        <f>C17+0.9</f>
        <v/>
      </c>
      <c r="E17" s="74">
        <f>D17+0.9</f>
        <v/>
      </c>
      <c r="F17" s="74">
        <f>E17+1.8</f>
        <v/>
      </c>
      <c r="G17" s="74">
        <f>F17+2.7</f>
        <v/>
      </c>
      <c r="H17" s="74">
        <f>G17+4.5</f>
        <v/>
      </c>
      <c r="I17" s="770">
        <f>H17+6.3</f>
        <v/>
      </c>
      <c r="J17" s="1568" t="inlineStr">
        <is>
          <t>青铜：达人等级  3级
白银：达人等级  4级
黄金：达人等级  6级
白金：达人等级  8级
钻石：达人等级10级</t>
        </is>
      </c>
      <c r="K17" s="3" t="n"/>
      <c r="L17" s="3" t="n"/>
      <c r="M17" s="3" t="n"/>
      <c r="N17" s="3" t="n"/>
      <c r="O17" s="3" t="n"/>
    </row>
    <row r="18" ht="24" customHeight="1">
      <c r="A18" s="414" t="n"/>
      <c r="B18" s="132" t="inlineStr">
        <is>
          <t>生命值</t>
        </is>
      </c>
      <c r="C18" s="86">
        <f>@IF($O$1="青铜品质",5,IF($O$1="白银品质",6,IF($O$1="黄金品质",9,IF($O$1="白金品质",17,IF($O$1="钻石品质",33)))))</f>
        <v/>
      </c>
      <c r="D18" s="86">
        <f>C18+2</f>
        <v/>
      </c>
      <c r="E18" s="86">
        <f>D18+3</f>
        <v/>
      </c>
      <c r="F18" s="86">
        <f>E18+5</f>
        <v/>
      </c>
      <c r="G18" s="86">
        <f>F18+7</f>
        <v/>
      </c>
      <c r="H18" s="86">
        <f>G18+13</f>
        <v/>
      </c>
      <c r="I18" s="255">
        <f>H18+17</f>
        <v/>
      </c>
      <c r="J18" s="11" t="n"/>
    </row>
    <row r="19" ht="24" customHeight="1">
      <c r="A19" s="414" t="n"/>
      <c r="B19" s="132" t="inlineStr">
        <is>
          <t>力量值</t>
        </is>
      </c>
      <c r="C19" s="86">
        <f>@IF($O$1="青铜品质",1,IF($O$1="白银品质",2,IF($O$1="黄金品质",3,IF($O$1="白金品质",6,IF($O$1="钻石品质",11)))))</f>
        <v/>
      </c>
      <c r="D19" s="86">
        <f>C19+1</f>
        <v/>
      </c>
      <c r="E19" s="86">
        <f>D19+1</f>
        <v/>
      </c>
      <c r="F19" s="86">
        <f>E19+1</f>
        <v/>
      </c>
      <c r="G19" s="86">
        <f>F19+3</f>
        <v/>
      </c>
      <c r="H19" s="86">
        <f>G19+4</f>
        <v/>
      </c>
      <c r="I19" s="255">
        <f>H19+5</f>
        <v/>
      </c>
      <c r="J19" s="11" t="n"/>
    </row>
    <row r="20" ht="24" customHeight="1">
      <c r="A20" s="414" t="n"/>
      <c r="B20" s="132" t="inlineStr">
        <is>
          <t>速度值</t>
        </is>
      </c>
      <c r="C20" s="86">
        <f>@IF($O$1="青铜品质",1,IF($O$1="白银品质",2,IF($O$1="黄金品质",3,IF($O$1="白金品质",6,IF($O$1="钻石品质",11)))))</f>
        <v/>
      </c>
      <c r="D20" s="86">
        <f>C20+1</f>
        <v/>
      </c>
      <c r="E20" s="86">
        <f>D20+1</f>
        <v/>
      </c>
      <c r="F20" s="86">
        <f>E20+1</f>
        <v/>
      </c>
      <c r="G20" s="86">
        <f>F20+3</f>
        <v/>
      </c>
      <c r="H20" s="86">
        <f>G20+4</f>
        <v/>
      </c>
      <c r="I20" s="255">
        <f>H20+5</f>
        <v/>
      </c>
      <c r="J20" s="11" t="n"/>
    </row>
    <row r="21" ht="24" customHeight="1">
      <c r="A21" s="414" t="n"/>
      <c r="B21" s="395" t="inlineStr">
        <is>
          <t>活动提高成功率</t>
        </is>
      </c>
      <c r="C21" s="135" t="n"/>
      <c r="D21" s="135" t="n"/>
      <c r="E21" s="135" t="n"/>
      <c r="F21" s="135" t="n"/>
      <c r="G21" s="135" t="n"/>
      <c r="H21" s="135" t="n"/>
      <c r="I21" s="135" t="n"/>
      <c r="J21" s="11" t="n"/>
    </row>
    <row r="22" ht="24" customHeight="1">
      <c r="A22" s="685" t="inlineStr">
        <is>
          <t>武林徽章</t>
        </is>
      </c>
      <c r="B22" s="80" t="inlineStr">
        <is>
          <t>战斗力</t>
        </is>
      </c>
      <c r="C22" s="62">
        <f>@IF($O$1="青铜品质",1.1,IF($O$1="白银品质",1.7,IF($O$1="黄金品质",3,IF($O$1="白金品质",5.7,IF($O$1="钻石品质",11.7)))))</f>
        <v/>
      </c>
      <c r="D22" s="62">
        <f>C22+0.9</f>
        <v/>
      </c>
      <c r="E22" s="62">
        <f>D22+0.9</f>
        <v/>
      </c>
      <c r="F22" s="62">
        <f>E22+1.8</f>
        <v/>
      </c>
      <c r="G22" s="62">
        <f>F22+2.7</f>
        <v/>
      </c>
      <c r="H22" s="62">
        <f>G22+4.5</f>
        <v/>
      </c>
      <c r="I22" s="569">
        <f>H22+6.3</f>
        <v/>
      </c>
      <c r="J22" s="1568" t="inlineStr">
        <is>
          <t>青铜：武林荣誉      50分
白银：武林荣誉    380分
黄金：武林荣誉  1600分
白金：武林荣誉  5000分
钻石：武林荣誉10000点</t>
        </is>
      </c>
      <c r="K22" s="3" t="n"/>
      <c r="L22" s="3" t="n"/>
      <c r="M22" s="3" t="n"/>
      <c r="N22" s="3" t="n"/>
      <c r="O22" s="3" t="n"/>
    </row>
    <row r="23" ht="24" customHeight="1">
      <c r="A23" s="414" t="n"/>
      <c r="B23" s="132" t="inlineStr">
        <is>
          <t>生命值</t>
        </is>
      </c>
      <c r="C23" s="86">
        <f>@IF($O$1="青铜品质",5,IF($O$1="白银品质",6,IF($O$1="黄金品质",9,IF($O$1="白金品质",17,IF($O$1="钻石品质",33)))))</f>
        <v/>
      </c>
      <c r="D23" s="86">
        <f>C23+2</f>
        <v/>
      </c>
      <c r="E23" s="86">
        <f>D23+3</f>
        <v/>
      </c>
      <c r="F23" s="86">
        <f>E23+5</f>
        <v/>
      </c>
      <c r="G23" s="86">
        <f>F23+7</f>
        <v/>
      </c>
      <c r="H23" s="86">
        <f>G23+13</f>
        <v/>
      </c>
      <c r="I23" s="255">
        <f>H23+17</f>
        <v/>
      </c>
      <c r="J23" s="11" t="n"/>
    </row>
    <row r="24" ht="24" customHeight="1">
      <c r="A24" s="414" t="n"/>
      <c r="B24" s="132" t="inlineStr">
        <is>
          <t>大型附伤</t>
        </is>
      </c>
      <c r="C24" s="86">
        <f>@IF($O$1="青铜品质",2,IF($O$1="白银品质",2,IF($O$1="黄金品质",7,IF($O$1="白金品质",12,IF($O$1="钻石品质",23)))))</f>
        <v/>
      </c>
      <c r="D24" s="86">
        <f>C24+2</f>
        <v/>
      </c>
      <c r="E24" s="86">
        <f>D24+2</f>
        <v/>
      </c>
      <c r="F24" s="86">
        <f>E24+3</f>
        <v/>
      </c>
      <c r="G24" s="86">
        <f>F24+5</f>
        <v/>
      </c>
      <c r="H24" s="86">
        <f>G24+9</f>
        <v/>
      </c>
      <c r="I24" s="86">
        <f>H24++12</f>
        <v/>
      </c>
      <c r="J24" s="11" t="n"/>
    </row>
    <row r="25" ht="24" customHeight="1">
      <c r="A25" s="414" t="n"/>
      <c r="B25" s="85" t="inlineStr">
        <is>
          <t>大型附减</t>
        </is>
      </c>
      <c r="C25" s="86">
        <f>@IF($O$1="青铜品质",2,IF($O$1="白银品质",5,IF($O$1="黄金品质",7,IF($O$1="白金品质",12,IF($O$1="钻石品质",23)))))</f>
        <v/>
      </c>
      <c r="D25" s="86">
        <f>C25+2</f>
        <v/>
      </c>
      <c r="E25" s="86">
        <f>D25+2</f>
        <v/>
      </c>
      <c r="F25" s="86">
        <f>E25+3</f>
        <v/>
      </c>
      <c r="G25" s="86">
        <f>F25+5</f>
        <v/>
      </c>
      <c r="H25" s="86">
        <f>G25+9</f>
        <v/>
      </c>
      <c r="I25" s="86">
        <f>H25++12</f>
        <v/>
      </c>
      <c r="J25" s="11" t="n"/>
    </row>
    <row r="26" ht="24" customHeight="1">
      <c r="A26" s="414" t="n"/>
      <c r="B26" s="395" t="inlineStr">
        <is>
          <t>活动提高成功率</t>
        </is>
      </c>
      <c r="C26" s="135" t="n"/>
      <c r="D26" s="135" t="n"/>
      <c r="E26" s="135" t="n"/>
      <c r="F26" s="135" t="n"/>
      <c r="G26" s="135" t="n"/>
      <c r="H26" s="135" t="n"/>
      <c r="I26" s="135" t="n"/>
      <c r="J26" s="11" t="n"/>
    </row>
    <row r="27" ht="24" customHeight="1">
      <c r="A27" s="685" t="inlineStr">
        <is>
          <t>武器徽章</t>
        </is>
      </c>
      <c r="B27" s="80" t="inlineStr">
        <is>
          <t>战斗力</t>
        </is>
      </c>
      <c r="C27" s="62">
        <f>@IF($O$1="青铜品质",1.1,IF($O$1="白银品质",1.7,IF($O$1="黄金品质",3,IF($O$1="白金品质",5.7,IF($O$1="钻石品质",11.7)))))</f>
        <v/>
      </c>
      <c r="D27" s="62">
        <f>C27+0.9</f>
        <v/>
      </c>
      <c r="E27" s="62">
        <f>D27+0.9</f>
        <v/>
      </c>
      <c r="F27" s="62">
        <f>E27+1.8</f>
        <v/>
      </c>
      <c r="G27" s="62">
        <f>F27+2.7</f>
        <v/>
      </c>
      <c r="H27" s="62">
        <f>G27+4.5</f>
        <v/>
      </c>
      <c r="I27" s="569">
        <f>H27+6.3</f>
        <v/>
      </c>
      <c r="J27" s="1568" t="inlineStr">
        <is>
          <t>青铜：武器星级    5级
白银：武器星级  25级
黄金：武器星级  60级
白金：武器星级115级
钻石：武器星级150级</t>
        </is>
      </c>
      <c r="K27" s="3" t="n"/>
      <c r="L27" s="3" t="n"/>
      <c r="M27" s="3" t="n"/>
      <c r="N27" s="3" t="n"/>
      <c r="O27" s="3" t="n"/>
    </row>
    <row r="28" ht="24" customHeight="1">
      <c r="A28" s="414" t="n"/>
      <c r="B28" s="132" t="inlineStr">
        <is>
          <t>生命值</t>
        </is>
      </c>
      <c r="C28" s="86">
        <f>@IF($O$1="青铜品质",5,IF($O$1="白银品质",6,IF($O$1="黄金品质",9,IF($O$1="白金品质",17,IF($O$1="钻石品质",33)))))</f>
        <v/>
      </c>
      <c r="D28" s="86">
        <f>C28+2</f>
        <v/>
      </c>
      <c r="E28" s="86">
        <f>D28+3</f>
        <v/>
      </c>
      <c r="F28" s="86">
        <f>E28+5</f>
        <v/>
      </c>
      <c r="G28" s="86">
        <f>F28+7</f>
        <v/>
      </c>
      <c r="H28" s="86">
        <f>G28+13</f>
        <v/>
      </c>
      <c r="I28" s="255">
        <f>H28+17</f>
        <v/>
      </c>
      <c r="J28" s="11" t="n"/>
    </row>
    <row r="29" ht="24" customHeight="1">
      <c r="A29" s="414" t="n"/>
      <c r="B29" s="132" t="inlineStr">
        <is>
          <t>中型附伤</t>
        </is>
      </c>
      <c r="C29" s="86">
        <f>@IF($O$1="青铜品质",2,IF($O$1="白银品质",2,IF($O$1="黄金品质",7,IF($O$1="白金品质",12,IF($O$1="钻石品质",23)))))</f>
        <v/>
      </c>
      <c r="D29" s="86">
        <f>C29+2</f>
        <v/>
      </c>
      <c r="E29" s="86">
        <f>D29+2</f>
        <v/>
      </c>
      <c r="F29" s="86">
        <f>E29+3</f>
        <v/>
      </c>
      <c r="G29" s="86">
        <f>F29+5</f>
        <v/>
      </c>
      <c r="H29" s="86">
        <f>G29+9</f>
        <v/>
      </c>
      <c r="I29" s="86">
        <f>H29++12</f>
        <v/>
      </c>
      <c r="J29" s="11" t="n"/>
    </row>
    <row r="30" ht="24" customHeight="1">
      <c r="A30" s="414" t="n"/>
      <c r="B30" s="85" t="inlineStr">
        <is>
          <t>中型附减</t>
        </is>
      </c>
      <c r="C30" s="86">
        <f>@IF($O$1="青铜品质",2,IF($O$1="白银品质",5,IF($O$1="黄金品质",7,IF($O$1="白金品质",12,IF($O$1="钻石品质",23)))))</f>
        <v/>
      </c>
      <c r="D30" s="86">
        <f>C30+2</f>
        <v/>
      </c>
      <c r="E30" s="86">
        <f>D30+2</f>
        <v/>
      </c>
      <c r="F30" s="86">
        <f>E30+3</f>
        <v/>
      </c>
      <c r="G30" s="86">
        <f>F30+5</f>
        <v/>
      </c>
      <c r="H30" s="86">
        <f>G30+9</f>
        <v/>
      </c>
      <c r="I30" s="86">
        <f>H30++12</f>
        <v/>
      </c>
      <c r="J30" s="11" t="n"/>
    </row>
    <row r="31" ht="24" customHeight="1">
      <c r="A31" s="414" t="n"/>
      <c r="B31" s="395" t="inlineStr">
        <is>
          <t>活动提高成功率</t>
        </is>
      </c>
      <c r="C31" s="135" t="n"/>
      <c r="D31" s="135" t="n"/>
      <c r="E31" s="135" t="n"/>
      <c r="F31" s="135" t="n"/>
      <c r="G31" s="135" t="n"/>
      <c r="H31" s="135" t="n"/>
      <c r="I31" s="135" t="n"/>
      <c r="J31" s="11" t="n"/>
    </row>
    <row r="32" ht="24" customHeight="1">
      <c r="A32" s="685" t="inlineStr">
        <is>
          <t>等级徽章</t>
        </is>
      </c>
      <c r="B32" s="80" t="inlineStr">
        <is>
          <t>战斗力</t>
        </is>
      </c>
      <c r="C32" s="62">
        <f>@IF($O$1="青铜品质",1.1,IF($O$1="白银品质",1.7,IF($O$1="黄金品质",3,IF($O$1="白金品质",5.7,IF($O$1="钻石品质",11.7)))))</f>
        <v/>
      </c>
      <c r="D32" s="62">
        <f>C32+0.9</f>
        <v/>
      </c>
      <c r="E32" s="62">
        <f>D32+0.9</f>
        <v/>
      </c>
      <c r="F32" s="62">
        <f>E32+1.8</f>
        <v/>
      </c>
      <c r="G32" s="62">
        <f>F32+2.7</f>
        <v/>
      </c>
      <c r="H32" s="62">
        <f>G32+4.5</f>
        <v/>
      </c>
      <c r="I32" s="569">
        <f>H32+6.3</f>
        <v/>
      </c>
      <c r="J32" s="1568" t="inlineStr">
        <is>
          <t>青铜：乐斗等级  20级
白银：乐斗等级  40级
黄金：乐斗等级  60级
白金：乐斗等级  80级
钻石：乐斗等级100级</t>
        </is>
      </c>
      <c r="K32" s="3" t="n"/>
      <c r="L32" s="3" t="n"/>
      <c r="M32" s="3" t="n"/>
      <c r="N32" s="3" t="n"/>
      <c r="O32" s="3" t="n"/>
    </row>
    <row r="33" ht="24" customHeight="1">
      <c r="A33" s="414" t="n"/>
      <c r="B33" s="132" t="inlineStr">
        <is>
          <t>生命值</t>
        </is>
      </c>
      <c r="C33" s="86">
        <f>@IF($O$1="青铜品质",5,IF($O$1="白银品质",6,IF($O$1="黄金品质",9,IF($O$1="白金品质",17,IF($O$1="钻石品质",33)))))</f>
        <v/>
      </c>
      <c r="D33" s="86">
        <f>C33+2</f>
        <v/>
      </c>
      <c r="E33" s="86">
        <f>D33+3</f>
        <v/>
      </c>
      <c r="F33" s="86">
        <f>E33+5</f>
        <v/>
      </c>
      <c r="G33" s="86">
        <f>F33+7</f>
        <v/>
      </c>
      <c r="H33" s="86">
        <f>G33+13</f>
        <v/>
      </c>
      <c r="I33" s="255">
        <f>H33+17</f>
        <v/>
      </c>
      <c r="J33" s="11" t="n"/>
    </row>
    <row r="34" ht="24" customHeight="1">
      <c r="A34" s="414" t="n"/>
      <c r="B34" s="132" t="inlineStr">
        <is>
          <t>小型附伤</t>
        </is>
      </c>
      <c r="C34" s="86">
        <f>@IF($O$1="青铜品质",2,IF($O$1="白银品质",2,IF($O$1="黄金品质",7,IF($O$1="白金品质",12,IF($O$1="钻石品质",23)))))</f>
        <v/>
      </c>
      <c r="D34" s="86">
        <f>C34+2</f>
        <v/>
      </c>
      <c r="E34" s="86">
        <f>D34+2</f>
        <v/>
      </c>
      <c r="F34" s="86">
        <f>E34+3</f>
        <v/>
      </c>
      <c r="G34" s="86">
        <f>F34+5</f>
        <v/>
      </c>
      <c r="H34" s="86">
        <f>G34+9</f>
        <v/>
      </c>
      <c r="I34" s="86">
        <f>H34++12</f>
        <v/>
      </c>
      <c r="J34" s="11" t="n"/>
    </row>
    <row r="35" ht="24" customHeight="1">
      <c r="A35" s="414" t="n"/>
      <c r="B35" s="85" t="inlineStr">
        <is>
          <t>小型附减</t>
        </is>
      </c>
      <c r="C35" s="86">
        <f>@IF($O$1="青铜品质",2,IF($O$1="白银品质",5,IF($O$1="黄金品质",7,IF($O$1="白金品质",12,IF($O$1="钻石品质",23)))))</f>
        <v/>
      </c>
      <c r="D35" s="86">
        <f>C35+2</f>
        <v/>
      </c>
      <c r="E35" s="86">
        <f>D35+2</f>
        <v/>
      </c>
      <c r="F35" s="86">
        <f>E35+3</f>
        <v/>
      </c>
      <c r="G35" s="86">
        <f>F35+5</f>
        <v/>
      </c>
      <c r="H35" s="86">
        <f>G35+9</f>
        <v/>
      </c>
      <c r="I35" s="86">
        <f>H35++12</f>
        <v/>
      </c>
      <c r="J35" s="11" t="n"/>
    </row>
    <row r="36" ht="24" customHeight="1">
      <c r="A36" s="414" t="n"/>
      <c r="B36" s="395" t="inlineStr">
        <is>
          <t>活动提高成功率</t>
        </is>
      </c>
      <c r="C36" s="135" t="n"/>
      <c r="D36" s="135" t="n"/>
      <c r="E36" s="135" t="n"/>
      <c r="F36" s="135" t="n"/>
      <c r="G36" s="135" t="n"/>
      <c r="H36" s="135" t="n"/>
      <c r="I36" s="135" t="n"/>
      <c r="J36" s="11" t="n"/>
    </row>
    <row r="37" ht="24" customHeight="1">
      <c r="A37" s="685" t="inlineStr">
        <is>
          <t>财富徽章</t>
        </is>
      </c>
      <c r="B37" s="80" t="inlineStr">
        <is>
          <t>战斗力</t>
        </is>
      </c>
      <c r="C37" s="62">
        <f>@IF($O$1="青铜品质",1.1,IF($O$1="白银品质",1.7,IF($O$1="黄金品质",3,IF($O$1="白金品质",5.7,IF($O$1="钻石品质",11.7)))))</f>
        <v/>
      </c>
      <c r="D37" s="62">
        <f>C37+0.9</f>
        <v/>
      </c>
      <c r="E37" s="62">
        <f>D37+0.9</f>
        <v/>
      </c>
      <c r="F37" s="62">
        <f>E37+1.8</f>
        <v/>
      </c>
      <c r="G37" s="62">
        <f>F37+2.7</f>
        <v/>
      </c>
      <c r="H37" s="62">
        <f>G37+4.5</f>
        <v/>
      </c>
      <c r="I37" s="569">
        <f>H37+6.3</f>
        <v/>
      </c>
      <c r="J37" s="1568" t="inlineStr">
        <is>
          <t>青铜：累计充值      1000斗豆
白银：累计充值    10000斗豆
黄金：累计充值  100000斗豆
白金：累计充值  300000斗豆
钻石：累计充值1000000斗豆</t>
        </is>
      </c>
      <c r="K37" s="3" t="n"/>
      <c r="L37" s="3" t="n"/>
      <c r="M37" s="3" t="n"/>
      <c r="N37" s="3" t="n"/>
      <c r="O37" s="3" t="n"/>
    </row>
    <row r="38" ht="24" customHeight="1">
      <c r="A38" s="414" t="n"/>
      <c r="B38" s="132" t="inlineStr">
        <is>
          <t>生命值</t>
        </is>
      </c>
      <c r="C38" s="86">
        <f>@IF($O$1="青铜品质",5,IF($O$1="白银品质",6,IF($O$1="黄金品质",9,IF($O$1="白金品质",17,IF($O$1="钻石品质",33)))))</f>
        <v/>
      </c>
      <c r="D38" s="86">
        <f>C38+2</f>
        <v/>
      </c>
      <c r="E38" s="86">
        <f>D38+3</f>
        <v/>
      </c>
      <c r="F38" s="86">
        <f>E38+5</f>
        <v/>
      </c>
      <c r="G38" s="86">
        <f>F38+7</f>
        <v/>
      </c>
      <c r="H38" s="86">
        <f>G38+13</f>
        <v/>
      </c>
      <c r="I38" s="255">
        <f>H38+17</f>
        <v/>
      </c>
      <c r="J38" s="11" t="n"/>
    </row>
    <row r="39" ht="24" customHeight="1">
      <c r="A39" s="414" t="n"/>
      <c r="B39" s="132" t="inlineStr">
        <is>
          <t>投掷附伤</t>
        </is>
      </c>
      <c r="C39" s="86">
        <f>@IF($O$1="青铜品质",2,IF($O$1="白银品质",2,IF($O$1="黄金品质",7,IF($O$1="白金品质",12,IF($O$1="钻石品质",23)))))</f>
        <v/>
      </c>
      <c r="D39" s="86">
        <f>C39+2</f>
        <v/>
      </c>
      <c r="E39" s="86">
        <f>D39+2</f>
        <v/>
      </c>
      <c r="F39" s="86">
        <f>E39+3</f>
        <v/>
      </c>
      <c r="G39" s="86">
        <f>F39+5</f>
        <v/>
      </c>
      <c r="H39" s="86">
        <f>G39+9</f>
        <v/>
      </c>
      <c r="I39" s="86">
        <f>H39++12</f>
        <v/>
      </c>
      <c r="J39" s="11" t="n"/>
    </row>
    <row r="40" ht="24" customHeight="1">
      <c r="A40" s="414" t="n"/>
      <c r="B40" s="85" t="inlineStr">
        <is>
          <t>投掷附减</t>
        </is>
      </c>
      <c r="C40" s="86">
        <f>@IF($O$1="青铜品质",2,IF($O$1="白银品质",5,IF($O$1="黄金品质",7,IF($O$1="白金品质",12,IF($O$1="钻石品质",23)))))</f>
        <v/>
      </c>
      <c r="D40" s="86">
        <f>C40+2</f>
        <v/>
      </c>
      <c r="E40" s="86">
        <f>D40+2</f>
        <v/>
      </c>
      <c r="F40" s="86">
        <f>E40+3</f>
        <v/>
      </c>
      <c r="G40" s="86">
        <f>F40+5</f>
        <v/>
      </c>
      <c r="H40" s="86">
        <f>G40+9</f>
        <v/>
      </c>
      <c r="I40" s="86">
        <f>H40++12</f>
        <v/>
      </c>
      <c r="J40" s="11" t="n"/>
    </row>
    <row r="41" ht="24" customHeight="1">
      <c r="A41" s="414" t="n"/>
      <c r="B41" s="395" t="inlineStr">
        <is>
          <t>活动提高成功率</t>
        </is>
      </c>
      <c r="C41" s="135" t="n"/>
      <c r="D41" s="135" t="n"/>
      <c r="E41" s="135" t="n"/>
      <c r="F41" s="135" t="n"/>
      <c r="G41" s="135" t="n"/>
      <c r="H41" s="135" t="n"/>
      <c r="I41" s="135" t="n"/>
      <c r="J41" s="11" t="n"/>
    </row>
    <row r="42" ht="24" customHeight="1">
      <c r="A42" s="685" t="inlineStr">
        <is>
          <t>技能徽章</t>
        </is>
      </c>
      <c r="B42" s="80" t="inlineStr">
        <is>
          <t>战斗力</t>
        </is>
      </c>
      <c r="C42" s="62">
        <f>@IF($O$1="青铜品质",1.1,IF($O$1="白银品质",1.7,IF($O$1="黄金品质",3,IF($O$1="白金品质",5.7,IF($O$1="钻石品质",11.7)))))</f>
        <v/>
      </c>
      <c r="D42" s="62">
        <f>C42+0.9</f>
        <v/>
      </c>
      <c r="E42" s="62">
        <f>D42+0.9</f>
        <v/>
      </c>
      <c r="F42" s="62">
        <f>E42+1.8</f>
        <v/>
      </c>
      <c r="G42" s="62">
        <f>F42+2.7</f>
        <v/>
      </c>
      <c r="H42" s="62">
        <f>G42+4.5</f>
        <v/>
      </c>
      <c r="I42" s="569">
        <f>H42+6.3</f>
        <v/>
      </c>
      <c r="J42" s="1568" t="inlineStr">
        <is>
          <t>青铜：技能星级    5级
白银：技能星级  25级
黄金：技能星级  60级
白金：技能星级115级
钻石：技能星级150级</t>
        </is>
      </c>
      <c r="K42" s="3" t="n"/>
      <c r="L42" s="3" t="n"/>
      <c r="M42" s="3" t="n"/>
      <c r="N42" s="3" t="n"/>
      <c r="O42" s="3" t="n"/>
    </row>
    <row r="43" ht="24" customHeight="1">
      <c r="A43" s="414" t="n"/>
      <c r="B43" s="132" t="inlineStr">
        <is>
          <t>生命值</t>
        </is>
      </c>
      <c r="C43" s="86">
        <f>@IF($O$1="青铜品质",5,IF($O$1="白银品质",6,IF($O$1="黄金品质",9,IF($O$1="白金品质",17,IF($O$1="钻石品质",33)))))</f>
        <v/>
      </c>
      <c r="D43" s="86">
        <f>C43+2</f>
        <v/>
      </c>
      <c r="E43" s="86">
        <f>D43+3</f>
        <v/>
      </c>
      <c r="F43" s="86">
        <f>E43+5</f>
        <v/>
      </c>
      <c r="G43" s="86">
        <f>F43+7</f>
        <v/>
      </c>
      <c r="H43" s="86">
        <f>G43+13</f>
        <v/>
      </c>
      <c r="I43" s="255">
        <f>H43+17</f>
        <v/>
      </c>
      <c r="J43" s="11" t="n"/>
    </row>
    <row r="44" ht="24" customHeight="1">
      <c r="A44" s="414" t="n"/>
      <c r="B44" s="132" t="inlineStr">
        <is>
          <t>技能附伤</t>
        </is>
      </c>
      <c r="C44" s="86">
        <f>@IF($O$1="青铜品质",2,IF($O$1="白银品质",2,IF($O$1="黄金品质",7,IF($O$1="白金品质",12,IF($O$1="钻石品质",23)))))</f>
        <v/>
      </c>
      <c r="D44" s="86">
        <f>C44+2</f>
        <v/>
      </c>
      <c r="E44" s="86">
        <f>D44+2</f>
        <v/>
      </c>
      <c r="F44" s="86">
        <f>E44+3</f>
        <v/>
      </c>
      <c r="G44" s="86">
        <f>F44+5</f>
        <v/>
      </c>
      <c r="H44" s="86">
        <f>G44+9</f>
        <v/>
      </c>
      <c r="I44" s="86">
        <f>H44++12</f>
        <v/>
      </c>
      <c r="J44" s="11" t="n"/>
    </row>
    <row r="45" ht="24" customHeight="1">
      <c r="A45" s="414" t="n"/>
      <c r="B45" s="85" t="inlineStr">
        <is>
          <t>技能附减</t>
        </is>
      </c>
      <c r="C45" s="86">
        <f>@IF($O$1="青铜品质",2,IF($O$1="白银品质",5,IF($O$1="黄金品质",7,IF($O$1="白金品质",12,IF($O$1="钻石品质",23)))))</f>
        <v/>
      </c>
      <c r="D45" s="86">
        <f>C45+2</f>
        <v/>
      </c>
      <c r="E45" s="86">
        <f>D45+2</f>
        <v/>
      </c>
      <c r="F45" s="86">
        <f>E45+3</f>
        <v/>
      </c>
      <c r="G45" s="86">
        <f>F45+5</f>
        <v/>
      </c>
      <c r="H45" s="86">
        <f>G45+9</f>
        <v/>
      </c>
      <c r="I45" s="86">
        <f>H45++12</f>
        <v/>
      </c>
      <c r="J45" s="11" t="n"/>
    </row>
    <row r="46" ht="24" customHeight="1">
      <c r="A46" s="414" t="n"/>
      <c r="B46" s="395" t="inlineStr">
        <is>
          <t>活动提高成功率</t>
        </is>
      </c>
      <c r="C46" s="135" t="n"/>
      <c r="D46" s="135" t="n"/>
      <c r="E46" s="135" t="n"/>
      <c r="F46" s="135" t="n"/>
      <c r="G46" s="135" t="n"/>
      <c r="H46" s="135" t="n"/>
      <c r="I46" s="135" t="n"/>
      <c r="J46" s="11" t="n"/>
    </row>
    <row r="47" ht="24" customHeight="1">
      <c r="A47" s="685" t="inlineStr">
        <is>
          <t>勤劳徽章</t>
        </is>
      </c>
      <c r="B47" s="80" t="inlineStr">
        <is>
          <t>战斗力</t>
        </is>
      </c>
      <c r="C47" s="62">
        <f>@IF($O$1="青铜品质",1.1,IF($O$1="白银品质",1.7,IF($O$1="黄金品质",3,IF($O$1="白金品质",5.7,IF($O$1="钻石品质",11.7)))))</f>
        <v/>
      </c>
      <c r="D47" s="62">
        <f>C47+0.9</f>
        <v/>
      </c>
      <c r="E47" s="62">
        <f>D47+0.9</f>
        <v/>
      </c>
      <c r="F47" s="62">
        <f>E47+1.8</f>
        <v/>
      </c>
      <c r="G47" s="62">
        <f>F47+2.7</f>
        <v/>
      </c>
      <c r="H47" s="62">
        <f>G47+4.5</f>
        <v/>
      </c>
      <c r="I47" s="569">
        <f>H47+6.3</f>
        <v/>
      </c>
      <c r="J47" s="1568" t="inlineStr">
        <is>
          <t>青铜：连续登录  3天
白银：连续登录  7天
黄金：连续登录14天
白金：连续登录21天
钻石：连续登录30天</t>
        </is>
      </c>
      <c r="K47" s="3" t="n"/>
      <c r="L47" s="3" t="n"/>
      <c r="M47" s="3" t="n"/>
      <c r="N47" s="3" t="n"/>
      <c r="O47" s="3" t="n"/>
    </row>
    <row r="48" ht="24" customHeight="1">
      <c r="A48" s="414" t="n"/>
      <c r="B48" s="132" t="inlineStr">
        <is>
          <t>生命值</t>
        </is>
      </c>
      <c r="C48" s="86">
        <f>@IF($O$1="青铜品质",5,IF($O$1="白银品质",6,IF($O$1="黄金品质",9,IF($O$1="白金品质",17,IF($O$1="钻石品质",33)))))</f>
        <v/>
      </c>
      <c r="D48" s="86">
        <f>C48+2</f>
        <v/>
      </c>
      <c r="E48" s="86">
        <f>D48+3</f>
        <v/>
      </c>
      <c r="F48" s="86">
        <f>E48+5</f>
        <v/>
      </c>
      <c r="G48" s="86">
        <f>F48+7</f>
        <v/>
      </c>
      <c r="H48" s="86">
        <f>G48+13</f>
        <v/>
      </c>
      <c r="I48" s="255">
        <f>H48+17</f>
        <v/>
      </c>
      <c r="J48" s="11" t="n"/>
    </row>
    <row r="49" ht="24" customHeight="1">
      <c r="A49" s="414" t="n"/>
      <c r="B49" s="132" t="inlineStr">
        <is>
          <t>空手附伤</t>
        </is>
      </c>
      <c r="C49" s="86">
        <f>@IF($O$1="青铜品质",2,IF($O$1="白银品质",2,IF($O$1="黄金品质",7,IF($O$1="白金品质",12,IF($O$1="钻石品质",23)))))</f>
        <v/>
      </c>
      <c r="D49" s="86">
        <f>C49+2</f>
        <v/>
      </c>
      <c r="E49" s="86">
        <f>D49+1</f>
        <v/>
      </c>
      <c r="F49" s="86">
        <f>E49+4</f>
        <v/>
      </c>
      <c r="G49" s="86">
        <f>F49+5</f>
        <v/>
      </c>
      <c r="H49" s="86">
        <f>G49+9</f>
        <v/>
      </c>
      <c r="I49" s="86">
        <f>H49++12</f>
        <v/>
      </c>
      <c r="J49" s="11" t="n"/>
    </row>
    <row r="50" ht="24" customHeight="1">
      <c r="A50" s="414" t="n"/>
      <c r="B50" s="85" t="inlineStr">
        <is>
          <t>空手附减</t>
        </is>
      </c>
      <c r="C50" s="86">
        <f>@IF($O$1="青铜品质",2,IF($O$1="白银品质",5,IF($O$1="黄金品质",7,IF($O$1="白金品质",12,IF($O$1="钻石品质",23)))))</f>
        <v/>
      </c>
      <c r="D50" s="86">
        <f>C50+2</f>
        <v/>
      </c>
      <c r="E50" s="86">
        <f>D50+1</f>
        <v/>
      </c>
      <c r="F50" s="86">
        <f>E50+4</f>
        <v/>
      </c>
      <c r="G50" s="86">
        <f>F50+5</f>
        <v/>
      </c>
      <c r="H50" s="86">
        <f>G50+9</f>
        <v/>
      </c>
      <c r="I50" s="86">
        <f>H50++12</f>
        <v/>
      </c>
      <c r="J50" s="11" t="n"/>
    </row>
    <row r="51" ht="24" customHeight="1">
      <c r="A51" s="414" t="n"/>
      <c r="B51" s="395" t="inlineStr">
        <is>
          <t>活动提高成功率</t>
        </is>
      </c>
      <c r="C51" s="135" t="n"/>
      <c r="D51" s="135" t="n"/>
      <c r="E51" s="135" t="n"/>
      <c r="F51" s="135" t="n"/>
      <c r="G51" s="135" t="n"/>
      <c r="H51" s="135" t="n"/>
      <c r="I51" s="135" t="n"/>
      <c r="J51" s="11" t="n"/>
    </row>
    <row r="52" ht="24" customHeight="1">
      <c r="A52" s="685" t="inlineStr">
        <is>
          <t>一掷千金
暂无活动</t>
        </is>
      </c>
      <c r="B52" s="80" t="inlineStr">
        <is>
          <t>战斗力</t>
        </is>
      </c>
      <c r="C52" s="62">
        <f>@IF($O$1="青铜品质",1.1,IF($O$1="白银品质",1.7,IF($O$1="黄金品质",3,IF($O$1="白金品质",5.7,IF($O$1="钻石品质",11.7)))))</f>
        <v/>
      </c>
      <c r="D52" s="62">
        <f>C52+0.9</f>
        <v/>
      </c>
      <c r="E52" s="62">
        <f>D52+0.9</f>
        <v/>
      </c>
      <c r="F52" s="62">
        <f>E52+1.8</f>
        <v/>
      </c>
      <c r="G52" s="62">
        <f>F52+2.7</f>
        <v/>
      </c>
      <c r="H52" s="62">
        <f>G52+4.5</f>
        <v/>
      </c>
      <c r="I52" s="569">
        <f>H52+6.3</f>
        <v/>
      </c>
      <c r="J52" s="1568" t="inlineStr">
        <is>
          <t>青铜：单笔充值    1000斗豆
白银：单笔充值    5000斗豆
黄金：单笔充值  20000斗豆
白金：单笔充值100000斗豆
钻石：单笔充值300000斗豆</t>
        </is>
      </c>
      <c r="K52" s="3" t="n"/>
      <c r="L52" s="3" t="n"/>
      <c r="M52" s="3" t="n"/>
      <c r="N52" s="3" t="n"/>
      <c r="O52" s="3" t="n"/>
    </row>
    <row r="53" ht="24" customHeight="1">
      <c r="A53" s="414" t="n"/>
      <c r="B53" s="132" t="inlineStr">
        <is>
          <t>生命值</t>
        </is>
      </c>
      <c r="C53" s="86">
        <f>@IF($O$1="青铜品质",5,IF($O$1="白银品质",6,IF($O$1="黄金品质",9,IF($O$1="白金品质",17,IF($O$1="钻石品质",33)))))</f>
        <v/>
      </c>
      <c r="D53" s="86">
        <f>C53+2</f>
        <v/>
      </c>
      <c r="E53" s="86">
        <f>D53+3</f>
        <v/>
      </c>
      <c r="F53" s="86">
        <f>E53+5</f>
        <v/>
      </c>
      <c r="G53" s="86">
        <f>F53+7</f>
        <v/>
      </c>
      <c r="H53" s="86">
        <f>G53+13</f>
        <v/>
      </c>
      <c r="I53" s="255">
        <f>H53+17</f>
        <v/>
      </c>
      <c r="J53" s="11" t="n"/>
    </row>
    <row r="54" ht="24" customHeight="1">
      <c r="A54" s="414" t="n"/>
      <c r="B54" s="132" t="inlineStr">
        <is>
          <t>固定伤害</t>
        </is>
      </c>
      <c r="C54" s="86">
        <f>@IF($O$1="青铜品质",2,IF($O$1="白银品质",2,IF($O$1="黄金品质",7,IF($O$1="白金品质",12,IF($O$1="钻石品质",23)))))</f>
        <v/>
      </c>
      <c r="D54" s="86">
        <f>C54+2</f>
        <v/>
      </c>
      <c r="E54" s="86">
        <f>D54+2</f>
        <v/>
      </c>
      <c r="F54" s="86">
        <f>E54+3</f>
        <v/>
      </c>
      <c r="G54" s="86">
        <f>F54+5</f>
        <v/>
      </c>
      <c r="H54" s="86">
        <f>G54+9</f>
        <v/>
      </c>
      <c r="I54" s="86">
        <f>H54++12</f>
        <v/>
      </c>
      <c r="J54" s="11" t="n"/>
    </row>
    <row r="55" ht="24" customHeight="1">
      <c r="A55" s="414" t="n"/>
      <c r="B55" s="85" t="inlineStr">
        <is>
          <t>固定减伤</t>
        </is>
      </c>
      <c r="C55" s="86">
        <f>@IF($O$1="青铜品质",2,IF($O$1="白银品质",5,IF($O$1="黄金品质",7,IF($O$1="白金品质",12,IF($O$1="钻石品质",23)))))</f>
        <v/>
      </c>
      <c r="D55" s="86">
        <f>C55+2</f>
        <v/>
      </c>
      <c r="E55" s="86">
        <f>D55+2</f>
        <v/>
      </c>
      <c r="F55" s="86">
        <f>E55+3</f>
        <v/>
      </c>
      <c r="G55" s="86">
        <f>F55+5</f>
        <v/>
      </c>
      <c r="H55" s="86">
        <f>G55+9</f>
        <v/>
      </c>
      <c r="I55" s="86">
        <f>H55++12</f>
        <v/>
      </c>
      <c r="J55" s="11" t="n"/>
    </row>
    <row r="56" ht="24" customHeight="1">
      <c r="A56" s="414" t="n"/>
      <c r="B56" s="1569" t="inlineStr">
        <is>
          <t>x</t>
        </is>
      </c>
      <c r="C56" s="1480" t="inlineStr">
        <is>
          <t>x</t>
        </is>
      </c>
      <c r="D56" s="1480" t="inlineStr">
        <is>
          <t>x</t>
        </is>
      </c>
      <c r="E56" s="1480" t="inlineStr">
        <is>
          <t>x</t>
        </is>
      </c>
      <c r="F56" s="1480" t="inlineStr">
        <is>
          <t>x</t>
        </is>
      </c>
      <c r="G56" s="1480" t="inlineStr">
        <is>
          <t>x</t>
        </is>
      </c>
      <c r="H56" s="1480" t="inlineStr">
        <is>
          <t>x</t>
        </is>
      </c>
      <c r="I56" s="894" t="inlineStr">
        <is>
          <t>x</t>
        </is>
      </c>
      <c r="J56" s="11" t="n"/>
    </row>
    <row r="57" ht="24" customHeight="1">
      <c r="A57" s="81" t="inlineStr">
        <is>
          <t>分享徽章</t>
        </is>
      </c>
      <c r="B57" s="61" t="inlineStr">
        <is>
          <t>战斗力</t>
        </is>
      </c>
      <c r="C57" s="62">
        <f>@IF($O$1="青铜品质",0.5,IF($O$1="白银品质",0.7,IF($O$1="黄金品质",1,IF($O$1="白金品质",1.9,IF($O$1="钻石品质",3.9)))))</f>
        <v/>
      </c>
      <c r="D57" s="62">
        <f>C57+0.3</f>
        <v/>
      </c>
      <c r="E57" s="62">
        <f>D57+0.3</f>
        <v/>
      </c>
      <c r="F57" s="62">
        <f>E57+0.6</f>
        <v/>
      </c>
      <c r="G57" s="62">
        <f>F57+0.9</f>
        <v/>
      </c>
      <c r="H57" s="62">
        <f>G57+1.5</f>
        <v/>
      </c>
      <c r="I57" s="63">
        <f>H57+2.1</f>
        <v/>
      </c>
      <c r="J57" s="1570" t="inlineStr">
        <is>
          <t>青铜：分享次数      5次
白银：分享次数    50次
黄金：分享次数  150次
白金：分享次数  500次
钻石：分享次数1000次</t>
        </is>
      </c>
      <c r="K57" s="3" t="n"/>
      <c r="L57" s="3" t="n"/>
      <c r="M57" s="3" t="n"/>
      <c r="N57" s="3" t="n"/>
      <c r="O57" s="3" t="n"/>
    </row>
    <row r="58" ht="24" customHeight="1">
      <c r="A58" s="11" t="n"/>
      <c r="B58" s="85" t="inlineStr">
        <is>
          <t>生命值</t>
        </is>
      </c>
      <c r="C58" s="86">
        <f>@IF($O$1="青铜品质",5,IF($O$1="白银品质",6,IF($O$1="黄金品质",9,IF($O$1="白金品质",17,IF($O$1="钻石品质",33)))))</f>
        <v/>
      </c>
      <c r="D58" s="86">
        <f>C58+2</f>
        <v/>
      </c>
      <c r="E58" s="86">
        <f>D58+3</f>
        <v/>
      </c>
      <c r="F58" s="86">
        <f>E58+5</f>
        <v/>
      </c>
      <c r="G58" s="86">
        <f>F58+7</f>
        <v/>
      </c>
      <c r="H58" s="86">
        <f>G58+13</f>
        <v/>
      </c>
      <c r="I58" s="236">
        <f>H58+17</f>
        <v/>
      </c>
    </row>
    <row r="59" ht="24" customHeight="1">
      <c r="A59" s="11" t="n"/>
      <c r="B59" s="707" t="inlineStr">
        <is>
          <t>x</t>
        </is>
      </c>
      <c r="C59" s="871" t="inlineStr">
        <is>
          <t>x</t>
        </is>
      </c>
      <c r="D59" s="871" t="inlineStr">
        <is>
          <t>x</t>
        </is>
      </c>
      <c r="E59" s="871" t="inlineStr">
        <is>
          <t>x</t>
        </is>
      </c>
      <c r="F59" s="871" t="inlineStr">
        <is>
          <t>x</t>
        </is>
      </c>
      <c r="G59" s="871" t="inlineStr">
        <is>
          <t>x</t>
        </is>
      </c>
      <c r="H59" s="871" t="inlineStr">
        <is>
          <t>x</t>
        </is>
      </c>
      <c r="I59" s="872" t="inlineStr">
        <is>
          <t>x</t>
        </is>
      </c>
    </row>
    <row r="60" ht="24" customHeight="1">
      <c r="A60" s="11" t="n"/>
      <c r="B60" s="707" t="inlineStr">
        <is>
          <t>x</t>
        </is>
      </c>
      <c r="C60" s="871" t="inlineStr">
        <is>
          <t>x</t>
        </is>
      </c>
      <c r="D60" s="871" t="inlineStr">
        <is>
          <t>x</t>
        </is>
      </c>
      <c r="E60" s="871" t="inlineStr">
        <is>
          <t>x</t>
        </is>
      </c>
      <c r="F60" s="871" t="inlineStr">
        <is>
          <t>x</t>
        </is>
      </c>
      <c r="G60" s="871" t="inlineStr">
        <is>
          <t>x</t>
        </is>
      </c>
      <c r="H60" s="871" t="inlineStr">
        <is>
          <t>x</t>
        </is>
      </c>
      <c r="I60" s="872" t="inlineStr">
        <is>
          <t>x</t>
        </is>
      </c>
    </row>
    <row r="61" ht="24" customHeight="1">
      <c r="A61" s="11" t="n"/>
      <c r="B61" s="395" t="inlineStr">
        <is>
          <t>活动提高成功率</t>
        </is>
      </c>
      <c r="C61" s="135" t="n"/>
      <c r="D61" s="135" t="n"/>
      <c r="E61" s="135" t="n"/>
      <c r="F61" s="135" t="n"/>
      <c r="G61" s="135" t="n"/>
      <c r="H61" s="135" t="n"/>
      <c r="I61" s="135" t="n"/>
    </row>
    <row r="62" ht="24" customHeight="1">
      <c r="A62" s="685" t="inlineStr">
        <is>
          <t>长者徽章
好友徽章
佣兵徽章</t>
        </is>
      </c>
      <c r="B62" s="80" t="inlineStr">
        <is>
          <t>战斗力</t>
        </is>
      </c>
      <c r="C62" s="62">
        <f>@IF($O$1="青铜品质",0.5,IF($O$1="白银品质",0.7,IF($O$1="黄金品质",1,IF($O$1="白金品质",1.9,IF($O$1="钻石品质",3.9)))))</f>
        <v/>
      </c>
      <c r="D62" s="62">
        <f>C62+0.3</f>
        <v/>
      </c>
      <c r="E62" s="62">
        <f>D62+0.3</f>
        <v/>
      </c>
      <c r="F62" s="62">
        <f>E62+0.6</f>
        <v/>
      </c>
      <c r="G62" s="62">
        <f>F62+0.9</f>
        <v/>
      </c>
      <c r="H62" s="62">
        <f>G62+1.5</f>
        <v/>
      </c>
      <c r="I62" s="63">
        <f>H62+2.1</f>
        <v/>
      </c>
      <c r="J62" s="1570" t="inlineStr">
        <is>
          <t>青铜：注册时间  10天/好友人数  30人/佣兵数量  1名
白银：注册时间  30天/好友人数  50人/佣兵数量  2名
黄金：注册时间  90天/好友人数  80人/佣兵数量  4名
白金：注册时间180天/好友人数120人/佣兵数量  7名
钻石：注册时间360天/好友人数200人/佣兵数量10名</t>
        </is>
      </c>
      <c r="K62" s="3" t="n"/>
      <c r="L62" s="3" t="n"/>
      <c r="M62" s="3" t="n"/>
      <c r="N62" s="3" t="n"/>
      <c r="O62" s="3" t="n"/>
    </row>
    <row r="63" ht="24" customHeight="1">
      <c r="A63" s="414" t="n"/>
      <c r="B63" s="132" t="inlineStr">
        <is>
          <t>生命值</t>
        </is>
      </c>
      <c r="C63" s="86">
        <f>@IF($O$1="青铜品质",5,IF($O$1="白银品质",6,IF($O$1="黄金品质",9,IF($O$1="白金品质",17,IF($O$1="钻石品质",33)))))</f>
        <v/>
      </c>
      <c r="D63" s="86">
        <f>C63+2</f>
        <v/>
      </c>
      <c r="E63" s="86">
        <f>D63+3</f>
        <v/>
      </c>
      <c r="F63" s="86">
        <f>E63+5</f>
        <v/>
      </c>
      <c r="G63" s="86">
        <f>F63+7</f>
        <v/>
      </c>
      <c r="H63" s="86">
        <f>G63+13</f>
        <v/>
      </c>
      <c r="I63" s="236">
        <f>H63+17</f>
        <v/>
      </c>
    </row>
    <row r="64" ht="24" customHeight="1">
      <c r="A64" s="414" t="n"/>
      <c r="B64" s="1571" t="inlineStr">
        <is>
          <t>x</t>
        </is>
      </c>
      <c r="C64" s="871" t="inlineStr">
        <is>
          <t>x</t>
        </is>
      </c>
      <c r="D64" s="871" t="inlineStr">
        <is>
          <t>x</t>
        </is>
      </c>
      <c r="E64" s="871" t="inlineStr">
        <is>
          <t>x</t>
        </is>
      </c>
      <c r="F64" s="871" t="inlineStr">
        <is>
          <t>x</t>
        </is>
      </c>
      <c r="G64" s="871" t="inlineStr">
        <is>
          <t>x</t>
        </is>
      </c>
      <c r="H64" s="871" t="inlineStr">
        <is>
          <t>x</t>
        </is>
      </c>
      <c r="I64" s="872" t="inlineStr">
        <is>
          <t>x</t>
        </is>
      </c>
    </row>
    <row r="65" ht="24" customHeight="1">
      <c r="A65" s="414" t="n"/>
      <c r="B65" s="1571" t="inlineStr">
        <is>
          <t>x</t>
        </is>
      </c>
      <c r="C65" s="871" t="inlineStr">
        <is>
          <t>x</t>
        </is>
      </c>
      <c r="D65" s="871" t="inlineStr">
        <is>
          <t>x</t>
        </is>
      </c>
      <c r="E65" s="871" t="inlineStr">
        <is>
          <t>x</t>
        </is>
      </c>
      <c r="F65" s="871" t="inlineStr">
        <is>
          <t>x</t>
        </is>
      </c>
      <c r="G65" s="871" t="inlineStr">
        <is>
          <t>x</t>
        </is>
      </c>
      <c r="H65" s="871" t="inlineStr">
        <is>
          <t>x</t>
        </is>
      </c>
      <c r="I65" s="872" t="inlineStr">
        <is>
          <t>x</t>
        </is>
      </c>
    </row>
    <row r="66" ht="24" customHeight="1">
      <c r="A66" s="414" t="n"/>
      <c r="B66" s="64" t="inlineStr">
        <is>
          <t>必成消耗</t>
        </is>
      </c>
      <c r="C66" s="65" t="inlineStr">
        <is>
          <t>4</t>
        </is>
      </c>
      <c r="D66" s="65" t="inlineStr">
        <is>
          <t>8</t>
        </is>
      </c>
      <c r="E66" s="65" t="inlineStr">
        <is>
          <t>20</t>
        </is>
      </c>
      <c r="F66" s="343" t="inlineStr">
        <is>
          <t>40</t>
        </is>
      </c>
      <c r="G66" s="343" t="inlineStr">
        <is>
          <t>80</t>
        </is>
      </c>
      <c r="H66" s="687" t="inlineStr">
        <is>
          <t>200</t>
        </is>
      </c>
      <c r="I66" s="894">
        <f>"总计"&amp;SUM(C66:H66)</f>
        <v/>
      </c>
    </row>
    <row r="67" ht="24" customHeight="1">
      <c r="A67" s="685" t="inlineStr">
        <is>
          <t>金秋徽章
圣诞徽章
春节徽章
劳动徽章
国旗徽章</t>
        </is>
      </c>
      <c r="B67" s="80" t="inlineStr">
        <is>
          <t>战斗力</t>
        </is>
      </c>
      <c r="C67" s="62">
        <f>@IF($O$1="青铜品质",0.5,IF($O$1="白银品质",0.7,IF($O$1="黄金品质",1,IF($O$1="白金品质",1.9,IF($O$1="钻石品质",3.9)))))</f>
        <v/>
      </c>
      <c r="D67" s="62">
        <f>C67+0.3</f>
        <v/>
      </c>
      <c r="E67" s="62">
        <f>D67+0.3</f>
        <v/>
      </c>
      <c r="F67" s="62">
        <f>E67+0.6</f>
        <v/>
      </c>
      <c r="G67" s="62">
        <f>F67+0.9</f>
        <v/>
      </c>
      <c r="H67" s="62">
        <f>G67+1.5</f>
        <v/>
      </c>
      <c r="I67" s="63">
        <f>H67+2.1</f>
        <v/>
      </c>
      <c r="J67" s="1570" t="inlineStr">
        <is>
          <t>青铜：活动时间内领取活跃度礼包  2个
白银：活动时间内领取活跃度礼包  6个
黄金：活动时间内领取活跃度礼包12个
白金：活动时间内领取活跃度礼包25个
钻石：活动时间内领取活跃度礼包45个
国旗：拼图活动点亮所有区域直接发放钻石徽章（16年金秋限时）</t>
        </is>
      </c>
      <c r="K67" s="3" t="n"/>
      <c r="L67" s="3" t="n"/>
      <c r="M67" s="3" t="n"/>
      <c r="N67" s="3" t="n"/>
      <c r="O67" s="3" t="n"/>
    </row>
    <row r="68" ht="24" customHeight="1">
      <c r="A68" s="414" t="n"/>
      <c r="B68" s="132" t="inlineStr">
        <is>
          <t>生命值</t>
        </is>
      </c>
      <c r="C68" s="86">
        <f>@IF($O$1="青铜品质",5,IF($O$1="白银品质",6,IF($O$1="黄金品质",9,IF($O$1="白金品质",17,IF($O$1="钻石品质",33)))))</f>
        <v/>
      </c>
      <c r="D68" s="86">
        <f>C68+2</f>
        <v/>
      </c>
      <c r="E68" s="86">
        <f>D68+3</f>
        <v/>
      </c>
      <c r="F68" s="86">
        <f>E68+5</f>
        <v/>
      </c>
      <c r="G68" s="86">
        <f>F68+7</f>
        <v/>
      </c>
      <c r="H68" s="86">
        <f>G68+13</f>
        <v/>
      </c>
      <c r="I68" s="236">
        <f>H68+17</f>
        <v/>
      </c>
    </row>
    <row r="69" ht="24" customHeight="1">
      <c r="A69" s="414" t="n"/>
      <c r="B69" s="1571" t="inlineStr">
        <is>
          <t>x</t>
        </is>
      </c>
      <c r="C69" s="871" t="inlineStr">
        <is>
          <t>x</t>
        </is>
      </c>
      <c r="D69" s="871" t="inlineStr">
        <is>
          <t>x</t>
        </is>
      </c>
      <c r="E69" s="871" t="inlineStr">
        <is>
          <t>x</t>
        </is>
      </c>
      <c r="F69" s="871" t="inlineStr">
        <is>
          <t>x</t>
        </is>
      </c>
      <c r="G69" s="871" t="inlineStr">
        <is>
          <t>x</t>
        </is>
      </c>
      <c r="H69" s="871" t="inlineStr">
        <is>
          <t>x</t>
        </is>
      </c>
      <c r="I69" s="872" t="inlineStr">
        <is>
          <t>x</t>
        </is>
      </c>
    </row>
    <row r="70" ht="24" customHeight="1">
      <c r="A70" s="414" t="n"/>
      <c r="B70" s="1571" t="inlineStr">
        <is>
          <t>x</t>
        </is>
      </c>
      <c r="C70" s="871" t="inlineStr">
        <is>
          <t>x</t>
        </is>
      </c>
      <c r="D70" s="871" t="inlineStr">
        <is>
          <t>x</t>
        </is>
      </c>
      <c r="E70" s="871" t="inlineStr">
        <is>
          <t>x</t>
        </is>
      </c>
      <c r="F70" s="871" t="inlineStr">
        <is>
          <t>x</t>
        </is>
      </c>
      <c r="G70" s="871" t="inlineStr">
        <is>
          <t>x</t>
        </is>
      </c>
      <c r="H70" s="871" t="inlineStr">
        <is>
          <t>x</t>
        </is>
      </c>
      <c r="I70" s="872" t="inlineStr">
        <is>
          <t>x</t>
        </is>
      </c>
    </row>
    <row r="71" ht="24" customHeight="1">
      <c r="A71" s="414" t="n"/>
      <c r="B71" s="64" t="inlineStr">
        <is>
          <t>必成消耗</t>
        </is>
      </c>
      <c r="C71" s="65" t="inlineStr">
        <is>
          <t>4</t>
        </is>
      </c>
      <c r="D71" s="65" t="inlineStr">
        <is>
          <t>8</t>
        </is>
      </c>
      <c r="E71" s="65" t="inlineStr">
        <is>
          <t>20</t>
        </is>
      </c>
      <c r="F71" s="343" t="inlineStr">
        <is>
          <t>40</t>
        </is>
      </c>
      <c r="G71" s="343" t="inlineStr">
        <is>
          <t>80</t>
        </is>
      </c>
      <c r="H71" s="687" t="inlineStr">
        <is>
          <t>200</t>
        </is>
      </c>
      <c r="I71" s="894">
        <f>"总计"&amp;SUM(C71:H71)</f>
        <v/>
      </c>
    </row>
    <row r="72" ht="24" customHeight="1">
      <c r="A72" s="815" t="inlineStr">
        <is>
          <t>仙武徽章</t>
        </is>
      </c>
      <c r="B72" s="61" t="inlineStr">
        <is>
          <t>战斗力</t>
        </is>
      </c>
      <c r="C72" s="62">
        <f>@IF($O$1="青铜品质",1.1,IF($O$1="白银品质",1.7,IF($O$1="黄金品质",3,IF($O$1="白金品质",5.7,IF($O$1="钻石品质",11.7)))))</f>
        <v/>
      </c>
      <c r="D72" s="62">
        <f>C72+0.9</f>
        <v/>
      </c>
      <c r="E72" s="62">
        <f>D72+0.9</f>
        <v/>
      </c>
      <c r="F72" s="62">
        <f>E72+1.8</f>
        <v/>
      </c>
      <c r="G72" s="62">
        <f>F72+2.7</f>
        <v/>
      </c>
      <c r="H72" s="62">
        <f>G72+4.5</f>
        <v/>
      </c>
      <c r="I72" s="63">
        <f>H72+6.3</f>
        <v/>
      </c>
      <c r="J72" s="1568" t="inlineStr">
        <is>
          <t>青铜：激活仙武法宝1件
白银：激活仙武法宝2件
黄金：激活仙武法宝4件
白金：激活仙武法宝6件
钻石：激活仙武法宝9件</t>
        </is>
      </c>
      <c r="K72" s="3" t="n"/>
      <c r="L72" s="3" t="n"/>
      <c r="M72" s="3" t="n"/>
      <c r="N72" s="3" t="n"/>
      <c r="O72" s="3" t="n"/>
    </row>
    <row r="73" ht="24" customHeight="1">
      <c r="A73" s="414" t="n"/>
      <c r="B73" s="132" t="inlineStr">
        <is>
          <t>速度值</t>
        </is>
      </c>
      <c r="C73" s="86">
        <f>@IF($O$1="青铜品质",1,IF($O$1="白银品质",2,IF($O$1="黄金品质",3,IF($O$1="白金品质",5,IF($O$1="钻石品质",9)))))</f>
        <v/>
      </c>
      <c r="D73" s="86">
        <f>C73+1</f>
        <v/>
      </c>
      <c r="E73" s="86">
        <f>D73+1</f>
        <v/>
      </c>
      <c r="F73" s="86">
        <f>E73+1</f>
        <v/>
      </c>
      <c r="G73" s="86">
        <f>F73+1</f>
        <v/>
      </c>
      <c r="H73" s="86">
        <f>G73+1</f>
        <v/>
      </c>
      <c r="I73" s="236">
        <f>H73+2</f>
        <v/>
      </c>
      <c r="J73" s="11" t="n"/>
    </row>
    <row r="74" ht="24" customHeight="1">
      <c r="A74" s="414" t="n"/>
      <c r="B74" s="132" t="inlineStr">
        <is>
          <t>武器韧性</t>
        </is>
      </c>
      <c r="C74" s="86">
        <f>@IF($O$1="青铜品质",1%,IF($O$1="白银品质",1.4%,IF($O$1="黄金品质",2.1%,IF($O$1="白金品质",3.6%,IF($O$1="钻石品质",5.6%)))))</f>
        <v/>
      </c>
      <c r="D74" s="86">
        <f>C74+0.7%</f>
        <v/>
      </c>
      <c r="E74" s="86">
        <f>D74+0.6%</f>
        <v/>
      </c>
      <c r="F74" s="86">
        <f>E74+1.2%</f>
        <v/>
      </c>
      <c r="G74" s="86">
        <f>F74+1.9%</f>
        <v/>
      </c>
      <c r="H74" s="86">
        <f>G74+2.1%</f>
        <v/>
      </c>
      <c r="I74" s="236">
        <f>H74+2.9%</f>
        <v/>
      </c>
      <c r="J74" s="11" t="n"/>
    </row>
    <row r="75" ht="24" customHeight="1">
      <c r="A75" s="414" t="n"/>
      <c r="B75" s="132" t="inlineStr">
        <is>
          <t>武器抗韧</t>
        </is>
      </c>
      <c r="C75" s="86">
        <f>@IF($O$1="青铜品质",1%,IF($O$1="白银品质",1.4%,IF($O$1="黄金品质",2.1%,IF($O$1="白金品质",3.6%,IF($O$1="钻石品质",5.6%)))))</f>
        <v/>
      </c>
      <c r="D75" s="86">
        <f>C75+0.7%</f>
        <v/>
      </c>
      <c r="E75" s="86">
        <f>D75+0.6%</f>
        <v/>
      </c>
      <c r="F75" s="86">
        <f>E75+1.2%</f>
        <v/>
      </c>
      <c r="G75" s="86">
        <f>F75+1.9%</f>
        <v/>
      </c>
      <c r="H75" s="86">
        <f>G75+2.1%</f>
        <v/>
      </c>
      <c r="I75" s="236">
        <f>H75+2.9%</f>
        <v/>
      </c>
      <c r="J75" s="11" t="n"/>
    </row>
    <row r="76" ht="24" customHeight="1">
      <c r="A76" s="414" t="n"/>
      <c r="B76" s="953" t="inlineStr">
        <is>
          <t>活动提高成功率</t>
        </is>
      </c>
      <c r="C76" s="194" t="n"/>
      <c r="D76" s="194" t="n"/>
      <c r="E76" s="194" t="n"/>
      <c r="F76" s="194" t="n"/>
      <c r="G76" s="194" t="n"/>
      <c r="H76" s="194" t="n"/>
      <c r="I76" s="194" t="n"/>
      <c r="J76" s="11" t="n"/>
    </row>
    <row r="77" ht="24" customHeight="1">
      <c r="A77" s="830" t="inlineStr">
        <is>
          <t>荣耀徽章</t>
        </is>
      </c>
      <c r="B77" s="61" t="inlineStr">
        <is>
          <t>战斗力</t>
        </is>
      </c>
      <c r="C77" s="62">
        <f>@IF($O$1="青铜品质",1.2,IF($O$1="白银品质",1.8,IF($O$1="黄金品质",2.7,IF($O$1="白金品质",5.4,IF($O$1="钻石品质",11.4)))))</f>
        <v/>
      </c>
      <c r="D77" s="62">
        <f>C77+0.6</f>
        <v/>
      </c>
      <c r="E77" s="62">
        <f>D77+0.6</f>
        <v/>
      </c>
      <c r="F77" s="62">
        <f>E77+1.2</f>
        <v/>
      </c>
      <c r="G77" s="62">
        <f>F77+1.8</f>
        <v/>
      </c>
      <c r="H77" s="62">
        <f>G77+3</f>
        <v/>
      </c>
      <c r="I77" s="63">
        <f>H77+4.2</f>
        <v/>
      </c>
      <c r="J77" s="1572" t="inlineStr">
        <is>
          <t>青铜：达成荣耀成就1初窥幻逸
白银：达成荣耀成就2桃李无迹
黄金：达成荣耀成就3天道零宸
白金：达成荣耀成就4痛扫六合
钻石：达成荣耀成就5霸叱武林</t>
        </is>
      </c>
    </row>
    <row r="78" ht="24" customHeight="1">
      <c r="A78" s="11" t="n"/>
      <c r="B78" s="85" t="inlineStr">
        <is>
          <t>闪避率</t>
        </is>
      </c>
      <c r="C78" s="86">
        <f>@IF($O$1="青铜品质",1%,IF($O$1="白银品质",1.4%,IF($O$1="黄金品质",2.1%,IF($O$1="白金品质",3.6%,IF($O$1="钻石品质",5.6%)))))</f>
        <v/>
      </c>
      <c r="D78" s="86">
        <f>C78+0.7%</f>
        <v/>
      </c>
      <c r="E78" s="86">
        <f>D78+0.6%</f>
        <v/>
      </c>
      <c r="F78" s="86">
        <f>E78+1.2%</f>
        <v/>
      </c>
      <c r="G78" s="86">
        <f>F78+1.9%</f>
        <v/>
      </c>
      <c r="H78" s="86">
        <f>G78+2.1%</f>
        <v/>
      </c>
      <c r="I78" s="236">
        <f>H78+2.9%</f>
        <v/>
      </c>
    </row>
    <row r="79" ht="24" customHeight="1">
      <c r="A79" s="11" t="n"/>
      <c r="B79" s="85" t="inlineStr">
        <is>
          <t>技能附伤</t>
        </is>
      </c>
      <c r="C79" s="86">
        <f>@IF($O$1="青铜品质",1,IF($O$1="白银品质",2,IF($O$1="黄金品质",3,IF($O$1="白金品质",5,IF($O$1="钻石品质",9)))))</f>
        <v/>
      </c>
      <c r="D79" s="86">
        <f>C79+1</f>
        <v/>
      </c>
      <c r="E79" s="86">
        <f>D79+1</f>
        <v/>
      </c>
      <c r="F79" s="86">
        <f>E79+1</f>
        <v/>
      </c>
      <c r="G79" s="86">
        <f>F79+1</f>
        <v/>
      </c>
      <c r="H79" s="86">
        <f>G79+1</f>
        <v/>
      </c>
      <c r="I79" s="236">
        <f>H79+2</f>
        <v/>
      </c>
    </row>
    <row r="80" ht="24" customHeight="1">
      <c r="A80" s="11" t="n"/>
      <c r="B80" s="85" t="inlineStr">
        <is>
          <t>技能抗穿</t>
        </is>
      </c>
      <c r="C80" s="86">
        <f>@IF($O$1="青铜品质",1%,IF($O$1="白银品质",1.4%,IF($O$1="黄金品质",2.1%,IF($O$1="白金品质",3.6%,IF($O$1="钻石品质",5.6%)))))</f>
        <v/>
      </c>
      <c r="D80" s="86">
        <f>C80+0.7%</f>
        <v/>
      </c>
      <c r="E80" s="86">
        <f>D80+0.6%</f>
        <v/>
      </c>
      <c r="F80" s="86">
        <f>E80+1.2%</f>
        <v/>
      </c>
      <c r="G80" s="86">
        <f>F80+1.9%</f>
        <v/>
      </c>
      <c r="H80" s="86">
        <f>G80+2.1%</f>
        <v/>
      </c>
      <c r="I80" s="236">
        <f>H80+2.9%</f>
        <v/>
      </c>
    </row>
    <row r="81" ht="24" customHeight="1">
      <c r="A81" s="11" t="n"/>
      <c r="B81" s="395" t="inlineStr">
        <is>
          <t>活动提高成功率</t>
        </is>
      </c>
      <c r="C81" s="135" t="n"/>
      <c r="D81" s="135" t="n"/>
      <c r="E81" s="135" t="n"/>
      <c r="F81" s="135" t="n"/>
      <c r="G81" s="135" t="n"/>
      <c r="H81" s="135" t="n"/>
      <c r="I81" s="135" t="n"/>
    </row>
    <row r="82" ht="24" customHeight="1">
      <c r="A82" s="830" t="inlineStr">
        <is>
          <t>附魔徽章
暂无活动</t>
        </is>
      </c>
      <c r="B82" s="319" t="inlineStr">
        <is>
          <t>战斗力</t>
        </is>
      </c>
      <c r="C82" s="74">
        <f>@IF($O$1="青铜品质",1.2,IF($O$1="白银品质",1.8,IF($O$1="黄金品质",2.7,IF($O$1="白金品质",5.4,IF($O$1="钻石品质",11.4)))))</f>
        <v/>
      </c>
      <c r="D82" s="74">
        <f>C82+0.6</f>
        <v/>
      </c>
      <c r="E82" s="74">
        <f>D82+0.6</f>
        <v/>
      </c>
      <c r="F82" s="74">
        <f>E82+1.2</f>
        <v/>
      </c>
      <c r="G82" s="74">
        <f>F82+1.8</f>
        <v/>
      </c>
      <c r="H82" s="74">
        <f>G82+3</f>
        <v/>
      </c>
      <c r="I82" s="75">
        <f>H82+4.2</f>
        <v/>
      </c>
      <c r="J82" s="1572" t="inlineStr">
        <is>
          <t>青铜：器魂附魔系统  30战力
白银：器魂附魔系统  63战力
黄金：器魂附魔系统148战力
白金：器魂附魔系统353战力
钻石：器魂附魔系统630战力</t>
        </is>
      </c>
    </row>
    <row r="83" ht="24" customHeight="1">
      <c r="A83" s="11" t="n"/>
      <c r="B83" s="85" t="inlineStr">
        <is>
          <t>闪避率</t>
        </is>
      </c>
      <c r="C83" s="86">
        <f>@IF($O$1="青铜品质",1%,IF($O$1="白银品质",1.4%,IF($O$1="黄金品质",2.1%,IF($O$1="白金品质",3.6%,IF($O$1="钻石品质",5.6%)))))</f>
        <v/>
      </c>
      <c r="D83" s="86">
        <f>C83+0.7%</f>
        <v/>
      </c>
      <c r="E83" s="86">
        <f>D83+0.6%</f>
        <v/>
      </c>
      <c r="F83" s="86">
        <f>E83+1.2%</f>
        <v/>
      </c>
      <c r="G83" s="86">
        <f>F83+1.9%</f>
        <v/>
      </c>
      <c r="H83" s="86">
        <f>G83+2.1%</f>
        <v/>
      </c>
      <c r="I83" s="236">
        <f>H83+2.9%</f>
        <v/>
      </c>
    </row>
    <row r="84" ht="24" customHeight="1">
      <c r="A84" s="11" t="n"/>
      <c r="B84" s="85" t="inlineStr">
        <is>
          <t>力量值</t>
        </is>
      </c>
      <c r="C84" s="86">
        <f>@IF($O$1="青铜品质",1,IF($O$1="白银品质",2,IF($O$1="黄金品质",3,IF($O$1="白金品质",5,IF($O$1="钻石品质",9)))))</f>
        <v/>
      </c>
      <c r="D84" s="86">
        <f>C84+1</f>
        <v/>
      </c>
      <c r="E84" s="86">
        <f>D84+1</f>
        <v/>
      </c>
      <c r="F84" s="86">
        <f>E84+1</f>
        <v/>
      </c>
      <c r="G84" s="86">
        <f>F84+1</f>
        <v/>
      </c>
      <c r="H84" s="86">
        <f>G84+1</f>
        <v/>
      </c>
      <c r="I84" s="236">
        <f>H84+2</f>
        <v/>
      </c>
    </row>
    <row r="85" ht="24" customHeight="1">
      <c r="A85" s="11" t="n"/>
      <c r="B85" s="85" t="inlineStr">
        <is>
          <t>空手穿透</t>
        </is>
      </c>
      <c r="C85" s="86">
        <f>@IF($O$1="青铜品质",1%,IF($O$1="白银品质",1.4%,IF($O$1="黄金品质",2.1%,IF($O$1="白金品质",3.6%,IF($O$1="钻石品质",5.6%)))))</f>
        <v/>
      </c>
      <c r="D85" s="86">
        <f>C85+0.7%</f>
        <v/>
      </c>
      <c r="E85" s="86">
        <f>D85+0.6%</f>
        <v/>
      </c>
      <c r="F85" s="86">
        <f>E85+1.2%</f>
        <v/>
      </c>
      <c r="G85" s="86">
        <f>F85+1.9%</f>
        <v/>
      </c>
      <c r="H85" s="86">
        <f>G85+2.1%</f>
        <v/>
      </c>
      <c r="I85" s="236">
        <f>H85+2.9%</f>
        <v/>
      </c>
    </row>
    <row r="86" ht="24" customHeight="1">
      <c r="A86" s="11" t="n"/>
      <c r="B86" s="1569" t="inlineStr">
        <is>
          <t>x</t>
        </is>
      </c>
      <c r="C86" s="1480" t="inlineStr">
        <is>
          <t>x</t>
        </is>
      </c>
      <c r="D86" s="1480" t="inlineStr">
        <is>
          <t>x</t>
        </is>
      </c>
      <c r="E86" s="1480" t="inlineStr">
        <is>
          <t>x</t>
        </is>
      </c>
      <c r="F86" s="1480" t="inlineStr">
        <is>
          <t>x</t>
        </is>
      </c>
      <c r="G86" s="1480" t="inlineStr">
        <is>
          <t>x</t>
        </is>
      </c>
      <c r="H86" s="1480" t="inlineStr">
        <is>
          <t>x</t>
        </is>
      </c>
      <c r="I86" s="894" t="inlineStr">
        <is>
          <t>x</t>
        </is>
      </c>
    </row>
    <row r="87" ht="24" customHeight="1">
      <c r="A87" s="81" t="inlineStr">
        <is>
          <t>侠骨丹心
暂无活动</t>
        </is>
      </c>
      <c r="B87" s="61" t="inlineStr">
        <is>
          <t>战斗力</t>
        </is>
      </c>
      <c r="C87" s="62">
        <f>@IF($O$1="青铜品质",1.2,IF($O$1="白银品质",1.8,IF($O$1="黄金品质",2.7,IF($O$1="白金品质",5.4,IF($O$1="钻石品质",11.4)))))</f>
        <v/>
      </c>
      <c r="D87" s="62">
        <f>C87+0.6</f>
        <v/>
      </c>
      <c r="E87" s="62">
        <f>D87+0.6</f>
        <v/>
      </c>
      <c r="F87" s="62">
        <f>E87+1.2</f>
        <v/>
      </c>
      <c r="G87" s="62">
        <f>F87+1.8</f>
        <v/>
      </c>
      <c r="H87" s="62">
        <f>G87+3</f>
        <v/>
      </c>
      <c r="I87" s="63">
        <f>H87+4.2</f>
        <v/>
      </c>
      <c r="J87" s="1570" t="inlineStr">
        <is>
          <t>青铜：笑傲群侠总冠军积分      0分
白银：笑傲群侠总冠军积分      8分
黄金：笑傲群侠总冠军积分    80分
白金：笑傲群侠总冠军积分  320分
钻石：笑傲群侠总冠军积分2160分</t>
        </is>
      </c>
      <c r="K87" s="3" t="n"/>
      <c r="L87" s="3" t="n"/>
      <c r="M87" s="3" t="n"/>
      <c r="N87" s="3" t="n"/>
      <c r="O87" s="3" t="n"/>
    </row>
    <row r="88" ht="24" customHeight="1">
      <c r="A88" s="11" t="n"/>
      <c r="B88" s="85" t="inlineStr">
        <is>
          <t>命中率</t>
        </is>
      </c>
      <c r="C88" s="86">
        <f>@IF($O$1="青铜品质",2%,IF($O$1="白银品质",4%,IF($O$1="黄金品质",7%,IF($O$1="白金品质",10%,IF($O$1="钻石品质",13%)))))</f>
        <v/>
      </c>
      <c r="D88" s="86">
        <f>C88+1%</f>
        <v/>
      </c>
      <c r="E88" s="86">
        <f>D88+1%</f>
        <v/>
      </c>
      <c r="F88" s="86">
        <f>E88+2%</f>
        <v/>
      </c>
      <c r="G88" s="86">
        <f>F88+2%</f>
        <v/>
      </c>
      <c r="H88" s="86">
        <f>G88+2%</f>
        <v/>
      </c>
      <c r="I88" s="236">
        <f>H88+3%</f>
        <v/>
      </c>
    </row>
    <row r="89" ht="24" customHeight="1">
      <c r="A89" s="11" t="n"/>
      <c r="B89" s="85" t="inlineStr">
        <is>
          <t>闪避率</t>
        </is>
      </c>
      <c r="C89" s="86">
        <f>@IF($O$1="青铜品质",3%,IF($O$1="白银品质",5%,IF($O$1="黄金品质",8%,IF($O$1="白金品质",11%,IF($O$1="钻石品质",15%)))))</f>
        <v/>
      </c>
      <c r="D89" s="86">
        <f>C89+1%</f>
        <v/>
      </c>
      <c r="E89" s="86">
        <f>D89+2%</f>
        <v/>
      </c>
      <c r="F89" s="86">
        <f>E89+2%</f>
        <v/>
      </c>
      <c r="G89" s="86">
        <f>F89+2%</f>
        <v/>
      </c>
      <c r="H89" s="86">
        <f>G89+2%</f>
        <v/>
      </c>
      <c r="I89" s="236">
        <f>H89+4%</f>
        <v/>
      </c>
    </row>
    <row r="90" ht="24" customHeight="1">
      <c r="A90" s="11" t="n"/>
      <c r="B90" s="85" t="inlineStr">
        <is>
          <t>固定伤害</t>
        </is>
      </c>
      <c r="C90" s="86">
        <f>@IF($O$1="青铜品质",2,IF($O$1="白银品质",4,IF($O$1="黄金品质",7,IF($O$1="白金品质",11,IF($O$1="钻石品质",16)))))</f>
        <v/>
      </c>
      <c r="D90" s="86">
        <f>C90+2</f>
        <v/>
      </c>
      <c r="E90" s="86">
        <f>D90+2</f>
        <v/>
      </c>
      <c r="F90" s="86">
        <f>E90+2</f>
        <v/>
      </c>
      <c r="G90" s="86">
        <f>F90+3</f>
        <v/>
      </c>
      <c r="H90" s="86">
        <f>G90+4</f>
        <v/>
      </c>
      <c r="I90" s="236">
        <f>H90+5</f>
        <v/>
      </c>
    </row>
    <row r="91" ht="24" customHeight="1">
      <c r="A91" s="11" t="n"/>
      <c r="B91" s="64" t="inlineStr">
        <is>
          <t>固定减伤</t>
        </is>
      </c>
      <c r="C91" s="65">
        <f>@IF($O$1="青铜品质",4,IF($O$1="白银品质",7,IF($O$1="黄金品质",11,IF($O$1="白金品质",16,IF($O$1="钻石品质",22)))))</f>
        <v/>
      </c>
      <c r="D91" s="65">
        <f>C91+2</f>
        <v/>
      </c>
      <c r="E91" s="65">
        <f>D91+2</f>
        <v/>
      </c>
      <c r="F91" s="65">
        <f>E91+3</f>
        <v/>
      </c>
      <c r="G91" s="65">
        <f>F91+3</f>
        <v/>
      </c>
      <c r="H91" s="65">
        <f>G91+4</f>
        <v/>
      </c>
      <c r="I91" s="78">
        <f>H91+6</f>
        <v/>
      </c>
    </row>
    <row r="92" ht="24" customHeight="1">
      <c r="A92" s="81" t="inlineStr">
        <is>
          <t>龙凰徽章
暂无活动</t>
        </is>
      </c>
      <c r="B92" s="27" t="inlineStr">
        <is>
          <t>战斗力</t>
        </is>
      </c>
      <c r="C92" s="340">
        <f>@IF($O$1="青铜品质",1.2,IF($O$1="白银品质",1.8,IF($O$1="黄金品质",2.7,IF($O$1="白金品质",5.4,IF($O$1="钻石品质",11.4)))))</f>
        <v/>
      </c>
      <c r="D92" s="340">
        <f>C92+0.6</f>
        <v/>
      </c>
      <c r="E92" s="340">
        <f>D92+0.6</f>
        <v/>
      </c>
      <c r="F92" s="340">
        <f>E92+1.2</f>
        <v/>
      </c>
      <c r="G92" s="340">
        <f>F92+1.8</f>
        <v/>
      </c>
      <c r="H92" s="340">
        <f>G92+3</f>
        <v/>
      </c>
      <c r="I92" s="207">
        <f>H92+4.2</f>
        <v/>
      </c>
      <c r="J92" s="1573" t="inlineStr">
        <is>
          <t>青铜：龙凰之境系统战力达到    18
白银：龙凰之境系统战力达到    38
黄金：龙凰之境系统战力达到    88 
白金：龙凰之境系统战力达到  218
钻石：龙凰之境系统战力达到  378</t>
        </is>
      </c>
      <c r="K92" s="3" t="n"/>
      <c r="L92" s="3" t="n"/>
      <c r="M92" s="3" t="n"/>
      <c r="N92" s="3" t="n"/>
      <c r="O92" s="474" t="n"/>
    </row>
    <row r="93" ht="24" customHeight="1">
      <c r="A93" s="11" t="n"/>
      <c r="B93" s="34" t="inlineStr">
        <is>
          <t>生命值</t>
        </is>
      </c>
      <c r="C93" s="35">
        <f>@IF($O$1="青铜品质",5,IF($O$1="白银品质",6,IF($O$1="黄金品质",9,IF($O$1="白金品质",17,IF($O$1="钻石品质",33)))))</f>
        <v/>
      </c>
      <c r="D93" s="35">
        <f>C93+2</f>
        <v/>
      </c>
      <c r="E93" s="35">
        <f>D93+3</f>
        <v/>
      </c>
      <c r="F93" s="35">
        <f>E93+5</f>
        <v/>
      </c>
      <c r="G93" s="35">
        <f>F93+7</f>
        <v/>
      </c>
      <c r="H93" s="35">
        <f>G93+13</f>
        <v/>
      </c>
      <c r="I93" s="36">
        <f>H93+17</f>
        <v/>
      </c>
      <c r="O93" s="125" t="n"/>
    </row>
    <row r="94" ht="24" customHeight="1">
      <c r="A94" s="11" t="n"/>
      <c r="B94" s="34" t="inlineStr">
        <is>
          <t>力量值</t>
        </is>
      </c>
      <c r="C94" s="35">
        <f>@IF($O$1="青铜品质",1,IF($O$1="白银品质",2,IF($O$1="黄金品质",3,IF($O$1="白金品质",5,IF($O$1="钻石品质",9)))))</f>
        <v/>
      </c>
      <c r="D94" s="35">
        <f>C94+1</f>
        <v/>
      </c>
      <c r="E94" s="35">
        <f>D94+1</f>
        <v/>
      </c>
      <c r="F94" s="35">
        <f>E94+1</f>
        <v/>
      </c>
      <c r="G94" s="35">
        <f>F94+1</f>
        <v/>
      </c>
      <c r="H94" s="35">
        <f>G94+1</f>
        <v/>
      </c>
      <c r="I94" s="36">
        <f>H94+2</f>
        <v/>
      </c>
      <c r="O94" s="125" t="n"/>
    </row>
    <row r="95" ht="24" customHeight="1">
      <c r="A95" s="11" t="n"/>
      <c r="B95" s="34" t="inlineStr">
        <is>
          <t>敏捷值</t>
        </is>
      </c>
      <c r="C95" s="35">
        <f>@IF($O$1="青铜品质",1,IF($O$1="白银品质",2,IF($O$1="黄金品质",3,IF($O$1="白金品质",5,IF($O$1="钻石品质",9)))))</f>
        <v/>
      </c>
      <c r="D95" s="35">
        <f>C95+1</f>
        <v/>
      </c>
      <c r="E95" s="35">
        <f>D95+1</f>
        <v/>
      </c>
      <c r="F95" s="35">
        <f>E95+1</f>
        <v/>
      </c>
      <c r="G95" s="35">
        <f>F95+1</f>
        <v/>
      </c>
      <c r="H95" s="35">
        <f>G95+1</f>
        <v/>
      </c>
      <c r="I95" s="36">
        <f>H95+2</f>
        <v/>
      </c>
      <c r="O95" s="125" t="n"/>
    </row>
    <row r="96" ht="24" customHeight="1">
      <c r="A96" s="11" t="n"/>
      <c r="B96" s="30" t="inlineStr">
        <is>
          <t>x</t>
        </is>
      </c>
      <c r="C96" s="432" t="inlineStr">
        <is>
          <t>x</t>
        </is>
      </c>
      <c r="D96" s="432" t="inlineStr">
        <is>
          <t>x</t>
        </is>
      </c>
      <c r="E96" s="432" t="inlineStr">
        <is>
          <t>x</t>
        </is>
      </c>
      <c r="F96" s="432" t="inlineStr">
        <is>
          <t>x</t>
        </is>
      </c>
      <c r="G96" s="432" t="inlineStr">
        <is>
          <t>x</t>
        </is>
      </c>
      <c r="H96" s="432" t="inlineStr">
        <is>
          <t>x</t>
        </is>
      </c>
      <c r="I96" s="49" t="inlineStr">
        <is>
          <t>x</t>
        </is>
      </c>
      <c r="J96" s="270" t="n"/>
      <c r="K96" s="270" t="n"/>
      <c r="L96" s="270" t="n"/>
      <c r="M96" s="270" t="n"/>
      <c r="N96" s="270" t="n"/>
      <c r="O96" s="510" t="n"/>
    </row>
    <row r="97" ht="24" customHeight="1">
      <c r="A97" s="691" t="inlineStr">
        <is>
          <t>魅力徽章
（有返场）</t>
        </is>
      </c>
      <c r="B97" s="73" t="inlineStr">
        <is>
          <t>战斗力</t>
        </is>
      </c>
      <c r="C97" s="74">
        <f>@IF($O$1="青铜品质",1.2,IF($O$1="白银品质",1.8,IF($O$1="黄金品质",2.7,IF($O$1="白金品质",5.4,IF($O$1="钻石品质",11.4)))))</f>
        <v/>
      </c>
      <c r="D97" s="74">
        <f>C97+0.6</f>
        <v/>
      </c>
      <c r="E97" s="74">
        <f>D97+0.6</f>
        <v/>
      </c>
      <c r="F97" s="74">
        <f>E97+1.2</f>
        <v/>
      </c>
      <c r="G97" s="74">
        <f>F97+1.8</f>
        <v/>
      </c>
      <c r="H97" s="74">
        <f>G97+3</f>
        <v/>
      </c>
      <c r="I97" s="75">
        <f>H97+4.2</f>
        <v/>
      </c>
      <c r="J97" s="1567" t="inlineStr">
        <is>
          <t>青铜：魅力值  500点/战令礼包*  2/重复则转换徽章符文石*121
白银：魅力值1800点/  89鹅币进阶/重复则转换徽章符文石*182
黄金：魅力值3000点/128鹅币进阶/重复则转换徽章符文石*283
白金：魅力值5000点/237鹅币进阶/重复则转换徽章符文石*382
钻石：魅力值8000点/346鹅币进阶/重复则转换徽章符文石*521</t>
        </is>
      </c>
    </row>
    <row r="98" ht="24" customHeight="1">
      <c r="A98" s="414" t="n"/>
      <c r="B98" s="132" t="inlineStr">
        <is>
          <t>速度值</t>
        </is>
      </c>
      <c r="C98" s="86">
        <f>@IF($O$1="青铜品质",1,IF($O$1="白银品质",2,IF($O$1="黄金品质",3,IF($O$1="白金品质",6,IF($O$1="钻石品质",11)))))</f>
        <v/>
      </c>
      <c r="D98" s="86">
        <f>C98+1</f>
        <v/>
      </c>
      <c r="E98" s="86">
        <f>D98+1</f>
        <v/>
      </c>
      <c r="F98" s="86">
        <f>E98+1</f>
        <v/>
      </c>
      <c r="G98" s="86">
        <f>F98+3</f>
        <v/>
      </c>
      <c r="H98" s="86">
        <f>G98+4</f>
        <v/>
      </c>
      <c r="I98" s="236">
        <f>H98+5</f>
        <v/>
      </c>
      <c r="J98" s="11" t="n"/>
    </row>
    <row r="99" ht="24" customHeight="1">
      <c r="A99" s="414" t="n"/>
      <c r="B99" s="132" t="inlineStr">
        <is>
          <t>暴击率</t>
        </is>
      </c>
      <c r="C99" s="86">
        <f>@IF($O$1="青铜品质",1.3%,IF($O$1="白银品质",1.7%,IF($O$1="黄金品质",2.6%,IF($O$1="白金品质",4.9%,IF($O$1="钻石品质",9.8%)))))</f>
        <v/>
      </c>
      <c r="D99" s="86">
        <f>C99+0.7%</f>
        <v/>
      </c>
      <c r="E99" s="86">
        <f>D99+0.8%</f>
        <v/>
      </c>
      <c r="F99" s="86">
        <f>E99+1.5%</f>
        <v/>
      </c>
      <c r="G99" s="86">
        <f>F99+2.2%</f>
        <v/>
      </c>
      <c r="H99" s="86">
        <f>G99+3.8%</f>
        <v/>
      </c>
      <c r="I99" s="236">
        <f>H99+5.2%</f>
        <v/>
      </c>
      <c r="J99" s="11" t="n"/>
    </row>
    <row r="100" ht="24" customHeight="1">
      <c r="A100" s="414" t="n"/>
      <c r="B100" s="1571" t="inlineStr">
        <is>
          <t>x</t>
        </is>
      </c>
      <c r="C100" s="871" t="inlineStr">
        <is>
          <t>x</t>
        </is>
      </c>
      <c r="D100" s="871" t="inlineStr">
        <is>
          <t>x</t>
        </is>
      </c>
      <c r="E100" s="871" t="inlineStr">
        <is>
          <t>x</t>
        </is>
      </c>
      <c r="F100" s="871" t="inlineStr">
        <is>
          <t>x</t>
        </is>
      </c>
      <c r="G100" s="871" t="inlineStr">
        <is>
          <t>x</t>
        </is>
      </c>
      <c r="H100" s="871" t="inlineStr">
        <is>
          <t>x</t>
        </is>
      </c>
      <c r="I100" s="872" t="inlineStr">
        <is>
          <t>x</t>
        </is>
      </c>
      <c r="J100" s="11" t="n"/>
    </row>
    <row r="101" ht="24" customHeight="1">
      <c r="A101" s="414" t="n"/>
      <c r="B101" s="64" t="inlineStr">
        <is>
          <t>必成消耗</t>
        </is>
      </c>
      <c r="C101" s="65" t="inlineStr">
        <is>
          <t>4</t>
        </is>
      </c>
      <c r="D101" s="65" t="inlineStr">
        <is>
          <t>8</t>
        </is>
      </c>
      <c r="E101" s="343" t="inlineStr">
        <is>
          <t>20</t>
        </is>
      </c>
      <c r="F101" s="343" t="inlineStr">
        <is>
          <t>40</t>
        </is>
      </c>
      <c r="G101" s="343" t="inlineStr">
        <is>
          <t>80</t>
        </is>
      </c>
      <c r="H101" s="687" t="inlineStr">
        <is>
          <t>200</t>
        </is>
      </c>
      <c r="I101" s="894">
        <f>"总计"&amp;SUM(C101:H101)</f>
        <v/>
      </c>
      <c r="J101" s="11" t="n"/>
    </row>
    <row r="102" ht="24" customHeight="1">
      <c r="A102" s="81" t="inlineStr">
        <is>
          <t>威望徽章
（有返场）</t>
        </is>
      </c>
      <c r="B102" s="61" t="inlineStr">
        <is>
          <t>战斗力</t>
        </is>
      </c>
      <c r="C102" s="62">
        <f>@IF($O$1="青铜品质",1.2,IF($O$1="白银品质",1.8,IF($O$1="黄金品质",2.7,IF($O$1="白金品质",5.4,IF($O$1="钻石品质",11.4)))))</f>
        <v/>
      </c>
      <c r="D102" s="62">
        <f>C102+0.6</f>
        <v/>
      </c>
      <c r="E102" s="62">
        <f>D102+0.6</f>
        <v/>
      </c>
      <c r="F102" s="62">
        <f>E102+1.2</f>
        <v/>
      </c>
      <c r="G102" s="62">
        <f>F102+1.8</f>
        <v/>
      </c>
      <c r="H102" s="62">
        <f>G102+3</f>
        <v/>
      </c>
      <c r="I102" s="63">
        <f>H102+4.2</f>
        <v/>
      </c>
      <c r="J102" s="1570" t="inlineStr">
        <is>
          <t>青铜：威望值  500点/战令礼包*  2/重复则转换徽章符文石*121
白银：威望值1100点/  89鹅币进阶/重复则转换徽章符文石*182
黄金：威望值2300点/128鹅币进阶/重复则转换徽章符文石*283
白金：威望值4000点/237鹅币进阶/重复则转换徽章符文石*382
钻石：威望值7300点/346鹅币进阶/重复则转换徽章符文石*521</t>
        </is>
      </c>
      <c r="K102" s="3" t="n"/>
      <c r="L102" s="3" t="n"/>
      <c r="M102" s="3" t="n"/>
      <c r="N102" s="3" t="n"/>
      <c r="O102" s="3" t="n"/>
    </row>
    <row r="103" ht="24" customHeight="1">
      <c r="A103" s="11" t="n"/>
      <c r="B103" s="85" t="inlineStr">
        <is>
          <t>速度值</t>
        </is>
      </c>
      <c r="C103" s="86">
        <f>@IF($O$1="青铜品质",1,IF($O$1="白银品质",2,IF($O$1="黄金品质",3,IF($O$1="白金品质",6,IF($O$1="钻石品质",11)))))</f>
        <v/>
      </c>
      <c r="D103" s="86">
        <f>C103+1</f>
        <v/>
      </c>
      <c r="E103" s="86">
        <f>D103+1</f>
        <v/>
      </c>
      <c r="F103" s="86">
        <f>E103+1</f>
        <v/>
      </c>
      <c r="G103" s="86">
        <f>F103+3</f>
        <v/>
      </c>
      <c r="H103" s="86">
        <f>G103+4</f>
        <v/>
      </c>
      <c r="I103" s="236">
        <f>H103+5</f>
        <v/>
      </c>
    </row>
    <row r="104" ht="24" customHeight="1">
      <c r="A104" s="11" t="n"/>
      <c r="B104" s="85" t="inlineStr">
        <is>
          <t>抗暴率</t>
        </is>
      </c>
      <c r="C104" s="86">
        <f>@IF($O$1="青铜品质",1.3%,IF($O$1="白银品质",1.7%,IF($O$1="黄金品质",2.6%,IF($O$1="白金品质",4.9%,IF($O$1="钻石品质",9.8%)))))</f>
        <v/>
      </c>
      <c r="D104" s="86">
        <f>C104+0.7%</f>
        <v/>
      </c>
      <c r="E104" s="86">
        <f>D104+0.8%</f>
        <v/>
      </c>
      <c r="F104" s="86">
        <f>E104+1.5%</f>
        <v/>
      </c>
      <c r="G104" s="86">
        <f>F104+2.2%</f>
        <v/>
      </c>
      <c r="H104" s="86">
        <f>G104+3.8%</f>
        <v/>
      </c>
      <c r="I104" s="236">
        <f>H104+5.2%</f>
        <v/>
      </c>
    </row>
    <row r="105" ht="24" customHeight="1">
      <c r="A105" s="11" t="n"/>
      <c r="B105" s="707" t="inlineStr">
        <is>
          <t>x</t>
        </is>
      </c>
      <c r="C105" s="871" t="inlineStr">
        <is>
          <t>x</t>
        </is>
      </c>
      <c r="D105" s="871" t="inlineStr">
        <is>
          <t>x</t>
        </is>
      </c>
      <c r="E105" s="871" t="inlineStr">
        <is>
          <t>x</t>
        </is>
      </c>
      <c r="F105" s="871" t="inlineStr">
        <is>
          <t>x</t>
        </is>
      </c>
      <c r="G105" s="871" t="inlineStr">
        <is>
          <t>x</t>
        </is>
      </c>
      <c r="H105" s="871" t="inlineStr">
        <is>
          <t>x</t>
        </is>
      </c>
      <c r="I105" s="872" t="inlineStr">
        <is>
          <t>x</t>
        </is>
      </c>
    </row>
    <row r="106" ht="24" customHeight="1">
      <c r="A106" s="11" t="n"/>
      <c r="B106" s="64" t="inlineStr">
        <is>
          <t>必成消耗</t>
        </is>
      </c>
      <c r="C106" s="65" t="inlineStr">
        <is>
          <t>6</t>
        </is>
      </c>
      <c r="D106" s="65" t="inlineStr">
        <is>
          <t>10</t>
        </is>
      </c>
      <c r="E106" s="343" t="inlineStr">
        <is>
          <t>30</t>
        </is>
      </c>
      <c r="F106" s="343" t="inlineStr">
        <is>
          <t>70</t>
        </is>
      </c>
      <c r="G106" s="343" t="inlineStr">
        <is>
          <t>140</t>
        </is>
      </c>
      <c r="H106" s="687" t="inlineStr">
        <is>
          <t>300</t>
        </is>
      </c>
      <c r="I106" s="894">
        <f>"总计"&amp;SUM(C106:H106)</f>
        <v/>
      </c>
    </row>
    <row r="107" ht="24" customHeight="1">
      <c r="A107" s="81" t="inlineStr">
        <is>
          <t>七周年
暂无活动
（有返场）</t>
        </is>
      </c>
      <c r="B107" s="61" t="inlineStr">
        <is>
          <t>战斗力</t>
        </is>
      </c>
      <c r="C107" s="62">
        <f>@IF($O$1="青铜品质",0.5,IF($O$1="白银品质",0.7,IF($O$1="黄金品质",1,IF($O$1="白金品质",1.9,IF($O$1="钻石品质",3.9)))))</f>
        <v/>
      </c>
      <c r="D107" s="62">
        <f>C107+0.3</f>
        <v/>
      </c>
      <c r="E107" s="62">
        <f>D107+0.3</f>
        <v/>
      </c>
      <c r="F107" s="62">
        <f>E107+0.6</f>
        <v/>
      </c>
      <c r="G107" s="62">
        <f>F107+0.9</f>
        <v/>
      </c>
      <c r="H107" s="62">
        <f>G107+1.5</f>
        <v/>
      </c>
      <c r="I107" s="63">
        <f>H107+2.1</f>
        <v/>
      </c>
      <c r="J107" s="1570" t="inlineStr">
        <is>
          <t>青铜：领取7周年碎片1个/战令礼包*1/重复则转换徽章符文石*37
白银：领取7周年碎片2个/17鹅币进阶/重复则转换徽章符文石*47
黄金：领取7周年碎片4个/24鹅币进阶/重复则转换徽章符文石*57
白金：领取7周年碎片6个/32鹅币进阶/重复则转换徽章符文石*77
钻石：领取7周年碎片8个/41鹅币进阶/重复则转换徽章符文石*97</t>
        </is>
      </c>
      <c r="K107" s="3" t="n"/>
      <c r="L107" s="3" t="n"/>
      <c r="M107" s="3" t="n"/>
      <c r="N107" s="3" t="n"/>
      <c r="O107" s="3" t="n"/>
    </row>
    <row r="108" ht="24" customHeight="1">
      <c r="A108" s="11" t="n"/>
      <c r="B108" s="85" t="inlineStr">
        <is>
          <t>生命值</t>
        </is>
      </c>
      <c r="C108" s="86">
        <f>@IF($O$1="青铜品质",5,IF($O$1="白银品质",6,IF($O$1="黄金品质",9,IF($O$1="白金品质",17,IF($O$1="钻石品质",33)))))</f>
        <v/>
      </c>
      <c r="D108" s="86">
        <f>C108+2</f>
        <v/>
      </c>
      <c r="E108" s="86">
        <f>D108+3</f>
        <v/>
      </c>
      <c r="F108" s="86">
        <f>E108+5</f>
        <v/>
      </c>
      <c r="G108" s="86">
        <f>F108+7</f>
        <v/>
      </c>
      <c r="H108" s="86">
        <f>G108+13</f>
        <v/>
      </c>
      <c r="I108" s="236">
        <f>H108+17</f>
        <v/>
      </c>
    </row>
    <row r="109" ht="24" customHeight="1">
      <c r="A109" s="11" t="n"/>
      <c r="B109" s="707" t="inlineStr">
        <is>
          <t>x</t>
        </is>
      </c>
      <c r="C109" s="871" t="inlineStr">
        <is>
          <t>x</t>
        </is>
      </c>
      <c r="D109" s="871" t="inlineStr">
        <is>
          <t>x</t>
        </is>
      </c>
      <c r="E109" s="871" t="inlineStr">
        <is>
          <t>x</t>
        </is>
      </c>
      <c r="F109" s="871" t="inlineStr">
        <is>
          <t>x</t>
        </is>
      </c>
      <c r="G109" s="871" t="inlineStr">
        <is>
          <t>x</t>
        </is>
      </c>
      <c r="H109" s="871" t="inlineStr">
        <is>
          <t>x</t>
        </is>
      </c>
      <c r="I109" s="872" t="inlineStr">
        <is>
          <t>x</t>
        </is>
      </c>
    </row>
    <row r="110" ht="24" customHeight="1">
      <c r="A110" s="11" t="n"/>
      <c r="B110" s="707" t="inlineStr">
        <is>
          <t>x</t>
        </is>
      </c>
      <c r="C110" s="871" t="inlineStr">
        <is>
          <t>x</t>
        </is>
      </c>
      <c r="D110" s="871" t="inlineStr">
        <is>
          <t>x</t>
        </is>
      </c>
      <c r="E110" s="871" t="inlineStr">
        <is>
          <t>x</t>
        </is>
      </c>
      <c r="F110" s="871" t="inlineStr">
        <is>
          <t>x</t>
        </is>
      </c>
      <c r="G110" s="871" t="inlineStr">
        <is>
          <t>x</t>
        </is>
      </c>
      <c r="H110" s="871" t="inlineStr">
        <is>
          <t>x</t>
        </is>
      </c>
      <c r="I110" s="872" t="inlineStr">
        <is>
          <t>x</t>
        </is>
      </c>
    </row>
    <row r="111" ht="24" customHeight="1">
      <c r="A111" s="11" t="n"/>
      <c r="B111" s="1569" t="inlineStr">
        <is>
          <t>x</t>
        </is>
      </c>
      <c r="C111" s="1480" t="inlineStr">
        <is>
          <t>x</t>
        </is>
      </c>
      <c r="D111" s="1480" t="inlineStr">
        <is>
          <t>x</t>
        </is>
      </c>
      <c r="E111" s="1480" t="inlineStr">
        <is>
          <t>x</t>
        </is>
      </c>
      <c r="F111" s="1480" t="inlineStr">
        <is>
          <t>x</t>
        </is>
      </c>
      <c r="G111" s="1480" t="inlineStr">
        <is>
          <t>x</t>
        </is>
      </c>
      <c r="H111" s="1480" t="inlineStr">
        <is>
          <t>x</t>
        </is>
      </c>
      <c r="I111" s="894" t="inlineStr">
        <is>
          <t>x</t>
        </is>
      </c>
    </row>
    <row r="112" ht="24" customHeight="1">
      <c r="A112" s="830" t="inlineStr">
        <is>
          <t>八周年
无需升阶
（有返场）</t>
        </is>
      </c>
      <c r="B112" s="61" t="inlineStr">
        <is>
          <t>青铜7阶</t>
        </is>
      </c>
      <c r="C112" s="62" t="inlineStr">
        <is>
          <t>战斗力18.6，武器韧性12.9%</t>
        </is>
      </c>
      <c r="D112" s="123" t="n"/>
      <c r="E112" s="123" t="n"/>
      <c r="F112" s="123" t="n"/>
      <c r="G112" s="123" t="n"/>
      <c r="H112" s="123" t="n"/>
      <c r="I112" s="124" t="n"/>
      <c r="J112" s="73" t="inlineStr">
        <is>
          <t xml:space="preserve">  8周年兑换      888鹅币/战令礼包*  15/重复则转换徽章符文石*  198</t>
        </is>
      </c>
      <c r="K112" s="158" t="n"/>
      <c r="L112" s="158" t="n"/>
      <c r="M112" s="158" t="n"/>
      <c r="N112" s="158" t="n"/>
      <c r="O112" s="320" t="n"/>
    </row>
    <row r="113" ht="24" customHeight="1">
      <c r="A113" s="11" t="n"/>
      <c r="B113" s="85" t="inlineStr">
        <is>
          <t>白银7阶</t>
        </is>
      </c>
      <c r="C113" s="86" t="inlineStr">
        <is>
          <t>战斗力19.2，武器韧性13.3%</t>
        </is>
      </c>
      <c r="D113" s="129" t="n"/>
      <c r="E113" s="129" t="n"/>
      <c r="F113" s="129" t="n"/>
      <c r="G113" s="129" t="n"/>
      <c r="H113" s="129" t="n"/>
      <c r="I113" s="130" t="n"/>
      <c r="J113" s="132" t="inlineStr">
        <is>
          <t xml:space="preserve">  8周年兑换    3888鹅币/  798鹅币进阶/重复则转换徽章符文石*  222</t>
        </is>
      </c>
      <c r="K113" s="129" t="n"/>
      <c r="L113" s="129" t="n"/>
      <c r="M113" s="129" t="n"/>
      <c r="N113" s="129" t="n"/>
      <c r="O113" s="130" t="n"/>
    </row>
    <row r="114" ht="24" customHeight="1">
      <c r="A114" s="11" t="n"/>
      <c r="B114" s="85" t="inlineStr">
        <is>
          <t>黄金7阶</t>
        </is>
      </c>
      <c r="C114" s="86" t="inlineStr">
        <is>
          <t>战斗力20.1，武器韧性14.0%</t>
        </is>
      </c>
      <c r="D114" s="129" t="n"/>
      <c r="E114" s="129" t="n"/>
      <c r="F114" s="129" t="n"/>
      <c r="G114" s="129" t="n"/>
      <c r="H114" s="129" t="n"/>
      <c r="I114" s="130" t="n"/>
      <c r="J114" s="132" t="inlineStr">
        <is>
          <t xml:space="preserve">  8周年兑换    8888鹅币/1118鹅币进阶/重复则转换徽章符文石*  308</t>
        </is>
      </c>
      <c r="K114" s="129" t="n"/>
      <c r="L114" s="129" t="n"/>
      <c r="M114" s="129" t="n"/>
      <c r="N114" s="129" t="n"/>
      <c r="O114" s="130" t="n"/>
    </row>
    <row r="115" ht="24" customHeight="1">
      <c r="A115" s="11" t="n"/>
      <c r="B115" s="85" t="inlineStr">
        <is>
          <t>白金7阶</t>
        </is>
      </c>
      <c r="C115" s="86" t="inlineStr">
        <is>
          <t>战斗力22.8，武器韧性15.9%</t>
        </is>
      </c>
      <c r="D115" s="129" t="n"/>
      <c r="E115" s="129" t="n"/>
      <c r="F115" s="129" t="n"/>
      <c r="G115" s="129" t="n"/>
      <c r="H115" s="129" t="n"/>
      <c r="I115" s="130" t="n"/>
      <c r="J115" s="132" t="inlineStr">
        <is>
          <t xml:space="preserve">  8周年兑换  38888鹅币/1998鹅币进阶/重复则转换徽章符文石*  588</t>
        </is>
      </c>
      <c r="K115" s="129" t="n"/>
      <c r="L115" s="129" t="n"/>
      <c r="M115" s="129" t="n"/>
      <c r="N115" s="129" t="n"/>
      <c r="O115" s="130" t="n"/>
    </row>
    <row r="116" ht="24" customHeight="1">
      <c r="A116" s="11" t="n"/>
      <c r="B116" s="256" t="inlineStr">
        <is>
          <t>钻石7阶</t>
        </is>
      </c>
      <c r="C116" s="139" t="inlineStr">
        <is>
          <t>战斗力28.8，武器韧性20.0%</t>
        </is>
      </c>
      <c r="D116" s="135" t="n"/>
      <c r="E116" s="135" t="n"/>
      <c r="F116" s="135" t="n"/>
      <c r="G116" s="135" t="n"/>
      <c r="H116" s="135" t="n"/>
      <c r="I116" s="136" t="n"/>
      <c r="J116" s="77" t="inlineStr">
        <is>
          <t xml:space="preserve">  8周年兑换  88888鹅币/3998鹅币进阶/重复则转换徽章符文石*  999</t>
        </is>
      </c>
      <c r="K116" s="194" t="n"/>
      <c r="L116" s="194" t="n"/>
      <c r="M116" s="194" t="n"/>
      <c r="N116" s="194" t="n"/>
      <c r="O116" s="410" t="n"/>
    </row>
    <row r="117" ht="24" customHeight="1">
      <c r="A117" s="81" t="inlineStr">
        <is>
          <t>九周年
无需升阶
（有返场）</t>
        </is>
      </c>
      <c r="B117" s="61" t="inlineStr">
        <is>
          <t>青铜7阶</t>
        </is>
      </c>
      <c r="C117" s="74" t="inlineStr">
        <is>
          <t>战斗力18.6，武器韧性12.9%，武器抗穿12.9%</t>
        </is>
      </c>
      <c r="D117" s="158" t="n"/>
      <c r="E117" s="158" t="n"/>
      <c r="F117" s="158" t="n"/>
      <c r="G117" s="158" t="n"/>
      <c r="H117" s="158" t="n"/>
      <c r="I117" s="320" t="n"/>
      <c r="J117" s="80" t="inlineStr">
        <is>
          <t xml:space="preserve">  9周年兑换    1009鹅币/战令礼包*  15/重复则转换徽章符文石*  198</t>
        </is>
      </c>
      <c r="K117" s="123" t="n"/>
      <c r="L117" s="123" t="n"/>
      <c r="M117" s="123" t="n"/>
      <c r="N117" s="123" t="n"/>
      <c r="O117" s="124" t="n"/>
    </row>
    <row r="118" ht="24" customHeight="1">
      <c r="A118" s="11" t="n"/>
      <c r="B118" s="85" t="inlineStr">
        <is>
          <t>白银7阶</t>
        </is>
      </c>
      <c r="C118" s="86" t="inlineStr">
        <is>
          <t>战斗力19.2，武器韧性13.3%，武器抗穿13.3%</t>
        </is>
      </c>
      <c r="D118" s="129" t="n"/>
      <c r="E118" s="129" t="n"/>
      <c r="F118" s="129" t="n"/>
      <c r="G118" s="129" t="n"/>
      <c r="H118" s="129" t="n"/>
      <c r="I118" s="130" t="n"/>
      <c r="J118" s="132" t="inlineStr">
        <is>
          <t xml:space="preserve">  9周年兑换    3999鹅币/  798鹅币进阶/重复则转换徽章符文石*  222</t>
        </is>
      </c>
      <c r="K118" s="129" t="n"/>
      <c r="L118" s="129" t="n"/>
      <c r="M118" s="129" t="n"/>
      <c r="N118" s="129" t="n"/>
      <c r="O118" s="130" t="n"/>
    </row>
    <row r="119" ht="24" customHeight="1">
      <c r="A119" s="11" t="n"/>
      <c r="B119" s="85" t="inlineStr">
        <is>
          <t>黄金7阶</t>
        </is>
      </c>
      <c r="C119" s="86" t="inlineStr">
        <is>
          <t>战斗力20.1，武器韧性14.0%，武器抗穿14.0%</t>
        </is>
      </c>
      <c r="D119" s="129" t="n"/>
      <c r="E119" s="129" t="n"/>
      <c r="F119" s="129" t="n"/>
      <c r="G119" s="129" t="n"/>
      <c r="H119" s="129" t="n"/>
      <c r="I119" s="130" t="n"/>
      <c r="J119" s="132" t="inlineStr">
        <is>
          <t xml:space="preserve">  9周年兑换    8999鹅币/1118鹅币进阶/重复则转换徽章符文石*  308</t>
        </is>
      </c>
      <c r="K119" s="129" t="n"/>
      <c r="L119" s="129" t="n"/>
      <c r="M119" s="129" t="n"/>
      <c r="N119" s="129" t="n"/>
      <c r="O119" s="130" t="n"/>
    </row>
    <row r="120" ht="24" customHeight="1">
      <c r="A120" s="11" t="n"/>
      <c r="B120" s="85" t="inlineStr">
        <is>
          <t>白金7阶</t>
        </is>
      </c>
      <c r="C120" s="86" t="inlineStr">
        <is>
          <t>战斗力22.8，武器韧性15.9%，武器抗穿15.9%</t>
        </is>
      </c>
      <c r="D120" s="129" t="n"/>
      <c r="E120" s="129" t="n"/>
      <c r="F120" s="129" t="n"/>
      <c r="G120" s="129" t="n"/>
      <c r="H120" s="129" t="n"/>
      <c r="I120" s="130" t="n"/>
      <c r="J120" s="132" t="inlineStr">
        <is>
          <t xml:space="preserve">  9周年兑换  39999鹅币/1998鹅币进阶/重复则转换徽章符文石*  588</t>
        </is>
      </c>
      <c r="K120" s="129" t="n"/>
      <c r="L120" s="129" t="n"/>
      <c r="M120" s="129" t="n"/>
      <c r="N120" s="129" t="n"/>
      <c r="O120" s="130" t="n"/>
    </row>
    <row r="121" ht="24" customHeight="1">
      <c r="A121" s="11" t="n"/>
      <c r="B121" s="256" t="inlineStr">
        <is>
          <t>钻石7阶</t>
        </is>
      </c>
      <c r="C121" s="65" t="inlineStr">
        <is>
          <t>战斗力28.8，武器韧性20.0%，武器抗穿20.0%</t>
        </is>
      </c>
      <c r="D121" s="194" t="n"/>
      <c r="E121" s="194" t="n"/>
      <c r="F121" s="194" t="n"/>
      <c r="G121" s="194" t="n"/>
      <c r="H121" s="194" t="n"/>
      <c r="I121" s="410" t="n"/>
      <c r="J121" s="77" t="inlineStr">
        <is>
          <t xml:space="preserve">  9周年兑换  99999鹅币/3998鹅币进阶/重复则转换徽章符文石*  999</t>
        </is>
      </c>
      <c r="K121" s="194" t="n"/>
      <c r="L121" s="194" t="n"/>
      <c r="M121" s="194" t="n"/>
      <c r="N121" s="194" t="n"/>
      <c r="O121" s="410" t="n"/>
    </row>
    <row r="122" ht="24" customHeight="1">
      <c r="A122" s="81" t="inlineStr">
        <is>
          <t>十周年
无需升阶
（有返场）</t>
        </is>
      </c>
      <c r="B122" s="61" t="inlineStr">
        <is>
          <t>青铜7阶</t>
        </is>
      </c>
      <c r="C122" s="62" t="inlineStr">
        <is>
          <t>战斗力18.6，武器抗韧12.9%，武器穿透12.9%</t>
        </is>
      </c>
      <c r="D122" s="123" t="n"/>
      <c r="E122" s="123" t="n"/>
      <c r="F122" s="123" t="n"/>
      <c r="G122" s="123" t="n"/>
      <c r="H122" s="123" t="n"/>
      <c r="I122" s="124" t="n"/>
      <c r="J122" s="80" t="inlineStr">
        <is>
          <t>10周年兑换      990鹅币/战令礼包*  15/重复则转换徽章符文石*  198</t>
        </is>
      </c>
      <c r="K122" s="123" t="n"/>
      <c r="L122" s="123" t="n"/>
      <c r="M122" s="123" t="n"/>
      <c r="N122" s="123" t="n"/>
      <c r="O122" s="124" t="n"/>
    </row>
    <row r="123" ht="24" customHeight="1">
      <c r="A123" s="11" t="n"/>
      <c r="B123" s="85" t="inlineStr">
        <is>
          <t>白银7阶</t>
        </is>
      </c>
      <c r="C123" s="86" t="inlineStr">
        <is>
          <t>战斗力19.2，武器抗韧13.3%，武器穿透13.3%</t>
        </is>
      </c>
      <c r="D123" s="129" t="n"/>
      <c r="E123" s="129" t="n"/>
      <c r="F123" s="129" t="n"/>
      <c r="G123" s="129" t="n"/>
      <c r="H123" s="129" t="n"/>
      <c r="I123" s="130" t="n"/>
      <c r="J123" s="132" t="inlineStr">
        <is>
          <t>10周年兑换    3910鹅币/  798鹅币进阶/重复则转换徽章符文石*  222</t>
        </is>
      </c>
      <c r="K123" s="129" t="n"/>
      <c r="L123" s="129" t="n"/>
      <c r="M123" s="129" t="n"/>
      <c r="N123" s="129" t="n"/>
      <c r="O123" s="130" t="n"/>
    </row>
    <row r="124" ht="24" customHeight="1">
      <c r="A124" s="11" t="n"/>
      <c r="B124" s="85" t="inlineStr">
        <is>
          <t>黄金7阶</t>
        </is>
      </c>
      <c r="C124" s="86" t="inlineStr">
        <is>
          <t>战斗力20.1，武器抗韧14.0%，武器穿透14.0%</t>
        </is>
      </c>
      <c r="D124" s="129" t="n"/>
      <c r="E124" s="129" t="n"/>
      <c r="F124" s="129" t="n"/>
      <c r="G124" s="129" t="n"/>
      <c r="H124" s="129" t="n"/>
      <c r="I124" s="130" t="n"/>
      <c r="J124" s="132" t="inlineStr">
        <is>
          <t>10周年兑换    8910鹅币/1118鹅币进阶/重复则转换徽章符文石*  308</t>
        </is>
      </c>
      <c r="K124" s="129" t="n"/>
      <c r="L124" s="129" t="n"/>
      <c r="M124" s="129" t="n"/>
      <c r="N124" s="129" t="n"/>
      <c r="O124" s="130" t="n"/>
    </row>
    <row r="125" ht="24" customHeight="1">
      <c r="A125" s="11" t="n"/>
      <c r="B125" s="85" t="inlineStr">
        <is>
          <t>白金7阶</t>
        </is>
      </c>
      <c r="C125" s="86" t="inlineStr">
        <is>
          <t>战斗力22.8，武器抗韧15.9%，武器穿透15.9%</t>
        </is>
      </c>
      <c r="D125" s="129" t="n"/>
      <c r="E125" s="129" t="n"/>
      <c r="F125" s="129" t="n"/>
      <c r="G125" s="129" t="n"/>
      <c r="H125" s="129" t="n"/>
      <c r="I125" s="130" t="n"/>
      <c r="J125" s="132" t="inlineStr">
        <is>
          <t>10周年兑换  39910鹅币/1998鹅币进阶/重复则转换徽章符文石*  588</t>
        </is>
      </c>
      <c r="K125" s="129" t="n"/>
      <c r="L125" s="129" t="n"/>
      <c r="M125" s="129" t="n"/>
      <c r="N125" s="129" t="n"/>
      <c r="O125" s="130" t="n"/>
    </row>
    <row r="126" ht="24" customHeight="1">
      <c r="A126" s="11" t="n"/>
      <c r="B126" s="256" t="inlineStr">
        <is>
          <t>钻石7阶</t>
        </is>
      </c>
      <c r="C126" s="65" t="inlineStr">
        <is>
          <t>战斗力28.8，武器抗韧20.0%，武器穿透20.0%</t>
        </is>
      </c>
      <c r="D126" s="194" t="n"/>
      <c r="E126" s="194" t="n"/>
      <c r="F126" s="194" t="n"/>
      <c r="G126" s="194" t="n"/>
      <c r="H126" s="194" t="n"/>
      <c r="I126" s="410" t="n"/>
      <c r="J126" s="77" t="inlineStr">
        <is>
          <t>10周年兑换100000鹅币/3998鹅币进阶/重复则转换徽章符文石*  999</t>
        </is>
      </c>
      <c r="K126" s="194" t="n"/>
      <c r="L126" s="194" t="n"/>
      <c r="M126" s="194" t="n"/>
      <c r="N126" s="194" t="n"/>
      <c r="O126" s="410" t="n"/>
    </row>
    <row r="127" ht="24" customHeight="1">
      <c r="A127" s="81" t="inlineStr">
        <is>
          <t>十一周年
无需升阶
（有返场）</t>
        </is>
      </c>
      <c r="B127" s="61" t="inlineStr">
        <is>
          <t>青铜7阶</t>
        </is>
      </c>
      <c r="C127" s="62" t="inlineStr">
        <is>
          <t>战斗力18.6，穿透  6.4%，抗穿  6.4%</t>
        </is>
      </c>
      <c r="D127" s="123" t="n"/>
      <c r="E127" s="123" t="n"/>
      <c r="F127" s="123" t="n"/>
      <c r="G127" s="123" t="n"/>
      <c r="H127" s="123" t="n"/>
      <c r="I127" s="124" t="n"/>
      <c r="J127" s="80" t="inlineStr">
        <is>
          <t>11周年兑换      999鹅币/战令礼包*  15/重复则转换徽章符文石*  198</t>
        </is>
      </c>
      <c r="K127" s="123" t="n"/>
      <c r="L127" s="123" t="n"/>
      <c r="M127" s="123" t="n"/>
      <c r="N127" s="123" t="n"/>
      <c r="O127" s="124" t="n"/>
    </row>
    <row r="128" ht="24" customHeight="1">
      <c r="A128" s="11" t="n"/>
      <c r="B128" s="85" t="inlineStr">
        <is>
          <t>白银7阶</t>
        </is>
      </c>
      <c r="C128" s="86" t="inlineStr">
        <is>
          <t>战斗力19.2，穿透  6.8%，抗穿  6.8%</t>
        </is>
      </c>
      <c r="D128" s="129" t="n"/>
      <c r="E128" s="129" t="n"/>
      <c r="F128" s="129" t="n"/>
      <c r="G128" s="129" t="n"/>
      <c r="H128" s="129" t="n"/>
      <c r="I128" s="130" t="n"/>
      <c r="J128" s="132" t="inlineStr">
        <is>
          <t>11周年兑换    3911鹅币/  798鹅币进阶/重复则转换徽章符文石*  222</t>
        </is>
      </c>
      <c r="K128" s="129" t="n"/>
      <c r="L128" s="129" t="n"/>
      <c r="M128" s="129" t="n"/>
      <c r="N128" s="129" t="n"/>
      <c r="O128" s="130" t="n"/>
    </row>
    <row r="129" ht="24" customHeight="1">
      <c r="A129" s="11" t="n"/>
      <c r="B129" s="85" t="inlineStr">
        <is>
          <t>黄金7阶</t>
        </is>
      </c>
      <c r="C129" s="86" t="inlineStr">
        <is>
          <t>战斗力20.1，穿透  7.5%，抗穿  7.5%</t>
        </is>
      </c>
      <c r="D129" s="129" t="n"/>
      <c r="E129" s="129" t="n"/>
      <c r="F129" s="129" t="n"/>
      <c r="G129" s="129" t="n"/>
      <c r="H129" s="129" t="n"/>
      <c r="I129" s="130" t="n"/>
      <c r="J129" s="132" t="inlineStr">
        <is>
          <t>11周年兑换    8911鹅币/1118鹅币进阶/重复则转换徽章符文石*  308</t>
        </is>
      </c>
      <c r="K129" s="129" t="n"/>
      <c r="L129" s="129" t="n"/>
      <c r="M129" s="129" t="n"/>
      <c r="N129" s="129" t="n"/>
      <c r="O129" s="130" t="n"/>
    </row>
    <row r="130" ht="24" customHeight="1">
      <c r="A130" s="11" t="n"/>
      <c r="B130" s="85" t="inlineStr">
        <is>
          <t>白金7阶</t>
        </is>
      </c>
      <c r="C130" s="86" t="inlineStr">
        <is>
          <t>战斗力22.8，穿透  9.0%，抗穿  9.0%</t>
        </is>
      </c>
      <c r="D130" s="129" t="n"/>
      <c r="E130" s="129" t="n"/>
      <c r="F130" s="129" t="n"/>
      <c r="G130" s="129" t="n"/>
      <c r="H130" s="129" t="n"/>
      <c r="I130" s="130" t="n"/>
      <c r="J130" s="132" t="inlineStr">
        <is>
          <t>11周年兑换  39911鹅币/1998鹅币进阶/重复则转换徽章符文石*  588</t>
        </is>
      </c>
      <c r="K130" s="129" t="n"/>
      <c r="L130" s="129" t="n"/>
      <c r="M130" s="129" t="n"/>
      <c r="N130" s="129" t="n"/>
      <c r="O130" s="130" t="n"/>
    </row>
    <row r="131" ht="24" customHeight="1">
      <c r="A131" s="11" t="n"/>
      <c r="B131" s="256" t="inlineStr">
        <is>
          <t>钻石7阶</t>
        </is>
      </c>
      <c r="C131" s="65" t="inlineStr">
        <is>
          <t>战斗力28.8，穿透11.0%，抗穿11.0%</t>
        </is>
      </c>
      <c r="D131" s="194" t="n"/>
      <c r="E131" s="194" t="n"/>
      <c r="F131" s="194" t="n"/>
      <c r="G131" s="194" t="n"/>
      <c r="H131" s="194" t="n"/>
      <c r="I131" s="410" t="n"/>
      <c r="J131" s="77" t="inlineStr">
        <is>
          <t>11周年兑换100000鹅币/3998鹅币进阶/重复则转换徽章符文石*  999</t>
        </is>
      </c>
      <c r="K131" s="194" t="n"/>
      <c r="L131" s="194" t="n"/>
      <c r="M131" s="194" t="n"/>
      <c r="N131" s="194" t="n"/>
      <c r="O131" s="410" t="n"/>
    </row>
    <row r="132" ht="24" customHeight="1">
      <c r="A132" s="81" t="inlineStr">
        <is>
          <t>十二周年
无需升阶
（有返场）</t>
        </is>
      </c>
      <c r="B132" s="61" t="inlineStr">
        <is>
          <t>青铜7阶</t>
        </is>
      </c>
      <c r="C132" s="62" t="inlineStr">
        <is>
          <t>战斗力18.6，武器穿透14.8%，力量14</t>
        </is>
      </c>
      <c r="D132" s="123" t="n"/>
      <c r="E132" s="123" t="n"/>
      <c r="F132" s="123" t="n"/>
      <c r="G132" s="123" t="n"/>
      <c r="H132" s="123" t="n"/>
      <c r="I132" s="124" t="n"/>
      <c r="J132" s="80" t="inlineStr">
        <is>
          <t>12周年兑换    1012鹅币/战令礼包*  15/重复则转换徽章符文石*  198</t>
        </is>
      </c>
      <c r="K132" s="123" t="n"/>
      <c r="L132" s="123" t="n"/>
      <c r="M132" s="123" t="n"/>
      <c r="N132" s="123" t="n"/>
      <c r="O132" s="124" t="n"/>
    </row>
    <row r="133" ht="24" customHeight="1">
      <c r="A133" s="11" t="n"/>
      <c r="B133" s="85" t="inlineStr">
        <is>
          <t>白银7阶</t>
        </is>
      </c>
      <c r="C133" s="86" t="inlineStr">
        <is>
          <t>战斗力19.2，武器穿透15.9%，力量17</t>
        </is>
      </c>
      <c r="D133" s="129" t="n"/>
      <c r="E133" s="129" t="n"/>
      <c r="F133" s="129" t="n"/>
      <c r="G133" s="129" t="n"/>
      <c r="H133" s="129" t="n"/>
      <c r="I133" s="130" t="n"/>
      <c r="J133" s="132" t="inlineStr">
        <is>
          <t>12周年兑换    3912鹅币/  798鹅币进阶/重复则转换徽章符文石*  222</t>
        </is>
      </c>
      <c r="K133" s="129" t="n"/>
      <c r="L133" s="129" t="n"/>
      <c r="M133" s="129" t="n"/>
      <c r="N133" s="129" t="n"/>
      <c r="O133" s="130" t="n"/>
    </row>
    <row r="134" ht="24" customHeight="1">
      <c r="A134" s="11" t="n"/>
      <c r="B134" s="85" t="inlineStr">
        <is>
          <t>黄金7阶</t>
        </is>
      </c>
      <c r="C134" s="86" t="inlineStr">
        <is>
          <t>战斗力20.1，武器穿透17.0%，力量18</t>
        </is>
      </c>
      <c r="D134" s="129" t="n"/>
      <c r="E134" s="129" t="n"/>
      <c r="F134" s="129" t="n"/>
      <c r="G134" s="129" t="n"/>
      <c r="H134" s="129" t="n"/>
      <c r="I134" s="130" t="n"/>
      <c r="J134" s="132" t="inlineStr">
        <is>
          <t>12周年兑换    8912鹅币/1118鹅币进阶/重复则转换徽章符文石*  308</t>
        </is>
      </c>
      <c r="K134" s="129" t="n"/>
      <c r="L134" s="129" t="n"/>
      <c r="M134" s="129" t="n"/>
      <c r="N134" s="129" t="n"/>
      <c r="O134" s="130" t="n"/>
    </row>
    <row r="135" ht="24" customHeight="1">
      <c r="A135" s="11" t="n"/>
      <c r="B135" s="85" t="inlineStr">
        <is>
          <t>白金7阶</t>
        </is>
      </c>
      <c r="C135" s="86" t="inlineStr">
        <is>
          <t>战斗力22.8，武器穿透19.5%，力量21</t>
        </is>
      </c>
      <c r="D135" s="129" t="n"/>
      <c r="E135" s="129" t="n"/>
      <c r="F135" s="129" t="n"/>
      <c r="G135" s="129" t="n"/>
      <c r="H135" s="129" t="n"/>
      <c r="I135" s="130" t="n"/>
      <c r="J135" s="132" t="inlineStr">
        <is>
          <t>12周年兑换  39912鹅币/1998鹅币进阶/重复则转换徽章符文石*  588</t>
        </is>
      </c>
      <c r="K135" s="129" t="n"/>
      <c r="L135" s="129" t="n"/>
      <c r="M135" s="129" t="n"/>
      <c r="N135" s="129" t="n"/>
      <c r="O135" s="130" t="n"/>
    </row>
    <row r="136" ht="24" customHeight="1">
      <c r="A136" s="11" t="n"/>
      <c r="B136" s="256" t="inlineStr">
        <is>
          <t>钻石7阶</t>
        </is>
      </c>
      <c r="C136" s="65" t="inlineStr">
        <is>
          <t>战斗力28.8，武器穿透24.0%，力量26</t>
        </is>
      </c>
      <c r="D136" s="194" t="n"/>
      <c r="E136" s="194" t="n"/>
      <c r="F136" s="194" t="n"/>
      <c r="G136" s="194" t="n"/>
      <c r="H136" s="194" t="n"/>
      <c r="I136" s="410" t="n"/>
      <c r="J136" s="138" t="inlineStr">
        <is>
          <t>12周年兑换100000鹅币/3998鹅币进阶/重复则转换徽章符文石*  999</t>
        </is>
      </c>
      <c r="K136" s="135" t="n"/>
      <c r="L136" s="135" t="n"/>
      <c r="M136" s="135" t="n"/>
      <c r="N136" s="135" t="n"/>
      <c r="O136" s="136" t="n"/>
    </row>
    <row r="137" ht="24" customHeight="1">
      <c r="A137" s="81" t="inlineStr">
        <is>
          <t>十三周年
无需升阶
（有返场）</t>
        </is>
      </c>
      <c r="B137" s="61" t="inlineStr">
        <is>
          <t>青铜7阶</t>
        </is>
      </c>
      <c r="C137" s="62" t="inlineStr">
        <is>
          <t>战斗力18.6，武器抗穿14.8%，速度14</t>
        </is>
      </c>
      <c r="D137" s="123" t="n"/>
      <c r="E137" s="123" t="n"/>
      <c r="F137" s="123" t="n"/>
      <c r="G137" s="123" t="n"/>
      <c r="H137" s="123" t="n"/>
      <c r="I137" s="124" t="n"/>
      <c r="J137" s="80" t="inlineStr">
        <is>
          <t>13周年兑换    1013鹅币/战令礼包*  15/重复则转换徽章符文石*  209</t>
        </is>
      </c>
      <c r="K137" s="123" t="n"/>
      <c r="L137" s="123" t="n"/>
      <c r="M137" s="123" t="n"/>
      <c r="N137" s="123" t="n"/>
      <c r="O137" s="124" t="n"/>
    </row>
    <row r="138" ht="24" customHeight="1">
      <c r="A138" s="11" t="n"/>
      <c r="B138" s="85" t="inlineStr">
        <is>
          <t>白银7阶</t>
        </is>
      </c>
      <c r="C138" s="86" t="inlineStr">
        <is>
          <t>战斗力19.2，武器抗穿15.9%，速度17</t>
        </is>
      </c>
      <c r="D138" s="129" t="n"/>
      <c r="E138" s="129" t="n"/>
      <c r="F138" s="129" t="n"/>
      <c r="G138" s="129" t="n"/>
      <c r="H138" s="129" t="n"/>
      <c r="I138" s="130" t="n"/>
      <c r="J138" s="132" t="inlineStr">
        <is>
          <t>13周年兑换    3913鹅币/  699鹅币进阶/重复则转换徽章符文石*  169</t>
        </is>
      </c>
      <c r="K138" s="129" t="n"/>
      <c r="L138" s="129" t="n"/>
      <c r="M138" s="129" t="n"/>
      <c r="N138" s="129" t="n"/>
      <c r="O138" s="130" t="n"/>
    </row>
    <row r="139" ht="24" customHeight="1">
      <c r="A139" s="11" t="n"/>
      <c r="B139" s="85" t="inlineStr">
        <is>
          <t>黄金7阶</t>
        </is>
      </c>
      <c r="C139" s="86" t="inlineStr">
        <is>
          <t>战斗力20.1，武器抗穿17.0%，速度18</t>
        </is>
      </c>
      <c r="D139" s="129" t="n"/>
      <c r="E139" s="129" t="n"/>
      <c r="F139" s="129" t="n"/>
      <c r="G139" s="129" t="n"/>
      <c r="H139" s="129" t="n"/>
      <c r="I139" s="130" t="n"/>
      <c r="J139" s="132" t="inlineStr">
        <is>
          <t>13周年兑换    8913鹅币/  999鹅币进阶/重复则转换徽章符文石*  279</t>
        </is>
      </c>
      <c r="K139" s="129" t="n"/>
      <c r="L139" s="129" t="n"/>
      <c r="M139" s="129" t="n"/>
      <c r="N139" s="129" t="n"/>
      <c r="O139" s="130" t="n"/>
    </row>
    <row r="140" ht="24" customHeight="1">
      <c r="A140" s="11" t="n"/>
      <c r="B140" s="85" t="inlineStr">
        <is>
          <t>白金7阶</t>
        </is>
      </c>
      <c r="C140" s="86" t="inlineStr">
        <is>
          <t>战斗力22.8，武器抗穿19.5%，速度21</t>
        </is>
      </c>
      <c r="D140" s="129" t="n"/>
      <c r="E140" s="129" t="n"/>
      <c r="F140" s="129" t="n"/>
      <c r="G140" s="129" t="n"/>
      <c r="H140" s="129" t="n"/>
      <c r="I140" s="130" t="n"/>
      <c r="J140" s="132" t="inlineStr">
        <is>
          <t>13周年兑换  39913鹅币/1699鹅币进阶/重复则转换徽章符文石*  559</t>
        </is>
      </c>
      <c r="K140" s="129" t="n"/>
      <c r="L140" s="129" t="n"/>
      <c r="M140" s="129" t="n"/>
      <c r="N140" s="129" t="n"/>
      <c r="O140" s="130" t="n"/>
    </row>
    <row r="141" ht="24" customHeight="1">
      <c r="A141" s="11" t="n"/>
      <c r="B141" s="256" t="inlineStr">
        <is>
          <t>钻石7阶</t>
        </is>
      </c>
      <c r="C141" s="65" t="inlineStr">
        <is>
          <t>战斗力28.8，武器抗穿24.0%，速度26</t>
        </is>
      </c>
      <c r="D141" s="194" t="n"/>
      <c r="E141" s="194" t="n"/>
      <c r="F141" s="194" t="n"/>
      <c r="G141" s="194" t="n"/>
      <c r="H141" s="194" t="n"/>
      <c r="I141" s="410" t="n"/>
      <c r="J141" s="138" t="inlineStr">
        <is>
          <t>13周年兑换100000鹅币/3999鹅币进阶/重复则转换徽章符文石*  969</t>
        </is>
      </c>
      <c r="K141" s="135" t="n"/>
      <c r="L141" s="135" t="n"/>
      <c r="M141" s="135" t="n"/>
      <c r="N141" s="135" t="n"/>
      <c r="O141" s="136" t="n"/>
    </row>
    <row r="142" ht="24" customHeight="1">
      <c r="A142" s="81" t="inlineStr">
        <is>
          <t>十四周年
无需升阶
（有返场）</t>
        </is>
      </c>
      <c r="B142" s="61" t="inlineStr">
        <is>
          <t>青铜7阶</t>
        </is>
      </c>
      <c r="C142" s="62" t="inlineStr">
        <is>
          <t>战斗力18.6，武器穿透  7.4%，武器抗穿  7.4%，敏捷  9</t>
        </is>
      </c>
      <c r="D142" s="123" t="n"/>
      <c r="E142" s="123" t="n"/>
      <c r="F142" s="123" t="n"/>
      <c r="G142" s="123" t="n"/>
      <c r="H142" s="123" t="n"/>
      <c r="I142" s="124" t="n"/>
      <c r="J142" s="80" t="inlineStr">
        <is>
          <t>14周年兑换    1014鹅币/战令礼包*  15/重复则转换徽章符文石*  198</t>
        </is>
      </c>
      <c r="K142" s="123" t="n"/>
      <c r="L142" s="123" t="n"/>
      <c r="M142" s="123" t="n"/>
      <c r="N142" s="123" t="n"/>
      <c r="O142" s="124" t="n"/>
    </row>
    <row r="143" ht="24" customHeight="1">
      <c r="A143" s="11" t="n"/>
      <c r="B143" s="85" t="inlineStr">
        <is>
          <t>白银7阶</t>
        </is>
      </c>
      <c r="C143" s="86" t="inlineStr">
        <is>
          <t>战斗力19.2，武器穿透  8.4%，武器抗穿  8.4%，敏捷11</t>
        </is>
      </c>
      <c r="D143" s="129" t="n"/>
      <c r="E143" s="129" t="n"/>
      <c r="F143" s="129" t="n"/>
      <c r="G143" s="129" t="n"/>
      <c r="H143" s="129" t="n"/>
      <c r="I143" s="130" t="n"/>
      <c r="J143" s="132" t="inlineStr">
        <is>
          <t>14周年兑换    3914鹅币/  798鹅币进阶/重复则转换徽章符文石*  222</t>
        </is>
      </c>
      <c r="K143" s="129" t="n"/>
      <c r="L143" s="129" t="n"/>
      <c r="M143" s="129" t="n"/>
      <c r="N143" s="129" t="n"/>
      <c r="O143" s="130" t="n"/>
    </row>
    <row r="144" ht="24" customHeight="1">
      <c r="A144" s="11" t="n"/>
      <c r="B144" s="85" t="inlineStr">
        <is>
          <t>黄金7阶</t>
        </is>
      </c>
      <c r="C144" s="86" t="inlineStr">
        <is>
          <t>战斗力20.1，武器穿透  9.8%，武器抗穿  9.8%，敏捷14</t>
        </is>
      </c>
      <c r="D144" s="129" t="n"/>
      <c r="E144" s="129" t="n"/>
      <c r="F144" s="129" t="n"/>
      <c r="G144" s="129" t="n"/>
      <c r="H144" s="129" t="n"/>
      <c r="I144" s="130" t="n"/>
      <c r="J144" s="132" t="inlineStr">
        <is>
          <t>14周年兑换    8914鹅币/1118鹅币进阶/重复则转换徽章符文石*  308</t>
        </is>
      </c>
      <c r="K144" s="129" t="n"/>
      <c r="L144" s="129" t="n"/>
      <c r="M144" s="129" t="n"/>
      <c r="N144" s="129" t="n"/>
      <c r="O144" s="130" t="n"/>
    </row>
    <row r="145" ht="24" customHeight="1">
      <c r="A145" s="11" t="n"/>
      <c r="B145" s="85" t="inlineStr">
        <is>
          <t>白金7阶</t>
        </is>
      </c>
      <c r="C145" s="86" t="inlineStr">
        <is>
          <t>战斗力22.8，武器穿透11.8%，武器抗穿11.8%，敏捷20</t>
        </is>
      </c>
      <c r="D145" s="129" t="n"/>
      <c r="E145" s="129" t="n"/>
      <c r="F145" s="129" t="n"/>
      <c r="G145" s="129" t="n"/>
      <c r="H145" s="129" t="n"/>
      <c r="I145" s="130" t="n"/>
      <c r="J145" s="132" t="inlineStr">
        <is>
          <t>14周年兑换  39914鹅币/1998鹅币进阶/重复则转换徽章符文石*  588</t>
        </is>
      </c>
      <c r="K145" s="129" t="n"/>
      <c r="L145" s="129" t="n"/>
      <c r="M145" s="129" t="n"/>
      <c r="N145" s="129" t="n"/>
      <c r="O145" s="130" t="n"/>
    </row>
    <row r="146" ht="24" customHeight="1">
      <c r="A146" s="11" t="n"/>
      <c r="B146" s="64" t="inlineStr">
        <is>
          <t>钻石7阶</t>
        </is>
      </c>
      <c r="C146" s="65" t="inlineStr">
        <is>
          <t>战斗力28.8，武器穿透14.0%，武器抗穿14.0%，敏捷28</t>
        </is>
      </c>
      <c r="D146" s="194" t="n"/>
      <c r="E146" s="194" t="n"/>
      <c r="F146" s="194" t="n"/>
      <c r="G146" s="194" t="n"/>
      <c r="H146" s="194" t="n"/>
      <c r="I146" s="410" t="n"/>
      <c r="J146" s="77" t="inlineStr">
        <is>
          <t>14周年兑换100000鹅币/3998鹅币进阶/重复则转换徽章符文石*  999</t>
        </is>
      </c>
      <c r="K146" s="194" t="n"/>
      <c r="L146" s="194" t="n"/>
      <c r="M146" s="194" t="n"/>
      <c r="N146" s="194" t="n"/>
      <c r="O146" s="410" t="n"/>
    </row>
    <row r="147" ht="24" customHeight="1">
      <c r="A147" s="11" t="n"/>
      <c r="B147" s="64" t="inlineStr">
        <is>
          <t>星耀9阶</t>
        </is>
      </c>
      <c r="C147" s="65" t="inlineStr">
        <is>
          <t>战斗力46.0，武器穿透25.0%，武器抗穿25.0%，敏捷43</t>
        </is>
      </c>
      <c r="D147" s="194" t="n"/>
      <c r="E147" s="194" t="n"/>
      <c r="F147" s="194" t="n"/>
      <c r="G147" s="194" t="n"/>
      <c r="H147" s="194" t="n"/>
      <c r="I147" s="410" t="n"/>
      <c r="J147" s="189" t="inlineStr">
        <is>
          <t>使用永恒星耀晶石锻造星耀7阶，使用徽章符文石升到星耀9阶</t>
        </is>
      </c>
      <c r="K147" s="135" t="n"/>
      <c r="L147" s="135" t="n"/>
      <c r="M147" s="135" t="n"/>
      <c r="N147" s="135" t="n"/>
      <c r="O147" s="190" t="n"/>
    </row>
    <row r="148" ht="24" customHeight="1">
      <c r="A148" s="1574" t="inlineStr">
        <is>
          <t>十五周年
无需升阶</t>
        </is>
      </c>
      <c r="B148" s="27" t="inlineStr">
        <is>
          <t>青铜7阶</t>
        </is>
      </c>
      <c r="C148" s="1190" t="inlineStr">
        <is>
          <t>战斗力18.6，武器穿透  7.8%，武器抗穿  7.9%，基础生命110%</t>
        </is>
      </c>
      <c r="D148" s="123" t="n"/>
      <c r="E148" s="123" t="n"/>
      <c r="F148" s="123" t="n"/>
      <c r="G148" s="123" t="n"/>
      <c r="H148" s="123" t="n"/>
      <c r="I148" s="171" t="n"/>
      <c r="J148" s="358" t="inlineStr">
        <is>
          <t>15周年兑换    1015鹅币</t>
        </is>
      </c>
      <c r="K148" s="123" t="n"/>
      <c r="L148" s="123" t="n"/>
      <c r="M148" s="123" t="n"/>
      <c r="N148" s="123" t="n"/>
      <c r="O148" s="171" t="n"/>
    </row>
    <row r="149" ht="24" customHeight="1">
      <c r="A149" s="11" t="n"/>
      <c r="B149" s="34" t="inlineStr">
        <is>
          <t>白银7阶</t>
        </is>
      </c>
      <c r="C149" s="306" t="inlineStr">
        <is>
          <t>战斗力19.2，武器穿透  9.0%，武器抗穿  9.8%，基础生命122%</t>
        </is>
      </c>
      <c r="D149" s="129" t="n"/>
      <c r="E149" s="129" t="n"/>
      <c r="F149" s="129" t="n"/>
      <c r="G149" s="129" t="n"/>
      <c r="H149" s="129" t="n"/>
      <c r="I149" s="162" t="n"/>
      <c r="J149" s="172" t="inlineStr">
        <is>
          <t>15周年兑换    3915鹅币</t>
        </is>
      </c>
      <c r="K149" s="129" t="n"/>
      <c r="L149" s="129" t="n"/>
      <c r="M149" s="129" t="n"/>
      <c r="N149" s="129" t="n"/>
      <c r="O149" s="162" t="n"/>
    </row>
    <row r="150" ht="24" customHeight="1">
      <c r="A150" s="11" t="n"/>
      <c r="B150" s="34" t="inlineStr">
        <is>
          <t>黄金7阶</t>
        </is>
      </c>
      <c r="C150" s="306" t="inlineStr">
        <is>
          <t>战斗力20.1，武器穿透10.5%，武器抗穿11.8%，基础生命146%</t>
        </is>
      </c>
      <c r="D150" s="129" t="n"/>
      <c r="E150" s="129" t="n"/>
      <c r="F150" s="129" t="n"/>
      <c r="G150" s="129" t="n"/>
      <c r="H150" s="129" t="n"/>
      <c r="I150" s="162" t="n"/>
      <c r="J150" s="172" t="inlineStr">
        <is>
          <t>15周年兑换    8915鹅币</t>
        </is>
      </c>
      <c r="K150" s="129" t="n"/>
      <c r="L150" s="129" t="n"/>
      <c r="M150" s="129" t="n"/>
      <c r="N150" s="129" t="n"/>
      <c r="O150" s="162" t="n"/>
    </row>
    <row r="151" ht="24" customHeight="1">
      <c r="A151" s="11" t="n"/>
      <c r="B151" s="34" t="inlineStr">
        <is>
          <t>白金7阶</t>
        </is>
      </c>
      <c r="C151" s="306" t="inlineStr">
        <is>
          <t>战斗力22.8，武器穿透12.5%，武器抗穿16.0%，基础生命186%</t>
        </is>
      </c>
      <c r="D151" s="129" t="n"/>
      <c r="E151" s="129" t="n"/>
      <c r="F151" s="129" t="n"/>
      <c r="G151" s="129" t="n"/>
      <c r="H151" s="129" t="n"/>
      <c r="I151" s="162" t="n"/>
      <c r="J151" s="172" t="inlineStr">
        <is>
          <t>15周年兑换  39915鹅币</t>
        </is>
      </c>
      <c r="K151" s="129" t="n"/>
      <c r="L151" s="129" t="n"/>
      <c r="M151" s="129" t="n"/>
      <c r="N151" s="129" t="n"/>
      <c r="O151" s="162" t="n"/>
    </row>
    <row r="152" ht="24" customHeight="1">
      <c r="A152" s="11" t="n"/>
      <c r="B152" s="39" t="inlineStr">
        <is>
          <t>钻石7阶</t>
        </is>
      </c>
      <c r="C152" s="1575" t="inlineStr">
        <is>
          <t>战斗力28.8，武器穿透15.5%，武器抗穿19.0%，基础生命240%</t>
        </is>
      </c>
      <c r="D152" s="194" t="n"/>
      <c r="E152" s="194" t="n"/>
      <c r="F152" s="194" t="n"/>
      <c r="G152" s="194" t="n"/>
      <c r="H152" s="194" t="n"/>
      <c r="I152" s="195" t="n"/>
      <c r="J152" s="357" t="inlineStr">
        <is>
          <t>15周年兑换100000鹅币</t>
        </is>
      </c>
      <c r="K152" s="194" t="n"/>
      <c r="L152" s="194" t="n"/>
      <c r="M152" s="194" t="n"/>
      <c r="N152" s="194" t="n"/>
      <c r="O152" s="195" t="n"/>
    </row>
    <row r="153" ht="24" customHeight="1">
      <c r="A153" s="1574" t="inlineStr">
        <is>
          <t>十六周年
无需升阶</t>
        </is>
      </c>
      <c r="B153" s="27" t="inlineStr">
        <is>
          <t>青铜7阶</t>
        </is>
      </c>
      <c r="C153" s="1190" t="inlineStr">
        <is>
          <t>战斗力18.6，武器穿透  9.0%，基础生命100%，速度  9</t>
        </is>
      </c>
      <c r="D153" s="123" t="n"/>
      <c r="E153" s="123" t="n"/>
      <c r="F153" s="123" t="n"/>
      <c r="G153" s="123" t="n"/>
      <c r="H153" s="123" t="n"/>
      <c r="I153" s="171" t="n"/>
      <c r="J153" s="358" t="inlineStr">
        <is>
          <t>16周年兑换    1016鹅币</t>
        </is>
      </c>
      <c r="K153" s="123" t="n"/>
      <c r="L153" s="123" t="n"/>
      <c r="M153" s="123" t="n"/>
      <c r="N153" s="123" t="n"/>
      <c r="O153" s="171" t="n"/>
    </row>
    <row r="154" ht="24" customHeight="1">
      <c r="A154" s="11" t="n"/>
      <c r="B154" s="34" t="inlineStr">
        <is>
          <t>白银7阶</t>
        </is>
      </c>
      <c r="C154" s="306" t="inlineStr">
        <is>
          <t>战斗力19.2，武器穿透10.0%，基础生命120%，速度10</t>
        </is>
      </c>
      <c r="D154" s="129" t="n"/>
      <c r="E154" s="129" t="n"/>
      <c r="F154" s="129" t="n"/>
      <c r="G154" s="129" t="n"/>
      <c r="H154" s="129" t="n"/>
      <c r="I154" s="162" t="n"/>
      <c r="J154" s="172" t="inlineStr">
        <is>
          <t>16周年兑换    3916鹅币</t>
        </is>
      </c>
      <c r="K154" s="129" t="n"/>
      <c r="L154" s="129" t="n"/>
      <c r="M154" s="129" t="n"/>
      <c r="N154" s="129" t="n"/>
      <c r="O154" s="162" t="n"/>
    </row>
    <row r="155" ht="24" customHeight="1">
      <c r="A155" s="11" t="n"/>
      <c r="B155" s="34" t="inlineStr">
        <is>
          <t>黄金7阶</t>
        </is>
      </c>
      <c r="C155" s="306" t="inlineStr">
        <is>
          <t>战斗力20.1，武器穿透12.0%，基础生命160%，速度12</t>
        </is>
      </c>
      <c r="D155" s="129" t="n"/>
      <c r="E155" s="129" t="n"/>
      <c r="F155" s="129" t="n"/>
      <c r="G155" s="129" t="n"/>
      <c r="H155" s="129" t="n"/>
      <c r="I155" s="162" t="n"/>
      <c r="J155" s="172" t="inlineStr">
        <is>
          <t>16周年兑换    8916鹅币</t>
        </is>
      </c>
      <c r="K155" s="129" t="n"/>
      <c r="L155" s="129" t="n"/>
      <c r="M155" s="129" t="n"/>
      <c r="N155" s="129" t="n"/>
      <c r="O155" s="162" t="n"/>
    </row>
    <row r="156" ht="24" customHeight="1">
      <c r="A156" s="11" t="n"/>
      <c r="B156" s="34" t="inlineStr">
        <is>
          <t>白金7阶</t>
        </is>
      </c>
      <c r="C156" s="306" t="inlineStr">
        <is>
          <t>战斗力22.8，武器穿透14.0%，基础生命200%，速度14</t>
        </is>
      </c>
      <c r="D156" s="129" t="n"/>
      <c r="E156" s="129" t="n"/>
      <c r="F156" s="129" t="n"/>
      <c r="G156" s="129" t="n"/>
      <c r="H156" s="129" t="n"/>
      <c r="I156" s="162" t="n"/>
      <c r="J156" s="172" t="inlineStr">
        <is>
          <t>16周年兑换  39916鹅币</t>
        </is>
      </c>
      <c r="K156" s="129" t="n"/>
      <c r="L156" s="129" t="n"/>
      <c r="M156" s="129" t="n"/>
      <c r="N156" s="129" t="n"/>
      <c r="O156" s="162" t="n"/>
    </row>
    <row r="157" ht="24" customHeight="1">
      <c r="A157" s="11" t="n"/>
      <c r="B157" s="39" t="inlineStr">
        <is>
          <t>钻石7阶</t>
        </is>
      </c>
      <c r="C157" s="1575" t="inlineStr">
        <is>
          <t>战斗力28.8，武器穿透16.0%，基础生命240%，速度16</t>
        </is>
      </c>
      <c r="D157" s="194" t="n"/>
      <c r="E157" s="194" t="n"/>
      <c r="F157" s="194" t="n"/>
      <c r="G157" s="194" t="n"/>
      <c r="H157" s="194" t="n"/>
      <c r="I157" s="195" t="n"/>
      <c r="J157" s="357" t="inlineStr">
        <is>
          <t>16周年兑换101616鹅币</t>
        </is>
      </c>
      <c r="K157" s="194" t="n"/>
      <c r="L157" s="194" t="n"/>
      <c r="M157" s="194" t="n"/>
      <c r="N157" s="194" t="n"/>
      <c r="O157" s="195" t="n"/>
    </row>
    <row r="158" ht="24" customHeight="1">
      <c r="A158" s="11" t="n"/>
      <c r="B158" s="64" t="inlineStr">
        <is>
          <t>星耀9阶</t>
        </is>
      </c>
      <c r="C158" s="1575" t="inlineStr">
        <is>
          <t>战斗力46.0，武器穿透25.0%，基础生命370%，速度25</t>
        </is>
      </c>
      <c r="D158" s="194" t="n"/>
      <c r="E158" s="194" t="n"/>
      <c r="F158" s="194" t="n"/>
      <c r="G158" s="194" t="n"/>
      <c r="H158" s="194" t="n"/>
      <c r="I158" s="195" t="n"/>
      <c r="J158" s="193" t="inlineStr">
        <is>
          <t>使用永恒星耀晶石锻造星耀7阶，使用徽章符文石升到星耀9阶</t>
        </is>
      </c>
      <c r="K158" s="194" t="n"/>
      <c r="L158" s="194" t="n"/>
      <c r="M158" s="194" t="n"/>
      <c r="N158" s="194" t="n"/>
      <c r="O158" s="195" t="n"/>
    </row>
    <row r="159" ht="24" customHeight="1">
      <c r="A159" s="1576" t="inlineStr">
        <is>
          <t>春节富豪</t>
        </is>
      </c>
      <c r="B159" s="61" t="inlineStr">
        <is>
          <t>钻石7阶</t>
        </is>
      </c>
      <c r="C159" s="62" t="inlineStr">
        <is>
          <t>战斗力28.8，生命80，暴击24.0%，抗暴24.0%</t>
        </is>
      </c>
      <c r="D159" s="123" t="n"/>
      <c r="E159" s="123" t="n"/>
      <c r="F159" s="123" t="n"/>
      <c r="G159" s="123" t="n"/>
      <c r="H159" s="123" t="n"/>
      <c r="I159" s="124" t="n"/>
      <c r="J159" s="698" t="inlineStr">
        <is>
          <t>春节充值排行榜前10名直接发放钻石徽章（每年春节限时，23年起无）</t>
        </is>
      </c>
      <c r="K159" s="123" t="n"/>
      <c r="L159" s="123" t="n"/>
      <c r="M159" s="123" t="n"/>
      <c r="N159" s="123" t="n"/>
      <c r="O159" s="124" t="n"/>
    </row>
    <row r="160" ht="24" customHeight="1">
      <c r="A160" s="1420" t="inlineStr">
        <is>
          <t>卯兔富豪</t>
        </is>
      </c>
      <c r="B160" s="85" t="inlineStr">
        <is>
          <t>钻石7阶</t>
        </is>
      </c>
      <c r="C160" s="86" t="inlineStr">
        <is>
          <t>战斗力22.8，中型抗穿15.0%，小型抗穿15.0%，敏捷16</t>
        </is>
      </c>
      <c r="D160" s="129" t="n"/>
      <c r="E160" s="129" t="n"/>
      <c r="F160" s="129" t="n"/>
      <c r="G160" s="129" t="n"/>
      <c r="H160" s="129" t="n"/>
      <c r="I160" s="130" t="n"/>
      <c r="J160" s="264" t="inlineStr">
        <is>
          <t>春节充值排行榜前10名直接发放钻石徽章（23年春节限时）</t>
        </is>
      </c>
      <c r="K160" s="129" t="n"/>
      <c r="L160" s="129" t="n"/>
      <c r="M160" s="129" t="n"/>
      <c r="N160" s="129" t="n"/>
      <c r="O160" s="130" t="n"/>
    </row>
    <row r="161" ht="24" customHeight="1">
      <c r="A161" s="393" t="inlineStr">
        <is>
          <t>辰龙富豪</t>
        </is>
      </c>
      <c r="B161" s="85" t="inlineStr">
        <is>
          <t>钻石7阶</t>
        </is>
      </c>
      <c r="C161" s="86" t="inlineStr">
        <is>
          <t>战斗力22.8，大型穿透15.0%，小型穿透15.0%，力量16</t>
        </is>
      </c>
      <c r="D161" s="129" t="n"/>
      <c r="E161" s="129" t="n"/>
      <c r="F161" s="129" t="n"/>
      <c r="G161" s="129" t="n"/>
      <c r="H161" s="129" t="n"/>
      <c r="I161" s="130" t="n"/>
      <c r="J161" s="132" t="inlineStr">
        <is>
          <t>春节充值排行榜前10名直接发放钻石徽章（24年春节限时）</t>
        </is>
      </c>
      <c r="K161" s="129" t="n"/>
      <c r="L161" s="129" t="n"/>
      <c r="M161" s="129" t="n"/>
      <c r="N161" s="129" t="n"/>
      <c r="O161" s="130" t="n"/>
    </row>
    <row r="162" ht="24" customHeight="1">
      <c r="A162" s="393" t="inlineStr">
        <is>
          <t>巳蛇富豪</t>
        </is>
      </c>
      <c r="B162" s="85" t="inlineStr">
        <is>
          <t>钻石7阶</t>
        </is>
      </c>
      <c r="C162" s="86" t="inlineStr">
        <is>
          <t>战斗力22.8，大型抗穿15.0%，小型抗穿15.0%，速度16</t>
        </is>
      </c>
      <c r="D162" s="129" t="n"/>
      <c r="E162" s="129" t="n"/>
      <c r="F162" s="129" t="n"/>
      <c r="G162" s="129" t="n"/>
      <c r="H162" s="129" t="n"/>
      <c r="I162" s="130" t="n"/>
      <c r="J162" s="132" t="inlineStr">
        <is>
          <t>春节充值排行榜前10名直接发放钻石徽章（25年春节限时）</t>
        </is>
      </c>
      <c r="K162" s="129" t="n"/>
      <c r="L162" s="129" t="n"/>
      <c r="M162" s="129" t="n"/>
      <c r="N162" s="129" t="n"/>
      <c r="O162" s="130" t="n"/>
    </row>
    <row r="163" ht="24" customHeight="1">
      <c r="A163" s="395" t="inlineStr">
        <is>
          <t>午马富豪</t>
        </is>
      </c>
      <c r="B163" s="256" t="inlineStr">
        <is>
          <t>钻石7阶</t>
        </is>
      </c>
      <c r="C163" s="369" t="inlineStr">
        <is>
          <t>战斗力28.8，武器抗穿19.0%，速度16，基础生命250%</t>
        </is>
      </c>
      <c r="D163" s="135" t="n"/>
      <c r="E163" s="135" t="n"/>
      <c r="F163" s="135" t="n"/>
      <c r="G163" s="135" t="n"/>
      <c r="H163" s="135" t="n"/>
      <c r="I163" s="136" t="n"/>
      <c r="J163" s="138" t="inlineStr">
        <is>
          <t>春节充值排行榜前10名直接发放钻石徽章（26年春节限时）</t>
        </is>
      </c>
      <c r="K163" s="135" t="n"/>
      <c r="L163" s="135" t="n"/>
      <c r="M163" s="135" t="n"/>
      <c r="N163" s="135" t="n"/>
      <c r="O163" s="136" t="n"/>
    </row>
    <row r="164" ht="24" customHeight="1">
      <c r="A164" s="319" t="inlineStr">
        <is>
          <t>周年富豪</t>
        </is>
      </c>
      <c r="B164" s="74" t="inlineStr">
        <is>
          <t>钻石7阶</t>
        </is>
      </c>
      <c r="C164" s="74" t="inlineStr">
        <is>
          <t>战斗力28.8，大型穿透20.0%，中型穿透20.0%，小投穿透20.0%</t>
        </is>
      </c>
      <c r="D164" s="158" t="n"/>
      <c r="E164" s="158" t="n"/>
      <c r="F164" s="158" t="n"/>
      <c r="G164" s="158" t="n"/>
      <c r="H164" s="158" t="n"/>
      <c r="I164" s="320" t="n"/>
      <c r="J164" s="319" t="inlineStr">
        <is>
          <t>周年充值排行榜前10名直接发放钻石徽章（每年周年限时）</t>
        </is>
      </c>
      <c r="K164" s="158" t="n"/>
      <c r="L164" s="158" t="n"/>
      <c r="M164" s="158" t="n"/>
      <c r="N164" s="158" t="n"/>
      <c r="O164" s="320" t="n"/>
    </row>
    <row r="165" ht="24" customHeight="1">
      <c r="A165" s="553" t="n"/>
      <c r="B165" s="65" t="inlineStr">
        <is>
          <t>星耀9阶</t>
        </is>
      </c>
      <c r="C165" s="65" t="inlineStr">
        <is>
          <t>战斗力46.0，大型穿透35.0%，中型穿透35.0%，小投穿透35.0%</t>
        </is>
      </c>
      <c r="D165" s="194" t="n"/>
      <c r="E165" s="194" t="n"/>
      <c r="F165" s="194" t="n"/>
      <c r="G165" s="194" t="n"/>
      <c r="H165" s="194" t="n"/>
      <c r="I165" s="410" t="n"/>
      <c r="J165" s="189" t="inlineStr">
        <is>
          <t>使用永恒星耀晶石锻造星耀7阶，使用徽章符文石升到星耀9阶</t>
        </is>
      </c>
      <c r="K165" s="135" t="n"/>
      <c r="L165" s="135" t="n"/>
      <c r="M165" s="135" t="n"/>
      <c r="N165" s="135" t="n"/>
      <c r="O165" s="190" t="n"/>
    </row>
    <row r="166" ht="24" customHeight="1">
      <c r="A166" s="654" t="inlineStr">
        <is>
          <t>金秋富豪</t>
        </is>
      </c>
      <c r="B166" s="61" t="inlineStr">
        <is>
          <t>钻石7阶</t>
        </is>
      </c>
      <c r="C166" s="62" t="inlineStr">
        <is>
          <t>战斗力28.8，生命80，命中24.0%，闪避24.0%</t>
        </is>
      </c>
      <c r="D166" s="123" t="n"/>
      <c r="E166" s="123" t="n"/>
      <c r="F166" s="123" t="n"/>
      <c r="G166" s="123" t="n"/>
      <c r="H166" s="123" t="n"/>
      <c r="I166" s="124" t="n"/>
      <c r="J166" s="80" t="inlineStr">
        <is>
          <t>金秋充值排行榜前10名直接发放钻石徽章（每年金秋限时，25年起无）</t>
        </is>
      </c>
      <c r="K166" s="123" t="n"/>
      <c r="L166" s="123" t="n"/>
      <c r="M166" s="123" t="n"/>
      <c r="N166" s="123" t="n"/>
      <c r="O166" s="124" t="n"/>
    </row>
    <row r="167" ht="24" customHeight="1">
      <c r="A167" s="395" t="inlineStr">
        <is>
          <t>25金秋富豪</t>
        </is>
      </c>
      <c r="B167" s="256" t="inlineStr">
        <is>
          <t>钻石7阶</t>
        </is>
      </c>
      <c r="C167" s="369" t="inlineStr">
        <is>
          <t>战斗力22.8，武器穿透15.5%，力量26，筋骨13</t>
        </is>
      </c>
      <c r="D167" s="135" t="n"/>
      <c r="E167" s="135" t="n"/>
      <c r="F167" s="135" t="n"/>
      <c r="G167" s="135" t="n"/>
      <c r="H167" s="135" t="n"/>
      <c r="I167" s="136" t="n"/>
      <c r="J167" s="138" t="inlineStr">
        <is>
          <t>金秋充值排行榜前10名直接发放钻石徽章（25年金秋限时）</t>
        </is>
      </c>
      <c r="K167" s="135" t="n"/>
      <c r="L167" s="135" t="n"/>
      <c r="M167" s="135" t="n"/>
      <c r="N167" s="135" t="n"/>
      <c r="O167" s="136" t="n"/>
    </row>
  </sheetData>
  <mergeCells count="178">
    <mergeCell ref="C119:I119"/>
    <mergeCell ref="C149:I149"/>
    <mergeCell ref="J148:O148"/>
    <mergeCell ref="J162:O162"/>
    <mergeCell ref="A32:A36"/>
    <mergeCell ref="A97:A101"/>
    <mergeCell ref="A153:A158"/>
    <mergeCell ref="J164:O164"/>
    <mergeCell ref="A164:A165"/>
    <mergeCell ref="A77:A81"/>
    <mergeCell ref="J143:O143"/>
    <mergeCell ref="A67:A71"/>
    <mergeCell ref="J32:O36"/>
    <mergeCell ref="J133:O133"/>
    <mergeCell ref="A132:A136"/>
    <mergeCell ref="A107:A111"/>
    <mergeCell ref="A82:A86"/>
    <mergeCell ref="C147:I147"/>
    <mergeCell ref="J126:O126"/>
    <mergeCell ref="J135:O135"/>
    <mergeCell ref="C137:I137"/>
    <mergeCell ref="C124:I124"/>
    <mergeCell ref="J67:O71"/>
    <mergeCell ref="B36:I36"/>
    <mergeCell ref="C139:I139"/>
    <mergeCell ref="B76:I76"/>
    <mergeCell ref="J152:O152"/>
    <mergeCell ref="J167:O167"/>
    <mergeCell ref="J82:O86"/>
    <mergeCell ref="J161:O161"/>
    <mergeCell ref="C123:I123"/>
    <mergeCell ref="J102:O106"/>
    <mergeCell ref="A42:A46"/>
    <mergeCell ref="B31:I31"/>
    <mergeCell ref="B46:I46"/>
    <mergeCell ref="A47:A51"/>
    <mergeCell ref="A72:A76"/>
    <mergeCell ref="C165:I165"/>
    <mergeCell ref="J147:O147"/>
    <mergeCell ref="A22:A26"/>
    <mergeCell ref="C155:I155"/>
    <mergeCell ref="B21:I21"/>
    <mergeCell ref="A62:A66"/>
    <mergeCell ref="A122:A126"/>
    <mergeCell ref="J27:O31"/>
    <mergeCell ref="J128:O128"/>
    <mergeCell ref="J137:O137"/>
    <mergeCell ref="J124:O124"/>
    <mergeCell ref="A112:A116"/>
    <mergeCell ref="C157:I157"/>
    <mergeCell ref="C151:I151"/>
    <mergeCell ref="J134:O134"/>
    <mergeCell ref="C166:I166"/>
    <mergeCell ref="C160:I160"/>
    <mergeCell ref="J139:O139"/>
    <mergeCell ref="J7:O11"/>
    <mergeCell ref="C141:I141"/>
    <mergeCell ref="J47:O51"/>
    <mergeCell ref="J129:O129"/>
    <mergeCell ref="J22:O26"/>
    <mergeCell ref="C128:I128"/>
    <mergeCell ref="J138:O138"/>
    <mergeCell ref="J62:O66"/>
    <mergeCell ref="C113:I113"/>
    <mergeCell ref="J163:O163"/>
    <mergeCell ref="C143:I143"/>
    <mergeCell ref="C112:I112"/>
    <mergeCell ref="A7:A11"/>
    <mergeCell ref="C152:I152"/>
    <mergeCell ref="C133:I133"/>
    <mergeCell ref="J165:O165"/>
    <mergeCell ref="C127:I127"/>
    <mergeCell ref="C142:I142"/>
    <mergeCell ref="C167:I167"/>
    <mergeCell ref="J141:O141"/>
    <mergeCell ref="A27:A31"/>
    <mergeCell ref="B51:I51"/>
    <mergeCell ref="C114:I114"/>
    <mergeCell ref="C129:I129"/>
    <mergeCell ref="J155:O155"/>
    <mergeCell ref="A137:A141"/>
    <mergeCell ref="J146:O146"/>
    <mergeCell ref="J57:O61"/>
    <mergeCell ref="B41:I41"/>
    <mergeCell ref="J157:O157"/>
    <mergeCell ref="J151:O151"/>
    <mergeCell ref="J166:O166"/>
    <mergeCell ref="J77:O81"/>
    <mergeCell ref="C159:I159"/>
    <mergeCell ref="C153:I153"/>
    <mergeCell ref="C125:I125"/>
    <mergeCell ref="C161:I161"/>
    <mergeCell ref="A17:A21"/>
    <mergeCell ref="C131:I131"/>
    <mergeCell ref="C140:I140"/>
    <mergeCell ref="B11:I11"/>
    <mergeCell ref="C154:I154"/>
    <mergeCell ref="A127:A131"/>
    <mergeCell ref="J114:O114"/>
    <mergeCell ref="B61:I61"/>
    <mergeCell ref="A102:A106"/>
    <mergeCell ref="A117:A121"/>
    <mergeCell ref="C116:I116"/>
    <mergeCell ref="J125:O125"/>
    <mergeCell ref="C156:I156"/>
    <mergeCell ref="A92:A96"/>
    <mergeCell ref="J12:O16"/>
    <mergeCell ref="C126:I126"/>
    <mergeCell ref="J145:O145"/>
    <mergeCell ref="J154:O154"/>
    <mergeCell ref="C117:I117"/>
    <mergeCell ref="J120:O120"/>
    <mergeCell ref="J156:O156"/>
    <mergeCell ref="C118:I118"/>
    <mergeCell ref="A87:A91"/>
    <mergeCell ref="J131:O131"/>
    <mergeCell ref="J92:O96"/>
    <mergeCell ref="J140:O140"/>
    <mergeCell ref="J97:O101"/>
    <mergeCell ref="C115:I115"/>
    <mergeCell ref="C130:I130"/>
    <mergeCell ref="A37:A41"/>
    <mergeCell ref="A142:A147"/>
    <mergeCell ref="B26:I26"/>
    <mergeCell ref="A12:A16"/>
    <mergeCell ref="J37:O41"/>
    <mergeCell ref="J117:O117"/>
    <mergeCell ref="C135:I135"/>
    <mergeCell ref="C150:I150"/>
    <mergeCell ref="B16:I16"/>
    <mergeCell ref="A57:A61"/>
    <mergeCell ref="B81:I81"/>
    <mergeCell ref="C122:I122"/>
    <mergeCell ref="C144:I144"/>
    <mergeCell ref="C158:I158"/>
    <mergeCell ref="J132:O132"/>
    <mergeCell ref="J87:O91"/>
    <mergeCell ref="B1:M1"/>
    <mergeCell ref="J119:O119"/>
    <mergeCell ref="J107:O111"/>
    <mergeCell ref="C136:I136"/>
    <mergeCell ref="J113:O113"/>
    <mergeCell ref="C145:I145"/>
    <mergeCell ref="A52:A56"/>
    <mergeCell ref="J118:O118"/>
    <mergeCell ref="J149:O149"/>
    <mergeCell ref="J158:O158"/>
    <mergeCell ref="J121:O121"/>
    <mergeCell ref="J115:O115"/>
    <mergeCell ref="J130:O130"/>
    <mergeCell ref="J142:O142"/>
    <mergeCell ref="A148:A152"/>
    <mergeCell ref="J160:O160"/>
    <mergeCell ref="C162:I162"/>
    <mergeCell ref="J150:O150"/>
    <mergeCell ref="J144:O144"/>
    <mergeCell ref="J159:O159"/>
    <mergeCell ref="J122:O122"/>
    <mergeCell ref="C121:I121"/>
    <mergeCell ref="J52:O56"/>
    <mergeCell ref="C134:I134"/>
    <mergeCell ref="C146:I146"/>
    <mergeCell ref="J153:O153"/>
    <mergeCell ref="C164:I164"/>
    <mergeCell ref="J116:O116"/>
    <mergeCell ref="J112:O112"/>
    <mergeCell ref="J42:O46"/>
    <mergeCell ref="J72:O76"/>
    <mergeCell ref="C148:I148"/>
    <mergeCell ref="J17:O21"/>
    <mergeCell ref="C163:I163"/>
    <mergeCell ref="J127:O127"/>
    <mergeCell ref="J136:O136"/>
    <mergeCell ref="C138:I138"/>
    <mergeCell ref="C120:I120"/>
    <mergeCell ref="C132:I132"/>
    <mergeCell ref="J123:O123"/>
    <mergeCell ref="J6:O6"/>
  </mergeCells>
  <hyperlinks>
    <hyperlink xmlns:r="http://schemas.openxmlformats.org/officeDocument/2006/relationships" ref="A1"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 xmlns:r="http://schemas.openxmlformats.org/officeDocument/2006/relationships" ref="F2" r:id="rId6"/>
    <hyperlink xmlns:r="http://schemas.openxmlformats.org/officeDocument/2006/relationships" ref="G2" r:id="rId7"/>
    <hyperlink xmlns:r="http://schemas.openxmlformats.org/officeDocument/2006/relationships" ref="H2" r:id="rId8"/>
    <hyperlink xmlns:r="http://schemas.openxmlformats.org/officeDocument/2006/relationships" ref="I2" r:id="rId9"/>
    <hyperlink xmlns:r="http://schemas.openxmlformats.org/officeDocument/2006/relationships" ref="J2" r:id="rId10"/>
    <hyperlink xmlns:r="http://schemas.openxmlformats.org/officeDocument/2006/relationships" ref="K2" r:id="rId11"/>
    <hyperlink xmlns:r="http://schemas.openxmlformats.org/officeDocument/2006/relationships" ref="B3" r:id="rId12"/>
    <hyperlink xmlns:r="http://schemas.openxmlformats.org/officeDocument/2006/relationships" ref="C3" r:id="rId13"/>
    <hyperlink xmlns:r="http://schemas.openxmlformats.org/officeDocument/2006/relationships" ref="D3" r:id="rId14"/>
    <hyperlink xmlns:r="http://schemas.openxmlformats.org/officeDocument/2006/relationships" ref="E3" r:id="rId15"/>
    <hyperlink xmlns:r="http://schemas.openxmlformats.org/officeDocument/2006/relationships" ref="F3" r:id="rId16"/>
    <hyperlink xmlns:r="http://schemas.openxmlformats.org/officeDocument/2006/relationships" ref="G3" r:id="rId17"/>
    <hyperlink xmlns:r="http://schemas.openxmlformats.org/officeDocument/2006/relationships" ref="H3" r:id="rId18"/>
    <hyperlink xmlns:r="http://schemas.openxmlformats.org/officeDocument/2006/relationships" ref="I3" r:id="rId19"/>
    <hyperlink xmlns:r="http://schemas.openxmlformats.org/officeDocument/2006/relationships" ref="J3" r:id="rId20"/>
    <hyperlink xmlns:r="http://schemas.openxmlformats.org/officeDocument/2006/relationships" ref="K3" r:id="rId21"/>
    <hyperlink xmlns:r="http://schemas.openxmlformats.org/officeDocument/2006/relationships" ref="L3" r:id="rId22"/>
    <hyperlink xmlns:r="http://schemas.openxmlformats.org/officeDocument/2006/relationships" ref="M3" r:id="rId23"/>
    <hyperlink xmlns:r="http://schemas.openxmlformats.org/officeDocument/2006/relationships" ref="B4" r:id="rId24"/>
    <hyperlink xmlns:r="http://schemas.openxmlformats.org/officeDocument/2006/relationships" ref="C4" r:id="rId25"/>
    <hyperlink xmlns:r="http://schemas.openxmlformats.org/officeDocument/2006/relationships" ref="D4" r:id="rId26"/>
    <hyperlink xmlns:r="http://schemas.openxmlformats.org/officeDocument/2006/relationships" ref="E4" r:id="rId27"/>
    <hyperlink xmlns:r="http://schemas.openxmlformats.org/officeDocument/2006/relationships" ref="F4" r:id="rId28"/>
    <hyperlink xmlns:r="http://schemas.openxmlformats.org/officeDocument/2006/relationships" ref="G4" r:id="rId29"/>
    <hyperlink xmlns:r="http://schemas.openxmlformats.org/officeDocument/2006/relationships" ref="H4" r:id="rId30"/>
    <hyperlink xmlns:r="http://schemas.openxmlformats.org/officeDocument/2006/relationships" ref="I4" r:id="rId31"/>
    <hyperlink xmlns:r="http://schemas.openxmlformats.org/officeDocument/2006/relationships" ref="B5" r:id="rId32"/>
    <hyperlink xmlns:r="http://schemas.openxmlformats.org/officeDocument/2006/relationships" ref="C5" r:id="rId33"/>
    <hyperlink xmlns:r="http://schemas.openxmlformats.org/officeDocument/2006/relationships" ref="D5" r:id="rId34"/>
    <hyperlink xmlns:r="http://schemas.openxmlformats.org/officeDocument/2006/relationships" ref="E5" r:id="rId35"/>
    <hyperlink xmlns:r="http://schemas.openxmlformats.org/officeDocument/2006/relationships" ref="F5" r:id="rId36"/>
    <hyperlink xmlns:r="http://schemas.openxmlformats.org/officeDocument/2006/relationships" ref="G5" r:id="rId37"/>
    <hyperlink xmlns:r="http://schemas.openxmlformats.org/officeDocument/2006/relationships" ref="H5" r:id="rId38"/>
    <hyperlink xmlns:r="http://schemas.openxmlformats.org/officeDocument/2006/relationships" ref="I5" r:id="rId39"/>
    <hyperlink xmlns:r="http://schemas.openxmlformats.org/officeDocument/2006/relationships" ref="J5" r:id="rId40"/>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4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 width="10.71428571428571" customWidth="1" min="15" max="15"/>
    <col width="10.71428571428571" customWidth="1" min="16" max="16"/>
    <col width="10.71428571428571" customWidth="1" min="17" max="17"/>
    <col width="10.71428571428571" customWidth="1" min="18" max="18"/>
  </cols>
  <sheetData>
    <row r="1" ht="24" customHeight="1">
      <c r="A1" s="1577" t="inlineStr">
        <is>
          <t>经脉内力</t>
        </is>
      </c>
      <c r="B1" s="1122" t="inlineStr">
        <is>
          <t>祝福详情：固定只对“无崖子”进行传功，传功获得各等级内力的概率不变，消耗的传功符降低至6个。</t>
        </is>
      </c>
      <c r="Q1" s="389" t="inlineStr">
        <is>
          <t>每符经验</t>
        </is>
      </c>
      <c r="R1" s="1412" t="inlineStr">
        <is>
          <t>42</t>
        </is>
      </c>
    </row>
    <row r="2" ht="24" customHeight="1">
      <c r="A2" s="654" t="inlineStr">
        <is>
          <t>内力战斗力</t>
        </is>
      </c>
      <c r="B2" s="234" t="inlineStr">
        <is>
          <t>0.5</t>
        </is>
      </c>
      <c r="C2" s="340" t="inlineStr">
        <is>
          <t>0.9</t>
        </is>
      </c>
      <c r="D2" s="340" t="inlineStr">
        <is>
          <t>1.4</t>
        </is>
      </c>
      <c r="E2" s="340" t="inlineStr">
        <is>
          <t>2</t>
        </is>
      </c>
      <c r="F2" s="746" t="inlineStr">
        <is>
          <t>2.7</t>
        </is>
      </c>
      <c r="G2" s="234" t="inlineStr">
        <is>
          <t>3.6</t>
        </is>
      </c>
      <c r="H2" s="340" t="inlineStr">
        <is>
          <t>4.5</t>
        </is>
      </c>
      <c r="I2" s="340" t="inlineStr">
        <is>
          <t>5.4</t>
        </is>
      </c>
      <c r="J2" s="340" t="inlineStr">
        <is>
          <t>6.8</t>
        </is>
      </c>
      <c r="K2" s="746" t="inlineStr">
        <is>
          <t>9</t>
        </is>
      </c>
      <c r="L2" s="234" t="inlineStr">
        <is>
          <t>10.5</t>
        </is>
      </c>
      <c r="M2" s="340" t="inlineStr">
        <is>
          <t>12</t>
        </is>
      </c>
      <c r="N2" s="340" t="inlineStr">
        <is>
          <t>13.5</t>
        </is>
      </c>
      <c r="O2" s="340" t="inlineStr">
        <is>
          <t>15</t>
        </is>
      </c>
      <c r="P2" s="746" t="inlineStr">
        <is>
          <t>16.5</t>
        </is>
      </c>
      <c r="Q2" s="1578" t="inlineStr">
        <is>
          <t>融合内力的战斗力、自带经验值、所需经验值以及所需传功符都是同级基础内力对应数值*2</t>
        </is>
      </c>
      <c r="R2" s="3" t="n"/>
    </row>
    <row r="3" ht="24" customHeight="1">
      <c r="A3" s="393" t="inlineStr">
        <is>
          <t>自带经验值</t>
        </is>
      </c>
      <c r="B3" s="82" t="inlineStr">
        <is>
          <t>30</t>
        </is>
      </c>
      <c r="C3" s="83" t="inlineStr">
        <is>
          <t>120</t>
        </is>
      </c>
      <c r="D3" s="83" t="inlineStr">
        <is>
          <t>300</t>
        </is>
      </c>
      <c r="E3" s="83" t="inlineStr">
        <is>
          <t>1500</t>
        </is>
      </c>
      <c r="F3" s="222" t="inlineStr">
        <is>
          <t>9600</t>
        </is>
      </c>
      <c r="G3" s="82" t="inlineStr">
        <is>
          <t>54600</t>
        </is>
      </c>
      <c r="H3" s="83" t="inlineStr">
        <is>
          <t>153600</t>
        </is>
      </c>
      <c r="I3" s="83" t="inlineStr">
        <is>
          <t>312600</t>
        </is>
      </c>
      <c r="J3" s="83" t="inlineStr">
        <is>
          <t>558600</t>
        </is>
      </c>
      <c r="K3" s="222" t="inlineStr">
        <is>
          <t>978600</t>
        </is>
      </c>
      <c r="L3" s="82" t="inlineStr">
        <is>
          <t>1398600</t>
        </is>
      </c>
      <c r="M3" s="83" t="inlineStr">
        <is>
          <t>1818600</t>
        </is>
      </c>
      <c r="N3" s="83" t="inlineStr">
        <is>
          <t>2238600</t>
        </is>
      </c>
      <c r="O3" s="83" t="inlineStr">
        <is>
          <t>2658600</t>
        </is>
      </c>
      <c r="P3" s="222" t="inlineStr">
        <is>
          <t>3078600</t>
        </is>
      </c>
      <c r="Q3" s="11" t="n"/>
    </row>
    <row r="4" ht="24" customHeight="1">
      <c r="A4" s="393" t="inlineStr">
        <is>
          <t>所需经验值</t>
        </is>
      </c>
      <c r="B4" s="82" t="inlineStr">
        <is>
          <t>90</t>
        </is>
      </c>
      <c r="C4" s="83" t="inlineStr">
        <is>
          <t>180</t>
        </is>
      </c>
      <c r="D4" s="83" t="inlineStr">
        <is>
          <t>1200</t>
        </is>
      </c>
      <c r="E4" s="83" t="inlineStr">
        <is>
          <t>8100</t>
        </is>
      </c>
      <c r="F4" s="222" t="inlineStr">
        <is>
          <t>45000</t>
        </is>
      </c>
      <c r="G4" s="82" t="inlineStr">
        <is>
          <t>99000</t>
        </is>
      </c>
      <c r="H4" s="83" t="inlineStr">
        <is>
          <t>159000</t>
        </is>
      </c>
      <c r="I4" s="83" t="inlineStr">
        <is>
          <t>246000</t>
        </is>
      </c>
      <c r="J4" s="83" t="inlineStr">
        <is>
          <t>420000</t>
        </is>
      </c>
      <c r="K4" s="222" t="inlineStr">
        <is>
          <t>420000</t>
        </is>
      </c>
      <c r="L4" s="82" t="inlineStr">
        <is>
          <t>420000</t>
        </is>
      </c>
      <c r="M4" s="83" t="inlineStr">
        <is>
          <t>420000</t>
        </is>
      </c>
      <c r="N4" s="83" t="inlineStr">
        <is>
          <t>420000</t>
        </is>
      </c>
      <c r="O4" s="83" t="inlineStr">
        <is>
          <t>420000</t>
        </is>
      </c>
      <c r="P4" s="708" t="inlineStr">
        <is>
          <t>x</t>
        </is>
      </c>
      <c r="Q4" s="11" t="n"/>
    </row>
    <row r="5" ht="24" customHeight="1">
      <c r="A5" s="953" t="inlineStr">
        <is>
          <t>所需传功符</t>
        </is>
      </c>
      <c r="B5" s="810">
        <f>ROUNDUP(B4/$R$1,0)</f>
        <v/>
      </c>
      <c r="C5" s="660">
        <f>ROUNDUP(C4/$R$1,0)</f>
        <v/>
      </c>
      <c r="D5" s="660">
        <f>ROUNDUP(D4/$R$1,0)</f>
        <v/>
      </c>
      <c r="E5" s="660">
        <f>ROUNDUP(E4/$R$1,0)</f>
        <v/>
      </c>
      <c r="F5" s="1086">
        <f>ROUNDUP(F4/$R$1,0)</f>
        <v/>
      </c>
      <c r="G5" s="810">
        <f>ROUNDUP(G4/$R$1,0)</f>
        <v/>
      </c>
      <c r="H5" s="660">
        <f>ROUNDUP(H4/$R$1,0)</f>
        <v/>
      </c>
      <c r="I5" s="660">
        <f>ROUNDUP(I4/$R$1,0)</f>
        <v/>
      </c>
      <c r="J5" s="660">
        <f>ROUNDUP(J4/$R$1,0)</f>
        <v/>
      </c>
      <c r="K5" s="1086">
        <f>ROUNDUP(K4/$R$1,0)</f>
        <v/>
      </c>
      <c r="L5" s="810">
        <f>ROUNDUP(L4/$R$1,0)</f>
        <v/>
      </c>
      <c r="M5" s="660">
        <f>ROUNDUP(M4/$R$1,0)</f>
        <v/>
      </c>
      <c r="N5" s="660">
        <f>ROUNDUP(N4/$R$1,0)</f>
        <v/>
      </c>
      <c r="O5" s="660">
        <f>ROUNDUP(O4/$R$1,0)</f>
        <v/>
      </c>
      <c r="P5" s="1095" t="inlineStr">
        <is>
          <t>x</t>
        </is>
      </c>
      <c r="Q5" s="11" t="n"/>
    </row>
    <row r="6" ht="24" customHeight="1">
      <c r="A6" s="202" t="inlineStr">
        <is>
          <t>名称</t>
        </is>
      </c>
      <c r="B6" s="202" t="inlineStr">
        <is>
          <t>1级</t>
        </is>
      </c>
      <c r="C6" s="227" t="inlineStr">
        <is>
          <t>2级</t>
        </is>
      </c>
      <c r="D6" s="227" t="inlineStr">
        <is>
          <t>3级</t>
        </is>
      </c>
      <c r="E6" s="227" t="inlineStr">
        <is>
          <t>4级</t>
        </is>
      </c>
      <c r="F6" s="204" t="inlineStr">
        <is>
          <t>5级</t>
        </is>
      </c>
      <c r="G6" s="202" t="inlineStr">
        <is>
          <t>6级</t>
        </is>
      </c>
      <c r="H6" s="227" t="inlineStr">
        <is>
          <t>7级</t>
        </is>
      </c>
      <c r="I6" s="227" t="inlineStr">
        <is>
          <t>8级</t>
        </is>
      </c>
      <c r="J6" s="227" t="inlineStr">
        <is>
          <t>9级</t>
        </is>
      </c>
      <c r="K6" s="204" t="inlineStr">
        <is>
          <t>10级</t>
        </is>
      </c>
      <c r="L6" s="202" t="inlineStr">
        <is>
          <t>11级</t>
        </is>
      </c>
      <c r="M6" s="227" t="inlineStr">
        <is>
          <t>12级</t>
        </is>
      </c>
      <c r="N6" s="227" t="inlineStr">
        <is>
          <t>13级</t>
        </is>
      </c>
      <c r="O6" s="227" t="inlineStr">
        <is>
          <t>14级</t>
        </is>
      </c>
      <c r="P6" s="206" t="inlineStr">
        <is>
          <t>15级</t>
        </is>
      </c>
      <c r="Q6" s="24" t="inlineStr">
        <is>
          <t>效果说明</t>
        </is>
      </c>
      <c r="R6" s="56" t="n"/>
    </row>
    <row r="7" ht="24" customHeight="1">
      <c r="A7" s="558" t="inlineStr">
        <is>
          <t>伏魔神通</t>
        </is>
      </c>
      <c r="B7" s="558" t="inlineStr">
        <is>
          <t>1</t>
        </is>
      </c>
      <c r="C7" s="566" t="inlineStr">
        <is>
          <t>2</t>
        </is>
      </c>
      <c r="D7" s="566" t="inlineStr">
        <is>
          <t>3</t>
        </is>
      </c>
      <c r="E7" s="566" t="inlineStr">
        <is>
          <t>5</t>
        </is>
      </c>
      <c r="F7" s="684" t="inlineStr">
        <is>
          <t>7</t>
        </is>
      </c>
      <c r="G7" s="558" t="inlineStr">
        <is>
          <t>9</t>
        </is>
      </c>
      <c r="H7" s="566" t="inlineStr">
        <is>
          <t>12</t>
        </is>
      </c>
      <c r="I7" s="566" t="inlineStr">
        <is>
          <t>16</t>
        </is>
      </c>
      <c r="J7" s="566" t="inlineStr">
        <is>
          <t>20</t>
        </is>
      </c>
      <c r="K7" s="684" t="inlineStr">
        <is>
          <t>25</t>
        </is>
      </c>
      <c r="L7" s="558" t="inlineStr">
        <is>
          <t>30</t>
        </is>
      </c>
      <c r="M7" s="566" t="inlineStr">
        <is>
          <t>35</t>
        </is>
      </c>
      <c r="N7" s="566" t="inlineStr">
        <is>
          <t>40</t>
        </is>
      </c>
      <c r="O7" s="566" t="inlineStr">
        <is>
          <t>45</t>
        </is>
      </c>
      <c r="P7" s="684" t="inlineStr">
        <is>
          <t>50</t>
        </is>
      </c>
      <c r="Q7" s="558" t="inlineStr">
        <is>
          <t>阳：力量值</t>
        </is>
      </c>
      <c r="R7" s="320" t="n"/>
    </row>
    <row r="8" ht="24" customHeight="1">
      <c r="A8" s="82" t="inlineStr">
        <is>
          <t>小无相功</t>
        </is>
      </c>
      <c r="B8" s="82" t="inlineStr">
        <is>
          <t>1</t>
        </is>
      </c>
      <c r="C8" s="83" t="inlineStr">
        <is>
          <t>2</t>
        </is>
      </c>
      <c r="D8" s="83" t="inlineStr">
        <is>
          <t>3</t>
        </is>
      </c>
      <c r="E8" s="83" t="inlineStr">
        <is>
          <t>8</t>
        </is>
      </c>
      <c r="F8" s="222" t="inlineStr">
        <is>
          <t>15</t>
        </is>
      </c>
      <c r="G8" s="82" t="inlineStr">
        <is>
          <t>24</t>
        </is>
      </c>
      <c r="H8" s="83" t="inlineStr">
        <is>
          <t>35</t>
        </is>
      </c>
      <c r="I8" s="83" t="inlineStr">
        <is>
          <t>48</t>
        </is>
      </c>
      <c r="J8" s="83" t="inlineStr">
        <is>
          <t>63</t>
        </is>
      </c>
      <c r="K8" s="222" t="inlineStr">
        <is>
          <t>80</t>
        </is>
      </c>
      <c r="L8" s="82" t="inlineStr">
        <is>
          <t>97</t>
        </is>
      </c>
      <c r="M8" s="83" t="inlineStr">
        <is>
          <t>114</t>
        </is>
      </c>
      <c r="N8" s="83" t="inlineStr">
        <is>
          <t>131</t>
        </is>
      </c>
      <c r="O8" s="83" t="inlineStr">
        <is>
          <t>148</t>
        </is>
      </c>
      <c r="P8" s="222" t="inlineStr">
        <is>
          <t>165</t>
        </is>
      </c>
      <c r="Q8" s="82" t="inlineStr">
        <is>
          <t>阴：生命值</t>
        </is>
      </c>
      <c r="R8" s="130" t="n"/>
    </row>
    <row r="9" ht="24" customHeight="1">
      <c r="A9" s="85" t="inlineStr">
        <is>
          <t>葵花神功</t>
        </is>
      </c>
      <c r="B9" s="82" t="inlineStr">
        <is>
          <t>1</t>
        </is>
      </c>
      <c r="C9" s="83" t="inlineStr">
        <is>
          <t>2</t>
        </is>
      </c>
      <c r="D9" s="83" t="inlineStr">
        <is>
          <t>3</t>
        </is>
      </c>
      <c r="E9" s="83" t="inlineStr">
        <is>
          <t>5</t>
        </is>
      </c>
      <c r="F9" s="222" t="inlineStr">
        <is>
          <t>7</t>
        </is>
      </c>
      <c r="G9" s="82" t="inlineStr">
        <is>
          <t>9</t>
        </is>
      </c>
      <c r="H9" s="83" t="inlineStr">
        <is>
          <t>12</t>
        </is>
      </c>
      <c r="I9" s="83" t="inlineStr">
        <is>
          <t>16</t>
        </is>
      </c>
      <c r="J9" s="83" t="inlineStr">
        <is>
          <t>20</t>
        </is>
      </c>
      <c r="K9" s="222" t="inlineStr">
        <is>
          <t>25</t>
        </is>
      </c>
      <c r="L9" s="82" t="inlineStr">
        <is>
          <t>30</t>
        </is>
      </c>
      <c r="M9" s="83" t="inlineStr">
        <is>
          <t>35</t>
        </is>
      </c>
      <c r="N9" s="83" t="inlineStr">
        <is>
          <t>40</t>
        </is>
      </c>
      <c r="O9" s="83" t="inlineStr">
        <is>
          <t>45</t>
        </is>
      </c>
      <c r="P9" s="222" t="inlineStr">
        <is>
          <t>50</t>
        </is>
      </c>
      <c r="Q9" s="82" t="inlineStr">
        <is>
          <t>阳：速度值</t>
        </is>
      </c>
      <c r="R9" s="130" t="n"/>
    </row>
    <row r="10" ht="24" customHeight="1">
      <c r="A10" s="85" t="inlineStr">
        <is>
          <t>神照经</t>
        </is>
      </c>
      <c r="B10" s="82" t="inlineStr">
        <is>
          <t>1</t>
        </is>
      </c>
      <c r="C10" s="83" t="inlineStr">
        <is>
          <t>2</t>
        </is>
      </c>
      <c r="D10" s="83" t="inlineStr">
        <is>
          <t>3</t>
        </is>
      </c>
      <c r="E10" s="83" t="inlineStr">
        <is>
          <t>5</t>
        </is>
      </c>
      <c r="F10" s="222" t="inlineStr">
        <is>
          <t>7</t>
        </is>
      </c>
      <c r="G10" s="82" t="inlineStr">
        <is>
          <t>9</t>
        </is>
      </c>
      <c r="H10" s="83" t="inlineStr">
        <is>
          <t>12</t>
        </is>
      </c>
      <c r="I10" s="83" t="inlineStr">
        <is>
          <t>16</t>
        </is>
      </c>
      <c r="J10" s="83" t="inlineStr">
        <is>
          <t>20</t>
        </is>
      </c>
      <c r="K10" s="222" t="inlineStr">
        <is>
          <t>25</t>
        </is>
      </c>
      <c r="L10" s="82" t="inlineStr">
        <is>
          <t>30</t>
        </is>
      </c>
      <c r="M10" s="83" t="inlineStr">
        <is>
          <t>35</t>
        </is>
      </c>
      <c r="N10" s="83" t="inlineStr">
        <is>
          <t>40</t>
        </is>
      </c>
      <c r="O10" s="83" t="inlineStr">
        <is>
          <t>45</t>
        </is>
      </c>
      <c r="P10" s="222" t="inlineStr">
        <is>
          <t>50</t>
        </is>
      </c>
      <c r="Q10" s="82" t="inlineStr">
        <is>
          <t>阴：敏捷值</t>
        </is>
      </c>
      <c r="R10" s="130" t="n"/>
    </row>
    <row r="11" ht="24" customHeight="1">
      <c r="A11" s="82" t="inlineStr">
        <is>
          <t>泥偶神功</t>
        </is>
      </c>
      <c r="B11" s="82" t="inlineStr">
        <is>
          <t>1%</t>
        </is>
      </c>
      <c r="C11" s="83" t="inlineStr">
        <is>
          <t>2%</t>
        </is>
      </c>
      <c r="D11" s="83" t="inlineStr">
        <is>
          <t>3%</t>
        </is>
      </c>
      <c r="E11" s="83" t="inlineStr">
        <is>
          <t>5%</t>
        </is>
      </c>
      <c r="F11" s="222" t="inlineStr">
        <is>
          <t>7%</t>
        </is>
      </c>
      <c r="G11" s="82" t="inlineStr">
        <is>
          <t>9%</t>
        </is>
      </c>
      <c r="H11" s="83" t="inlineStr">
        <is>
          <t>11%</t>
        </is>
      </c>
      <c r="I11" s="83" t="inlineStr">
        <is>
          <t>13%</t>
        </is>
      </c>
      <c r="J11" s="83" t="inlineStr">
        <is>
          <t>15%</t>
        </is>
      </c>
      <c r="K11" s="222" t="inlineStr">
        <is>
          <t>18%</t>
        </is>
      </c>
      <c r="L11" s="82" t="inlineStr">
        <is>
          <t>21%</t>
        </is>
      </c>
      <c r="M11" s="83" t="inlineStr">
        <is>
          <t>24%</t>
        </is>
      </c>
      <c r="N11" s="83" t="inlineStr">
        <is>
          <t>27%</t>
        </is>
      </c>
      <c r="O11" s="83" t="inlineStr">
        <is>
          <t>30%</t>
        </is>
      </c>
      <c r="P11" s="222" t="inlineStr">
        <is>
          <t>33%</t>
        </is>
      </c>
      <c r="Q11" s="82" t="inlineStr">
        <is>
          <t>阳：命中率</t>
        </is>
      </c>
      <c r="R11" s="130" t="n"/>
    </row>
    <row r="12" ht="24" customHeight="1">
      <c r="A12" s="82" t="inlineStr">
        <is>
          <t>太极劲</t>
        </is>
      </c>
      <c r="B12" s="82" t="inlineStr">
        <is>
          <t>1%</t>
        </is>
      </c>
      <c r="C12" s="83" t="inlineStr">
        <is>
          <t>2%</t>
        </is>
      </c>
      <c r="D12" s="83" t="inlineStr">
        <is>
          <t>3%</t>
        </is>
      </c>
      <c r="E12" s="83" t="inlineStr">
        <is>
          <t>5%</t>
        </is>
      </c>
      <c r="F12" s="222" t="inlineStr">
        <is>
          <t>7%</t>
        </is>
      </c>
      <c r="G12" s="82" t="inlineStr">
        <is>
          <t>9%</t>
        </is>
      </c>
      <c r="H12" s="83" t="inlineStr">
        <is>
          <t>11%</t>
        </is>
      </c>
      <c r="I12" s="83" t="inlineStr">
        <is>
          <t>13%</t>
        </is>
      </c>
      <c r="J12" s="83" t="inlineStr">
        <is>
          <t>15%</t>
        </is>
      </c>
      <c r="K12" s="222" t="inlineStr">
        <is>
          <t>18%</t>
        </is>
      </c>
      <c r="L12" s="82" t="inlineStr">
        <is>
          <t>21%</t>
        </is>
      </c>
      <c r="M12" s="83" t="inlineStr">
        <is>
          <t>24%</t>
        </is>
      </c>
      <c r="N12" s="83" t="inlineStr">
        <is>
          <t>27%</t>
        </is>
      </c>
      <c r="O12" s="83" t="inlineStr">
        <is>
          <t>30%</t>
        </is>
      </c>
      <c r="P12" s="222" t="inlineStr">
        <is>
          <t>33%</t>
        </is>
      </c>
      <c r="Q12" s="82" t="inlineStr">
        <is>
          <t>阴：闪避率</t>
        </is>
      </c>
      <c r="R12" s="130" t="n"/>
    </row>
    <row r="13" ht="24" customHeight="1">
      <c r="A13" s="82" t="inlineStr">
        <is>
          <t>天眼通</t>
        </is>
      </c>
      <c r="B13" s="82" t="inlineStr">
        <is>
          <t>1%</t>
        </is>
      </c>
      <c r="C13" s="83" t="inlineStr">
        <is>
          <t>2%</t>
        </is>
      </c>
      <c r="D13" s="83" t="inlineStr">
        <is>
          <t>3%</t>
        </is>
      </c>
      <c r="E13" s="83" t="inlineStr">
        <is>
          <t>4%</t>
        </is>
      </c>
      <c r="F13" s="222" t="inlineStr">
        <is>
          <t>7%</t>
        </is>
      </c>
      <c r="G13" s="82" t="inlineStr">
        <is>
          <t>10%</t>
        </is>
      </c>
      <c r="H13" s="83" t="inlineStr">
        <is>
          <t>14%</t>
        </is>
      </c>
      <c r="I13" s="83" t="inlineStr">
        <is>
          <t>19%</t>
        </is>
      </c>
      <c r="J13" s="83" t="inlineStr">
        <is>
          <t>24%</t>
        </is>
      </c>
      <c r="K13" s="222" t="inlineStr">
        <is>
          <t>30%</t>
        </is>
      </c>
      <c r="L13" s="82" t="inlineStr">
        <is>
          <t>32%</t>
        </is>
      </c>
      <c r="M13" s="83" t="inlineStr">
        <is>
          <t>34%</t>
        </is>
      </c>
      <c r="N13" s="83" t="inlineStr">
        <is>
          <t>36%</t>
        </is>
      </c>
      <c r="O13" s="83" t="inlineStr">
        <is>
          <t>38%</t>
        </is>
      </c>
      <c r="P13" s="222" t="inlineStr">
        <is>
          <t>40%</t>
        </is>
      </c>
      <c r="Q13" s="82" t="inlineStr">
        <is>
          <t>阳：大武穿透</t>
        </is>
      </c>
      <c r="R13" s="130" t="n"/>
    </row>
    <row r="14" ht="24" customHeight="1">
      <c r="A14" s="82" t="inlineStr">
        <is>
          <t>天足通</t>
        </is>
      </c>
      <c r="B14" s="82" t="inlineStr">
        <is>
          <t>1%</t>
        </is>
      </c>
      <c r="C14" s="83" t="inlineStr">
        <is>
          <t>2%</t>
        </is>
      </c>
      <c r="D14" s="83" t="inlineStr">
        <is>
          <t>3%</t>
        </is>
      </c>
      <c r="E14" s="83" t="inlineStr">
        <is>
          <t>4%</t>
        </is>
      </c>
      <c r="F14" s="222" t="inlineStr">
        <is>
          <t>7%</t>
        </is>
      </c>
      <c r="G14" s="82" t="inlineStr">
        <is>
          <t>10%</t>
        </is>
      </c>
      <c r="H14" s="83" t="inlineStr">
        <is>
          <t>14%</t>
        </is>
      </c>
      <c r="I14" s="83" t="inlineStr">
        <is>
          <t>19%</t>
        </is>
      </c>
      <c r="J14" s="83" t="inlineStr">
        <is>
          <t>24%</t>
        </is>
      </c>
      <c r="K14" s="222" t="inlineStr">
        <is>
          <t>30%</t>
        </is>
      </c>
      <c r="L14" s="82" t="inlineStr">
        <is>
          <t>32%</t>
        </is>
      </c>
      <c r="M14" s="83" t="inlineStr">
        <is>
          <t>34%</t>
        </is>
      </c>
      <c r="N14" s="83" t="inlineStr">
        <is>
          <t>36%</t>
        </is>
      </c>
      <c r="O14" s="83" t="inlineStr">
        <is>
          <t>38%</t>
        </is>
      </c>
      <c r="P14" s="222" t="inlineStr">
        <is>
          <t>40%</t>
        </is>
      </c>
      <c r="Q14" s="82" t="inlineStr">
        <is>
          <t>阴：小投穿透</t>
        </is>
      </c>
      <c r="R14" s="130" t="n"/>
    </row>
    <row r="15" ht="24" customHeight="1">
      <c r="A15" s="82" t="inlineStr">
        <is>
          <t>他心通</t>
        </is>
      </c>
      <c r="B15" s="82" t="inlineStr">
        <is>
          <t>1%</t>
        </is>
      </c>
      <c r="C15" s="83" t="inlineStr">
        <is>
          <t>2%</t>
        </is>
      </c>
      <c r="D15" s="83" t="inlineStr">
        <is>
          <t>3%</t>
        </is>
      </c>
      <c r="E15" s="83" t="inlineStr">
        <is>
          <t>4%</t>
        </is>
      </c>
      <c r="F15" s="222" t="inlineStr">
        <is>
          <t>7%</t>
        </is>
      </c>
      <c r="G15" s="82" t="inlineStr">
        <is>
          <t>10%</t>
        </is>
      </c>
      <c r="H15" s="83" t="inlineStr">
        <is>
          <t>14%</t>
        </is>
      </c>
      <c r="I15" s="83" t="inlineStr">
        <is>
          <t>19%</t>
        </is>
      </c>
      <c r="J15" s="83" t="inlineStr">
        <is>
          <t>24%</t>
        </is>
      </c>
      <c r="K15" s="222" t="inlineStr">
        <is>
          <t>30%</t>
        </is>
      </c>
      <c r="L15" s="82" t="inlineStr">
        <is>
          <t>32%</t>
        </is>
      </c>
      <c r="M15" s="83" t="inlineStr">
        <is>
          <t>34%</t>
        </is>
      </c>
      <c r="N15" s="83" t="inlineStr">
        <is>
          <t>36%</t>
        </is>
      </c>
      <c r="O15" s="83" t="inlineStr">
        <is>
          <t>38%</t>
        </is>
      </c>
      <c r="P15" s="222" t="inlineStr">
        <is>
          <t>40%</t>
        </is>
      </c>
      <c r="Q15" s="82" t="inlineStr">
        <is>
          <t>阳：技能穿透</t>
        </is>
      </c>
      <c r="R15" s="130" t="n"/>
    </row>
    <row r="16" ht="24" customHeight="1">
      <c r="A16" s="810" t="inlineStr">
        <is>
          <t>天耳通</t>
        </is>
      </c>
      <c r="B16" s="810" t="inlineStr">
        <is>
          <t>1%</t>
        </is>
      </c>
      <c r="C16" s="343" t="inlineStr">
        <is>
          <t>2%</t>
        </is>
      </c>
      <c r="D16" s="343" t="inlineStr">
        <is>
          <t>3%</t>
        </is>
      </c>
      <c r="E16" s="343" t="inlineStr">
        <is>
          <t>4%</t>
        </is>
      </c>
      <c r="F16" s="687" t="inlineStr">
        <is>
          <t>7%</t>
        </is>
      </c>
      <c r="G16" s="810" t="inlineStr">
        <is>
          <t>10%</t>
        </is>
      </c>
      <c r="H16" s="343" t="inlineStr">
        <is>
          <t>14%</t>
        </is>
      </c>
      <c r="I16" s="343" t="inlineStr">
        <is>
          <t>19%</t>
        </is>
      </c>
      <c r="J16" s="343" t="inlineStr">
        <is>
          <t>24%</t>
        </is>
      </c>
      <c r="K16" s="687" t="inlineStr">
        <is>
          <t>30%</t>
        </is>
      </c>
      <c r="L16" s="810" t="inlineStr">
        <is>
          <t>32%</t>
        </is>
      </c>
      <c r="M16" s="343" t="inlineStr">
        <is>
          <t>34%</t>
        </is>
      </c>
      <c r="N16" s="343" t="inlineStr">
        <is>
          <t>36%</t>
        </is>
      </c>
      <c r="O16" s="343" t="inlineStr">
        <is>
          <t>38%</t>
        </is>
      </c>
      <c r="P16" s="687" t="inlineStr">
        <is>
          <t>40%</t>
        </is>
      </c>
      <c r="Q16" s="810" t="inlineStr">
        <is>
          <t>阴：中武穿透</t>
        </is>
      </c>
      <c r="R16" s="410" t="n"/>
    </row>
    <row r="17" ht="24" customHeight="1">
      <c r="A17" s="234" t="inlineStr">
        <is>
          <t>广宁神功</t>
        </is>
      </c>
      <c r="B17" s="234" t="inlineStr">
        <is>
          <t>1%</t>
        </is>
      </c>
      <c r="C17" s="340" t="inlineStr">
        <is>
          <t>2%</t>
        </is>
      </c>
      <c r="D17" s="340" t="inlineStr">
        <is>
          <t>3%</t>
        </is>
      </c>
      <c r="E17" s="340" t="inlineStr">
        <is>
          <t>4%</t>
        </is>
      </c>
      <c r="F17" s="746" t="inlineStr">
        <is>
          <t>5%</t>
        </is>
      </c>
      <c r="G17" s="234" t="inlineStr">
        <is>
          <t>7%</t>
        </is>
      </c>
      <c r="H17" s="340" t="inlineStr">
        <is>
          <t>9%</t>
        </is>
      </c>
      <c r="I17" s="340" t="inlineStr">
        <is>
          <t>11%</t>
        </is>
      </c>
      <c r="J17" s="340" t="inlineStr">
        <is>
          <t>13%</t>
        </is>
      </c>
      <c r="K17" s="746" t="inlineStr">
        <is>
          <t>15%</t>
        </is>
      </c>
      <c r="L17" s="234" t="inlineStr">
        <is>
          <t>17%</t>
        </is>
      </c>
      <c r="M17" s="340" t="inlineStr">
        <is>
          <t>19%</t>
        </is>
      </c>
      <c r="N17" s="340" t="inlineStr">
        <is>
          <t>21%</t>
        </is>
      </c>
      <c r="O17" s="340" t="inlineStr">
        <is>
          <t>23%</t>
        </is>
      </c>
      <c r="P17" s="746" t="inlineStr">
        <is>
          <t>25%</t>
        </is>
      </c>
      <c r="Q17" s="234" t="inlineStr">
        <is>
          <t>阳：大武韧性</t>
        </is>
      </c>
      <c r="R17" s="124" t="n"/>
    </row>
    <row r="18" ht="24" customHeight="1">
      <c r="A18" s="82" t="inlineStr">
        <is>
          <t>玄女神功</t>
        </is>
      </c>
      <c r="B18" s="82" t="inlineStr">
        <is>
          <t>1%</t>
        </is>
      </c>
      <c r="C18" s="83" t="inlineStr">
        <is>
          <t>2%</t>
        </is>
      </c>
      <c r="D18" s="83" t="inlineStr">
        <is>
          <t>3%</t>
        </is>
      </c>
      <c r="E18" s="83" t="inlineStr">
        <is>
          <t>4%</t>
        </is>
      </c>
      <c r="F18" s="222" t="inlineStr">
        <is>
          <t>5%</t>
        </is>
      </c>
      <c r="G18" s="82" t="inlineStr">
        <is>
          <t>7%</t>
        </is>
      </c>
      <c r="H18" s="83" t="inlineStr">
        <is>
          <t>9%</t>
        </is>
      </c>
      <c r="I18" s="83" t="inlineStr">
        <is>
          <t>11%</t>
        </is>
      </c>
      <c r="J18" s="83" t="inlineStr">
        <is>
          <t>13%</t>
        </is>
      </c>
      <c r="K18" s="222" t="inlineStr">
        <is>
          <t>15%</t>
        </is>
      </c>
      <c r="L18" s="82" t="inlineStr">
        <is>
          <t>17%</t>
        </is>
      </c>
      <c r="M18" s="83" t="inlineStr">
        <is>
          <t>19%</t>
        </is>
      </c>
      <c r="N18" s="83" t="inlineStr">
        <is>
          <t>21%</t>
        </is>
      </c>
      <c r="O18" s="83" t="inlineStr">
        <is>
          <t>23%</t>
        </is>
      </c>
      <c r="P18" s="222" t="inlineStr">
        <is>
          <t>25%</t>
        </is>
      </c>
      <c r="Q18" s="82" t="inlineStr">
        <is>
          <t>阴：大武抗韧</t>
        </is>
      </c>
      <c r="R18" s="130" t="n"/>
    </row>
    <row r="19" ht="24" customHeight="1">
      <c r="A19" s="82" t="inlineStr">
        <is>
          <t>离火神功</t>
        </is>
      </c>
      <c r="B19" s="82" t="inlineStr">
        <is>
          <t>1%</t>
        </is>
      </c>
      <c r="C19" s="83" t="inlineStr">
        <is>
          <t>2%</t>
        </is>
      </c>
      <c r="D19" s="83" t="inlineStr">
        <is>
          <t>3%</t>
        </is>
      </c>
      <c r="E19" s="83" t="inlineStr">
        <is>
          <t>4%</t>
        </is>
      </c>
      <c r="F19" s="222" t="inlineStr">
        <is>
          <t>5%</t>
        </is>
      </c>
      <c r="G19" s="82" t="inlineStr">
        <is>
          <t>7%</t>
        </is>
      </c>
      <c r="H19" s="83" t="inlineStr">
        <is>
          <t>9%</t>
        </is>
      </c>
      <c r="I19" s="83" t="inlineStr">
        <is>
          <t>11%</t>
        </is>
      </c>
      <c r="J19" s="83" t="inlineStr">
        <is>
          <t>13%</t>
        </is>
      </c>
      <c r="K19" s="222" t="inlineStr">
        <is>
          <t>15%</t>
        </is>
      </c>
      <c r="L19" s="82" t="inlineStr">
        <is>
          <t>17%</t>
        </is>
      </c>
      <c r="M19" s="83" t="inlineStr">
        <is>
          <t>19%</t>
        </is>
      </c>
      <c r="N19" s="83" t="inlineStr">
        <is>
          <t>21%</t>
        </is>
      </c>
      <c r="O19" s="83" t="inlineStr">
        <is>
          <t>23%</t>
        </is>
      </c>
      <c r="P19" s="222" t="inlineStr">
        <is>
          <t>25%</t>
        </is>
      </c>
      <c r="Q19" s="82" t="inlineStr">
        <is>
          <t>阳：中武韧性</t>
        </is>
      </c>
      <c r="R19" s="130" t="n"/>
    </row>
    <row r="20" ht="24" customHeight="1">
      <c r="A20" s="82" t="inlineStr">
        <is>
          <t>离合神功</t>
        </is>
      </c>
      <c r="B20" s="82" t="inlineStr">
        <is>
          <t>1%</t>
        </is>
      </c>
      <c r="C20" s="83" t="inlineStr">
        <is>
          <t>2%</t>
        </is>
      </c>
      <c r="D20" s="83" t="inlineStr">
        <is>
          <t>3%</t>
        </is>
      </c>
      <c r="E20" s="83" t="inlineStr">
        <is>
          <t>4%</t>
        </is>
      </c>
      <c r="F20" s="222" t="inlineStr">
        <is>
          <t>5%</t>
        </is>
      </c>
      <c r="G20" s="82" t="inlineStr">
        <is>
          <t>7%</t>
        </is>
      </c>
      <c r="H20" s="83" t="inlineStr">
        <is>
          <t>9%</t>
        </is>
      </c>
      <c r="I20" s="83" t="inlineStr">
        <is>
          <t>11%</t>
        </is>
      </c>
      <c r="J20" s="83" t="inlineStr">
        <is>
          <t>13%</t>
        </is>
      </c>
      <c r="K20" s="222" t="inlineStr">
        <is>
          <t>15%</t>
        </is>
      </c>
      <c r="L20" s="82" t="inlineStr">
        <is>
          <t>17%</t>
        </is>
      </c>
      <c r="M20" s="83" t="inlineStr">
        <is>
          <t>19%</t>
        </is>
      </c>
      <c r="N20" s="83" t="inlineStr">
        <is>
          <t>21%</t>
        </is>
      </c>
      <c r="O20" s="83" t="inlineStr">
        <is>
          <t>23%</t>
        </is>
      </c>
      <c r="P20" s="222" t="inlineStr">
        <is>
          <t>25%</t>
        </is>
      </c>
      <c r="Q20" s="82" t="inlineStr">
        <is>
          <t>阴：中武抗韧</t>
        </is>
      </c>
      <c r="R20" s="130" t="n"/>
    </row>
    <row r="21" ht="24" customHeight="1">
      <c r="A21" s="82" t="inlineStr">
        <is>
          <t>问水决</t>
        </is>
      </c>
      <c r="B21" s="82" t="inlineStr">
        <is>
          <t>1%</t>
        </is>
      </c>
      <c r="C21" s="83" t="inlineStr">
        <is>
          <t>2%</t>
        </is>
      </c>
      <c r="D21" s="83" t="inlineStr">
        <is>
          <t>3%</t>
        </is>
      </c>
      <c r="E21" s="83" t="inlineStr">
        <is>
          <t>4%</t>
        </is>
      </c>
      <c r="F21" s="222" t="inlineStr">
        <is>
          <t>5%</t>
        </is>
      </c>
      <c r="G21" s="82" t="inlineStr">
        <is>
          <t>7%</t>
        </is>
      </c>
      <c r="H21" s="83" t="inlineStr">
        <is>
          <t>9%</t>
        </is>
      </c>
      <c r="I21" s="83" t="inlineStr">
        <is>
          <t>11%</t>
        </is>
      </c>
      <c r="J21" s="83" t="inlineStr">
        <is>
          <t>13%</t>
        </is>
      </c>
      <c r="K21" s="222" t="inlineStr">
        <is>
          <t>15%</t>
        </is>
      </c>
      <c r="L21" s="82" t="inlineStr">
        <is>
          <t>17%</t>
        </is>
      </c>
      <c r="M21" s="83" t="inlineStr">
        <is>
          <t>19%</t>
        </is>
      </c>
      <c r="N21" s="83" t="inlineStr">
        <is>
          <t>21%</t>
        </is>
      </c>
      <c r="O21" s="83" t="inlineStr">
        <is>
          <t>23%</t>
        </is>
      </c>
      <c r="P21" s="222" t="inlineStr">
        <is>
          <t>25%</t>
        </is>
      </c>
      <c r="Q21" s="82" t="inlineStr">
        <is>
          <t>阳：小投韧性</t>
        </is>
      </c>
      <c r="R21" s="130" t="n"/>
    </row>
    <row r="22" ht="24" customHeight="1">
      <c r="A22" s="82" t="inlineStr">
        <is>
          <t>冰心诀</t>
        </is>
      </c>
      <c r="B22" s="82" t="inlineStr">
        <is>
          <t>1%</t>
        </is>
      </c>
      <c r="C22" s="83" t="inlineStr">
        <is>
          <t>2%</t>
        </is>
      </c>
      <c r="D22" s="83" t="inlineStr">
        <is>
          <t>3%</t>
        </is>
      </c>
      <c r="E22" s="83" t="inlineStr">
        <is>
          <t>4%</t>
        </is>
      </c>
      <c r="F22" s="222" t="inlineStr">
        <is>
          <t>5%</t>
        </is>
      </c>
      <c r="G22" s="82" t="inlineStr">
        <is>
          <t>7%</t>
        </is>
      </c>
      <c r="H22" s="83" t="inlineStr">
        <is>
          <t>9%</t>
        </is>
      </c>
      <c r="I22" s="83" t="inlineStr">
        <is>
          <t>11%</t>
        </is>
      </c>
      <c r="J22" s="83" t="inlineStr">
        <is>
          <t>13%</t>
        </is>
      </c>
      <c r="K22" s="222" t="inlineStr">
        <is>
          <t>15%</t>
        </is>
      </c>
      <c r="L22" s="82" t="inlineStr">
        <is>
          <t>17%</t>
        </is>
      </c>
      <c r="M22" s="83" t="inlineStr">
        <is>
          <t>19%</t>
        </is>
      </c>
      <c r="N22" s="83" t="inlineStr">
        <is>
          <t>21%</t>
        </is>
      </c>
      <c r="O22" s="83" t="inlineStr">
        <is>
          <t>23%</t>
        </is>
      </c>
      <c r="P22" s="222" t="inlineStr">
        <is>
          <t>25%</t>
        </is>
      </c>
      <c r="Q22" s="82" t="inlineStr">
        <is>
          <t>阴：小投抗韧</t>
        </is>
      </c>
      <c r="R22" s="130" t="n"/>
    </row>
    <row r="23" ht="24" customHeight="1">
      <c r="A23" s="82" t="inlineStr">
        <is>
          <t>逍遥神功</t>
        </is>
      </c>
      <c r="B23" s="82" t="inlineStr">
        <is>
          <t>1%</t>
        </is>
      </c>
      <c r="C23" s="83" t="inlineStr">
        <is>
          <t>2%</t>
        </is>
      </c>
      <c r="D23" s="83" t="inlineStr">
        <is>
          <t>3%</t>
        </is>
      </c>
      <c r="E23" s="83" t="inlineStr">
        <is>
          <t>4%</t>
        </is>
      </c>
      <c r="F23" s="222" t="inlineStr">
        <is>
          <t>5%</t>
        </is>
      </c>
      <c r="G23" s="82" t="inlineStr">
        <is>
          <t>7%</t>
        </is>
      </c>
      <c r="H23" s="83" t="inlineStr">
        <is>
          <t>9%</t>
        </is>
      </c>
      <c r="I23" s="83" t="inlineStr">
        <is>
          <t>11%</t>
        </is>
      </c>
      <c r="J23" s="83" t="inlineStr">
        <is>
          <t>13%</t>
        </is>
      </c>
      <c r="K23" s="222" t="inlineStr">
        <is>
          <t>15%</t>
        </is>
      </c>
      <c r="L23" s="82" t="inlineStr">
        <is>
          <t>17%</t>
        </is>
      </c>
      <c r="M23" s="83" t="inlineStr">
        <is>
          <t>19%</t>
        </is>
      </c>
      <c r="N23" s="83" t="inlineStr">
        <is>
          <t>21%</t>
        </is>
      </c>
      <c r="O23" s="83" t="inlineStr">
        <is>
          <t>23%</t>
        </is>
      </c>
      <c r="P23" s="222" t="inlineStr">
        <is>
          <t>25%</t>
        </is>
      </c>
      <c r="Q23" s="82" t="inlineStr">
        <is>
          <t>阳：技能韧性</t>
        </is>
      </c>
      <c r="R23" s="130" t="n"/>
    </row>
    <row r="24" ht="24" customHeight="1">
      <c r="A24" s="82" t="inlineStr">
        <is>
          <t>日月神功</t>
        </is>
      </c>
      <c r="B24" s="82" t="inlineStr">
        <is>
          <t>1%</t>
        </is>
      </c>
      <c r="C24" s="83" t="inlineStr">
        <is>
          <t>2%</t>
        </is>
      </c>
      <c r="D24" s="83" t="inlineStr">
        <is>
          <t>3%</t>
        </is>
      </c>
      <c r="E24" s="83" t="inlineStr">
        <is>
          <t>4%</t>
        </is>
      </c>
      <c r="F24" s="222" t="inlineStr">
        <is>
          <t>5%</t>
        </is>
      </c>
      <c r="G24" s="82" t="inlineStr">
        <is>
          <t>7%</t>
        </is>
      </c>
      <c r="H24" s="83" t="inlineStr">
        <is>
          <t>9%</t>
        </is>
      </c>
      <c r="I24" s="83" t="inlineStr">
        <is>
          <t>11%</t>
        </is>
      </c>
      <c r="J24" s="83" t="inlineStr">
        <is>
          <t>13%</t>
        </is>
      </c>
      <c r="K24" s="222" t="inlineStr">
        <is>
          <t>15%</t>
        </is>
      </c>
      <c r="L24" s="82" t="inlineStr">
        <is>
          <t>17%</t>
        </is>
      </c>
      <c r="M24" s="83" t="inlineStr">
        <is>
          <t>19%</t>
        </is>
      </c>
      <c r="N24" s="83" t="inlineStr">
        <is>
          <t>21%</t>
        </is>
      </c>
      <c r="O24" s="83" t="inlineStr">
        <is>
          <t>23%</t>
        </is>
      </c>
      <c r="P24" s="222" t="inlineStr">
        <is>
          <t>25%</t>
        </is>
      </c>
      <c r="Q24" s="82" t="inlineStr">
        <is>
          <t>阴：技能抗韧</t>
        </is>
      </c>
      <c r="R24" s="130" t="n"/>
    </row>
    <row r="25" ht="24" customHeight="1">
      <c r="A25" s="82" t="inlineStr">
        <is>
          <t>龙象般若功</t>
        </is>
      </c>
      <c r="B25" s="82" t="inlineStr">
        <is>
          <t>1%,2%</t>
        </is>
      </c>
      <c r="C25" s="83" t="inlineStr">
        <is>
          <t>2%,4%</t>
        </is>
      </c>
      <c r="D25" s="83" t="inlineStr">
        <is>
          <t>3%,8%</t>
        </is>
      </c>
      <c r="E25" s="83" t="inlineStr">
        <is>
          <t>5%,12%</t>
        </is>
      </c>
      <c r="F25" s="222" t="inlineStr">
        <is>
          <t>7%,16%</t>
        </is>
      </c>
      <c r="G25" s="82" t="inlineStr">
        <is>
          <t>9%,22%</t>
        </is>
      </c>
      <c r="H25" s="83" t="inlineStr">
        <is>
          <t>11%,28%</t>
        </is>
      </c>
      <c r="I25" s="83" t="inlineStr">
        <is>
          <t>13%,34%</t>
        </is>
      </c>
      <c r="J25" s="83" t="inlineStr">
        <is>
          <t>15%,40%</t>
        </is>
      </c>
      <c r="K25" s="222" t="inlineStr">
        <is>
          <t>18%,50%</t>
        </is>
      </c>
      <c r="L25" s="82" t="inlineStr">
        <is>
          <t>21%,60%</t>
        </is>
      </c>
      <c r="M25" s="83" t="inlineStr">
        <is>
          <t>24%,70%</t>
        </is>
      </c>
      <c r="N25" s="83" t="inlineStr">
        <is>
          <t>27%,80%</t>
        </is>
      </c>
      <c r="O25" s="83" t="inlineStr">
        <is>
          <t>30%,90%</t>
        </is>
      </c>
      <c r="P25" s="222" t="inlineStr">
        <is>
          <t>33%,100%</t>
        </is>
      </c>
      <c r="Q25" s="82" t="inlineStr">
        <is>
          <t>阳：暴击率和暴击伤害</t>
        </is>
      </c>
      <c r="R25" s="130" t="n"/>
    </row>
    <row r="26" ht="24" customHeight="1">
      <c r="A26" s="810" t="inlineStr">
        <is>
          <t>太玄经</t>
        </is>
      </c>
      <c r="B26" s="810" t="inlineStr">
        <is>
          <t>1%,2%</t>
        </is>
      </c>
      <c r="C26" s="343" t="inlineStr">
        <is>
          <t>2%,4%</t>
        </is>
      </c>
      <c r="D26" s="343" t="inlineStr">
        <is>
          <t>3%,8%</t>
        </is>
      </c>
      <c r="E26" s="343" t="inlineStr">
        <is>
          <t>5%,12%</t>
        </is>
      </c>
      <c r="F26" s="687" t="inlineStr">
        <is>
          <t>7%,16%</t>
        </is>
      </c>
      <c r="G26" s="810" t="inlineStr">
        <is>
          <t>9%,22%</t>
        </is>
      </c>
      <c r="H26" s="343" t="inlineStr">
        <is>
          <t>11%,28%</t>
        </is>
      </c>
      <c r="I26" s="343" t="inlineStr">
        <is>
          <t>13%,34%</t>
        </is>
      </c>
      <c r="J26" s="343" t="inlineStr">
        <is>
          <t>15%,40%</t>
        </is>
      </c>
      <c r="K26" s="687" t="inlineStr">
        <is>
          <t>18%,50%</t>
        </is>
      </c>
      <c r="L26" s="810" t="inlineStr">
        <is>
          <t>21%,60%</t>
        </is>
      </c>
      <c r="M26" s="343" t="inlineStr">
        <is>
          <t>24%,70%</t>
        </is>
      </c>
      <c r="N26" s="343" t="inlineStr">
        <is>
          <t>27%,80%</t>
        </is>
      </c>
      <c r="O26" s="343" t="inlineStr">
        <is>
          <t>30%,90%</t>
        </is>
      </c>
      <c r="P26" s="687" t="inlineStr">
        <is>
          <t>33%,100%</t>
        </is>
      </c>
      <c r="Q26" s="810" t="inlineStr">
        <is>
          <t>阴：抗暴率和暴击减伤</t>
        </is>
      </c>
      <c r="R26" s="410" t="n"/>
    </row>
    <row r="27" ht="24" customHeight="1">
      <c r="A27" s="654" t="inlineStr">
        <is>
          <t>密宗心法</t>
        </is>
      </c>
      <c r="B27" s="234" t="inlineStr">
        <is>
          <t>2</t>
        </is>
      </c>
      <c r="C27" s="340" t="inlineStr">
        <is>
          <t>4</t>
        </is>
      </c>
      <c r="D27" s="340" t="inlineStr">
        <is>
          <t>8</t>
        </is>
      </c>
      <c r="E27" s="340" t="inlineStr">
        <is>
          <t>12</t>
        </is>
      </c>
      <c r="F27" s="207" t="inlineStr">
        <is>
          <t>16</t>
        </is>
      </c>
      <c r="G27" s="234" t="inlineStr">
        <is>
          <t>22</t>
        </is>
      </c>
      <c r="H27" s="340" t="inlineStr">
        <is>
          <t>28</t>
        </is>
      </c>
      <c r="I27" s="340" t="inlineStr">
        <is>
          <t>34</t>
        </is>
      </c>
      <c r="J27" s="340" t="inlineStr">
        <is>
          <t>40</t>
        </is>
      </c>
      <c r="K27" s="207" t="inlineStr">
        <is>
          <t>50</t>
        </is>
      </c>
      <c r="L27" s="234" t="inlineStr">
        <is>
          <t>60</t>
        </is>
      </c>
      <c r="M27" s="340" t="inlineStr">
        <is>
          <t>70</t>
        </is>
      </c>
      <c r="N27" s="340" t="inlineStr">
        <is>
          <t>80</t>
        </is>
      </c>
      <c r="O27" s="340" t="inlineStr">
        <is>
          <t>90</t>
        </is>
      </c>
      <c r="P27" s="746" t="inlineStr">
        <is>
          <t>100</t>
        </is>
      </c>
      <c r="Q27" s="61" t="inlineStr">
        <is>
          <t>阳：大型武器附加伤害</t>
        </is>
      </c>
      <c r="R27" s="124" t="n"/>
    </row>
    <row r="28" ht="24" customHeight="1">
      <c r="A28" s="393" t="inlineStr">
        <is>
          <t>洗髓经</t>
        </is>
      </c>
      <c r="B28" s="82" t="inlineStr">
        <is>
          <t>2</t>
        </is>
      </c>
      <c r="C28" s="83" t="inlineStr">
        <is>
          <t>4</t>
        </is>
      </c>
      <c r="D28" s="83" t="inlineStr">
        <is>
          <t>8</t>
        </is>
      </c>
      <c r="E28" s="83" t="inlineStr">
        <is>
          <t>12</t>
        </is>
      </c>
      <c r="F28" s="84" t="inlineStr">
        <is>
          <t>16</t>
        </is>
      </c>
      <c r="G28" s="82" t="inlineStr">
        <is>
          <t>22</t>
        </is>
      </c>
      <c r="H28" s="83" t="inlineStr">
        <is>
          <t>28</t>
        </is>
      </c>
      <c r="I28" s="83" t="inlineStr">
        <is>
          <t>34</t>
        </is>
      </c>
      <c r="J28" s="83" t="inlineStr">
        <is>
          <t>40</t>
        </is>
      </c>
      <c r="K28" s="84" t="inlineStr">
        <is>
          <t>50</t>
        </is>
      </c>
      <c r="L28" s="82" t="inlineStr">
        <is>
          <t>60</t>
        </is>
      </c>
      <c r="M28" s="83" t="inlineStr">
        <is>
          <t>70</t>
        </is>
      </c>
      <c r="N28" s="83" t="inlineStr">
        <is>
          <t>80</t>
        </is>
      </c>
      <c r="O28" s="83" t="inlineStr">
        <is>
          <t>90</t>
        </is>
      </c>
      <c r="P28" s="222" t="inlineStr">
        <is>
          <t>100</t>
        </is>
      </c>
      <c r="Q28" s="85" t="inlineStr">
        <is>
          <t>阴：大型武器附减伤害</t>
        </is>
      </c>
      <c r="R28" s="130" t="n"/>
    </row>
    <row r="29" ht="24" customHeight="1">
      <c r="A29" s="393" t="inlineStr">
        <is>
          <t>达摩神功</t>
        </is>
      </c>
      <c r="B29" s="82" t="inlineStr">
        <is>
          <t>2</t>
        </is>
      </c>
      <c r="C29" s="83" t="inlineStr">
        <is>
          <t>4</t>
        </is>
      </c>
      <c r="D29" s="83" t="inlineStr">
        <is>
          <t>8</t>
        </is>
      </c>
      <c r="E29" s="83" t="inlineStr">
        <is>
          <t>12</t>
        </is>
      </c>
      <c r="F29" s="84" t="inlineStr">
        <is>
          <t>16</t>
        </is>
      </c>
      <c r="G29" s="82" t="inlineStr">
        <is>
          <t>22</t>
        </is>
      </c>
      <c r="H29" s="83" t="inlineStr">
        <is>
          <t>28</t>
        </is>
      </c>
      <c r="I29" s="83" t="inlineStr">
        <is>
          <t>34</t>
        </is>
      </c>
      <c r="J29" s="83" t="inlineStr">
        <is>
          <t>40</t>
        </is>
      </c>
      <c r="K29" s="84" t="inlineStr">
        <is>
          <t>50</t>
        </is>
      </c>
      <c r="L29" s="82" t="inlineStr">
        <is>
          <t>60</t>
        </is>
      </c>
      <c r="M29" s="83" t="inlineStr">
        <is>
          <t>70</t>
        </is>
      </c>
      <c r="N29" s="83" t="inlineStr">
        <is>
          <t>80</t>
        </is>
      </c>
      <c r="O29" s="83" t="inlineStr">
        <is>
          <t>90</t>
        </is>
      </c>
      <c r="P29" s="222" t="inlineStr">
        <is>
          <t>100</t>
        </is>
      </c>
      <c r="Q29" s="85" t="inlineStr">
        <is>
          <t>阳：中型武器附加伤害</t>
        </is>
      </c>
      <c r="R29" s="130" t="n"/>
    </row>
    <row r="30" ht="24" customHeight="1">
      <c r="A30" s="741" t="inlineStr">
        <is>
          <t>斗转星移</t>
        </is>
      </c>
      <c r="B30" s="82" t="inlineStr">
        <is>
          <t>2</t>
        </is>
      </c>
      <c r="C30" s="83" t="inlineStr">
        <is>
          <t>4</t>
        </is>
      </c>
      <c r="D30" s="83" t="inlineStr">
        <is>
          <t>8</t>
        </is>
      </c>
      <c r="E30" s="83" t="inlineStr">
        <is>
          <t>12</t>
        </is>
      </c>
      <c r="F30" s="84" t="inlineStr">
        <is>
          <t>16</t>
        </is>
      </c>
      <c r="G30" s="82" t="inlineStr">
        <is>
          <t>22</t>
        </is>
      </c>
      <c r="H30" s="83" t="inlineStr">
        <is>
          <t>28</t>
        </is>
      </c>
      <c r="I30" s="83" t="inlineStr">
        <is>
          <t>34</t>
        </is>
      </c>
      <c r="J30" s="83" t="inlineStr">
        <is>
          <t>40</t>
        </is>
      </c>
      <c r="K30" s="84" t="inlineStr">
        <is>
          <t>50</t>
        </is>
      </c>
      <c r="L30" s="82" t="inlineStr">
        <is>
          <t>60</t>
        </is>
      </c>
      <c r="M30" s="83" t="inlineStr">
        <is>
          <t>70</t>
        </is>
      </c>
      <c r="N30" s="83" t="inlineStr">
        <is>
          <t>80</t>
        </is>
      </c>
      <c r="O30" s="83" t="inlineStr">
        <is>
          <t>90</t>
        </is>
      </c>
      <c r="P30" s="222" t="inlineStr">
        <is>
          <t>100</t>
        </is>
      </c>
      <c r="Q30" s="85" t="inlineStr">
        <is>
          <t>阴：中型武器附减伤害</t>
        </is>
      </c>
      <c r="R30" s="130" t="n"/>
    </row>
    <row r="31" ht="24" customHeight="1">
      <c r="A31" s="741" t="inlineStr">
        <is>
          <t>两仪心法</t>
        </is>
      </c>
      <c r="B31" s="82" t="inlineStr">
        <is>
          <t>2</t>
        </is>
      </c>
      <c r="C31" s="83" t="inlineStr">
        <is>
          <t>4</t>
        </is>
      </c>
      <c r="D31" s="83" t="inlineStr">
        <is>
          <t>8</t>
        </is>
      </c>
      <c r="E31" s="83" t="inlineStr">
        <is>
          <t>12</t>
        </is>
      </c>
      <c r="F31" s="84" t="inlineStr">
        <is>
          <t>16</t>
        </is>
      </c>
      <c r="G31" s="82" t="inlineStr">
        <is>
          <t>22</t>
        </is>
      </c>
      <c r="H31" s="83" t="inlineStr">
        <is>
          <t>28</t>
        </is>
      </c>
      <c r="I31" s="83" t="inlineStr">
        <is>
          <t>34</t>
        </is>
      </c>
      <c r="J31" s="83" t="inlineStr">
        <is>
          <t>40</t>
        </is>
      </c>
      <c r="K31" s="84" t="inlineStr">
        <is>
          <t>50</t>
        </is>
      </c>
      <c r="L31" s="82" t="inlineStr">
        <is>
          <t>60</t>
        </is>
      </c>
      <c r="M31" s="83" t="inlineStr">
        <is>
          <t>70</t>
        </is>
      </c>
      <c r="N31" s="83" t="inlineStr">
        <is>
          <t>80</t>
        </is>
      </c>
      <c r="O31" s="83" t="inlineStr">
        <is>
          <t>90</t>
        </is>
      </c>
      <c r="P31" s="222" t="inlineStr">
        <is>
          <t>100</t>
        </is>
      </c>
      <c r="Q31" s="85" t="inlineStr">
        <is>
          <t>阳：小投武器附加伤害</t>
        </is>
      </c>
      <c r="R31" s="130" t="n"/>
    </row>
    <row r="32" ht="24" customHeight="1">
      <c r="A32" s="393" t="inlineStr">
        <is>
          <t>紫薇心法</t>
        </is>
      </c>
      <c r="B32" s="82" t="inlineStr">
        <is>
          <t>2</t>
        </is>
      </c>
      <c r="C32" s="83" t="inlineStr">
        <is>
          <t>4</t>
        </is>
      </c>
      <c r="D32" s="83" t="inlineStr">
        <is>
          <t>8</t>
        </is>
      </c>
      <c r="E32" s="83" t="inlineStr">
        <is>
          <t>12</t>
        </is>
      </c>
      <c r="F32" s="84" t="inlineStr">
        <is>
          <t>16</t>
        </is>
      </c>
      <c r="G32" s="82" t="inlineStr">
        <is>
          <t>22</t>
        </is>
      </c>
      <c r="H32" s="83" t="inlineStr">
        <is>
          <t>28</t>
        </is>
      </c>
      <c r="I32" s="83" t="inlineStr">
        <is>
          <t>34</t>
        </is>
      </c>
      <c r="J32" s="83" t="inlineStr">
        <is>
          <t>40</t>
        </is>
      </c>
      <c r="K32" s="84" t="inlineStr">
        <is>
          <t>50</t>
        </is>
      </c>
      <c r="L32" s="82" t="inlineStr">
        <is>
          <t>60</t>
        </is>
      </c>
      <c r="M32" s="83" t="inlineStr">
        <is>
          <t>70</t>
        </is>
      </c>
      <c r="N32" s="83" t="inlineStr">
        <is>
          <t>80</t>
        </is>
      </c>
      <c r="O32" s="83" t="inlineStr">
        <is>
          <t>90</t>
        </is>
      </c>
      <c r="P32" s="222" t="inlineStr">
        <is>
          <t>100</t>
        </is>
      </c>
      <c r="Q32" s="85" t="inlineStr">
        <is>
          <t>阴：小投武器附减伤害</t>
        </is>
      </c>
      <c r="R32" s="130" t="n"/>
    </row>
    <row r="33" ht="24" customHeight="1">
      <c r="A33" s="741" t="inlineStr">
        <is>
          <t>混元功</t>
        </is>
      </c>
      <c r="B33" s="82" t="inlineStr">
        <is>
          <t>2</t>
        </is>
      </c>
      <c r="C33" s="83" t="inlineStr">
        <is>
          <t>4</t>
        </is>
      </c>
      <c r="D33" s="83" t="inlineStr">
        <is>
          <t>8</t>
        </is>
      </c>
      <c r="E33" s="83" t="inlineStr">
        <is>
          <t>12</t>
        </is>
      </c>
      <c r="F33" s="84" t="inlineStr">
        <is>
          <t>16</t>
        </is>
      </c>
      <c r="G33" s="82" t="inlineStr">
        <is>
          <t>22</t>
        </is>
      </c>
      <c r="H33" s="83" t="inlineStr">
        <is>
          <t>28</t>
        </is>
      </c>
      <c r="I33" s="83" t="inlineStr">
        <is>
          <t>34</t>
        </is>
      </c>
      <c r="J33" s="83" t="inlineStr">
        <is>
          <t>40</t>
        </is>
      </c>
      <c r="K33" s="84" t="inlineStr">
        <is>
          <t>50</t>
        </is>
      </c>
      <c r="L33" s="82" t="inlineStr">
        <is>
          <t>60</t>
        </is>
      </c>
      <c r="M33" s="83" t="inlineStr">
        <is>
          <t>70</t>
        </is>
      </c>
      <c r="N33" s="83" t="inlineStr">
        <is>
          <t>80</t>
        </is>
      </c>
      <c r="O33" s="83" t="inlineStr">
        <is>
          <t>90</t>
        </is>
      </c>
      <c r="P33" s="222" t="inlineStr">
        <is>
          <t>100</t>
        </is>
      </c>
      <c r="Q33" s="85" t="inlineStr">
        <is>
          <t>阳：主动技能附加伤害</t>
        </is>
      </c>
      <c r="R33" s="130" t="n"/>
    </row>
    <row r="34" ht="24" customHeight="1">
      <c r="A34" s="393" t="inlineStr">
        <is>
          <t>化功大法</t>
        </is>
      </c>
      <c r="B34" s="82" t="inlineStr">
        <is>
          <t>2</t>
        </is>
      </c>
      <c r="C34" s="83" t="inlineStr">
        <is>
          <t>4</t>
        </is>
      </c>
      <c r="D34" s="83" t="inlineStr">
        <is>
          <t>8</t>
        </is>
      </c>
      <c r="E34" s="83" t="inlineStr">
        <is>
          <t>12</t>
        </is>
      </c>
      <c r="F34" s="84" t="inlineStr">
        <is>
          <t>16</t>
        </is>
      </c>
      <c r="G34" s="82" t="inlineStr">
        <is>
          <t>22</t>
        </is>
      </c>
      <c r="H34" s="83" t="inlineStr">
        <is>
          <t>28</t>
        </is>
      </c>
      <c r="I34" s="83" t="inlineStr">
        <is>
          <t>34</t>
        </is>
      </c>
      <c r="J34" s="83" t="inlineStr">
        <is>
          <t>40</t>
        </is>
      </c>
      <c r="K34" s="84" t="inlineStr">
        <is>
          <t>50</t>
        </is>
      </c>
      <c r="L34" s="82" t="inlineStr">
        <is>
          <t>60</t>
        </is>
      </c>
      <c r="M34" s="83" t="inlineStr">
        <is>
          <t>70</t>
        </is>
      </c>
      <c r="N34" s="83" t="inlineStr">
        <is>
          <t>80</t>
        </is>
      </c>
      <c r="O34" s="83" t="inlineStr">
        <is>
          <t>90</t>
        </is>
      </c>
      <c r="P34" s="222" t="inlineStr">
        <is>
          <t>100</t>
        </is>
      </c>
      <c r="Q34" s="85" t="inlineStr">
        <is>
          <t>阴：主动技能附减伤害</t>
        </is>
      </c>
      <c r="R34" s="130" t="n"/>
    </row>
    <row r="35" ht="24" customHeight="1">
      <c r="A35" s="741" t="inlineStr">
        <is>
          <t>先天功</t>
        </is>
      </c>
      <c r="B35" s="82" t="inlineStr">
        <is>
          <t>2</t>
        </is>
      </c>
      <c r="C35" s="83" t="inlineStr">
        <is>
          <t>4</t>
        </is>
      </c>
      <c r="D35" s="83" t="inlineStr">
        <is>
          <t>8</t>
        </is>
      </c>
      <c r="E35" s="83" t="inlineStr">
        <is>
          <t>12</t>
        </is>
      </c>
      <c r="F35" s="84" t="inlineStr">
        <is>
          <t>16</t>
        </is>
      </c>
      <c r="G35" s="82" t="inlineStr">
        <is>
          <t>22</t>
        </is>
      </c>
      <c r="H35" s="83" t="inlineStr">
        <is>
          <t>28</t>
        </is>
      </c>
      <c r="I35" s="83" t="inlineStr">
        <is>
          <t>34</t>
        </is>
      </c>
      <c r="J35" s="83" t="inlineStr">
        <is>
          <t>40</t>
        </is>
      </c>
      <c r="K35" s="84" t="inlineStr">
        <is>
          <t>50</t>
        </is>
      </c>
      <c r="L35" s="82" t="inlineStr">
        <is>
          <t>60</t>
        </is>
      </c>
      <c r="M35" s="83" t="inlineStr">
        <is>
          <t>70</t>
        </is>
      </c>
      <c r="N35" s="83" t="inlineStr">
        <is>
          <t>80</t>
        </is>
      </c>
      <c r="O35" s="83" t="inlineStr">
        <is>
          <t>90</t>
        </is>
      </c>
      <c r="P35" s="222" t="inlineStr">
        <is>
          <t>100</t>
        </is>
      </c>
      <c r="Q35" s="85" t="inlineStr">
        <is>
          <t>阳：空手攻击附加伤害</t>
        </is>
      </c>
      <c r="R35" s="130" t="n"/>
    </row>
    <row r="36" ht="24" customHeight="1">
      <c r="A36" s="742" t="inlineStr">
        <is>
          <t>八荒六合</t>
        </is>
      </c>
      <c r="B36" s="89" t="inlineStr">
        <is>
          <t>2</t>
        </is>
      </c>
      <c r="C36" s="90" t="inlineStr">
        <is>
          <t>4</t>
        </is>
      </c>
      <c r="D36" s="90" t="inlineStr">
        <is>
          <t>8</t>
        </is>
      </c>
      <c r="E36" s="90" t="inlineStr">
        <is>
          <t>12</t>
        </is>
      </c>
      <c r="F36" s="224" t="inlineStr">
        <is>
          <t>16</t>
        </is>
      </c>
      <c r="G36" s="89" t="inlineStr">
        <is>
          <t>22</t>
        </is>
      </c>
      <c r="H36" s="90" t="inlineStr">
        <is>
          <t>28</t>
        </is>
      </c>
      <c r="I36" s="90" t="inlineStr">
        <is>
          <t>34</t>
        </is>
      </c>
      <c r="J36" s="90" t="inlineStr">
        <is>
          <t>40</t>
        </is>
      </c>
      <c r="K36" s="224" t="inlineStr">
        <is>
          <t>50</t>
        </is>
      </c>
      <c r="L36" s="89" t="inlineStr">
        <is>
          <t>60</t>
        </is>
      </c>
      <c r="M36" s="90" t="inlineStr">
        <is>
          <t>70</t>
        </is>
      </c>
      <c r="N36" s="90" t="inlineStr">
        <is>
          <t>80</t>
        </is>
      </c>
      <c r="O36" s="90" t="inlineStr">
        <is>
          <t>90</t>
        </is>
      </c>
      <c r="P36" s="882" t="inlineStr">
        <is>
          <t>100</t>
        </is>
      </c>
      <c r="Q36" s="256" t="inlineStr">
        <is>
          <t>阴：空手攻击附减伤害</t>
        </is>
      </c>
      <c r="R36" s="136" t="n"/>
    </row>
    <row r="37" ht="24" customHeight="1">
      <c r="A37" s="954" t="inlineStr"/>
      <c r="B37" s="3" t="n"/>
      <c r="C37" s="3" t="n"/>
      <c r="D37" s="3" t="n"/>
      <c r="E37" s="3" t="n"/>
      <c r="F37" s="3" t="n"/>
      <c r="G37" s="3" t="n"/>
      <c r="H37" s="3" t="n"/>
      <c r="I37" s="3" t="n"/>
      <c r="J37" s="3" t="n"/>
      <c r="K37" s="3" t="n"/>
      <c r="L37" s="3" t="n"/>
      <c r="M37" s="3" t="n"/>
      <c r="N37" s="3" t="n"/>
      <c r="O37" s="3" t="n"/>
      <c r="P37" s="3" t="n"/>
      <c r="Q37" s="3" t="n"/>
      <c r="R37" s="3" t="n"/>
    </row>
    <row r="38" ht="24" customHeight="1">
      <c r="A38" s="118" t="inlineStr">
        <is>
          <t>主体经脉</t>
        </is>
      </c>
      <c r="B38" s="201" t="inlineStr">
        <is>
          <t>融合经脉</t>
        </is>
      </c>
      <c r="C38" s="388" t="inlineStr">
        <is>
          <t>效果说明</t>
        </is>
      </c>
      <c r="D38" s="3" t="n"/>
      <c r="E38" s="3" t="n"/>
      <c r="F38" s="3" t="n"/>
      <c r="G38" s="118" t="inlineStr">
        <is>
          <t>主体经脉</t>
        </is>
      </c>
      <c r="H38" s="201" t="inlineStr">
        <is>
          <t>融合经脉</t>
        </is>
      </c>
      <c r="I38" s="388" t="inlineStr">
        <is>
          <t>效果说明</t>
        </is>
      </c>
      <c r="J38" s="3" t="n"/>
      <c r="K38" s="3" t="n"/>
      <c r="L38" s="3" t="n"/>
      <c r="M38" s="118" t="inlineStr">
        <is>
          <t>主体经脉</t>
        </is>
      </c>
      <c r="N38" s="201" t="inlineStr">
        <is>
          <t>融合经脉</t>
        </is>
      </c>
      <c r="O38" s="388" t="inlineStr">
        <is>
          <t>效果说明</t>
        </is>
      </c>
      <c r="P38" s="3" t="n"/>
      <c r="Q38" s="3" t="n"/>
      <c r="R38" s="3" t="n"/>
    </row>
    <row r="39" ht="24" customHeight="1">
      <c r="A39" s="61" t="inlineStr">
        <is>
          <t>伏魔神通</t>
        </is>
      </c>
      <c r="B39" s="62" t="inlineStr">
        <is>
          <t>洗髓经</t>
        </is>
      </c>
      <c r="C39" s="62" t="inlineStr">
        <is>
          <t>阳：力量值+大型武器附减伤害</t>
        </is>
      </c>
      <c r="D39" s="123" t="n"/>
      <c r="E39" s="123" t="n"/>
      <c r="F39" s="124" t="n"/>
      <c r="G39" s="61" t="inlineStr">
        <is>
          <t>广宁神功</t>
        </is>
      </c>
      <c r="H39" s="62" t="inlineStr">
        <is>
          <t>洗髓经</t>
        </is>
      </c>
      <c r="I39" s="62" t="inlineStr">
        <is>
          <t>阳：大武韧性+大型武器附减伤害</t>
        </is>
      </c>
      <c r="J39" s="123" t="n"/>
      <c r="K39" s="123" t="n"/>
      <c r="L39" s="124" t="n"/>
      <c r="M39" s="61" t="inlineStr">
        <is>
          <t>密宗心法</t>
        </is>
      </c>
      <c r="N39" s="62" t="inlineStr">
        <is>
          <t>神照经</t>
        </is>
      </c>
      <c r="O39" s="62" t="inlineStr">
        <is>
          <t>阳：大型武器附加伤害+敏捷值</t>
        </is>
      </c>
      <c r="P39" s="123" t="n"/>
      <c r="Q39" s="123" t="n"/>
      <c r="R39" s="124" t="n"/>
    </row>
    <row r="40" ht="24" customHeight="1">
      <c r="A40" s="85" t="inlineStr">
        <is>
          <t>小无相功</t>
        </is>
      </c>
      <c r="B40" s="86" t="inlineStr">
        <is>
          <t>密宗心法</t>
        </is>
      </c>
      <c r="C40" s="86" t="inlineStr">
        <is>
          <t>阴：生命值+大型武器附加伤害</t>
        </is>
      </c>
      <c r="D40" s="129" t="n"/>
      <c r="E40" s="129" t="n"/>
      <c r="F40" s="130" t="n"/>
      <c r="G40" s="85" t="inlineStr">
        <is>
          <t>玄女神功</t>
        </is>
      </c>
      <c r="H40" s="86" t="inlineStr">
        <is>
          <t>密宗心法</t>
        </is>
      </c>
      <c r="I40" s="86" t="inlineStr">
        <is>
          <t>阴：大武抗韧+大型武器附加伤害</t>
        </is>
      </c>
      <c r="J40" s="129" t="n"/>
      <c r="K40" s="129" t="n"/>
      <c r="L40" s="130" t="n"/>
      <c r="M40" s="85" t="inlineStr">
        <is>
          <t>洗髓经</t>
        </is>
      </c>
      <c r="N40" s="86" t="inlineStr">
        <is>
          <t>葵花神功</t>
        </is>
      </c>
      <c r="O40" s="86" t="inlineStr">
        <is>
          <t>阴：大型武器附减伤害+速度值</t>
        </is>
      </c>
      <c r="P40" s="129" t="n"/>
      <c r="Q40" s="129" t="n"/>
      <c r="R40" s="130" t="n"/>
    </row>
    <row r="41" ht="24" customHeight="1">
      <c r="A41" s="85" t="inlineStr">
        <is>
          <t>葵花神功</t>
        </is>
      </c>
      <c r="B41" s="86" t="inlineStr">
        <is>
          <t>紫薇心法</t>
        </is>
      </c>
      <c r="C41" s="86" t="inlineStr">
        <is>
          <t>阳：速度值+小投武器附减伤害</t>
        </is>
      </c>
      <c r="D41" s="129" t="n"/>
      <c r="E41" s="129" t="n"/>
      <c r="F41" s="130" t="n"/>
      <c r="G41" s="85" t="inlineStr">
        <is>
          <t>离火神功</t>
        </is>
      </c>
      <c r="H41" s="86" t="inlineStr">
        <is>
          <t>斗转星移</t>
        </is>
      </c>
      <c r="I41" s="86" t="inlineStr">
        <is>
          <t>阳：中武韧性+中型武器附减伤害</t>
        </is>
      </c>
      <c r="J41" s="129" t="n"/>
      <c r="K41" s="129" t="n"/>
      <c r="L41" s="130" t="n"/>
      <c r="M41" s="85" t="inlineStr">
        <is>
          <t>达摩神功</t>
        </is>
      </c>
      <c r="N41" s="86" t="inlineStr">
        <is>
          <t>太玄经</t>
        </is>
      </c>
      <c r="O41" s="86" t="inlineStr">
        <is>
          <t>阳：中型武器附加伤害+抗暴率和暴击减伤</t>
        </is>
      </c>
      <c r="P41" s="129" t="n"/>
      <c r="Q41" s="129" t="n"/>
      <c r="R41" s="130" t="n"/>
    </row>
    <row r="42" ht="24" customHeight="1">
      <c r="A42" s="85" t="inlineStr">
        <is>
          <t>神照经</t>
        </is>
      </c>
      <c r="B42" s="86" t="inlineStr">
        <is>
          <t>两仪心法</t>
        </is>
      </c>
      <c r="C42" s="86" t="inlineStr">
        <is>
          <t>阴：敏捷值+小投武器附加伤害</t>
        </is>
      </c>
      <c r="D42" s="129" t="n"/>
      <c r="E42" s="129" t="n"/>
      <c r="F42" s="130" t="n"/>
      <c r="G42" s="85" t="inlineStr">
        <is>
          <t>离合神功</t>
        </is>
      </c>
      <c r="H42" s="86" t="inlineStr">
        <is>
          <t>达摩神功</t>
        </is>
      </c>
      <c r="I42" s="86" t="inlineStr">
        <is>
          <t>阴：中武抗韧+中型武器附加伤害</t>
        </is>
      </c>
      <c r="J42" s="129" t="n"/>
      <c r="K42" s="129" t="n"/>
      <c r="L42" s="130" t="n"/>
      <c r="M42" s="85" t="inlineStr">
        <is>
          <t>斗转星移</t>
        </is>
      </c>
      <c r="N42" s="86" t="inlineStr">
        <is>
          <t>龙象般若功</t>
        </is>
      </c>
      <c r="O42" s="86" t="inlineStr">
        <is>
          <t>阴：中型武器附减伤害+暴击率和暴击伤害</t>
        </is>
      </c>
      <c r="P42" s="129" t="n"/>
      <c r="Q42" s="129" t="n"/>
      <c r="R42" s="130" t="n"/>
    </row>
    <row r="43" ht="24" customHeight="1">
      <c r="A43" s="85" t="inlineStr">
        <is>
          <t>泥偶神功</t>
        </is>
      </c>
      <c r="B43" s="86" t="inlineStr">
        <is>
          <t>八荒六合</t>
        </is>
      </c>
      <c r="C43" s="86" t="inlineStr">
        <is>
          <t>阳：命中率+空手攻击附减伤害</t>
        </is>
      </c>
      <c r="D43" s="129" t="n"/>
      <c r="E43" s="129" t="n"/>
      <c r="F43" s="130" t="n"/>
      <c r="G43" s="85" t="inlineStr">
        <is>
          <t>问水诀</t>
        </is>
      </c>
      <c r="H43" s="86" t="inlineStr">
        <is>
          <t>紫薇心法</t>
        </is>
      </c>
      <c r="I43" s="86" t="inlineStr">
        <is>
          <t>阳：小投韧性+小投武器附减伤害</t>
        </is>
      </c>
      <c r="J43" s="129" t="n"/>
      <c r="K43" s="129" t="n"/>
      <c r="L43" s="130" t="n"/>
      <c r="M43" s="85" t="inlineStr">
        <is>
          <t>两仪心法</t>
        </is>
      </c>
      <c r="N43" s="86" t="inlineStr">
        <is>
          <t>太极劲</t>
        </is>
      </c>
      <c r="O43" s="86" t="inlineStr">
        <is>
          <t>阳：小投武器附加伤害+闪避率</t>
        </is>
      </c>
      <c r="P43" s="129" t="n"/>
      <c r="Q43" s="129" t="n"/>
      <c r="R43" s="130" t="n"/>
    </row>
    <row r="44" ht="24" customHeight="1">
      <c r="A44" s="85" t="inlineStr">
        <is>
          <t>太极劲</t>
        </is>
      </c>
      <c r="B44" s="86" t="inlineStr">
        <is>
          <t>先天功</t>
        </is>
      </c>
      <c r="C44" s="86" t="inlineStr">
        <is>
          <t>阴：闪避率+空手攻击附加伤害</t>
        </is>
      </c>
      <c r="D44" s="129" t="n"/>
      <c r="E44" s="129" t="n"/>
      <c r="F44" s="130" t="n"/>
      <c r="G44" s="85" t="inlineStr">
        <is>
          <t>冰心诀</t>
        </is>
      </c>
      <c r="H44" s="86" t="inlineStr">
        <is>
          <t>两仪心法</t>
        </is>
      </c>
      <c r="I44" s="86" t="inlineStr">
        <is>
          <t>阴：小投抗韧+小投武器附加伤害</t>
        </is>
      </c>
      <c r="J44" s="129" t="n"/>
      <c r="K44" s="129" t="n"/>
      <c r="L44" s="130" t="n"/>
      <c r="M44" s="85" t="inlineStr">
        <is>
          <t>紫薇心法</t>
        </is>
      </c>
      <c r="N44" s="86" t="inlineStr">
        <is>
          <t>泥偶神功</t>
        </is>
      </c>
      <c r="O44" s="86" t="inlineStr">
        <is>
          <t>阴：小投武器附减伤害+命中率</t>
        </is>
      </c>
      <c r="P44" s="129" t="n"/>
      <c r="Q44" s="129" t="n"/>
      <c r="R44" s="130" t="n"/>
    </row>
    <row r="45" ht="24" customHeight="1">
      <c r="A45" s="85" t="inlineStr">
        <is>
          <t>天眼通</t>
        </is>
      </c>
      <c r="B45" s="86" t="inlineStr">
        <is>
          <t>神照经</t>
        </is>
      </c>
      <c r="C45" s="86" t="inlineStr">
        <is>
          <t>阳：大武穿透+敏捷值</t>
        </is>
      </c>
      <c r="D45" s="129" t="n"/>
      <c r="E45" s="129" t="n"/>
      <c r="F45" s="130" t="n"/>
      <c r="G45" s="85" t="inlineStr">
        <is>
          <t>逍遥神功</t>
        </is>
      </c>
      <c r="H45" s="86" t="inlineStr">
        <is>
          <t>化功大法</t>
        </is>
      </c>
      <c r="I45" s="86" t="inlineStr">
        <is>
          <t>阳：技能韧性+主动技能附减伤害</t>
        </is>
      </c>
      <c r="J45" s="129" t="n"/>
      <c r="K45" s="129" t="n"/>
      <c r="L45" s="130" t="n"/>
      <c r="M45" s="85" t="inlineStr">
        <is>
          <t>混元功</t>
        </is>
      </c>
      <c r="N45" s="86" t="inlineStr">
        <is>
          <t>小无相功</t>
        </is>
      </c>
      <c r="O45" s="86" t="inlineStr">
        <is>
          <t>阳：主动技能附加伤害+生命值</t>
        </is>
      </c>
      <c r="P45" s="129" t="n"/>
      <c r="Q45" s="129" t="n"/>
      <c r="R45" s="130" t="n"/>
    </row>
    <row r="46" ht="24" customHeight="1">
      <c r="A46" s="85" t="inlineStr">
        <is>
          <t>天足通</t>
        </is>
      </c>
      <c r="B46" s="86" t="inlineStr">
        <is>
          <t>葵花神功</t>
        </is>
      </c>
      <c r="C46" s="86" t="inlineStr">
        <is>
          <t>阴：小投穿透+速度值</t>
        </is>
      </c>
      <c r="D46" s="129" t="n"/>
      <c r="E46" s="129" t="n"/>
      <c r="F46" s="130" t="n"/>
      <c r="G46" s="85" t="inlineStr">
        <is>
          <t>日月神功</t>
        </is>
      </c>
      <c r="H46" s="86" t="inlineStr">
        <is>
          <t>混元功</t>
        </is>
      </c>
      <c r="I46" s="86" t="inlineStr">
        <is>
          <t>阴：技能抗韧+主动技能附加伤害</t>
        </is>
      </c>
      <c r="J46" s="129" t="n"/>
      <c r="K46" s="129" t="n"/>
      <c r="L46" s="130" t="n"/>
      <c r="M46" s="85" t="inlineStr">
        <is>
          <t>化功大法</t>
        </is>
      </c>
      <c r="N46" s="86" t="inlineStr">
        <is>
          <t>伏魔神通</t>
        </is>
      </c>
      <c r="O46" s="86" t="inlineStr">
        <is>
          <t>阴：主动技能附减伤害+力量值</t>
        </is>
      </c>
      <c r="P46" s="129" t="n"/>
      <c r="Q46" s="129" t="n"/>
      <c r="R46" s="130" t="n"/>
    </row>
    <row r="47" ht="24" customHeight="1">
      <c r="A47" s="85" t="inlineStr">
        <is>
          <t>他心通</t>
        </is>
      </c>
      <c r="B47" s="86" t="inlineStr">
        <is>
          <t>小无相功</t>
        </is>
      </c>
      <c r="C47" s="86" t="inlineStr">
        <is>
          <t>阳：技能穿透+生命值</t>
        </is>
      </c>
      <c r="D47" s="129" t="n"/>
      <c r="E47" s="129" t="n"/>
      <c r="F47" s="130" t="n"/>
      <c r="G47" s="85" t="inlineStr">
        <is>
          <t>龙象般若功</t>
        </is>
      </c>
      <c r="H47" s="86" t="inlineStr">
        <is>
          <t>化功大法</t>
        </is>
      </c>
      <c r="I47" s="86" t="inlineStr">
        <is>
          <t>阳：暴击率和暴击伤害+主动技能附减伤害</t>
        </is>
      </c>
      <c r="J47" s="129" t="n"/>
      <c r="K47" s="129" t="n"/>
      <c r="L47" s="130" t="n"/>
      <c r="M47" s="85" t="inlineStr">
        <is>
          <t>先天功</t>
        </is>
      </c>
      <c r="N47" s="86" t="inlineStr">
        <is>
          <t>斗转星移</t>
        </is>
      </c>
      <c r="O47" s="86" t="inlineStr">
        <is>
          <t>阳：空手攻击附加伤害+中型武器附减伤害</t>
        </is>
      </c>
      <c r="P47" s="129" t="n"/>
      <c r="Q47" s="129" t="n"/>
      <c r="R47" s="130" t="n"/>
    </row>
    <row r="48" ht="24" customHeight="1">
      <c r="A48" s="256" t="inlineStr">
        <is>
          <t>天耳通</t>
        </is>
      </c>
      <c r="B48" s="139" t="inlineStr">
        <is>
          <t>伏魔神通</t>
        </is>
      </c>
      <c r="C48" s="139" t="inlineStr">
        <is>
          <t>阴：中武穿透+力量值</t>
        </is>
      </c>
      <c r="D48" s="135" t="n"/>
      <c r="E48" s="135" t="n"/>
      <c r="F48" s="136" t="n"/>
      <c r="G48" s="256" t="inlineStr">
        <is>
          <t>太玄经</t>
        </is>
      </c>
      <c r="H48" s="139" t="inlineStr">
        <is>
          <t>混元功</t>
        </is>
      </c>
      <c r="I48" s="139" t="inlineStr">
        <is>
          <t>阴：抗暴率和暴击减伤+主动技能附加伤害</t>
        </is>
      </c>
      <c r="J48" s="135" t="n"/>
      <c r="K48" s="135" t="n"/>
      <c r="L48" s="136" t="n"/>
      <c r="M48" s="256" t="inlineStr">
        <is>
          <t>八荒六合</t>
        </is>
      </c>
      <c r="N48" s="139" t="inlineStr">
        <is>
          <t>达摩神功</t>
        </is>
      </c>
      <c r="O48" s="139" t="inlineStr">
        <is>
          <t>阴：空手攻击附减伤害+中型武器附加伤害</t>
        </is>
      </c>
      <c r="P48" s="135" t="n"/>
      <c r="Q48" s="135" t="n"/>
      <c r="R48" s="136" t="n"/>
    </row>
  </sheetData>
  <mergeCells count="67">
    <mergeCell ref="Q13:R13"/>
    <mergeCell ref="Q16:R16"/>
    <mergeCell ref="Q7:R7"/>
    <mergeCell ref="Q25:R25"/>
    <mergeCell ref="O47:R47"/>
    <mergeCell ref="Q21:R21"/>
    <mergeCell ref="C39:F39"/>
    <mergeCell ref="I39:L39"/>
    <mergeCell ref="Q12:R12"/>
    <mergeCell ref="I44:L44"/>
    <mergeCell ref="C48:F48"/>
    <mergeCell ref="I48:L48"/>
    <mergeCell ref="O48:R48"/>
    <mergeCell ref="Q28:R28"/>
    <mergeCell ref="C38:F38"/>
    <mergeCell ref="Q24:R24"/>
    <mergeCell ref="I38:L38"/>
    <mergeCell ref="B1:P1"/>
    <mergeCell ref="Q18:R18"/>
    <mergeCell ref="Q33:R33"/>
    <mergeCell ref="A37:R37"/>
    <mergeCell ref="O38:R38"/>
    <mergeCell ref="Q8:R8"/>
    <mergeCell ref="I40:L40"/>
    <mergeCell ref="Q29:R29"/>
    <mergeCell ref="Q2:R5"/>
    <mergeCell ref="Q20:R20"/>
    <mergeCell ref="Q23:R23"/>
    <mergeCell ref="Q14:R14"/>
    <mergeCell ref="Q10:R10"/>
    <mergeCell ref="I46:L46"/>
    <mergeCell ref="Q19:R19"/>
    <mergeCell ref="Q26:R26"/>
    <mergeCell ref="C42:F42"/>
    <mergeCell ref="Q35:R35"/>
    <mergeCell ref="Q31:R31"/>
    <mergeCell ref="I45:L45"/>
    <mergeCell ref="Q34:R34"/>
    <mergeCell ref="C45:F45"/>
    <mergeCell ref="O39:R39"/>
    <mergeCell ref="O45:R45"/>
    <mergeCell ref="Q15:R15"/>
    <mergeCell ref="Q6:R6"/>
    <mergeCell ref="I47:L47"/>
    <mergeCell ref="Q22:R22"/>
    <mergeCell ref="Q9:R9"/>
    <mergeCell ref="Q36:R36"/>
    <mergeCell ref="C41:F41"/>
    <mergeCell ref="Q27:R27"/>
    <mergeCell ref="I41:L41"/>
    <mergeCell ref="C47:F47"/>
    <mergeCell ref="C44:F44"/>
    <mergeCell ref="Q30:R30"/>
    <mergeCell ref="C40:F40"/>
    <mergeCell ref="O41:R41"/>
    <mergeCell ref="Q17:R17"/>
    <mergeCell ref="O44:R44"/>
    <mergeCell ref="Q11:R11"/>
    <mergeCell ref="C43:F43"/>
    <mergeCell ref="I43:L43"/>
    <mergeCell ref="C46:F46"/>
    <mergeCell ref="Q32:R32"/>
    <mergeCell ref="O43:R43"/>
    <mergeCell ref="O46:R46"/>
    <mergeCell ref="O40:R40"/>
    <mergeCell ref="I42:L42"/>
    <mergeCell ref="O42:R42"/>
  </mergeCells>
  <hyperlinks>
    <hyperlink xmlns:r="http://schemas.openxmlformats.org/officeDocument/2006/relationships" ref="A1" r:id="rId1"/>
    <hyperlink xmlns:r="http://schemas.openxmlformats.org/officeDocument/2006/relationships" ref="Q2"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63"/>
  <sheetViews>
    <sheetView workbookViewId="0">
      <pane ySplit="1" topLeftCell="A2" activePane="bottomLeft" state="frozen"/>
      <selection pane="bottomLef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s>
  <sheetData>
    <row r="1" ht="24" customHeight="1">
      <c r="A1" s="1249" t="inlineStr">
        <is>
          <t>角色经验</t>
        </is>
      </c>
      <c r="B1" s="362" t="inlineStr">
        <is>
          <t>等级+1</t>
        </is>
      </c>
      <c r="C1" s="362" t="inlineStr">
        <is>
          <t>等级+2</t>
        </is>
      </c>
      <c r="D1" s="362" t="inlineStr">
        <is>
          <t>等级+3</t>
        </is>
      </c>
      <c r="E1" s="362" t="inlineStr">
        <is>
          <t>等级+4</t>
        </is>
      </c>
      <c r="F1" s="362" t="inlineStr">
        <is>
          <t>等级+5</t>
        </is>
      </c>
      <c r="G1" s="362" t="inlineStr">
        <is>
          <t>等级+6</t>
        </is>
      </c>
      <c r="H1" s="362" t="inlineStr">
        <is>
          <t>等级+7</t>
        </is>
      </c>
      <c r="I1" s="362" t="inlineStr">
        <is>
          <t>等级+8</t>
        </is>
      </c>
      <c r="J1" s="362" t="inlineStr">
        <is>
          <t>等级+9</t>
        </is>
      </c>
      <c r="K1" s="362" t="inlineStr">
        <is>
          <t>等级+10</t>
        </is>
      </c>
    </row>
    <row r="2" ht="24" customHeight="1">
      <c r="A2" s="655" t="inlineStr">
        <is>
          <t>0级</t>
        </is>
      </c>
      <c r="B2" s="683" t="inlineStr">
        <is>
          <t>40</t>
        </is>
      </c>
      <c r="C2" s="566" t="inlineStr">
        <is>
          <t>80</t>
        </is>
      </c>
      <c r="D2" s="566" t="inlineStr">
        <is>
          <t>120</t>
        </is>
      </c>
      <c r="E2" s="566" t="inlineStr">
        <is>
          <t>160</t>
        </is>
      </c>
      <c r="F2" s="566" t="inlineStr">
        <is>
          <t>210</t>
        </is>
      </c>
      <c r="G2" s="566" t="inlineStr">
        <is>
          <t>260</t>
        </is>
      </c>
      <c r="H2" s="566" t="inlineStr">
        <is>
          <t>320</t>
        </is>
      </c>
      <c r="I2" s="566" t="inlineStr">
        <is>
          <t>370</t>
        </is>
      </c>
      <c r="J2" s="566" t="inlineStr">
        <is>
          <t>430</t>
        </is>
      </c>
      <c r="K2" s="769" t="inlineStr">
        <is>
          <t>490</t>
        </is>
      </c>
    </row>
    <row r="3" ht="24" customHeight="1">
      <c r="A3" s="263" t="inlineStr">
        <is>
          <t>10级</t>
        </is>
      </c>
      <c r="B3" s="239" t="inlineStr">
        <is>
          <t>550</t>
        </is>
      </c>
      <c r="C3" s="83" t="inlineStr">
        <is>
          <t>610</t>
        </is>
      </c>
      <c r="D3" s="83" t="inlineStr">
        <is>
          <t>680</t>
        </is>
      </c>
      <c r="E3" s="83" t="inlineStr">
        <is>
          <t>750</t>
        </is>
      </c>
      <c r="F3" s="83" t="inlineStr">
        <is>
          <t>810</t>
        </is>
      </c>
      <c r="G3" s="83" t="inlineStr">
        <is>
          <t>880</t>
        </is>
      </c>
      <c r="H3" s="83" t="inlineStr">
        <is>
          <t>950</t>
        </is>
      </c>
      <c r="I3" s="83" t="inlineStr">
        <is>
          <t>1020</t>
        </is>
      </c>
      <c r="J3" s="83" t="inlineStr">
        <is>
          <t>1090</t>
        </is>
      </c>
      <c r="K3" s="84" t="inlineStr">
        <is>
          <t>1200</t>
        </is>
      </c>
    </row>
    <row r="4" ht="24" customHeight="1">
      <c r="A4" s="263" t="inlineStr">
        <is>
          <t>20级</t>
        </is>
      </c>
      <c r="B4" s="239" t="inlineStr">
        <is>
          <t>1350</t>
        </is>
      </c>
      <c r="C4" s="83" t="inlineStr">
        <is>
          <t>1550</t>
        </is>
      </c>
      <c r="D4" s="83" t="inlineStr">
        <is>
          <t>1800</t>
        </is>
      </c>
      <c r="E4" s="83" t="inlineStr">
        <is>
          <t>2100</t>
        </is>
      </c>
      <c r="F4" s="83" t="inlineStr">
        <is>
          <t>2450</t>
        </is>
      </c>
      <c r="G4" s="83" t="inlineStr">
        <is>
          <t>2850</t>
        </is>
      </c>
      <c r="H4" s="83" t="inlineStr">
        <is>
          <t>3300</t>
        </is>
      </c>
      <c r="I4" s="83" t="inlineStr">
        <is>
          <t>3800</t>
        </is>
      </c>
      <c r="J4" s="83" t="inlineStr">
        <is>
          <t>4350</t>
        </is>
      </c>
      <c r="K4" s="84" t="inlineStr">
        <is>
          <t>4950</t>
        </is>
      </c>
    </row>
    <row r="5" ht="24" customHeight="1">
      <c r="A5" s="263" t="inlineStr">
        <is>
          <t>30级</t>
        </is>
      </c>
      <c r="B5" s="239" t="inlineStr">
        <is>
          <t>5600</t>
        </is>
      </c>
      <c r="C5" s="83" t="inlineStr">
        <is>
          <t>6300</t>
        </is>
      </c>
      <c r="D5" s="83" t="inlineStr">
        <is>
          <t>7050</t>
        </is>
      </c>
      <c r="E5" s="83" t="inlineStr">
        <is>
          <t>7850</t>
        </is>
      </c>
      <c r="F5" s="83" t="inlineStr">
        <is>
          <t>8700</t>
        </is>
      </c>
      <c r="G5" s="83" t="inlineStr">
        <is>
          <t>9600</t>
        </is>
      </c>
      <c r="H5" s="83" t="inlineStr">
        <is>
          <t>10550</t>
        </is>
      </c>
      <c r="I5" s="83" t="inlineStr">
        <is>
          <t>11550</t>
        </is>
      </c>
      <c r="J5" s="83" t="inlineStr">
        <is>
          <t>12600</t>
        </is>
      </c>
      <c r="K5" s="84" t="inlineStr">
        <is>
          <t>13700</t>
        </is>
      </c>
    </row>
    <row r="6" ht="24" customHeight="1">
      <c r="A6" s="686" t="inlineStr">
        <is>
          <t>40级</t>
        </is>
      </c>
      <c r="B6" s="660" t="inlineStr">
        <is>
          <t>14850</t>
        </is>
      </c>
      <c r="C6" s="343" t="inlineStr">
        <is>
          <t>16050</t>
        </is>
      </c>
      <c r="D6" s="343" t="inlineStr">
        <is>
          <t>17300</t>
        </is>
      </c>
      <c r="E6" s="343" t="inlineStr">
        <is>
          <t>18600</t>
        </is>
      </c>
      <c r="F6" s="343" t="inlineStr">
        <is>
          <t>19950</t>
        </is>
      </c>
      <c r="G6" s="343" t="inlineStr">
        <is>
          <t>21350</t>
        </is>
      </c>
      <c r="H6" s="343" t="inlineStr">
        <is>
          <t>22800</t>
        </is>
      </c>
      <c r="I6" s="343" t="inlineStr">
        <is>
          <t>24300</t>
        </is>
      </c>
      <c r="J6" s="343" t="inlineStr">
        <is>
          <t>25850</t>
        </is>
      </c>
      <c r="K6" s="344" t="inlineStr">
        <is>
          <t>27450</t>
        </is>
      </c>
    </row>
    <row r="7" ht="24" customHeight="1">
      <c r="A7" s="876" t="inlineStr">
        <is>
          <t>50级</t>
        </is>
      </c>
      <c r="B7" s="657" t="inlineStr">
        <is>
          <t>29100</t>
        </is>
      </c>
      <c r="C7" s="340" t="inlineStr">
        <is>
          <t>30800</t>
        </is>
      </c>
      <c r="D7" s="340" t="inlineStr">
        <is>
          <t>32550</t>
        </is>
      </c>
      <c r="E7" s="340" t="inlineStr">
        <is>
          <t>34350</t>
        </is>
      </c>
      <c r="F7" s="340" t="inlineStr">
        <is>
          <t>36200</t>
        </is>
      </c>
      <c r="G7" s="340" t="inlineStr">
        <is>
          <t>38100</t>
        </is>
      </c>
      <c r="H7" s="340" t="inlineStr">
        <is>
          <t>40050</t>
        </is>
      </c>
      <c r="I7" s="340" t="inlineStr">
        <is>
          <t>42050</t>
        </is>
      </c>
      <c r="J7" s="340" t="inlineStr">
        <is>
          <t>44100</t>
        </is>
      </c>
      <c r="K7" s="207" t="inlineStr">
        <is>
          <t>46200</t>
        </is>
      </c>
    </row>
    <row r="8" ht="24" customHeight="1">
      <c r="A8" s="266" t="inlineStr">
        <is>
          <t>60级</t>
        </is>
      </c>
      <c r="B8" s="239" t="inlineStr">
        <is>
          <t>48350</t>
        </is>
      </c>
      <c r="C8" s="83" t="inlineStr">
        <is>
          <t>50550</t>
        </is>
      </c>
      <c r="D8" s="83" t="inlineStr">
        <is>
          <t>52800</t>
        </is>
      </c>
      <c r="E8" s="83" t="inlineStr">
        <is>
          <t>55100</t>
        </is>
      </c>
      <c r="F8" s="83" t="inlineStr">
        <is>
          <t>57450</t>
        </is>
      </c>
      <c r="G8" s="83" t="inlineStr">
        <is>
          <t>59850</t>
        </is>
      </c>
      <c r="H8" s="83" t="inlineStr">
        <is>
          <t>62300</t>
        </is>
      </c>
      <c r="I8" s="83" t="inlineStr">
        <is>
          <t>64800</t>
        </is>
      </c>
      <c r="J8" s="83" t="inlineStr">
        <is>
          <t>67350</t>
        </is>
      </c>
      <c r="K8" s="84" t="inlineStr">
        <is>
          <t>69950</t>
        </is>
      </c>
    </row>
    <row r="9" ht="24" customHeight="1">
      <c r="A9" s="263" t="inlineStr">
        <is>
          <t>70级</t>
        </is>
      </c>
      <c r="B9" s="239" t="inlineStr">
        <is>
          <t>72600</t>
        </is>
      </c>
      <c r="C9" s="83" t="inlineStr">
        <is>
          <t>75300</t>
        </is>
      </c>
      <c r="D9" s="83" t="inlineStr">
        <is>
          <t>78050</t>
        </is>
      </c>
      <c r="E9" s="83" t="inlineStr">
        <is>
          <t>80850</t>
        </is>
      </c>
      <c r="F9" s="83" t="inlineStr">
        <is>
          <t>83700</t>
        </is>
      </c>
      <c r="G9" s="83" t="inlineStr">
        <is>
          <t>86600</t>
        </is>
      </c>
      <c r="H9" s="83" t="inlineStr">
        <is>
          <t>89550</t>
        </is>
      </c>
      <c r="I9" s="83" t="inlineStr">
        <is>
          <t>92550</t>
        </is>
      </c>
      <c r="J9" s="83" t="inlineStr">
        <is>
          <t>95600</t>
        </is>
      </c>
      <c r="K9" s="84" t="inlineStr">
        <is>
          <t>98700</t>
        </is>
      </c>
    </row>
    <row r="10" ht="24" customHeight="1">
      <c r="A10" s="266" t="inlineStr">
        <is>
          <t>80级</t>
        </is>
      </c>
      <c r="B10" s="239" t="inlineStr">
        <is>
          <t>101850</t>
        </is>
      </c>
      <c r="C10" s="83" t="inlineStr">
        <is>
          <t>105050</t>
        </is>
      </c>
      <c r="D10" s="83" t="inlineStr">
        <is>
          <t>108300</t>
        </is>
      </c>
      <c r="E10" s="83" t="inlineStr">
        <is>
          <t>111600</t>
        </is>
      </c>
      <c r="F10" s="83" t="inlineStr">
        <is>
          <t>114950</t>
        </is>
      </c>
      <c r="G10" s="83" t="inlineStr">
        <is>
          <t>118350</t>
        </is>
      </c>
      <c r="H10" s="83" t="inlineStr">
        <is>
          <t>121800</t>
        </is>
      </c>
      <c r="I10" s="83" t="inlineStr">
        <is>
          <t>125300</t>
        </is>
      </c>
      <c r="J10" s="83" t="inlineStr">
        <is>
          <t>128850</t>
        </is>
      </c>
      <c r="K10" s="84" t="inlineStr">
        <is>
          <t>132450</t>
        </is>
      </c>
    </row>
    <row r="11" ht="24" customHeight="1">
      <c r="A11" s="889" t="inlineStr">
        <is>
          <t>90级</t>
        </is>
      </c>
      <c r="B11" s="660" t="inlineStr">
        <is>
          <t>136100</t>
        </is>
      </c>
      <c r="C11" s="343" t="inlineStr">
        <is>
          <t>139800</t>
        </is>
      </c>
      <c r="D11" s="343" t="inlineStr">
        <is>
          <t>143550</t>
        </is>
      </c>
      <c r="E11" s="343" t="inlineStr">
        <is>
          <t>147350</t>
        </is>
      </c>
      <c r="F11" s="343" t="inlineStr">
        <is>
          <t>151200</t>
        </is>
      </c>
      <c r="G11" s="343" t="inlineStr">
        <is>
          <t>155100</t>
        </is>
      </c>
      <c r="H11" s="343" t="inlineStr">
        <is>
          <t>159050</t>
        </is>
      </c>
      <c r="I11" s="343" t="inlineStr">
        <is>
          <t>163050</t>
        </is>
      </c>
      <c r="J11" s="343" t="inlineStr">
        <is>
          <t>167100</t>
        </is>
      </c>
      <c r="K11" s="344" t="inlineStr">
        <is>
          <t>171200</t>
        </is>
      </c>
    </row>
    <row r="12" ht="24" customHeight="1">
      <c r="A12" s="304" t="inlineStr">
        <is>
          <t>100级</t>
        </is>
      </c>
      <c r="B12" s="657" t="inlineStr">
        <is>
          <t>176000</t>
        </is>
      </c>
      <c r="C12" s="340" t="inlineStr">
        <is>
          <t>181000</t>
        </is>
      </c>
      <c r="D12" s="340" t="inlineStr">
        <is>
          <t>186000</t>
        </is>
      </c>
      <c r="E12" s="340" t="inlineStr">
        <is>
          <t>191000</t>
        </is>
      </c>
      <c r="F12" s="340" t="inlineStr">
        <is>
          <t>196000</t>
        </is>
      </c>
      <c r="G12" s="340" t="inlineStr">
        <is>
          <t>201000</t>
        </is>
      </c>
      <c r="H12" s="340" t="inlineStr">
        <is>
          <t>206000</t>
        </is>
      </c>
      <c r="I12" s="340" t="inlineStr">
        <is>
          <t>211000</t>
        </is>
      </c>
      <c r="J12" s="340" t="inlineStr">
        <is>
          <t>216000</t>
        </is>
      </c>
      <c r="K12" s="207" t="inlineStr">
        <is>
          <t>221000</t>
        </is>
      </c>
    </row>
    <row r="13" ht="24" customHeight="1">
      <c r="A13" s="263" t="inlineStr">
        <is>
          <t>110级</t>
        </is>
      </c>
      <c r="B13" s="239" t="inlineStr">
        <is>
          <t>226000</t>
        </is>
      </c>
      <c r="C13" s="83" t="inlineStr">
        <is>
          <t>231000</t>
        </is>
      </c>
      <c r="D13" s="83" t="inlineStr">
        <is>
          <t>236000</t>
        </is>
      </c>
      <c r="E13" s="83" t="inlineStr">
        <is>
          <t>241000</t>
        </is>
      </c>
      <c r="F13" s="83" t="inlineStr">
        <is>
          <t>246000</t>
        </is>
      </c>
      <c r="G13" s="83" t="inlineStr">
        <is>
          <t>251000</t>
        </is>
      </c>
      <c r="H13" s="83" t="inlineStr">
        <is>
          <t>256000</t>
        </is>
      </c>
      <c r="I13" s="83" t="inlineStr">
        <is>
          <t>261000</t>
        </is>
      </c>
      <c r="J13" s="83" t="inlineStr">
        <is>
          <t>266000</t>
        </is>
      </c>
      <c r="K13" s="84" t="inlineStr">
        <is>
          <t>269000</t>
        </is>
      </c>
    </row>
    <row r="14" ht="24" customHeight="1">
      <c r="A14" s="266" t="inlineStr">
        <is>
          <t>120级</t>
        </is>
      </c>
      <c r="B14" s="239" t="inlineStr">
        <is>
          <t>272000</t>
        </is>
      </c>
      <c r="C14" s="83" t="inlineStr">
        <is>
          <t>275000</t>
        </is>
      </c>
      <c r="D14" s="83" t="inlineStr">
        <is>
          <t>278000</t>
        </is>
      </c>
      <c r="E14" s="83" t="inlineStr">
        <is>
          <t>281000</t>
        </is>
      </c>
      <c r="F14" s="83" t="inlineStr">
        <is>
          <t>284000</t>
        </is>
      </c>
      <c r="G14" s="83" t="inlineStr">
        <is>
          <t>287000</t>
        </is>
      </c>
      <c r="H14" s="83" t="inlineStr">
        <is>
          <t>290000</t>
        </is>
      </c>
      <c r="I14" s="83" t="inlineStr">
        <is>
          <t>293000</t>
        </is>
      </c>
      <c r="J14" s="83" t="inlineStr">
        <is>
          <t>296000</t>
        </is>
      </c>
      <c r="K14" s="84" t="inlineStr">
        <is>
          <t>298000</t>
        </is>
      </c>
    </row>
    <row r="15" ht="24" customHeight="1">
      <c r="A15" s="263" t="inlineStr">
        <is>
          <t>130级</t>
        </is>
      </c>
      <c r="B15" s="239" t="inlineStr">
        <is>
          <t>300000</t>
        </is>
      </c>
      <c r="C15" s="83" t="inlineStr">
        <is>
          <t>302000</t>
        </is>
      </c>
      <c r="D15" s="83" t="inlineStr">
        <is>
          <t>304000</t>
        </is>
      </c>
      <c r="E15" s="83" t="inlineStr">
        <is>
          <t>306000</t>
        </is>
      </c>
      <c r="F15" s="83" t="inlineStr">
        <is>
          <t>308000</t>
        </is>
      </c>
      <c r="G15" s="83" t="inlineStr">
        <is>
          <t>310000</t>
        </is>
      </c>
      <c r="H15" s="83" t="inlineStr">
        <is>
          <t>312000</t>
        </is>
      </c>
      <c r="I15" s="83" t="inlineStr">
        <is>
          <t>314000</t>
        </is>
      </c>
      <c r="J15" s="83" t="inlineStr">
        <is>
          <t>316000</t>
        </is>
      </c>
      <c r="K15" s="84" t="inlineStr">
        <is>
          <t>317500</t>
        </is>
      </c>
    </row>
    <row r="16" ht="24" customHeight="1">
      <c r="A16" s="686" t="inlineStr">
        <is>
          <t>140级</t>
        </is>
      </c>
      <c r="B16" s="660" t="inlineStr">
        <is>
          <t>319000</t>
        </is>
      </c>
      <c r="C16" s="343" t="inlineStr">
        <is>
          <t>320500</t>
        </is>
      </c>
      <c r="D16" s="343" t="inlineStr">
        <is>
          <t>322000</t>
        </is>
      </c>
      <c r="E16" s="343" t="inlineStr">
        <is>
          <t>323500</t>
        </is>
      </c>
      <c r="F16" s="343" t="inlineStr">
        <is>
          <t>325000</t>
        </is>
      </c>
      <c r="G16" s="343" t="inlineStr">
        <is>
          <t>326500</t>
        </is>
      </c>
      <c r="H16" s="343" t="inlineStr">
        <is>
          <t>328000</t>
        </is>
      </c>
      <c r="I16" s="343" t="inlineStr">
        <is>
          <t>329500</t>
        </is>
      </c>
      <c r="J16" s="343" t="inlineStr">
        <is>
          <t>331000</t>
        </is>
      </c>
      <c r="K16" s="344" t="inlineStr">
        <is>
          <t>333000</t>
        </is>
      </c>
    </row>
    <row r="17" ht="24" customHeight="1">
      <c r="A17" s="876" t="inlineStr">
        <is>
          <t>150级</t>
        </is>
      </c>
      <c r="B17" s="657" t="inlineStr">
        <is>
          <t>335000</t>
        </is>
      </c>
      <c r="C17" s="340" t="inlineStr">
        <is>
          <t>337000</t>
        </is>
      </c>
      <c r="D17" s="340" t="inlineStr">
        <is>
          <t>339000</t>
        </is>
      </c>
      <c r="E17" s="340" t="inlineStr">
        <is>
          <t>341000</t>
        </is>
      </c>
      <c r="F17" s="340" t="inlineStr">
        <is>
          <t>344000</t>
        </is>
      </c>
      <c r="G17" s="340" t="inlineStr">
        <is>
          <t>347000</t>
        </is>
      </c>
      <c r="H17" s="340" t="inlineStr">
        <is>
          <t>350000</t>
        </is>
      </c>
      <c r="I17" s="340" t="inlineStr">
        <is>
          <t>353000</t>
        </is>
      </c>
      <c r="J17" s="340" t="inlineStr">
        <is>
          <t>356000</t>
        </is>
      </c>
      <c r="K17" s="207" t="inlineStr">
        <is>
          <t>360000</t>
        </is>
      </c>
    </row>
    <row r="18" ht="24" customHeight="1">
      <c r="A18" s="266" t="inlineStr">
        <is>
          <t>160级</t>
        </is>
      </c>
      <c r="B18" s="239" t="inlineStr">
        <is>
          <t>364000</t>
        </is>
      </c>
      <c r="C18" s="83" t="inlineStr">
        <is>
          <t>368000</t>
        </is>
      </c>
      <c r="D18" s="83" t="inlineStr">
        <is>
          <t>372000</t>
        </is>
      </c>
      <c r="E18" s="83" t="inlineStr">
        <is>
          <t>376000</t>
        </is>
      </c>
      <c r="F18" s="83" t="inlineStr">
        <is>
          <t>381000</t>
        </is>
      </c>
      <c r="G18" s="83" t="inlineStr">
        <is>
          <t>386000</t>
        </is>
      </c>
      <c r="H18" s="83" t="inlineStr">
        <is>
          <t>391000</t>
        </is>
      </c>
      <c r="I18" s="83" t="inlineStr">
        <is>
          <t>396000</t>
        </is>
      </c>
      <c r="J18" s="83" t="inlineStr">
        <is>
          <t>401000</t>
        </is>
      </c>
      <c r="K18" s="84" t="inlineStr">
        <is>
          <t>407000</t>
        </is>
      </c>
    </row>
    <row r="19" ht="24" customHeight="1">
      <c r="A19" s="263" t="inlineStr">
        <is>
          <t>170级</t>
        </is>
      </c>
      <c r="B19" s="239" t="inlineStr">
        <is>
          <t>413000</t>
        </is>
      </c>
      <c r="C19" s="83" t="inlineStr">
        <is>
          <t>419000</t>
        </is>
      </c>
      <c r="D19" s="83" t="inlineStr">
        <is>
          <t>425000</t>
        </is>
      </c>
      <c r="E19" s="83" t="inlineStr">
        <is>
          <t>431000</t>
        </is>
      </c>
      <c r="F19" s="83" t="inlineStr">
        <is>
          <t>439000</t>
        </is>
      </c>
      <c r="G19" s="83" t="inlineStr">
        <is>
          <t>447000</t>
        </is>
      </c>
      <c r="H19" s="83" t="inlineStr">
        <is>
          <t>455000</t>
        </is>
      </c>
      <c r="I19" s="83" t="inlineStr">
        <is>
          <t>463000</t>
        </is>
      </c>
      <c r="J19" s="83" t="inlineStr">
        <is>
          <t>471000</t>
        </is>
      </c>
      <c r="K19" s="84" t="inlineStr">
        <is>
          <t>481000</t>
        </is>
      </c>
    </row>
    <row r="20" ht="24" customHeight="1">
      <c r="A20" s="266" t="inlineStr">
        <is>
          <t>180级</t>
        </is>
      </c>
      <c r="B20" s="239" t="inlineStr">
        <is>
          <t>491000</t>
        </is>
      </c>
      <c r="C20" s="83" t="inlineStr">
        <is>
          <t>501000</t>
        </is>
      </c>
      <c r="D20" s="83" t="inlineStr">
        <is>
          <t>511000</t>
        </is>
      </c>
      <c r="E20" s="83" t="inlineStr">
        <is>
          <t>521000</t>
        </is>
      </c>
      <c r="F20" s="83" t="inlineStr">
        <is>
          <t>533000</t>
        </is>
      </c>
      <c r="G20" s="83" t="inlineStr">
        <is>
          <t>545000</t>
        </is>
      </c>
      <c r="H20" s="83" t="inlineStr">
        <is>
          <t>557000</t>
        </is>
      </c>
      <c r="I20" s="83" t="inlineStr">
        <is>
          <t>569000</t>
        </is>
      </c>
      <c r="J20" s="83" t="inlineStr">
        <is>
          <t>581000</t>
        </is>
      </c>
      <c r="K20" s="84" t="inlineStr">
        <is>
          <t>596000</t>
        </is>
      </c>
    </row>
    <row r="21" ht="24" customHeight="1">
      <c r="A21" s="889" t="inlineStr">
        <is>
          <t>190级</t>
        </is>
      </c>
      <c r="B21" s="660" t="inlineStr">
        <is>
          <t>611000</t>
        </is>
      </c>
      <c r="C21" s="343" t="inlineStr">
        <is>
          <t>626000</t>
        </is>
      </c>
      <c r="D21" s="343" t="inlineStr">
        <is>
          <t>641000</t>
        </is>
      </c>
      <c r="E21" s="343" t="inlineStr">
        <is>
          <t>656000</t>
        </is>
      </c>
      <c r="F21" s="343" t="inlineStr">
        <is>
          <t>671000</t>
        </is>
      </c>
      <c r="G21" s="343" t="inlineStr">
        <is>
          <t>686000</t>
        </is>
      </c>
      <c r="H21" s="343" t="inlineStr">
        <is>
          <t>701000</t>
        </is>
      </c>
      <c r="I21" s="343" t="inlineStr">
        <is>
          <t>716000</t>
        </is>
      </c>
      <c r="J21" s="343" t="inlineStr">
        <is>
          <t>731000</t>
        </is>
      </c>
      <c r="K21" s="344" t="inlineStr">
        <is>
          <t>746000</t>
        </is>
      </c>
    </row>
    <row r="22" ht="24" customHeight="1">
      <c r="A22" s="654" t="inlineStr">
        <is>
          <t>200级</t>
        </is>
      </c>
      <c r="B22" s="27" t="inlineStr">
        <is>
          <t>761000</t>
        </is>
      </c>
      <c r="C22" s="33" t="inlineStr">
        <is>
          <t>779000</t>
        </is>
      </c>
      <c r="D22" s="33" t="inlineStr">
        <is>
          <t>797000</t>
        </is>
      </c>
      <c r="E22" s="33" t="inlineStr">
        <is>
          <t>815000</t>
        </is>
      </c>
      <c r="F22" s="33" t="inlineStr">
        <is>
          <t>833000</t>
        </is>
      </c>
      <c r="G22" s="33" t="inlineStr">
        <is>
          <t>851000</t>
        </is>
      </c>
      <c r="H22" s="33" t="inlineStr">
        <is>
          <t>869000</t>
        </is>
      </c>
      <c r="I22" s="33" t="inlineStr">
        <is>
          <t>887000</t>
        </is>
      </c>
      <c r="J22" s="33" t="inlineStr">
        <is>
          <t>905000</t>
        </is>
      </c>
      <c r="K22" s="28" t="inlineStr">
        <is>
          <t>923000</t>
        </is>
      </c>
    </row>
    <row r="23" ht="24" customHeight="1">
      <c r="A23" s="741" t="inlineStr">
        <is>
          <t>210级</t>
        </is>
      </c>
      <c r="B23" s="34" t="inlineStr">
        <is>
          <t>941000</t>
        </is>
      </c>
      <c r="C23" s="35" t="inlineStr">
        <is>
          <t>961000</t>
        </is>
      </c>
      <c r="D23" s="35" t="inlineStr">
        <is>
          <t>981000</t>
        </is>
      </c>
      <c r="E23" s="35" t="inlineStr">
        <is>
          <t>1001000</t>
        </is>
      </c>
      <c r="F23" s="35" t="inlineStr">
        <is>
          <t>1021000</t>
        </is>
      </c>
      <c r="G23" s="35" t="inlineStr">
        <is>
          <t>1041000</t>
        </is>
      </c>
      <c r="H23" s="35" t="inlineStr">
        <is>
          <t>1061000</t>
        </is>
      </c>
      <c r="I23" s="35" t="inlineStr">
        <is>
          <t>1081000</t>
        </is>
      </c>
      <c r="J23" s="35" t="inlineStr">
        <is>
          <t>1101000</t>
        </is>
      </c>
      <c r="K23" s="36" t="inlineStr">
        <is>
          <t>1121000</t>
        </is>
      </c>
    </row>
    <row r="24" ht="24" customHeight="1">
      <c r="A24" s="741" t="inlineStr">
        <is>
          <t>220级</t>
        </is>
      </c>
      <c r="B24" s="34" t="inlineStr">
        <is>
          <t>1141000</t>
        </is>
      </c>
      <c r="C24" s="35" t="inlineStr">
        <is>
          <t>1163000</t>
        </is>
      </c>
      <c r="D24" s="35" t="inlineStr">
        <is>
          <t>1185000</t>
        </is>
      </c>
      <c r="E24" s="35" t="inlineStr">
        <is>
          <t>1207000</t>
        </is>
      </c>
      <c r="F24" s="35" t="inlineStr">
        <is>
          <t>1229000</t>
        </is>
      </c>
      <c r="G24" s="35" t="inlineStr">
        <is>
          <t>1251000</t>
        </is>
      </c>
      <c r="H24" s="35" t="inlineStr">
        <is>
          <t>1273000</t>
        </is>
      </c>
      <c r="I24" s="35" t="inlineStr">
        <is>
          <t>1295000</t>
        </is>
      </c>
      <c r="J24" s="35" t="inlineStr">
        <is>
          <t>1317000</t>
        </is>
      </c>
      <c r="K24" s="36" t="inlineStr">
        <is>
          <t>1339000</t>
        </is>
      </c>
    </row>
    <row r="25" ht="24" customHeight="1">
      <c r="A25" s="741" t="inlineStr">
        <is>
          <t>230级</t>
        </is>
      </c>
      <c r="B25" s="34" t="inlineStr">
        <is>
          <t>1361000</t>
        </is>
      </c>
      <c r="C25" s="35" t="inlineStr">
        <is>
          <t>1385000</t>
        </is>
      </c>
      <c r="D25" s="35" t="inlineStr">
        <is>
          <t>1409000</t>
        </is>
      </c>
      <c r="E25" s="35" t="inlineStr">
        <is>
          <t>1433000</t>
        </is>
      </c>
      <c r="F25" s="35" t="inlineStr">
        <is>
          <t>1457000</t>
        </is>
      </c>
      <c r="G25" s="35" t="inlineStr">
        <is>
          <t>1481000</t>
        </is>
      </c>
      <c r="H25" s="35" t="inlineStr">
        <is>
          <t>1505000</t>
        </is>
      </c>
      <c r="I25" s="35" t="inlineStr">
        <is>
          <t>1529000</t>
        </is>
      </c>
      <c r="J25" s="35" t="inlineStr">
        <is>
          <t>1553000</t>
        </is>
      </c>
      <c r="K25" s="36" t="inlineStr">
        <is>
          <t>1577000</t>
        </is>
      </c>
    </row>
    <row r="26" ht="24" customHeight="1">
      <c r="A26" s="742" t="inlineStr">
        <is>
          <t>240级</t>
        </is>
      </c>
      <c r="B26" s="47" t="inlineStr">
        <is>
          <t>1601000</t>
        </is>
      </c>
      <c r="C26" s="42" t="inlineStr">
        <is>
          <t>1628000</t>
        </is>
      </c>
      <c r="D26" s="42" t="inlineStr">
        <is>
          <t>1655000</t>
        </is>
      </c>
      <c r="E26" s="42" t="inlineStr">
        <is>
          <t>1682000</t>
        </is>
      </c>
      <c r="F26" s="42" t="inlineStr">
        <is>
          <t>1709000</t>
        </is>
      </c>
      <c r="G26" s="42" t="inlineStr">
        <is>
          <t>1736000</t>
        </is>
      </c>
      <c r="H26" s="42" t="inlineStr">
        <is>
          <t>1763000</t>
        </is>
      </c>
      <c r="I26" s="42" t="inlineStr">
        <is>
          <t>1790000</t>
        </is>
      </c>
      <c r="J26" s="42" t="inlineStr">
        <is>
          <t>1817000</t>
        </is>
      </c>
      <c r="K26" s="31" t="inlineStr">
        <is>
          <t>1844000</t>
        </is>
      </c>
    </row>
    <row r="27" ht="24" customHeight="1">
      <c r="A27" s="954" t="inlineStr"/>
      <c r="B27" s="3" t="n"/>
      <c r="C27" s="3" t="n"/>
      <c r="D27" s="3" t="n"/>
      <c r="E27" s="3" t="n"/>
      <c r="F27" s="3" t="n"/>
      <c r="G27" s="3" t="n"/>
      <c r="H27" s="3" t="n"/>
      <c r="I27" s="3" t="n"/>
      <c r="J27" s="3" t="n"/>
      <c r="K27" s="3" t="n"/>
    </row>
    <row r="28" ht="24" customHeight="1">
      <c r="A28" s="118" t="inlineStr">
        <is>
          <t>影响因素</t>
        </is>
      </c>
      <c r="B28" s="96" t="inlineStr">
        <is>
          <t>手动输入</t>
        </is>
      </c>
      <c r="C28" s="227" t="inlineStr">
        <is>
          <t>经验来源</t>
        </is>
      </c>
      <c r="D28" s="227" t="inlineStr">
        <is>
          <t>获取经验</t>
        </is>
      </c>
      <c r="E28" s="227" t="inlineStr">
        <is>
          <t>备注</t>
        </is>
      </c>
      <c r="F28" s="56" t="n"/>
      <c r="G28" s="56" t="n"/>
      <c r="H28" s="203" t="n"/>
      <c r="I28" s="227" t="inlineStr">
        <is>
          <t>一些限制</t>
        </is>
      </c>
      <c r="J28" s="206" t="inlineStr">
        <is>
          <t>数量</t>
        </is>
      </c>
      <c r="K28" s="204" t="inlineStr">
        <is>
          <t>单位</t>
        </is>
      </c>
    </row>
    <row r="29" ht="24" customHeight="1">
      <c r="A29" s="61" t="inlineStr">
        <is>
          <t>计算天数</t>
        </is>
      </c>
      <c r="B29" s="933" t="inlineStr">
        <is>
          <t>1</t>
        </is>
      </c>
      <c r="C29" s="73" t="inlineStr">
        <is>
          <t>固定渠道</t>
        </is>
      </c>
      <c r="D29" s="566">
        <f>B29*1080</f>
        <v/>
      </c>
      <c r="E29" s="74" t="inlineStr">
        <is>
          <t>徒弟300+木简700+唤回50+回流30</t>
        </is>
      </c>
      <c r="F29" s="158" t="n"/>
      <c r="G29" s="158" t="n"/>
      <c r="H29" s="320" t="n"/>
      <c r="I29" s="319" t="inlineStr">
        <is>
          <t>小体力药</t>
        </is>
      </c>
      <c r="J29" s="1267">
        <f>@IF(B41="是",2*@IF(B30=1,8,IF(OR(B30=2,B30=3),9,IF(OR(B30=4,B30=5),10,IF(OR(B30=6,B30=7),11,IF(OR(B30=8,B30=9),12,IF(B30=10,13,"达人错误")))))),IF(B30=1,8,IF(OR(B30=2,B30=3),9,IF(OR(B30=4,B30=5),10,IF(OR(B30=6,B30=7),11,IF(OR(B30=8,B30=9),12,IF(B30=10,13,"达人错误")))))))</f>
        <v/>
      </c>
      <c r="K29" s="1579" t="inlineStr">
        <is>
          <t>瓶/天</t>
        </is>
      </c>
    </row>
    <row r="30" ht="24" customHeight="1">
      <c r="A30" s="85" t="inlineStr">
        <is>
          <t>达人等级</t>
        </is>
      </c>
      <c r="B30" s="286" t="inlineStr">
        <is>
          <t>10</t>
        </is>
      </c>
      <c r="C30" s="132" t="inlineStr">
        <is>
          <t>微端挂机</t>
        </is>
      </c>
      <c r="D30" s="83">
        <f>B29*@IF(B30=1,260*1.1,IF(B30=2,260*1.2,IF(B30=3,260*1.3,IF(B30=4,260*1.4,IF(B30=5,260*1.5,IF(B30=6,260*1.7,IF(B30=7,260*2,IF(B30=8,260*2.1,IF(B30=9,260*2.3,IF(B30=10,260*2.5,"达人错误"))))))))))</f>
        <v/>
      </c>
      <c r="E30" s="86" t="inlineStr">
        <is>
          <t>基础260*达人挂机效率</t>
        </is>
      </c>
      <c r="F30" s="129" t="n"/>
      <c r="G30" s="129" t="n"/>
      <c r="H30" s="130" t="n"/>
      <c r="I30" s="85" t="inlineStr">
        <is>
          <t>中体力药</t>
        </is>
      </c>
      <c r="J30" s="1580">
        <f>@IF(B41="是",12,6)</f>
        <v/>
      </c>
      <c r="K30" s="818" t="inlineStr">
        <is>
          <t>瓶/天</t>
        </is>
      </c>
    </row>
    <row r="31" ht="24" customHeight="1">
      <c r="A31" s="85" t="inlineStr">
        <is>
          <t>本体等级</t>
        </is>
      </c>
      <c r="B31" s="286" t="inlineStr">
        <is>
          <t>180</t>
        </is>
      </c>
      <c r="C31" s="132" t="inlineStr">
        <is>
          <t>微端礼包</t>
        </is>
      </c>
      <c r="D31" s="83">
        <f>B29*@IF((B32&gt;=50)*(B32&lt;80),121,IF((B32&gt;=80)*(B32&lt;100),154,IF((B32&gt;=100)*(B32&lt;115),166,IF(B32&gt;=115,186,0))))</f>
        <v/>
      </c>
      <c r="E31" s="86" t="inlineStr">
        <is>
          <t>达人66+50活55/80活88/100活100/115活120</t>
        </is>
      </c>
      <c r="F31" s="129" t="n"/>
      <c r="G31" s="129" t="n"/>
      <c r="H31" s="130" t="n"/>
      <c r="I31" s="85" t="inlineStr">
        <is>
          <t>大体力药</t>
        </is>
      </c>
      <c r="J31" s="1580">
        <f>@IF(B41="是",2*@IF(OR(B30=1,B30=2),6,IF(OR(B30=3,B30=4,B30=5),7,IF(B30=6,8,IF(OR(B30=7,B30=8),9,IF(OR(B30=9,B30=10),10,"达人错误"))))),IF(OR(B30=1,B30=2),6,IF(OR(B30=3,B30=4,B30=5),7,IF(B30=6,8,IF(OR(B30=7,B30=8),9,IF(OR(B30=9,B30=10),10,"达人错误"))))))</f>
        <v/>
      </c>
      <c r="K31" s="818" t="inlineStr">
        <is>
          <t>瓶/天</t>
        </is>
      </c>
    </row>
    <row r="32" ht="24" customHeight="1">
      <c r="A32" s="85" t="inlineStr">
        <is>
          <t>每日活跃</t>
        </is>
      </c>
      <c r="B32" s="286" t="inlineStr">
        <is>
          <t>115</t>
        </is>
      </c>
      <c r="C32" s="132" t="inlineStr">
        <is>
          <t>活跃礼包</t>
        </is>
      </c>
      <c r="D32" s="83">
        <f>B29*@IF((B32&gt;=20)*(B32&lt;50),30,IF((B32&gt;=50)*(B32&lt;80),80,IF((B32&gt;=80)*(B32&lt;115),150,IF(B32&gt;=115,250,0))))</f>
        <v/>
      </c>
      <c r="E32" s="86" t="inlineStr">
        <is>
          <t>20活30+50活50+80活70+115活100</t>
        </is>
      </c>
      <c r="F32" s="129" t="n"/>
      <c r="G32" s="129" t="n"/>
      <c r="H32" s="130" t="n"/>
      <c r="I32" s="85" t="inlineStr">
        <is>
          <t>真体力药</t>
        </is>
      </c>
      <c r="J32" s="1580">
        <f>@IF(B41="是",2*@IF(OR(B30=1,B30=2,B30=3,B30=4),6,IF(OR(B30=5,B30=6),7,IF(OR(B30=7,B30=8,B30=9),8,IF(B30=10,9,"达人错误")))),IF(OR(B30=1,B30=2,B30=3,B30=4),6,IF(OR(B30=5,B30=6),7,IF(OR(B30=7,B30=8,B30=9),8,IF(B30=10,9,"达人错误")))))</f>
        <v/>
      </c>
      <c r="K32" s="818" t="inlineStr">
        <is>
          <t>瓶/天</t>
        </is>
      </c>
    </row>
    <row r="33" ht="24" customHeight="1">
      <c r="A33" s="85" t="inlineStr">
        <is>
          <t>每日次数</t>
        </is>
      </c>
      <c r="B33" s="286" t="inlineStr">
        <is>
          <t>0</t>
        </is>
      </c>
      <c r="C33" s="132" t="inlineStr">
        <is>
          <t>挑战年兽</t>
        </is>
      </c>
      <c r="D33" s="83">
        <f>B29*B33*1800</f>
        <v/>
      </c>
      <c r="E33" s="817" t="inlineStr">
        <is>
          <t>仅年兽活动期间</t>
        </is>
      </c>
      <c r="F33" s="129" t="n"/>
      <c r="G33" s="129" t="n"/>
      <c r="H33" s="130" t="n"/>
      <c r="I33" s="85" t="inlineStr">
        <is>
          <t>日常体力</t>
        </is>
      </c>
      <c r="J33" s="1268" t="inlineStr">
        <is>
          <t>120</t>
        </is>
      </c>
      <c r="K33" s="818" t="inlineStr">
        <is>
          <t>点/天</t>
        </is>
      </c>
    </row>
    <row r="34" ht="24" customHeight="1">
      <c r="A34" s="85" t="inlineStr">
        <is>
          <t>每日次数</t>
        </is>
      </c>
      <c r="B34" s="286" t="inlineStr">
        <is>
          <t>1</t>
        </is>
      </c>
      <c r="C34" s="132" t="inlineStr">
        <is>
          <t>攻占地盘</t>
        </is>
      </c>
      <c r="D34" s="83">
        <f>B29*B34*35</f>
        <v/>
      </c>
      <c r="E34" s="86" t="inlineStr">
        <is>
          <t>按最小值计算</t>
        </is>
      </c>
      <c r="F34" s="129" t="n"/>
      <c r="G34" s="129" t="n"/>
      <c r="H34" s="130" t="n"/>
      <c r="I34" s="208" t="inlineStr">
        <is>
          <t>日常活力</t>
        </is>
      </c>
      <c r="J34" s="1581" t="inlineStr">
        <is>
          <t>60</t>
        </is>
      </c>
      <c r="K34" s="818" t="inlineStr">
        <is>
          <t>点/天</t>
        </is>
      </c>
    </row>
    <row r="35" ht="24" customHeight="1">
      <c r="A35" s="85" t="inlineStr">
        <is>
          <t>每日次数</t>
        </is>
      </c>
      <c r="B35" s="286" t="inlineStr">
        <is>
          <t>5</t>
        </is>
      </c>
      <c r="C35" s="132" t="inlineStr">
        <is>
          <t>每日任务</t>
        </is>
      </c>
      <c r="D35" s="83">
        <f>B29*B35*120</f>
        <v/>
      </c>
      <c r="E35" s="86" t="inlineStr">
        <is>
          <t>按平均值计算</t>
        </is>
      </c>
      <c r="F35" s="129" t="n"/>
      <c r="G35" s="129" t="n"/>
      <c r="H35" s="130" t="n"/>
      <c r="I35" s="85" t="inlineStr">
        <is>
          <t>小活力药</t>
        </is>
      </c>
      <c r="J35" s="1582">
        <f>@IF(B30=1,8,IF(OR(B30=2,B30=3),9,IF(OR(B30=4,B30=5,B30=6,B30=7),10,IF(OR(B30=8,B30=9),11,IF(B30=10,12,"达人错误")))))</f>
        <v/>
      </c>
      <c r="K35" s="818" t="inlineStr">
        <is>
          <t>瓶/天</t>
        </is>
      </c>
    </row>
    <row r="36" ht="24" customHeight="1">
      <c r="A36" s="85" t="inlineStr">
        <is>
          <t>每日次数</t>
        </is>
      </c>
      <c r="B36" s="286" t="inlineStr">
        <is>
          <t>1</t>
        </is>
      </c>
      <c r="C36" s="132" t="inlineStr">
        <is>
          <t>打斗神塔</t>
        </is>
      </c>
      <c r="D36" s="83">
        <f>B29*B36*446</f>
        <v/>
      </c>
      <c r="E36" s="86" t="inlineStr">
        <is>
          <t>按最大值计算</t>
        </is>
      </c>
      <c r="F36" s="129" t="n"/>
      <c r="G36" s="129" t="n"/>
      <c r="H36" s="130" t="n"/>
      <c r="I36" s="85" t="inlineStr">
        <is>
          <t>大活力药</t>
        </is>
      </c>
      <c r="J36" s="1582">
        <f>@IF(OR(B30=1,B30=2),6,IF(OR(B30=3,B30=4,B30=5),7,IF(OR(B30=6,B30=7,B30=8),8,IF(OR(B30=9,B30=10),9,"达人错误"))))</f>
        <v/>
      </c>
      <c r="K36" s="818" t="inlineStr">
        <is>
          <t>瓶/天</t>
        </is>
      </c>
    </row>
    <row r="37" ht="24" customHeight="1">
      <c r="A37" s="85" t="inlineStr">
        <is>
          <t>每日次数</t>
        </is>
      </c>
      <c r="B37" s="286" t="inlineStr">
        <is>
          <t>1</t>
        </is>
      </c>
      <c r="C37" s="132" t="inlineStr">
        <is>
          <t>画卷迷踪</t>
        </is>
      </c>
      <c r="D37" s="83">
        <f>B29*@IF(B41="是",B37*240*6,(IF(B40="副本双倍",B37*(91+64+72+80+88+96)*2,B37*(91+64+72+80+88+96))))</f>
        <v/>
      </c>
      <c r="E37" s="86" t="inlineStr">
        <is>
          <t>按最大值计算</t>
        </is>
      </c>
      <c r="F37" s="129" t="n"/>
      <c r="G37" s="129" t="n"/>
      <c r="H37" s="130" t="n"/>
      <c r="I37" s="85" t="inlineStr">
        <is>
          <t>乐斗次数</t>
        </is>
      </c>
      <c r="J37" s="1268">
        <f>(J29+J30*2+J31*3+J32*6+J33/10)</f>
        <v/>
      </c>
      <c r="K37" s="818" t="inlineStr">
        <is>
          <t>次/天</t>
        </is>
      </c>
    </row>
    <row r="38" ht="24" customHeight="1">
      <c r="A38" s="85" t="inlineStr">
        <is>
          <t>押镖对象</t>
        </is>
      </c>
      <c r="B38" s="286" t="inlineStr">
        <is>
          <t>温良恭</t>
        </is>
      </c>
      <c r="C38" s="132" t="inlineStr">
        <is>
          <t>押镖奖励</t>
        </is>
      </c>
      <c r="D38" s="83">
        <f>B29*@IF(B41="是",IF(B38="盛秋月",2400,IF(B38="温良恭",1500,IF(B38="吕青橙",600,IF(B38="蔡八斗",300,0)))),IF(B38="盛秋月",800,IF(B38="温良恭",500,IF(B38="吕青橙",200,IF(B38="蔡八斗",100,0)))))</f>
        <v/>
      </c>
      <c r="E38" s="86" t="inlineStr">
        <is>
          <t>按最大值计算</t>
        </is>
      </c>
      <c r="F38" s="129" t="n"/>
      <c r="G38" s="129" t="n"/>
      <c r="H38" s="130" t="n"/>
      <c r="I38" s="85" t="inlineStr">
        <is>
          <t>历练次数</t>
        </is>
      </c>
      <c r="J38" s="1268">
        <f>(J34/10+J35*1+J36*3)</f>
        <v/>
      </c>
      <c r="K38" s="818" t="inlineStr">
        <is>
          <t>次/天</t>
        </is>
      </c>
    </row>
    <row r="39" ht="24" customHeight="1">
      <c r="A39" s="85" t="inlineStr">
        <is>
          <t>截镖对象</t>
        </is>
      </c>
      <c r="B39" s="286" t="inlineStr">
        <is>
          <t>温良恭</t>
        </is>
      </c>
      <c r="C39" s="132" t="inlineStr">
        <is>
          <t>截镖奖励</t>
        </is>
      </c>
      <c r="D39" s="83">
        <f>B29*3*@IF(B41="是",IF(B39="盛秋月",312,IF(B39="温良恭",195,IF(B39="吕青橙",72,IF(B39="蔡八斗",45,0)))),IF(B39="盛秋月",104,IF(B39="温良恭",65,IF(B39="吕青橙",24,IF(B39="蔡八斗",9,0)))))</f>
        <v/>
      </c>
      <c r="E39" s="86" t="inlineStr">
        <is>
          <t>按最大值计算</t>
        </is>
      </c>
      <c r="F39" s="129" t="n"/>
      <c r="G39" s="129" t="n"/>
      <c r="H39" s="130" t="n"/>
      <c r="I39" s="85" t="inlineStr">
        <is>
          <t>斗神次数</t>
        </is>
      </c>
      <c r="J39" s="1268">
        <f>(6+B30)</f>
        <v/>
      </c>
      <c r="K39" s="818" t="inlineStr">
        <is>
          <t>次/周</t>
        </is>
      </c>
    </row>
    <row r="40" ht="24" customHeight="1">
      <c r="A40" s="85" t="inlineStr">
        <is>
          <t>乐斗黄历</t>
        </is>
      </c>
      <c r="B40" s="286" t="inlineStr">
        <is>
          <t>无</t>
        </is>
      </c>
      <c r="C40" s="132" t="inlineStr">
        <is>
          <t>必打乐斗</t>
        </is>
      </c>
      <c r="D40" s="83">
        <f>B29*(SUM(D55:D63)+SUM(H55:H63))</f>
        <v/>
      </c>
      <c r="E40" s="86" t="inlineStr">
        <is>
          <t>师徒妻拜+好友boss+心魔</t>
        </is>
      </c>
      <c r="F40" s="129" t="n"/>
      <c r="G40" s="129" t="n"/>
      <c r="H40" s="130" t="n"/>
      <c r="I40" s="85" t="inlineStr">
        <is>
          <t>主动上限</t>
        </is>
      </c>
      <c r="J40" s="1582" t="inlineStr">
        <is>
          <t>240</t>
        </is>
      </c>
      <c r="K40" s="818" t="inlineStr">
        <is>
          <t>点/次</t>
        </is>
      </c>
    </row>
    <row r="41" ht="24" customHeight="1">
      <c r="A41" s="85" t="inlineStr">
        <is>
          <t>多倍活动</t>
        </is>
      </c>
      <c r="B41" s="286" t="inlineStr">
        <is>
          <t>否</t>
        </is>
      </c>
      <c r="C41" s="132" t="inlineStr">
        <is>
          <t>历练经验</t>
        </is>
      </c>
      <c r="E41" s="86" t="inlineStr">
        <is>
          <t>方案多自己算</t>
        </is>
      </c>
      <c r="F41" s="129" t="n"/>
      <c r="G41" s="129" t="n"/>
      <c r="H41" s="130" t="n"/>
      <c r="I41" s="85" t="inlineStr">
        <is>
          <t>主动下限</t>
        </is>
      </c>
      <c r="J41" s="1582">
        <f>16*(@IF(B41="是",5,1)+@IF(B44="是",1,0)+@IF(B40="经验双倍",1,0))+@IF(B42="是",6,0)+@IF(B43="是",10,0)</f>
        <v/>
      </c>
      <c r="K41" s="818" t="inlineStr">
        <is>
          <t>点/次</t>
        </is>
      </c>
    </row>
    <row r="42" ht="24" customHeight="1">
      <c r="A42" s="85" t="inlineStr">
        <is>
          <t>经验药水</t>
        </is>
      </c>
      <c r="B42" s="286" t="inlineStr">
        <is>
          <t>否</t>
        </is>
      </c>
      <c r="C42" s="132" t="inlineStr">
        <is>
          <t>主动经验</t>
        </is>
      </c>
      <c r="E42" s="86" t="inlineStr">
        <is>
          <t>变数太多不算</t>
        </is>
      </c>
      <c r="F42" s="129" t="n"/>
      <c r="G42" s="129" t="n"/>
      <c r="H42" s="130" t="n"/>
      <c r="I42" s="85" t="inlineStr">
        <is>
          <t>被动上限</t>
        </is>
      </c>
      <c r="J42" s="1268">
        <f>INT((B31+250)/10)*10+100+150</f>
        <v/>
      </c>
      <c r="K42" s="818" t="inlineStr">
        <is>
          <t>点/天</t>
        </is>
      </c>
    </row>
    <row r="43" ht="24" customHeight="1">
      <c r="A43" s="85" t="inlineStr">
        <is>
          <t>大经验药</t>
        </is>
      </c>
      <c r="B43" s="286" t="inlineStr">
        <is>
          <t>否</t>
        </is>
      </c>
      <c r="C43" s="132" t="inlineStr">
        <is>
          <t>被动经验</t>
        </is>
      </c>
      <c r="D43" s="83">
        <f>B29*J42</f>
        <v/>
      </c>
      <c r="E43" s="86" t="inlineStr">
        <is>
          <t>按最大值计算</t>
        </is>
      </c>
      <c r="F43" s="129" t="n"/>
      <c r="G43" s="129" t="n"/>
      <c r="H43" s="130" t="n"/>
      <c r="I43" s="85" t="inlineStr">
        <is>
          <t>贡献上限</t>
        </is>
      </c>
      <c r="J43" s="1268">
        <f>@IF(B41="是",1750,1250)</f>
        <v/>
      </c>
      <c r="K43" s="818" t="inlineStr">
        <is>
          <t>点/天</t>
        </is>
      </c>
    </row>
    <row r="44" ht="24" customHeight="1">
      <c r="A44" s="256" t="inlineStr">
        <is>
          <t>双倍药水</t>
        </is>
      </c>
      <c r="B44" s="940" t="inlineStr">
        <is>
          <t>否</t>
        </is>
      </c>
      <c r="C44" s="138" t="inlineStr">
        <is>
          <t>大赛经验</t>
        </is>
      </c>
      <c r="E44" s="139" t="inlineStr">
        <is>
          <t>武林/侠侣/结拜自己算</t>
        </is>
      </c>
      <c r="F44" s="135" t="n"/>
      <c r="G44" s="135" t="n"/>
      <c r="H44" s="136" t="n"/>
      <c r="I44" s="256" t="inlineStr">
        <is>
          <t>无寻斗陌</t>
        </is>
      </c>
      <c r="J44" s="1583" t="inlineStr">
        <is>
          <t>10</t>
        </is>
      </c>
      <c r="K44" s="1584" t="inlineStr">
        <is>
          <t>次/天</t>
        </is>
      </c>
    </row>
    <row r="45" ht="24" customHeight="1">
      <c r="A45" s="1585" t="inlineStr">
        <is>
          <t>“手动输入”列不仅影响此表数值，还关联下方部分表格计算，结果未考虑首胜、地盘领主、拳套等不在“影响因素”列的额外经验。</t>
        </is>
      </c>
      <c r="B45" s="158" t="n"/>
      <c r="C45" s="158" t="n"/>
      <c r="D45" s="158" t="n"/>
      <c r="E45" s="158" t="n"/>
      <c r="F45" s="158" t="n"/>
      <c r="G45" s="158" t="n"/>
      <c r="H45" s="158" t="n"/>
      <c r="I45" s="158" t="n"/>
      <c r="J45" s="158" t="n"/>
      <c r="K45" s="320" t="n"/>
    </row>
    <row r="46" ht="24" customHeight="1">
      <c r="A46" s="128" t="inlineStr">
        <is>
          <t>首胜5倍经验。地盘领主可增加单次经验。拳套概率给主被动方额外10点经验。被师傅带领挑战好友boss会给10点经验，每日限3次。</t>
        </is>
      </c>
      <c r="B46" s="129" t="n"/>
      <c r="C46" s="129" t="n"/>
      <c r="D46" s="129" t="n"/>
      <c r="E46" s="129" t="n"/>
      <c r="F46" s="129" t="n"/>
      <c r="G46" s="129" t="n"/>
      <c r="H46" s="129" t="n"/>
      <c r="I46" s="129" t="n"/>
      <c r="J46" s="129" t="n"/>
      <c r="K46" s="130" t="n"/>
    </row>
    <row r="47" ht="24" customHeight="1">
      <c r="A47" s="1586" t="inlineStr">
        <is>
          <t>主动斗同等级胜利是40，每高一级+1，多5级及以上均为45，斗低一级胜利是38，每低一级-1，低15级及以下均为24，失败固定16。</t>
        </is>
      </c>
      <c r="B47" s="129" t="n"/>
      <c r="C47" s="129" t="n"/>
      <c r="D47" s="129" t="n"/>
      <c r="E47" s="129" t="n"/>
      <c r="F47" s="129" t="n"/>
      <c r="G47" s="129" t="n"/>
      <c r="H47" s="129" t="n"/>
      <c r="I47" s="129" t="n"/>
      <c r="J47" s="129" t="n"/>
      <c r="K47" s="129" t="n"/>
    </row>
    <row r="48" ht="24" customHeight="1">
      <c r="A48" s="1586" t="inlineStr">
        <is>
          <t>被动每日基础上限为等级加250后向下取整十，被动经验药水使上限+100，神来拳套使上限+150。被动经验药水使单次经验+5。</t>
        </is>
      </c>
      <c r="B48" s="129" t="n"/>
      <c r="C48" s="129" t="n"/>
      <c r="D48" s="129" t="n"/>
      <c r="E48" s="129" t="n"/>
      <c r="F48" s="129" t="n"/>
      <c r="G48" s="129" t="n"/>
      <c r="H48" s="129" t="n"/>
      <c r="I48" s="129" t="n"/>
      <c r="J48" s="129" t="n"/>
      <c r="K48" s="129" t="n"/>
    </row>
    <row r="49" ht="24" customHeight="1">
      <c r="A49" s="1468" t="inlineStr">
        <is>
          <t>个人贡献每日上限1000点，贡献药水使上限+100，神来拳套使上限+150。通过挑战boss最高得400点，喂守护神最高得200点。</t>
        </is>
      </c>
      <c r="B49" s="129" t="n"/>
      <c r="C49" s="129" t="n"/>
      <c r="D49" s="129" t="n"/>
      <c r="E49" s="129" t="n"/>
      <c r="F49" s="129" t="n"/>
      <c r="G49" s="129" t="n"/>
      <c r="H49" s="129" t="n"/>
      <c r="I49" s="129" t="n"/>
      <c r="J49" s="129" t="n"/>
      <c r="K49" s="130" t="n"/>
    </row>
    <row r="50" ht="24" customHeight="1">
      <c r="A50" s="1468" t="inlineStr">
        <is>
          <t>每日前10次斗陌生人不消耗寻斗符，冲级缺好友可以利用，重复斗好友或陌生人都会消耗追魂锁链，斗师徒妻拜无法追魂。</t>
        </is>
      </c>
      <c r="B50" s="129" t="n"/>
      <c r="C50" s="129" t="n"/>
      <c r="D50" s="129" t="n"/>
      <c r="E50" s="129" t="n"/>
      <c r="F50" s="129" t="n"/>
      <c r="G50" s="129" t="n"/>
      <c r="H50" s="129" t="n"/>
      <c r="I50" s="129" t="n"/>
      <c r="J50" s="129" t="n"/>
      <c r="K50" s="130" t="n"/>
    </row>
    <row r="51" ht="24" customHeight="1">
      <c r="A51" s="1586" t="inlineStr">
        <is>
          <t>喝零经验药水无法抵消的经验来源：微端挂机、好友回流、徒弟奖励、经验木简、经验内丹。</t>
        </is>
      </c>
      <c r="B51" s="129" t="n"/>
      <c r="C51" s="129" t="n"/>
      <c r="D51" s="129" t="n"/>
      <c r="E51" s="129" t="n"/>
      <c r="F51" s="129" t="n"/>
      <c r="G51" s="129" t="n"/>
      <c r="H51" s="129" t="n"/>
      <c r="I51" s="129" t="n"/>
      <c r="J51" s="129" t="n"/>
      <c r="K51" s="129" t="n"/>
    </row>
    <row r="52" ht="24" customHeight="1">
      <c r="A52" s="1221" t="inlineStr">
        <is>
          <t>下表红字处也需自行修改或选择，师徒妻拜50%经验增益均已计入经验结果。</t>
        </is>
      </c>
      <c r="B52" s="135" t="n"/>
      <c r="C52" s="135" t="n"/>
      <c r="D52" s="135" t="n"/>
      <c r="E52" s="135" t="n"/>
      <c r="F52" s="135" t="n"/>
      <c r="G52" s="135" t="n"/>
      <c r="H52" s="135" t="n"/>
      <c r="I52" s="135" t="n"/>
      <c r="J52" s="135" t="n"/>
      <c r="K52" s="136" t="n"/>
    </row>
    <row r="53" ht="24" customHeight="1">
      <c r="A53" s="803" t="inlineStr"/>
      <c r="B53" s="56" t="n"/>
      <c r="C53" s="56" t="n"/>
      <c r="D53" s="56" t="n"/>
      <c r="E53" s="56" t="n"/>
      <c r="F53" s="56" t="n"/>
      <c r="G53" s="56" t="n"/>
      <c r="H53" s="56" t="n"/>
      <c r="I53" s="765" t="inlineStr"/>
      <c r="J53" s="3" t="n"/>
      <c r="K53" s="3" t="n"/>
    </row>
    <row r="54" ht="24" customHeight="1">
      <c r="A54" s="118" t="inlineStr">
        <is>
          <t>师徒妻拜</t>
        </is>
      </c>
      <c r="B54" s="96" t="inlineStr">
        <is>
          <t>等级</t>
        </is>
      </c>
      <c r="C54" s="96" t="inlineStr">
        <is>
          <t>胜利</t>
        </is>
      </c>
      <c r="D54" s="311" t="inlineStr">
        <is>
          <t>经验</t>
        </is>
      </c>
      <c r="E54" s="118" t="inlineStr">
        <is>
          <t>好友boss</t>
        </is>
      </c>
      <c r="F54" s="96" t="inlineStr">
        <is>
          <t>等级</t>
        </is>
      </c>
      <c r="G54" s="96" t="inlineStr">
        <is>
          <t>胜利</t>
        </is>
      </c>
      <c r="H54" s="311" t="inlineStr">
        <is>
          <t>经验值</t>
        </is>
      </c>
    </row>
    <row r="55" ht="24" customHeight="1">
      <c r="A55" s="61" t="inlineStr">
        <is>
          <t>情侣</t>
        </is>
      </c>
      <c r="B55" s="932" t="inlineStr">
        <is>
          <t>120</t>
        </is>
      </c>
      <c r="C55" s="932" t="inlineStr">
        <is>
          <t>是</t>
        </is>
      </c>
      <c r="D55" s="207">
        <f>INT(MIN(240,@IF(C55="是",IF($B$31&gt;B55,IF($B$31-B55&lt;15,(39-$B$31+B55),24),IF(B55-$B$31&gt;5,45,(40-$B$31+B55))),16)*(1.5+@IF($B$41="是",5,0)+@IF($B$44="是",1,0)+@IF($B$40="经验双倍",1,0))+@IF($B$42="是",6,0)+@IF($B$43="是",10,0)))</f>
        <v/>
      </c>
      <c r="E55" s="80" t="inlineStr">
        <is>
          <t>斗神幻像</t>
        </is>
      </c>
      <c r="F55" s="62" t="inlineStr">
        <is>
          <t>269</t>
        </is>
      </c>
      <c r="G55" s="932" t="inlineStr">
        <is>
          <t>是</t>
        </is>
      </c>
      <c r="H55" s="207">
        <f>MIN(240,IF(G55="无",0,@IF(G55="是",IF($B$31&gt;F55,IF($B$31-F55&lt;15,(39-$B$31+F55),24),IF(F55-$B$31&gt;5,45,(40-$B$31+F55))),16)*(@IF($B$41="是",5,1)+@IF($B$44="是",1,0)+@IF($B$40="经验双倍",1,0))+@IF($B$42="是",6,0)+@IF($B$43="是",10,0)))</f>
        <v/>
      </c>
    </row>
    <row r="56" ht="24" customHeight="1">
      <c r="A56" s="85" t="inlineStr">
        <is>
          <t>师傅</t>
        </is>
      </c>
      <c r="B56" s="934" t="inlineStr">
        <is>
          <t>169</t>
        </is>
      </c>
      <c r="C56" s="934" t="inlineStr">
        <is>
          <t>否</t>
        </is>
      </c>
      <c r="D56" s="84">
        <f>INT(MIN(240,@IF(C56="是",IF($B$31&gt;B56,IF($B$31-B56&lt;15,(39-$B$31+B56),24),IF(B56-$B$31&gt;5,45,(40-$B$31+B56))),16)*(1.5+@IF($B$41="是",5,0)+@IF($B$44="是",1,0)+@IF($B$40="经验双倍",1,0))+@IF($B$42="是",6,0)+@IF($B$43="是",10,0)))</f>
        <v/>
      </c>
      <c r="E56" s="132" t="inlineStr">
        <is>
          <t>金毛鹅王</t>
        </is>
      </c>
      <c r="F56" s="86" t="inlineStr">
        <is>
          <t>69</t>
        </is>
      </c>
      <c r="G56" s="934" t="inlineStr">
        <is>
          <t>是</t>
        </is>
      </c>
      <c r="H56" s="84">
        <f>MIN(240,IF(G56="无",0,@IF(G56="是",IF($B$31&gt;F56,IF($B$31-F56&lt;15,(39-$B$31+F56),24),IF(F56-$B$31&gt;5,45,(40-$B$31+F56))),16)*(@IF($B$41="是",5,1)+@IF($B$44="是",1,0)+@IF($B$40="经验双倍",1,0))+@IF($B$42="是",6,0)+@IF($B$43="是",10,0)))</f>
        <v/>
      </c>
    </row>
    <row r="57" ht="24" customHeight="1">
      <c r="A57" s="85" t="inlineStr">
        <is>
          <t>徒弟</t>
        </is>
      </c>
      <c r="B57" s="934" t="inlineStr">
        <is>
          <t>188</t>
        </is>
      </c>
      <c r="C57" s="934" t="inlineStr">
        <is>
          <t>是</t>
        </is>
      </c>
      <c r="D57" s="84">
        <f>INT(MIN(240,@IF(C57="是",IF($B$31&gt;B57,IF($B$31-B57&lt;15,(39-$B$31+B57),24),IF(B57-$B$31&gt;5,45,(40-$B$31+B57))),16)*(1.5+@IF($B$41="是",5,0)+@IF($B$44="是",1,0)+@IF($B$40="经验双倍",1,0))+@IF($B$42="是",6,0)+@IF($B$43="是",10,0)))</f>
        <v/>
      </c>
      <c r="E57" s="132" t="inlineStr">
        <is>
          <t>乐斗程管</t>
        </is>
      </c>
      <c r="F57" s="86" t="inlineStr">
        <is>
          <t>59</t>
        </is>
      </c>
      <c r="G57" s="934" t="inlineStr">
        <is>
          <t>是</t>
        </is>
      </c>
      <c r="H57" s="84">
        <f>MIN(240,IF(G57="无",0,@IF(G57="是",IF($B$31&gt;F57,IF($B$31-F57&lt;15,(39-$B$31+F57),24),IF(F57-$B$31&gt;5,45,(40-$B$31+F57))),16)*(@IF($B$41="是",5,1)+@IF($B$44="是",1,0)+@IF($B$40="经验双倍",1,0))+@IF($B$42="是",6,0)+@IF($B$43="是",10,0)))</f>
        <v/>
      </c>
    </row>
    <row r="58" ht="24" customHeight="1">
      <c r="A58" s="85" t="inlineStr">
        <is>
          <t>徒弟</t>
        </is>
      </c>
      <c r="B58" s="934" t="inlineStr">
        <is>
          <t>183</t>
        </is>
      </c>
      <c r="C58" s="934" t="inlineStr">
        <is>
          <t>是</t>
        </is>
      </c>
      <c r="D58" s="84">
        <f>INT(MIN(240,@IF(C58="是",IF($B$31&gt;B58,IF($B$31-B58&lt;15,(39-$B$31+B58),24),IF(B58-$B$31&gt;5,45,(40-$B$31+B58))),16)*(1.5+@IF($B$41="是",5,0)+@IF($B$44="是",1,0)+@IF($B$40="经验双倍",1,0))+@IF($B$42="是",6,0)+@IF($B$43="是",10,0)))</f>
        <v/>
      </c>
      <c r="E58" s="132" t="inlineStr">
        <is>
          <t>俊猴王</t>
        </is>
      </c>
      <c r="F58" s="86" t="inlineStr">
        <is>
          <t>49</t>
        </is>
      </c>
      <c r="G58" s="934" t="inlineStr">
        <is>
          <t>是</t>
        </is>
      </c>
      <c r="H58" s="84">
        <f>MIN(240,IF(G58="无",0,@IF(G58="是",IF($B$31&gt;F58,IF($B$31-F58&lt;15,(39-$B$31+F58),24),IF(F58-$B$31&gt;5,45,(40-$B$31+F58))),16)*(@IF($B$41="是",5,1)+@IF($B$44="是",1,0)+@IF($B$40="经验双倍",1,0))+@IF($B$42="是",6,0)+@IF($B$43="是",10,0)))</f>
        <v/>
      </c>
    </row>
    <row r="59" ht="24" customHeight="1">
      <c r="A59" s="85" t="inlineStr">
        <is>
          <t>徒弟</t>
        </is>
      </c>
      <c r="B59" s="934" t="inlineStr">
        <is>
          <t>175</t>
        </is>
      </c>
      <c r="C59" s="934" t="inlineStr">
        <is>
          <t>是</t>
        </is>
      </c>
      <c r="D59" s="84">
        <f>INT(MIN(240,@IF(C59="是",IF($B$31&gt;B59,IF($B$31-B59&lt;15,(39-$B$31+B59),24),IF(B59-$B$31&gt;5,45,(40-$B$31+B59))),16)*(1.5+@IF($B$41="是",5,0)+@IF($B$44="是",1,0)+@IF($B$40="经验双倍",1,0))+@IF($B$42="是",6,0)+@IF($B$43="是",10,0)))</f>
        <v/>
      </c>
      <c r="E59" s="132" t="inlineStr">
        <is>
          <t>月敏妹妹</t>
        </is>
      </c>
      <c r="F59" s="86" t="inlineStr">
        <is>
          <t>39</t>
        </is>
      </c>
      <c r="G59" s="934" t="inlineStr">
        <is>
          <t>是</t>
        </is>
      </c>
      <c r="H59" s="84">
        <f>MIN(240,IF(G59="无",0,@IF(G59="是",IF($B$31&gt;F59,IF($B$31-F59&lt;15,(39-$B$31+F59),24),IF(F59-$B$31&gt;5,45,(40-$B$31+F59))),16)*(@IF($B$41="是",5,1)+@IF($B$44="是",1,0)+@IF($B$40="经验双倍",1,0))+@IF($B$42="是",6,0)+@IF($B$43="是",10,0)))</f>
        <v/>
      </c>
    </row>
    <row r="60" ht="24" customHeight="1">
      <c r="A60" s="85" t="inlineStr">
        <is>
          <t>结拜</t>
        </is>
      </c>
      <c r="B60" s="934" t="inlineStr">
        <is>
          <t>162</t>
        </is>
      </c>
      <c r="C60" s="934" t="inlineStr">
        <is>
          <t>是</t>
        </is>
      </c>
      <c r="D60" s="84">
        <f>INT(MIN(240,@IF(C60="是",IF($B$31&gt;B60,IF($B$31-B60&lt;15,(39-$B$31+B60),24),IF(B60-$B$31&gt;5,45,(40-$B$31+B60))),16)*(1.5+@IF($B$41="是",5,0)+@IF($B$44="是",1,0)+@IF($B$40="经验双倍",1,0))+@IF($B$42="是",6,0)+@IF($B$43="是",10,0)))</f>
        <v/>
      </c>
      <c r="E60" s="132" t="inlineStr">
        <is>
          <t>乐斗剑君</t>
        </is>
      </c>
      <c r="F60" s="86" t="inlineStr">
        <is>
          <t>29</t>
        </is>
      </c>
      <c r="G60" s="934" t="inlineStr">
        <is>
          <t>是</t>
        </is>
      </c>
      <c r="H60" s="84">
        <f>MIN(240,IF(G60="无",0,@IF(G60="是",IF($B$31&gt;F60,IF($B$31-F60&lt;15,(39-$B$31+F60),24),IF(F60-$B$31&gt;5,45,(40-$B$31+F60))),16)*(@IF($B$41="是",5,1)+@IF($B$44="是",1,0)+@IF($B$40="经验双倍",1,0))+@IF($B$42="是",6,0)+@IF($B$43="是",10,0)))</f>
        <v/>
      </c>
    </row>
    <row r="61" ht="24" customHeight="1">
      <c r="A61" s="85" t="inlineStr">
        <is>
          <t>结拜</t>
        </is>
      </c>
      <c r="B61" s="934" t="inlineStr">
        <is>
          <t>174</t>
        </is>
      </c>
      <c r="C61" s="934" t="inlineStr">
        <is>
          <t>是</t>
        </is>
      </c>
      <c r="D61" s="84">
        <f>INT(MIN(240,@IF(C61="是",IF($B$31&gt;B61,IF($B$31-B61&lt;15,(39-$B$31+B61),24),IF(B61-$B$31&gt;5,45,(40-$B$31+B61))),16)*(1.5+@IF($B$41="是",5,0)+@IF($B$44="是",1,0)+@IF($B$40="经验双倍",1,0))+@IF($B$42="是",6,0)+@IF($B$43="是",10,0)))</f>
        <v/>
      </c>
      <c r="E61" s="132" t="inlineStr">
        <is>
          <t>乐斗菜菜</t>
        </is>
      </c>
      <c r="F61" s="86" t="inlineStr">
        <is>
          <t>19</t>
        </is>
      </c>
      <c r="G61" s="934" t="inlineStr">
        <is>
          <t>是</t>
        </is>
      </c>
      <c r="H61" s="84">
        <f>MIN(240,IF(G61="无",0,@IF(G61="是",IF($B$31&gt;F61,IF($B$31-F61&lt;15,(39-$B$31+F61),24),IF(F61-$B$31&gt;5,45,(40-$B$31+F61))),16)*(@IF($B$41="是",5,1)+@IF($B$44="是",1,0)+@IF($B$40="经验双倍",1,0))+@IF($B$42="是",6,0)+@IF($B$43="是",10,0)))</f>
        <v/>
      </c>
    </row>
    <row r="62" ht="24" customHeight="1">
      <c r="A62" s="85" t="inlineStr">
        <is>
          <t>结拜</t>
        </is>
      </c>
      <c r="B62" s="934" t="inlineStr">
        <is>
          <t>179</t>
        </is>
      </c>
      <c r="C62" s="934" t="inlineStr">
        <is>
          <t>是</t>
        </is>
      </c>
      <c r="D62" s="84">
        <f>INT(MIN(240,@IF(C62="是",IF($B$31&gt;B62,IF($B$31-B62&lt;15,(39-$B$31+B62),24),IF(B62-$B$31&gt;5,45,(40-$B$31+B62))),16)*(1.5+@IF($B$41="是",5,0)+@IF($B$44="是",1,0)+@IF($B$40="经验双倍",1,0))+@IF($B$42="是",6,0)+@IF($B$43="是",10,0)))</f>
        <v/>
      </c>
      <c r="E62" s="132" t="inlineStr">
        <is>
          <t>小王子</t>
        </is>
      </c>
      <c r="F62" s="86" t="inlineStr">
        <is>
          <t>1</t>
        </is>
      </c>
      <c r="G62" s="934" t="inlineStr">
        <is>
          <t>是</t>
        </is>
      </c>
      <c r="H62" s="84">
        <f>MIN(240,IF(G62="无",0,@IF(G62="是",IF($B$31&gt;F62,IF($B$31-F62&lt;15,(39-$B$31+F62),24),IF(F62-$B$31&gt;5,45,(40-$B$31+F62))),16)*(@IF($B$41="是",5,1)+@IF($B$44="是",1,0)+@IF($B$40="经验双倍",1,0))+@IF($B$42="是",6,0)+@IF($B$43="是",10,0)))</f>
        <v/>
      </c>
    </row>
    <row r="63" ht="24" customHeight="1">
      <c r="A63" s="256" t="inlineStr">
        <is>
          <t>结拜</t>
        </is>
      </c>
      <c r="B63" s="939" t="inlineStr">
        <is>
          <t>172</t>
        </is>
      </c>
      <c r="C63" s="939" t="inlineStr">
        <is>
          <t>是</t>
        </is>
      </c>
      <c r="D63" s="224">
        <f>INT(MIN(240,@IF(C63="是",IF($B$31&gt;B63,IF($B$31-B63&lt;15,(39-$B$31+B63),24),IF(B63-$B$31&gt;5,45,(40-$B$31+B63))),16)*(1.5+@IF($B$41="是",5,0)+@IF($B$44="是",1,0)+@IF($B$40="经验双倍",1,0))+@IF($B$42="是",6,0)+@IF($B$43="是",10,0)))</f>
        <v/>
      </c>
      <c r="E63" s="138" t="inlineStr">
        <is>
          <t>心魔</t>
        </is>
      </c>
      <c r="F63" s="139">
        <f>B31</f>
        <v/>
      </c>
      <c r="G63" s="939" t="inlineStr">
        <is>
          <t>是</t>
        </is>
      </c>
      <c r="H63" s="224">
        <f>MIN(240,IF(G63="无",0,@IF(G63="是",IF($B$31&gt;F63,IF($B$31-F63&lt;15,(39-$B$31+F63),24),IF(F63-$B$31&gt;5,45,(40-$B$31+F63))),16)*(@IF($B$41="是",5,1)+@IF($B$44="是",1,0)+@IF($B$40="经验双倍",1,0))+@IF($B$42="是",6,0)+@IF($B$43="是",10,0)))</f>
        <v/>
      </c>
    </row>
  </sheetData>
  <mergeCells count="28">
    <mergeCell ref="A48:K48"/>
    <mergeCell ref="A49:K49"/>
    <mergeCell ref="A51:K51"/>
    <mergeCell ref="E41:H41"/>
    <mergeCell ref="E32:H32"/>
    <mergeCell ref="A45:K45"/>
    <mergeCell ref="E37:H37"/>
    <mergeCell ref="E43:H43"/>
    <mergeCell ref="A46:K46"/>
    <mergeCell ref="E33:H33"/>
    <mergeCell ref="E42:H42"/>
    <mergeCell ref="A27:K27"/>
    <mergeCell ref="A50:K50"/>
    <mergeCell ref="E39:H39"/>
    <mergeCell ref="E35:H35"/>
    <mergeCell ref="I53:K63"/>
    <mergeCell ref="E38:H38"/>
    <mergeCell ref="E44:H44"/>
    <mergeCell ref="E29:H29"/>
    <mergeCell ref="A47:K47"/>
    <mergeCell ref="E28:H28"/>
    <mergeCell ref="E40:H40"/>
    <mergeCell ref="A53:H53"/>
    <mergeCell ref="E31:H31"/>
    <mergeCell ref="E34:H34"/>
    <mergeCell ref="E30:H30"/>
    <mergeCell ref="A52:K52"/>
    <mergeCell ref="E36:H36"/>
  </mergeCells>
  <hyperlinks>
    <hyperlink xmlns:r="http://schemas.openxmlformats.org/officeDocument/2006/relationships" ref="A1"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38"/>
  <sheetViews>
    <sheetView workbookViewId="0">
      <pane ySplit="1" topLeftCell="A2" activePane="bottomLeft" state="frozen"/>
      <selection pane="bottomLef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s>
  <sheetData>
    <row r="1" ht="24" customHeight="1">
      <c r="A1" s="1101" t="inlineStr">
        <is>
          <t>时间</t>
        </is>
      </c>
      <c r="B1" s="118" t="inlineStr">
        <is>
          <t>1月</t>
        </is>
      </c>
      <c r="C1" s="670" t="inlineStr">
        <is>
          <t>2月</t>
        </is>
      </c>
      <c r="D1" s="670" t="inlineStr">
        <is>
          <t>3月</t>
        </is>
      </c>
      <c r="E1" s="670" t="inlineStr">
        <is>
          <t>4月</t>
        </is>
      </c>
      <c r="F1" s="670" t="inlineStr">
        <is>
          <t>5月</t>
        </is>
      </c>
      <c r="G1" s="670" t="inlineStr">
        <is>
          <t>6月</t>
        </is>
      </c>
      <c r="H1" s="670" t="inlineStr">
        <is>
          <t>7月</t>
        </is>
      </c>
      <c r="I1" s="670" t="inlineStr">
        <is>
          <t>8月</t>
        </is>
      </c>
      <c r="J1" s="670" t="inlineStr">
        <is>
          <t>9月</t>
        </is>
      </c>
      <c r="K1" s="670" t="inlineStr">
        <is>
          <t>10月</t>
        </is>
      </c>
      <c r="L1" s="670" t="inlineStr">
        <is>
          <t>11月</t>
        </is>
      </c>
      <c r="M1" s="701" t="inlineStr">
        <is>
          <t>12月</t>
        </is>
      </c>
    </row>
    <row r="2" ht="24" customHeight="1">
      <c r="A2" s="734" t="inlineStr">
        <is>
          <t>2010年</t>
        </is>
      </c>
      <c r="B2" s="1587" t="inlineStr">
        <is>
          <t>内测</t>
        </is>
      </c>
      <c r="C2" s="1588" t="inlineStr">
        <is>
          <t>x</t>
        </is>
      </c>
      <c r="D2" s="1588" t="inlineStr">
        <is>
          <t>x</t>
        </is>
      </c>
      <c r="E2" s="1588" t="inlineStr">
        <is>
          <t>x</t>
        </is>
      </c>
      <c r="F2" s="1589" t="inlineStr">
        <is>
          <t>x</t>
        </is>
      </c>
      <c r="G2" s="1590" t="inlineStr">
        <is>
          <t>公测</t>
        </is>
      </c>
      <c r="H2" s="1591" t="inlineStr">
        <is>
          <t>x</t>
        </is>
      </c>
      <c r="I2" s="1588" t="inlineStr">
        <is>
          <t>x</t>
        </is>
      </c>
      <c r="J2" s="1588" t="inlineStr">
        <is>
          <t>x</t>
        </is>
      </c>
      <c r="K2" s="1588" t="inlineStr">
        <is>
          <t>x</t>
        </is>
      </c>
      <c r="L2" s="1588" t="inlineStr">
        <is>
          <t>x</t>
        </is>
      </c>
      <c r="M2" s="1592" t="inlineStr">
        <is>
          <t>x</t>
        </is>
      </c>
    </row>
    <row r="3" ht="24" customHeight="1">
      <c r="A3" s="16" t="n"/>
      <c r="C3" s="1124" t="n"/>
      <c r="D3" s="1124" t="n"/>
      <c r="E3" s="1124" t="n"/>
      <c r="F3" s="535" t="n"/>
      <c r="H3" s="534" t="n"/>
      <c r="I3" s="1124" t="n"/>
      <c r="J3" s="1124" t="n"/>
      <c r="K3" s="1124" t="n"/>
      <c r="L3" s="1124" t="n"/>
      <c r="M3" s="597" t="n"/>
    </row>
    <row r="4" ht="24" customHeight="1">
      <c r="A4" s="735" t="inlineStr">
        <is>
          <t>2011年</t>
        </is>
      </c>
      <c r="B4" s="674" t="inlineStr">
        <is>
          <t>武器入魂</t>
        </is>
      </c>
      <c r="C4" s="1593" t="inlineStr">
        <is>
          <t>x</t>
        </is>
      </c>
      <c r="D4" s="1154" t="inlineStr">
        <is>
          <t>侠侣</t>
        </is>
      </c>
      <c r="E4" s="1593" t="inlineStr">
        <is>
          <t>x</t>
        </is>
      </c>
      <c r="F4" s="1594" t="inlineStr">
        <is>
          <t>x</t>
        </is>
      </c>
      <c r="G4" s="743" t="inlineStr">
        <is>
          <t>抢地盘</t>
        </is>
      </c>
      <c r="H4" s="1595" t="inlineStr">
        <is>
          <t>x</t>
        </is>
      </c>
      <c r="I4" s="733" t="inlineStr">
        <is>
          <t>日常任务</t>
        </is>
      </c>
      <c r="J4" s="1596" t="inlineStr">
        <is>
          <t>7级魂珠</t>
        </is>
      </c>
      <c r="K4" s="1597" t="inlineStr">
        <is>
          <t>x</t>
        </is>
      </c>
      <c r="L4" s="1154" t="inlineStr">
        <is>
          <t>帮派修炼</t>
        </is>
      </c>
      <c r="M4" s="837" t="inlineStr">
        <is>
          <t>帮派战争</t>
        </is>
      </c>
    </row>
    <row r="5" ht="24" customHeight="1">
      <c r="A5" s="16" t="n"/>
      <c r="B5" s="668" t="inlineStr">
        <is>
          <t>武林大会</t>
        </is>
      </c>
      <c r="F5" s="1598" t="n"/>
      <c r="H5" s="534" t="n"/>
      <c r="K5" s="320" t="n"/>
      <c r="M5" s="1599" t="inlineStr">
        <is>
          <t>结拜</t>
        </is>
      </c>
    </row>
    <row r="6" ht="24" customHeight="1">
      <c r="A6" s="735" t="inlineStr">
        <is>
          <t>2012年</t>
        </is>
      </c>
      <c r="B6" s="674" t="inlineStr">
        <is>
          <t>斗神塔</t>
        </is>
      </c>
      <c r="C6" s="1597" t="inlineStr">
        <is>
          <t>x</t>
        </is>
      </c>
      <c r="D6" s="1154" t="inlineStr">
        <is>
          <t>历练</t>
        </is>
      </c>
      <c r="E6" s="1600" t="inlineStr">
        <is>
          <t>x</t>
        </is>
      </c>
      <c r="F6" s="1154" t="inlineStr">
        <is>
          <t>佣兵</t>
        </is>
      </c>
      <c r="G6" s="1593" t="inlineStr">
        <is>
          <t>x</t>
        </is>
      </c>
      <c r="H6" s="1596" t="inlineStr">
        <is>
          <t>8级帮技</t>
        </is>
      </c>
      <c r="I6" s="1596" t="inlineStr">
        <is>
          <t>血灵魂珠</t>
        </is>
      </c>
      <c r="J6" s="1601" t="inlineStr">
        <is>
          <t>乐斗达人</t>
        </is>
      </c>
      <c r="K6" s="1597" t="inlineStr">
        <is>
          <t>x</t>
        </is>
      </c>
      <c r="L6" s="1154" t="inlineStr">
        <is>
          <t>侠侣争霸</t>
        </is>
      </c>
      <c r="M6" s="837" t="inlineStr">
        <is>
          <t>经脉</t>
        </is>
      </c>
    </row>
    <row r="7" ht="24" customHeight="1">
      <c r="A7" s="16" t="n"/>
      <c r="C7" s="320" t="n"/>
      <c r="E7" s="534" t="n"/>
      <c r="F7" s="1167" t="inlineStr">
        <is>
          <t>分享</t>
        </is>
      </c>
      <c r="I7" s="1602" t="inlineStr">
        <is>
          <t>月影魂珠</t>
        </is>
      </c>
      <c r="K7" s="320" t="n"/>
      <c r="M7" s="1603" t="inlineStr">
        <is>
          <t>活跃度</t>
        </is>
      </c>
    </row>
    <row r="8" ht="24" customHeight="1">
      <c r="A8" s="735" t="inlineStr">
        <is>
          <t>2013年</t>
        </is>
      </c>
      <c r="B8" s="1604" t="inlineStr">
        <is>
          <t>x</t>
        </is>
      </c>
      <c r="C8" s="1605" t="inlineStr">
        <is>
          <t>x</t>
        </is>
      </c>
      <c r="D8" s="1154" t="inlineStr">
        <is>
          <t>许愿</t>
        </is>
      </c>
      <c r="E8" s="743" t="inlineStr">
        <is>
          <t>钱庄</t>
        </is>
      </c>
      <c r="F8" s="1605" t="inlineStr">
        <is>
          <t>x</t>
        </is>
      </c>
      <c r="G8" s="1605" t="inlineStr">
        <is>
          <t>x</t>
        </is>
      </c>
      <c r="H8" s="1605" t="inlineStr">
        <is>
          <t>x</t>
        </is>
      </c>
      <c r="I8" s="1605" t="inlineStr">
        <is>
          <t>x</t>
        </is>
      </c>
      <c r="J8" s="1605" t="inlineStr">
        <is>
          <t>x</t>
        </is>
      </c>
      <c r="K8" s="1605" t="inlineStr">
        <is>
          <t>x</t>
        </is>
      </c>
      <c r="L8" s="1154" t="inlineStr">
        <is>
          <t>佣兵助阵</t>
        </is>
      </c>
      <c r="M8" s="837" t="inlineStr">
        <is>
          <t>五行</t>
        </is>
      </c>
    </row>
    <row r="9" ht="24" customHeight="1">
      <c r="A9" s="16" t="n"/>
      <c r="B9" s="553" t="n"/>
      <c r="C9" s="1124" t="n"/>
      <c r="E9" s="743" t="inlineStr">
        <is>
          <t>重出江湖</t>
        </is>
      </c>
      <c r="F9" s="1124" t="n"/>
      <c r="G9" s="1124" t="n"/>
      <c r="H9" s="1124" t="n"/>
      <c r="I9" s="1124" t="n"/>
      <c r="J9" s="1124" t="n"/>
      <c r="K9" s="1124" t="n"/>
      <c r="M9" s="1603" t="inlineStr">
        <is>
          <t>巅峰之战</t>
        </is>
      </c>
    </row>
    <row r="10" ht="24" customHeight="1">
      <c r="A10" s="735" t="inlineStr">
        <is>
          <t>2014年</t>
        </is>
      </c>
      <c r="B10" s="1604" t="inlineStr">
        <is>
          <t>x</t>
        </is>
      </c>
      <c r="C10" s="1605" t="inlineStr">
        <is>
          <t>x</t>
        </is>
      </c>
      <c r="D10" s="1154" t="inlineStr">
        <is>
          <t>十二宫</t>
        </is>
      </c>
      <c r="E10" s="1596" t="inlineStr">
        <is>
          <t>铁砂掌</t>
        </is>
      </c>
      <c r="F10" s="1596" t="inlineStr">
        <is>
          <t>教主魂珠</t>
        </is>
      </c>
      <c r="G10" s="1154" t="inlineStr">
        <is>
          <t>兵法研习</t>
        </is>
      </c>
      <c r="H10" s="1596" t="inlineStr">
        <is>
          <t>9级帮技</t>
        </is>
      </c>
      <c r="I10" s="1154" t="inlineStr">
        <is>
          <t>镖行天下</t>
        </is>
      </c>
      <c r="J10" s="1154" t="inlineStr">
        <is>
          <t>神装</t>
        </is>
      </c>
      <c r="K10" s="1596" t="inlineStr">
        <is>
          <t>紫霞秘籍</t>
        </is>
      </c>
      <c r="L10" s="1596" t="inlineStr">
        <is>
          <t>神羽</t>
        </is>
      </c>
      <c r="M10" s="1606" t="inlineStr">
        <is>
          <t>x</t>
        </is>
      </c>
    </row>
    <row r="11" ht="24" customHeight="1">
      <c r="A11" s="16" t="n"/>
      <c r="B11" s="553" t="n"/>
      <c r="C11" s="1124" t="n"/>
      <c r="E11" s="1602" t="inlineStr">
        <is>
          <t>真元护体</t>
        </is>
      </c>
      <c r="G11" s="1167" t="inlineStr">
        <is>
          <t>结拜赛</t>
        </is>
      </c>
      <c r="J11" s="1167" t="inlineStr">
        <is>
          <t>竞技场</t>
        </is>
      </c>
      <c r="K11" s="1602" t="inlineStr">
        <is>
          <t>逍遥心法</t>
        </is>
      </c>
      <c r="L11" s="1167" t="inlineStr">
        <is>
          <t>帮派踢馆</t>
        </is>
      </c>
      <c r="M11" s="416" t="n"/>
    </row>
    <row r="12" ht="24" customHeight="1">
      <c r="A12" s="735" t="inlineStr">
        <is>
          <t>2015年</t>
        </is>
      </c>
      <c r="B12" s="1607" t="inlineStr">
        <is>
          <t>神兽神饰</t>
        </is>
      </c>
      <c r="C12" s="1608" t="inlineStr">
        <is>
          <t>x</t>
        </is>
      </c>
      <c r="D12" s="1596" t="inlineStr">
        <is>
          <t>神履</t>
        </is>
      </c>
      <c r="E12" s="1608" t="inlineStr">
        <is>
          <t>x</t>
        </is>
      </c>
      <c r="F12" s="1154" t="inlineStr">
        <is>
          <t>武器专精</t>
        </is>
      </c>
      <c r="G12" s="1596" t="inlineStr">
        <is>
          <t>武穆遗书</t>
        </is>
      </c>
      <c r="H12" s="1608" t="inlineStr">
        <is>
          <t>x</t>
        </is>
      </c>
      <c r="I12" s="1596" t="inlineStr">
        <is>
          <t>大型专精</t>
        </is>
      </c>
      <c r="J12" s="1154" t="inlineStr">
        <is>
          <t>星盘镶嵌</t>
        </is>
      </c>
      <c r="K12" s="1608" t="inlineStr">
        <is>
          <t>x</t>
        </is>
      </c>
      <c r="L12" s="1596" t="inlineStr">
        <is>
          <t>10级帮技</t>
        </is>
      </c>
      <c r="M12" s="1606" t="inlineStr">
        <is>
          <t>内力融合</t>
        </is>
      </c>
    </row>
    <row r="13" ht="24" customHeight="1">
      <c r="A13" s="16" t="n"/>
      <c r="B13" s="668" t="inlineStr">
        <is>
          <t>粮草掠夺</t>
        </is>
      </c>
      <c r="D13" s="1167" t="inlineStr">
        <is>
          <t>矿洞</t>
        </is>
      </c>
      <c r="G13" s="1602" t="inlineStr">
        <is>
          <t>小中专精</t>
        </is>
      </c>
      <c r="I13" s="1167" t="inlineStr">
        <is>
          <t>徽章馆</t>
        </is>
      </c>
      <c r="M13" s="1603" t="inlineStr">
        <is>
          <t>缥缈幻境</t>
        </is>
      </c>
    </row>
    <row r="14" ht="24" customHeight="1">
      <c r="A14" s="735" t="inlineStr">
        <is>
          <t>2016年</t>
        </is>
      </c>
      <c r="B14" s="674" t="inlineStr">
        <is>
          <t>铭刻</t>
        </is>
      </c>
      <c r="C14" s="1154" t="inlineStr">
        <is>
          <t>武器充能</t>
        </is>
      </c>
      <c r="D14" s="1154" t="inlineStr">
        <is>
          <t>武器觉醒</t>
        </is>
      </c>
      <c r="E14" s="1154" t="inlineStr">
        <is>
          <t>每日宝箱</t>
        </is>
      </c>
      <c r="F14" s="1154" t="inlineStr">
        <is>
          <t>门派</t>
        </is>
      </c>
      <c r="G14" s="1596" t="inlineStr">
        <is>
          <t>丐帮</t>
        </is>
      </c>
      <c r="H14" s="1596" t="inlineStr">
        <is>
          <t>神装套装</t>
        </is>
      </c>
      <c r="I14" s="1596" t="inlineStr">
        <is>
          <t>武当</t>
        </is>
      </c>
      <c r="J14" s="1154" t="inlineStr">
        <is>
          <t>奥义</t>
        </is>
      </c>
      <c r="K14" s="1596" t="inlineStr">
        <is>
          <t>白虎奥义</t>
        </is>
      </c>
      <c r="L14" s="1596" t="inlineStr">
        <is>
          <t>朱雀奥义</t>
        </is>
      </c>
      <c r="M14" s="1606" t="inlineStr">
        <is>
          <t>玄武奥义</t>
        </is>
      </c>
    </row>
    <row r="15" ht="24" customHeight="1">
      <c r="A15" s="16" t="n"/>
      <c r="B15" s="668" t="inlineStr">
        <is>
          <t>群雄逐鹿</t>
        </is>
      </c>
      <c r="D15" s="1601" t="inlineStr">
        <is>
          <t>画卷迷踪</t>
        </is>
      </c>
      <c r="H15" s="1167" t="inlineStr">
        <is>
          <t>邀请赛</t>
        </is>
      </c>
      <c r="J15" s="1167" t="inlineStr">
        <is>
          <t>帮派祭坛</t>
        </is>
      </c>
      <c r="K15" s="1602" t="inlineStr">
        <is>
          <t>明教</t>
        </is>
      </c>
      <c r="L15" s="1167" t="inlineStr">
        <is>
          <t>生日</t>
        </is>
      </c>
    </row>
    <row r="16" ht="24" customHeight="1">
      <c r="A16" s="735" t="inlineStr">
        <is>
          <t>2017年</t>
        </is>
      </c>
      <c r="B16" s="736" t="inlineStr">
        <is>
          <t>元婴</t>
        </is>
      </c>
      <c r="C16" s="1605" t="inlineStr">
        <is>
          <t>x</t>
        </is>
      </c>
      <c r="D16" s="1605" t="inlineStr">
        <is>
          <t>x</t>
        </is>
      </c>
      <c r="E16" s="1609" t="inlineStr">
        <is>
          <t>x</t>
        </is>
      </c>
      <c r="F16" s="1605" t="inlineStr">
        <is>
          <t>x</t>
        </is>
      </c>
      <c r="G16" s="1153" t="inlineStr">
        <is>
          <t>神魔录</t>
        </is>
      </c>
      <c r="H16" s="1596" t="inlineStr">
        <is>
          <t>狂暴神愈</t>
        </is>
      </c>
      <c r="I16" s="1154" t="inlineStr">
        <is>
          <t>帮派商会</t>
        </is>
      </c>
      <c r="J16" s="1596" t="inlineStr">
        <is>
          <t>佣兵改版</t>
        </is>
      </c>
      <c r="K16" s="1596" t="inlineStr">
        <is>
          <t>河图洛书</t>
        </is>
      </c>
      <c r="L16" s="1605" t="inlineStr">
        <is>
          <t>x</t>
        </is>
      </c>
      <c r="M16" s="1610" t="inlineStr">
        <is>
          <t>x</t>
        </is>
      </c>
    </row>
    <row r="17" ht="24" customHeight="1">
      <c r="A17" s="16" t="n"/>
      <c r="B17" s="1165" t="inlineStr">
        <is>
          <t>六门会武</t>
        </is>
      </c>
      <c r="C17" s="1124" t="n"/>
      <c r="D17" s="1124" t="n"/>
      <c r="E17" s="535" t="n"/>
      <c r="F17" s="1124" t="n"/>
      <c r="G17" s="1166" t="inlineStr">
        <is>
          <t>问鼎天下</t>
        </is>
      </c>
      <c r="H17" s="1167" t="inlineStr">
        <is>
          <t>梦想之旅</t>
        </is>
      </c>
      <c r="L17" s="1124" t="n"/>
      <c r="M17" s="597" t="n"/>
    </row>
    <row r="18" ht="24" customHeight="1">
      <c r="A18" s="735" t="inlineStr">
        <is>
          <t>2018年</t>
        </is>
      </c>
      <c r="B18" s="736" t="inlineStr">
        <is>
          <t>神匠坊</t>
        </is>
      </c>
      <c r="C18" s="1605" t="inlineStr">
        <is>
          <t>x</t>
        </is>
      </c>
      <c r="D18" s="1605" t="inlineStr">
        <is>
          <t>x</t>
        </is>
      </c>
      <c r="E18" s="1605" t="inlineStr">
        <is>
          <t>x</t>
        </is>
      </c>
      <c r="F18" s="1153" t="inlineStr">
        <is>
          <t>斗技</t>
        </is>
      </c>
      <c r="G18" s="1596" t="inlineStr">
        <is>
          <t>易经八卦</t>
        </is>
      </c>
      <c r="H18" s="733" t="inlineStr">
        <is>
          <t>邪神秘宝</t>
        </is>
      </c>
      <c r="I18" s="1605" t="inlineStr">
        <is>
          <t>x</t>
        </is>
      </c>
      <c r="J18" s="1153" t="inlineStr">
        <is>
          <t>神将录</t>
        </is>
      </c>
      <c r="K18" s="1596" t="inlineStr">
        <is>
          <t>神将招募</t>
        </is>
      </c>
      <c r="L18" s="1605" t="inlineStr">
        <is>
          <t>x</t>
        </is>
      </c>
      <c r="M18" s="1610" t="inlineStr">
        <is>
          <t>x</t>
        </is>
      </c>
    </row>
    <row r="19" ht="24" customHeight="1">
      <c r="A19" s="16" t="n"/>
      <c r="B19" s="1165" t="inlineStr">
        <is>
          <t>帮派远征</t>
        </is>
      </c>
      <c r="C19" s="1124" t="n"/>
      <c r="D19" s="1124" t="n"/>
      <c r="E19" s="1124" t="n"/>
      <c r="F19" s="1166" t="inlineStr">
        <is>
          <t>黄金联赛</t>
        </is>
      </c>
      <c r="I19" s="1124" t="n"/>
      <c r="J19" s="1166" t="inlineStr">
        <is>
          <t>佣兵派遣</t>
        </is>
      </c>
      <c r="L19" s="1124" t="n"/>
      <c r="M19" s="597" t="n"/>
    </row>
    <row r="20" ht="24" customHeight="1">
      <c r="A20" s="735" t="inlineStr">
        <is>
          <t>2019年</t>
        </is>
      </c>
      <c r="B20" s="1607" t="inlineStr">
        <is>
          <t>元婴飞仙</t>
        </is>
      </c>
      <c r="C20" s="1596" t="inlineStr">
        <is>
          <t>6阶神魔</t>
        </is>
      </c>
      <c r="D20" s="1605" t="inlineStr">
        <is>
          <t>x</t>
        </is>
      </c>
      <c r="E20" s="1596" t="inlineStr">
        <is>
          <t>15级经脉</t>
        </is>
      </c>
      <c r="F20" s="1154" t="inlineStr">
        <is>
          <t>称号</t>
        </is>
      </c>
      <c r="G20" s="1154" t="inlineStr">
        <is>
          <t>全民乱斗</t>
        </is>
      </c>
      <c r="H20" s="1596" t="inlineStr">
        <is>
          <t>15级铭刻</t>
        </is>
      </c>
      <c r="I20" s="1605" t="inlineStr">
        <is>
          <t>x</t>
        </is>
      </c>
      <c r="J20" s="1168" t="inlineStr">
        <is>
          <t>侠士客栈</t>
        </is>
      </c>
      <c r="K20" s="1605" t="inlineStr">
        <is>
          <t>x</t>
        </is>
      </c>
      <c r="L20" s="1597" t="inlineStr">
        <is>
          <t>x</t>
        </is>
      </c>
      <c r="M20" s="1610" t="inlineStr">
        <is>
          <t>x</t>
        </is>
      </c>
    </row>
    <row r="21" ht="24" customHeight="1">
      <c r="A21" s="16" t="n"/>
      <c r="B21" s="668" t="inlineStr">
        <is>
          <t>武林盟主</t>
        </is>
      </c>
      <c r="D21" s="1124" t="n"/>
      <c r="I21" s="1124" t="n"/>
      <c r="K21" s="1124" t="n"/>
      <c r="L21" s="320" t="n"/>
      <c r="M21" s="597" t="n"/>
    </row>
    <row r="22" ht="24" customHeight="1">
      <c r="A22" s="735" t="inlineStr">
        <is>
          <t>2020年</t>
        </is>
      </c>
      <c r="B22" s="736" t="inlineStr">
        <is>
          <t>笑傲群侠</t>
        </is>
      </c>
      <c r="C22" s="1605" t="inlineStr">
        <is>
          <t>x</t>
        </is>
      </c>
      <c r="D22" s="1605" t="inlineStr">
        <is>
          <t>x</t>
        </is>
      </c>
      <c r="E22" s="1605" t="inlineStr">
        <is>
          <t>x</t>
        </is>
      </c>
      <c r="F22" s="1605" t="inlineStr">
        <is>
          <t>x</t>
        </is>
      </c>
      <c r="G22" s="1168" t="inlineStr">
        <is>
          <t>封印</t>
        </is>
      </c>
      <c r="H22" s="1605" t="inlineStr">
        <is>
          <t>x</t>
        </is>
      </c>
      <c r="I22" s="1596" t="inlineStr">
        <is>
          <t>中型封印</t>
        </is>
      </c>
      <c r="J22" s="1605" t="inlineStr">
        <is>
          <t>x</t>
        </is>
      </c>
      <c r="K22" s="1596" t="inlineStr">
        <is>
          <t>小型封印</t>
        </is>
      </c>
      <c r="L22" s="1605" t="inlineStr">
        <is>
          <t>x</t>
        </is>
      </c>
      <c r="M22" s="1610" t="inlineStr">
        <is>
          <t>x</t>
        </is>
      </c>
    </row>
    <row r="23" ht="24" customHeight="1">
      <c r="A23" s="16" t="n"/>
      <c r="C23" s="1124" t="n"/>
      <c r="D23" s="1124" t="n"/>
      <c r="E23" s="1124" t="n"/>
      <c r="F23" s="1124" t="n"/>
      <c r="G23" s="1611" t="inlineStr">
        <is>
          <t>江湖长梦</t>
        </is>
      </c>
      <c r="H23" s="1124" t="n"/>
      <c r="J23" s="1124" t="n"/>
      <c r="K23" s="1612" t="inlineStr">
        <is>
          <t>铁匠铺</t>
        </is>
      </c>
      <c r="L23" s="1124" t="n"/>
      <c r="M23" s="597" t="n"/>
    </row>
    <row r="24" ht="24" customHeight="1">
      <c r="A24" s="735" t="inlineStr">
        <is>
          <t>2021年</t>
        </is>
      </c>
      <c r="B24" s="1604" t="inlineStr">
        <is>
          <t>x</t>
        </is>
      </c>
      <c r="C24" s="1596" t="inlineStr">
        <is>
          <t>投掷封印</t>
        </is>
      </c>
      <c r="D24" s="1596" t="inlineStr">
        <is>
          <t>帮派印记</t>
        </is>
      </c>
      <c r="E24" s="1605" t="inlineStr">
        <is>
          <t>x</t>
        </is>
      </c>
      <c r="F24" s="1596" t="inlineStr">
        <is>
          <t>11级帮称号</t>
        </is>
      </c>
      <c r="G24" s="733" t="inlineStr">
        <is>
          <t>仙武修真</t>
        </is>
      </c>
      <c r="H24" s="1609" t="inlineStr">
        <is>
          <t>x</t>
        </is>
      </c>
      <c r="I24" s="1605" t="inlineStr">
        <is>
          <t>x</t>
        </is>
      </c>
      <c r="J24" s="1597" t="inlineStr">
        <is>
          <t>x</t>
        </is>
      </c>
      <c r="K24" s="1168" t="inlineStr">
        <is>
          <t>飞升作战</t>
        </is>
      </c>
      <c r="L24" s="1605" t="inlineStr">
        <is>
          <t>x</t>
        </is>
      </c>
      <c r="M24" s="1610" t="inlineStr">
        <is>
          <t>x</t>
        </is>
      </c>
    </row>
    <row r="25" ht="24" customHeight="1">
      <c r="A25" s="16" t="n"/>
      <c r="B25" s="553" t="n"/>
      <c r="E25" s="1124" t="n"/>
      <c r="G25" s="1220" t="inlineStr">
        <is>
          <t>乐斗黄历</t>
        </is>
      </c>
      <c r="H25" s="535" t="n"/>
      <c r="I25" s="1124" t="n"/>
      <c r="J25" s="320" t="n"/>
      <c r="K25" s="1611" t="inlineStr">
        <is>
          <t>荣耀成就</t>
        </is>
      </c>
      <c r="L25" s="1124" t="n"/>
      <c r="M25" s="597" t="n"/>
    </row>
    <row r="26" ht="24" customHeight="1">
      <c r="A26" s="735" t="inlineStr">
        <is>
          <t>2022年</t>
        </is>
      </c>
      <c r="B26" s="1613" t="inlineStr">
        <is>
          <t>x</t>
        </is>
      </c>
      <c r="C26" s="1605" t="inlineStr">
        <is>
          <t>x</t>
        </is>
      </c>
      <c r="D26" s="1605" t="inlineStr">
        <is>
          <t>x</t>
        </is>
      </c>
      <c r="E26" s="1605" t="inlineStr">
        <is>
          <t>x</t>
        </is>
      </c>
      <c r="F26" s="1605" t="inlineStr">
        <is>
          <t>x</t>
        </is>
      </c>
      <c r="G26" s="1596" t="inlineStr">
        <is>
          <t>魅影舞步</t>
        </is>
      </c>
      <c r="H26" s="1605" t="inlineStr">
        <is>
          <t>x</t>
        </is>
      </c>
      <c r="I26" s="1605" t="inlineStr">
        <is>
          <t>x</t>
        </is>
      </c>
      <c r="J26" s="1596" t="inlineStr">
        <is>
          <t>黄帝内经</t>
        </is>
      </c>
      <c r="K26" s="1605" t="inlineStr">
        <is>
          <t>x</t>
        </is>
      </c>
      <c r="L26" s="1597" t="inlineStr">
        <is>
          <t>x</t>
        </is>
      </c>
      <c r="M26" s="1610" t="inlineStr">
        <is>
          <t>x</t>
        </is>
      </c>
    </row>
    <row r="27" ht="24" customHeight="1">
      <c r="A27" s="16" t="n"/>
      <c r="B27" s="16" t="n"/>
      <c r="C27" s="1124" t="n"/>
      <c r="D27" s="1124" t="n"/>
      <c r="E27" s="1124" t="n"/>
      <c r="F27" s="1124" t="n"/>
      <c r="G27" s="1611" t="inlineStr">
        <is>
          <t>深渊之潮</t>
        </is>
      </c>
      <c r="H27" s="1124" t="n"/>
      <c r="I27" s="1124" t="n"/>
      <c r="K27" s="1124" t="n"/>
      <c r="L27" s="320" t="n"/>
      <c r="M27" s="597" t="n"/>
    </row>
    <row r="28" ht="24" customHeight="1">
      <c r="A28" s="735" t="inlineStr">
        <is>
          <t>2023年</t>
        </is>
      </c>
      <c r="B28" s="736" t="inlineStr">
        <is>
          <t>华山论剑</t>
        </is>
      </c>
      <c r="C28" s="1605" t="inlineStr">
        <is>
          <t>x</t>
        </is>
      </c>
      <c r="D28" s="1605" t="inlineStr">
        <is>
          <t>x</t>
        </is>
      </c>
      <c r="E28" s="1605" t="inlineStr">
        <is>
          <t>x</t>
        </is>
      </c>
      <c r="F28" s="1605" t="inlineStr">
        <is>
          <t>x</t>
        </is>
      </c>
      <c r="G28" s="1168" t="inlineStr">
        <is>
          <t>器魂附魔</t>
        </is>
      </c>
      <c r="H28" s="1605" t="inlineStr">
        <is>
          <t>x</t>
        </is>
      </c>
      <c r="I28" s="1614" t="inlineStr">
        <is>
          <t>头像外观</t>
        </is>
      </c>
      <c r="J28" s="1596" t="inlineStr">
        <is>
          <t>群侠五侠士</t>
        </is>
      </c>
      <c r="K28" s="1596" t="inlineStr">
        <is>
          <t>飞升双排</t>
        </is>
      </c>
      <c r="L28" s="1605" t="inlineStr">
        <is>
          <t>x</t>
        </is>
      </c>
      <c r="M28" s="1610" t="inlineStr">
        <is>
          <t>x</t>
        </is>
      </c>
    </row>
    <row r="29" ht="24" customHeight="1">
      <c r="A29" s="16" t="n"/>
      <c r="C29" s="1124" t="n"/>
      <c r="D29" s="1124" t="n"/>
      <c r="E29" s="1124" t="n"/>
      <c r="F29" s="1124" t="n"/>
      <c r="H29" s="1124" t="n"/>
      <c r="L29" s="1124" t="n"/>
      <c r="M29" s="597" t="n"/>
    </row>
    <row r="30" ht="24" customHeight="1">
      <c r="A30" s="735" t="inlineStr">
        <is>
          <t>2024年</t>
        </is>
      </c>
      <c r="B30" s="1604" t="inlineStr">
        <is>
          <t>x</t>
        </is>
      </c>
      <c r="C30" s="743" t="inlineStr">
        <is>
          <t>侠客岛</t>
        </is>
      </c>
      <c r="D30" s="1605" t="inlineStr">
        <is>
          <t>x</t>
        </is>
      </c>
      <c r="E30" s="1605" t="inlineStr">
        <is>
          <t>x</t>
        </is>
      </c>
      <c r="F30" s="1605" t="inlineStr">
        <is>
          <t>x</t>
        </is>
      </c>
      <c r="G30" s="1168" t="inlineStr">
        <is>
          <t>时空遗迹</t>
        </is>
      </c>
      <c r="H30" s="1609" t="inlineStr">
        <is>
          <t>x</t>
        </is>
      </c>
      <c r="I30" s="1615" t="inlineStr">
        <is>
          <t>x</t>
        </is>
      </c>
      <c r="J30" s="1605" t="inlineStr">
        <is>
          <t>x</t>
        </is>
      </c>
      <c r="K30" s="1596" t="inlineStr">
        <is>
          <t>遗迹征伐</t>
        </is>
      </c>
      <c r="L30" s="1616" t="inlineStr">
        <is>
          <t>x</t>
        </is>
      </c>
      <c r="M30" s="1610" t="inlineStr">
        <is>
          <t>x</t>
        </is>
      </c>
    </row>
    <row r="31" ht="24" customHeight="1">
      <c r="A31" s="16" t="n"/>
      <c r="B31" s="553" t="n"/>
      <c r="D31" s="1124" t="n"/>
      <c r="E31" s="1124" t="n"/>
      <c r="F31" s="1124" t="n"/>
      <c r="H31" s="535" t="n"/>
      <c r="I31" s="534" t="n"/>
      <c r="J31" s="1124" t="n"/>
      <c r="L31" s="535" t="n"/>
      <c r="M31" s="597" t="n"/>
    </row>
    <row r="32" ht="24" customHeight="1">
      <c r="A32" s="735" t="inlineStr">
        <is>
          <t>2025年</t>
        </is>
      </c>
      <c r="B32" s="674" t="inlineStr">
        <is>
          <t>世界树</t>
        </is>
      </c>
      <c r="C32" s="1605" t="inlineStr">
        <is>
          <t>x</t>
        </is>
      </c>
      <c r="D32" s="1605" t="inlineStr">
        <is>
          <t>x</t>
        </is>
      </c>
      <c r="E32" s="1605" t="inlineStr">
        <is>
          <t>x</t>
        </is>
      </c>
      <c r="F32" s="1615" t="inlineStr">
        <is>
          <t>源宝树</t>
        </is>
      </c>
      <c r="G32" s="1154" t="inlineStr">
        <is>
          <t>龙凰之境</t>
        </is>
      </c>
      <c r="H32" s="1605" t="inlineStr">
        <is>
          <t>x</t>
        </is>
      </c>
      <c r="I32" s="1615" t="inlineStr">
        <is>
          <t>附魔第2页</t>
        </is>
      </c>
      <c r="J32" s="1605" t="inlineStr">
        <is>
          <t>x</t>
        </is>
      </c>
      <c r="K32" s="1605" t="inlineStr">
        <is>
          <t>x</t>
        </is>
      </c>
      <c r="L32" s="1605" t="inlineStr">
        <is>
          <t>x</t>
        </is>
      </c>
      <c r="M32" s="1617" t="inlineStr">
        <is>
          <t>x</t>
        </is>
      </c>
    </row>
    <row r="33" ht="24" customHeight="1">
      <c r="A33" s="16" t="n"/>
      <c r="C33" s="1124" t="n"/>
      <c r="D33" s="1124" t="n"/>
      <c r="E33" s="1124" t="n"/>
      <c r="H33" s="1124" t="n"/>
      <c r="J33" s="1124" t="n"/>
      <c r="K33" s="1124" t="n"/>
      <c r="L33" s="1124" t="n"/>
      <c r="M33" s="597" t="n"/>
    </row>
    <row r="34" ht="24" customHeight="1">
      <c r="A34" s="381" t="inlineStr">
        <is>
          <t>2026年</t>
        </is>
      </c>
      <c r="B34" s="1618" t="inlineStr">
        <is>
          <t>豪侠</t>
        </is>
      </c>
      <c r="C34" s="1619" t="inlineStr">
        <is>
          <t>福侠</t>
        </is>
      </c>
      <c r="D34" s="1620" t="inlineStr">
        <is>
          <t>x</t>
        </is>
      </c>
      <c r="E34" s="1619" t="inlineStr">
        <is>
          <t>九章算术</t>
        </is>
      </c>
      <c r="F34" s="1620" t="inlineStr">
        <is>
          <t>x</t>
        </is>
      </c>
      <c r="G34" s="1621" t="inlineStr">
        <is>
          <t>元武阁</t>
        </is>
      </c>
      <c r="H34" s="1620" t="inlineStr">
        <is>
          <t>x</t>
        </is>
      </c>
      <c r="I34" s="1620" t="inlineStr">
        <is>
          <t>x</t>
        </is>
      </c>
      <c r="J34" s="1620" t="inlineStr">
        <is>
          <t>x</t>
        </is>
      </c>
      <c r="K34" s="1620" t="inlineStr">
        <is>
          <t>x</t>
        </is>
      </c>
      <c r="L34" s="1620" t="inlineStr">
        <is>
          <t>x</t>
        </is>
      </c>
      <c r="M34" s="1622" t="inlineStr">
        <is>
          <t>x</t>
        </is>
      </c>
    </row>
    <row r="35" ht="24" customHeight="1">
      <c r="A35" s="54" t="n"/>
      <c r="D35" s="1623" t="n"/>
      <c r="F35" s="1623" t="n"/>
      <c r="G35" s="425" t="inlineStr">
        <is>
          <t>职业挑战</t>
        </is>
      </c>
      <c r="H35" s="1623" t="n"/>
      <c r="I35" s="1623" t="n"/>
      <c r="J35" s="1623" t="n"/>
      <c r="K35" s="1623" t="n"/>
      <c r="L35" s="1623" t="n"/>
      <c r="M35" s="418" t="n"/>
    </row>
    <row r="36" ht="24" customHeight="1">
      <c r="A36" s="1188" t="inlineStr">
        <is>
          <t>2010.6.7公测，录像、升星、帮派、师徒系统均于当月上线。灰字名称为原有系统的后续完善或扩充。</t>
        </is>
      </c>
      <c r="B36" s="270" t="n"/>
      <c r="C36" s="270" t="n"/>
      <c r="D36" s="270" t="n"/>
      <c r="E36" s="270" t="n"/>
      <c r="F36" s="270" t="n"/>
      <c r="G36" s="270" t="n"/>
      <c r="H36" s="270" t="n"/>
      <c r="I36" s="270" t="n"/>
      <c r="J36" s="270" t="n"/>
      <c r="K36" s="270" t="n"/>
      <c r="L36" s="270" t="n"/>
      <c r="M36" s="427" t="n"/>
    </row>
    <row r="37" ht="24" customHeight="1">
      <c r="A37" s="664" t="inlineStr">
        <is>
          <t>废弃系统</t>
        </is>
      </c>
      <c r="B37" s="319" t="inlineStr">
        <is>
          <t>旧帮战</t>
        </is>
      </c>
      <c r="C37" s="73" t="inlineStr">
        <is>
          <t>旧达人</t>
        </is>
      </c>
      <c r="D37" s="758" t="inlineStr">
        <is>
          <t>手机动画版</t>
        </is>
      </c>
      <c r="E37" s="74" t="inlineStr">
        <is>
          <t>答题</t>
        </is>
      </c>
      <c r="F37" s="73" t="inlineStr">
        <is>
          <t>炼丹</t>
        </is>
      </c>
      <c r="G37" s="73" t="inlineStr">
        <is>
          <t>旧副本</t>
        </is>
      </c>
      <c r="H37" s="73" t="inlineStr">
        <is>
          <t>旧矿洞</t>
        </is>
      </c>
      <c r="I37" s="73" t="inlineStr">
        <is>
          <t>门派大战</t>
        </is>
      </c>
      <c r="J37" s="73" t="inlineStr">
        <is>
          <t>百米赛跑</t>
        </is>
      </c>
      <c r="K37" s="73" t="inlineStr">
        <is>
          <t>斗神遗宝</t>
        </is>
      </c>
      <c r="L37" s="1624" t="inlineStr">
        <is>
          <t>x</t>
        </is>
      </c>
      <c r="M37" s="1625" t="inlineStr">
        <is>
          <t>x</t>
        </is>
      </c>
    </row>
    <row r="38" ht="24" customHeight="1">
      <c r="A38" s="1112" t="inlineStr">
        <is>
          <t>上线时间</t>
        </is>
      </c>
      <c r="B38" s="1188" t="inlineStr">
        <is>
          <t>2010.01</t>
        </is>
      </c>
      <c r="C38" s="1063" t="inlineStr">
        <is>
          <t>2011.12</t>
        </is>
      </c>
      <c r="D38" s="1063" t="inlineStr">
        <is>
          <t>2012.04</t>
        </is>
      </c>
      <c r="E38" s="1063" t="inlineStr">
        <is>
          <t>2012.07</t>
        </is>
      </c>
      <c r="F38" s="1063" t="inlineStr">
        <is>
          <t>2012.07</t>
        </is>
      </c>
      <c r="G38" s="1063" t="inlineStr">
        <is>
          <t>2012.08</t>
        </is>
      </c>
      <c r="H38" s="1063" t="inlineStr">
        <is>
          <t>2013.07</t>
        </is>
      </c>
      <c r="I38" s="1063" t="inlineStr">
        <is>
          <t>2015.06</t>
        </is>
      </c>
      <c r="J38" s="1063" t="inlineStr">
        <is>
          <t>2015.08</t>
        </is>
      </c>
      <c r="K38" s="1063" t="inlineStr">
        <is>
          <t>2015.09</t>
        </is>
      </c>
      <c r="L38" s="1626" t="inlineStr">
        <is>
          <t>x</t>
        </is>
      </c>
      <c r="M38" s="1627" t="inlineStr">
        <is>
          <t>x</t>
        </is>
      </c>
    </row>
  </sheetData>
  <mergeCells count="126">
    <mergeCell ref="H26:H27"/>
    <mergeCell ref="K32:K33"/>
    <mergeCell ref="K26:K27"/>
    <mergeCell ref="G8:G9"/>
    <mergeCell ref="A16:A17"/>
    <mergeCell ref="C10:C11"/>
    <mergeCell ref="C16:C17"/>
    <mergeCell ref="I26:I27"/>
    <mergeCell ref="H34:H35"/>
    <mergeCell ref="F30:F31"/>
    <mergeCell ref="D32:D33"/>
    <mergeCell ref="I18:I19"/>
    <mergeCell ref="F26:F27"/>
    <mergeCell ref="D16:D17"/>
    <mergeCell ref="A2:A3"/>
    <mergeCell ref="C2:C3"/>
    <mergeCell ref="E2:E3"/>
    <mergeCell ref="J32:J33"/>
    <mergeCell ref="A22:A23"/>
    <mergeCell ref="D18:D19"/>
    <mergeCell ref="F28:F29"/>
    <mergeCell ref="I20:I21"/>
    <mergeCell ref="H28:H29"/>
    <mergeCell ref="A20:A21"/>
    <mergeCell ref="J22:J23"/>
    <mergeCell ref="M18:M19"/>
    <mergeCell ref="H24:H25"/>
    <mergeCell ref="H30:H31"/>
    <mergeCell ref="H8:H9"/>
    <mergeCell ref="J8:J9"/>
    <mergeCell ref="E12:E13"/>
    <mergeCell ref="K6:K7"/>
    <mergeCell ref="L16:L17"/>
    <mergeCell ref="D34:D35"/>
    <mergeCell ref="C6:C7"/>
    <mergeCell ref="F34:F35"/>
    <mergeCell ref="B26:B27"/>
    <mergeCell ref="F16:F17"/>
    <mergeCell ref="I30:I31"/>
    <mergeCell ref="M34:M35"/>
    <mergeCell ref="C4:C5"/>
    <mergeCell ref="E4:E5"/>
    <mergeCell ref="J34:J35"/>
    <mergeCell ref="F2:F3"/>
    <mergeCell ref="H2:H3"/>
    <mergeCell ref="M10:M11"/>
    <mergeCell ref="L18:L19"/>
    <mergeCell ref="F22:F23"/>
    <mergeCell ref="A26:A27"/>
    <mergeCell ref="H22:H23"/>
    <mergeCell ref="L20:L21"/>
    <mergeCell ref="M28:M29"/>
    <mergeCell ref="K2:K3"/>
    <mergeCell ref="M24:M25"/>
    <mergeCell ref="A8:A9"/>
    <mergeCell ref="L22:L23"/>
    <mergeCell ref="C8:C9"/>
    <mergeCell ref="H12:H13"/>
    <mergeCell ref="L34:L35"/>
    <mergeCell ref="C32:C33"/>
    <mergeCell ref="A10:A11"/>
    <mergeCell ref="I34:I35"/>
    <mergeCell ref="E26:E27"/>
    <mergeCell ref="K34:K35"/>
    <mergeCell ref="B30:B31"/>
    <mergeCell ref="D30:D31"/>
    <mergeCell ref="F4:F5"/>
    <mergeCell ref="D26:D27"/>
    <mergeCell ref="H4:H5"/>
    <mergeCell ref="C18:C19"/>
    <mergeCell ref="K20:K21"/>
    <mergeCell ref="M20:M21"/>
    <mergeCell ref="L32:L33"/>
    <mergeCell ref="B8:B9"/>
    <mergeCell ref="A6:A7"/>
    <mergeCell ref="D2:D3"/>
    <mergeCell ref="C22:C23"/>
    <mergeCell ref="F8:F9"/>
    <mergeCell ref="A12:A13"/>
    <mergeCell ref="C12:C13"/>
    <mergeCell ref="J24:J25"/>
    <mergeCell ref="E28:E29"/>
    <mergeCell ref="G6:G7"/>
    <mergeCell ref="I24:I25"/>
    <mergeCell ref="A14:A15"/>
    <mergeCell ref="D28:D29"/>
    <mergeCell ref="E30:E31"/>
    <mergeCell ref="A36:M36"/>
    <mergeCell ref="L26:L27"/>
    <mergeCell ref="M32:M33"/>
    <mergeCell ref="E32:E33"/>
    <mergeCell ref="I8:I9"/>
    <mergeCell ref="A4:A5"/>
    <mergeCell ref="K8:K9"/>
    <mergeCell ref="K4:K5"/>
    <mergeCell ref="E16:E17"/>
    <mergeCell ref="D20:D21"/>
    <mergeCell ref="M26:M27"/>
    <mergeCell ref="E18:E19"/>
    <mergeCell ref="I2:I3"/>
    <mergeCell ref="A24:A25"/>
    <mergeCell ref="M2:M3"/>
    <mergeCell ref="L28:L29"/>
    <mergeCell ref="C26:C27"/>
    <mergeCell ref="L24:L25"/>
    <mergeCell ref="J30:J31"/>
    <mergeCell ref="M22:M23"/>
    <mergeCell ref="L30:L31"/>
    <mergeCell ref="M16:M17"/>
    <mergeCell ref="K12:K13"/>
    <mergeCell ref="E6:E7"/>
    <mergeCell ref="B10:B11"/>
    <mergeCell ref="A18:A19"/>
    <mergeCell ref="B24:B25"/>
    <mergeCell ref="A32:A33"/>
    <mergeCell ref="M30:M31"/>
    <mergeCell ref="H32:H33"/>
    <mergeCell ref="J2:J3"/>
    <mergeCell ref="L2:L3"/>
    <mergeCell ref="A34:A35"/>
    <mergeCell ref="A28:A29"/>
    <mergeCell ref="C28:C29"/>
    <mergeCell ref="E22:E23"/>
    <mergeCell ref="E24:E25"/>
    <mergeCell ref="A30:A31"/>
    <mergeCell ref="D22:D23"/>
  </mergeCells>
  <hyperlinks>
    <hyperlink xmlns:r="http://schemas.openxmlformats.org/officeDocument/2006/relationships" ref="A1"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162"/>
  <sheetViews>
    <sheetView workbookViewId="0">
      <pane ySplit="1" topLeftCell="A2" activePane="bottomLeft" state="frozen"/>
      <selection pane="bottomLef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 width="10.71428571428571" customWidth="1" min="13" max="13"/>
    <col width="10.71428571428571" customWidth="1" min="14" max="14"/>
    <col width="10.71428571428571" customWidth="1" min="15" max="15"/>
  </cols>
  <sheetData>
    <row r="1" ht="24" customHeight="1">
      <c r="A1" s="625" t="inlineStr">
        <is>
          <t>补充拓展</t>
        </is>
      </c>
      <c r="D1" s="626" t="inlineStr">
        <is>
          <t>推荐查阅</t>
        </is>
      </c>
      <c r="E1" s="626" t="inlineStr">
        <is>
          <t>年兽攻略</t>
        </is>
      </c>
      <c r="F1" s="626" t="inlineStr">
        <is>
          <t>长梦攻略</t>
        </is>
      </c>
      <c r="G1" s="626" t="inlineStr">
        <is>
          <t>实用链接</t>
        </is>
      </c>
      <c r="H1" s="626" t="inlineStr">
        <is>
          <t>限制详解</t>
        </is>
      </c>
    </row>
    <row r="2" ht="24" customHeight="1">
      <c r="A2" s="24" t="inlineStr">
        <is>
          <t>推荐查阅及其它实用链接</t>
        </is>
      </c>
      <c r="B2" s="56" t="n"/>
      <c r="C2" s="56" t="n"/>
      <c r="D2" s="56" t="n"/>
      <c r="E2" s="56" t="n"/>
      <c r="F2" s="56" t="n"/>
      <c r="G2" s="56" t="n"/>
      <c r="H2" s="56" t="n"/>
      <c r="I2" s="56" t="n"/>
      <c r="J2" s="56" t="n"/>
      <c r="K2" s="56" t="n"/>
      <c r="L2" s="56" t="n"/>
      <c r="M2" s="56" t="n"/>
      <c r="N2" s="56" t="n"/>
      <c r="O2" s="56" t="n"/>
    </row>
    <row r="3" ht="24" customHeight="1">
      <c r="A3" s="1585" t="inlineStr">
        <is>
          <t>对乐斗各类技能、武器、侠士、佣兵、神将的战斗动画效果感兴趣的欢迎查看，也可前往QQ乐斗频道的攻略区查看。</t>
        </is>
      </c>
      <c r="B3" s="158" t="n"/>
      <c r="C3" s="158" t="n"/>
      <c r="D3" s="158" t="n"/>
      <c r="E3" s="158" t="n"/>
      <c r="F3" s="158" t="n"/>
      <c r="G3" s="158" t="n"/>
      <c r="H3" s="158" t="n"/>
      <c r="I3" s="158" t="n"/>
      <c r="J3" s="158" t="n"/>
      <c r="K3" s="158" t="n"/>
      <c r="L3" s="158" t="n"/>
      <c r="M3" s="158" t="n"/>
      <c r="N3" s="158" t="n"/>
      <c r="O3" s="320" t="n"/>
    </row>
    <row r="4" ht="24" customHeight="1">
      <c r="A4" s="1628" t="inlineStr">
        <is>
          <t>https://tieba.baidu.com/p/6244452198</t>
        </is>
      </c>
      <c r="B4" s="129" t="n"/>
      <c r="C4" s="129" t="n"/>
      <c r="D4" s="129" t="n"/>
      <c r="E4" s="129" t="n"/>
      <c r="F4" s="129" t="n"/>
      <c r="G4" s="129" t="n"/>
      <c r="H4" s="129" t="n"/>
      <c r="I4" s="129" t="n"/>
      <c r="J4" s="129" t="n"/>
      <c r="K4" s="129" t="n"/>
      <c r="L4" s="129" t="n"/>
      <c r="M4" s="129" t="n"/>
      <c r="N4" s="129" t="n"/>
      <c r="O4" s="130" t="n"/>
    </row>
    <row r="5" ht="24" customHeight="1">
      <c r="A5" s="1468" t="inlineStr">
        <is>
          <t>锦囊、宝箱、活动概率统计与分析（贴子作者：drfzn）备注：硬核统计数据，对考据党玩家来说非常受益。</t>
        </is>
      </c>
      <c r="B5" s="129" t="n"/>
      <c r="C5" s="129" t="n"/>
      <c r="D5" s="129" t="n"/>
      <c r="E5" s="129" t="n"/>
      <c r="F5" s="129" t="n"/>
      <c r="G5" s="129" t="n"/>
      <c r="H5" s="129" t="n"/>
      <c r="I5" s="129" t="n"/>
      <c r="J5" s="129" t="n"/>
      <c r="K5" s="129" t="n"/>
      <c r="L5" s="129" t="n"/>
      <c r="M5" s="129" t="n"/>
      <c r="N5" s="129" t="n"/>
      <c r="O5" s="130" t="n"/>
    </row>
    <row r="6" ht="24" customHeight="1">
      <c r="A6" s="1628" t="inlineStr">
        <is>
          <t>https://tieba.baidu.com/p/7760946659</t>
        </is>
      </c>
      <c r="B6" s="129" t="n"/>
      <c r="C6" s="129" t="n"/>
      <c r="D6" s="129" t="n"/>
      <c r="E6" s="129" t="n"/>
      <c r="F6" s="129" t="n"/>
      <c r="G6" s="129" t="n"/>
      <c r="H6" s="129" t="n"/>
      <c r="I6" s="129" t="n"/>
      <c r="J6" s="129" t="n"/>
      <c r="K6" s="129" t="n"/>
      <c r="L6" s="129" t="n"/>
      <c r="M6" s="129" t="n"/>
      <c r="N6" s="129" t="n"/>
      <c r="O6" s="130" t="n"/>
    </row>
    <row r="7" ht="24" customHeight="1">
      <c r="A7" s="1468" t="inlineStr">
        <is>
          <t>年兽伤害提升攻略（贴子作者：树丿vra）备注：部分方法成本较高，请根据自身情况酌情实施，侠士仅上阵技能生效。</t>
        </is>
      </c>
      <c r="B7" s="129" t="n"/>
      <c r="C7" s="129" t="n"/>
      <c r="D7" s="129" t="n"/>
      <c r="E7" s="129" t="n"/>
      <c r="F7" s="129" t="n"/>
      <c r="G7" s="129" t="n"/>
      <c r="H7" s="129" t="n"/>
      <c r="I7" s="129" t="n"/>
      <c r="J7" s="129" t="n"/>
      <c r="K7" s="129" t="n"/>
      <c r="L7" s="129" t="n"/>
      <c r="M7" s="129" t="n"/>
      <c r="N7" s="129" t="n"/>
      <c r="O7" s="130" t="n"/>
    </row>
    <row r="8" ht="24" customHeight="1">
      <c r="A8" s="1628" t="inlineStr">
        <is>
          <t>https://tieba.baidu.com/p/8883274544</t>
        </is>
      </c>
      <c r="B8" s="129" t="n"/>
      <c r="C8" s="129" t="n"/>
      <c r="D8" s="129" t="n"/>
      <c r="E8" s="129" t="n"/>
      <c r="F8" s="129" t="n"/>
      <c r="G8" s="129" t="n"/>
      <c r="H8" s="129" t="n"/>
      <c r="I8" s="129" t="n"/>
      <c r="J8" s="129" t="n"/>
      <c r="K8" s="129" t="n"/>
      <c r="L8" s="129" t="n"/>
      <c r="M8" s="129" t="n"/>
      <c r="N8" s="129" t="n"/>
      <c r="O8" s="130" t="n"/>
    </row>
    <row r="9" ht="24" customHeight="1">
      <c r="A9" s="1468" t="inlineStr">
        <is>
          <t>江湖长梦全副本攻略（文档作者：半糖咖啡）备注：列出了各选项结果，可根据自身需要选择，注意同等级战斗的细微奖励差别。</t>
        </is>
      </c>
      <c r="B9" s="129" t="n"/>
      <c r="C9" s="129" t="n"/>
      <c r="D9" s="129" t="n"/>
      <c r="E9" s="129" t="n"/>
      <c r="F9" s="129" t="n"/>
      <c r="G9" s="129" t="n"/>
      <c r="H9" s="129" t="n"/>
      <c r="I9" s="129" t="n"/>
      <c r="J9" s="129" t="n"/>
      <c r="K9" s="129" t="n"/>
      <c r="L9" s="129" t="n"/>
      <c r="M9" s="129" t="n"/>
      <c r="N9" s="129" t="n"/>
      <c r="O9" s="130" t="n"/>
    </row>
    <row r="10" ht="24" customHeight="1">
      <c r="A10" s="1629" t="inlineStr">
        <is>
          <t>https://docs.qq.com/sheet/DT29WeUR1bGhEem9G</t>
        </is>
      </c>
      <c r="B10" s="135" t="n"/>
      <c r="C10" s="135" t="n"/>
      <c r="D10" s="135" t="n"/>
      <c r="E10" s="135" t="n"/>
      <c r="F10" s="135" t="n"/>
      <c r="G10" s="135" t="n"/>
      <c r="H10" s="135" t="n"/>
      <c r="I10" s="135" t="n"/>
      <c r="J10" s="135" t="n"/>
      <c r="K10" s="135" t="n"/>
      <c r="L10" s="135" t="n"/>
      <c r="M10" s="135" t="n"/>
      <c r="N10" s="135" t="n"/>
      <c r="O10" s="136" t="n"/>
    </row>
    <row r="11" ht="24" customHeight="1">
      <c r="A11" s="1585" t="inlineStr">
        <is>
          <t>已登录状态下，进入链接可查看此轮九宫宝库所有奖品。</t>
        </is>
      </c>
      <c r="B11" s="158" t="n"/>
      <c r="C11" s="158" t="n"/>
      <c r="D11" s="158" t="n"/>
      <c r="E11" s="158" t="n"/>
      <c r="F11" s="158" t="n"/>
      <c r="G11" s="158" t="n"/>
      <c r="H11" s="158" t="n"/>
      <c r="I11" s="158" t="n"/>
      <c r="J11" s="158" t="n"/>
      <c r="K11" s="158" t="n"/>
      <c r="L11" s="158" t="n"/>
      <c r="M11" s="158" t="n"/>
      <c r="N11" s="158" t="n"/>
      <c r="O11" s="320" t="n"/>
    </row>
    <row r="12" ht="24" customHeight="1">
      <c r="A12" s="1628" t="inlineStr">
        <is>
          <t>https://fight.pet.qq.com/cgi-bin/petpk?cmd=lottery</t>
        </is>
      </c>
      <c r="B12" s="129" t="n"/>
      <c r="C12" s="129" t="n"/>
      <c r="D12" s="129" t="n"/>
      <c r="E12" s="129" t="n"/>
      <c r="F12" s="129" t="n"/>
      <c r="G12" s="129" t="n"/>
      <c r="H12" s="129" t="n"/>
      <c r="I12" s="129" t="n"/>
      <c r="J12" s="129" t="n"/>
      <c r="K12" s="129" t="n"/>
      <c r="L12" s="129" t="n"/>
      <c r="M12" s="129" t="n"/>
      <c r="N12" s="129" t="n"/>
      <c r="O12" s="130" t="n"/>
    </row>
    <row r="13" ht="24" customHeight="1">
      <c r="A13" s="1585" t="inlineStr">
        <is>
          <t>已登录状态下，进入链接可查看最近一次年兽作战排名及相应伤害。</t>
        </is>
      </c>
      <c r="B13" s="158" t="n"/>
      <c r="C13" s="158" t="n"/>
      <c r="D13" s="158" t="n"/>
      <c r="E13" s="158" t="n"/>
      <c r="F13" s="158" t="n"/>
      <c r="G13" s="158" t="n"/>
      <c r="H13" s="158" t="n"/>
      <c r="I13" s="158" t="n"/>
      <c r="J13" s="158" t="n"/>
      <c r="K13" s="158" t="n"/>
      <c r="L13" s="158" t="n"/>
      <c r="M13" s="158" t="n"/>
      <c r="N13" s="158" t="n"/>
      <c r="O13" s="320" t="n"/>
    </row>
    <row r="14" ht="24" customHeight="1">
      <c r="A14" s="1628" t="inlineStr">
        <is>
          <t>https://dld.qzapp.z.qq.com/qpet/cgi-bin/phonepk?zapp_uin=&amp;channel=0&amp;B_UID=0&amp;cmd=viewrechargerank&amp;g_ut=1&amp;page=1&amp;activityid=13</t>
        </is>
      </c>
      <c r="B14" s="129" t="n"/>
      <c r="C14" s="129" t="n"/>
      <c r="D14" s="129" t="n"/>
      <c r="E14" s="129" t="n"/>
      <c r="F14" s="129" t="n"/>
      <c r="G14" s="129" t="n"/>
      <c r="H14" s="129" t="n"/>
      <c r="I14" s="129" t="n"/>
      <c r="J14" s="129" t="n"/>
      <c r="K14" s="129" t="n"/>
      <c r="L14" s="129" t="n"/>
      <c r="M14" s="129" t="n"/>
      <c r="N14" s="129" t="n"/>
      <c r="O14" s="130" t="n"/>
    </row>
    <row r="15" ht="24" customHeight="1">
      <c r="A15" s="1468" t="inlineStr">
        <is>
          <t>已登录状态下，红字处改为他人qq号，即可进入链接快速申请添加其为游戏好友。</t>
        </is>
      </c>
      <c r="B15" s="129" t="n"/>
      <c r="C15" s="129" t="n"/>
      <c r="D15" s="129" t="n"/>
      <c r="E15" s="129" t="n"/>
      <c r="F15" s="129" t="n"/>
      <c r="G15" s="129" t="n"/>
      <c r="H15" s="129" t="n"/>
      <c r="I15" s="129" t="n"/>
      <c r="J15" s="129" t="n"/>
      <c r="K15" s="129" t="n"/>
      <c r="L15" s="129" t="n"/>
      <c r="M15" s="129" t="n"/>
      <c r="N15" s="129" t="n"/>
      <c r="O15" s="130" t="n"/>
    </row>
    <row r="16" ht="24" customHeight="1">
      <c r="A16" s="1630" t="inlineStr">
        <is>
          <t>https://dld.qzapp.z.qq.com/qpet/cgi-bin/phonepk?zapp_sid=&amp;cmd=friendlist&amp;op=addfriend&amp;oppuin=QQ号</t>
        </is>
      </c>
      <c r="B16" s="129" t="n"/>
      <c r="C16" s="129" t="n"/>
      <c r="D16" s="129" t="n"/>
      <c r="E16" s="129" t="n"/>
      <c r="F16" s="129" t="n"/>
      <c r="G16" s="129" t="n"/>
      <c r="H16" s="129" t="n"/>
      <c r="I16" s="129" t="n"/>
      <c r="J16" s="129" t="n"/>
      <c r="K16" s="129" t="n"/>
      <c r="L16" s="129" t="n"/>
      <c r="M16" s="129" t="n"/>
      <c r="N16" s="129" t="n"/>
      <c r="O16" s="130" t="n"/>
    </row>
    <row r="17" ht="24" customHeight="1">
      <c r="A17" s="1468" t="inlineStr">
        <is>
          <t>已登录状态下，红字处改为他人qq号，即可进入链接与其切磋，仅限等级差不大于10的斗友，无需好友。</t>
        </is>
      </c>
      <c r="B17" s="129" t="n"/>
      <c r="C17" s="129" t="n"/>
      <c r="D17" s="129" t="n"/>
      <c r="E17" s="129" t="n"/>
      <c r="F17" s="129" t="n"/>
      <c r="G17" s="129" t="n"/>
      <c r="H17" s="129" t="n"/>
      <c r="I17" s="129" t="n"/>
      <c r="J17" s="129" t="n"/>
      <c r="K17" s="129" t="n"/>
      <c r="L17" s="129" t="n"/>
      <c r="M17" s="129" t="n"/>
      <c r="N17" s="129" t="n"/>
      <c r="O17" s="130" t="n"/>
    </row>
    <row r="18" ht="24" customHeight="1">
      <c r="A18" s="1630" t="inlineStr">
        <is>
          <t>https://dld.qzapp.z.qq.com/qpet/cgi-bin/phonepk?zapp_uin=&amp;sid=&amp;channel=0&amp;g_ut=1&amp;cmd=fight&amp;B_UID=QQ号&amp;type=9</t>
        </is>
      </c>
      <c r="B18" s="129" t="n"/>
      <c r="C18" s="129" t="n"/>
      <c r="D18" s="129" t="n"/>
      <c r="E18" s="129" t="n"/>
      <c r="F18" s="129" t="n"/>
      <c r="G18" s="129" t="n"/>
      <c r="H18" s="129" t="n"/>
      <c r="I18" s="129" t="n"/>
      <c r="J18" s="129" t="n"/>
      <c r="K18" s="129" t="n"/>
      <c r="L18" s="129" t="n"/>
      <c r="M18" s="129" t="n"/>
      <c r="N18" s="129" t="n"/>
      <c r="O18" s="130" t="n"/>
    </row>
    <row r="19" ht="24" customHeight="1">
      <c r="A19" s="1468" t="inlineStr">
        <is>
          <t>已登录状态下，红字处改为自己qq号并填入特定范围内的4位数字，即可进入链接查看特定武器效果。</t>
        </is>
      </c>
      <c r="B19" s="129" t="n"/>
      <c r="C19" s="129" t="n"/>
      <c r="D19" s="129" t="n"/>
      <c r="E19" s="129" t="n"/>
      <c r="F19" s="129" t="n"/>
      <c r="G19" s="129" t="n"/>
      <c r="H19" s="129" t="n"/>
      <c r="I19" s="129" t="n"/>
      <c r="J19" s="129" t="n"/>
      <c r="K19" s="129" t="n"/>
      <c r="L19" s="129" t="n"/>
      <c r="M19" s="129" t="n"/>
      <c r="N19" s="129" t="n"/>
      <c r="O19" s="130" t="n"/>
    </row>
    <row r="20" ht="24" customHeight="1">
      <c r="A20" s="1630" t="inlineStr">
        <is>
          <t>https://dld.qzapp.z.qq.com/qpet/cgi-bin/phonepk?zapp_uin=&amp;B_UID=QQ号&amp;sid=&amp;channel=0&amp;g_ut=1&amp;cmd=view&amp;type=3&amp;id=4位数字</t>
        </is>
      </c>
      <c r="B20" s="129" t="n"/>
      <c r="C20" s="129" t="n"/>
      <c r="D20" s="129" t="n"/>
      <c r="E20" s="129" t="n"/>
      <c r="F20" s="129" t="n"/>
      <c r="G20" s="129" t="n"/>
      <c r="H20" s="129" t="n"/>
      <c r="I20" s="129" t="n"/>
      <c r="J20" s="129" t="n"/>
      <c r="K20" s="129" t="n"/>
      <c r="L20" s="129" t="n"/>
      <c r="M20" s="129" t="n"/>
      <c r="N20" s="129" t="n"/>
      <c r="O20" s="130" t="n"/>
    </row>
    <row r="21" ht="24" customHeight="1">
      <c r="A21" s="1468" t="inlineStr">
        <is>
          <t>已登录状态下，红字处改为自己qq号并填入特定范围内的5位数字，即可进入链接查看特定技能效果。</t>
        </is>
      </c>
      <c r="B21" s="129" t="n"/>
      <c r="C21" s="129" t="n"/>
      <c r="D21" s="129" t="n"/>
      <c r="E21" s="129" t="n"/>
      <c r="F21" s="129" t="n"/>
      <c r="G21" s="129" t="n"/>
      <c r="H21" s="129" t="n"/>
      <c r="I21" s="129" t="n"/>
      <c r="J21" s="129" t="n"/>
      <c r="K21" s="129" t="n"/>
      <c r="L21" s="129" t="n"/>
      <c r="M21" s="129" t="n"/>
      <c r="N21" s="129" t="n"/>
      <c r="O21" s="130" t="n"/>
    </row>
    <row r="22" ht="24" customHeight="1">
      <c r="A22" s="1631" t="inlineStr">
        <is>
          <t>https://dld.qzapp.z.qq.com/qpet/cgi-bin/phonepk?zapp_uin=&amp;B_UID=QQ号&amp;sid=&amp;channel=0&amp;g_ut=1&amp;cmd=view&amp;type=5&amp;id=5位数字</t>
        </is>
      </c>
      <c r="B22" s="135" t="n"/>
      <c r="C22" s="135" t="n"/>
      <c r="D22" s="135" t="n"/>
      <c r="E22" s="135" t="n"/>
      <c r="F22" s="135" t="n"/>
      <c r="G22" s="135" t="n"/>
      <c r="H22" s="135" t="n"/>
      <c r="I22" s="135" t="n"/>
      <c r="J22" s="135" t="n"/>
      <c r="K22" s="135" t="n"/>
      <c r="L22" s="135" t="n"/>
      <c r="M22" s="135" t="n"/>
      <c r="N22" s="135" t="n"/>
      <c r="O22" s="136" t="n"/>
    </row>
    <row r="23" ht="24" customHeight="1">
      <c r="A23" s="765" t="inlineStr"/>
      <c r="B23" s="3" t="n"/>
      <c r="C23" s="3" t="n"/>
      <c r="D23" s="3" t="n"/>
      <c r="E23" s="3" t="n"/>
      <c r="F23" s="3" t="n"/>
      <c r="G23" s="3" t="n"/>
      <c r="H23" s="3" t="n"/>
      <c r="I23" s="3" t="n"/>
      <c r="J23" s="3" t="n"/>
      <c r="K23" s="3" t="n"/>
      <c r="L23" s="3" t="n"/>
      <c r="M23" s="765" t="inlineStr"/>
      <c r="N23" s="3" t="n"/>
      <c r="O23" s="3" t="n"/>
    </row>
    <row r="24" ht="24" customHeight="1">
      <c r="A24" s="202" t="inlineStr">
        <is>
          <t>限制类型</t>
        </is>
      </c>
      <c r="B24" s="202" t="inlineStr">
        <is>
          <t>触发</t>
        </is>
      </c>
      <c r="C24" s="56" t="n"/>
      <c r="D24" s="203" t="n"/>
      <c r="E24" s="202" t="inlineStr">
        <is>
          <t>无视、解除或反制</t>
        </is>
      </c>
      <c r="F24" s="56" t="n"/>
      <c r="G24" s="203" t="n"/>
      <c r="H24" s="1632" t="inlineStr"/>
      <c r="I24" s="202" t="inlineStr">
        <is>
          <t>限制影响</t>
        </is>
      </c>
      <c r="J24" s="670" t="inlineStr">
        <is>
          <t>起手</t>
        </is>
      </c>
      <c r="K24" s="118" t="inlineStr">
        <is>
          <t>行动</t>
        </is>
      </c>
      <c r="L24" s="389" t="inlineStr">
        <is>
          <t>收尾</t>
        </is>
      </c>
    </row>
    <row r="25" ht="24" customHeight="1">
      <c r="A25" s="655" t="inlineStr">
        <is>
          <t>只能空手</t>
        </is>
      </c>
      <c r="B25" s="73" t="inlineStr">
        <is>
          <t>碧玉符石</t>
        </is>
      </c>
      <c r="C25" s="74" t="inlineStr">
        <is>
          <t>奥义点穴</t>
        </is>
      </c>
      <c r="D25" s="770" t="inlineStr">
        <is>
          <t>韦小宝</t>
        </is>
      </c>
      <c r="E25" s="319" t="inlineStr">
        <is>
          <t>冠军炫炫</t>
        </is>
      </c>
      <c r="F25" s="74" t="inlineStr">
        <is>
          <t>新春游侠</t>
        </is>
      </c>
      <c r="G25" s="75" t="inlineStr">
        <is>
          <t>爆风9C</t>
        </is>
      </c>
      <c r="H25" s="11" t="n"/>
      <c r="I25" s="664" t="inlineStr">
        <is>
          <t>只能空手</t>
        </is>
      </c>
      <c r="J25" s="61" t="inlineStr">
        <is>
          <t>禁奥义技</t>
        </is>
      </c>
      <c r="K25" s="62" t="inlineStr">
        <is>
          <t>跳过武器</t>
        </is>
      </c>
      <c r="L25" s="63" t="inlineStr">
        <is>
          <t>封门武</t>
        </is>
      </c>
    </row>
    <row r="26" ht="24" customHeight="1">
      <c r="A26" s="414" t="n"/>
      <c r="B26" s="132" t="inlineStr">
        <is>
          <t>鹅逍遥</t>
        </is>
      </c>
      <c r="C26" s="86" t="inlineStr">
        <is>
          <t>可乐天赋</t>
        </is>
      </c>
      <c r="D26" s="255" t="inlineStr">
        <is>
          <t>捆仙绳</t>
        </is>
      </c>
      <c r="E26" s="85" t="inlineStr">
        <is>
          <t>元婴炼气</t>
        </is>
      </c>
      <c r="F26" s="86" t="inlineStr">
        <is>
          <t>我爱鹅</t>
        </is>
      </c>
      <c r="G26" s="236" t="inlineStr">
        <is>
          <t>鹅右介</t>
        </is>
      </c>
      <c r="H26" s="11" t="n"/>
      <c r="I26" s="11" t="n"/>
      <c r="J26" s="494" t="n"/>
      <c r="K26" s="86" t="inlineStr">
        <is>
          <t>跳过技能</t>
        </is>
      </c>
      <c r="L26" s="236" t="inlineStr">
        <is>
          <t>可门技</t>
        </is>
      </c>
    </row>
    <row r="27" ht="24" customHeight="1">
      <c r="A27" s="749" t="n"/>
      <c r="E27" s="256" t="inlineStr">
        <is>
          <t>金色宝物</t>
        </is>
      </c>
      <c r="F27" s="90" t="inlineStr">
        <is>
          <t>鹤仙人</t>
        </is>
      </c>
      <c r="H27" s="11" t="n"/>
      <c r="I27" s="16" t="n"/>
      <c r="J27" s="553" t="n"/>
      <c r="K27" s="65" t="inlineStr">
        <is>
          <t>可空手</t>
        </is>
      </c>
      <c r="L27" s="67" t="inlineStr">
        <is>
          <t>x</t>
        </is>
      </c>
    </row>
    <row r="28" ht="24" customHeight="1">
      <c r="A28" s="655" t="inlineStr">
        <is>
          <t>只能技能</t>
        </is>
      </c>
      <c r="B28" s="73" t="inlineStr">
        <is>
          <t>墨玉符石</t>
        </is>
      </c>
      <c r="C28" s="74" t="inlineStr">
        <is>
          <t>穿刺天赋</t>
        </is>
      </c>
      <c r="D28" s="770" t="inlineStr">
        <is>
          <t>斗神剑天赋</t>
        </is>
      </c>
      <c r="E28" s="319" t="inlineStr">
        <is>
          <t>冠军炫炫</t>
        </is>
      </c>
      <c r="F28" s="74" t="inlineStr">
        <is>
          <t>新春游侠</t>
        </is>
      </c>
      <c r="G28" s="75" t="inlineStr">
        <is>
          <t>爆风9C</t>
        </is>
      </c>
      <c r="H28" s="11" t="n"/>
      <c r="I28" s="664" t="inlineStr">
        <is>
          <t>只能技能</t>
        </is>
      </c>
      <c r="J28" s="61" t="inlineStr">
        <is>
          <t>可奥义技</t>
        </is>
      </c>
      <c r="K28" s="62" t="inlineStr">
        <is>
          <t>跳过武器</t>
        </is>
      </c>
      <c r="L28" s="63" t="inlineStr">
        <is>
          <t>封门武</t>
        </is>
      </c>
    </row>
    <row r="29" ht="24" customHeight="1">
      <c r="A29" s="414" t="n"/>
      <c r="B29" s="132" t="inlineStr">
        <is>
          <t>奥义胶水</t>
        </is>
      </c>
      <c r="E29" s="85" t="inlineStr">
        <is>
          <t>元婴炼气</t>
        </is>
      </c>
      <c r="F29" s="86" t="inlineStr">
        <is>
          <t>我爱鹅</t>
        </is>
      </c>
      <c r="G29" s="236" t="inlineStr">
        <is>
          <t>鹅右介</t>
        </is>
      </c>
      <c r="H29" s="11" t="n"/>
      <c r="I29" s="11" t="n"/>
      <c r="J29" s="494" t="n"/>
      <c r="K29" s="86" t="inlineStr">
        <is>
          <t>可技能</t>
        </is>
      </c>
      <c r="L29" s="236" t="inlineStr">
        <is>
          <t>可门技</t>
        </is>
      </c>
    </row>
    <row r="30" ht="24" customHeight="1">
      <c r="A30" s="749" t="n"/>
      <c r="E30" s="64" t="inlineStr">
        <is>
          <t>金色宝物</t>
        </is>
      </c>
      <c r="F30" s="65" t="inlineStr">
        <is>
          <t>鹿仙人</t>
        </is>
      </c>
      <c r="G30" s="344" t="inlineStr">
        <is>
          <t>无崖子</t>
        </is>
      </c>
      <c r="H30" s="11" t="n"/>
      <c r="I30" s="16" t="n"/>
      <c r="J30" s="553" t="n"/>
      <c r="K30" s="65" t="inlineStr">
        <is>
          <t>跳过空手</t>
        </is>
      </c>
      <c r="L30" s="67" t="inlineStr">
        <is>
          <t>x</t>
        </is>
      </c>
    </row>
    <row r="31" ht="24" customHeight="1">
      <c r="A31" s="304" t="inlineStr">
        <is>
          <t>只禁武器</t>
        </is>
      </c>
      <c r="B31" s="80" t="inlineStr">
        <is>
          <t>东方不败</t>
        </is>
      </c>
      <c r="C31" s="62" t="inlineStr">
        <is>
          <t>八神鹅</t>
        </is>
      </c>
      <c r="E31" s="61" t="inlineStr">
        <is>
          <t>冠军炫炫</t>
        </is>
      </c>
      <c r="F31" s="62" t="inlineStr">
        <is>
          <t>新春游侠</t>
        </is>
      </c>
      <c r="G31" s="63" t="inlineStr">
        <is>
          <t>爆风9C</t>
        </is>
      </c>
      <c r="H31" s="11" t="n"/>
      <c r="I31" s="654" t="inlineStr">
        <is>
          <t>只禁武器</t>
        </is>
      </c>
      <c r="J31" s="27" t="inlineStr">
        <is>
          <t>可奥义技</t>
        </is>
      </c>
      <c r="K31" s="62" t="inlineStr">
        <is>
          <t>武器改空手</t>
        </is>
      </c>
      <c r="L31" s="63" t="inlineStr">
        <is>
          <t>封门武</t>
        </is>
      </c>
    </row>
    <row r="32" ht="24" customHeight="1">
      <c r="A32" s="414" t="n"/>
      <c r="E32" s="85" t="inlineStr">
        <is>
          <t>元婴炼气</t>
        </is>
      </c>
      <c r="F32" s="86" t="inlineStr">
        <is>
          <t>我爱鹅</t>
        </is>
      </c>
      <c r="G32" s="84" t="inlineStr">
        <is>
          <t>鹅灵儿</t>
        </is>
      </c>
      <c r="H32" s="11" t="n"/>
      <c r="I32" s="11" t="n"/>
      <c r="J32" s="494" t="n"/>
      <c r="K32" s="86" t="inlineStr">
        <is>
          <t>可技能</t>
        </is>
      </c>
      <c r="L32" s="236" t="inlineStr">
        <is>
          <t>可门技</t>
        </is>
      </c>
    </row>
    <row r="33" ht="24" customHeight="1">
      <c r="A33" s="749" t="n"/>
      <c r="H33" s="11" t="n"/>
      <c r="I33" s="16" t="n"/>
      <c r="J33" s="553" t="n"/>
      <c r="K33" s="65" t="inlineStr">
        <is>
          <t>可空手</t>
        </is>
      </c>
      <c r="L33" s="67" t="inlineStr">
        <is>
          <t>x</t>
        </is>
      </c>
    </row>
    <row r="34" ht="24" customHeight="1">
      <c r="A34" s="304" t="inlineStr">
        <is>
          <t>只禁技能</t>
        </is>
      </c>
      <c r="B34" s="80" t="inlineStr">
        <is>
          <t>技能点穴</t>
        </is>
      </c>
      <c r="C34" s="62" t="inlineStr">
        <is>
          <t>光剑天赋</t>
        </is>
      </c>
      <c r="E34" s="61" t="inlineStr">
        <is>
          <t>冠军炫炫</t>
        </is>
      </c>
      <c r="F34" s="62" t="inlineStr">
        <is>
          <t>新春游侠</t>
        </is>
      </c>
      <c r="G34" s="63" t="inlineStr">
        <is>
          <t>爆风9C</t>
        </is>
      </c>
      <c r="H34" s="11" t="n"/>
      <c r="I34" s="654" t="inlineStr">
        <is>
          <t>只禁技能</t>
        </is>
      </c>
      <c r="J34" s="61" t="inlineStr">
        <is>
          <t>禁奥义技</t>
        </is>
      </c>
      <c r="K34" s="62" t="inlineStr">
        <is>
          <t>可武器</t>
        </is>
      </c>
      <c r="L34" s="63" t="inlineStr">
        <is>
          <t>可门武</t>
        </is>
      </c>
    </row>
    <row r="35" ht="24" customHeight="1">
      <c r="A35" s="414" t="n"/>
      <c r="E35" s="85" t="inlineStr">
        <is>
          <t>元婴炼气</t>
        </is>
      </c>
      <c r="F35" s="83" t="inlineStr">
        <is>
          <t>我爱鹅</t>
        </is>
      </c>
      <c r="H35" s="11" t="n"/>
      <c r="I35" s="11" t="n"/>
      <c r="J35" s="494" t="n"/>
      <c r="K35" s="86" t="inlineStr">
        <is>
          <t>跳过技能</t>
        </is>
      </c>
      <c r="L35" s="236" t="inlineStr">
        <is>
          <t>可门技</t>
        </is>
      </c>
    </row>
    <row r="36" ht="24" customHeight="1">
      <c r="A36" s="749" t="n"/>
      <c r="H36" s="11" t="n"/>
      <c r="I36" s="16" t="n"/>
      <c r="J36" s="553" t="n"/>
      <c r="K36" s="139" t="inlineStr">
        <is>
          <t>可空手</t>
        </is>
      </c>
      <c r="L36" s="92" t="inlineStr">
        <is>
          <t>x</t>
        </is>
      </c>
    </row>
    <row r="37" ht="24" customHeight="1">
      <c r="A37" s="304" t="inlineStr">
        <is>
          <t>只能远程</t>
        </is>
      </c>
      <c r="B37" s="80" t="inlineStr">
        <is>
          <t>技能胶水</t>
        </is>
      </c>
      <c r="E37" s="319" t="inlineStr">
        <is>
          <t>冠军炫炫</t>
        </is>
      </c>
      <c r="F37" s="74" t="inlineStr">
        <is>
          <t>新春游侠</t>
        </is>
      </c>
      <c r="G37" s="75" t="inlineStr">
        <is>
          <t>爆风9C</t>
        </is>
      </c>
      <c r="H37" s="11" t="n"/>
      <c r="I37" s="304" t="inlineStr">
        <is>
          <t>只能远程</t>
        </is>
      </c>
      <c r="J37" s="525" t="inlineStr">
        <is>
          <t>可奥义技</t>
        </is>
      </c>
      <c r="K37" s="74" t="inlineStr">
        <is>
          <t>可远程武器</t>
        </is>
      </c>
      <c r="L37" s="75" t="inlineStr">
        <is>
          <t>可门武</t>
        </is>
      </c>
    </row>
    <row r="38" ht="24" customHeight="1">
      <c r="A38" s="414" t="n"/>
      <c r="E38" s="85" t="inlineStr">
        <is>
          <t>元婴炼气</t>
        </is>
      </c>
      <c r="F38" s="83" t="inlineStr">
        <is>
          <t>我爱鹅</t>
        </is>
      </c>
      <c r="H38" s="11" t="n"/>
      <c r="I38" s="414" t="n"/>
      <c r="J38" s="494" t="n"/>
      <c r="K38" s="86" t="inlineStr">
        <is>
          <t>可技能</t>
        </is>
      </c>
      <c r="L38" s="236" t="inlineStr">
        <is>
          <t>可门技</t>
        </is>
      </c>
    </row>
    <row r="39" ht="24" customHeight="1">
      <c r="A39" s="749" t="n"/>
      <c r="H39" s="11" t="n"/>
      <c r="I39" s="749" t="n"/>
      <c r="J39" s="497" t="n"/>
      <c r="K39" s="65" t="inlineStr">
        <is>
          <t>跳过空手</t>
        </is>
      </c>
      <c r="L39" s="67" t="inlineStr">
        <is>
          <t>x</t>
        </is>
      </c>
    </row>
    <row r="40" ht="24" customHeight="1">
      <c r="A40" s="61" t="inlineStr">
        <is>
          <t>起手：奥义技能会受到禁用技能限制或忽略回合而无法触发。战斗佣兵只会受本身血线条件、忽略回合或者禁用佣兵效果影响而暂时无法出手。</t>
        </is>
      </c>
      <c r="B40" s="123" t="n"/>
      <c r="C40" s="123" t="n"/>
      <c r="D40" s="123" t="n"/>
      <c r="E40" s="123" t="n"/>
      <c r="F40" s="123" t="n"/>
      <c r="G40" s="123" t="n"/>
      <c r="H40" s="123" t="n"/>
      <c r="I40" s="123" t="n"/>
      <c r="J40" s="123" t="n"/>
      <c r="K40" s="123" t="n"/>
      <c r="L40" s="124" t="n"/>
    </row>
    <row r="41" ht="24" customHeight="1">
      <c r="A41" s="85" t="inlineStr">
        <is>
          <t>行动：限制对追击效果无效，例如“只能技能”的限制回合内触发了治疗/神魔护盾/佛山等附带追击的技能，后续追击的武器或空手可以正常触发。</t>
        </is>
      </c>
      <c r="B41" s="129" t="n"/>
      <c r="C41" s="129" t="n"/>
      <c r="D41" s="129" t="n"/>
      <c r="E41" s="129" t="n"/>
      <c r="F41" s="129" t="n"/>
      <c r="G41" s="129" t="n"/>
      <c r="H41" s="129" t="n"/>
      <c r="I41" s="129" t="n"/>
      <c r="J41" s="129" t="n"/>
      <c r="K41" s="129" t="n"/>
      <c r="L41" s="130" t="n"/>
    </row>
    <row r="42" ht="24" customHeight="1">
      <c r="A42" s="256" t="inlineStr">
        <is>
          <t>收尾：此阶段本身不受限制直接影响，但由于部分限制类型会导致行动中无法触发武器，因此达不到门派武器的绑定触发条件，才表现为封门武。</t>
        </is>
      </c>
      <c r="B42" s="135" t="n"/>
      <c r="C42" s="135" t="n"/>
      <c r="D42" s="135" t="n"/>
      <c r="E42" s="135" t="n"/>
      <c r="F42" s="135" t="n"/>
      <c r="G42" s="135" t="n"/>
      <c r="H42" s="135" t="n"/>
      <c r="I42" s="135" t="n"/>
      <c r="J42" s="135" t="n"/>
      <c r="K42" s="135" t="n"/>
      <c r="L42" s="136" t="n"/>
    </row>
    <row r="43" ht="24" customHeight="1"/>
    <row r="44" ht="24" customHeight="1">
      <c r="A44" s="1633" t="inlineStr">
        <is>
          <t>1</t>
        </is>
      </c>
      <c r="B44" s="1634" t="inlineStr">
        <is>
          <t>33</t>
        </is>
      </c>
      <c r="C44" s="1634" t="inlineStr">
        <is>
          <t>好友切磋</t>
        </is>
      </c>
      <c r="D44" s="1635" t="inlineStr">
        <is>
          <t>3个</t>
        </is>
      </c>
      <c r="G44" s="308" t="inlineStr">
        <is>
          <t>日常任务</t>
        </is>
      </c>
      <c r="H44" s="309" t="inlineStr">
        <is>
          <t>经验值</t>
        </is>
      </c>
      <c r="I44" s="308" t="inlineStr">
        <is>
          <t>日常任务</t>
        </is>
      </c>
      <c r="J44" s="309" t="inlineStr">
        <is>
          <t>经验值</t>
        </is>
      </c>
      <c r="K44" s="308" t="inlineStr">
        <is>
          <t>日常任务</t>
        </is>
      </c>
      <c r="L44" s="153" t="inlineStr">
        <is>
          <t>经验值</t>
        </is>
      </c>
    </row>
    <row r="45" ht="24" customHeight="1">
      <c r="A45" s="1636" t="inlineStr">
        <is>
          <t>2</t>
        </is>
      </c>
      <c r="B45" s="1637" t="inlineStr">
        <is>
          <t>22</t>
        </is>
      </c>
      <c r="C45" s="1637" t="inlineStr">
        <is>
          <t>挑战好友</t>
        </is>
      </c>
      <c r="D45" s="1635" t="inlineStr">
        <is>
          <t>1个</t>
        </is>
      </c>
      <c r="G45" s="1638" t="inlineStr">
        <is>
          <t>挑战邪神</t>
        </is>
      </c>
      <c r="H45" s="508" t="inlineStr">
        <is>
          <t>210</t>
        </is>
      </c>
      <c r="I45" s="52" t="inlineStr">
        <is>
          <t>神装等级</t>
        </is>
      </c>
      <c r="J45" s="156" t="inlineStr">
        <is>
          <t>180</t>
        </is>
      </c>
      <c r="K45" s="1639" t="inlineStr">
        <is>
          <t>师徒切磋</t>
        </is>
      </c>
      <c r="L45" s="156" t="inlineStr">
        <is>
          <t>67</t>
        </is>
      </c>
    </row>
    <row r="46" ht="24" customHeight="1">
      <c r="A46" s="1636" t="inlineStr">
        <is>
          <t>3</t>
        </is>
      </c>
      <c r="B46" s="1637" t="inlineStr">
        <is>
          <t>75</t>
        </is>
      </c>
      <c r="C46" s="1637" t="inlineStr">
        <is>
          <t>使用小体力药水</t>
        </is>
      </c>
      <c r="G46" s="177" t="inlineStr">
        <is>
          <t>挑战马大师</t>
        </is>
      </c>
      <c r="H46" s="178" t="inlineStr">
        <is>
          <t>195</t>
        </is>
      </c>
      <c r="I46" s="34" t="inlineStr">
        <is>
          <t>神装技能</t>
        </is>
      </c>
      <c r="J46" s="36" t="inlineStr">
        <is>
          <t>180</t>
        </is>
      </c>
      <c r="K46" s="328" t="inlineStr">
        <is>
          <t>被斗五次</t>
        </is>
      </c>
      <c r="L46" s="36" t="inlineStr">
        <is>
          <t>67</t>
        </is>
      </c>
    </row>
    <row r="47" ht="24" customHeight="1">
      <c r="A47" s="1636" t="inlineStr">
        <is>
          <t>4</t>
        </is>
      </c>
      <c r="C47" s="1637" t="inlineStr">
        <is>
          <t>使用经验药水</t>
        </is>
      </c>
      <c r="G47" s="177" t="inlineStr">
        <is>
          <t>挑战源大侠</t>
        </is>
      </c>
      <c r="H47" s="178" t="inlineStr">
        <is>
          <t>180</t>
        </is>
      </c>
      <c r="I47" s="34" t="inlineStr">
        <is>
          <t>专精等级</t>
        </is>
      </c>
      <c r="J47" s="36" t="inlineStr">
        <is>
          <t>180</t>
        </is>
      </c>
      <c r="K47" s="328" t="inlineStr">
        <is>
          <t>历练三次</t>
        </is>
      </c>
      <c r="L47" s="36" t="inlineStr">
        <is>
          <t>67</t>
        </is>
      </c>
    </row>
    <row r="48" ht="24" customHeight="1">
      <c r="A48" s="1636" t="inlineStr">
        <is>
          <t>5</t>
        </is>
      </c>
      <c r="G48" s="177" t="inlineStr">
        <is>
          <t>挑战鹅王</t>
        </is>
      </c>
      <c r="H48" s="178" t="inlineStr">
        <is>
          <t>180</t>
        </is>
      </c>
      <c r="I48" s="34" t="inlineStr">
        <is>
          <t>专精技能</t>
        </is>
      </c>
      <c r="J48" s="36" t="inlineStr">
        <is>
          <t>180</t>
        </is>
      </c>
      <c r="K48" s="328" t="inlineStr">
        <is>
          <t>查看资料</t>
        </is>
      </c>
      <c r="L48" s="36" t="inlineStr">
        <is>
          <t>45</t>
        </is>
      </c>
    </row>
    <row r="49" ht="24" customHeight="1">
      <c r="A49" s="1636" t="inlineStr">
        <is>
          <t>6</t>
        </is>
      </c>
      <c r="C49" s="1637" t="inlineStr">
        <is>
          <t>等级到达5级</t>
        </is>
      </c>
      <c r="G49" s="177" t="inlineStr">
        <is>
          <t>挑战程管</t>
        </is>
      </c>
      <c r="H49" s="178" t="inlineStr">
        <is>
          <t>165</t>
        </is>
      </c>
      <c r="I49" s="34" t="inlineStr">
        <is>
          <t>徽章进阶</t>
        </is>
      </c>
      <c r="J49" s="36" t="inlineStr">
        <is>
          <t>180</t>
        </is>
      </c>
      <c r="K49" s="328" t="inlineStr">
        <is>
          <t>挑战七友</t>
        </is>
      </c>
      <c r="L49" s="36" t="inlineStr">
        <is>
          <t>45</t>
        </is>
      </c>
    </row>
    <row r="50" ht="24" customHeight="1">
      <c r="A50" s="1636" t="inlineStr">
        <is>
          <t>7</t>
        </is>
      </c>
      <c r="C50" s="1637" t="inlineStr">
        <is>
          <t>等级到达8级</t>
        </is>
      </c>
      <c r="G50" s="177" t="inlineStr">
        <is>
          <t>挑战月璇</t>
        </is>
      </c>
      <c r="H50" s="178" t="inlineStr">
        <is>
          <t>165</t>
        </is>
      </c>
      <c r="I50" s="34" t="inlineStr">
        <is>
          <t>兵法研习</t>
        </is>
      </c>
      <c r="J50" s="36" t="inlineStr">
        <is>
          <t>180</t>
        </is>
      </c>
      <c r="K50" s="328" t="inlineStr">
        <is>
          <t>战胜四友</t>
        </is>
      </c>
      <c r="L50" s="36" t="inlineStr">
        <is>
          <t>40</t>
        </is>
      </c>
    </row>
    <row r="51" ht="24" customHeight="1">
      <c r="A51" s="1636" t="inlineStr">
        <is>
          <t>8</t>
        </is>
      </c>
      <c r="C51" s="1637" t="inlineStr">
        <is>
          <t>等级到达10级</t>
        </is>
      </c>
      <c r="G51" s="177" t="inlineStr">
        <is>
          <t>挑战姜公</t>
        </is>
      </c>
      <c r="H51" s="178" t="inlineStr">
        <is>
          <t>150</t>
        </is>
      </c>
      <c r="I51" s="34" t="inlineStr">
        <is>
          <t>强化铭刻</t>
        </is>
      </c>
      <c r="J51" s="36" t="inlineStr">
        <is>
          <t>150</t>
        </is>
      </c>
      <c r="K51" s="46" t="inlineStr">
        <is>
          <t>劫镖一次</t>
        </is>
      </c>
      <c r="L51" s="36" t="inlineStr">
        <is>
          <t>40</t>
        </is>
      </c>
    </row>
    <row r="52" ht="24" customHeight="1">
      <c r="A52" s="1636" t="inlineStr">
        <is>
          <t>9</t>
        </is>
      </c>
      <c r="C52" s="1637" t="inlineStr">
        <is>
          <t>好友切磋</t>
        </is>
      </c>
      <c r="D52" s="1635" t="inlineStr">
        <is>
          <t>？</t>
        </is>
      </c>
      <c r="G52" s="177" t="inlineStr">
        <is>
          <t>挑战俊猴王</t>
        </is>
      </c>
      <c r="H52" s="178" t="inlineStr">
        <is>
          <t>150</t>
        </is>
      </c>
      <c r="I52" s="34" t="inlineStr">
        <is>
          <t>打十二宫</t>
        </is>
      </c>
      <c r="J52" s="36" t="inlineStr">
        <is>
          <t>150</t>
        </is>
      </c>
      <c r="K52" s="46" t="inlineStr">
        <is>
          <t>押镖一次</t>
        </is>
      </c>
      <c r="L52" s="36" t="inlineStr">
        <is>
          <t>40</t>
        </is>
      </c>
    </row>
    <row r="53">
      <c r="A53" s="1636" t="inlineStr">
        <is>
          <t>10</t>
        </is>
      </c>
      <c r="C53" s="1637" t="inlineStr">
        <is>
          <t>挑战好友</t>
        </is>
      </c>
      <c r="D53" s="1635" t="inlineStr">
        <is>
          <t>？</t>
        </is>
      </c>
      <c r="G53" s="177" t="inlineStr">
        <is>
          <t>挑战四姑娘</t>
        </is>
      </c>
      <c r="H53" s="178" t="inlineStr">
        <is>
          <t>105</t>
        </is>
      </c>
      <c r="I53" s="34" t="inlineStr">
        <is>
          <t>飘渺幻境</t>
        </is>
      </c>
      <c r="J53" s="36" t="inlineStr">
        <is>
          <t>150</t>
        </is>
      </c>
      <c r="K53" s="46" t="inlineStr">
        <is>
          <t>夫妻乐斗</t>
        </is>
      </c>
      <c r="L53" s="36" t="inlineStr">
        <is>
          <t>33</t>
        </is>
      </c>
    </row>
    <row r="54">
      <c r="A54" s="1636" t="inlineStr">
        <is>
          <t>11</t>
        </is>
      </c>
      <c r="B54" s="1637" t="inlineStr">
        <is>
          <t>30</t>
        </is>
      </c>
      <c r="C54" s="1637" t="inlineStr">
        <is>
          <t>攻占地盘</t>
        </is>
      </c>
      <c r="D54" s="1635" t="inlineStr">
        <is>
          <t>1次</t>
        </is>
      </c>
      <c r="G54" s="177" t="inlineStr">
        <is>
          <t>挑战强盗</t>
        </is>
      </c>
      <c r="H54" s="178" t="inlineStr">
        <is>
          <t>105</t>
        </is>
      </c>
      <c r="I54" s="34" t="inlineStr">
        <is>
          <t>画卷迷踪</t>
        </is>
      </c>
      <c r="J54" s="36" t="inlineStr">
        <is>
          <t>150</t>
        </is>
      </c>
      <c r="K54" s="46" t="inlineStr">
        <is>
          <t>结拜乐斗</t>
        </is>
      </c>
      <c r="L54" s="36" t="inlineStr">
        <is>
          <t>33</t>
        </is>
      </c>
    </row>
    <row r="55">
      <c r="A55" s="1636" t="inlineStr">
        <is>
          <t>12</t>
        </is>
      </c>
      <c r="B55" s="1637" t="inlineStr">
        <is>
          <t>93</t>
        </is>
      </c>
      <c r="C55" s="1637" t="inlineStr">
        <is>
          <t>使用大力丸</t>
        </is>
      </c>
      <c r="G55" s="177" t="inlineStr">
        <is>
          <t>挑战陌生人</t>
        </is>
      </c>
      <c r="H55" s="178" t="inlineStr">
        <is>
          <t>157</t>
        </is>
      </c>
      <c r="I55" s="34" t="inlineStr">
        <is>
          <t>提升助阵</t>
        </is>
      </c>
      <c r="J55" s="36" t="inlineStr">
        <is>
          <t>120</t>
        </is>
      </c>
      <c r="K55" s="46" t="inlineStr">
        <is>
          <t>攻占地盘</t>
        </is>
      </c>
      <c r="L55" s="36" t="inlineStr">
        <is>
          <t>22</t>
        </is>
      </c>
    </row>
    <row r="56">
      <c r="A56" s="1636" t="inlineStr">
        <is>
          <t>13</t>
        </is>
      </c>
      <c r="B56" s="1637" t="inlineStr">
        <is>
          <t>93</t>
        </is>
      </c>
      <c r="C56" s="1637" t="inlineStr">
        <is>
          <t>使用风之息</t>
        </is>
      </c>
      <c r="G56" s="177" t="inlineStr">
        <is>
          <t>报名巅峰</t>
        </is>
      </c>
      <c r="H56" s="178" t="inlineStr">
        <is>
          <t>135</t>
        </is>
      </c>
      <c r="I56" s="34" t="inlineStr">
        <is>
          <t>历程分享</t>
        </is>
      </c>
      <c r="J56" s="36" t="inlineStr">
        <is>
          <t>120</t>
        </is>
      </c>
      <c r="K56" s="46" t="inlineStr">
        <is>
          <t>打斗神塔</t>
        </is>
      </c>
      <c r="L56" s="36" t="inlineStr">
        <is>
          <t>55</t>
        </is>
      </c>
    </row>
    <row r="57">
      <c r="A57" s="1636" t="inlineStr">
        <is>
          <t>14</t>
        </is>
      </c>
      <c r="B57" s="1637" t="inlineStr">
        <is>
          <t>45</t>
        </is>
      </c>
      <c r="C57" s="1637" t="inlineStr">
        <is>
          <t>领取每日奖励</t>
        </is>
      </c>
      <c r="G57" s="181" t="inlineStr">
        <is>
          <t>报名武林</t>
        </is>
      </c>
      <c r="H57" s="404" t="inlineStr">
        <is>
          <t>120</t>
        </is>
      </c>
      <c r="I57" s="47" t="inlineStr">
        <is>
          <t>劫镖三次</t>
        </is>
      </c>
      <c r="J57" s="31" t="inlineStr">
        <is>
          <t>120</t>
        </is>
      </c>
      <c r="K57" s="368" t="inlineStr">
        <is>
          <t>传功六次</t>
        </is>
      </c>
      <c r="L57" s="31" t="inlineStr">
        <is>
          <t>112</t>
        </is>
      </c>
    </row>
    <row r="58">
      <c r="A58" s="1636" t="inlineStr">
        <is>
          <t>15</t>
        </is>
      </c>
      <c r="B58" s="1637" t="inlineStr">
        <is>
          <t>22</t>
        </is>
      </c>
      <c r="C58" s="1637" t="inlineStr">
        <is>
          <t>攻占地盘</t>
        </is>
      </c>
      <c r="D58" s="1635" t="inlineStr">
        <is>
          <t>1次</t>
        </is>
      </c>
    </row>
    <row r="59">
      <c r="A59" s="1636" t="inlineStr">
        <is>
          <t>16</t>
        </is>
      </c>
      <c r="C59" s="1637" t="inlineStr">
        <is>
          <t>等级到达15级</t>
        </is>
      </c>
    </row>
    <row r="60">
      <c r="A60" s="1640" t="inlineStr">
        <is>
          <t>17</t>
        </is>
      </c>
      <c r="C60" s="1641" t="inlineStr">
        <is>
          <t>使用贡献药水</t>
        </is>
      </c>
    </row>
    <row r="61">
      <c r="A61" s="1640" t="inlineStr">
        <is>
          <t>18</t>
        </is>
      </c>
      <c r="C61" s="1641" t="inlineStr">
        <is>
          <t>使用神来拳套</t>
        </is>
      </c>
    </row>
    <row r="62">
      <c r="A62" s="1640" t="inlineStr">
        <is>
          <t>19</t>
        </is>
      </c>
      <c r="C62" s="1641" t="inlineStr">
        <is>
          <t>使用迅捷珠</t>
        </is>
      </c>
    </row>
    <row r="63">
      <c r="A63" s="1640" t="inlineStr">
        <is>
          <t>20</t>
        </is>
      </c>
      <c r="C63" s="1641" t="inlineStr">
        <is>
          <t>等级到达20级</t>
        </is>
      </c>
    </row>
    <row r="64">
      <c r="A64" s="1640" t="inlineStr">
        <is>
          <t>21</t>
        </is>
      </c>
      <c r="B64" s="1641" t="inlineStr">
        <is>
          <t>112</t>
        </is>
      </c>
      <c r="C64" s="1641" t="inlineStr">
        <is>
          <t>第一次抢地盘</t>
        </is>
      </c>
    </row>
    <row r="65">
      <c r="A65" s="1640" t="inlineStr">
        <is>
          <t>22</t>
        </is>
      </c>
      <c r="B65" s="1641" t="inlineStr">
        <is>
          <t>45</t>
        </is>
      </c>
      <c r="C65" s="1641" t="inlineStr">
        <is>
          <t>好友切磋</t>
        </is>
      </c>
      <c r="D65" s="1642" t="inlineStr">
        <is>
          <t>20等级内挑战7次</t>
        </is>
      </c>
    </row>
    <row r="66">
      <c r="A66" s="1640" t="inlineStr">
        <is>
          <t>23</t>
        </is>
      </c>
      <c r="B66" s="1641" t="inlineStr">
        <is>
          <t>40</t>
        </is>
      </c>
      <c r="C66" s="1641" t="inlineStr">
        <is>
          <t>挑战好友</t>
        </is>
      </c>
      <c r="D66" s="1642" t="inlineStr">
        <is>
          <t>10等级内打赢4次</t>
        </is>
      </c>
    </row>
    <row r="67">
      <c r="A67" s="1640" t="inlineStr">
        <is>
          <t>24</t>
        </is>
      </c>
      <c r="B67" s="1641" t="inlineStr">
        <is>
          <t>112</t>
        </is>
      </c>
      <c r="C67" s="1641" t="inlineStr">
        <is>
          <t>使用大体力药水</t>
        </is>
      </c>
    </row>
    <row r="68">
      <c r="A68" s="1640" t="inlineStr">
        <is>
          <t>25</t>
        </is>
      </c>
      <c r="B68" s="1641" t="inlineStr">
        <is>
          <t>135</t>
        </is>
      </c>
      <c r="C68" s="1641" t="inlineStr">
        <is>
          <t>第一次比武</t>
        </is>
      </c>
    </row>
    <row r="69">
      <c r="A69" s="1640" t="inlineStr">
        <is>
          <t>26</t>
        </is>
      </c>
      <c r="B69" s="1641" t="inlineStr">
        <is>
          <t>22</t>
        </is>
      </c>
      <c r="C69" s="1641" t="inlineStr">
        <is>
          <t>查看好友资料</t>
        </is>
      </c>
      <c r="D69" s="1642" t="inlineStr">
        <is>
          <t>1个</t>
        </is>
      </c>
    </row>
    <row r="70">
      <c r="A70" s="1640" t="inlineStr">
        <is>
          <t>27</t>
        </is>
      </c>
      <c r="B70" s="1641" t="inlineStr">
        <is>
          <t>33</t>
        </is>
      </c>
      <c r="C70" s="1641" t="inlineStr">
        <is>
          <t>查看好友资料</t>
        </is>
      </c>
      <c r="D70" s="1642" t="inlineStr">
        <is>
          <t>3个</t>
        </is>
      </c>
    </row>
    <row r="71">
      <c r="A71" s="1640" t="inlineStr">
        <is>
          <t>28</t>
        </is>
      </c>
      <c r="B71" s="1641" t="inlineStr">
        <is>
          <t>45</t>
        </is>
      </c>
      <c r="C71" s="1641" t="inlineStr">
        <is>
          <t>查看好友资料</t>
        </is>
      </c>
      <c r="D71" s="1642" t="inlineStr">
        <is>
          <t>5个</t>
        </is>
      </c>
    </row>
    <row r="72">
      <c r="A72" s="1640" t="inlineStr">
        <is>
          <t>29</t>
        </is>
      </c>
      <c r="B72" s="1641" t="inlineStr">
        <is>
          <t>120</t>
        </is>
      </c>
      <c r="C72" s="1641" t="inlineStr">
        <is>
          <t>参加武林大会</t>
        </is>
      </c>
    </row>
    <row r="73">
      <c r="A73" s="1640" t="inlineStr">
        <is>
          <t>30</t>
        </is>
      </c>
      <c r="C73" s="1641" t="inlineStr">
        <is>
          <t>挑战菜菜</t>
        </is>
      </c>
    </row>
    <row r="74">
      <c r="A74" s="1640" t="inlineStr">
        <is>
          <t>31</t>
        </is>
      </c>
      <c r="C74" s="1641" t="inlineStr">
        <is>
          <t>挑战羊魔王</t>
        </is>
      </c>
    </row>
    <row r="75">
      <c r="A75" s="1640" t="inlineStr">
        <is>
          <t>32</t>
        </is>
      </c>
    </row>
    <row r="76">
      <c r="A76" s="1640" t="inlineStr">
        <is>
          <t>33</t>
        </is>
      </c>
      <c r="C76" s="1641" t="inlineStr">
        <is>
          <t>挑战剑君</t>
        </is>
      </c>
    </row>
    <row r="77">
      <c r="A77" s="1640" t="inlineStr">
        <is>
          <t>34</t>
        </is>
      </c>
      <c r="B77" s="1641" t="inlineStr">
        <is>
          <t>105</t>
        </is>
      </c>
      <c r="C77" s="1641" t="inlineStr">
        <is>
          <t>挑战四姑娘</t>
        </is>
      </c>
    </row>
    <row r="78">
      <c r="A78" s="1640" t="inlineStr">
        <is>
          <t>35</t>
        </is>
      </c>
      <c r="B78" s="1641" t="inlineStr">
        <is>
          <t>135</t>
        </is>
      </c>
      <c r="C78" s="1641" t="inlineStr">
        <is>
          <t>挑战月敏</t>
        </is>
      </c>
    </row>
    <row r="79">
      <c r="A79" s="1640" t="inlineStr">
        <is>
          <t>36</t>
        </is>
      </c>
      <c r="B79" s="1641" t="inlineStr">
        <is>
          <t>150</t>
        </is>
      </c>
      <c r="C79" s="1641" t="inlineStr">
        <is>
          <t>挑战俊猴王</t>
        </is>
      </c>
    </row>
    <row r="80">
      <c r="A80" s="1640" t="inlineStr">
        <is>
          <t>37</t>
        </is>
      </c>
      <c r="B80" s="1641" t="inlineStr">
        <is>
          <t>120</t>
        </is>
      </c>
      <c r="C80" s="1641" t="inlineStr">
        <is>
          <t>挑战教主</t>
        </is>
      </c>
    </row>
    <row r="81">
      <c r="A81" s="1640" t="inlineStr">
        <is>
          <t>38</t>
        </is>
      </c>
      <c r="B81" s="1641" t="inlineStr">
        <is>
          <t>135</t>
        </is>
      </c>
      <c r="C81" s="1641" t="inlineStr">
        <is>
          <t>挑战帅帅</t>
        </is>
      </c>
    </row>
    <row r="82">
      <c r="A82" s="1640" t="inlineStr">
        <is>
          <t>39</t>
        </is>
      </c>
      <c r="B82" s="1641" t="inlineStr">
        <is>
          <t>150</t>
        </is>
      </c>
      <c r="D82" s="1642" t="inlineStr">
        <is>
          <t>猜测姜公</t>
        </is>
      </c>
    </row>
    <row r="83">
      <c r="A83" s="1640" t="inlineStr">
        <is>
          <t>40</t>
        </is>
      </c>
      <c r="B83" s="1641" t="inlineStr">
        <is>
          <t>165</t>
        </is>
      </c>
      <c r="C83" s="1641" t="inlineStr">
        <is>
          <t>挑战月璇</t>
        </is>
      </c>
    </row>
    <row r="84">
      <c r="A84" s="1640" t="inlineStr">
        <is>
          <t>41</t>
        </is>
      </c>
      <c r="B84" s="1641" t="inlineStr">
        <is>
          <t>180</t>
        </is>
      </c>
      <c r="C84" s="1641" t="inlineStr">
        <is>
          <t>挑战源大侠</t>
        </is>
      </c>
    </row>
    <row r="85">
      <c r="A85" s="1640" t="inlineStr">
        <is>
          <t>42</t>
        </is>
      </c>
      <c r="B85" s="1641" t="inlineStr">
        <is>
          <t>90</t>
        </is>
      </c>
      <c r="C85" s="1641" t="inlineStr">
        <is>
          <t>收取徒弟</t>
        </is>
      </c>
    </row>
    <row r="86">
      <c r="A86" s="1640" t="inlineStr">
        <is>
          <t>43</t>
        </is>
      </c>
      <c r="C86" s="1641" t="inlineStr">
        <is>
          <t>再收一个徒弟</t>
        </is>
      </c>
    </row>
    <row r="87">
      <c r="A87" s="1640" t="inlineStr">
        <is>
          <t>44</t>
        </is>
      </c>
      <c r="B87" s="1641" t="inlineStr">
        <is>
          <t>33</t>
        </is>
      </c>
      <c r="C87" s="1641" t="inlineStr">
        <is>
          <t>夫妻乐斗</t>
        </is>
      </c>
    </row>
    <row r="88">
      <c r="A88" s="1640" t="inlineStr">
        <is>
          <t>45</t>
        </is>
      </c>
      <c r="C88" s="1641" t="inlineStr">
        <is>
          <t>乐斗助手</t>
        </is>
      </c>
      <c r="D88" s="1642" t="inlineStr">
        <is>
          <t>？</t>
        </is>
      </c>
    </row>
    <row r="89">
      <c r="A89" s="1640" t="inlineStr">
        <is>
          <t>46</t>
        </is>
      </c>
      <c r="B89" s="1641" t="inlineStr">
        <is>
          <t>130</t>
        </is>
      </c>
      <c r="C89" s="1641" t="inlineStr">
        <is>
          <t>乐斗助手</t>
        </is>
      </c>
      <c r="D89" s="1642" t="inlineStr">
        <is>
          <t>选择自动使用主动经验药水</t>
        </is>
      </c>
    </row>
    <row r="90">
      <c r="A90" s="1640" t="inlineStr">
        <is>
          <t>47</t>
        </is>
      </c>
    </row>
    <row r="91">
      <c r="A91" s="1640" t="inlineStr">
        <is>
          <t>48</t>
        </is>
      </c>
    </row>
    <row r="92">
      <c r="A92" s="1640" t="inlineStr">
        <is>
          <t>49</t>
        </is>
      </c>
    </row>
    <row r="93">
      <c r="A93" s="1640" t="inlineStr">
        <is>
          <t>50</t>
        </is>
      </c>
      <c r="B93" s="1641" t="inlineStr">
        <is>
          <t>45</t>
        </is>
      </c>
      <c r="C93" s="1641" t="inlineStr">
        <is>
          <t>被好友切磋</t>
        </is>
      </c>
      <c r="D93" s="1642" t="inlineStr">
        <is>
          <t>等级绝对差小于20，2个好友</t>
        </is>
      </c>
    </row>
    <row r="94">
      <c r="A94" s="1640" t="inlineStr">
        <is>
          <t>51</t>
        </is>
      </c>
      <c r="C94" s="1641" t="inlineStr">
        <is>
          <t>被好友切磋</t>
        </is>
      </c>
      <c r="D94" s="1642" t="inlineStr">
        <is>
          <t>等级绝对差小于20，3个好友</t>
        </is>
      </c>
    </row>
    <row r="95">
      <c r="A95" s="1640" t="inlineStr">
        <is>
          <t>52</t>
        </is>
      </c>
      <c r="B95" s="1641" t="inlineStr">
        <is>
          <t>67</t>
        </is>
      </c>
      <c r="C95" s="1641" t="inlineStr">
        <is>
          <t>被好友切磋</t>
        </is>
      </c>
      <c r="D95" s="1642" t="inlineStr">
        <is>
          <t>等级绝对差小于20，5个好友</t>
        </is>
      </c>
    </row>
    <row r="96">
      <c r="A96" s="1640" t="inlineStr">
        <is>
          <t>53</t>
        </is>
      </c>
      <c r="B96" s="1641" t="inlineStr">
        <is>
          <t>90</t>
        </is>
      </c>
      <c r="C96" s="1641" t="inlineStr">
        <is>
          <t>订婚</t>
        </is>
      </c>
    </row>
    <row r="97">
      <c r="A97" s="1640" t="inlineStr">
        <is>
          <t>54</t>
        </is>
      </c>
      <c r="C97" s="1641" t="inlineStr">
        <is>
          <t>结婚</t>
        </is>
      </c>
    </row>
    <row r="98">
      <c r="A98" s="1640" t="inlineStr">
        <is>
          <t>55</t>
        </is>
      </c>
      <c r="B98" s="1641" t="inlineStr">
        <is>
          <t>120</t>
        </is>
      </c>
      <c r="C98" s="1641" t="inlineStr">
        <is>
          <t>强化武器</t>
        </is>
      </c>
    </row>
    <row r="99">
      <c r="A99" s="1640" t="inlineStr">
        <is>
          <t>56</t>
        </is>
      </c>
      <c r="C99" s="1641" t="inlineStr">
        <is>
          <t>强化技能</t>
        </is>
      </c>
    </row>
    <row r="100">
      <c r="A100" s="1640" t="inlineStr">
        <is>
          <t>57</t>
        </is>
      </c>
      <c r="B100" s="1641" t="inlineStr">
        <is>
          <t>150</t>
        </is>
      </c>
      <c r="C100" s="1641" t="inlineStr">
        <is>
          <t>武器入魂</t>
        </is>
      </c>
    </row>
    <row r="101">
      <c r="A101" s="1640" t="inlineStr">
        <is>
          <t>58</t>
        </is>
      </c>
      <c r="B101" s="1641" t="inlineStr">
        <is>
          <t>67</t>
        </is>
      </c>
      <c r="C101" s="1641" t="inlineStr">
        <is>
          <t>师徒切磋</t>
        </is>
      </c>
    </row>
    <row r="102">
      <c r="A102" s="1640" t="inlineStr">
        <is>
          <t>59</t>
        </is>
      </c>
      <c r="B102" s="1641" t="inlineStr">
        <is>
          <t>150</t>
        </is>
      </c>
      <c r="C102" s="1641" t="inlineStr">
        <is>
          <t>第一次入帮</t>
        </is>
      </c>
    </row>
    <row r="103">
      <c r="A103" s="1640" t="inlineStr">
        <is>
          <t>60</t>
        </is>
      </c>
    </row>
    <row r="104">
      <c r="A104" s="1640" t="inlineStr">
        <is>
          <t>61</t>
        </is>
      </c>
      <c r="B104" s="1641" t="inlineStr">
        <is>
          <t>33</t>
        </is>
      </c>
      <c r="C104" s="1641" t="inlineStr">
        <is>
          <t>结拜乐斗</t>
        </is>
      </c>
    </row>
    <row r="105">
      <c r="A105" s="1640" t="inlineStr">
        <is>
          <t>62</t>
        </is>
      </c>
      <c r="C105" s="1641" t="inlineStr">
        <is>
          <t>结拜被斗</t>
        </is>
      </c>
    </row>
    <row r="106">
      <c r="A106" s="1640" t="inlineStr">
        <is>
          <t>63</t>
        </is>
      </c>
      <c r="C106" s="1641" t="inlineStr">
        <is>
          <t>挑战山贼</t>
        </is>
      </c>
    </row>
    <row r="107">
      <c r="A107" s="1640" t="inlineStr">
        <is>
          <t>64</t>
        </is>
      </c>
      <c r="B107" s="1641" t="inlineStr">
        <is>
          <t>105</t>
        </is>
      </c>
      <c r="C107" s="1641" t="inlineStr">
        <is>
          <t>挑战强盗</t>
        </is>
      </c>
    </row>
    <row r="108">
      <c r="A108" s="1640" t="inlineStr">
        <is>
          <t>65</t>
        </is>
      </c>
      <c r="B108" s="1641" t="inlineStr">
        <is>
          <t>45</t>
        </is>
      </c>
      <c r="C108" s="1641" t="inlineStr">
        <is>
          <t>挑战陌生人</t>
        </is>
      </c>
      <c r="D108" s="1642" t="inlineStr">
        <is>
          <t>1次</t>
        </is>
      </c>
    </row>
    <row r="109">
      <c r="A109" s="1640" t="inlineStr">
        <is>
          <t>66</t>
        </is>
      </c>
      <c r="B109" s="1641" t="inlineStr">
        <is>
          <t>100</t>
        </is>
      </c>
      <c r="C109" s="1641" t="inlineStr">
        <is>
          <t>挑战陌生人</t>
        </is>
      </c>
      <c r="D109" s="1642" t="inlineStr">
        <is>
          <t>2次</t>
        </is>
      </c>
    </row>
    <row r="110">
      <c r="A110" s="1640" t="inlineStr">
        <is>
          <t>67</t>
        </is>
      </c>
      <c r="B110" s="1641" t="inlineStr">
        <is>
          <t>157</t>
        </is>
      </c>
      <c r="C110" s="1641" t="inlineStr">
        <is>
          <t>挑战陌生人</t>
        </is>
      </c>
      <c r="D110" s="1642" t="inlineStr">
        <is>
          <t>3次</t>
        </is>
      </c>
    </row>
    <row r="111">
      <c r="A111" s="1640" t="inlineStr">
        <is>
          <t>68</t>
        </is>
      </c>
      <c r="C111" s="1641" t="inlineStr">
        <is>
          <t>挑战斗神塔</t>
        </is>
      </c>
      <c r="D111" s="1642" t="inlineStr">
        <is>
          <t>？</t>
        </is>
      </c>
    </row>
    <row r="112">
      <c r="A112" s="1640" t="inlineStr">
        <is>
          <t>69</t>
        </is>
      </c>
      <c r="C112" s="1641" t="inlineStr">
        <is>
          <t>挑战斗神塔</t>
        </is>
      </c>
      <c r="D112" s="1642" t="inlineStr">
        <is>
          <t>？</t>
        </is>
      </c>
    </row>
    <row r="113">
      <c r="A113" s="1640" t="inlineStr">
        <is>
          <t>70</t>
        </is>
      </c>
      <c r="C113" s="1641" t="inlineStr">
        <is>
          <t>挑战斗神塔</t>
        </is>
      </c>
      <c r="D113" s="1642" t="inlineStr">
        <is>
          <t>？</t>
        </is>
      </c>
    </row>
    <row r="114">
      <c r="A114" s="1640" t="inlineStr">
        <is>
          <t>71</t>
        </is>
      </c>
      <c r="C114" s="1641" t="inlineStr">
        <is>
          <t>挑战斗神塔</t>
        </is>
      </c>
      <c r="D114" s="1642" t="inlineStr">
        <is>
          <t>某个是30层120经验</t>
        </is>
      </c>
    </row>
    <row r="115">
      <c r="A115" s="1640" t="inlineStr">
        <is>
          <t>72</t>
        </is>
      </c>
      <c r="C115" s="1641" t="inlineStr">
        <is>
          <t>挑战斗神塔</t>
        </is>
      </c>
      <c r="D115" s="1642" t="inlineStr">
        <is>
          <t>？</t>
        </is>
      </c>
    </row>
    <row r="116">
      <c r="A116" s="1640" t="inlineStr">
        <is>
          <t>73</t>
        </is>
      </c>
      <c r="C116" s="1641" t="inlineStr">
        <is>
          <t>挑战斗神塔</t>
        </is>
      </c>
      <c r="D116" s="1642" t="inlineStr">
        <is>
          <t>？</t>
        </is>
      </c>
    </row>
    <row r="117">
      <c r="A117" s="1640" t="inlineStr">
        <is>
          <t>74</t>
        </is>
      </c>
      <c r="B117" s="1641" t="inlineStr">
        <is>
          <t>55</t>
        </is>
      </c>
      <c r="C117" s="1641" t="inlineStr">
        <is>
          <t>挑战斗神塔</t>
        </is>
      </c>
      <c r="D117" s="1642" t="inlineStr">
        <is>
          <t>1次</t>
        </is>
      </c>
    </row>
    <row r="118">
      <c r="A118" s="1640" t="inlineStr">
        <is>
          <t>75</t>
        </is>
      </c>
      <c r="B118" s="1641" t="inlineStr">
        <is>
          <t>90</t>
        </is>
      </c>
      <c r="C118" s="1641" t="inlineStr">
        <is>
          <t>第一次历练</t>
        </is>
      </c>
      <c r="D118" s="1642" t="inlineStr">
        <is>
          <t>与怪物乐斗一次</t>
        </is>
      </c>
    </row>
    <row r="119">
      <c r="A119" s="1640" t="inlineStr">
        <is>
          <t>76</t>
        </is>
      </c>
      <c r="C119" s="1641" t="inlineStr">
        <is>
          <t>历练1次</t>
        </is>
      </c>
      <c r="D119" s="1642" t="inlineStr">
        <is>
          <t>？</t>
        </is>
      </c>
    </row>
    <row r="120">
      <c r="A120" s="1640" t="inlineStr">
        <is>
          <t>77</t>
        </is>
      </c>
      <c r="B120" s="1641" t="inlineStr">
        <is>
          <t>55</t>
        </is>
      </c>
      <c r="C120" s="1641" t="inlineStr">
        <is>
          <t>历练2次</t>
        </is>
      </c>
    </row>
    <row r="121">
      <c r="A121" s="1640" t="inlineStr">
        <is>
          <t>78</t>
        </is>
      </c>
      <c r="B121" s="1641" t="inlineStr">
        <is>
          <t>67</t>
        </is>
      </c>
      <c r="C121" s="1641" t="inlineStr">
        <is>
          <t>历练3次</t>
        </is>
      </c>
    </row>
    <row r="122">
      <c r="A122" s="1640" t="inlineStr">
        <is>
          <t>79</t>
        </is>
      </c>
    </row>
    <row r="123">
      <c r="A123" s="1640" t="inlineStr">
        <is>
          <t>80</t>
        </is>
      </c>
    </row>
    <row r="124">
      <c r="A124" s="1640" t="inlineStr">
        <is>
          <t>81</t>
        </is>
      </c>
    </row>
    <row r="125">
      <c r="A125" s="1640" t="inlineStr">
        <is>
          <t>82</t>
        </is>
      </c>
      <c r="C125" s="1641" t="inlineStr">
        <is>
          <t>活跃度</t>
        </is>
      </c>
      <c r="D125" s="1642" t="inlineStr">
        <is>
          <t>活跃度大于10</t>
        </is>
      </c>
    </row>
    <row r="126">
      <c r="A126" s="1640" t="inlineStr">
        <is>
          <t>83</t>
        </is>
      </c>
      <c r="B126" s="1641" t="inlineStr">
        <is>
          <t>90</t>
        </is>
      </c>
      <c r="C126" s="1641" t="inlineStr">
        <is>
          <t>活跃度</t>
        </is>
      </c>
      <c r="D126" s="1642" t="inlineStr">
        <is>
          <t>活跃度大于20</t>
        </is>
      </c>
    </row>
    <row r="127">
      <c r="A127" s="1640" t="inlineStr">
        <is>
          <t>84</t>
        </is>
      </c>
      <c r="C127" s="1641" t="inlineStr">
        <is>
          <t>活跃度</t>
        </is>
      </c>
      <c r="D127" s="1642" t="inlineStr">
        <is>
          <t>？</t>
        </is>
      </c>
    </row>
    <row r="128">
      <c r="A128" s="1640" t="inlineStr">
        <is>
          <t>85</t>
        </is>
      </c>
      <c r="C128" s="1641" t="inlineStr">
        <is>
          <t>挑战斗神塔</t>
        </is>
      </c>
      <c r="D128" s="1642" t="inlineStr">
        <is>
          <t>战胜第70层</t>
        </is>
      </c>
    </row>
    <row r="129">
      <c r="A129" s="1640" t="inlineStr">
        <is>
          <t>86</t>
        </is>
      </c>
      <c r="B129" s="1641" t="inlineStr">
        <is>
          <t>165</t>
        </is>
      </c>
      <c r="C129" s="1641" t="inlineStr">
        <is>
          <t>挑战程管</t>
        </is>
      </c>
    </row>
    <row r="130">
      <c r="A130" s="1640" t="inlineStr">
        <is>
          <t>87</t>
        </is>
      </c>
      <c r="B130" s="1641" t="inlineStr">
        <is>
          <t>180</t>
        </is>
      </c>
      <c r="C130" s="1641" t="inlineStr">
        <is>
          <t>挑战金毛鹅王</t>
        </is>
      </c>
    </row>
    <row r="131">
      <c r="A131" s="1640" t="inlineStr">
        <is>
          <t>88</t>
        </is>
      </c>
      <c r="B131" s="1641" t="inlineStr">
        <is>
          <t>195</t>
        </is>
      </c>
      <c r="C131" s="1641" t="inlineStr">
        <is>
          <t>挑战马大师</t>
        </is>
      </c>
    </row>
    <row r="132">
      <c r="A132" s="1640" t="inlineStr">
        <is>
          <t>89</t>
        </is>
      </c>
      <c r="B132" s="1641" t="inlineStr">
        <is>
          <t>210</t>
        </is>
      </c>
      <c r="C132" s="1641" t="inlineStr">
        <is>
          <t>挑战邪神</t>
        </is>
      </c>
    </row>
    <row r="133">
      <c r="A133" s="1640" t="inlineStr">
        <is>
          <t>90</t>
        </is>
      </c>
      <c r="C133" s="1641" t="inlineStr">
        <is>
          <t>激活助阵属性</t>
        </is>
      </c>
    </row>
    <row r="134">
      <c r="A134" s="1640" t="inlineStr">
        <is>
          <t>91</t>
        </is>
      </c>
      <c r="B134" s="1641" t="inlineStr">
        <is>
          <t>120</t>
        </is>
      </c>
      <c r="C134" s="1641" t="inlineStr">
        <is>
          <t>提升助阵属性</t>
        </is>
      </c>
    </row>
    <row r="135">
      <c r="A135" s="1640" t="inlineStr">
        <is>
          <t>92</t>
        </is>
      </c>
      <c r="B135" s="1641" t="inlineStr">
        <is>
          <t>150</t>
        </is>
      </c>
      <c r="C135" s="1641" t="inlineStr">
        <is>
          <t>巅峰之战</t>
        </is>
      </c>
      <c r="D135" s="1642" t="inlineStr">
        <is>
          <t>？</t>
        </is>
      </c>
    </row>
    <row r="136">
      <c r="A136" s="1640" t="inlineStr">
        <is>
          <t>93</t>
        </is>
      </c>
      <c r="C136" s="1641" t="inlineStr">
        <is>
          <t>夺宝奇兵</t>
        </is>
      </c>
      <c r="D136" s="1642" t="inlineStr">
        <is>
          <t>进入夺宝奇兵并前进1次</t>
        </is>
      </c>
    </row>
    <row r="137">
      <c r="A137" s="1640" t="inlineStr">
        <is>
          <t>94</t>
        </is>
      </c>
      <c r="C137" s="1641" t="inlineStr">
        <is>
          <t>升级五行</t>
        </is>
      </c>
      <c r="D137" s="1642" t="inlineStr">
        <is>
          <t>？</t>
        </is>
      </c>
    </row>
    <row r="138">
      <c r="A138" s="1640" t="inlineStr">
        <is>
          <t>95</t>
        </is>
      </c>
    </row>
    <row r="139">
      <c r="A139" s="1640" t="inlineStr">
        <is>
          <t>96</t>
        </is>
      </c>
      <c r="B139" s="1641" t="inlineStr">
        <is>
          <t>120</t>
        </is>
      </c>
      <c r="C139" s="1641" t="inlineStr">
        <is>
          <t>讨教王处一</t>
        </is>
      </c>
      <c r="D139" s="1642" t="inlineStr">
        <is>
          <t>向王处一讨教一次内功心法</t>
        </is>
      </c>
    </row>
    <row r="140">
      <c r="A140" s="1640" t="inlineStr">
        <is>
          <t>97</t>
        </is>
      </c>
      <c r="C140" s="1641" t="inlineStr">
        <is>
          <t>讨教慕容复</t>
        </is>
      </c>
      <c r="D140" s="1642" t="inlineStr">
        <is>
          <t>向慕容复讨教一次内功心法</t>
        </is>
      </c>
    </row>
    <row r="141">
      <c r="A141" s="1640" t="inlineStr">
        <is>
          <t>98</t>
        </is>
      </c>
      <c r="C141" s="1641" t="inlineStr">
        <is>
          <t>讨教郭靖</t>
        </is>
      </c>
      <c r="D141" s="1642" t="inlineStr">
        <is>
          <t>向郭靖讨教一次内功心法</t>
        </is>
      </c>
    </row>
    <row r="142">
      <c r="A142" s="1640" t="inlineStr">
        <is>
          <t>99</t>
        </is>
      </c>
      <c r="B142" s="1641" t="inlineStr">
        <is>
          <t>150</t>
        </is>
      </c>
      <c r="C142" s="1641" t="inlineStr">
        <is>
          <t>挑战画卷迷踪</t>
        </is>
      </c>
    </row>
    <row r="143">
      <c r="A143" s="1640" t="inlineStr">
        <is>
          <t>100</t>
        </is>
      </c>
      <c r="B143" s="1641" t="inlineStr">
        <is>
          <t>135</t>
        </is>
      </c>
      <c r="C143" s="1641" t="inlineStr">
        <is>
          <t>报名巅峰之战</t>
        </is>
      </c>
    </row>
    <row r="144">
      <c r="A144" s="1640" t="inlineStr">
        <is>
          <t>101</t>
        </is>
      </c>
      <c r="C144" s="1641" t="inlineStr">
        <is>
          <t>增强经脉</t>
        </is>
      </c>
      <c r="D144" s="1642" t="inlineStr">
        <is>
          <t>？</t>
        </is>
      </c>
    </row>
    <row r="145">
      <c r="A145" s="1640" t="inlineStr">
        <is>
          <t>102</t>
        </is>
      </c>
      <c r="C145" s="1641" t="inlineStr">
        <is>
          <t>增强经脉</t>
        </is>
      </c>
      <c r="D145" s="1642" t="inlineStr">
        <is>
          <t>？</t>
        </is>
      </c>
    </row>
    <row r="146">
      <c r="A146" s="1640" t="inlineStr">
        <is>
          <t>103</t>
        </is>
      </c>
      <c r="B146" s="1641" t="inlineStr">
        <is>
          <t>112</t>
        </is>
      </c>
      <c r="C146" s="1641" t="inlineStr">
        <is>
          <t>增强经脉</t>
        </is>
      </c>
      <c r="D146" s="1642" t="inlineStr">
        <is>
          <t>6次</t>
        </is>
      </c>
    </row>
    <row r="147">
      <c r="A147" s="1640" t="inlineStr">
        <is>
          <t>104</t>
        </is>
      </c>
      <c r="B147" s="1641" t="inlineStr">
        <is>
          <t>120</t>
        </is>
      </c>
      <c r="C147" s="1641" t="inlineStr">
        <is>
          <t>历程分享3次</t>
        </is>
      </c>
    </row>
    <row r="148">
      <c r="A148" s="1640" t="inlineStr">
        <is>
          <t>105</t>
        </is>
      </c>
      <c r="B148" s="1641" t="inlineStr">
        <is>
          <t>x</t>
        </is>
      </c>
      <c r="C148" s="1641" t="inlineStr">
        <is>
          <t>百米赛跑锦标赛</t>
        </is>
      </c>
      <c r="D148" s="1642" t="inlineStr">
        <is>
          <t>（已下线）</t>
        </is>
      </c>
    </row>
    <row r="149">
      <c r="A149" s="1640" t="inlineStr">
        <is>
          <t>106</t>
        </is>
      </c>
      <c r="B149" s="1641" t="inlineStr">
        <is>
          <t>x</t>
        </is>
      </c>
      <c r="C149" s="1641" t="inlineStr">
        <is>
          <t>斗神探宝</t>
        </is>
      </c>
      <c r="D149" s="1642" t="inlineStr">
        <is>
          <t>（已下线）</t>
        </is>
      </c>
    </row>
    <row r="150">
      <c r="A150" s="1640" t="inlineStr">
        <is>
          <t>107</t>
        </is>
      </c>
      <c r="B150" s="1641" t="inlineStr">
        <is>
          <t>150</t>
        </is>
      </c>
      <c r="C150" s="1641" t="inlineStr">
        <is>
          <t>飘渺幻境</t>
        </is>
      </c>
    </row>
    <row r="151">
      <c r="A151" s="1640" t="inlineStr">
        <is>
          <t>108</t>
        </is>
      </c>
      <c r="B151" s="1641" t="inlineStr">
        <is>
          <t>150</t>
        </is>
      </c>
      <c r="C151" s="1641" t="inlineStr">
        <is>
          <t>天界十二宫</t>
        </is>
      </c>
    </row>
    <row r="152">
      <c r="A152" s="1640" t="inlineStr">
        <is>
          <t>109</t>
        </is>
      </c>
      <c r="B152" s="1641" t="inlineStr">
        <is>
          <t>40</t>
        </is>
      </c>
      <c r="C152" s="1641" t="inlineStr">
        <is>
          <t>镖行天下</t>
        </is>
      </c>
      <c r="D152" s="1642" t="inlineStr">
        <is>
          <t>走镖一次</t>
        </is>
      </c>
    </row>
    <row r="153">
      <c r="A153" s="1640" t="inlineStr">
        <is>
          <t>110</t>
        </is>
      </c>
    </row>
    <row r="154">
      <c r="A154" s="1640" t="inlineStr">
        <is>
          <t>111</t>
        </is>
      </c>
      <c r="B154" s="1641" t="inlineStr">
        <is>
          <t>40</t>
        </is>
      </c>
      <c r="C154" s="1641" t="inlineStr">
        <is>
          <t>镖行天下</t>
        </is>
      </c>
      <c r="D154" s="1642" t="inlineStr">
        <is>
          <t>劫镖一次</t>
        </is>
      </c>
    </row>
    <row r="155">
      <c r="A155" s="1640" t="inlineStr">
        <is>
          <t>112</t>
        </is>
      </c>
      <c r="B155" s="1641" t="inlineStr">
        <is>
          <t>120</t>
        </is>
      </c>
      <c r="C155" s="1641" t="inlineStr">
        <is>
          <t>镖行天下</t>
        </is>
      </c>
      <c r="D155" s="1642" t="inlineStr">
        <is>
          <t>劫镖三次</t>
        </is>
      </c>
    </row>
    <row r="156">
      <c r="A156" s="1640" t="inlineStr">
        <is>
          <t>113</t>
        </is>
      </c>
      <c r="B156" s="1641" t="inlineStr">
        <is>
          <t>150</t>
        </is>
      </c>
      <c r="C156" s="1641" t="inlineStr">
        <is>
          <t>强化铭刻</t>
        </is>
      </c>
    </row>
    <row r="157">
      <c r="A157" s="1640" t="inlineStr">
        <is>
          <t>114</t>
        </is>
      </c>
      <c r="B157" s="1641" t="inlineStr">
        <is>
          <t>180</t>
        </is>
      </c>
      <c r="C157" s="1641" t="inlineStr">
        <is>
          <t>武器专精</t>
        </is>
      </c>
      <c r="D157" s="1642" t="inlineStr">
        <is>
          <t>专精</t>
        </is>
      </c>
    </row>
    <row r="158">
      <c r="A158" s="1640" t="inlineStr">
        <is>
          <t>115</t>
        </is>
      </c>
      <c r="B158" s="1641" t="inlineStr">
        <is>
          <t>180</t>
        </is>
      </c>
      <c r="C158" s="1641" t="inlineStr">
        <is>
          <t>武器专精</t>
        </is>
      </c>
      <c r="D158" s="1642" t="inlineStr">
        <is>
          <t>武器栏</t>
        </is>
      </c>
    </row>
    <row r="159">
      <c r="A159" s="1640" t="inlineStr">
        <is>
          <t>116</t>
        </is>
      </c>
      <c r="B159" s="1641" t="inlineStr">
        <is>
          <t>180</t>
        </is>
      </c>
      <c r="C159" s="1641" t="inlineStr">
        <is>
          <t>神装强化</t>
        </is>
      </c>
      <c r="D159" s="1642" t="inlineStr">
        <is>
          <t>神装</t>
        </is>
      </c>
    </row>
    <row r="160">
      <c r="A160" s="1640" t="inlineStr">
        <is>
          <t>117</t>
        </is>
      </c>
      <c r="B160" s="1641" t="inlineStr">
        <is>
          <t>180</t>
        </is>
      </c>
      <c r="C160" s="1641" t="inlineStr">
        <is>
          <t>神装强化</t>
        </is>
      </c>
      <c r="D160" s="1642" t="inlineStr">
        <is>
          <t>技能</t>
        </is>
      </c>
    </row>
    <row r="161">
      <c r="A161" s="1640" t="inlineStr">
        <is>
          <t>118</t>
        </is>
      </c>
      <c r="B161" s="1641" t="inlineStr">
        <is>
          <t>180</t>
        </is>
      </c>
      <c r="C161" s="1641" t="inlineStr">
        <is>
          <t>兵法研习</t>
        </is>
      </c>
    </row>
    <row r="162">
      <c r="A162" s="1640" t="inlineStr">
        <is>
          <t>119</t>
        </is>
      </c>
      <c r="B162" s="1641" t="inlineStr">
        <is>
          <t>180</t>
        </is>
      </c>
      <c r="C162" s="1641" t="inlineStr">
        <is>
          <t>徽章进阶</t>
        </is>
      </c>
    </row>
  </sheetData>
  <mergeCells count="44">
    <mergeCell ref="A7:O7"/>
    <mergeCell ref="A16:O16"/>
    <mergeCell ref="A41:L41"/>
    <mergeCell ref="J25:J27"/>
    <mergeCell ref="A18:O18"/>
    <mergeCell ref="J31:J33"/>
    <mergeCell ref="A3:O3"/>
    <mergeCell ref="A21:O21"/>
    <mergeCell ref="A12:O12"/>
    <mergeCell ref="A2:O2"/>
    <mergeCell ref="A42:L42"/>
    <mergeCell ref="I31:I33"/>
    <mergeCell ref="A34:A36"/>
    <mergeCell ref="A28:A30"/>
    <mergeCell ref="A14:O14"/>
    <mergeCell ref="A23:L23"/>
    <mergeCell ref="I34:I36"/>
    <mergeCell ref="A5:O5"/>
    <mergeCell ref="A8:O8"/>
    <mergeCell ref="H24:H39"/>
    <mergeCell ref="A22:O22"/>
    <mergeCell ref="A17:O17"/>
    <mergeCell ref="A31:A33"/>
    <mergeCell ref="A4:O4"/>
    <mergeCell ref="B24:D24"/>
    <mergeCell ref="A20:O20"/>
    <mergeCell ref="A10:O10"/>
    <mergeCell ref="A13:O13"/>
    <mergeCell ref="A19:O19"/>
    <mergeCell ref="J34:J36"/>
    <mergeCell ref="J28:J30"/>
    <mergeCell ref="A40:L40"/>
    <mergeCell ref="J37:J39"/>
    <mergeCell ref="A9:O9"/>
    <mergeCell ref="A15:O15"/>
    <mergeCell ref="E24:G24"/>
    <mergeCell ref="I25:I27"/>
    <mergeCell ref="M23:O42"/>
    <mergeCell ref="A25:A27"/>
    <mergeCell ref="A11:O11"/>
    <mergeCell ref="I28:I30"/>
    <mergeCell ref="A37:A39"/>
    <mergeCell ref="A6:O6"/>
    <mergeCell ref="I37:I39"/>
  </mergeCells>
  <hyperlinks>
    <hyperlink xmlns:r="http://schemas.openxmlformats.org/officeDocument/2006/relationships" ref="A1" r:id="rId1"/>
    <hyperlink xmlns:r="http://schemas.openxmlformats.org/officeDocument/2006/relationships" ref="D1" r:id="rId2"/>
    <hyperlink xmlns:r="http://schemas.openxmlformats.org/officeDocument/2006/relationships" ref="E1" r:id="rId3"/>
    <hyperlink xmlns:r="http://schemas.openxmlformats.org/officeDocument/2006/relationships" ref="F1" r:id="rId4"/>
    <hyperlink xmlns:r="http://schemas.openxmlformats.org/officeDocument/2006/relationships" ref="G1" r:id="rId5"/>
    <hyperlink xmlns:r="http://schemas.openxmlformats.org/officeDocument/2006/relationships" ref="H1" r:id="rId6"/>
    <hyperlink xmlns:r="http://schemas.openxmlformats.org/officeDocument/2006/relationships" ref="A4" r:id="rId7"/>
    <hyperlink xmlns:r="http://schemas.openxmlformats.org/officeDocument/2006/relationships" ref="A6" r:id="rId8"/>
    <hyperlink xmlns:r="http://schemas.openxmlformats.org/officeDocument/2006/relationships" ref="A8" r:id="rId9"/>
    <hyperlink xmlns:r="http://schemas.openxmlformats.org/officeDocument/2006/relationships" ref="A10" r:id="rId10"/>
    <hyperlink xmlns:r="http://schemas.openxmlformats.org/officeDocument/2006/relationships" ref="A12" r:id="rId11"/>
    <hyperlink xmlns:r="http://schemas.openxmlformats.org/officeDocument/2006/relationships" ref="A14" r:id="rId12"/>
    <hyperlink xmlns:r="http://schemas.openxmlformats.org/officeDocument/2006/relationships" ref="A16" r:id="rId13"/>
    <hyperlink xmlns:r="http://schemas.openxmlformats.org/officeDocument/2006/relationships" ref="A18" r:id="rId14"/>
    <hyperlink xmlns:r="http://schemas.openxmlformats.org/officeDocument/2006/relationships" ref="A20" r:id="rId15"/>
    <hyperlink xmlns:r="http://schemas.openxmlformats.org/officeDocument/2006/relationships" ref="A22" r:id="rId16"/>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L1053"/>
  <sheetViews>
    <sheetView workbookViewId="0">
      <pane ySplit="1" topLeftCell="A2" activePane="bottomLeft" state="frozen"/>
      <selection pane="bottomLeft" activeCell="A1" sqref="A1"/>
    </sheetView>
  </sheetViews>
  <sheetFormatPr baseColWidth="8" defaultRowHeight="15"/>
  <cols>
    <col width="10.71428571428571" customWidth="1" min="1" max="1"/>
    <col width="10.71428571428571" customWidth="1" min="2" max="2"/>
    <col width="10.71428571428571" customWidth="1" min="3" max="3"/>
    <col width="10.71428571428571" customWidth="1" min="4" max="4"/>
    <col width="10.71428571428571" customWidth="1" min="5" max="5"/>
    <col width="10.71428571428571" customWidth="1" min="6" max="6"/>
    <col width="10.71428571428571" customWidth="1" min="7" max="7"/>
    <col width="10.71428571428571" customWidth="1" min="8" max="8"/>
    <col width="10.71428571428571" customWidth="1" min="9" max="9"/>
    <col width="10.71428571428571" customWidth="1" min="10" max="10"/>
    <col width="10.71428571428571" customWidth="1" min="11" max="11"/>
    <col width="10.71428571428571" customWidth="1" min="12" max="12"/>
  </cols>
  <sheetData>
    <row r="1" ht="24" customHeight="1">
      <c r="A1" s="625" t="inlineStr">
        <is>
          <t>废弃内容</t>
        </is>
      </c>
      <c r="B1" s="626" t="inlineStr">
        <is>
          <t>帮派礼包</t>
        </is>
      </c>
      <c r="C1" s="626" t="inlineStr">
        <is>
          <t>斗界仙品</t>
        </is>
      </c>
      <c r="D1" s="626" t="inlineStr">
        <is>
          <t>全服抢购</t>
        </is>
      </c>
      <c r="E1" s="1643" t="inlineStr">
        <is>
          <t>乐斗游记</t>
        </is>
      </c>
      <c r="F1" s="1643" t="inlineStr">
        <is>
          <t>大侠回归</t>
        </is>
      </c>
      <c r="G1" s="1643" t="inlineStr">
        <is>
          <t>年兽作战</t>
        </is>
      </c>
      <c r="H1" s="1643" t="inlineStr">
        <is>
          <t>小丑魔盒</t>
        </is>
      </c>
      <c r="I1" s="1643" t="inlineStr">
        <is>
          <t>幸运夺宝</t>
        </is>
      </c>
      <c r="J1" s="1643" t="inlineStr">
        <is>
          <t>优惠商店</t>
        </is>
      </c>
      <c r="K1" s="1643" t="inlineStr">
        <is>
          <t>江湖秘宝</t>
        </is>
      </c>
      <c r="L1" s="1643" t="inlineStr">
        <is>
          <t>斗境探秘</t>
        </is>
      </c>
    </row>
    <row r="2" ht="24" customHeight="1">
      <c r="A2" s="1644" t="inlineStr">
        <is>
          <t>废弃原因：菜菜包子铺活动已下线，原佣兵新品已过时</t>
        </is>
      </c>
    </row>
    <row r="3" ht="24" customHeight="1">
      <c r="A3" s="202" t="inlineStr">
        <is>
          <t>活动</t>
        </is>
      </c>
      <c r="B3" s="227" t="inlineStr">
        <is>
          <t>内容</t>
        </is>
      </c>
      <c r="C3" s="56" t="n"/>
      <c r="D3" s="56" t="n"/>
      <c r="E3" s="56" t="n"/>
      <c r="F3" s="56" t="n"/>
      <c r="G3" s="56" t="n"/>
      <c r="H3" s="56" t="n"/>
      <c r="I3" s="56" t="n"/>
      <c r="J3" s="56" t="n"/>
      <c r="K3" s="56" t="n"/>
      <c r="L3" s="203" t="n"/>
    </row>
    <row r="4" ht="24" customHeight="1">
      <c r="A4" s="1645" t="inlineStr">
        <is>
          <t>菜菜包子铺</t>
        </is>
      </c>
      <c r="B4" s="1646" t="inlineStr">
        <is>
          <t>小笼包：售价100斗豆，增加30帮贡，不限购。叉烧包：售价300斗豆，增加100帮贡，每日全服限购4w。活动期间每日限用提升至80次</t>
        </is>
      </c>
      <c r="C4" s="158" t="n"/>
      <c r="D4" s="158" t="n"/>
      <c r="E4" s="158" t="n"/>
      <c r="F4" s="158" t="n"/>
      <c r="G4" s="158" t="n"/>
      <c r="H4" s="158" t="n"/>
      <c r="I4" s="158" t="n"/>
      <c r="J4" s="158" t="n"/>
      <c r="K4" s="158" t="n"/>
      <c r="L4" s="320" t="n"/>
    </row>
    <row r="5" ht="24" customHeight="1">
      <c r="A5" s="395" t="inlineStr">
        <is>
          <t>佣兵新品</t>
        </is>
      </c>
      <c r="B5" s="256" t="inlineStr">
        <is>
          <t>398鹅币，限购一次，内含：悟性丹*100，我爱鹅碎片*30，还童卷轴*20，还童天书*10，突飞令*100</t>
        </is>
      </c>
      <c r="C5" s="135" t="n"/>
      <c r="D5" s="135" t="n"/>
      <c r="E5" s="135" t="n"/>
      <c r="F5" s="135" t="n"/>
      <c r="G5" s="135" t="n"/>
      <c r="H5" s="135" t="n"/>
      <c r="I5" s="135" t="n"/>
      <c r="J5" s="135" t="n"/>
      <c r="K5" s="135" t="n"/>
      <c r="L5" s="136" t="n"/>
    </row>
    <row r="6" ht="24" customHeight="1">
      <c r="A6" s="1644" t="inlineStr">
        <is>
          <t>废弃原因：帮派礼包活动已下线</t>
        </is>
      </c>
    </row>
    <row r="7" ht="24" customHeight="1">
      <c r="A7" s="202" t="inlineStr">
        <is>
          <t>帮派礼包</t>
        </is>
      </c>
      <c r="B7" s="227" t="inlineStr">
        <is>
          <t>鹅币</t>
        </is>
      </c>
      <c r="C7" s="227" t="inlineStr">
        <is>
          <t>每日限购</t>
        </is>
      </c>
      <c r="D7" s="227" t="inlineStr">
        <is>
          <t>内含（并附赠全帮1个对应商会礼包，与此帮派礼包不同，其奖励详见“日常综合”）</t>
        </is>
      </c>
      <c r="E7" s="56" t="n"/>
      <c r="F7" s="56" t="n"/>
      <c r="G7" s="56" t="n"/>
      <c r="H7" s="56" t="n"/>
      <c r="I7" s="56" t="n"/>
      <c r="J7" s="56" t="n"/>
      <c r="K7" s="203" t="n"/>
      <c r="L7" s="204" t="inlineStr">
        <is>
          <t>建议</t>
        </is>
      </c>
    </row>
    <row r="8" ht="24" customHeight="1">
      <c r="A8" s="655" t="inlineStr">
        <is>
          <t>青铜礼包</t>
        </is>
      </c>
      <c r="B8" s="73" t="inlineStr">
        <is>
          <t>28</t>
        </is>
      </c>
      <c r="C8" s="74" t="inlineStr">
        <is>
          <t>20</t>
        </is>
      </c>
      <c r="D8" s="1647" t="inlineStr">
        <is>
          <t>斗魂符* 5 ，战魂符* 5 ，武魂符* 5 ，黄金卷轴*10</t>
        </is>
      </c>
      <c r="E8" s="158" t="n"/>
      <c r="F8" s="158" t="n"/>
      <c r="G8" s="158" t="n"/>
      <c r="H8" s="158" t="n"/>
      <c r="I8" s="158" t="n"/>
      <c r="J8" s="158" t="n"/>
      <c r="K8" s="320" t="n"/>
      <c r="L8" s="75" t="inlineStr">
        <is>
          <t>无视</t>
        </is>
      </c>
    </row>
    <row r="9" ht="24" customHeight="1">
      <c r="A9" s="266" t="inlineStr">
        <is>
          <t>白银礼包</t>
        </is>
      </c>
      <c r="B9" s="132" t="inlineStr">
        <is>
          <t>66</t>
        </is>
      </c>
      <c r="C9" s="86" t="inlineStr">
        <is>
          <t>20</t>
        </is>
      </c>
      <c r="D9" s="1648" t="inlineStr">
        <is>
          <t>斗魂符*10，战魂符*10，武魂符*10，佣兵天赋丹*20</t>
        </is>
      </c>
      <c r="E9" s="129" t="n"/>
      <c r="F9" s="129" t="n"/>
      <c r="G9" s="129" t="n"/>
      <c r="H9" s="129" t="n"/>
      <c r="I9" s="129" t="n"/>
      <c r="J9" s="129" t="n"/>
      <c r="K9" s="130" t="n"/>
      <c r="L9" s="236" t="inlineStr">
        <is>
          <t>无视</t>
        </is>
      </c>
    </row>
    <row r="10" ht="24" customHeight="1">
      <c r="A10" s="266" t="inlineStr">
        <is>
          <t>黄金礼包</t>
        </is>
      </c>
      <c r="B10" s="132" t="inlineStr">
        <is>
          <t>88</t>
        </is>
      </c>
      <c r="C10" s="86" t="inlineStr">
        <is>
          <t>20</t>
        </is>
      </c>
      <c r="D10" s="1648" t="inlineStr">
        <is>
          <t>斗魂符*20，战魂符*20，武魂符*20，真黄金卷轴*20</t>
        </is>
      </c>
      <c r="E10" s="129" t="n"/>
      <c r="F10" s="129" t="n"/>
      <c r="G10" s="129" t="n"/>
      <c r="H10" s="129" t="n"/>
      <c r="I10" s="129" t="n"/>
      <c r="J10" s="129" t="n"/>
      <c r="K10" s="130" t="n"/>
      <c r="L10" s="236" t="inlineStr">
        <is>
          <t>无视</t>
        </is>
      </c>
    </row>
    <row r="11" ht="24" customHeight="1">
      <c r="A11" s="307" t="inlineStr">
        <is>
          <t>钻石礼包</t>
        </is>
      </c>
      <c r="B11" s="138" t="inlineStr">
        <is>
          <t>158</t>
        </is>
      </c>
      <c r="C11" s="139" t="inlineStr">
        <is>
          <t>20</t>
        </is>
      </c>
      <c r="D11" s="829" t="inlineStr">
        <is>
          <t>斗魂符*35，战魂符*35，武魂符*35，乐斗残卷*30，真黄金卷轴*25，佣兵天赋丹*25</t>
        </is>
      </c>
      <c r="E11" s="135" t="n"/>
      <c r="F11" s="135" t="n"/>
      <c r="G11" s="135" t="n"/>
      <c r="H11" s="135" t="n"/>
      <c r="I11" s="135" t="n"/>
      <c r="J11" s="135" t="n"/>
      <c r="K11" s="136" t="n"/>
      <c r="L11" s="290" t="inlineStr">
        <is>
          <t>按需</t>
        </is>
      </c>
    </row>
    <row r="12" ht="24" customHeight="1">
      <c r="A12" s="1644" t="inlineStr">
        <is>
          <t>废弃原因：斗界仙品23年6月15日批次已过时</t>
        </is>
      </c>
    </row>
    <row r="13" ht="24" customHeight="1">
      <c r="A13" s="118" t="inlineStr">
        <is>
          <t>斗界仙品</t>
        </is>
      </c>
      <c r="B13" s="96" t="inlineStr">
        <is>
          <t>鹅币</t>
        </is>
      </c>
      <c r="C13" s="96" t="inlineStr">
        <is>
          <t>每日限购</t>
        </is>
      </c>
      <c r="D13" s="96" t="inlineStr">
        <is>
          <t>内含（无专属活动界面，活动期间直接进入商店购买）</t>
        </is>
      </c>
      <c r="E13" s="3" t="n"/>
      <c r="F13" s="3" t="n"/>
      <c r="G13" s="3" t="n"/>
      <c r="H13" s="3" t="n"/>
      <c r="I13" s="3" t="n"/>
      <c r="J13" s="3" t="n"/>
      <c r="K13" s="4" t="n"/>
      <c r="L13" s="311" t="inlineStr">
        <is>
          <t>建议</t>
        </is>
      </c>
    </row>
    <row r="14" ht="24" customHeight="1">
      <c r="A14" s="654" t="inlineStr">
        <is>
          <t>限量福利包</t>
        </is>
      </c>
      <c r="B14" s="234" t="inlineStr">
        <is>
          <t>4</t>
        </is>
      </c>
      <c r="C14" s="62" t="inlineStr">
        <is>
          <t>1</t>
        </is>
      </c>
      <c r="D14" s="62" t="inlineStr">
        <is>
          <t>传功符*13，淬火结晶*2，熔炼乌金*3，转转券*5</t>
        </is>
      </c>
      <c r="E14" s="123" t="n"/>
      <c r="F14" s="123" t="n"/>
      <c r="G14" s="123" t="n"/>
      <c r="H14" s="123" t="n"/>
      <c r="I14" s="123" t="n"/>
      <c r="J14" s="123" t="n"/>
      <c r="K14" s="124" t="n"/>
      <c r="L14" s="304" t="inlineStr">
        <is>
          <t>按需</t>
        </is>
      </c>
    </row>
    <row r="15" ht="24" customHeight="1">
      <c r="A15" s="393" t="inlineStr">
        <is>
          <t>元婴飞仙包</t>
        </is>
      </c>
      <c r="B15" s="82" t="inlineStr">
        <is>
          <t>16</t>
        </is>
      </c>
      <c r="C15" s="86" t="inlineStr">
        <is>
          <t>25</t>
        </is>
      </c>
      <c r="D15" s="86" t="inlineStr">
        <is>
          <t>传功符*18，元婴飞仙果*15</t>
        </is>
      </c>
      <c r="E15" s="129" t="n"/>
      <c r="F15" s="129" t="n"/>
      <c r="G15" s="129" t="n"/>
      <c r="H15" s="129" t="n"/>
      <c r="I15" s="129" t="n"/>
      <c r="J15" s="129" t="n"/>
      <c r="K15" s="130" t="n"/>
      <c r="L15" s="266" t="inlineStr">
        <is>
          <t>按需</t>
        </is>
      </c>
    </row>
    <row r="16" ht="24" customHeight="1">
      <c r="A16" s="393" t="inlineStr">
        <is>
          <t>元婴境界包</t>
        </is>
      </c>
      <c r="B16" s="82" t="inlineStr">
        <is>
          <t>32</t>
        </is>
      </c>
      <c r="C16" s="86" t="inlineStr">
        <is>
          <t>25</t>
        </is>
      </c>
      <c r="D16" s="871" t="inlineStr">
        <is>
          <t>传功符*21，境界丹*25</t>
        </is>
      </c>
      <c r="E16" s="129" t="n"/>
      <c r="F16" s="129" t="n"/>
      <c r="G16" s="129" t="n"/>
      <c r="H16" s="129" t="n"/>
      <c r="I16" s="129" t="n"/>
      <c r="J16" s="129" t="n"/>
      <c r="K16" s="130" t="n"/>
      <c r="L16" s="266" t="inlineStr">
        <is>
          <t>无视</t>
        </is>
      </c>
    </row>
    <row r="17" ht="24" customHeight="1">
      <c r="A17" s="395" t="inlineStr">
        <is>
          <t>佣兵新品</t>
        </is>
      </c>
      <c r="B17" s="256" t="inlineStr">
        <is>
          <t>398</t>
        </is>
      </c>
      <c r="C17" s="90" t="inlineStr">
        <is>
          <t>1</t>
        </is>
      </c>
      <c r="D17" s="1649" t="inlineStr">
        <is>
          <t>悟性丹*100，我爱鹅碎片*30，还童卷轴*20，还童天书*10，突飞令*100</t>
        </is>
      </c>
      <c r="E17" s="135" t="n"/>
      <c r="F17" s="135" t="n"/>
      <c r="G17" s="135" t="n"/>
      <c r="H17" s="135" t="n"/>
      <c r="I17" s="135" t="n"/>
      <c r="J17" s="135" t="n"/>
      <c r="K17" s="136" t="n"/>
      <c r="L17" s="307" t="inlineStr">
        <is>
          <t>按需</t>
        </is>
      </c>
    </row>
    <row r="18" ht="24" customHeight="1">
      <c r="A18" s="1644" t="inlineStr">
        <is>
          <t>废弃原因：超值礼包25年8月28日批次已过时</t>
        </is>
      </c>
    </row>
    <row r="19" ht="24" customHeight="1">
      <c r="A19" s="330" t="inlineStr">
        <is>
          <t>超值礼包</t>
        </is>
      </c>
      <c r="B19" s="331" t="inlineStr">
        <is>
          <t>鹅币</t>
        </is>
      </c>
      <c r="C19" s="331" t="inlineStr">
        <is>
          <t>每日限购</t>
        </is>
      </c>
      <c r="D19" s="331" t="inlineStr">
        <is>
          <t>内含（需按照顺序依次购买）</t>
        </is>
      </c>
      <c r="E19" s="59" t="n"/>
      <c r="F19" s="59" t="n"/>
      <c r="G19" s="59" t="n"/>
      <c r="H19" s="59" t="n"/>
      <c r="I19" s="59" t="n"/>
      <c r="J19" s="59" t="n"/>
      <c r="K19" s="231" t="n"/>
      <c r="L19" s="429" t="inlineStr">
        <is>
          <t>建议</t>
        </is>
      </c>
    </row>
    <row r="20" ht="24" customHeight="1">
      <c r="A20" s="407" t="inlineStr">
        <is>
          <t>礼包1</t>
        </is>
      </c>
      <c r="B20" s="337" t="inlineStr">
        <is>
          <t>10</t>
        </is>
      </c>
      <c r="C20" s="33" t="inlineStr">
        <is>
          <t>1</t>
        </is>
      </c>
      <c r="D20" s="430" t="inlineStr">
        <is>
          <t>1级剑君魂珠*1，真黄金卷轴*10，黄金卷轴*10（材料估价1+1+0= 2 鹅币）</t>
        </is>
      </c>
      <c r="E20" s="123" t="n"/>
      <c r="F20" s="123" t="n"/>
      <c r="G20" s="123" t="n"/>
      <c r="H20" s="123" t="n"/>
      <c r="I20" s="123" t="n"/>
      <c r="J20" s="123" t="n"/>
      <c r="K20" s="124" t="n"/>
      <c r="L20" s="28" t="inlineStr">
        <is>
          <t>无视</t>
        </is>
      </c>
    </row>
    <row r="21" ht="24" customHeight="1">
      <c r="A21" s="305" t="inlineStr">
        <is>
          <t>礼包2</t>
        </is>
      </c>
      <c r="B21" s="328" t="inlineStr">
        <is>
          <t>15</t>
        </is>
      </c>
      <c r="C21" s="35" t="inlineStr">
        <is>
          <t>1</t>
        </is>
      </c>
      <c r="D21" s="372" t="inlineStr">
        <is>
          <t>1级剑君魂珠*1，1级帅帅魂珠*1，淬火结晶*20（材料估价1+1+8=10鹅币）</t>
        </is>
      </c>
      <c r="E21" s="129" t="n"/>
      <c r="F21" s="129" t="n"/>
      <c r="G21" s="129" t="n"/>
      <c r="H21" s="129" t="n"/>
      <c r="I21" s="129" t="n"/>
      <c r="J21" s="129" t="n"/>
      <c r="K21" s="130" t="n"/>
      <c r="L21" s="36" t="inlineStr">
        <is>
          <t>无视</t>
        </is>
      </c>
    </row>
    <row r="22" ht="24" customHeight="1">
      <c r="A22" s="305" t="inlineStr">
        <is>
          <t>礼包3</t>
        </is>
      </c>
      <c r="B22" s="328" t="inlineStr">
        <is>
          <t>38</t>
        </is>
      </c>
      <c r="C22" s="35" t="inlineStr">
        <is>
          <t>1</t>
        </is>
      </c>
      <c r="D22" s="372" t="inlineStr">
        <is>
          <t>1级血灵魂珠*1，1级月影魂珠*1，传功符* 500（材料估价1+1+25=27鹅币）</t>
        </is>
      </c>
      <c r="E22" s="129" t="n"/>
      <c r="F22" s="129" t="n"/>
      <c r="G22" s="129" t="n"/>
      <c r="H22" s="129" t="n"/>
      <c r="I22" s="129" t="n"/>
      <c r="J22" s="129" t="n"/>
      <c r="K22" s="130" t="n"/>
      <c r="L22" s="36" t="inlineStr">
        <is>
          <t>无视</t>
        </is>
      </c>
    </row>
    <row r="23" ht="24" customHeight="1">
      <c r="A23" s="367" t="inlineStr">
        <is>
          <t>礼包4</t>
        </is>
      </c>
      <c r="B23" s="1650" t="inlineStr">
        <is>
          <t>48</t>
        </is>
      </c>
      <c r="C23" s="42" t="inlineStr">
        <is>
          <t>1</t>
        </is>
      </c>
      <c r="D23" s="465" t="inlineStr">
        <is>
          <t>3级狂暴石*2，3级神愈石*2，2级狂暴石*1，2级神愈石*1（材料估价48+48+6+6=108鹅币）</t>
        </is>
      </c>
      <c r="E23" s="135" t="n"/>
      <c r="F23" s="135" t="n"/>
      <c r="G23" s="135" t="n"/>
      <c r="H23" s="135" t="n"/>
      <c r="I23" s="135" t="n"/>
      <c r="J23" s="135" t="n"/>
      <c r="K23" s="136" t="n"/>
      <c r="L23" s="31" t="inlineStr">
        <is>
          <t>无视</t>
        </is>
      </c>
    </row>
    <row r="24" ht="24" customHeight="1">
      <c r="A24" s="1644" t="inlineStr">
        <is>
          <t>废弃原因：节节高升活动已下线</t>
        </is>
      </c>
    </row>
    <row r="25" ht="24" customHeight="1">
      <c r="A25" s="386" t="inlineStr">
        <is>
          <t>节节高升</t>
        </is>
      </c>
      <c r="B25" s="688" t="inlineStr">
        <is>
          <t>鹅币</t>
        </is>
      </c>
      <c r="C25" s="227" t="inlineStr">
        <is>
          <t>每日限购</t>
        </is>
      </c>
      <c r="D25" s="228" t="inlineStr">
        <is>
          <t>内含（同系列礼包需按照顺序依次购买，购买5级后有随机奖励，每天会重置为1级）</t>
        </is>
      </c>
      <c r="E25" s="56" t="n"/>
      <c r="F25" s="56" t="n"/>
      <c r="G25" s="56" t="n"/>
      <c r="H25" s="56" t="n"/>
      <c r="I25" s="56" t="n"/>
      <c r="J25" s="56" t="n"/>
      <c r="K25" s="226" t="n"/>
      <c r="L25" s="204" t="inlineStr">
        <is>
          <t>建议</t>
        </is>
      </c>
    </row>
    <row r="26" ht="24" customHeight="1">
      <c r="A26" s="391" t="inlineStr">
        <is>
          <t>强化礼包1</t>
        </is>
      </c>
      <c r="B26" s="217" t="inlineStr">
        <is>
          <t>8</t>
        </is>
      </c>
      <c r="C26" s="768" t="inlineStr">
        <is>
          <t>1</t>
        </is>
      </c>
      <c r="D26" s="260" t="inlineStr">
        <is>
          <t>黄金卷轴*  6，无字天书*  4，武穆遗书*  2</t>
        </is>
      </c>
      <c r="E26" s="111" t="n"/>
      <c r="F26" s="111" t="n"/>
      <c r="G26" s="111" t="n"/>
      <c r="H26" s="111" t="n"/>
      <c r="I26" s="111" t="n"/>
      <c r="J26" s="111" t="n"/>
      <c r="K26" s="112" t="n"/>
      <c r="L26" s="272" t="inlineStr">
        <is>
          <t>无视</t>
        </is>
      </c>
    </row>
    <row r="27" ht="24" customHeight="1">
      <c r="A27" s="393" t="inlineStr">
        <is>
          <t>星石礼包1</t>
        </is>
      </c>
      <c r="B27" s="82" t="inlineStr">
        <is>
          <t>7</t>
        </is>
      </c>
      <c r="C27" s="86" t="inlineStr">
        <is>
          <t>1</t>
        </is>
      </c>
      <c r="D27" s="87" t="inlineStr">
        <is>
          <t>1级星石礼盒*  5，1级狂暴石*  1，1级神愈石*  1</t>
        </is>
      </c>
      <c r="E27" s="129" t="n"/>
      <c r="F27" s="129" t="n"/>
      <c r="G27" s="129" t="n"/>
      <c r="H27" s="129" t="n"/>
      <c r="I27" s="129" t="n"/>
      <c r="J27" s="129" t="n"/>
      <c r="K27" s="130" t="n"/>
      <c r="L27" s="236" t="inlineStr">
        <is>
          <t>无视</t>
        </is>
      </c>
    </row>
    <row r="28" ht="24" customHeight="1">
      <c r="A28" s="393" t="inlineStr">
        <is>
          <t>铭刻礼包1</t>
        </is>
      </c>
      <c r="B28" s="82" t="inlineStr">
        <is>
          <t>8</t>
        </is>
      </c>
      <c r="C28" s="86" t="inlineStr">
        <is>
          <t>1</t>
        </is>
      </c>
      <c r="D28" s="87" t="inlineStr">
        <is>
          <t>所有种类铭刻材料*  2（奇异的画笔除外，共10种）</t>
        </is>
      </c>
      <c r="E28" s="129" t="n"/>
      <c r="F28" s="129" t="n"/>
      <c r="G28" s="129" t="n"/>
      <c r="H28" s="129" t="n"/>
      <c r="I28" s="129" t="n"/>
      <c r="J28" s="129" t="n"/>
      <c r="K28" s="130" t="n"/>
      <c r="L28" s="236" t="inlineStr">
        <is>
          <t>无视</t>
        </is>
      </c>
    </row>
    <row r="29" ht="24" customHeight="1">
      <c r="A29" s="395" t="inlineStr">
        <is>
          <t>专精礼包1</t>
        </is>
      </c>
      <c r="B29" s="89" t="inlineStr">
        <is>
          <t>7</t>
        </is>
      </c>
      <c r="C29" s="139" t="inlineStr">
        <is>
          <t>1</t>
        </is>
      </c>
      <c r="D29" s="91" t="inlineStr">
        <is>
          <t>大型武器符文石*  2，中型武器符文石*  2，小型武器符文石*  2，投掷武器符文石*  2</t>
        </is>
      </c>
      <c r="E29" s="135" t="n"/>
      <c r="F29" s="135" t="n"/>
      <c r="G29" s="135" t="n"/>
      <c r="H29" s="135" t="n"/>
      <c r="I29" s="135" t="n"/>
      <c r="J29" s="135" t="n"/>
      <c r="K29" s="136" t="n"/>
      <c r="L29" s="290" t="inlineStr">
        <is>
          <t>无视</t>
        </is>
      </c>
    </row>
    <row r="30" ht="24" customHeight="1">
      <c r="A30" s="1644" t="inlineStr">
        <is>
          <t>废弃原因：达人礼包活动已下线</t>
        </is>
      </c>
    </row>
    <row r="31" ht="24" customHeight="1">
      <c r="A31" s="989" t="inlineStr">
        <is>
          <t>达人礼包</t>
        </is>
      </c>
      <c r="B31" s="389" t="inlineStr">
        <is>
          <t>鹅币</t>
        </is>
      </c>
      <c r="C31" s="389" t="inlineStr">
        <is>
          <t>活动限购</t>
        </is>
      </c>
      <c r="D31" s="1104" t="inlineStr">
        <is>
          <t>内含（达到对应达人等级才可购买当前等级及以下的礼包）</t>
        </is>
      </c>
      <c r="E31" s="3" t="n"/>
      <c r="F31" s="3" t="n"/>
      <c r="G31" s="3" t="n"/>
      <c r="H31" s="3" t="n"/>
      <c r="I31" s="3" t="n"/>
      <c r="J31" s="3" t="n"/>
      <c r="K31" s="120" t="n"/>
      <c r="L31" s="389" t="inlineStr">
        <is>
          <t>建议</t>
        </is>
      </c>
    </row>
    <row r="32" ht="24" customHeight="1">
      <c r="A32" s="391" t="inlineStr">
        <is>
          <t>1级礼包</t>
        </is>
      </c>
      <c r="B32" s="61" t="inlineStr">
        <is>
          <t>68</t>
        </is>
      </c>
      <c r="C32" s="62" t="inlineStr">
        <is>
          <t>10</t>
        </is>
      </c>
      <c r="D32" s="253" t="inlineStr">
        <is>
          <t>神兵原石*20，软猥金丝*20，凤凰羽毛*20，潜能果实*20，上古玉髓*20，奔流气息*20</t>
        </is>
      </c>
      <c r="E32" s="123" t="n"/>
      <c r="F32" s="123" t="n"/>
      <c r="G32" s="123" t="n"/>
      <c r="H32" s="123" t="n"/>
      <c r="I32" s="123" t="n"/>
      <c r="J32" s="123" t="n"/>
      <c r="K32" s="124" t="n"/>
      <c r="L32" s="63" t="inlineStr">
        <is>
          <t>无视</t>
        </is>
      </c>
    </row>
    <row r="33" ht="24" customHeight="1">
      <c r="A33" s="393" t="inlineStr">
        <is>
          <t>2级礼包</t>
        </is>
      </c>
      <c r="B33" s="85" t="inlineStr">
        <is>
          <t>68</t>
        </is>
      </c>
      <c r="C33" s="86" t="inlineStr">
        <is>
          <t>10</t>
        </is>
      </c>
      <c r="D33" s="87" t="inlineStr">
        <is>
          <t>大型武器符文石*25，中型武器符文石*25，小型武器符文石*25，投掷武器符文石*25</t>
        </is>
      </c>
      <c r="E33" s="129" t="n"/>
      <c r="F33" s="129" t="n"/>
      <c r="G33" s="129" t="n"/>
      <c r="H33" s="129" t="n"/>
      <c r="I33" s="129" t="n"/>
      <c r="J33" s="129" t="n"/>
      <c r="K33" s="130" t="n"/>
      <c r="L33" s="236" t="inlineStr">
        <is>
          <t>无视</t>
        </is>
      </c>
    </row>
    <row r="34" ht="24" customHeight="1">
      <c r="A34" s="393" t="inlineStr">
        <is>
          <t>3级礼包</t>
        </is>
      </c>
      <c r="B34" s="85" t="inlineStr">
        <is>
          <t>78</t>
        </is>
      </c>
      <c r="C34" s="86" t="inlineStr">
        <is>
          <t>10</t>
        </is>
      </c>
      <c r="D34" s="87" t="inlineStr">
        <is>
          <t>黄金卷轴*50，时之沙*50，真黄金卷轴*25</t>
        </is>
      </c>
      <c r="E34" s="129" t="n"/>
      <c r="F34" s="129" t="n"/>
      <c r="G34" s="129" t="n"/>
      <c r="H34" s="129" t="n"/>
      <c r="I34" s="129" t="n"/>
      <c r="J34" s="129" t="n"/>
      <c r="K34" s="130" t="n"/>
      <c r="L34" s="236" t="inlineStr">
        <is>
          <t>无视</t>
        </is>
      </c>
    </row>
    <row r="35" ht="24" customHeight="1">
      <c r="A35" s="393" t="inlineStr">
        <is>
          <t>4级礼包</t>
        </is>
      </c>
      <c r="B35" s="85" t="inlineStr">
        <is>
          <t>78</t>
        </is>
      </c>
      <c r="C35" s="86" t="inlineStr">
        <is>
          <t>10</t>
        </is>
      </c>
      <c r="D35" s="87" t="inlineStr">
        <is>
          <t>铭刻宝箱*5，3级星石礼盒*2</t>
        </is>
      </c>
      <c r="E35" s="129" t="n"/>
      <c r="F35" s="129" t="n"/>
      <c r="G35" s="129" t="n"/>
      <c r="H35" s="129" t="n"/>
      <c r="I35" s="129" t="n"/>
      <c r="J35" s="129" t="n"/>
      <c r="K35" s="130" t="n"/>
      <c r="L35" s="236" t="inlineStr">
        <is>
          <t>无视</t>
        </is>
      </c>
    </row>
    <row r="36" ht="24" customHeight="1">
      <c r="A36" s="393" t="inlineStr">
        <is>
          <t>5级礼包</t>
        </is>
      </c>
      <c r="B36" s="85" t="inlineStr">
        <is>
          <t>88</t>
        </is>
      </c>
      <c r="C36" s="86" t="inlineStr">
        <is>
          <t>10</t>
        </is>
      </c>
      <c r="D36" s="87" t="inlineStr">
        <is>
          <t>炼气石*50，门派强化书*50，门派引荐书*1</t>
        </is>
      </c>
      <c r="E36" s="129" t="n"/>
      <c r="F36" s="129" t="n"/>
      <c r="G36" s="129" t="n"/>
      <c r="H36" s="129" t="n"/>
      <c r="I36" s="129" t="n"/>
      <c r="J36" s="129" t="n"/>
      <c r="K36" s="130" t="n"/>
      <c r="L36" s="236" t="inlineStr">
        <is>
          <t>无视</t>
        </is>
      </c>
    </row>
    <row r="37" ht="24" customHeight="1">
      <c r="A37" s="1420" t="inlineStr">
        <is>
          <t>6级礼包</t>
        </is>
      </c>
      <c r="B37" s="85" t="inlineStr">
        <is>
          <t>88</t>
        </is>
      </c>
      <c r="C37" s="86" t="inlineStr">
        <is>
          <t>10</t>
        </is>
      </c>
      <c r="D37" s="87" t="inlineStr">
        <is>
          <t>阅历羊皮卷*50，无字天书*50，河图洛书*50，易经八卦*50</t>
        </is>
      </c>
      <c r="E37" s="129" t="n"/>
      <c r="F37" s="129" t="n"/>
      <c r="G37" s="129" t="n"/>
      <c r="H37" s="129" t="n"/>
      <c r="I37" s="129" t="n"/>
      <c r="J37" s="129" t="n"/>
      <c r="K37" s="130" t="n"/>
      <c r="L37" s="236" t="inlineStr">
        <is>
          <t>无视</t>
        </is>
      </c>
    </row>
    <row r="38" ht="24" customHeight="1">
      <c r="A38" s="393" t="inlineStr">
        <is>
          <t>7级礼包</t>
        </is>
      </c>
      <c r="B38" s="85" t="inlineStr">
        <is>
          <t>128</t>
        </is>
      </c>
      <c r="C38" s="86" t="inlineStr">
        <is>
          <t>10</t>
        </is>
      </c>
      <c r="D38" s="87" t="inlineStr">
        <is>
          <t>幸运石礼盒*10，神秘精华*50，千年寒铁*50，佣兵天赋丹*50</t>
        </is>
      </c>
      <c r="E38" s="129" t="n"/>
      <c r="F38" s="129" t="n"/>
      <c r="G38" s="129" t="n"/>
      <c r="H38" s="129" t="n"/>
      <c r="I38" s="129" t="n"/>
      <c r="J38" s="129" t="n"/>
      <c r="K38" s="130" t="n"/>
      <c r="L38" s="236" t="inlineStr">
        <is>
          <t>无视</t>
        </is>
      </c>
    </row>
    <row r="39" ht="24" customHeight="1">
      <c r="A39" s="395" t="inlineStr">
        <is>
          <t>8级礼包</t>
        </is>
      </c>
      <c r="B39" s="256" t="inlineStr">
        <is>
          <t>128</t>
        </is>
      </c>
      <c r="C39" s="139" t="inlineStr">
        <is>
          <t>10</t>
        </is>
      </c>
      <c r="D39" s="91" t="inlineStr">
        <is>
          <t>黄金卷轴*25，炼气石*25，神装之灵*50，铭刻宝箱*2，河图洛书*50</t>
        </is>
      </c>
      <c r="E39" s="135" t="n"/>
      <c r="F39" s="135" t="n"/>
      <c r="G39" s="135" t="n"/>
      <c r="H39" s="135" t="n"/>
      <c r="I39" s="135" t="n"/>
      <c r="J39" s="135" t="n"/>
      <c r="K39" s="136" t="n"/>
      <c r="L39" s="290" t="inlineStr">
        <is>
          <t>无视</t>
        </is>
      </c>
    </row>
    <row r="40" ht="24" customHeight="1">
      <c r="A40" s="1644" t="inlineStr">
        <is>
          <t>废弃原因：小金猪礼包活动已下线</t>
        </is>
      </c>
    </row>
    <row r="41" ht="24" customHeight="1">
      <c r="A41" s="202" t="inlineStr">
        <is>
          <t>小金猪礼包</t>
        </is>
      </c>
      <c r="B41" s="228" t="inlineStr">
        <is>
          <t>鹅币</t>
        </is>
      </c>
      <c r="C41" s="202" t="inlineStr">
        <is>
          <t>道具</t>
        </is>
      </c>
      <c r="D41" s="56" t="n"/>
      <c r="E41" s="203" t="n"/>
      <c r="F41" s="628" t="inlineStr">
        <is>
          <t>建议</t>
        </is>
      </c>
      <c r="G41" s="202" t="inlineStr">
        <is>
          <t>小金猪礼包</t>
        </is>
      </c>
      <c r="H41" s="227" t="inlineStr">
        <is>
          <t>鹅币</t>
        </is>
      </c>
      <c r="I41" s="202" t="inlineStr">
        <is>
          <t>道具</t>
        </is>
      </c>
      <c r="J41" s="56" t="n"/>
      <c r="K41" s="203" t="n"/>
      <c r="L41" s="204" t="inlineStr">
        <is>
          <t>建议</t>
        </is>
      </c>
    </row>
    <row r="42" ht="24" customHeight="1">
      <c r="A42" s="297" t="inlineStr">
        <is>
          <t>周四</t>
        </is>
      </c>
      <c r="B42" s="768" t="inlineStr">
        <is>
          <t>0.1</t>
        </is>
      </c>
      <c r="C42" s="1651" t="inlineStr">
        <is>
          <t>挑战书*  1，小金猪碎片*  1</t>
        </is>
      </c>
      <c r="D42" s="111" t="n"/>
      <c r="E42" s="314" t="n"/>
      <c r="F42" s="272" t="inlineStr">
        <is>
          <t>按需</t>
        </is>
      </c>
      <c r="G42" s="276" t="inlineStr">
        <is>
          <t>周一</t>
        </is>
      </c>
      <c r="H42" s="768" t="inlineStr">
        <is>
          <t>0.1</t>
        </is>
      </c>
      <c r="I42" s="1651" t="inlineStr">
        <is>
          <t>活力药水*  1，小金猪碎片*  1</t>
        </is>
      </c>
      <c r="J42" s="111" t="n"/>
      <c r="K42" s="314" t="n"/>
      <c r="L42" s="272" t="inlineStr">
        <is>
          <t>按需</t>
        </is>
      </c>
    </row>
    <row r="43" ht="24" customHeight="1">
      <c r="A43" s="494" t="n"/>
      <c r="B43" s="86" t="inlineStr">
        <is>
          <t>0.5</t>
        </is>
      </c>
      <c r="C43" s="1652" t="inlineStr">
        <is>
          <t>时之沙*  2，小金猪碎片*  2</t>
        </is>
      </c>
      <c r="D43" s="129" t="n"/>
      <c r="E43" s="315" t="n"/>
      <c r="F43" s="236" t="inlineStr">
        <is>
          <t>按需</t>
        </is>
      </c>
      <c r="G43" s="334" t="n"/>
      <c r="H43" s="86" t="inlineStr">
        <is>
          <t>0.5</t>
        </is>
      </c>
      <c r="I43" s="1653" t="inlineStr">
        <is>
          <t>门派战书*  5，小金猪碎片*  2</t>
        </is>
      </c>
      <c r="J43" s="129" t="n"/>
      <c r="K43" s="130" t="n"/>
      <c r="L43" s="272" t="inlineStr">
        <is>
          <t>无视</t>
        </is>
      </c>
    </row>
    <row r="44" ht="24" customHeight="1">
      <c r="A44" s="494" t="n"/>
      <c r="B44" s="86" t="inlineStr">
        <is>
          <t>2.4</t>
        </is>
      </c>
      <c r="C44" s="1652" t="inlineStr">
        <is>
          <t>力量洗刷刷*  1，小金猪碎片*  5</t>
        </is>
      </c>
      <c r="D44" s="129" t="n"/>
      <c r="E44" s="315" t="n"/>
      <c r="F44" s="236" t="inlineStr">
        <is>
          <t>按需</t>
        </is>
      </c>
      <c r="G44" s="334" t="n"/>
      <c r="H44" s="86" t="inlineStr">
        <is>
          <t>2.4</t>
        </is>
      </c>
      <c r="I44" s="1653" t="inlineStr">
        <is>
          <t>风之息百*  1，小金猪碎片*  5</t>
        </is>
      </c>
      <c r="J44" s="129" t="n"/>
      <c r="K44" s="130" t="n"/>
      <c r="L44" s="272" t="inlineStr">
        <is>
          <t>无视</t>
        </is>
      </c>
    </row>
    <row r="45" ht="24" customHeight="1">
      <c r="A45" s="497" t="n"/>
      <c r="B45" s="1467" t="inlineStr">
        <is>
          <t>3.3</t>
        </is>
      </c>
      <c r="C45" s="1654" t="inlineStr">
        <is>
          <t>神装之灵*10，小金猪碎片*10</t>
        </is>
      </c>
      <c r="D45" s="167" t="n"/>
      <c r="E45" s="318" t="n"/>
      <c r="F45" s="243" t="inlineStr">
        <is>
          <t>按需</t>
        </is>
      </c>
      <c r="G45" s="338" t="n"/>
      <c r="H45" s="1467" t="inlineStr">
        <is>
          <t>3.3</t>
        </is>
      </c>
      <c r="I45" s="1655" t="inlineStr">
        <is>
          <t>宝石金戒*  2，小金猪碎片*10</t>
        </is>
      </c>
      <c r="J45" s="135" t="n"/>
      <c r="K45" s="463" t="n"/>
      <c r="L45" s="1656" t="inlineStr">
        <is>
          <t>按需</t>
        </is>
      </c>
    </row>
    <row r="46" ht="24" customHeight="1">
      <c r="A46" s="1498" t="inlineStr">
        <is>
          <t>周五</t>
        </is>
      </c>
      <c r="B46" s="62" t="inlineStr">
        <is>
          <t>0.1</t>
        </is>
      </c>
      <c r="C46" s="1657" t="inlineStr">
        <is>
          <t>大体力*  1，小金猪碎片*  1</t>
        </is>
      </c>
      <c r="D46" s="123" t="n"/>
      <c r="E46" s="123" t="n"/>
      <c r="F46" s="63" t="inlineStr">
        <is>
          <t>按需</t>
        </is>
      </c>
      <c r="G46" s="1658" t="inlineStr">
        <is>
          <t>周二</t>
        </is>
      </c>
      <c r="H46" s="62" t="inlineStr">
        <is>
          <t>0.1</t>
        </is>
      </c>
      <c r="I46" s="1659" t="inlineStr">
        <is>
          <t>真体力*  1，小金猪碎片*  1</t>
        </is>
      </c>
      <c r="J46" s="111" t="n"/>
      <c r="K46" s="111" t="n"/>
      <c r="L46" s="63" t="inlineStr">
        <is>
          <t>按需</t>
        </is>
      </c>
    </row>
    <row r="47" ht="24" customHeight="1">
      <c r="A47" s="494" t="n"/>
      <c r="B47" s="86" t="inlineStr">
        <is>
          <t>0.5</t>
        </is>
      </c>
      <c r="C47" s="1652" t="inlineStr">
        <is>
          <t>斗神符*  1，小金猪碎片*  2</t>
        </is>
      </c>
      <c r="D47" s="129" t="n"/>
      <c r="E47" s="315" t="n"/>
      <c r="F47" s="1202" t="inlineStr">
        <is>
          <t>推荐</t>
        </is>
      </c>
      <c r="G47" s="504" t="n"/>
      <c r="H47" s="86" t="inlineStr">
        <is>
          <t>0.5</t>
        </is>
      </c>
      <c r="I47" s="1652" t="inlineStr">
        <is>
          <t>减伤药水*  1，小金猪碎片*  2</t>
        </is>
      </c>
      <c r="J47" s="129" t="n"/>
      <c r="K47" s="315" t="n"/>
      <c r="L47" s="272" t="inlineStr">
        <is>
          <t>按需</t>
        </is>
      </c>
    </row>
    <row r="48" ht="24" customHeight="1">
      <c r="A48" s="494" t="n"/>
      <c r="B48" s="86" t="inlineStr">
        <is>
          <t>2.4</t>
        </is>
      </c>
      <c r="C48" s="1652" t="inlineStr">
        <is>
          <t>敏捷洗刷刷*  1，小金猪碎片*  5</t>
        </is>
      </c>
      <c r="D48" s="129" t="n"/>
      <c r="E48" s="315" t="n"/>
      <c r="F48" s="236" t="inlineStr">
        <is>
          <t>按需</t>
        </is>
      </c>
      <c r="G48" s="504" t="n"/>
      <c r="H48" s="86" t="inlineStr">
        <is>
          <t>2.4</t>
        </is>
      </c>
      <c r="I48" s="1653" t="inlineStr">
        <is>
          <t>迅捷珠百*  1，小金猪碎片*  5</t>
        </is>
      </c>
      <c r="J48" s="129" t="n"/>
      <c r="K48" s="130" t="n"/>
      <c r="L48" s="272" t="inlineStr">
        <is>
          <t>无视</t>
        </is>
      </c>
    </row>
    <row r="49" ht="24" customHeight="1">
      <c r="A49" s="494" t="n"/>
      <c r="B49" s="139" t="inlineStr">
        <is>
          <t>3.3</t>
        </is>
      </c>
      <c r="C49" s="1660" t="inlineStr">
        <is>
          <t>大金疮药* 4，小金猪碎片*10</t>
        </is>
      </c>
      <c r="D49" s="135" t="n"/>
      <c r="E49" s="136" t="n"/>
      <c r="F49" s="290" t="inlineStr">
        <is>
          <t>无视</t>
        </is>
      </c>
      <c r="G49" s="504" t="n"/>
      <c r="H49" s="1467" t="inlineStr">
        <is>
          <t>3.3</t>
        </is>
      </c>
      <c r="I49" s="1655" t="inlineStr">
        <is>
          <t>时之沙*20，小金猪碎片*10</t>
        </is>
      </c>
      <c r="J49" s="135" t="n"/>
      <c r="K49" s="463" t="n"/>
      <c r="L49" s="1656" t="inlineStr">
        <is>
          <t>按需</t>
        </is>
      </c>
    </row>
    <row r="50" ht="24" customHeight="1">
      <c r="A50" s="297" t="inlineStr">
        <is>
          <t>周六</t>
        </is>
      </c>
      <c r="B50" s="768" t="inlineStr">
        <is>
          <t>0.1</t>
        </is>
      </c>
      <c r="C50" s="1651" t="inlineStr">
        <is>
          <t>传功符*  3，小金猪碎片*  1</t>
        </is>
      </c>
      <c r="D50" s="111" t="n"/>
      <c r="E50" s="314" t="n"/>
      <c r="F50" s="1661" t="inlineStr">
        <is>
          <t>推荐</t>
        </is>
      </c>
      <c r="G50" s="1558" t="inlineStr">
        <is>
          <t>周三</t>
        </is>
      </c>
      <c r="H50" s="62" t="inlineStr">
        <is>
          <t>0.1</t>
        </is>
      </c>
      <c r="I50" s="1653" t="inlineStr">
        <is>
          <t>神来拳套*  1，小金猪碎片*  1</t>
        </is>
      </c>
      <c r="J50" s="129" t="n"/>
      <c r="K50" s="130" t="n"/>
      <c r="L50" s="63" t="inlineStr">
        <is>
          <t>无视</t>
        </is>
      </c>
    </row>
    <row r="51" ht="24" customHeight="1">
      <c r="A51" s="494" t="n"/>
      <c r="B51" s="86" t="inlineStr">
        <is>
          <t>0.5</t>
        </is>
      </c>
      <c r="C51" s="1652" t="inlineStr">
        <is>
          <t>征战书*  1，小金猪碎片*  2</t>
        </is>
      </c>
      <c r="D51" s="129" t="n"/>
      <c r="E51" s="315" t="n"/>
      <c r="F51" s="236" t="inlineStr">
        <is>
          <t>按需</t>
        </is>
      </c>
      <c r="G51" s="334" t="n"/>
      <c r="H51" s="86" t="inlineStr">
        <is>
          <t>0.5</t>
        </is>
      </c>
      <c r="I51" s="1653" t="inlineStr">
        <is>
          <t>免战牌*  1，小金猪碎片*  2</t>
        </is>
      </c>
      <c r="J51" s="129" t="n"/>
      <c r="K51" s="130" t="n"/>
      <c r="L51" s="272" t="inlineStr">
        <is>
          <t>无视</t>
        </is>
      </c>
    </row>
    <row r="52" ht="24" customHeight="1">
      <c r="A52" s="494" t="n"/>
      <c r="B52" s="86" t="inlineStr">
        <is>
          <t>2.4</t>
        </is>
      </c>
      <c r="C52" s="1653" t="inlineStr">
        <is>
          <t>速度洗刷刷*  1，小金猪碎片*  5</t>
        </is>
      </c>
      <c r="D52" s="129" t="n"/>
      <c r="E52" s="130" t="n"/>
      <c r="F52" s="236" t="inlineStr">
        <is>
          <t>无视</t>
        </is>
      </c>
      <c r="G52" s="334" t="n"/>
      <c r="H52" s="86" t="inlineStr">
        <is>
          <t>2.4</t>
        </is>
      </c>
      <c r="I52" s="1653" t="inlineStr">
        <is>
          <t>大力丸百*  1，小金猪碎片*  5</t>
        </is>
      </c>
      <c r="J52" s="129" t="n"/>
      <c r="K52" s="130" t="n"/>
      <c r="L52" s="272" t="inlineStr">
        <is>
          <t>无视</t>
        </is>
      </c>
    </row>
    <row r="53" ht="24" customHeight="1">
      <c r="A53" s="497" t="n"/>
      <c r="B53" s="65" t="inlineStr">
        <is>
          <t>3.3</t>
        </is>
      </c>
      <c r="C53" s="1655" t="inlineStr">
        <is>
          <t>翡翠银戒*  5，小金猪碎片*10</t>
        </is>
      </c>
      <c r="D53" s="135" t="n"/>
      <c r="E53" s="463" t="n"/>
      <c r="F53" s="78" t="inlineStr">
        <is>
          <t>按需</t>
        </is>
      </c>
      <c r="G53" s="338" t="n"/>
      <c r="H53" s="65" t="inlineStr">
        <is>
          <t>3.3</t>
        </is>
      </c>
      <c r="I53" s="1655" t="inlineStr">
        <is>
          <t>土豪金*  6，小金猪碎片*10</t>
        </is>
      </c>
      <c r="J53" s="135" t="n"/>
      <c r="K53" s="463" t="n"/>
      <c r="L53" s="1662" t="inlineStr">
        <is>
          <t>按需</t>
        </is>
      </c>
    </row>
    <row r="54" ht="24" customHeight="1">
      <c r="A54" s="1663" t="inlineStr">
        <is>
          <t>周日</t>
        </is>
      </c>
      <c r="B54" s="62" t="inlineStr">
        <is>
          <t>0.1</t>
        </is>
      </c>
      <c r="C54" s="1651" t="inlineStr">
        <is>
          <t>寻斗符*  5，小金猪碎片*  1</t>
        </is>
      </c>
      <c r="D54" s="111" t="n"/>
      <c r="E54" s="314" t="n"/>
      <c r="F54" s="63" t="inlineStr">
        <is>
          <t>按需</t>
        </is>
      </c>
      <c r="G54" s="1558" t="inlineStr">
        <is>
          <t>周四</t>
        </is>
      </c>
      <c r="H54" s="62" t="inlineStr">
        <is>
          <t>0.1</t>
        </is>
      </c>
      <c r="I54" s="1653" t="inlineStr">
        <is>
          <t>追魂锁链*  1，小金猪碎片*  1</t>
        </is>
      </c>
      <c r="J54" s="129" t="n"/>
      <c r="K54" s="130" t="n"/>
      <c r="L54" s="63" t="inlineStr">
        <is>
          <t>无视</t>
        </is>
      </c>
    </row>
    <row r="55" ht="24" customHeight="1">
      <c r="A55" s="494" t="n"/>
      <c r="B55" s="86" t="inlineStr">
        <is>
          <t>0.5</t>
        </is>
      </c>
      <c r="C55" s="1652" t="inlineStr">
        <is>
          <t>土豪金*  1，小金猪碎片*  2</t>
        </is>
      </c>
      <c r="D55" s="129" t="n"/>
      <c r="E55" s="315" t="n"/>
      <c r="F55" s="236" t="inlineStr">
        <is>
          <t>按需</t>
        </is>
      </c>
      <c r="G55" s="334" t="n"/>
      <c r="H55" s="86" t="inlineStr">
        <is>
          <t>0.5</t>
        </is>
      </c>
      <c r="I55" s="1652" t="inlineStr">
        <is>
          <t>转转券*10，小金猪碎片*  2</t>
        </is>
      </c>
      <c r="J55" s="129" t="n"/>
      <c r="K55" s="315" t="n"/>
      <c r="L55" s="1202" t="inlineStr">
        <is>
          <t>推荐</t>
        </is>
      </c>
    </row>
    <row r="56" ht="24" customHeight="1">
      <c r="A56" s="494" t="n"/>
      <c r="B56" s="86" t="inlineStr">
        <is>
          <t>2.4</t>
        </is>
      </c>
      <c r="C56" s="1652" t="inlineStr">
        <is>
          <t>神装之灵*  4，小金猪碎片*  5</t>
        </is>
      </c>
      <c r="D56" s="129" t="n"/>
      <c r="E56" s="315" t="n"/>
      <c r="F56" s="236" t="inlineStr">
        <is>
          <t>按需</t>
        </is>
      </c>
      <c r="G56" s="334" t="n"/>
      <c r="H56" s="86" t="inlineStr">
        <is>
          <t>2.4</t>
        </is>
      </c>
      <c r="I56" s="1652" t="inlineStr">
        <is>
          <t>神装之灵*  4，小金猪碎片*  5</t>
        </is>
      </c>
      <c r="J56" s="129" t="n"/>
      <c r="K56" s="315" t="n"/>
      <c r="L56" s="236" t="inlineStr">
        <is>
          <t>按需</t>
        </is>
      </c>
    </row>
    <row r="57" ht="24" customHeight="1">
      <c r="A57" s="497" t="n"/>
      <c r="B57" s="139" t="inlineStr">
        <is>
          <t>3.3</t>
        </is>
      </c>
      <c r="C57" s="1655" t="inlineStr">
        <is>
          <t>永恒紫钻*  1，小金猪碎片*10</t>
        </is>
      </c>
      <c r="D57" s="135" t="n"/>
      <c r="E57" s="463" t="n"/>
      <c r="F57" s="290" t="inlineStr">
        <is>
          <t>按需</t>
        </is>
      </c>
      <c r="G57" s="338" t="n"/>
      <c r="H57" s="139" t="inlineStr">
        <is>
          <t>3.3</t>
        </is>
      </c>
      <c r="I57" s="1655" t="inlineStr">
        <is>
          <t>神装之灵*10，小金猪碎片*10</t>
        </is>
      </c>
      <c r="J57" s="135" t="n"/>
      <c r="K57" s="463" t="n"/>
      <c r="L57" s="243" t="inlineStr">
        <is>
          <t>按需</t>
        </is>
      </c>
    </row>
    <row r="58" ht="24" customHeight="1">
      <c r="A58" s="279" t="inlineStr">
        <is>
          <t>每种礼包每日限购1次，每次可无消耗赠送好友1个碎片。100碎片兑换小金猪，活动期间限1次，开启随机获得88/100/128/158/188斗币。</t>
        </is>
      </c>
      <c r="B58" s="56" t="n"/>
      <c r="C58" s="56" t="n"/>
      <c r="D58" s="56" t="n"/>
      <c r="E58" s="56" t="n"/>
      <c r="F58" s="56" t="n"/>
      <c r="G58" s="56" t="n"/>
      <c r="H58" s="56" t="n"/>
      <c r="I58" s="56" t="n"/>
      <c r="J58" s="56" t="n"/>
      <c r="K58" s="56" t="n"/>
      <c r="L58" s="56" t="n"/>
    </row>
    <row r="59" ht="24" customHeight="1">
      <c r="A59" s="1664" t="inlineStr">
        <is>
          <t>废弃原因：全服抢购每次均更新内容，23年4月27日批次已过时</t>
        </is>
      </c>
      <c r="B59" s="270" t="n"/>
      <c r="C59" s="270" t="n"/>
      <c r="D59" s="270" t="n"/>
      <c r="E59" s="270" t="n"/>
      <c r="F59" s="270" t="n"/>
      <c r="G59" s="270" t="n"/>
      <c r="H59" s="270" t="n"/>
      <c r="I59" s="270" t="n"/>
      <c r="J59" s="270" t="n"/>
      <c r="K59" s="270" t="n"/>
      <c r="L59" s="270" t="n"/>
    </row>
    <row r="60" ht="24" customHeight="1">
      <c r="A60" s="696" t="inlineStr">
        <is>
          <t>全服抢购</t>
        </is>
      </c>
      <c r="B60" s="1052" t="inlineStr">
        <is>
          <t>鹅币</t>
        </is>
      </c>
      <c r="C60" s="1052" t="inlineStr">
        <is>
          <t>全服限购</t>
        </is>
      </c>
      <c r="D60" s="1052" t="inlineStr">
        <is>
          <t>内含（每次最多购买100个，可多次购买，4波总共最多购买1000个礼包）</t>
        </is>
      </c>
      <c r="K60" s="504" t="n"/>
      <c r="L60" s="752" t="inlineStr">
        <is>
          <t>建议</t>
        </is>
      </c>
    </row>
    <row r="61" ht="24" customHeight="1">
      <c r="A61" s="654" t="inlineStr">
        <is>
          <t>第1波礼包</t>
        </is>
      </c>
      <c r="B61" s="61" t="inlineStr">
        <is>
          <t>11</t>
        </is>
      </c>
      <c r="C61" s="62" t="inlineStr">
        <is>
          <t>9009</t>
        </is>
      </c>
      <c r="D61" s="814" t="inlineStr">
        <is>
          <t>石中剑*9，小型武器符咒*5，投掷武器符咒*5，中型武器符咒*5，大型武器符咒*5</t>
        </is>
      </c>
      <c r="E61" s="123" t="n"/>
      <c r="F61" s="123" t="n"/>
      <c r="G61" s="123" t="n"/>
      <c r="H61" s="123" t="n"/>
      <c r="I61" s="123" t="n"/>
      <c r="J61" s="123" t="n"/>
      <c r="K61" s="124" t="n"/>
      <c r="L61" s="63" t="inlineStr">
        <is>
          <t>按需</t>
        </is>
      </c>
    </row>
    <row r="62" ht="24" customHeight="1">
      <c r="A62" s="393" t="inlineStr">
        <is>
          <t>第2波礼包</t>
        </is>
      </c>
      <c r="B62" s="85" t="inlineStr">
        <is>
          <t>10</t>
        </is>
      </c>
      <c r="C62" s="86" t="inlineStr">
        <is>
          <t>11886</t>
        </is>
      </c>
      <c r="D62" s="817" t="inlineStr">
        <is>
          <t>传功符*125，熔炼乌金*6，淬火结晶*6，零经验药水*1</t>
        </is>
      </c>
      <c r="E62" s="129" t="n"/>
      <c r="F62" s="129" t="n"/>
      <c r="G62" s="129" t="n"/>
      <c r="H62" s="129" t="n"/>
      <c r="I62" s="129" t="n"/>
      <c r="J62" s="129" t="n"/>
      <c r="K62" s="130" t="n"/>
      <c r="L62" s="236" t="inlineStr">
        <is>
          <t>按需</t>
        </is>
      </c>
    </row>
    <row r="63" ht="24" customHeight="1">
      <c r="A63" s="393" t="inlineStr">
        <is>
          <t>第3波礼包</t>
        </is>
      </c>
      <c r="B63" s="85" t="inlineStr">
        <is>
          <t>11</t>
        </is>
      </c>
      <c r="C63" s="86" t="inlineStr">
        <is>
          <t>12115</t>
        </is>
      </c>
      <c r="D63" s="817" t="inlineStr">
        <is>
          <t>传功符*105，元婴飞仙果*6，真黄金卷轴*6，境界丹*6</t>
        </is>
      </c>
      <c r="E63" s="129" t="n"/>
      <c r="F63" s="129" t="n"/>
      <c r="G63" s="129" t="n"/>
      <c r="H63" s="129" t="n"/>
      <c r="I63" s="129" t="n"/>
      <c r="J63" s="129" t="n"/>
      <c r="K63" s="130" t="n"/>
      <c r="L63" s="236" t="inlineStr">
        <is>
          <t>按需</t>
        </is>
      </c>
    </row>
    <row r="64" ht="24" customHeight="1">
      <c r="A64" s="395" t="inlineStr">
        <is>
          <t>第4波礼包</t>
        </is>
      </c>
      <c r="B64" s="256" t="inlineStr">
        <is>
          <t>10</t>
        </is>
      </c>
      <c r="C64" s="139" t="inlineStr">
        <is>
          <t>10009</t>
        </is>
      </c>
      <c r="D64" s="829" t="inlineStr">
        <is>
          <t>传功符*120，侠士手记*4，侠士修身录*4，淬火结晶*3，佣兵天赋丹*3</t>
        </is>
      </c>
      <c r="E64" s="135" t="n"/>
      <c r="F64" s="135" t="n"/>
      <c r="G64" s="135" t="n"/>
      <c r="H64" s="135" t="n"/>
      <c r="I64" s="135" t="n"/>
      <c r="J64" s="135" t="n"/>
      <c r="K64" s="136" t="n"/>
      <c r="L64" s="290" t="inlineStr">
        <is>
          <t>按需</t>
        </is>
      </c>
    </row>
    <row r="65" ht="24" customHeight="1">
      <c r="A65" s="1665" t="inlineStr">
        <is>
          <t>废弃原因：全服抢购每次均更新内容，23年6月29日批次已过时</t>
        </is>
      </c>
      <c r="B65" s="3" t="n"/>
      <c r="C65" s="3" t="n"/>
      <c r="D65" s="3" t="n"/>
      <c r="E65" s="3" t="n"/>
      <c r="F65" s="3" t="n"/>
      <c r="G65" s="3" t="n"/>
      <c r="H65" s="3" t="n"/>
      <c r="I65" s="3" t="n"/>
      <c r="J65" s="3" t="n"/>
      <c r="K65" s="3" t="n"/>
      <c r="L65" s="3" t="n"/>
    </row>
    <row r="66" ht="24" customHeight="1">
      <c r="A66" s="118" t="inlineStr">
        <is>
          <t>全服抢购</t>
        </is>
      </c>
      <c r="B66" s="96" t="inlineStr">
        <is>
          <t>鹅币</t>
        </is>
      </c>
      <c r="C66" s="96" t="inlineStr">
        <is>
          <t>全服限购</t>
        </is>
      </c>
      <c r="D66" s="96" t="inlineStr">
        <is>
          <t>内含（每次最多购买100个，可多次购买，4波总共最多购买1000个礼包）</t>
        </is>
      </c>
      <c r="E66" s="3" t="n"/>
      <c r="F66" s="3" t="n"/>
      <c r="G66" s="3" t="n"/>
      <c r="H66" s="3" t="n"/>
      <c r="I66" s="3" t="n"/>
      <c r="J66" s="3" t="n"/>
      <c r="K66" s="4" t="n"/>
      <c r="L66" s="311" t="inlineStr">
        <is>
          <t>建议</t>
        </is>
      </c>
    </row>
    <row r="67" ht="24" customHeight="1">
      <c r="A67" s="654" t="inlineStr">
        <is>
          <t>第1波礼包</t>
        </is>
      </c>
      <c r="B67" s="234" t="inlineStr">
        <is>
          <t>10</t>
        </is>
      </c>
      <c r="C67" s="62" t="inlineStr">
        <is>
          <t>10888</t>
        </is>
      </c>
      <c r="D67" s="62" t="inlineStr">
        <is>
          <t>传功符*  65，英魄之书*3，天冲之书*3，灵慧之书*3，力魄之书*3</t>
        </is>
      </c>
      <c r="E67" s="123" t="n"/>
      <c r="F67" s="123" t="n"/>
      <c r="G67" s="123" t="n"/>
      <c r="H67" s="123" t="n"/>
      <c r="I67" s="123" t="n"/>
      <c r="J67" s="123" t="n"/>
      <c r="K67" s="124" t="n"/>
      <c r="L67" s="63" t="inlineStr">
        <is>
          <t>按需</t>
        </is>
      </c>
    </row>
    <row r="68" ht="24" customHeight="1">
      <c r="A68" s="393" t="inlineStr">
        <is>
          <t>第2波礼包</t>
        </is>
      </c>
      <c r="B68" s="82" t="inlineStr">
        <is>
          <t>10</t>
        </is>
      </c>
      <c r="C68" s="86" t="inlineStr">
        <is>
          <t>10888</t>
        </is>
      </c>
      <c r="D68" s="86" t="inlineStr">
        <is>
          <t>传功符*  70，气魄之书*3，精魄之书*3，中枢之书*3，化境符*9</t>
        </is>
      </c>
      <c r="E68" s="129" t="n"/>
      <c r="F68" s="129" t="n"/>
      <c r="G68" s="129" t="n"/>
      <c r="H68" s="129" t="n"/>
      <c r="I68" s="129" t="n"/>
      <c r="J68" s="129" t="n"/>
      <c r="K68" s="130" t="n"/>
      <c r="L68" s="236" t="inlineStr">
        <is>
          <t>按需</t>
        </is>
      </c>
    </row>
    <row r="69" ht="24" customHeight="1">
      <c r="A69" s="393" t="inlineStr">
        <is>
          <t>第3波礼包</t>
        </is>
      </c>
      <c r="B69" s="82" t="inlineStr">
        <is>
          <t>11</t>
        </is>
      </c>
      <c r="C69" s="86" t="inlineStr">
        <is>
          <t>16613</t>
        </is>
      </c>
      <c r="D69" s="86" t="inlineStr">
        <is>
          <t>传功符*105，元婴飞仙果*8，真黄金卷轴*5，境界丹*5</t>
        </is>
      </c>
      <c r="E69" s="129" t="n"/>
      <c r="F69" s="129" t="n"/>
      <c r="G69" s="129" t="n"/>
      <c r="H69" s="129" t="n"/>
      <c r="I69" s="129" t="n"/>
      <c r="J69" s="129" t="n"/>
      <c r="K69" s="130" t="n"/>
      <c r="L69" s="236" t="inlineStr">
        <is>
          <t>按需</t>
        </is>
      </c>
    </row>
    <row r="70" ht="24" customHeight="1">
      <c r="A70" s="395" t="inlineStr">
        <is>
          <t>第4波礼包</t>
        </is>
      </c>
      <c r="B70" s="89" t="inlineStr">
        <is>
          <t>10</t>
        </is>
      </c>
      <c r="C70" s="139" t="inlineStr">
        <is>
          <t>16613</t>
        </is>
      </c>
      <c r="D70" s="139" t="inlineStr">
        <is>
          <t>传功符*120，佣兵天赋丹*3，熔炼乌金*5，淬火结晶*5</t>
        </is>
      </c>
      <c r="E70" s="135" t="n"/>
      <c r="F70" s="135" t="n"/>
      <c r="G70" s="135" t="n"/>
      <c r="H70" s="135" t="n"/>
      <c r="I70" s="135" t="n"/>
      <c r="J70" s="135" t="n"/>
      <c r="K70" s="136" t="n"/>
      <c r="L70" s="290" t="inlineStr">
        <is>
          <t>按需</t>
        </is>
      </c>
    </row>
    <row r="71" ht="24" customHeight="1">
      <c r="A71" s="1665" t="inlineStr">
        <is>
          <t>废弃原因：全服抢购每次均更新内容，23年11月9日批次已过时</t>
        </is>
      </c>
      <c r="B71" s="3" t="n"/>
      <c r="C71" s="3" t="n"/>
      <c r="D71" s="3" t="n"/>
      <c r="E71" s="3" t="n"/>
      <c r="F71" s="3" t="n"/>
      <c r="G71" s="3" t="n"/>
      <c r="H71" s="3" t="n"/>
      <c r="I71" s="3" t="n"/>
      <c r="J71" s="3" t="n"/>
      <c r="K71" s="3" t="n"/>
      <c r="L71" s="3" t="n"/>
    </row>
    <row r="72" ht="24" customHeight="1">
      <c r="A72" s="118" t="inlineStr">
        <is>
          <t>全服抢购</t>
        </is>
      </c>
      <c r="B72" s="96" t="inlineStr">
        <is>
          <t>鹅币</t>
        </is>
      </c>
      <c r="C72" s="96" t="inlineStr">
        <is>
          <t>全服限购</t>
        </is>
      </c>
      <c r="D72" s="96" t="inlineStr">
        <is>
          <t>内含（每次最多购买100个，可多次购买，4波总共最多购买1000个礼包）</t>
        </is>
      </c>
      <c r="E72" s="3" t="n"/>
      <c r="F72" s="3" t="n"/>
      <c r="G72" s="3" t="n"/>
      <c r="H72" s="3" t="n"/>
      <c r="I72" s="3" t="n"/>
      <c r="J72" s="3" t="n"/>
      <c r="K72" s="4" t="n"/>
      <c r="L72" s="311" t="inlineStr">
        <is>
          <t>建议</t>
        </is>
      </c>
    </row>
    <row r="73" ht="24" customHeight="1">
      <c r="A73" s="654" t="inlineStr">
        <is>
          <t>第1波礼包</t>
        </is>
      </c>
      <c r="B73" s="61" t="inlineStr">
        <is>
          <t>10</t>
        </is>
      </c>
      <c r="C73" s="62" t="inlineStr">
        <is>
          <t>13666</t>
        </is>
      </c>
      <c r="D73" s="814" t="inlineStr">
        <is>
          <t>传功符*105，零经验药水*1，淬火结晶*6，斗灵石空*8，化境符*3</t>
        </is>
      </c>
      <c r="E73" s="123" t="n"/>
      <c r="F73" s="123" t="n"/>
      <c r="G73" s="123" t="n"/>
      <c r="H73" s="123" t="n"/>
      <c r="I73" s="123" t="n"/>
      <c r="J73" s="123" t="n"/>
      <c r="K73" s="124" t="n"/>
      <c r="L73" s="63" t="inlineStr">
        <is>
          <t>按需</t>
        </is>
      </c>
    </row>
    <row r="74" ht="24" customHeight="1">
      <c r="A74" s="393" t="inlineStr">
        <is>
          <t>第2波礼包</t>
        </is>
      </c>
      <c r="B74" s="85" t="inlineStr">
        <is>
          <t>10</t>
        </is>
      </c>
      <c r="C74" s="86" t="inlineStr">
        <is>
          <t>11888</t>
        </is>
      </c>
      <c r="D74" s="817" t="inlineStr">
        <is>
          <t>传功符*115，武魂符*4，战魂符*4，斗魂符*4，乐斗残卷*3</t>
        </is>
      </c>
      <c r="E74" s="129" t="n"/>
      <c r="F74" s="129" t="n"/>
      <c r="G74" s="129" t="n"/>
      <c r="H74" s="129" t="n"/>
      <c r="I74" s="129" t="n"/>
      <c r="J74" s="129" t="n"/>
      <c r="K74" s="130" t="n"/>
      <c r="L74" s="236" t="inlineStr">
        <is>
          <t>按需</t>
        </is>
      </c>
    </row>
    <row r="75" ht="24" customHeight="1">
      <c r="A75" s="393" t="inlineStr">
        <is>
          <t>第3波礼包</t>
        </is>
      </c>
      <c r="B75" s="85" t="inlineStr">
        <is>
          <t>11</t>
        </is>
      </c>
      <c r="C75" s="86" t="inlineStr">
        <is>
          <t>15011</t>
        </is>
      </c>
      <c r="D75" s="817" t="inlineStr">
        <is>
          <t>传功符*105，元婴飞仙果*6，真黄金卷轴*5，境界丹*5，熔炼乌金*2</t>
        </is>
      </c>
      <c r="E75" s="129" t="n"/>
      <c r="F75" s="129" t="n"/>
      <c r="G75" s="129" t="n"/>
      <c r="H75" s="129" t="n"/>
      <c r="I75" s="129" t="n"/>
      <c r="J75" s="129" t="n"/>
      <c r="K75" s="130" t="n"/>
      <c r="L75" s="236" t="inlineStr">
        <is>
          <t>按需</t>
        </is>
      </c>
    </row>
    <row r="76" ht="24" customHeight="1">
      <c r="A76" s="395" t="inlineStr">
        <is>
          <t>第4波礼包</t>
        </is>
      </c>
      <c r="B76" s="256" t="inlineStr">
        <is>
          <t>10</t>
        </is>
      </c>
      <c r="C76" s="139" t="inlineStr">
        <is>
          <t>12366</t>
        </is>
      </c>
      <c r="D76" s="829" t="inlineStr">
        <is>
          <t>传功符*120，侠士手记*4，侠士修身录*4，淬火结晶*2，熔炼乌金*2</t>
        </is>
      </c>
      <c r="E76" s="135" t="n"/>
      <c r="F76" s="135" t="n"/>
      <c r="G76" s="135" t="n"/>
      <c r="H76" s="135" t="n"/>
      <c r="I76" s="135" t="n"/>
      <c r="J76" s="135" t="n"/>
      <c r="K76" s="136" t="n"/>
      <c r="L76" s="290" t="inlineStr">
        <is>
          <t>按需</t>
        </is>
      </c>
    </row>
    <row r="77" ht="24" customHeight="1">
      <c r="A77" s="1665" t="inlineStr">
        <is>
          <t>废弃原因：全服抢购每次均更新内容，24年2月22日批次已过时</t>
        </is>
      </c>
      <c r="B77" s="3" t="n"/>
      <c r="C77" s="3" t="n"/>
      <c r="D77" s="3" t="n"/>
      <c r="E77" s="3" t="n"/>
      <c r="F77" s="3" t="n"/>
      <c r="G77" s="3" t="n"/>
      <c r="H77" s="3" t="n"/>
      <c r="I77" s="3" t="n"/>
      <c r="J77" s="3" t="n"/>
      <c r="K77" s="3" t="n"/>
      <c r="L77" s="3" t="n"/>
    </row>
    <row r="78" ht="24" customHeight="1">
      <c r="A78" s="118" t="inlineStr">
        <is>
          <t>全服抢购</t>
        </is>
      </c>
      <c r="B78" s="96" t="inlineStr">
        <is>
          <t>鹅币</t>
        </is>
      </c>
      <c r="C78" s="96" t="inlineStr">
        <is>
          <t>全服限购</t>
        </is>
      </c>
      <c r="D78" s="96" t="inlineStr">
        <is>
          <t>内含（每次最多购买100个，可多次购买，4波总共最多购买1000个礼包）</t>
        </is>
      </c>
      <c r="E78" s="3" t="n"/>
      <c r="F78" s="3" t="n"/>
      <c r="G78" s="3" t="n"/>
      <c r="H78" s="3" t="n"/>
      <c r="I78" s="3" t="n"/>
      <c r="J78" s="3" t="n"/>
      <c r="K78" s="4" t="n"/>
      <c r="L78" s="311" t="inlineStr">
        <is>
          <t>建议</t>
        </is>
      </c>
    </row>
    <row r="79" ht="24" customHeight="1">
      <c r="A79" s="654" t="inlineStr">
        <is>
          <t>第1波礼包</t>
        </is>
      </c>
      <c r="B79" s="234" t="inlineStr">
        <is>
          <t>10</t>
        </is>
      </c>
      <c r="C79" s="62" t="inlineStr">
        <is>
          <t>15520</t>
        </is>
      </c>
      <c r="D79" s="62" t="inlineStr">
        <is>
          <t>传功符*110，熔炼乌金*3，淬火结晶*6，斗灵石空*7，化境符*3</t>
        </is>
      </c>
      <c r="E79" s="123" t="n"/>
      <c r="F79" s="123" t="n"/>
      <c r="G79" s="123" t="n"/>
      <c r="H79" s="123" t="n"/>
      <c r="I79" s="123" t="n"/>
      <c r="J79" s="123" t="n"/>
      <c r="K79" s="124" t="n"/>
      <c r="L79" s="63" t="inlineStr">
        <is>
          <t>按需</t>
        </is>
      </c>
    </row>
    <row r="80" ht="24" customHeight="1">
      <c r="A80" s="393" t="inlineStr">
        <is>
          <t>第2波礼包</t>
        </is>
      </c>
      <c r="B80" s="82" t="inlineStr">
        <is>
          <t>10</t>
        </is>
      </c>
      <c r="C80" s="86" t="inlineStr">
        <is>
          <t>12888</t>
        </is>
      </c>
      <c r="D80" s="86" t="inlineStr">
        <is>
          <t>传功符*115，御魂丹-天*5，气魄之书*3，力魄之书*3，石中剑*4</t>
        </is>
      </c>
      <c r="E80" s="129" t="n"/>
      <c r="F80" s="129" t="n"/>
      <c r="G80" s="129" t="n"/>
      <c r="H80" s="129" t="n"/>
      <c r="I80" s="129" t="n"/>
      <c r="J80" s="129" t="n"/>
      <c r="K80" s="130" t="n"/>
      <c r="L80" s="236" t="inlineStr">
        <is>
          <t>按需</t>
        </is>
      </c>
    </row>
    <row r="81" ht="24" customHeight="1">
      <c r="A81" s="393" t="inlineStr">
        <is>
          <t>第3波礼包</t>
        </is>
      </c>
      <c r="B81" s="82" t="inlineStr">
        <is>
          <t>11</t>
        </is>
      </c>
      <c r="C81" s="86" t="inlineStr">
        <is>
          <t>15660</t>
        </is>
      </c>
      <c r="D81" s="86" t="inlineStr">
        <is>
          <t>传功符*105，元婴飞仙果*5，真黄金卷轴*6，境界丹*5，熔炼乌金*2</t>
        </is>
      </c>
      <c r="E81" s="129" t="n"/>
      <c r="F81" s="129" t="n"/>
      <c r="G81" s="129" t="n"/>
      <c r="H81" s="129" t="n"/>
      <c r="I81" s="129" t="n"/>
      <c r="J81" s="129" t="n"/>
      <c r="K81" s="130" t="n"/>
      <c r="L81" s="236" t="inlineStr">
        <is>
          <t>按需</t>
        </is>
      </c>
    </row>
    <row r="82" ht="24" customHeight="1">
      <c r="A82" s="395" t="inlineStr">
        <is>
          <t>第4波礼包</t>
        </is>
      </c>
      <c r="B82" s="89" t="inlineStr">
        <is>
          <t>10</t>
        </is>
      </c>
      <c r="C82" s="139" t="inlineStr">
        <is>
          <t>13887</t>
        </is>
      </c>
      <c r="D82" s="139" t="inlineStr">
        <is>
          <t>传功符*120，侠士手记*5，侠士修身录*5，零经验药水*1，源质合金*2</t>
        </is>
      </c>
      <c r="E82" s="135" t="n"/>
      <c r="F82" s="135" t="n"/>
      <c r="G82" s="135" t="n"/>
      <c r="H82" s="135" t="n"/>
      <c r="I82" s="135" t="n"/>
      <c r="J82" s="135" t="n"/>
      <c r="K82" s="136" t="n"/>
      <c r="L82" s="290" t="inlineStr">
        <is>
          <t>按需</t>
        </is>
      </c>
    </row>
    <row r="83" ht="24" customHeight="1">
      <c r="A83" s="1665" t="inlineStr">
        <is>
          <t>废弃原因：全服抢购每次均更新内容，24年6月13日批次已过时</t>
        </is>
      </c>
      <c r="B83" s="3" t="n"/>
      <c r="C83" s="3" t="n"/>
      <c r="D83" s="3" t="n"/>
      <c r="E83" s="3" t="n"/>
      <c r="F83" s="3" t="n"/>
      <c r="G83" s="3" t="n"/>
      <c r="H83" s="3" t="n"/>
      <c r="I83" s="3" t="n"/>
      <c r="J83" s="3" t="n"/>
      <c r="K83" s="3" t="n"/>
      <c r="L83" s="3" t="n"/>
    </row>
    <row r="84" ht="24" customHeight="1">
      <c r="A84" s="95" t="inlineStr">
        <is>
          <t>全服抢购</t>
        </is>
      </c>
      <c r="B84" s="230" t="inlineStr">
        <is>
          <t>鹅币</t>
        </is>
      </c>
      <c r="C84" s="230" t="inlineStr">
        <is>
          <t>全服限购</t>
        </is>
      </c>
      <c r="D84" s="230" t="inlineStr">
        <is>
          <t>内含（每次最多购买100个，可多次购买，4波总共最多购买1666个礼包）</t>
        </is>
      </c>
      <c r="E84" s="59" t="n"/>
      <c r="F84" s="59" t="n"/>
      <c r="G84" s="59" t="n"/>
      <c r="H84" s="59" t="n"/>
      <c r="I84" s="59" t="n"/>
      <c r="J84" s="59" t="n"/>
      <c r="K84" s="231" t="n"/>
      <c r="L84" s="302" t="inlineStr">
        <is>
          <t>建议</t>
        </is>
      </c>
    </row>
    <row r="85" ht="24" customHeight="1">
      <c r="A85" s="1576" t="inlineStr">
        <is>
          <t>第1波礼包</t>
        </is>
      </c>
      <c r="B85" s="234" t="inlineStr">
        <is>
          <t>10</t>
        </is>
      </c>
      <c r="C85" s="62" t="inlineStr">
        <is>
          <t>24014</t>
        </is>
      </c>
      <c r="D85" s="62" t="inlineStr">
        <is>
          <t>传功符*105，熔炼乌金*6，淬火结晶*6，佣兵天赋丹*4，零经验药水*1</t>
        </is>
      </c>
      <c r="E85" s="123" t="n"/>
      <c r="F85" s="123" t="n"/>
      <c r="G85" s="123" t="n"/>
      <c r="H85" s="123" t="n"/>
      <c r="I85" s="123" t="n"/>
      <c r="J85" s="123" t="n"/>
      <c r="K85" s="124" t="n"/>
      <c r="L85" s="63" t="inlineStr">
        <is>
          <t>按需</t>
        </is>
      </c>
    </row>
    <row r="86" ht="24" customHeight="1">
      <c r="A86" s="1420" t="inlineStr">
        <is>
          <t>第2波礼包</t>
        </is>
      </c>
      <c r="B86" s="82" t="inlineStr">
        <is>
          <t>10</t>
        </is>
      </c>
      <c r="C86" s="86" t="inlineStr">
        <is>
          <t>16880</t>
        </is>
      </c>
      <c r="D86" s="86" t="inlineStr">
        <is>
          <t>传功符*115，神话残片*8，源质合金*5，石中剑*2，真黄金卷轴*2</t>
        </is>
      </c>
      <c r="E86" s="129" t="n"/>
      <c r="F86" s="129" t="n"/>
      <c r="G86" s="129" t="n"/>
      <c r="H86" s="129" t="n"/>
      <c r="I86" s="129" t="n"/>
      <c r="J86" s="129" t="n"/>
      <c r="K86" s="130" t="n"/>
      <c r="L86" s="236" t="inlineStr">
        <is>
          <t>按需</t>
        </is>
      </c>
    </row>
    <row r="87" ht="24" customHeight="1">
      <c r="A87" s="1420" t="inlineStr">
        <is>
          <t>第3波礼包</t>
        </is>
      </c>
      <c r="B87" s="82" t="inlineStr">
        <is>
          <t>11</t>
        </is>
      </c>
      <c r="C87" s="86" t="inlineStr">
        <is>
          <t>18660</t>
        </is>
      </c>
      <c r="D87" s="86" t="inlineStr">
        <is>
          <t>传功符*110，元婴飞仙果*12，真黄金卷轴*6，熔炼乌金*2</t>
        </is>
      </c>
      <c r="E87" s="129" t="n"/>
      <c r="F87" s="129" t="n"/>
      <c r="G87" s="129" t="n"/>
      <c r="H87" s="129" t="n"/>
      <c r="I87" s="129" t="n"/>
      <c r="J87" s="129" t="n"/>
      <c r="K87" s="130" t="n"/>
      <c r="L87" s="236" t="inlineStr">
        <is>
          <t>按需</t>
        </is>
      </c>
    </row>
    <row r="88" ht="24" customHeight="1">
      <c r="A88" s="1666" t="inlineStr">
        <is>
          <t>第4波礼包</t>
        </is>
      </c>
      <c r="B88" s="89" t="inlineStr">
        <is>
          <t>9</t>
        </is>
      </c>
      <c r="C88" s="139" t="inlineStr">
        <is>
          <t>14000</t>
        </is>
      </c>
      <c r="D88" s="139" t="inlineStr">
        <is>
          <t>传功符*110，侠士手记*5，侠士修身录*5，淬火结晶*2，佣兵天赋丹*2</t>
        </is>
      </c>
      <c r="E88" s="135" t="n"/>
      <c r="F88" s="135" t="n"/>
      <c r="G88" s="135" t="n"/>
      <c r="H88" s="135" t="n"/>
      <c r="I88" s="135" t="n"/>
      <c r="J88" s="135" t="n"/>
      <c r="K88" s="136" t="n"/>
      <c r="L88" s="290" t="inlineStr">
        <is>
          <t>按需</t>
        </is>
      </c>
    </row>
    <row r="89" ht="24" customHeight="1">
      <c r="A89" s="1665" t="inlineStr">
        <is>
          <t>废弃原因：全服抢购每次均更新内容，24年10月10日批次已过时</t>
        </is>
      </c>
      <c r="B89" s="3" t="n"/>
      <c r="C89" s="3" t="n"/>
      <c r="D89" s="3" t="n"/>
      <c r="E89" s="3" t="n"/>
      <c r="F89" s="3" t="n"/>
      <c r="G89" s="3" t="n"/>
      <c r="H89" s="3" t="n"/>
      <c r="I89" s="3" t="n"/>
      <c r="J89" s="3" t="n"/>
      <c r="K89" s="3" t="n"/>
      <c r="L89" s="3" t="n"/>
    </row>
    <row r="90" ht="24" customHeight="1">
      <c r="A90" s="95" t="inlineStr">
        <is>
          <t>全服抢购</t>
        </is>
      </c>
      <c r="B90" s="230" t="inlineStr">
        <is>
          <t>鹅币</t>
        </is>
      </c>
      <c r="C90" s="230" t="inlineStr">
        <is>
          <t>全服限购</t>
        </is>
      </c>
      <c r="D90" s="230" t="inlineStr">
        <is>
          <t>内含（每次最多购买100个，可多次购买，4波总共最多购买1666个礼包）</t>
        </is>
      </c>
      <c r="E90" s="59" t="n"/>
      <c r="F90" s="59" t="n"/>
      <c r="G90" s="59" t="n"/>
      <c r="H90" s="59" t="n"/>
      <c r="I90" s="59" t="n"/>
      <c r="J90" s="59" t="n"/>
      <c r="K90" s="231" t="n"/>
      <c r="L90" s="302" t="inlineStr">
        <is>
          <t>建议</t>
        </is>
      </c>
    </row>
    <row r="91" ht="24" customHeight="1">
      <c r="A91" s="1576" t="inlineStr">
        <is>
          <t>第1波礼包</t>
        </is>
      </c>
      <c r="B91" s="234" t="inlineStr">
        <is>
          <t>10</t>
        </is>
      </c>
      <c r="C91" s="62" t="inlineStr">
        <is>
          <t>18888</t>
        </is>
      </c>
      <c r="D91" s="62" t="inlineStr">
        <is>
          <t>传功符*105，熔炼乌金*6，淬火结晶*6，佣兵天赋丹*5，零经验药水*1</t>
        </is>
      </c>
      <c r="E91" s="123" t="n"/>
      <c r="F91" s="123" t="n"/>
      <c r="G91" s="123" t="n"/>
      <c r="H91" s="123" t="n"/>
      <c r="I91" s="123" t="n"/>
      <c r="J91" s="123" t="n"/>
      <c r="K91" s="124" t="n"/>
      <c r="L91" s="63" t="inlineStr">
        <is>
          <t>按需</t>
        </is>
      </c>
    </row>
    <row r="92" ht="24" customHeight="1">
      <c r="A92" s="1420" t="inlineStr">
        <is>
          <t>第2波礼包</t>
        </is>
      </c>
      <c r="B92" s="82" t="inlineStr">
        <is>
          <t>10</t>
        </is>
      </c>
      <c r="C92" s="86" t="inlineStr">
        <is>
          <t>24068</t>
        </is>
      </c>
      <c r="D92" s="86" t="inlineStr">
        <is>
          <t>传功符*115，神话残片*8，源质合金*5，石中剑*2，太玄经*3</t>
        </is>
      </c>
      <c r="E92" s="129" t="n"/>
      <c r="F92" s="129" t="n"/>
      <c r="G92" s="129" t="n"/>
      <c r="H92" s="129" t="n"/>
      <c r="I92" s="129" t="n"/>
      <c r="J92" s="129" t="n"/>
      <c r="K92" s="130" t="n"/>
      <c r="L92" s="236" t="inlineStr">
        <is>
          <t>按需</t>
        </is>
      </c>
    </row>
    <row r="93" ht="24" customHeight="1">
      <c r="A93" s="1420" t="inlineStr">
        <is>
          <t>第3波礼包</t>
        </is>
      </c>
      <c r="B93" s="82" t="inlineStr">
        <is>
          <t>11</t>
        </is>
      </c>
      <c r="C93" s="86" t="inlineStr">
        <is>
          <t>15210</t>
        </is>
      </c>
      <c r="D93" s="86" t="inlineStr">
        <is>
          <t>传功符*110，元婴飞仙果*10，真黄金卷轴*10，熔炼乌金*2</t>
        </is>
      </c>
      <c r="E93" s="129" t="n"/>
      <c r="F93" s="129" t="n"/>
      <c r="G93" s="129" t="n"/>
      <c r="H93" s="129" t="n"/>
      <c r="I93" s="129" t="n"/>
      <c r="J93" s="129" t="n"/>
      <c r="K93" s="130" t="n"/>
      <c r="L93" s="236" t="inlineStr">
        <is>
          <t>按需</t>
        </is>
      </c>
    </row>
    <row r="94" ht="24" customHeight="1">
      <c r="A94" s="1666" t="inlineStr">
        <is>
          <t>第4波礼包</t>
        </is>
      </c>
      <c r="B94" s="89" t="inlineStr">
        <is>
          <t>9</t>
        </is>
      </c>
      <c r="C94" s="139" t="inlineStr">
        <is>
          <t>15888</t>
        </is>
      </c>
      <c r="D94" s="139" t="inlineStr">
        <is>
          <t>传功符*115，侠士手记*5，侠士修身录*5，淬火结晶*3，鉴宝真炎*2</t>
        </is>
      </c>
      <c r="E94" s="135" t="n"/>
      <c r="F94" s="135" t="n"/>
      <c r="G94" s="135" t="n"/>
      <c r="H94" s="135" t="n"/>
      <c r="I94" s="135" t="n"/>
      <c r="J94" s="135" t="n"/>
      <c r="K94" s="136" t="n"/>
      <c r="L94" s="290" t="inlineStr">
        <is>
          <t>按需</t>
        </is>
      </c>
    </row>
    <row r="95" ht="24" customHeight="1">
      <c r="A95" s="1665" t="inlineStr">
        <is>
          <t>废弃原因：全服抢购每次均更新内容，25年02月06日批次已过时</t>
        </is>
      </c>
      <c r="B95" s="3" t="n"/>
      <c r="C95" s="3" t="n"/>
      <c r="D95" s="3" t="n"/>
      <c r="E95" s="3" t="n"/>
      <c r="F95" s="3" t="n"/>
      <c r="G95" s="3" t="n"/>
      <c r="H95" s="3" t="n"/>
      <c r="I95" s="3" t="n"/>
      <c r="J95" s="3" t="n"/>
      <c r="K95" s="3" t="n"/>
      <c r="L95" s="3" t="n"/>
    </row>
    <row r="96" ht="24" customHeight="1">
      <c r="A96" s="330" t="inlineStr">
        <is>
          <t>全服抢购</t>
        </is>
      </c>
      <c r="B96" s="331" t="inlineStr">
        <is>
          <t>鹅币</t>
        </is>
      </c>
      <c r="C96" s="331" t="inlineStr">
        <is>
          <t>全服限购</t>
        </is>
      </c>
      <c r="D96" s="331" t="inlineStr">
        <is>
          <t>内含（每次最多购买100个，可多次购买，4波总共最多购买1666个礼包）</t>
        </is>
      </c>
      <c r="E96" s="59" t="n"/>
      <c r="F96" s="59" t="n"/>
      <c r="G96" s="59" t="n"/>
      <c r="H96" s="59" t="n"/>
      <c r="I96" s="59" t="n"/>
      <c r="J96" s="59" t="n"/>
      <c r="K96" s="231" t="n"/>
      <c r="L96" s="429" t="inlineStr">
        <is>
          <t>建议</t>
        </is>
      </c>
    </row>
    <row r="97" ht="24" customHeight="1">
      <c r="A97" s="400" t="inlineStr">
        <is>
          <t>第1波礼包</t>
        </is>
      </c>
      <c r="B97" s="27" t="inlineStr">
        <is>
          <t>10</t>
        </is>
      </c>
      <c r="C97" s="33" t="inlineStr">
        <is>
          <t>18888</t>
        </is>
      </c>
      <c r="D97" s="383" t="inlineStr">
        <is>
          <t>传功符*130，熔炼乌金*6，淬火结晶*6，佣兵天赋丹*5，以太星团*2</t>
        </is>
      </c>
      <c r="E97" s="123" t="n"/>
      <c r="F97" s="123" t="n"/>
      <c r="G97" s="123" t="n"/>
      <c r="H97" s="123" t="n"/>
      <c r="I97" s="123" t="n"/>
      <c r="J97" s="123" t="n"/>
      <c r="K97" s="124" t="n"/>
      <c r="L97" s="28" t="inlineStr">
        <is>
          <t>按需</t>
        </is>
      </c>
    </row>
    <row r="98" ht="24" customHeight="1">
      <c r="A98" s="402" t="inlineStr">
        <is>
          <t>第2波礼包</t>
        </is>
      </c>
      <c r="B98" s="34" t="inlineStr">
        <is>
          <t>10</t>
        </is>
      </c>
      <c r="C98" s="35" t="inlineStr">
        <is>
          <t>24668</t>
        </is>
      </c>
      <c r="D98" s="384" t="inlineStr">
        <is>
          <t>传功符*115，神话残片*5，神魔残卷*10，石中剑*2，太玄经*6</t>
        </is>
      </c>
      <c r="E98" s="129" t="n"/>
      <c r="F98" s="129" t="n"/>
      <c r="G98" s="129" t="n"/>
      <c r="H98" s="129" t="n"/>
      <c r="I98" s="129" t="n"/>
      <c r="J98" s="129" t="n"/>
      <c r="K98" s="130" t="n"/>
      <c r="L98" s="36" t="inlineStr">
        <is>
          <t>按需</t>
        </is>
      </c>
    </row>
    <row r="99" ht="24" customHeight="1">
      <c r="A99" s="402" t="inlineStr">
        <is>
          <t>第3波礼包</t>
        </is>
      </c>
      <c r="B99" s="34" t="inlineStr">
        <is>
          <t>11</t>
        </is>
      </c>
      <c r="C99" s="35" t="inlineStr">
        <is>
          <t>15888</t>
        </is>
      </c>
      <c r="D99" s="384" t="inlineStr">
        <is>
          <t>传功符*180，元婴飞仙果*6，真黄金卷轴*4，熔炼乌金*3，源质合金*2</t>
        </is>
      </c>
      <c r="E99" s="129" t="n"/>
      <c r="F99" s="129" t="n"/>
      <c r="G99" s="129" t="n"/>
      <c r="H99" s="129" t="n"/>
      <c r="I99" s="129" t="n"/>
      <c r="J99" s="129" t="n"/>
      <c r="K99" s="130" t="n"/>
      <c r="L99" s="36" t="inlineStr">
        <is>
          <t>按需</t>
        </is>
      </c>
    </row>
    <row r="100" ht="24" customHeight="1">
      <c r="A100" s="403" t="inlineStr">
        <is>
          <t>第4波礼包</t>
        </is>
      </c>
      <c r="B100" s="47" t="inlineStr">
        <is>
          <t>9</t>
        </is>
      </c>
      <c r="C100" s="42" t="inlineStr">
        <is>
          <t>16888</t>
        </is>
      </c>
      <c r="D100" s="369" t="inlineStr">
        <is>
          <t>传功符*  80，侠士手记*8，侠士修身录*7，鉴宝真炎*2</t>
        </is>
      </c>
      <c r="E100" s="135" t="n"/>
      <c r="F100" s="135" t="n"/>
      <c r="G100" s="135" t="n"/>
      <c r="H100" s="135" t="n"/>
      <c r="I100" s="135" t="n"/>
      <c r="J100" s="135" t="n"/>
      <c r="K100" s="136" t="n"/>
      <c r="L100" s="31" t="inlineStr">
        <is>
          <t>按需</t>
        </is>
      </c>
    </row>
    <row r="101" ht="24" customHeight="1">
      <c r="A101" s="1665" t="inlineStr">
        <is>
          <t>废弃原因：全服抢购每次均更新内容，25年05月15日批次已过时</t>
        </is>
      </c>
      <c r="B101" s="3" t="n"/>
      <c r="C101" s="3" t="n"/>
      <c r="D101" s="3" t="n"/>
      <c r="E101" s="3" t="n"/>
      <c r="F101" s="3" t="n"/>
      <c r="G101" s="3" t="n"/>
      <c r="H101" s="3" t="n"/>
      <c r="I101" s="3" t="n"/>
      <c r="J101" s="3" t="n"/>
      <c r="K101" s="3" t="n"/>
      <c r="L101" s="3" t="n"/>
    </row>
    <row r="102" ht="24" customHeight="1">
      <c r="A102" s="330" t="inlineStr">
        <is>
          <t>全服抢购</t>
        </is>
      </c>
      <c r="B102" s="331" t="inlineStr">
        <is>
          <t>鹅币</t>
        </is>
      </c>
      <c r="C102" s="331" t="inlineStr">
        <is>
          <t>全服限购</t>
        </is>
      </c>
      <c r="D102" s="331" t="inlineStr">
        <is>
          <t>内含（每次最多购买100个，可多次购买，4波总共最多购买1666个礼包）</t>
        </is>
      </c>
      <c r="E102" s="59" t="n"/>
      <c r="F102" s="59" t="n"/>
      <c r="G102" s="59" t="n"/>
      <c r="H102" s="59" t="n"/>
      <c r="I102" s="59" t="n"/>
      <c r="J102" s="59" t="n"/>
      <c r="K102" s="231" t="n"/>
      <c r="L102" s="429" t="inlineStr">
        <is>
          <t>建议</t>
        </is>
      </c>
    </row>
    <row r="103" ht="24" customHeight="1">
      <c r="A103" s="400" t="inlineStr">
        <is>
          <t>第1波礼包</t>
        </is>
      </c>
      <c r="B103" s="27" t="inlineStr">
        <is>
          <t>10</t>
        </is>
      </c>
      <c r="C103" s="33" t="inlineStr">
        <is>
          <t>16800</t>
        </is>
      </c>
      <c r="D103" s="383" t="inlineStr">
        <is>
          <t>传功符*130，淬火结晶*6，熔炼乌金*6，以太星团*2，佣兵天赋丹*5</t>
        </is>
      </c>
      <c r="E103" s="123" t="n"/>
      <c r="F103" s="123" t="n"/>
      <c r="G103" s="123" t="n"/>
      <c r="H103" s="123" t="n"/>
      <c r="I103" s="123" t="n"/>
      <c r="J103" s="123" t="n"/>
      <c r="K103" s="124" t="n"/>
      <c r="L103" s="28" t="inlineStr">
        <is>
          <t>按需</t>
        </is>
      </c>
    </row>
    <row r="104" ht="24" customHeight="1">
      <c r="A104" s="402" t="inlineStr">
        <is>
          <t>第2波礼包</t>
        </is>
      </c>
      <c r="B104" s="34" t="inlineStr">
        <is>
          <t>10</t>
        </is>
      </c>
      <c r="C104" s="35" t="inlineStr">
        <is>
          <t>16800</t>
        </is>
      </c>
      <c r="D104" s="384" t="inlineStr">
        <is>
          <t>传功符*115，神话残片*5，神魔残卷*10，石中剑*2，太玄经*6</t>
        </is>
      </c>
      <c r="E104" s="129" t="n"/>
      <c r="F104" s="129" t="n"/>
      <c r="G104" s="129" t="n"/>
      <c r="H104" s="129" t="n"/>
      <c r="I104" s="129" t="n"/>
      <c r="J104" s="129" t="n"/>
      <c r="K104" s="130" t="n"/>
      <c r="L104" s="36" t="inlineStr">
        <is>
          <t>按需</t>
        </is>
      </c>
    </row>
    <row r="105" ht="24" customHeight="1">
      <c r="A105" s="402" t="inlineStr">
        <is>
          <t>第3波礼包</t>
        </is>
      </c>
      <c r="B105" s="34" t="inlineStr">
        <is>
          <t>11</t>
        </is>
      </c>
      <c r="C105" s="35" t="inlineStr">
        <is>
          <t>16800</t>
        </is>
      </c>
      <c r="D105" s="384" t="inlineStr">
        <is>
          <t>传功符*180，元婴飞仙果*6，真黄金卷轴*4，熔炼乌金*3，源质合金*2</t>
        </is>
      </c>
      <c r="E105" s="129" t="n"/>
      <c r="F105" s="129" t="n"/>
      <c r="G105" s="129" t="n"/>
      <c r="H105" s="129" t="n"/>
      <c r="I105" s="129" t="n"/>
      <c r="J105" s="129" t="n"/>
      <c r="K105" s="130" t="n"/>
      <c r="L105" s="36" t="inlineStr">
        <is>
          <t>按需</t>
        </is>
      </c>
    </row>
    <row r="106" ht="24" customHeight="1">
      <c r="A106" s="403" t="inlineStr">
        <is>
          <t>第4波礼包</t>
        </is>
      </c>
      <c r="B106" s="47" t="inlineStr">
        <is>
          <t>9</t>
        </is>
      </c>
      <c r="C106" s="42" t="inlineStr">
        <is>
          <t>16800</t>
        </is>
      </c>
      <c r="D106" s="369" t="inlineStr">
        <is>
          <t>传功符*  80，侠士手记*8，侠士修身录*7，鉴宝真炎*2</t>
        </is>
      </c>
      <c r="E106" s="135" t="n"/>
      <c r="F106" s="135" t="n"/>
      <c r="G106" s="135" t="n"/>
      <c r="H106" s="135" t="n"/>
      <c r="I106" s="135" t="n"/>
      <c r="J106" s="135" t="n"/>
      <c r="K106" s="136" t="n"/>
      <c r="L106" s="31" t="inlineStr">
        <is>
          <t>按需</t>
        </is>
      </c>
    </row>
    <row r="107" ht="24" customHeight="1">
      <c r="A107" s="1665" t="inlineStr">
        <is>
          <t>废弃原因：全服抢购每次均更新内容，25年06月12日批次已过时</t>
        </is>
      </c>
      <c r="B107" s="3" t="n"/>
      <c r="C107" s="3" t="n"/>
      <c r="D107" s="3" t="n"/>
      <c r="E107" s="3" t="n"/>
      <c r="F107" s="3" t="n"/>
      <c r="G107" s="3" t="n"/>
      <c r="H107" s="3" t="n"/>
      <c r="I107" s="3" t="n"/>
      <c r="J107" s="3" t="n"/>
      <c r="K107" s="3" t="n"/>
      <c r="L107" s="3" t="n"/>
    </row>
    <row r="108" ht="24" customHeight="1">
      <c r="A108" s="95" t="inlineStr">
        <is>
          <t>全服抢购</t>
        </is>
      </c>
      <c r="B108" s="230" t="inlineStr">
        <is>
          <t>鹅币</t>
        </is>
      </c>
      <c r="C108" s="230" t="inlineStr">
        <is>
          <t>全服限购</t>
        </is>
      </c>
      <c r="D108" s="230" t="inlineStr">
        <is>
          <t>内含（每次最多购买100个，可多次购买，4波总共最多购买1666个礼包）</t>
        </is>
      </c>
      <c r="E108" s="59" t="n"/>
      <c r="F108" s="59" t="n"/>
      <c r="G108" s="59" t="n"/>
      <c r="H108" s="59" t="n"/>
      <c r="I108" s="59" t="n"/>
      <c r="J108" s="59" t="n"/>
      <c r="K108" s="231" t="n"/>
      <c r="L108" s="302" t="inlineStr">
        <is>
          <t>建议</t>
        </is>
      </c>
    </row>
    <row r="109" ht="24" customHeight="1">
      <c r="A109" s="1576" t="inlineStr">
        <is>
          <t>第1波礼包</t>
        </is>
      </c>
      <c r="B109" s="234" t="inlineStr">
        <is>
          <t>16</t>
        </is>
      </c>
      <c r="C109" s="62" t="inlineStr">
        <is>
          <t>16800</t>
        </is>
      </c>
      <c r="D109" s="62" t="inlineStr">
        <is>
          <t>源宝馥息*4，淬火结晶*4，熔炼乌金*4，神秘精华*8，传功符*150</t>
        </is>
      </c>
      <c r="E109" s="123" t="n"/>
      <c r="F109" s="123" t="n"/>
      <c r="G109" s="123" t="n"/>
      <c r="H109" s="123" t="n"/>
      <c r="I109" s="123" t="n"/>
      <c r="J109" s="123" t="n"/>
      <c r="K109" s="124" t="n"/>
      <c r="L109" s="63" t="inlineStr">
        <is>
          <t>按需</t>
        </is>
      </c>
    </row>
    <row r="110" ht="24" customHeight="1">
      <c r="A110" s="1420" t="inlineStr">
        <is>
          <t>第2波礼包</t>
        </is>
      </c>
      <c r="B110" s="82" t="inlineStr">
        <is>
          <t>12</t>
        </is>
      </c>
      <c r="C110" s="86" t="inlineStr">
        <is>
          <t>16800</t>
        </is>
      </c>
      <c r="D110" s="86" t="inlineStr">
        <is>
          <t>源宝馥息*3，源质合金*3，神魔残卷*3，千年寒铁*6，传功符*120</t>
        </is>
      </c>
      <c r="E110" s="129" t="n"/>
      <c r="F110" s="129" t="n"/>
      <c r="G110" s="129" t="n"/>
      <c r="H110" s="129" t="n"/>
      <c r="I110" s="129" t="n"/>
      <c r="J110" s="129" t="n"/>
      <c r="K110" s="130" t="n"/>
      <c r="L110" s="236" t="inlineStr">
        <is>
          <t>按需</t>
        </is>
      </c>
    </row>
    <row r="111" ht="24" customHeight="1">
      <c r="A111" s="1420" t="inlineStr">
        <is>
          <t>第3波礼包</t>
        </is>
      </c>
      <c r="B111" s="82" t="inlineStr">
        <is>
          <t>12</t>
        </is>
      </c>
      <c r="C111" s="86" t="inlineStr">
        <is>
          <t>16800</t>
        </is>
      </c>
      <c r="D111" s="86" t="inlineStr">
        <is>
          <t>源宝馥息*3，元婴飞仙果*3，真黄金卷轴*3，锻造石*6，传功符*120</t>
        </is>
      </c>
      <c r="E111" s="129" t="n"/>
      <c r="F111" s="129" t="n"/>
      <c r="G111" s="129" t="n"/>
      <c r="H111" s="129" t="n"/>
      <c r="I111" s="129" t="n"/>
      <c r="J111" s="129" t="n"/>
      <c r="K111" s="130" t="n"/>
      <c r="L111" s="236" t="inlineStr">
        <is>
          <t>按需</t>
        </is>
      </c>
    </row>
    <row r="112" ht="24" customHeight="1">
      <c r="A112" s="1666" t="inlineStr">
        <is>
          <t>第4波礼包</t>
        </is>
      </c>
      <c r="B112" s="89" t="inlineStr">
        <is>
          <t>24</t>
        </is>
      </c>
      <c r="C112" s="139" t="inlineStr">
        <is>
          <t>16800</t>
        </is>
      </c>
      <c r="D112" s="139" t="inlineStr">
        <is>
          <t>源宝馥息*6，侠士手记*8，太玄经*8，四灵魂石*8，传功符*160</t>
        </is>
      </c>
      <c r="E112" s="135" t="n"/>
      <c r="F112" s="135" t="n"/>
      <c r="G112" s="135" t="n"/>
      <c r="H112" s="135" t="n"/>
      <c r="I112" s="135" t="n"/>
      <c r="J112" s="135" t="n"/>
      <c r="K112" s="136" t="n"/>
      <c r="L112" s="290" t="inlineStr">
        <is>
          <t>按需</t>
        </is>
      </c>
    </row>
    <row r="113" ht="24" customHeight="1">
      <c r="A113" s="1665" t="inlineStr">
        <is>
          <t>废弃原因：全服抢购每次均更新内容，25年06月26日批次已过时</t>
        </is>
      </c>
      <c r="B113" s="3" t="n"/>
      <c r="C113" s="3" t="n"/>
      <c r="D113" s="3" t="n"/>
      <c r="E113" s="3" t="n"/>
      <c r="F113" s="3" t="n"/>
      <c r="G113" s="3" t="n"/>
      <c r="H113" s="3" t="n"/>
      <c r="I113" s="3" t="n"/>
      <c r="J113" s="3" t="n"/>
      <c r="K113" s="3" t="n"/>
      <c r="L113" s="3" t="n"/>
    </row>
    <row r="114" ht="24" customHeight="1">
      <c r="A114" s="95" t="inlineStr">
        <is>
          <t>全服抢购</t>
        </is>
      </c>
      <c r="B114" s="230" t="inlineStr">
        <is>
          <t>鹅币</t>
        </is>
      </c>
      <c r="C114" s="230" t="inlineStr">
        <is>
          <t>全服限购</t>
        </is>
      </c>
      <c r="D114" s="230" t="inlineStr">
        <is>
          <t>内含（每次最多购买100个，可多次购买，4波总共最多购买1666个礼包）</t>
        </is>
      </c>
      <c r="E114" s="59" t="n"/>
      <c r="F114" s="59" t="n"/>
      <c r="G114" s="59" t="n"/>
      <c r="H114" s="59" t="n"/>
      <c r="I114" s="59" t="n"/>
      <c r="J114" s="59" t="n"/>
      <c r="K114" s="231" t="n"/>
      <c r="L114" s="302" t="inlineStr">
        <is>
          <t>建议</t>
        </is>
      </c>
    </row>
    <row r="115" ht="24" customHeight="1">
      <c r="A115" s="1576" t="inlineStr">
        <is>
          <t>第1波礼包</t>
        </is>
      </c>
      <c r="B115" s="234" t="inlineStr">
        <is>
          <t>16</t>
        </is>
      </c>
      <c r="C115" s="62" t="inlineStr">
        <is>
          <t>16800</t>
        </is>
      </c>
      <c r="D115" s="62" t="inlineStr">
        <is>
          <t>源宝馥息*4，淬火结晶*4，熔炼乌金*4，神秘精华*8，传功符*150</t>
        </is>
      </c>
      <c r="E115" s="123" t="n"/>
      <c r="F115" s="123" t="n"/>
      <c r="G115" s="123" t="n"/>
      <c r="H115" s="123" t="n"/>
      <c r="I115" s="123" t="n"/>
      <c r="J115" s="123" t="n"/>
      <c r="K115" s="124" t="n"/>
      <c r="L115" s="63" t="inlineStr">
        <is>
          <t>按需</t>
        </is>
      </c>
    </row>
    <row r="116" ht="24" customHeight="1">
      <c r="A116" s="1420" t="inlineStr">
        <is>
          <t>第2波礼包</t>
        </is>
      </c>
      <c r="B116" s="82" t="inlineStr">
        <is>
          <t>12</t>
        </is>
      </c>
      <c r="C116" s="86" t="inlineStr">
        <is>
          <t>16800</t>
        </is>
      </c>
      <c r="D116" s="86" t="inlineStr">
        <is>
          <t>源宝馥息*3，源质合金*3，神魔残卷*3，千年寒铁*6，传功符*120</t>
        </is>
      </c>
      <c r="E116" s="129" t="n"/>
      <c r="F116" s="129" t="n"/>
      <c r="G116" s="129" t="n"/>
      <c r="H116" s="129" t="n"/>
      <c r="I116" s="129" t="n"/>
      <c r="J116" s="129" t="n"/>
      <c r="K116" s="130" t="n"/>
      <c r="L116" s="236" t="inlineStr">
        <is>
          <t>按需</t>
        </is>
      </c>
    </row>
    <row r="117" ht="24" customHeight="1">
      <c r="A117" s="1420" t="inlineStr">
        <is>
          <t>第3波礼包</t>
        </is>
      </c>
      <c r="B117" s="82" t="inlineStr">
        <is>
          <t>60</t>
        </is>
      </c>
      <c r="C117" s="86" t="inlineStr">
        <is>
          <t>16800</t>
        </is>
      </c>
      <c r="D117" s="86" t="inlineStr">
        <is>
          <t>源宝馥息*15，元婴飞仙果*2，真黄金卷轴*2，锻造石*4，传功符*120</t>
        </is>
      </c>
      <c r="E117" s="129" t="n"/>
      <c r="F117" s="129" t="n"/>
      <c r="G117" s="129" t="n"/>
      <c r="H117" s="129" t="n"/>
      <c r="I117" s="129" t="n"/>
      <c r="J117" s="129" t="n"/>
      <c r="K117" s="130" t="n"/>
      <c r="L117" s="236" t="inlineStr">
        <is>
          <t>按需</t>
        </is>
      </c>
    </row>
    <row r="118" ht="24" customHeight="1">
      <c r="A118" s="1666" t="inlineStr">
        <is>
          <t>第4波礼包</t>
        </is>
      </c>
      <c r="B118" s="89" t="inlineStr">
        <is>
          <t>128</t>
        </is>
      </c>
      <c r="C118" s="139" t="inlineStr">
        <is>
          <t>16800</t>
        </is>
      </c>
      <c r="D118" s="139" t="inlineStr">
        <is>
          <t>源宝馥息*40</t>
        </is>
      </c>
      <c r="E118" s="135" t="n"/>
      <c r="F118" s="135" t="n"/>
      <c r="G118" s="135" t="n"/>
      <c r="H118" s="135" t="n"/>
      <c r="I118" s="135" t="n"/>
      <c r="J118" s="135" t="n"/>
      <c r="K118" s="136" t="n"/>
      <c r="L118" s="290" t="inlineStr">
        <is>
          <t>按需</t>
        </is>
      </c>
    </row>
    <row r="119" ht="24" customHeight="1">
      <c r="A119" s="1665" t="inlineStr">
        <is>
          <t>废弃原因：全服抢购每次均更新内容，26年01月22日批次已过时</t>
        </is>
      </c>
      <c r="B119" s="3" t="n"/>
      <c r="C119" s="3" t="n"/>
      <c r="D119" s="3" t="n"/>
      <c r="E119" s="3" t="n"/>
      <c r="F119" s="3" t="n"/>
      <c r="G119" s="3" t="n"/>
      <c r="H119" s="3" t="n"/>
      <c r="I119" s="3" t="n"/>
      <c r="J119" s="3" t="n"/>
      <c r="K119" s="3" t="n"/>
      <c r="L119" s="3" t="n"/>
    </row>
    <row r="120" ht="24" customHeight="1">
      <c r="A120" s="330" t="inlineStr">
        <is>
          <t>全服抢购</t>
        </is>
      </c>
      <c r="B120" s="331" t="inlineStr">
        <is>
          <t>鹅币</t>
        </is>
      </c>
      <c r="C120" s="331" t="inlineStr">
        <is>
          <t>全服限购</t>
        </is>
      </c>
      <c r="D120" s="331" t="inlineStr">
        <is>
          <t>内含（每次最多购买100个，可多次购买，活动期间累计最多购买1666个礼包）</t>
        </is>
      </c>
      <c r="E120" s="59" t="n"/>
      <c r="F120" s="59" t="n"/>
      <c r="G120" s="59" t="n"/>
      <c r="H120" s="59" t="n"/>
      <c r="I120" s="59" t="n"/>
      <c r="J120" s="59" t="n"/>
      <c r="K120" s="231" t="n"/>
      <c r="L120" s="429" t="inlineStr">
        <is>
          <t>建议</t>
        </is>
      </c>
    </row>
    <row r="121" ht="24" customHeight="1">
      <c r="A121" s="400" t="inlineStr">
        <is>
          <t>第1波礼包</t>
        </is>
      </c>
      <c r="B121" s="27" t="inlineStr">
        <is>
          <t>10</t>
        </is>
      </c>
      <c r="C121" s="33" t="inlineStr">
        <is>
          <t>18888</t>
        </is>
      </c>
      <c r="D121" s="383" t="inlineStr">
        <is>
          <t>传功符*130，熔炼乌金*6，淬火结晶*6，佣兵天赋丹*5，夔牛碎片*2</t>
        </is>
      </c>
      <c r="E121" s="123" t="n"/>
      <c r="F121" s="123" t="n"/>
      <c r="G121" s="123" t="n"/>
      <c r="H121" s="123" t="n"/>
      <c r="I121" s="123" t="n"/>
      <c r="J121" s="123" t="n"/>
      <c r="K121" s="124" t="n"/>
      <c r="L121" s="28" t="inlineStr">
        <is>
          <t>按需</t>
        </is>
      </c>
    </row>
    <row r="122" ht="24" customHeight="1">
      <c r="A122" s="402" t="inlineStr">
        <is>
          <t>第2波礼包</t>
        </is>
      </c>
      <c r="B122" s="34" t="inlineStr">
        <is>
          <t>10</t>
        </is>
      </c>
      <c r="C122" s="35" t="inlineStr">
        <is>
          <t>25888</t>
        </is>
      </c>
      <c r="D122" s="384" t="inlineStr">
        <is>
          <t>传功符*115，神话残片*5，神魔残卷*10，石中剑*2，太玄经*6</t>
        </is>
      </c>
      <c r="E122" s="129" t="n"/>
      <c r="F122" s="129" t="n"/>
      <c r="G122" s="129" t="n"/>
      <c r="H122" s="129" t="n"/>
      <c r="I122" s="129" t="n"/>
      <c r="J122" s="129" t="n"/>
      <c r="K122" s="130" t="n"/>
      <c r="L122" s="36" t="inlineStr">
        <is>
          <t>按需</t>
        </is>
      </c>
    </row>
    <row r="123" ht="24" customHeight="1">
      <c r="A123" s="402" t="inlineStr">
        <is>
          <t>第3波礼包</t>
        </is>
      </c>
      <c r="B123" s="34" t="inlineStr">
        <is>
          <t>10</t>
        </is>
      </c>
      <c r="C123" s="35" t="inlineStr">
        <is>
          <t>18888</t>
        </is>
      </c>
      <c r="D123" s="384" t="inlineStr">
        <is>
          <t>传功符*130，以太星团*6，真黄金卷轴*5，源质合金*6，饕餮碎片*2</t>
        </is>
      </c>
      <c r="E123" s="129" t="n"/>
      <c r="F123" s="129" t="n"/>
      <c r="G123" s="129" t="n"/>
      <c r="H123" s="129" t="n"/>
      <c r="I123" s="129" t="n"/>
      <c r="J123" s="129" t="n"/>
      <c r="K123" s="130" t="n"/>
      <c r="L123" s="36" t="inlineStr">
        <is>
          <t>按需</t>
        </is>
      </c>
    </row>
    <row r="124" ht="24" customHeight="1">
      <c r="A124" s="402" t="inlineStr">
        <is>
          <t>第4波礼包</t>
        </is>
      </c>
      <c r="B124" s="34" t="inlineStr">
        <is>
          <t>10</t>
        </is>
      </c>
      <c r="C124" s="35" t="inlineStr">
        <is>
          <t>18888</t>
        </is>
      </c>
      <c r="D124" s="384" t="inlineStr">
        <is>
          <t>传功符*130，以太星团*6，真黄金卷轴*5，源质合金*6，饕餮碎片*2</t>
        </is>
      </c>
      <c r="E124" s="129" t="n"/>
      <c r="F124" s="129" t="n"/>
      <c r="G124" s="129" t="n"/>
      <c r="H124" s="129" t="n"/>
      <c r="I124" s="129" t="n"/>
      <c r="J124" s="129" t="n"/>
      <c r="K124" s="130" t="n"/>
      <c r="L124" s="36" t="inlineStr">
        <is>
          <t>按需</t>
        </is>
      </c>
    </row>
    <row r="125" ht="24" customHeight="1">
      <c r="A125" s="403" t="inlineStr">
        <is>
          <t>第5波礼包</t>
        </is>
      </c>
      <c r="B125" s="47" t="inlineStr">
        <is>
          <t>10</t>
        </is>
      </c>
      <c r="C125" s="42" t="inlineStr">
        <is>
          <t>18888</t>
        </is>
      </c>
      <c r="D125" s="385" t="inlineStr">
        <is>
          <t>传功符*130，侠士修身录*5，突破石*10，烛龙碎片*2，黄鸟碎片*2</t>
        </is>
      </c>
      <c r="E125" s="135" t="n"/>
      <c r="F125" s="135" t="n"/>
      <c r="G125" s="135" t="n"/>
      <c r="H125" s="135" t="n"/>
      <c r="I125" s="135" t="n"/>
      <c r="J125" s="135" t="n"/>
      <c r="K125" s="136" t="n"/>
      <c r="L125" s="31" t="inlineStr">
        <is>
          <t>按需</t>
        </is>
      </c>
    </row>
    <row r="126" ht="24" customHeight="1">
      <c r="A126" s="1667" t="inlineStr">
        <is>
          <t>废弃原因：全服抢购每次均更新内容，26年04月23日批次已过时</t>
        </is>
      </c>
      <c r="B126" s="59" t="n"/>
      <c r="C126" s="59" t="n"/>
      <c r="D126" s="59" t="n"/>
      <c r="E126" s="59" t="n"/>
      <c r="F126" s="59" t="n"/>
      <c r="G126" s="59" t="n"/>
      <c r="H126" s="59" t="n"/>
      <c r="I126" s="59" t="n"/>
      <c r="J126" s="59" t="n"/>
      <c r="K126" s="59" t="n"/>
      <c r="L126" s="59" t="n"/>
    </row>
    <row r="127" ht="24" customHeight="1">
      <c r="A127" s="330" t="inlineStr">
        <is>
          <t>全服抢购</t>
        </is>
      </c>
      <c r="B127" s="331" t="inlineStr">
        <is>
          <t>鹅币</t>
        </is>
      </c>
      <c r="C127" s="331" t="inlineStr">
        <is>
          <t>全服限购</t>
        </is>
      </c>
      <c r="D127" s="331" t="inlineStr">
        <is>
          <t>内含（每次最多购买100个，可多次购买，活动期间累计最多购买1666个礼包）</t>
        </is>
      </c>
      <c r="E127" s="59" t="n"/>
      <c r="F127" s="59" t="n"/>
      <c r="G127" s="59" t="n"/>
      <c r="H127" s="59" t="n"/>
      <c r="I127" s="59" t="n"/>
      <c r="J127" s="59" t="n"/>
      <c r="K127" s="231" t="n"/>
      <c r="L127" s="429" t="inlineStr">
        <is>
          <t>建议</t>
        </is>
      </c>
    </row>
    <row r="128" ht="24" customHeight="1">
      <c r="A128" s="400" t="inlineStr">
        <is>
          <t>第1波礼包</t>
        </is>
      </c>
      <c r="B128" s="27" t="inlineStr">
        <is>
          <t>10</t>
        </is>
      </c>
      <c r="C128" s="33" t="inlineStr">
        <is>
          <t>18888</t>
        </is>
      </c>
      <c r="D128" s="383" t="inlineStr">
        <is>
          <t>传功符*130，易经八卦*6，熔炼乌金*6，淬火结晶*6，佣兵天赋丹*5</t>
        </is>
      </c>
      <c r="E128" s="123" t="n"/>
      <c r="F128" s="123" t="n"/>
      <c r="G128" s="123" t="n"/>
      <c r="H128" s="123" t="n"/>
      <c r="I128" s="123" t="n"/>
      <c r="J128" s="123" t="n"/>
      <c r="K128" s="124" t="n"/>
      <c r="L128" s="28" t="inlineStr">
        <is>
          <t>按需</t>
        </is>
      </c>
    </row>
    <row r="129" ht="24" customHeight="1">
      <c r="A129" s="402" t="inlineStr">
        <is>
          <t>第2波礼包</t>
        </is>
      </c>
      <c r="B129" s="34" t="inlineStr">
        <is>
          <t>10</t>
        </is>
      </c>
      <c r="C129" s="35" t="inlineStr">
        <is>
          <t>25888</t>
        </is>
      </c>
      <c r="D129" s="384" t="inlineStr">
        <is>
          <t>传功符*115，神话残片*5，神魔残卷*10，石中剑*2，太玄经*6</t>
        </is>
      </c>
      <c r="E129" s="129" t="n"/>
      <c r="F129" s="129" t="n"/>
      <c r="G129" s="129" t="n"/>
      <c r="H129" s="129" t="n"/>
      <c r="I129" s="129" t="n"/>
      <c r="J129" s="129" t="n"/>
      <c r="K129" s="130" t="n"/>
      <c r="L129" s="36" t="inlineStr">
        <is>
          <t>按需</t>
        </is>
      </c>
    </row>
    <row r="130" ht="24" customHeight="1">
      <c r="A130" s="402" t="inlineStr">
        <is>
          <t>第3波礼包</t>
        </is>
      </c>
      <c r="B130" s="34" t="inlineStr">
        <is>
          <t>10</t>
        </is>
      </c>
      <c r="C130" s="35" t="inlineStr">
        <is>
          <t>18888</t>
        </is>
      </c>
      <c r="D130" s="384" t="inlineStr">
        <is>
          <t>传功符*130，源质合金*7，以太星团*5，补阙粉尘*16</t>
        </is>
      </c>
      <c r="E130" s="129" t="n"/>
      <c r="F130" s="129" t="n"/>
      <c r="G130" s="129" t="n"/>
      <c r="H130" s="129" t="n"/>
      <c r="I130" s="129" t="n"/>
      <c r="J130" s="129" t="n"/>
      <c r="K130" s="130" t="n"/>
      <c r="L130" s="36" t="inlineStr">
        <is>
          <t>按需</t>
        </is>
      </c>
    </row>
    <row r="131" ht="24" customHeight="1">
      <c r="A131" s="402" t="inlineStr">
        <is>
          <t>第4波礼包</t>
        </is>
      </c>
      <c r="B131" s="34" t="inlineStr">
        <is>
          <t>10</t>
        </is>
      </c>
      <c r="C131" s="35" t="inlineStr">
        <is>
          <t>18888</t>
        </is>
      </c>
      <c r="D131" s="384" t="inlineStr">
        <is>
          <t>传功符*100，侠士手记*8，鉴宝真炎*10，侠士修身录*10</t>
        </is>
      </c>
      <c r="E131" s="129" t="n"/>
      <c r="F131" s="129" t="n"/>
      <c r="G131" s="129" t="n"/>
      <c r="H131" s="129" t="n"/>
      <c r="I131" s="129" t="n"/>
      <c r="J131" s="129" t="n"/>
      <c r="K131" s="130" t="n"/>
      <c r="L131" s="36" t="inlineStr">
        <is>
          <t>按需</t>
        </is>
      </c>
    </row>
    <row r="132" ht="24" customHeight="1">
      <c r="A132" s="403" t="inlineStr">
        <is>
          <t>第5波礼包</t>
        </is>
      </c>
      <c r="B132" s="47" t="inlineStr">
        <is>
          <t>10</t>
        </is>
      </c>
      <c r="C132" s="42" t="inlineStr">
        <is>
          <t>18888</t>
        </is>
      </c>
      <c r="D132" s="385" t="inlineStr">
        <is>
          <t>传功符*100，黄帝内经*6，境界丹*8，真黄金卷轴*8，元婴飞仙果*8</t>
        </is>
      </c>
      <c r="E132" s="135" t="n"/>
      <c r="F132" s="135" t="n"/>
      <c r="G132" s="135" t="n"/>
      <c r="H132" s="135" t="n"/>
      <c r="I132" s="135" t="n"/>
      <c r="J132" s="135" t="n"/>
      <c r="K132" s="136" t="n"/>
      <c r="L132" s="31" t="inlineStr">
        <is>
          <t>按需</t>
        </is>
      </c>
    </row>
    <row r="133" ht="24" customHeight="1">
      <c r="A133" s="1665" t="inlineStr">
        <is>
          <t>废弃原因：第一期乐斗游记已过时</t>
        </is>
      </c>
      <c r="B133" s="3" t="n"/>
      <c r="C133" s="3" t="n"/>
      <c r="D133" s="3" t="n"/>
      <c r="E133" s="3" t="n"/>
      <c r="F133" s="3" t="n"/>
      <c r="G133" s="3" t="n"/>
      <c r="H133" s="3" t="n"/>
      <c r="I133" s="3" t="n"/>
      <c r="J133" s="3" t="n"/>
      <c r="K133" s="3" t="n"/>
      <c r="L133" s="3" t="n"/>
    </row>
    <row r="134" ht="24" customHeight="1">
      <c r="A134" s="386" t="inlineStr">
        <is>
          <t>等级</t>
        </is>
      </c>
      <c r="B134" s="386" t="inlineStr">
        <is>
          <t>普通乐斗游记/至尊乐斗游记</t>
        </is>
      </c>
      <c r="C134" s="56" t="n"/>
      <c r="D134" s="57" t="n"/>
      <c r="E134" s="386" t="inlineStr">
        <is>
          <t>等级</t>
        </is>
      </c>
      <c r="F134" s="386" t="inlineStr">
        <is>
          <t>普通乐斗游记/至尊乐斗游记</t>
        </is>
      </c>
      <c r="G134" s="56" t="n"/>
      <c r="H134" s="57" t="n"/>
      <c r="I134" s="386" t="inlineStr">
        <is>
          <t>等级</t>
        </is>
      </c>
      <c r="J134" s="386" t="inlineStr">
        <is>
          <t>普通乐斗游记/至尊乐斗游记</t>
        </is>
      </c>
      <c r="K134" s="56" t="n"/>
      <c r="L134" s="57" t="n"/>
    </row>
    <row r="135" ht="24" customHeight="1">
      <c r="A135" s="319" t="inlineStr">
        <is>
          <t xml:space="preserve"> 1 级</t>
        </is>
      </c>
      <c r="B135" s="770" t="inlineStr">
        <is>
          <t>修为丹*1/玄铁令*1</t>
        </is>
      </c>
      <c r="C135" s="158" t="n"/>
      <c r="D135" s="158" t="n"/>
      <c r="E135" s="319" t="inlineStr">
        <is>
          <t>21级</t>
        </is>
      </c>
      <c r="F135" s="770" t="inlineStr">
        <is>
          <t>经验药水*1/斗神符*1</t>
        </is>
      </c>
      <c r="G135" s="158" t="n"/>
      <c r="H135" s="158" t="n"/>
      <c r="I135" s="319" t="inlineStr">
        <is>
          <t>41级</t>
        </is>
      </c>
      <c r="J135" s="75" t="inlineStr">
        <is>
          <t>经验药水*1/斗神符*1</t>
        </is>
      </c>
      <c r="K135" s="158" t="n"/>
      <c r="L135" s="159" t="n"/>
    </row>
    <row r="136" ht="24" customHeight="1">
      <c r="A136" s="85" t="inlineStr">
        <is>
          <t xml:space="preserve"> 2 级</t>
        </is>
      </c>
      <c r="B136" s="255" t="inlineStr">
        <is>
          <t>经验药水*1/斗神符*1</t>
        </is>
      </c>
      <c r="C136" s="129" t="n"/>
      <c r="D136" s="129" t="n"/>
      <c r="E136" s="85" t="inlineStr">
        <is>
          <t>22级</t>
        </is>
      </c>
      <c r="F136" s="255" t="inlineStr">
        <is>
          <t xml:space="preserve">      真体力*1/侠士修身录*6</t>
        </is>
      </c>
      <c r="G136" s="129" t="n"/>
      <c r="H136" s="129" t="n"/>
      <c r="I136" s="85" t="inlineStr">
        <is>
          <t>42级</t>
        </is>
      </c>
      <c r="J136" s="236" t="inlineStr">
        <is>
          <t>真体力*1/玄铁令*1</t>
        </is>
      </c>
      <c r="K136" s="129" t="n"/>
      <c r="L136" s="162" t="n"/>
    </row>
    <row r="137" ht="24" customHeight="1">
      <c r="A137" s="85" t="inlineStr">
        <is>
          <t xml:space="preserve"> 3 级</t>
        </is>
      </c>
      <c r="B137" s="255" t="inlineStr">
        <is>
          <t>黄金卷轴*1/淬火结晶*4</t>
        </is>
      </c>
      <c r="C137" s="129" t="n"/>
      <c r="D137" s="129" t="n"/>
      <c r="E137" s="85" t="inlineStr">
        <is>
          <t>23级</t>
        </is>
      </c>
      <c r="F137" s="255" t="inlineStr">
        <is>
          <t xml:space="preserve">   黄金卷轴*1/真黄金卷轴*6</t>
        </is>
      </c>
      <c r="G137" s="129" t="n"/>
      <c r="H137" s="129" t="n"/>
      <c r="I137" s="85" t="inlineStr">
        <is>
          <t>43级</t>
        </is>
      </c>
      <c r="J137" s="236" t="inlineStr">
        <is>
          <t>黄金卷轴*1/还童天书*1</t>
        </is>
      </c>
      <c r="K137" s="129" t="n"/>
      <c r="L137" s="162" t="n"/>
    </row>
    <row r="138" ht="24" customHeight="1">
      <c r="A138" s="85" t="inlineStr">
        <is>
          <t xml:space="preserve"> 4 级</t>
        </is>
      </c>
      <c r="B138" s="255" t="inlineStr">
        <is>
          <t xml:space="preserve">       问道石*1/真黄金卷轴*5</t>
        </is>
      </c>
      <c r="C138" s="129" t="n"/>
      <c r="D138" s="129" t="n"/>
      <c r="E138" s="85" t="inlineStr">
        <is>
          <t>24级</t>
        </is>
      </c>
      <c r="F138" s="255" t="inlineStr">
        <is>
          <t>奥秘元素*1/境界丹*10</t>
        </is>
      </c>
      <c r="G138" s="129" t="n"/>
      <c r="H138" s="129" t="n"/>
      <c r="I138" s="85" t="inlineStr">
        <is>
          <t>44级</t>
        </is>
      </c>
      <c r="J138" s="236" t="inlineStr">
        <is>
          <t>四灵魂石*1/修为丹*16</t>
        </is>
      </c>
      <c r="K138" s="129" t="n"/>
      <c r="L138" s="162" t="n"/>
    </row>
    <row r="139" ht="24" customHeight="1">
      <c r="A139" s="85" t="inlineStr">
        <is>
          <t xml:space="preserve"> 5 级</t>
        </is>
      </c>
      <c r="B139" s="255" t="inlineStr">
        <is>
          <t xml:space="preserve">          玄铁令*1/Ⅴ级万能碎片*1</t>
        </is>
      </c>
      <c r="C139" s="129" t="n"/>
      <c r="D139" s="129" t="n"/>
      <c r="E139" s="85" t="inlineStr">
        <is>
          <t>25级</t>
        </is>
      </c>
      <c r="F139" s="255" t="inlineStr">
        <is>
          <t xml:space="preserve"> 佣兵天赋丹*1/血灵魂珠4级*1</t>
        </is>
      </c>
      <c r="G139" s="129" t="n"/>
      <c r="H139" s="129" t="n"/>
      <c r="I139" s="85" t="inlineStr">
        <is>
          <t>45级</t>
        </is>
      </c>
      <c r="J139" s="236" t="inlineStr">
        <is>
          <t xml:space="preserve">       玄铁令*1/血灵魂珠4级*1</t>
        </is>
      </c>
      <c r="K139" s="129" t="n"/>
      <c r="L139" s="162" t="n"/>
    </row>
    <row r="140" ht="24" customHeight="1">
      <c r="A140" s="85" t="inlineStr">
        <is>
          <t xml:space="preserve"> 6 级</t>
        </is>
      </c>
      <c r="B140" s="255" t="inlineStr">
        <is>
          <t>修为丹*1/玄铁令*1</t>
        </is>
      </c>
      <c r="C140" s="129" t="n"/>
      <c r="D140" s="129" t="n"/>
      <c r="E140" s="85" t="inlineStr">
        <is>
          <t>26级</t>
        </is>
      </c>
      <c r="F140" s="255" t="inlineStr">
        <is>
          <t>经验药水*1/斗神符*1</t>
        </is>
      </c>
      <c r="G140" s="129" t="n"/>
      <c r="H140" s="129" t="n"/>
      <c r="I140" s="85" t="inlineStr">
        <is>
          <t>46级</t>
        </is>
      </c>
      <c r="J140" s="236" t="inlineStr">
        <is>
          <t>经验药水*1/还童天书*2</t>
        </is>
      </c>
      <c r="K140" s="129" t="n"/>
      <c r="L140" s="162" t="n"/>
    </row>
    <row r="141" ht="24" customHeight="1">
      <c r="A141" s="85" t="inlineStr">
        <is>
          <t xml:space="preserve"> 7 级</t>
        </is>
      </c>
      <c r="B141" s="255" t="inlineStr">
        <is>
          <t>经验药水*1/斗神符*1</t>
        </is>
      </c>
      <c r="C141" s="129" t="n"/>
      <c r="D141" s="129" t="n"/>
      <c r="E141" s="85" t="inlineStr">
        <is>
          <t>27级</t>
        </is>
      </c>
      <c r="F141" s="255" t="inlineStr">
        <is>
          <t xml:space="preserve">      真体力*1/侠士修身录*6</t>
        </is>
      </c>
      <c r="G141" s="129" t="n"/>
      <c r="H141" s="129" t="n"/>
      <c r="I141" s="85" t="inlineStr">
        <is>
          <t>47级</t>
        </is>
      </c>
      <c r="J141" s="236" t="inlineStr">
        <is>
          <t xml:space="preserve"> 真体力*1/淬火结晶*5</t>
        </is>
      </c>
      <c r="K141" s="129" t="n"/>
      <c r="L141" s="162" t="n"/>
    </row>
    <row r="142" ht="24" customHeight="1">
      <c r="A142" s="85" t="inlineStr">
        <is>
          <t xml:space="preserve"> 8 级</t>
        </is>
      </c>
      <c r="B142" s="255" t="inlineStr">
        <is>
          <t>黄金卷轴*1/淬火结晶*4</t>
        </is>
      </c>
      <c r="C142" s="129" t="n"/>
      <c r="D142" s="129" t="n"/>
      <c r="E142" s="85" t="inlineStr">
        <is>
          <t>28级</t>
        </is>
      </c>
      <c r="F142" s="255" t="inlineStr">
        <is>
          <t xml:space="preserve">  黄金卷轴*1/真黄金卷轴*6</t>
        </is>
      </c>
      <c r="G142" s="129" t="n"/>
      <c r="H142" s="129" t="n"/>
      <c r="I142" s="85" t="inlineStr">
        <is>
          <t>48级</t>
        </is>
      </c>
      <c r="J142" s="236" t="inlineStr">
        <is>
          <t xml:space="preserve"> 黄金卷轴*1/元婴飞仙果*6</t>
        </is>
      </c>
      <c r="K142" s="129" t="n"/>
      <c r="L142" s="162" t="n"/>
    </row>
    <row r="143" ht="24" customHeight="1">
      <c r="A143" s="85" t="inlineStr">
        <is>
          <t xml:space="preserve"> 9 级</t>
        </is>
      </c>
      <c r="B143" s="255" t="inlineStr">
        <is>
          <t xml:space="preserve">       问道石*1/真黄金卷轴*5</t>
        </is>
      </c>
      <c r="C143" s="129" t="n"/>
      <c r="D143" s="129" t="n"/>
      <c r="E143" s="85" t="inlineStr">
        <is>
          <t>29级</t>
        </is>
      </c>
      <c r="F143" s="255" t="inlineStr">
        <is>
          <t>奥秘元素*1/境界丹*11</t>
        </is>
      </c>
      <c r="G143" s="129" t="n"/>
      <c r="H143" s="129" t="n"/>
      <c r="I143" s="85" t="inlineStr">
        <is>
          <t>49级</t>
        </is>
      </c>
      <c r="J143" s="236" t="inlineStr">
        <is>
          <t xml:space="preserve">   还童卷轴*1/佣兵天赋丹*10</t>
        </is>
      </c>
      <c r="K143" s="129" t="n"/>
      <c r="L143" s="162" t="n"/>
    </row>
    <row r="144" ht="24" customHeight="1">
      <c r="A144" s="85" t="inlineStr">
        <is>
          <t>10级</t>
        </is>
      </c>
      <c r="B144" s="255" t="inlineStr">
        <is>
          <t xml:space="preserve">  零经验药水*1/血灵魂珠4级*1</t>
        </is>
      </c>
      <c r="C144" s="129" t="n"/>
      <c r="D144" s="129" t="n"/>
      <c r="E144" s="85" t="inlineStr">
        <is>
          <t>30级</t>
        </is>
      </c>
      <c r="F144" s="255" t="inlineStr">
        <is>
          <t xml:space="preserve">  淬火结晶*1/金蛇制作书*1</t>
        </is>
      </c>
      <c r="G144" s="129" t="n"/>
      <c r="H144" s="129" t="n"/>
      <c r="I144" s="85" t="inlineStr">
        <is>
          <t>50级</t>
        </is>
      </c>
      <c r="J144" s="236" t="inlineStr">
        <is>
          <t xml:space="preserve">    玄铁令*1/犹绝制作书*1</t>
        </is>
      </c>
      <c r="K144" s="129" t="n"/>
      <c r="L144" s="162" t="n"/>
    </row>
    <row r="145" ht="24" customHeight="1">
      <c r="A145" s="85" t="inlineStr">
        <is>
          <t>11级</t>
        </is>
      </c>
      <c r="B145" s="255" t="inlineStr">
        <is>
          <t>修为丹*1/玄铁令*1</t>
        </is>
      </c>
      <c r="C145" s="129" t="n"/>
      <c r="D145" s="129" t="n"/>
      <c r="E145" s="85" t="inlineStr">
        <is>
          <t>31级</t>
        </is>
      </c>
      <c r="F145" s="255" t="inlineStr">
        <is>
          <t xml:space="preserve">  经验药水*1/斗神符*1</t>
        </is>
      </c>
      <c r="G145" s="129" t="n"/>
      <c r="H145" s="129" t="n"/>
      <c r="I145" s="85" t="inlineStr">
        <is>
          <t>51级</t>
        </is>
      </c>
      <c r="J145" s="236" t="inlineStr">
        <is>
          <t>经验药水*1/还童天书*2</t>
        </is>
      </c>
      <c r="K145" s="129" t="n"/>
      <c r="L145" s="162" t="n"/>
    </row>
    <row r="146" ht="24" customHeight="1">
      <c r="A146" s="85" t="inlineStr">
        <is>
          <t>12级</t>
        </is>
      </c>
      <c r="B146" s="255" t="inlineStr">
        <is>
          <t>经验药水*1/斗神符*1</t>
        </is>
      </c>
      <c r="C146" s="129" t="n"/>
      <c r="D146" s="129" t="n"/>
      <c r="E146" s="85" t="inlineStr">
        <is>
          <t>32级</t>
        </is>
      </c>
      <c r="F146" s="255" t="inlineStr">
        <is>
          <t xml:space="preserve">     真体力*1/侠士修身录*6</t>
        </is>
      </c>
      <c r="G146" s="129" t="n"/>
      <c r="H146" s="129" t="n"/>
      <c r="I146" s="85" t="inlineStr">
        <is>
          <t>52级</t>
        </is>
      </c>
      <c r="J146" s="236" t="inlineStr">
        <is>
          <t>真体力*1/淬火结晶*5</t>
        </is>
      </c>
      <c r="K146" s="129" t="n"/>
      <c r="L146" s="162" t="n"/>
    </row>
    <row r="147" ht="24" customHeight="1">
      <c r="A147" s="85" t="inlineStr">
        <is>
          <t>13级</t>
        </is>
      </c>
      <c r="B147" s="255" t="inlineStr">
        <is>
          <t>黄金卷轴*1/淬火结晶*4</t>
        </is>
      </c>
      <c r="C147" s="129" t="n"/>
      <c r="D147" s="129" t="n"/>
      <c r="E147" s="85" t="inlineStr">
        <is>
          <t>33级</t>
        </is>
      </c>
      <c r="F147" s="255" t="inlineStr">
        <is>
          <t xml:space="preserve">  黄金卷轴*1/真黄金卷轴*7</t>
        </is>
      </c>
      <c r="G147" s="129" t="n"/>
      <c r="H147" s="129" t="n"/>
      <c r="I147" s="85" t="inlineStr">
        <is>
          <t>53级</t>
        </is>
      </c>
      <c r="J147" s="236" t="inlineStr">
        <is>
          <t>黄金卷轴*1/元婴飞仙果*6</t>
        </is>
      </c>
      <c r="K147" s="129" t="n"/>
      <c r="L147" s="162" t="n"/>
    </row>
    <row r="148" ht="24" customHeight="1">
      <c r="A148" s="85" t="inlineStr">
        <is>
          <t>14级</t>
        </is>
      </c>
      <c r="B148" s="255" t="inlineStr">
        <is>
          <t xml:space="preserve">       问道石*1/真黄金卷轴*5</t>
        </is>
      </c>
      <c r="C148" s="129" t="n"/>
      <c r="D148" s="129" t="n"/>
      <c r="E148" s="85" t="inlineStr">
        <is>
          <t>34级</t>
        </is>
      </c>
      <c r="F148" s="255" t="inlineStr">
        <is>
          <t>奥秘元素*1/境界丹*11</t>
        </is>
      </c>
      <c r="G148" s="129" t="n"/>
      <c r="H148" s="129" t="n"/>
      <c r="I148" s="85" t="inlineStr">
        <is>
          <t>54级</t>
        </is>
      </c>
      <c r="J148" s="236" t="inlineStr">
        <is>
          <t xml:space="preserve">  还童卷轴*1/佣兵天赋丹*11</t>
        </is>
      </c>
      <c r="K148" s="129" t="n"/>
      <c r="L148" s="162" t="n"/>
    </row>
    <row r="149" ht="24" customHeight="1">
      <c r="A149" s="85" t="inlineStr">
        <is>
          <t>15级</t>
        </is>
      </c>
      <c r="B149" s="255" t="inlineStr">
        <is>
          <t xml:space="preserve">    佣兵天赋丹*1/Ⅴ级万能碎片*1</t>
        </is>
      </c>
      <c r="C149" s="129" t="n"/>
      <c r="D149" s="129" t="n"/>
      <c r="E149" s="85" t="inlineStr">
        <is>
          <t>35级</t>
        </is>
      </c>
      <c r="F149" s="255" t="inlineStr">
        <is>
          <t xml:space="preserve"> 佣兵天赋丹*1/Ⅴ级万能碎片*1</t>
        </is>
      </c>
      <c r="G149" s="129" t="n"/>
      <c r="H149" s="129" t="n"/>
      <c r="I149" s="85" t="inlineStr">
        <is>
          <t>55级</t>
        </is>
      </c>
      <c r="J149" s="236" t="inlineStr">
        <is>
          <t xml:space="preserve">     斗神符*1/血灵魂珠4级*1</t>
        </is>
      </c>
      <c r="K149" s="129" t="n"/>
      <c r="L149" s="162" t="n"/>
    </row>
    <row r="150" ht="24" customHeight="1">
      <c r="A150" s="85" t="inlineStr">
        <is>
          <t>16级</t>
        </is>
      </c>
      <c r="B150" s="255" t="inlineStr">
        <is>
          <t>修为丹*1/玄铁令*1</t>
        </is>
      </c>
      <c r="C150" s="129" t="n"/>
      <c r="D150" s="129" t="n"/>
      <c r="E150" s="85" t="inlineStr">
        <is>
          <t>36级</t>
        </is>
      </c>
      <c r="F150" s="255" t="inlineStr">
        <is>
          <t>经验药水*1/斗神符*1</t>
        </is>
      </c>
      <c r="G150" s="129" t="n"/>
      <c r="H150" s="129" t="n"/>
      <c r="I150" s="85" t="inlineStr">
        <is>
          <t>56级</t>
        </is>
      </c>
      <c r="J150" s="236" t="inlineStr">
        <is>
          <t>经验药水*1/还童天书*2</t>
        </is>
      </c>
      <c r="K150" s="129" t="n"/>
      <c r="L150" s="162" t="n"/>
    </row>
    <row r="151" ht="24" customHeight="1">
      <c r="A151" s="85" t="inlineStr">
        <is>
          <t>17级</t>
        </is>
      </c>
      <c r="B151" s="255" t="inlineStr">
        <is>
          <t>经验药水*1/斗神符*1</t>
        </is>
      </c>
      <c r="C151" s="129" t="n"/>
      <c r="D151" s="129" t="n"/>
      <c r="E151" s="85" t="inlineStr">
        <is>
          <t>37级</t>
        </is>
      </c>
      <c r="F151" s="255" t="inlineStr">
        <is>
          <t>真体力*1/玄铁令*1</t>
        </is>
      </c>
      <c r="G151" s="129" t="n"/>
      <c r="H151" s="129" t="n"/>
      <c r="I151" s="85" t="inlineStr">
        <is>
          <t>57级</t>
        </is>
      </c>
      <c r="J151" s="236" t="inlineStr">
        <is>
          <t>真体力*1/淬火结晶*6</t>
        </is>
      </c>
      <c r="K151" s="129" t="n"/>
      <c r="L151" s="162" t="n"/>
    </row>
    <row r="152" ht="24" customHeight="1">
      <c r="A152" s="85" t="inlineStr">
        <is>
          <t>18级</t>
        </is>
      </c>
      <c r="B152" s="255" t="inlineStr">
        <is>
          <t>黄金卷轴*1/淬火结晶*4</t>
        </is>
      </c>
      <c r="C152" s="129" t="n"/>
      <c r="D152" s="129" t="n"/>
      <c r="E152" s="85" t="inlineStr">
        <is>
          <t>38级</t>
        </is>
      </c>
      <c r="F152" s="255" t="inlineStr">
        <is>
          <t>黄金卷轴*1/还童天书*1</t>
        </is>
      </c>
      <c r="G152" s="129" t="n"/>
      <c r="H152" s="129" t="n"/>
      <c r="I152" s="85" t="inlineStr">
        <is>
          <t>58级</t>
        </is>
      </c>
      <c r="J152" s="236" t="inlineStr">
        <is>
          <t>黄金卷轴*1/元婴飞仙果*6</t>
        </is>
      </c>
      <c r="K152" s="129" t="n"/>
      <c r="L152" s="162" t="n"/>
    </row>
    <row r="153" ht="24" customHeight="1">
      <c r="A153" s="85" t="inlineStr">
        <is>
          <t>19级</t>
        </is>
      </c>
      <c r="B153" s="255" t="inlineStr">
        <is>
          <t xml:space="preserve">       问道石*1/真黄金卷轴*6</t>
        </is>
      </c>
      <c r="C153" s="129" t="n"/>
      <c r="D153" s="129" t="n"/>
      <c r="E153" s="85" t="inlineStr">
        <is>
          <t>39级</t>
        </is>
      </c>
      <c r="F153" s="255" t="inlineStr">
        <is>
          <t>四灵魂石*1/修为丹*16</t>
        </is>
      </c>
      <c r="G153" s="129" t="n"/>
      <c r="H153" s="129" t="n"/>
      <c r="I153" s="85" t="inlineStr">
        <is>
          <t>59级</t>
        </is>
      </c>
      <c r="J153" s="236" t="inlineStr">
        <is>
          <t xml:space="preserve"> 还童卷轴*1/佣兵天赋丹*11</t>
        </is>
      </c>
      <c r="K153" s="129" t="n"/>
      <c r="L153" s="162" t="n"/>
    </row>
    <row r="154" ht="24" customHeight="1">
      <c r="A154" s="64" t="inlineStr">
        <is>
          <t>20级</t>
        </is>
      </c>
      <c r="B154" s="607" t="inlineStr">
        <is>
          <t xml:space="preserve">       淬火结晶*1/Ⅴ级万能碎片*1</t>
        </is>
      </c>
      <c r="C154" s="194" t="n"/>
      <c r="D154" s="194" t="n"/>
      <c r="E154" s="64" t="inlineStr">
        <is>
          <t>40级</t>
        </is>
      </c>
      <c r="F154" s="607" t="inlineStr">
        <is>
          <t xml:space="preserve">   淬火结晶*1/Ⅴ级万能碎片*1</t>
        </is>
      </c>
      <c r="G154" s="194" t="n"/>
      <c r="H154" s="194" t="n"/>
      <c r="I154" s="64" t="inlineStr">
        <is>
          <t>60级</t>
        </is>
      </c>
      <c r="J154" s="78" t="inlineStr">
        <is>
          <t>Ⅴ级万能碎片*1/机关枪仙化</t>
        </is>
      </c>
      <c r="K154" s="194" t="n"/>
      <c r="L154" s="195" t="n"/>
    </row>
    <row r="155" ht="24" customHeight="1">
      <c r="A155" s="202" t="inlineStr">
        <is>
          <t>第一期普通乐斗游记奖励汇总</t>
        </is>
      </c>
      <c r="B155" s="56" t="n"/>
      <c r="C155" s="56" t="n"/>
      <c r="D155" s="203" t="n"/>
      <c r="E155" s="227" t="inlineStr">
        <is>
          <t>第一期至尊乐斗游记奖励汇总</t>
        </is>
      </c>
      <c r="F155" s="56" t="n"/>
      <c r="G155" s="56" t="n"/>
      <c r="H155" s="203" t="n"/>
      <c r="I155" s="227" t="inlineStr">
        <is>
          <t>积分获取</t>
        </is>
      </c>
      <c r="J155" s="203" t="n"/>
      <c r="K155" s="227" t="inlineStr">
        <is>
          <t>推荐方案</t>
        </is>
      </c>
      <c r="L155" s="203" t="n"/>
    </row>
    <row r="156" ht="24" customHeight="1">
      <c r="A156" s="1668" t="inlineStr">
        <is>
          <t>传功符* N</t>
        </is>
      </c>
      <c r="B156" s="320" t="n"/>
      <c r="C156" s="1669" t="inlineStr">
        <is>
          <t>淬火结晶*  3</t>
        </is>
      </c>
      <c r="D156" s="158" t="n"/>
      <c r="E156" s="1668" t="inlineStr">
        <is>
          <t>玄铁令*  6</t>
        </is>
      </c>
      <c r="F156" s="320" t="n"/>
      <c r="G156" s="1670" t="inlineStr">
        <is>
          <t>机关枪仙化*  1</t>
        </is>
      </c>
      <c r="H156" s="159" t="n"/>
      <c r="I156" s="319" t="inlineStr">
        <is>
          <t xml:space="preserve">  活动持续</t>
        </is>
      </c>
      <c r="J156" s="74" t="inlineStr">
        <is>
          <t>36天</t>
        </is>
      </c>
      <c r="K156" s="1671" t="inlineStr">
        <is>
          <t>白嫖：每日活跃80，29天方可达到满级，多余积分可兑换传功符*156</t>
        </is>
      </c>
      <c r="L156" s="504" t="n"/>
    </row>
    <row r="157" ht="24" customHeight="1">
      <c r="A157" s="1672" t="inlineStr">
        <is>
          <t>斗神符*  1</t>
        </is>
      </c>
      <c r="B157" s="130" t="n"/>
      <c r="C157" s="1673" t="inlineStr">
        <is>
          <t>奥秘元素*  3</t>
        </is>
      </c>
      <c r="D157" s="129" t="n"/>
      <c r="E157" s="1672" t="inlineStr">
        <is>
          <t>斗神符*  9</t>
        </is>
      </c>
      <c r="F157" s="130" t="n"/>
      <c r="G157" s="1674" t="inlineStr">
        <is>
          <t>犹绝制作书*  1</t>
        </is>
      </c>
      <c r="H157" s="162" t="n"/>
      <c r="I157" s="319" t="inlineStr">
        <is>
          <t xml:space="preserve">  20活跃度</t>
        </is>
      </c>
      <c r="J157" s="74" t="inlineStr">
        <is>
          <t>6积分</t>
        </is>
      </c>
      <c r="K157" s="534" t="n"/>
      <c r="L157" s="504" t="n"/>
    </row>
    <row r="158" ht="24" customHeight="1">
      <c r="A158" s="1672" t="inlineStr">
        <is>
          <t>玄铁令*  3</t>
        </is>
      </c>
      <c r="B158" s="130" t="n"/>
      <c r="C158" s="1673" t="inlineStr">
        <is>
          <t>经验药水*12</t>
        </is>
      </c>
      <c r="D158" s="129" t="n"/>
      <c r="E158" s="1672" t="inlineStr">
        <is>
          <t>境界丹*32</t>
        </is>
      </c>
      <c r="F158" s="130" t="n"/>
      <c r="G158" s="1674" t="inlineStr">
        <is>
          <t>金蛇制作书*  1</t>
        </is>
      </c>
      <c r="H158" s="162" t="n"/>
      <c r="I158" s="85" t="inlineStr">
        <is>
          <t xml:space="preserve">  50活跃度</t>
        </is>
      </c>
      <c r="J158" s="86" t="inlineStr">
        <is>
          <t>7积分</t>
        </is>
      </c>
      <c r="K158" s="535" t="n"/>
      <c r="L158" s="320" t="n"/>
    </row>
    <row r="159" ht="24" customHeight="1">
      <c r="A159" s="1672" t="inlineStr">
        <is>
          <t>修为丹*  4</t>
        </is>
      </c>
      <c r="B159" s="130" t="n"/>
      <c r="C159" s="1673" t="inlineStr">
        <is>
          <t>黄金卷轴*12</t>
        </is>
      </c>
      <c r="D159" s="129" t="n"/>
      <c r="E159" s="1672" t="inlineStr">
        <is>
          <t>修为丹*32</t>
        </is>
      </c>
      <c r="F159" s="130" t="n"/>
      <c r="G159" s="1674" t="inlineStr">
        <is>
          <t>元婴飞仙果*18</t>
        </is>
      </c>
      <c r="H159" s="162" t="n"/>
      <c r="I159" s="85" t="inlineStr">
        <is>
          <t xml:space="preserve">  80活跃度</t>
        </is>
      </c>
      <c r="J159" s="86" t="inlineStr">
        <is>
          <t>8积分</t>
        </is>
      </c>
      <c r="K159" s="748" t="inlineStr">
        <is>
          <t>氪金：平常活跃80，遇返利充8天5鹅币，多余积分可兑换传功符*292</t>
        </is>
      </c>
      <c r="L159" s="410" t="n"/>
    </row>
    <row r="160" ht="24" customHeight="1">
      <c r="A160" s="1672" t="inlineStr">
        <is>
          <t>问道石*  4</t>
        </is>
      </c>
      <c r="B160" s="130" t="n"/>
      <c r="C160" s="1673" t="inlineStr">
        <is>
          <t>佣兵天赋丹*  3</t>
        </is>
      </c>
      <c r="D160" s="129" t="n"/>
      <c r="E160" s="1672" t="inlineStr">
        <is>
          <t>还童天书*  8</t>
        </is>
      </c>
      <c r="F160" s="130" t="n"/>
      <c r="G160" s="1674" t="inlineStr">
        <is>
          <t>佣兵天赋丹*32</t>
        </is>
      </c>
      <c r="H160" s="162" t="n"/>
      <c r="I160" s="85" t="inlineStr">
        <is>
          <t>115活跃度</t>
        </is>
      </c>
      <c r="J160" s="86" t="inlineStr">
        <is>
          <t>9积分</t>
        </is>
      </c>
      <c r="K160" s="534" t="n"/>
      <c r="L160" s="504" t="n"/>
    </row>
    <row r="161" ht="24" customHeight="1">
      <c r="A161" s="1672" t="inlineStr">
        <is>
          <t>真体力*  8</t>
        </is>
      </c>
      <c r="B161" s="130" t="n"/>
      <c r="C161" s="1673" t="inlineStr">
        <is>
          <t>零经验药水*  1</t>
        </is>
      </c>
      <c r="D161" s="129" t="n"/>
      <c r="E161" s="1672" t="inlineStr">
        <is>
          <t>淬火结晶*32</t>
        </is>
      </c>
      <c r="F161" s="130" t="n"/>
      <c r="G161" s="1674" t="inlineStr">
        <is>
          <t>血灵魂珠4级*  4</t>
        </is>
      </c>
      <c r="H161" s="162" t="n"/>
      <c r="I161" s="85" t="inlineStr">
        <is>
          <t>消耗3鹅币</t>
        </is>
      </c>
      <c r="J161" s="86" t="inlineStr">
        <is>
          <t>8积分</t>
        </is>
      </c>
      <c r="K161" s="535" t="n"/>
      <c r="L161" s="320" t="n"/>
    </row>
    <row r="162" ht="24" customHeight="1">
      <c r="A162" s="1672" t="inlineStr">
        <is>
          <t>四灵魂石*  2</t>
        </is>
      </c>
      <c r="B162" s="130" t="n"/>
      <c r="C162" s="1673" t="inlineStr">
        <is>
          <t>Ⅴ级万能碎片*  1</t>
        </is>
      </c>
      <c r="D162" s="129" t="n"/>
      <c r="E162" s="1672" t="inlineStr">
        <is>
          <t>侠士修身录*18</t>
        </is>
      </c>
      <c r="F162" s="130" t="n"/>
      <c r="G162" s="1674" t="inlineStr">
        <is>
          <t>Ⅴ级万能碎片*  5</t>
        </is>
      </c>
      <c r="H162" s="162" t="n"/>
      <c r="I162" s="85" t="inlineStr">
        <is>
          <t>购买宝箱</t>
        </is>
      </c>
      <c r="J162" s="86" t="inlineStr">
        <is>
          <t>300斗豆</t>
        </is>
      </c>
      <c r="K162" s="748" t="inlineStr">
        <is>
          <t>解锁至尊68鹅币，不计入消费任务；勿买宝箱</t>
        </is>
      </c>
      <c r="L162" s="410" t="n"/>
    </row>
    <row r="163" ht="24" customHeight="1">
      <c r="A163" s="1675" t="inlineStr">
        <is>
          <t>还童卷轴*  3</t>
        </is>
      </c>
      <c r="B163" s="136" t="n"/>
      <c r="C163" s="1676" t="inlineStr">
        <is>
          <t>x</t>
        </is>
      </c>
      <c r="D163" s="135" t="n"/>
      <c r="E163" s="1675" t="inlineStr">
        <is>
          <t>真黄金卷轴*40</t>
        </is>
      </c>
      <c r="F163" s="136" t="n"/>
      <c r="G163" s="1677" t="inlineStr">
        <is>
          <t>x</t>
        </is>
      </c>
      <c r="H163" s="190" t="n"/>
      <c r="I163" s="256" t="inlineStr">
        <is>
          <t>宝箱积分</t>
        </is>
      </c>
      <c r="J163" s="139" t="inlineStr">
        <is>
          <t>约5积分</t>
        </is>
      </c>
      <c r="K163" s="535" t="n"/>
      <c r="L163" s="320" t="n"/>
    </row>
    <row r="164" ht="24" customHeight="1">
      <c r="A164" s="1665" t="inlineStr">
        <is>
          <t>废弃原因：第二期乐斗游记已过时</t>
        </is>
      </c>
      <c r="B164" s="3" t="n"/>
      <c r="C164" s="3" t="n"/>
      <c r="D164" s="3" t="n"/>
      <c r="E164" s="3" t="n"/>
      <c r="F164" s="3" t="n"/>
      <c r="G164" s="3" t="n"/>
      <c r="H164" s="3" t="n"/>
      <c r="I164" s="3" t="n"/>
      <c r="J164" s="3" t="n"/>
      <c r="K164" s="3" t="n"/>
      <c r="L164" s="3" t="n"/>
    </row>
    <row r="165" ht="24" customHeight="1">
      <c r="A165" s="386" t="inlineStr">
        <is>
          <t>等级</t>
        </is>
      </c>
      <c r="B165" s="24" t="inlineStr">
        <is>
          <t>普通乐斗游记/至尊乐斗游记</t>
        </is>
      </c>
      <c r="C165" s="56" t="n"/>
      <c r="D165" s="56" t="n"/>
      <c r="E165" s="386" t="inlineStr">
        <is>
          <t>等级</t>
        </is>
      </c>
      <c r="F165" s="24" t="inlineStr">
        <is>
          <t>普通乐斗游记/至尊乐斗游记</t>
        </is>
      </c>
      <c r="G165" s="56" t="n"/>
      <c r="H165" s="56" t="n"/>
      <c r="I165" s="386" t="inlineStr">
        <is>
          <t>等级</t>
        </is>
      </c>
      <c r="J165" s="24" t="inlineStr">
        <is>
          <t>普通乐斗游记/至尊乐斗游记</t>
        </is>
      </c>
      <c r="K165" s="56" t="n"/>
      <c r="L165" s="56" t="n"/>
    </row>
    <row r="166" ht="24" customHeight="1">
      <c r="A166" s="319" t="inlineStr">
        <is>
          <t xml:space="preserve"> 1 级</t>
        </is>
      </c>
      <c r="B166" s="74" t="inlineStr">
        <is>
          <t>修为丹*1/玄铁令*1</t>
        </is>
      </c>
      <c r="C166" s="158" t="n"/>
      <c r="D166" s="320" t="n"/>
      <c r="E166" s="558" t="inlineStr">
        <is>
          <t>21级</t>
        </is>
      </c>
      <c r="F166" s="74" t="inlineStr">
        <is>
          <t xml:space="preserve">经验药水*1/斗神符*1    </t>
        </is>
      </c>
      <c r="G166" s="158" t="n"/>
      <c r="H166" s="320" t="n"/>
      <c r="I166" s="558" t="inlineStr">
        <is>
          <t>41级</t>
        </is>
      </c>
      <c r="J166" s="74" t="inlineStr">
        <is>
          <t xml:space="preserve">经验药水*1/斗神符*1    </t>
        </is>
      </c>
      <c r="K166" s="158" t="n"/>
      <c r="L166" s="320" t="n"/>
    </row>
    <row r="167" ht="24" customHeight="1">
      <c r="A167" s="85" t="inlineStr">
        <is>
          <t xml:space="preserve"> 2 级</t>
        </is>
      </c>
      <c r="B167" s="86" t="inlineStr">
        <is>
          <t xml:space="preserve">经验药水*1/斗神符*1   </t>
        </is>
      </c>
      <c r="C167" s="129" t="n"/>
      <c r="D167" s="130" t="n"/>
      <c r="E167" s="82" t="inlineStr">
        <is>
          <t>22级</t>
        </is>
      </c>
      <c r="F167" s="86" t="inlineStr">
        <is>
          <t xml:space="preserve">      真体力*1/侠士修身录*6</t>
        </is>
      </c>
      <c r="G167" s="129" t="n"/>
      <c r="H167" s="130" t="n"/>
      <c r="I167" s="82" t="inlineStr">
        <is>
          <t>42级</t>
        </is>
      </c>
      <c r="J167" s="86" t="inlineStr">
        <is>
          <t xml:space="preserve">真体力*1/玄铁令*1 </t>
        </is>
      </c>
      <c r="K167" s="129" t="n"/>
      <c r="L167" s="130" t="n"/>
    </row>
    <row r="168" ht="24" customHeight="1">
      <c r="A168" s="85" t="inlineStr">
        <is>
          <t xml:space="preserve"> 3 级</t>
        </is>
      </c>
      <c r="B168" s="86" t="inlineStr">
        <is>
          <t>黄金卷轴*1/淬火结晶*4</t>
        </is>
      </c>
      <c r="C168" s="129" t="n"/>
      <c r="D168" s="130" t="n"/>
      <c r="E168" s="82" t="inlineStr">
        <is>
          <t>23级</t>
        </is>
      </c>
      <c r="F168" s="86" t="inlineStr">
        <is>
          <t xml:space="preserve">   黄金卷轴*1/真黄金卷轴*6</t>
        </is>
      </c>
      <c r="G168" s="129" t="n"/>
      <c r="H168" s="130" t="n"/>
      <c r="I168" s="82" t="inlineStr">
        <is>
          <t>43级</t>
        </is>
      </c>
      <c r="J168" s="86" t="inlineStr">
        <is>
          <t xml:space="preserve">黄金卷轴*1/还童天书*1 </t>
        </is>
      </c>
      <c r="K168" s="129" t="n"/>
      <c r="L168" s="130" t="n"/>
    </row>
    <row r="169" ht="24" customHeight="1">
      <c r="A169" s="85" t="inlineStr">
        <is>
          <t xml:space="preserve"> 4 级</t>
        </is>
      </c>
      <c r="B169" s="86" t="inlineStr">
        <is>
          <t xml:space="preserve">       问道石*1/真黄金卷轴*5</t>
        </is>
      </c>
      <c r="C169" s="129" t="n"/>
      <c r="D169" s="130" t="n"/>
      <c r="E169" s="82" t="inlineStr">
        <is>
          <t>24级</t>
        </is>
      </c>
      <c r="F169" s="86" t="inlineStr">
        <is>
          <t xml:space="preserve">奥秘元素*1/境界丹*10  </t>
        </is>
      </c>
      <c r="G169" s="129" t="n"/>
      <c r="H169" s="130" t="n"/>
      <c r="I169" s="82" t="inlineStr">
        <is>
          <t>44级</t>
        </is>
      </c>
      <c r="J169" s="86" t="inlineStr">
        <is>
          <t xml:space="preserve">四灵魂石*1/修为丹*16   </t>
        </is>
      </c>
      <c r="K169" s="129" t="n"/>
      <c r="L169" s="130" t="n"/>
    </row>
    <row r="170" ht="24" customHeight="1">
      <c r="A170" s="85" t="inlineStr">
        <is>
          <t xml:space="preserve"> 5 级</t>
        </is>
      </c>
      <c r="B170" s="86" t="inlineStr">
        <is>
          <t xml:space="preserve">          玄铁令*1/Ⅴ级万能碎片*1</t>
        </is>
      </c>
      <c r="C170" s="129" t="n"/>
      <c r="D170" s="130" t="n"/>
      <c r="E170" s="82" t="inlineStr">
        <is>
          <t>25级</t>
        </is>
      </c>
      <c r="F170" s="86" t="inlineStr">
        <is>
          <t xml:space="preserve"> 佣兵天赋丹*1/4级月璇魂珠*1</t>
        </is>
      </c>
      <c r="G170" s="129" t="n"/>
      <c r="H170" s="130" t="n"/>
      <c r="I170" s="82" t="inlineStr">
        <is>
          <t>45级</t>
        </is>
      </c>
      <c r="J170" s="86" t="inlineStr">
        <is>
          <t xml:space="preserve">       玄铁令*1/4级月影魂珠*1</t>
        </is>
      </c>
      <c r="K170" s="129" t="n"/>
      <c r="L170" s="130" t="n"/>
    </row>
    <row r="171" ht="24" customHeight="1">
      <c r="A171" s="85" t="inlineStr">
        <is>
          <t xml:space="preserve"> 6 级</t>
        </is>
      </c>
      <c r="B171" s="86" t="inlineStr">
        <is>
          <t>修为丹*1/玄铁令*1</t>
        </is>
      </c>
      <c r="C171" s="129" t="n"/>
      <c r="D171" s="130" t="n"/>
      <c r="E171" s="82" t="inlineStr">
        <is>
          <t>26级</t>
        </is>
      </c>
      <c r="F171" s="86" t="inlineStr">
        <is>
          <t xml:space="preserve">经验药水*1/斗神符*1    </t>
        </is>
      </c>
      <c r="G171" s="129" t="n"/>
      <c r="H171" s="130" t="n"/>
      <c r="I171" s="82" t="inlineStr">
        <is>
          <t>46级</t>
        </is>
      </c>
      <c r="J171" s="86" t="inlineStr">
        <is>
          <t xml:space="preserve">经验药水*1/还童天书*2  </t>
        </is>
      </c>
      <c r="K171" s="129" t="n"/>
      <c r="L171" s="130" t="n"/>
    </row>
    <row r="172" ht="24" customHeight="1">
      <c r="A172" s="85" t="inlineStr">
        <is>
          <t xml:space="preserve"> 7 级</t>
        </is>
      </c>
      <c r="B172" s="86" t="inlineStr">
        <is>
          <t xml:space="preserve">经验药水*1/斗神符*1   </t>
        </is>
      </c>
      <c r="C172" s="129" t="n"/>
      <c r="D172" s="130" t="n"/>
      <c r="E172" s="82" t="inlineStr">
        <is>
          <t>27级</t>
        </is>
      </c>
      <c r="F172" s="86" t="inlineStr">
        <is>
          <t xml:space="preserve">      真体力*1/侠士修身录*6</t>
        </is>
      </c>
      <c r="G172" s="129" t="n"/>
      <c r="H172" s="130" t="n"/>
      <c r="I172" s="82" t="inlineStr">
        <is>
          <t>47级</t>
        </is>
      </c>
      <c r="J172" s="86" t="inlineStr">
        <is>
          <t xml:space="preserve">3级月影魂珠*1/淬火结晶*5       </t>
        </is>
      </c>
      <c r="K172" s="129" t="n"/>
      <c r="L172" s="130" t="n"/>
    </row>
    <row r="173" ht="24" customHeight="1">
      <c r="A173" s="85" t="inlineStr">
        <is>
          <t xml:space="preserve"> 8 级</t>
        </is>
      </c>
      <c r="B173" s="86" t="inlineStr">
        <is>
          <t>黄金卷轴*1/淬火结晶*4</t>
        </is>
      </c>
      <c r="C173" s="129" t="n"/>
      <c r="D173" s="130" t="n"/>
      <c r="E173" s="82" t="inlineStr">
        <is>
          <t>28级</t>
        </is>
      </c>
      <c r="F173" s="86" t="inlineStr">
        <is>
          <t xml:space="preserve">  黄金卷轴*1/真黄金卷轴*6</t>
        </is>
      </c>
      <c r="G173" s="129" t="n"/>
      <c r="H173" s="130" t="n"/>
      <c r="I173" s="82" t="inlineStr">
        <is>
          <t>48级</t>
        </is>
      </c>
      <c r="J173" s="86" t="inlineStr">
        <is>
          <t xml:space="preserve"> 黄金卷轴*1/元婴飞仙果*6</t>
        </is>
      </c>
      <c r="K173" s="129" t="n"/>
      <c r="L173" s="130" t="n"/>
    </row>
    <row r="174" ht="24" customHeight="1">
      <c r="A174" s="85" t="inlineStr">
        <is>
          <t xml:space="preserve"> 9 级</t>
        </is>
      </c>
      <c r="B174" s="86" t="inlineStr">
        <is>
          <t xml:space="preserve">       问道石*1/真黄金卷轴*5</t>
        </is>
      </c>
      <c r="C174" s="129" t="n"/>
      <c r="D174" s="130" t="n"/>
      <c r="E174" s="82" t="inlineStr">
        <is>
          <t>29级</t>
        </is>
      </c>
      <c r="F174" s="86" t="inlineStr">
        <is>
          <t xml:space="preserve">奥秘元素*1/境界丹*11   </t>
        </is>
      </c>
      <c r="G174" s="129" t="n"/>
      <c r="H174" s="130" t="n"/>
      <c r="I174" s="82" t="inlineStr">
        <is>
          <t>49级</t>
        </is>
      </c>
      <c r="J174" s="86" t="inlineStr">
        <is>
          <t xml:space="preserve">   还童卷轴*1/佣兵天赋丹*10</t>
        </is>
      </c>
      <c r="K174" s="129" t="n"/>
      <c r="L174" s="130" t="n"/>
    </row>
    <row r="175" ht="24" customHeight="1">
      <c r="A175" s="82" t="inlineStr">
        <is>
          <t>10级</t>
        </is>
      </c>
      <c r="B175" s="86" t="inlineStr">
        <is>
          <t xml:space="preserve">  零经验药水*1/4级月影魂珠*1</t>
        </is>
      </c>
      <c r="C175" s="129" t="n"/>
      <c r="D175" s="130" t="n"/>
      <c r="E175" s="82" t="inlineStr">
        <is>
          <t>30级</t>
        </is>
      </c>
      <c r="F175" s="86" t="inlineStr">
        <is>
          <t xml:space="preserve">  淬火结晶*1/孔雀制作书*1</t>
        </is>
      </c>
      <c r="G175" s="129" t="n"/>
      <c r="H175" s="130" t="n"/>
      <c r="I175" s="82" t="inlineStr">
        <is>
          <t>50级</t>
        </is>
      </c>
      <c r="J175" s="86" t="inlineStr">
        <is>
          <t xml:space="preserve">    玄铁令*1/应龙制作书*1</t>
        </is>
      </c>
      <c r="K175" s="129" t="n"/>
      <c r="L175" s="130" t="n"/>
    </row>
    <row r="176" ht="24" customHeight="1">
      <c r="A176" s="82" t="inlineStr">
        <is>
          <t>11级</t>
        </is>
      </c>
      <c r="B176" s="86" t="inlineStr">
        <is>
          <t>修为丹*1/玄铁令*1</t>
        </is>
      </c>
      <c r="C176" s="129" t="n"/>
      <c r="D176" s="130" t="n"/>
      <c r="E176" s="82" t="inlineStr">
        <is>
          <t>31级</t>
        </is>
      </c>
      <c r="F176" s="86" t="inlineStr">
        <is>
          <t xml:space="preserve">3级月璇魂珠*1/斗神符*1          </t>
        </is>
      </c>
      <c r="G176" s="129" t="n"/>
      <c r="H176" s="130" t="n"/>
      <c r="I176" s="82" t="inlineStr">
        <is>
          <t>51级</t>
        </is>
      </c>
      <c r="J176" s="86" t="inlineStr">
        <is>
          <t xml:space="preserve">经验药水*1/还童天书*2   </t>
        </is>
      </c>
      <c r="K176" s="129" t="n"/>
      <c r="L176" s="130" t="n"/>
    </row>
    <row r="177" ht="24" customHeight="1">
      <c r="A177" s="82" t="inlineStr">
        <is>
          <t>12级</t>
        </is>
      </c>
      <c r="B177" s="86" t="inlineStr">
        <is>
          <t xml:space="preserve">经验药水*1/斗神符*1   </t>
        </is>
      </c>
      <c r="C177" s="129" t="n"/>
      <c r="D177" s="130" t="n"/>
      <c r="E177" s="82" t="inlineStr">
        <is>
          <t>32级</t>
        </is>
      </c>
      <c r="F177" s="86" t="inlineStr">
        <is>
          <t xml:space="preserve">     真体力*1/侠士修身录*6</t>
        </is>
      </c>
      <c r="G177" s="129" t="n"/>
      <c r="H177" s="130" t="n"/>
      <c r="I177" s="82" t="inlineStr">
        <is>
          <t>52级</t>
        </is>
      </c>
      <c r="J177" s="86" t="inlineStr">
        <is>
          <t>真体力*1/淬火结晶*5</t>
        </is>
      </c>
      <c r="K177" s="129" t="n"/>
      <c r="L177" s="130" t="n"/>
    </row>
    <row r="178" ht="24" customHeight="1">
      <c r="A178" s="82" t="inlineStr">
        <is>
          <t>13级</t>
        </is>
      </c>
      <c r="B178" s="86" t="inlineStr">
        <is>
          <t>黄金卷轴*1/淬火结晶*4</t>
        </is>
      </c>
      <c r="C178" s="129" t="n"/>
      <c r="D178" s="130" t="n"/>
      <c r="E178" s="82" t="inlineStr">
        <is>
          <t>33级</t>
        </is>
      </c>
      <c r="F178" s="86" t="inlineStr">
        <is>
          <t xml:space="preserve">  黄金卷轴*1/真黄金卷轴*7</t>
        </is>
      </c>
      <c r="G178" s="129" t="n"/>
      <c r="H178" s="130" t="n"/>
      <c r="I178" s="82" t="inlineStr">
        <is>
          <t>53级</t>
        </is>
      </c>
      <c r="J178" s="86" t="inlineStr">
        <is>
          <t>黄金卷轴*1/元婴飞仙果*6</t>
        </is>
      </c>
      <c r="K178" s="129" t="n"/>
      <c r="L178" s="130" t="n"/>
    </row>
    <row r="179" ht="24" customHeight="1">
      <c r="A179" s="82" t="inlineStr">
        <is>
          <t>14级</t>
        </is>
      </c>
      <c r="B179" s="86" t="inlineStr">
        <is>
          <t xml:space="preserve">       问道石*1/真黄金卷轴*5</t>
        </is>
      </c>
      <c r="C179" s="129" t="n"/>
      <c r="D179" s="130" t="n"/>
      <c r="E179" s="82" t="inlineStr">
        <is>
          <t>34级</t>
        </is>
      </c>
      <c r="F179" s="86" t="inlineStr">
        <is>
          <t xml:space="preserve">奥秘元素*1/境界丹*11   </t>
        </is>
      </c>
      <c r="G179" s="129" t="n"/>
      <c r="H179" s="130" t="n"/>
      <c r="I179" s="82" t="inlineStr">
        <is>
          <t>54级</t>
        </is>
      </c>
      <c r="J179" s="86" t="inlineStr">
        <is>
          <t xml:space="preserve">  还童卷轴*1/佣兵天赋丹*11</t>
        </is>
      </c>
      <c r="K179" s="129" t="n"/>
      <c r="L179" s="130" t="n"/>
    </row>
    <row r="180" ht="24" customHeight="1">
      <c r="A180" s="82" t="inlineStr">
        <is>
          <t>15级</t>
        </is>
      </c>
      <c r="B180" s="86" t="inlineStr">
        <is>
          <t xml:space="preserve">    佣兵天赋丹*1/Ⅴ级万能碎片*1</t>
        </is>
      </c>
      <c r="C180" s="129" t="n"/>
      <c r="D180" s="130" t="n"/>
      <c r="E180" s="82" t="inlineStr">
        <is>
          <t>35级</t>
        </is>
      </c>
      <c r="F180" s="86" t="inlineStr">
        <is>
          <t xml:space="preserve"> 佣兵天赋丹*1/Ⅴ级万能碎片*1</t>
        </is>
      </c>
      <c r="G180" s="129" t="n"/>
      <c r="H180" s="130" t="n"/>
      <c r="I180" s="82" t="inlineStr">
        <is>
          <t>55级</t>
        </is>
      </c>
      <c r="J180" s="86" t="inlineStr">
        <is>
          <t xml:space="preserve">     斗神符*1/4级月璇魂珠*1</t>
        </is>
      </c>
      <c r="K180" s="129" t="n"/>
      <c r="L180" s="130" t="n"/>
    </row>
    <row r="181" ht="24" customHeight="1">
      <c r="A181" s="82" t="inlineStr">
        <is>
          <t>16级</t>
        </is>
      </c>
      <c r="B181" s="86" t="inlineStr">
        <is>
          <t>修为丹*1/玄铁令*1</t>
        </is>
      </c>
      <c r="C181" s="129" t="n"/>
      <c r="D181" s="130" t="n"/>
      <c r="E181" s="82" t="inlineStr">
        <is>
          <t>36级</t>
        </is>
      </c>
      <c r="F181" s="86" t="inlineStr">
        <is>
          <t xml:space="preserve">经验药水*1/斗神符*2      </t>
        </is>
      </c>
      <c r="G181" s="129" t="n"/>
      <c r="H181" s="130" t="n"/>
      <c r="I181" s="82" t="inlineStr">
        <is>
          <t>56级</t>
        </is>
      </c>
      <c r="J181" s="86" t="inlineStr">
        <is>
          <t xml:space="preserve">3级月璇魂珠*1/还童天书*2         </t>
        </is>
      </c>
      <c r="K181" s="129" t="n"/>
      <c r="L181" s="130" t="n"/>
    </row>
    <row r="182" ht="24" customHeight="1">
      <c r="A182" s="82" t="inlineStr">
        <is>
          <t>17级</t>
        </is>
      </c>
      <c r="B182" s="86" t="inlineStr">
        <is>
          <t xml:space="preserve"> 3级月影魂珠*1/佣兵年兽大人*5</t>
        </is>
      </c>
      <c r="C182" s="129" t="n"/>
      <c r="D182" s="130" t="n"/>
      <c r="E182" s="82" t="inlineStr">
        <is>
          <t>37级</t>
        </is>
      </c>
      <c r="F182" s="86" t="inlineStr">
        <is>
          <t xml:space="preserve">真体力*1/玄铁令*1   </t>
        </is>
      </c>
      <c r="G182" s="129" t="n"/>
      <c r="H182" s="130" t="n"/>
      <c r="I182" s="82" t="inlineStr">
        <is>
          <t>57级</t>
        </is>
      </c>
      <c r="J182" s="86" t="inlineStr">
        <is>
          <t xml:space="preserve">真体力*1/淬火结晶*6 </t>
        </is>
      </c>
      <c r="K182" s="129" t="n"/>
      <c r="L182" s="130" t="n"/>
    </row>
    <row r="183" ht="24" customHeight="1">
      <c r="A183" s="82" t="inlineStr">
        <is>
          <t>18级</t>
        </is>
      </c>
      <c r="B183" s="86" t="inlineStr">
        <is>
          <t>黄金卷轴*1/淬火结晶*4</t>
        </is>
      </c>
      <c r="C183" s="129" t="n"/>
      <c r="D183" s="130" t="n"/>
      <c r="E183" s="82" t="inlineStr">
        <is>
          <t>38级</t>
        </is>
      </c>
      <c r="F183" s="86" t="inlineStr">
        <is>
          <t xml:space="preserve">      黄金卷轴*1/佣兵年兽大人*15</t>
        </is>
      </c>
      <c r="G183" s="129" t="n"/>
      <c r="H183" s="130" t="n"/>
      <c r="I183" s="82" t="inlineStr">
        <is>
          <t>58级</t>
        </is>
      </c>
      <c r="J183" s="86" t="inlineStr">
        <is>
          <t xml:space="preserve">黄金卷轴*1/元婴飞仙果*6 </t>
        </is>
      </c>
      <c r="K183" s="129" t="n"/>
      <c r="L183" s="130" t="n"/>
    </row>
    <row r="184" ht="24" customHeight="1">
      <c r="A184" s="82" t="inlineStr">
        <is>
          <t>19级</t>
        </is>
      </c>
      <c r="B184" s="86" t="inlineStr">
        <is>
          <t xml:space="preserve">       问道石*1/真黄金卷轴*6</t>
        </is>
      </c>
      <c r="C184" s="129" t="n"/>
      <c r="D184" s="130" t="n"/>
      <c r="E184" s="82" t="inlineStr">
        <is>
          <t>39级</t>
        </is>
      </c>
      <c r="F184" s="86" t="inlineStr">
        <is>
          <t xml:space="preserve">四灵魂石*1/修为丹*16     </t>
        </is>
      </c>
      <c r="G184" s="129" t="n"/>
      <c r="H184" s="130" t="n"/>
      <c r="I184" s="82" t="inlineStr">
        <is>
          <t>59级</t>
        </is>
      </c>
      <c r="J184" s="86" t="inlineStr">
        <is>
          <t xml:space="preserve"> 还童卷轴*1/佣兵天赋丹*11</t>
        </is>
      </c>
      <c r="K184" s="129" t="n"/>
      <c r="L184" s="130" t="n"/>
    </row>
    <row r="185" ht="24" customHeight="1">
      <c r="A185" s="89" t="inlineStr">
        <is>
          <t>20级</t>
        </is>
      </c>
      <c r="B185" s="139" t="inlineStr">
        <is>
          <t xml:space="preserve">       淬火结晶*1/Ⅴ级万能碎片*1</t>
        </is>
      </c>
      <c r="C185" s="135" t="n"/>
      <c r="D185" s="136" t="n"/>
      <c r="E185" s="89" t="inlineStr">
        <is>
          <t>40级</t>
        </is>
      </c>
      <c r="F185" s="139" t="inlineStr">
        <is>
          <t xml:space="preserve">   淬火结晶*1/Ⅴ级万能碎片*1</t>
        </is>
      </c>
      <c r="G185" s="135" t="n"/>
      <c r="H185" s="136" t="n"/>
      <c r="I185" s="89" t="inlineStr">
        <is>
          <t>60级</t>
        </is>
      </c>
      <c r="J185" s="139" t="inlineStr">
        <is>
          <t xml:space="preserve">Ⅴ级万能碎片*1/菜刀仙化               </t>
        </is>
      </c>
      <c r="K185" s="135" t="n"/>
      <c r="L185" s="136" t="n"/>
    </row>
    <row r="186" ht="24" customHeight="1">
      <c r="A186" s="202" t="inlineStr">
        <is>
          <t>第二期普通乐斗游记奖励汇总</t>
        </is>
      </c>
      <c r="B186" s="56" t="n"/>
      <c r="C186" s="56" t="n"/>
      <c r="D186" s="203" t="n"/>
      <c r="E186" s="227" t="inlineStr">
        <is>
          <t>第二期至尊乐斗游记奖励汇总</t>
        </is>
      </c>
      <c r="F186" s="56" t="n"/>
      <c r="G186" s="56" t="n"/>
      <c r="H186" s="203" t="n"/>
      <c r="I186" s="227" t="inlineStr">
        <is>
          <t>积分获取</t>
        </is>
      </c>
      <c r="J186" s="203" t="n"/>
      <c r="K186" s="227" t="inlineStr">
        <is>
          <t>推荐方案</t>
        </is>
      </c>
      <c r="L186" s="203" t="n"/>
    </row>
    <row r="187" ht="24" customHeight="1">
      <c r="A187" s="1668" t="inlineStr">
        <is>
          <t>传功符* N</t>
        </is>
      </c>
      <c r="B187" s="320" t="n"/>
      <c r="C187" s="1678" t="inlineStr">
        <is>
          <t>3级魂珠*  4</t>
        </is>
      </c>
      <c r="D187" s="320" t="n"/>
      <c r="E187" s="1668" t="inlineStr">
        <is>
          <t>玄铁令*  6</t>
        </is>
      </c>
      <c r="F187" s="320" t="n"/>
      <c r="G187" s="1678" t="inlineStr">
        <is>
          <t>4级魂珠*  4</t>
        </is>
      </c>
      <c r="H187" s="320" t="n"/>
      <c r="I187" s="319" t="inlineStr">
        <is>
          <t xml:space="preserve">  活动持续</t>
        </is>
      </c>
      <c r="J187" s="74" t="inlineStr">
        <is>
          <t>36天</t>
        </is>
      </c>
      <c r="K187" s="1671" t="inlineStr">
        <is>
          <t>白嫖：每日活跃80，29天方可达到满级，多余积分可兑换传功符*156</t>
        </is>
      </c>
      <c r="L187" s="504" t="n"/>
    </row>
    <row r="188" ht="24" customHeight="1">
      <c r="A188" s="1672" t="inlineStr">
        <is>
          <t>斗神符*  1</t>
        </is>
      </c>
      <c r="B188" s="130" t="n"/>
      <c r="C188" s="1678" t="inlineStr">
        <is>
          <t>淬火结晶*  3</t>
        </is>
      </c>
      <c r="D188" s="320" t="n"/>
      <c r="E188" s="1672" t="inlineStr">
        <is>
          <t>斗神符*  9</t>
        </is>
      </c>
      <c r="F188" s="130" t="n"/>
      <c r="G188" s="1582" t="inlineStr">
        <is>
          <t>菜刀仙化*  1</t>
        </is>
      </c>
      <c r="H188" s="130" t="n"/>
      <c r="I188" s="319" t="inlineStr">
        <is>
          <t xml:space="preserve">  20活跃度</t>
        </is>
      </c>
      <c r="J188" s="74" t="inlineStr">
        <is>
          <t>6积分</t>
        </is>
      </c>
      <c r="K188" s="534" t="n"/>
      <c r="L188" s="504" t="n"/>
    </row>
    <row r="189" ht="24" customHeight="1">
      <c r="A189" s="1672" t="inlineStr">
        <is>
          <t>玄铁令*  3</t>
        </is>
      </c>
      <c r="B189" s="130" t="n"/>
      <c r="C189" s="1582" t="inlineStr">
        <is>
          <t>奥秘元素*  3</t>
        </is>
      </c>
      <c r="D189" s="130" t="n"/>
      <c r="E189" s="1679" t="inlineStr">
        <is>
          <t>境界丹*32</t>
        </is>
      </c>
      <c r="F189" s="130" t="n"/>
      <c r="G189" s="1582" t="inlineStr">
        <is>
          <t>孔雀制作书*  1</t>
        </is>
      </c>
      <c r="H189" s="130" t="n"/>
      <c r="I189" s="85" t="inlineStr">
        <is>
          <t xml:space="preserve">  50活跃度</t>
        </is>
      </c>
      <c r="J189" s="86" t="inlineStr">
        <is>
          <t>7积分</t>
        </is>
      </c>
      <c r="K189" s="535" t="n"/>
      <c r="L189" s="320" t="n"/>
    </row>
    <row r="190" ht="24" customHeight="1">
      <c r="A190" s="1672" t="inlineStr">
        <is>
          <t>修为丹*  4</t>
        </is>
      </c>
      <c r="B190" s="130" t="n"/>
      <c r="C190" s="1582" t="inlineStr">
        <is>
          <t>经验药水*  9</t>
        </is>
      </c>
      <c r="D190" s="130" t="n"/>
      <c r="E190" s="1679" t="inlineStr">
        <is>
          <t>修为丹*32</t>
        </is>
      </c>
      <c r="F190" s="130" t="n"/>
      <c r="G190" s="1582" t="inlineStr">
        <is>
          <t>应龙制作书*  1</t>
        </is>
      </c>
      <c r="H190" s="130" t="n"/>
      <c r="I190" s="85" t="inlineStr">
        <is>
          <t xml:space="preserve">  80活跃度</t>
        </is>
      </c>
      <c r="J190" s="86" t="inlineStr">
        <is>
          <t>8积分</t>
        </is>
      </c>
      <c r="K190" s="748" t="inlineStr">
        <is>
          <t>氪金：平常活跃80，遇返利充8天5鹅币，多余积分可兑换传功符*292</t>
        </is>
      </c>
      <c r="L190" s="410" t="n"/>
    </row>
    <row r="191" ht="24" customHeight="1">
      <c r="A191" s="1672" t="inlineStr">
        <is>
          <t>问道石*  4</t>
        </is>
      </c>
      <c r="B191" s="130" t="n"/>
      <c r="C191" s="1268" t="inlineStr">
        <is>
          <t>黄金卷轴*12</t>
        </is>
      </c>
      <c r="D191" s="130" t="n"/>
      <c r="E191" s="1672" t="inlineStr">
        <is>
          <t>还童天书*  7</t>
        </is>
      </c>
      <c r="F191" s="130" t="n"/>
      <c r="G191" s="1582" t="inlineStr">
        <is>
          <t>元婴飞仙果*18</t>
        </is>
      </c>
      <c r="H191" s="130" t="n"/>
      <c r="I191" s="85" t="inlineStr">
        <is>
          <t>115活跃度</t>
        </is>
      </c>
      <c r="J191" s="86" t="inlineStr">
        <is>
          <t>9积分</t>
        </is>
      </c>
      <c r="K191" s="534" t="n"/>
      <c r="L191" s="504" t="n"/>
    </row>
    <row r="192" ht="24" customHeight="1">
      <c r="A192" s="1672" t="inlineStr">
        <is>
          <t>真体力*  7</t>
        </is>
      </c>
      <c r="B192" s="130" t="n"/>
      <c r="C192" s="1582" t="inlineStr">
        <is>
          <t>佣兵天赋丹*  3</t>
        </is>
      </c>
      <c r="D192" s="130" t="n"/>
      <c r="E192" s="1679" t="inlineStr">
        <is>
          <t>淬火结晶*32</t>
        </is>
      </c>
      <c r="F192" s="130" t="n"/>
      <c r="G192" s="1582" t="inlineStr">
        <is>
          <t>佣兵天赋丹*32</t>
        </is>
      </c>
      <c r="H192" s="130" t="n"/>
      <c r="I192" s="85" t="inlineStr">
        <is>
          <t>消耗3鹅币</t>
        </is>
      </c>
      <c r="J192" s="86" t="inlineStr">
        <is>
          <t>8积分</t>
        </is>
      </c>
      <c r="K192" s="535" t="n"/>
      <c r="L192" s="320" t="n"/>
    </row>
    <row r="193" ht="24" customHeight="1">
      <c r="A193" s="1672" t="inlineStr">
        <is>
          <t>四灵魂石*  2</t>
        </is>
      </c>
      <c r="B193" s="130" t="n"/>
      <c r="C193" s="1582" t="inlineStr">
        <is>
          <t>零经验药水*  1</t>
        </is>
      </c>
      <c r="D193" s="130" t="n"/>
      <c r="E193" s="1679" t="inlineStr">
        <is>
          <t>侠士修身录*18</t>
        </is>
      </c>
      <c r="F193" s="130" t="n"/>
      <c r="G193" s="1582" t="inlineStr">
        <is>
          <t>佣兵年兽大人*20</t>
        </is>
      </c>
      <c r="H193" s="130" t="n"/>
      <c r="I193" s="85" t="inlineStr">
        <is>
          <t>购买宝箱</t>
        </is>
      </c>
      <c r="J193" s="86" t="inlineStr">
        <is>
          <t>300斗豆</t>
        </is>
      </c>
      <c r="K193" s="748" t="inlineStr">
        <is>
          <t>解锁至尊68鹅币，不计入消费任务；勿买宝箱</t>
        </is>
      </c>
      <c r="L193" s="410" t="n"/>
    </row>
    <row r="194" ht="24" customHeight="1">
      <c r="A194" s="1675" t="inlineStr">
        <is>
          <t>还童卷轴*  3</t>
        </is>
      </c>
      <c r="B194" s="136" t="n"/>
      <c r="C194" s="1583" t="inlineStr">
        <is>
          <t>Ⅴ级万能碎片*  1</t>
        </is>
      </c>
      <c r="D194" s="136" t="n"/>
      <c r="E194" s="1680" t="inlineStr">
        <is>
          <t>真黄金卷轴*40</t>
        </is>
      </c>
      <c r="F194" s="136" t="n"/>
      <c r="G194" s="1583" t="inlineStr">
        <is>
          <t>Ⅴ级万能碎片*  5</t>
        </is>
      </c>
      <c r="H194" s="136" t="n"/>
      <c r="I194" s="256" t="inlineStr">
        <is>
          <t>宝箱积分</t>
        </is>
      </c>
      <c r="J194" s="139" t="inlineStr">
        <is>
          <t>约5积分</t>
        </is>
      </c>
      <c r="K194" s="535" t="n"/>
      <c r="L194" s="320" t="n"/>
    </row>
    <row r="195" ht="24" customHeight="1">
      <c r="A195" s="1665" t="inlineStr">
        <is>
          <t>废弃原因：第三期乐斗游记已过时</t>
        </is>
      </c>
      <c r="B195" s="3" t="n"/>
      <c r="C195" s="3" t="n"/>
      <c r="D195" s="3" t="n"/>
      <c r="E195" s="3" t="n"/>
      <c r="F195" s="3" t="n"/>
      <c r="G195" s="3" t="n"/>
      <c r="H195" s="3" t="n"/>
      <c r="I195" s="3" t="n"/>
      <c r="J195" s="3" t="n"/>
      <c r="K195" s="3" t="n"/>
      <c r="L195" s="3" t="n"/>
    </row>
    <row r="196" ht="24" customHeight="1">
      <c r="A196" s="386" t="inlineStr">
        <is>
          <t>等级</t>
        </is>
      </c>
      <c r="B196" s="24" t="inlineStr">
        <is>
          <t>普通乐斗游记/至尊乐斗游记</t>
        </is>
      </c>
      <c r="C196" s="56" t="n"/>
      <c r="D196" s="56" t="n"/>
      <c r="E196" s="386" t="inlineStr">
        <is>
          <t>等级</t>
        </is>
      </c>
      <c r="F196" s="24" t="inlineStr">
        <is>
          <t>普通乐斗游记/至尊乐斗游记</t>
        </is>
      </c>
      <c r="G196" s="56" t="n"/>
      <c r="H196" s="56" t="n"/>
      <c r="I196" s="386" t="inlineStr">
        <is>
          <t>等级</t>
        </is>
      </c>
      <c r="J196" s="24" t="inlineStr">
        <is>
          <t>普通乐斗游记/至尊乐斗游记</t>
        </is>
      </c>
      <c r="K196" s="56" t="n"/>
      <c r="L196" s="56" t="n"/>
    </row>
    <row r="197" ht="24" customHeight="1">
      <c r="A197" s="319" t="inlineStr">
        <is>
          <t xml:space="preserve"> 1 级</t>
        </is>
      </c>
      <c r="B197" s="74" t="inlineStr">
        <is>
          <t>悟性丹*4/玄铁令*1</t>
        </is>
      </c>
      <c r="C197" s="158" t="n"/>
      <c r="D197" s="320" t="n"/>
      <c r="E197" s="558" t="inlineStr">
        <is>
          <t>21级</t>
        </is>
      </c>
      <c r="F197" s="74" t="inlineStr">
        <is>
          <t xml:space="preserve">经验药水*1/斗神符*1    </t>
        </is>
      </c>
      <c r="G197" s="158" t="n"/>
      <c r="H197" s="320" t="n"/>
      <c r="I197" s="558" t="inlineStr">
        <is>
          <t>41级</t>
        </is>
      </c>
      <c r="J197" s="74" t="inlineStr">
        <is>
          <t xml:space="preserve">经验药水*1/斗神符*1    </t>
        </is>
      </c>
      <c r="K197" s="158" t="n"/>
      <c r="L197" s="320" t="n"/>
    </row>
    <row r="198" ht="24" customHeight="1">
      <c r="A198" s="85" t="inlineStr">
        <is>
          <t xml:space="preserve"> 2 级</t>
        </is>
      </c>
      <c r="B198" s="86" t="inlineStr">
        <is>
          <t xml:space="preserve">经验药水*1/斗神符*1   </t>
        </is>
      </c>
      <c r="C198" s="129" t="n"/>
      <c r="D198" s="130" t="n"/>
      <c r="E198" s="82" t="inlineStr">
        <is>
          <t>22级</t>
        </is>
      </c>
      <c r="F198" s="86" t="inlineStr">
        <is>
          <t xml:space="preserve">      真体力*1/侠士修身录*6</t>
        </is>
      </c>
      <c r="G198" s="129" t="n"/>
      <c r="H198" s="130" t="n"/>
      <c r="I198" s="82" t="inlineStr">
        <is>
          <t>42级</t>
        </is>
      </c>
      <c r="J198" s="86" t="inlineStr">
        <is>
          <t xml:space="preserve">真体力*1/玄铁令*1 </t>
        </is>
      </c>
      <c r="K198" s="129" t="n"/>
      <c r="L198" s="130" t="n"/>
    </row>
    <row r="199" ht="24" customHeight="1">
      <c r="A199" s="85" t="inlineStr">
        <is>
          <t xml:space="preserve"> 3 级</t>
        </is>
      </c>
      <c r="B199" s="86" t="inlineStr">
        <is>
          <t>黄金卷轴*2/淬火结晶*4</t>
        </is>
      </c>
      <c r="C199" s="129" t="n"/>
      <c r="D199" s="130" t="n"/>
      <c r="E199" s="82" t="inlineStr">
        <is>
          <t>23级</t>
        </is>
      </c>
      <c r="F199" s="86" t="inlineStr">
        <is>
          <t xml:space="preserve">   黄金卷轴*1/真黄金卷轴*6</t>
        </is>
      </c>
      <c r="G199" s="129" t="n"/>
      <c r="H199" s="130" t="n"/>
      <c r="I199" s="82" t="inlineStr">
        <is>
          <t>43级</t>
        </is>
      </c>
      <c r="J199" s="86" t="inlineStr">
        <is>
          <t xml:space="preserve">黄金卷轴*1/还童卷轴*3 </t>
        </is>
      </c>
      <c r="K199" s="129" t="n"/>
      <c r="L199" s="130" t="n"/>
    </row>
    <row r="200" ht="24" customHeight="1">
      <c r="A200" s="85" t="inlineStr">
        <is>
          <t xml:space="preserve"> 4 级</t>
        </is>
      </c>
      <c r="B200" s="86" t="inlineStr">
        <is>
          <t xml:space="preserve">       问道石*1/真黄金卷轴*5</t>
        </is>
      </c>
      <c r="C200" s="129" t="n"/>
      <c r="D200" s="130" t="n"/>
      <c r="E200" s="82" t="inlineStr">
        <is>
          <t>24级</t>
        </is>
      </c>
      <c r="F200" s="86" t="inlineStr">
        <is>
          <t xml:space="preserve">奥秘元素*1/境界丹*10  </t>
        </is>
      </c>
      <c r="G200" s="129" t="n"/>
      <c r="H200" s="130" t="n"/>
      <c r="I200" s="82" t="inlineStr">
        <is>
          <t>44级</t>
        </is>
      </c>
      <c r="J200" s="86" t="inlineStr">
        <is>
          <t xml:space="preserve">四灵魂石*1/修为丹*16   </t>
        </is>
      </c>
      <c r="K200" s="129" t="n"/>
      <c r="L200" s="130" t="n"/>
    </row>
    <row r="201" ht="24" customHeight="1">
      <c r="A201" s="85" t="inlineStr">
        <is>
          <t xml:space="preserve"> 5 级</t>
        </is>
      </c>
      <c r="B201" s="86" t="inlineStr">
        <is>
          <t xml:space="preserve">          玄铁令*2/Ⅴ级万能碎片*1</t>
        </is>
      </c>
      <c r="C201" s="129" t="n"/>
      <c r="D201" s="130" t="n"/>
      <c r="E201" s="82" t="inlineStr">
        <is>
          <t>25级</t>
        </is>
      </c>
      <c r="F201" s="86" t="inlineStr">
        <is>
          <t xml:space="preserve"> 佣兵天赋丹*1/4级菜菜魂珠*1</t>
        </is>
      </c>
      <c r="G201" s="129" t="n"/>
      <c r="H201" s="130" t="n"/>
      <c r="I201" s="82" t="inlineStr">
        <is>
          <t>45级</t>
        </is>
      </c>
      <c r="J201" s="86" t="inlineStr">
        <is>
          <t xml:space="preserve">       玄铁令*1/4级教主魂珠*1</t>
        </is>
      </c>
      <c r="K201" s="129" t="n"/>
      <c r="L201" s="130" t="n"/>
    </row>
    <row r="202" ht="24" customHeight="1">
      <c r="A202" s="85" t="inlineStr">
        <is>
          <t xml:space="preserve"> 6 级</t>
        </is>
      </c>
      <c r="B202" s="86" t="inlineStr">
        <is>
          <t>传功符*8/玄铁令*1</t>
        </is>
      </c>
      <c r="C202" s="129" t="n"/>
      <c r="D202" s="130" t="n"/>
      <c r="E202" s="82" t="inlineStr">
        <is>
          <t>26级</t>
        </is>
      </c>
      <c r="F202" s="86" t="inlineStr">
        <is>
          <t xml:space="preserve">经验药水*1/斗神符*1    </t>
        </is>
      </c>
      <c r="G202" s="129" t="n"/>
      <c r="H202" s="130" t="n"/>
      <c r="I202" s="82" t="inlineStr">
        <is>
          <t>46级</t>
        </is>
      </c>
      <c r="J202" s="86" t="inlineStr">
        <is>
          <t xml:space="preserve">经验药水*1/还童卷轴*3  </t>
        </is>
      </c>
      <c r="K202" s="129" t="n"/>
      <c r="L202" s="130" t="n"/>
    </row>
    <row r="203" ht="24" customHeight="1">
      <c r="A203" s="85" t="inlineStr">
        <is>
          <t xml:space="preserve"> 7 级</t>
        </is>
      </c>
      <c r="B203" s="86" t="inlineStr">
        <is>
          <t xml:space="preserve">悟性丹*5/斗神符*1 </t>
        </is>
      </c>
      <c r="C203" s="129" t="n"/>
      <c r="D203" s="130" t="n"/>
      <c r="E203" s="82" t="inlineStr">
        <is>
          <t>27级</t>
        </is>
      </c>
      <c r="F203" s="86" t="inlineStr">
        <is>
          <t xml:space="preserve">      真体力*1/侠士修身录*6</t>
        </is>
      </c>
      <c r="G203" s="129" t="n"/>
      <c r="H203" s="130" t="n"/>
      <c r="I203" s="82" t="inlineStr">
        <is>
          <t>47级</t>
        </is>
      </c>
      <c r="J203" s="86" t="inlineStr">
        <is>
          <t xml:space="preserve">3级教主魂珠*1/淬火结晶*5       </t>
        </is>
      </c>
      <c r="K203" s="129" t="n"/>
      <c r="L203" s="130" t="n"/>
    </row>
    <row r="204" ht="24" customHeight="1">
      <c r="A204" s="85" t="inlineStr">
        <is>
          <t xml:space="preserve"> 8 级</t>
        </is>
      </c>
      <c r="B204" s="86" t="inlineStr">
        <is>
          <t>黄金卷轴*2/淬火结晶*4</t>
        </is>
      </c>
      <c r="C204" s="129" t="n"/>
      <c r="D204" s="130" t="n"/>
      <c r="E204" s="82" t="inlineStr">
        <is>
          <t>28级</t>
        </is>
      </c>
      <c r="F204" s="86" t="inlineStr">
        <is>
          <t xml:space="preserve">  黄金卷轴*1/真黄金卷轴*6</t>
        </is>
      </c>
      <c r="G204" s="129" t="n"/>
      <c r="H204" s="130" t="n"/>
      <c r="I204" s="82" t="inlineStr">
        <is>
          <t>48级</t>
        </is>
      </c>
      <c r="J204" s="86" t="inlineStr">
        <is>
          <t xml:space="preserve"> 黄金卷轴*1/元婴飞仙果*6</t>
        </is>
      </c>
      <c r="K204" s="129" t="n"/>
      <c r="L204" s="130" t="n"/>
    </row>
    <row r="205" ht="24" customHeight="1">
      <c r="A205" s="85" t="inlineStr">
        <is>
          <t xml:space="preserve"> 9 级</t>
        </is>
      </c>
      <c r="B205" s="86" t="inlineStr">
        <is>
          <t xml:space="preserve">       问道石*2/真黄金卷轴*5</t>
        </is>
      </c>
      <c r="C205" s="129" t="n"/>
      <c r="D205" s="130" t="n"/>
      <c r="E205" s="82" t="inlineStr">
        <is>
          <t>29级</t>
        </is>
      </c>
      <c r="F205" s="86" t="inlineStr">
        <is>
          <t xml:space="preserve">奥秘元素*1/境界丹*11   </t>
        </is>
      </c>
      <c r="G205" s="129" t="n"/>
      <c r="H205" s="130" t="n"/>
      <c r="I205" s="82" t="inlineStr">
        <is>
          <t>49级</t>
        </is>
      </c>
      <c r="J205" s="86" t="inlineStr">
        <is>
          <t xml:space="preserve">   还童卷轴*2/佣兵天赋丹*8  </t>
        </is>
      </c>
      <c r="K205" s="129" t="n"/>
      <c r="L205" s="130" t="n"/>
    </row>
    <row r="206" ht="24" customHeight="1">
      <c r="A206" s="82" t="inlineStr">
        <is>
          <t>10级</t>
        </is>
      </c>
      <c r="B206" s="86" t="inlineStr">
        <is>
          <t xml:space="preserve">  零经验药水*1/4级教主魂珠*1</t>
        </is>
      </c>
      <c r="C206" s="129" t="n"/>
      <c r="D206" s="130" t="n"/>
      <c r="E206" s="82" t="inlineStr">
        <is>
          <t>30级</t>
        </is>
      </c>
      <c r="F206" s="86" t="inlineStr">
        <is>
          <t xml:space="preserve">  淬火结晶*1/碧海制作书*1</t>
        </is>
      </c>
      <c r="G206" s="129" t="n"/>
      <c r="H206" s="130" t="n"/>
      <c r="I206" s="82" t="inlineStr">
        <is>
          <t>50级</t>
        </is>
      </c>
      <c r="J206" s="86" t="inlineStr">
        <is>
          <t xml:space="preserve">    玄铁令*1/宣花制作书*1</t>
        </is>
      </c>
      <c r="K206" s="129" t="n"/>
      <c r="L206" s="130" t="n"/>
    </row>
    <row r="207" ht="24" customHeight="1">
      <c r="A207" s="82" t="inlineStr">
        <is>
          <t>11级</t>
        </is>
      </c>
      <c r="B207" s="86" t="inlineStr">
        <is>
          <t>修为丹*1/玄铁令*1</t>
        </is>
      </c>
      <c r="C207" s="129" t="n"/>
      <c r="D207" s="130" t="n"/>
      <c r="E207" s="82" t="inlineStr">
        <is>
          <t>31级</t>
        </is>
      </c>
      <c r="F207" s="86" t="inlineStr">
        <is>
          <t xml:space="preserve">3级菜菜魂珠*1/斗神符*1          </t>
        </is>
      </c>
      <c r="G207" s="129" t="n"/>
      <c r="H207" s="130" t="n"/>
      <c r="I207" s="82" t="inlineStr">
        <is>
          <t>51级</t>
        </is>
      </c>
      <c r="J207" s="86" t="inlineStr">
        <is>
          <t>传功符*9/还童天书*2</t>
        </is>
      </c>
      <c r="K207" s="129" t="n"/>
      <c r="L207" s="130" t="n"/>
    </row>
    <row r="208" ht="24" customHeight="1">
      <c r="A208" s="82" t="inlineStr">
        <is>
          <t>12级</t>
        </is>
      </c>
      <c r="B208" s="86" t="inlineStr">
        <is>
          <t xml:space="preserve">经验药水*1/斗神符*1   </t>
        </is>
      </c>
      <c r="C208" s="129" t="n"/>
      <c r="D208" s="130" t="n"/>
      <c r="E208" s="82" t="inlineStr">
        <is>
          <t>32级</t>
        </is>
      </c>
      <c r="F208" s="86" t="inlineStr">
        <is>
          <t xml:space="preserve">     真体力*1/侠士修身录*6</t>
        </is>
      </c>
      <c r="G208" s="129" t="n"/>
      <c r="H208" s="130" t="n"/>
      <c r="I208" s="82" t="inlineStr">
        <is>
          <t>52级</t>
        </is>
      </c>
      <c r="J208" s="86" t="inlineStr">
        <is>
          <t>真体力*1/淬火结晶*5</t>
        </is>
      </c>
      <c r="K208" s="129" t="n"/>
      <c r="L208" s="130" t="n"/>
    </row>
    <row r="209" ht="24" customHeight="1">
      <c r="A209" s="82" t="inlineStr">
        <is>
          <t>13级</t>
        </is>
      </c>
      <c r="B209" s="86" t="inlineStr">
        <is>
          <t>黄金卷轴*1/淬火结晶*4</t>
        </is>
      </c>
      <c r="C209" s="129" t="n"/>
      <c r="D209" s="130" t="n"/>
      <c r="E209" s="82" t="inlineStr">
        <is>
          <t>33级</t>
        </is>
      </c>
      <c r="F209" s="86" t="inlineStr">
        <is>
          <t xml:space="preserve">  黄金卷轴*1/真黄金卷轴*7</t>
        </is>
      </c>
      <c r="G209" s="129" t="n"/>
      <c r="H209" s="130" t="n"/>
      <c r="I209" s="82" t="inlineStr">
        <is>
          <t>53级</t>
        </is>
      </c>
      <c r="J209" s="86" t="inlineStr">
        <is>
          <t>黄金卷轴*1/元婴飞仙果*6</t>
        </is>
      </c>
      <c r="K209" s="129" t="n"/>
      <c r="L209" s="130" t="n"/>
    </row>
    <row r="210" ht="24" customHeight="1">
      <c r="A210" s="82" t="inlineStr">
        <is>
          <t>14级</t>
        </is>
      </c>
      <c r="B210" s="86" t="inlineStr">
        <is>
          <t xml:space="preserve">       问道石*1/真黄金卷轴*5</t>
        </is>
      </c>
      <c r="C210" s="129" t="n"/>
      <c r="D210" s="130" t="n"/>
      <c r="E210" s="82" t="inlineStr">
        <is>
          <t>34级</t>
        </is>
      </c>
      <c r="F210" s="86" t="inlineStr">
        <is>
          <t xml:space="preserve">奥秘元素*1/境界丹*11   </t>
        </is>
      </c>
      <c r="G210" s="129" t="n"/>
      <c r="H210" s="130" t="n"/>
      <c r="I210" s="82" t="inlineStr">
        <is>
          <t>54级</t>
        </is>
      </c>
      <c r="J210" s="86" t="inlineStr">
        <is>
          <t xml:space="preserve">  还童卷轴*2/佣兵天赋丹*8  </t>
        </is>
      </c>
      <c r="K210" s="129" t="n"/>
      <c r="L210" s="130" t="n"/>
    </row>
    <row r="211" ht="24" customHeight="1">
      <c r="A211" s="82" t="inlineStr">
        <is>
          <t>15级</t>
        </is>
      </c>
      <c r="B211" s="86" t="inlineStr">
        <is>
          <t xml:space="preserve">       还童天书*1/Ⅴ级万能碎片*1</t>
        </is>
      </c>
      <c r="C211" s="129" t="n"/>
      <c r="D211" s="130" t="n"/>
      <c r="E211" s="82" t="inlineStr">
        <is>
          <t>35级</t>
        </is>
      </c>
      <c r="F211" s="86" t="inlineStr">
        <is>
          <t xml:space="preserve"> 佣兵天赋丹*1/Ⅴ级万能碎片*1</t>
        </is>
      </c>
      <c r="G211" s="129" t="n"/>
      <c r="H211" s="130" t="n"/>
      <c r="I211" s="82" t="inlineStr">
        <is>
          <t>55级</t>
        </is>
      </c>
      <c r="J211" s="86" t="inlineStr">
        <is>
          <t xml:space="preserve">     斗神符*1/4级菜菜魂珠*1</t>
        </is>
      </c>
      <c r="K211" s="129" t="n"/>
      <c r="L211" s="130" t="n"/>
    </row>
    <row r="212" ht="24" customHeight="1">
      <c r="A212" s="82" t="inlineStr">
        <is>
          <t>16级</t>
        </is>
      </c>
      <c r="B212" s="86" t="inlineStr">
        <is>
          <t>修为丹*1/玄铁令*1</t>
        </is>
      </c>
      <c r="C212" s="129" t="n"/>
      <c r="D212" s="130" t="n"/>
      <c r="E212" s="82" t="inlineStr">
        <is>
          <t>36级</t>
        </is>
      </c>
      <c r="F212" s="86" t="inlineStr">
        <is>
          <t xml:space="preserve">经验药水*1/斗神符*2      </t>
        </is>
      </c>
      <c r="G212" s="129" t="n"/>
      <c r="H212" s="130" t="n"/>
      <c r="I212" s="82" t="inlineStr">
        <is>
          <t>56级</t>
        </is>
      </c>
      <c r="J212" s="86" t="inlineStr">
        <is>
          <t xml:space="preserve">3级菜菜魂珠*1/还童天书*2         </t>
        </is>
      </c>
      <c r="K212" s="129" t="n"/>
      <c r="L212" s="130" t="n"/>
    </row>
    <row r="213" ht="24" customHeight="1">
      <c r="A213" s="82" t="inlineStr">
        <is>
          <t>17级</t>
        </is>
      </c>
      <c r="B213" s="86" t="inlineStr">
        <is>
          <t xml:space="preserve"> 3级教主魂珠*1/佣兵年兽大人*5</t>
        </is>
      </c>
      <c r="C213" s="129" t="n"/>
      <c r="D213" s="130" t="n"/>
      <c r="E213" s="82" t="inlineStr">
        <is>
          <t>37级</t>
        </is>
      </c>
      <c r="F213" s="86" t="inlineStr">
        <is>
          <t xml:space="preserve">真体力*1/玄铁令*1   </t>
        </is>
      </c>
      <c r="G213" s="129" t="n"/>
      <c r="H213" s="130" t="n"/>
      <c r="I213" s="82" t="inlineStr">
        <is>
          <t>57级</t>
        </is>
      </c>
      <c r="J213" s="86" t="inlineStr">
        <is>
          <t xml:space="preserve">真体力*1/淬火结晶*6 </t>
        </is>
      </c>
      <c r="K213" s="129" t="n"/>
      <c r="L213" s="130" t="n"/>
    </row>
    <row r="214" ht="24" customHeight="1">
      <c r="A214" s="82" t="inlineStr">
        <is>
          <t>18级</t>
        </is>
      </c>
      <c r="B214" s="86" t="inlineStr">
        <is>
          <t>黄金卷轴*1/淬火结晶*4</t>
        </is>
      </c>
      <c r="C214" s="129" t="n"/>
      <c r="D214" s="130" t="n"/>
      <c r="E214" s="82" t="inlineStr">
        <is>
          <t>38级</t>
        </is>
      </c>
      <c r="F214" s="86" t="inlineStr">
        <is>
          <t xml:space="preserve">      黄金卷轴*1/佣兵年兽大人*15</t>
        </is>
      </c>
      <c r="G214" s="129" t="n"/>
      <c r="H214" s="130" t="n"/>
      <c r="I214" s="82" t="inlineStr">
        <is>
          <t>58级</t>
        </is>
      </c>
      <c r="J214" s="86" t="inlineStr">
        <is>
          <t xml:space="preserve">黄金卷轴*1/元婴飞仙果*6 </t>
        </is>
      </c>
      <c r="K214" s="129" t="n"/>
      <c r="L214" s="130" t="n"/>
    </row>
    <row r="215" ht="24" customHeight="1">
      <c r="A215" s="82" t="inlineStr">
        <is>
          <t>19级</t>
        </is>
      </c>
      <c r="B215" s="86" t="inlineStr">
        <is>
          <t xml:space="preserve">       问道石*1/真黄金卷轴*6</t>
        </is>
      </c>
      <c r="C215" s="129" t="n"/>
      <c r="D215" s="130" t="n"/>
      <c r="E215" s="82" t="inlineStr">
        <is>
          <t>39级</t>
        </is>
      </c>
      <c r="F215" s="86" t="inlineStr">
        <is>
          <t xml:space="preserve">四灵魂石*1/修为丹*10     </t>
        </is>
      </c>
      <c r="G215" s="129" t="n"/>
      <c r="H215" s="130" t="n"/>
      <c r="I215" s="82" t="inlineStr">
        <is>
          <t>59级</t>
        </is>
      </c>
      <c r="J215" s="86" t="inlineStr">
        <is>
          <t xml:space="preserve"> 还童卷轴*2/佣兵天赋丹*11</t>
        </is>
      </c>
      <c r="K215" s="129" t="n"/>
      <c r="L215" s="130" t="n"/>
    </row>
    <row r="216" ht="24" customHeight="1">
      <c r="A216" s="89" t="inlineStr">
        <is>
          <t>20级</t>
        </is>
      </c>
      <c r="B216" s="139" t="inlineStr">
        <is>
          <t xml:space="preserve">淬火结晶*1/传功符*45 </t>
        </is>
      </c>
      <c r="C216" s="135" t="n"/>
      <c r="D216" s="136" t="n"/>
      <c r="E216" s="89" t="inlineStr">
        <is>
          <t>40级</t>
        </is>
      </c>
      <c r="F216" s="139" t="inlineStr">
        <is>
          <t xml:space="preserve">   淬火结晶*1/Ⅴ级万能碎片*1</t>
        </is>
      </c>
      <c r="G216" s="135" t="n"/>
      <c r="H216" s="136" t="n"/>
      <c r="I216" s="89" t="inlineStr">
        <is>
          <t>60级</t>
        </is>
      </c>
      <c r="J216" s="139" t="inlineStr">
        <is>
          <t xml:space="preserve">Ⅴ级万能碎片*1/火枪仙化               </t>
        </is>
      </c>
      <c r="K216" s="135" t="n"/>
      <c r="L216" s="136" t="n"/>
    </row>
    <row r="217" ht="24" customHeight="1">
      <c r="A217" s="202" t="inlineStr">
        <is>
          <t>第三期普通乐斗游记奖励汇总</t>
        </is>
      </c>
      <c r="B217" s="56" t="n"/>
      <c r="C217" s="56" t="n"/>
      <c r="D217" s="203" t="n"/>
      <c r="E217" s="227" t="inlineStr">
        <is>
          <t>第三期至尊乐斗游记奖励汇总</t>
        </is>
      </c>
      <c r="F217" s="56" t="n"/>
      <c r="G217" s="56" t="n"/>
      <c r="H217" s="203" t="n"/>
      <c r="I217" s="96" t="inlineStr">
        <is>
          <t>积分获取</t>
        </is>
      </c>
      <c r="J217" s="4" t="n"/>
      <c r="K217" s="96" t="inlineStr">
        <is>
          <t>推荐方案</t>
        </is>
      </c>
      <c r="L217" s="4" t="n"/>
    </row>
    <row r="218" ht="24" customHeight="1">
      <c r="A218" s="1668" t="inlineStr">
        <is>
          <t>传功符* N</t>
        </is>
      </c>
      <c r="B218" s="320" t="n"/>
      <c r="C218" s="1678" t="inlineStr">
        <is>
          <t>3级魂珠*  4</t>
        </is>
      </c>
      <c r="D218" s="320" t="n"/>
      <c r="E218" s="1668" t="inlineStr">
        <is>
          <t>玄铁令*  6</t>
        </is>
      </c>
      <c r="F218" s="320" t="n"/>
      <c r="G218" s="1678" t="inlineStr">
        <is>
          <t>传功符*45</t>
        </is>
      </c>
      <c r="H218" s="320" t="n"/>
      <c r="I218" s="61" t="inlineStr">
        <is>
          <t xml:space="preserve">  活动持续</t>
        </is>
      </c>
      <c r="J218" s="62" t="inlineStr">
        <is>
          <t>36天</t>
        </is>
      </c>
      <c r="K218" s="755" t="inlineStr">
        <is>
          <t>白嫖：每日活跃80，29天方可达到满级，多余积分可兑换传功符*156</t>
        </is>
      </c>
      <c r="L218" s="4" t="n"/>
    </row>
    <row r="219" ht="24" customHeight="1">
      <c r="A219" s="1672" t="inlineStr">
        <is>
          <t>斗神符*  1</t>
        </is>
      </c>
      <c r="B219" s="130" t="n"/>
      <c r="C219" s="1678" t="inlineStr">
        <is>
          <t>淬火结晶*  3</t>
        </is>
      </c>
      <c r="D219" s="320" t="n"/>
      <c r="E219" s="1672" t="inlineStr">
        <is>
          <t>斗神符*  9</t>
        </is>
      </c>
      <c r="F219" s="130" t="n"/>
      <c r="G219" s="1582" t="inlineStr">
        <is>
          <t>4级魂珠*  4</t>
        </is>
      </c>
      <c r="H219" s="130" t="n"/>
      <c r="I219" s="319" t="inlineStr">
        <is>
          <t xml:space="preserve">  20活跃度</t>
        </is>
      </c>
      <c r="J219" s="74" t="inlineStr">
        <is>
          <t>6积分</t>
        </is>
      </c>
      <c r="K219" s="534" t="n"/>
      <c r="L219" s="504" t="n"/>
    </row>
    <row r="220" ht="24" customHeight="1">
      <c r="A220" s="1672" t="inlineStr">
        <is>
          <t>玄铁令*  4</t>
        </is>
      </c>
      <c r="B220" s="130" t="n"/>
      <c r="C220" s="1582" t="inlineStr">
        <is>
          <t>奥秘元素*  3</t>
        </is>
      </c>
      <c r="D220" s="130" t="n"/>
      <c r="E220" s="1679" t="inlineStr">
        <is>
          <t>境界丹*32</t>
        </is>
      </c>
      <c r="F220" s="130" t="n"/>
      <c r="G220" s="1582" t="inlineStr">
        <is>
          <t>火枪仙化*  1</t>
        </is>
      </c>
      <c r="H220" s="130" t="n"/>
      <c r="I220" s="85" t="inlineStr">
        <is>
          <t xml:space="preserve">  50活跃度</t>
        </is>
      </c>
      <c r="J220" s="86" t="inlineStr">
        <is>
          <t>7积分</t>
        </is>
      </c>
      <c r="K220" s="535" t="n"/>
      <c r="L220" s="320" t="n"/>
    </row>
    <row r="221" ht="24" customHeight="1">
      <c r="A221" s="1672" t="inlineStr">
        <is>
          <t>修为丹*  2</t>
        </is>
      </c>
      <c r="B221" s="130" t="n"/>
      <c r="C221" s="1582" t="inlineStr">
        <is>
          <t>经验药水*  7</t>
        </is>
      </c>
      <c r="D221" s="130" t="n"/>
      <c r="E221" s="1672" t="inlineStr">
        <is>
          <t>修为丹*26</t>
        </is>
      </c>
      <c r="F221" s="130" t="n"/>
      <c r="G221" s="1582" t="inlineStr">
        <is>
          <t>碧海制作书*  1</t>
        </is>
      </c>
      <c r="H221" s="130" t="n"/>
      <c r="I221" s="85" t="inlineStr">
        <is>
          <t xml:space="preserve">  80活跃度</t>
        </is>
      </c>
      <c r="J221" s="86" t="inlineStr">
        <is>
          <t>8积分</t>
        </is>
      </c>
      <c r="K221" s="748" t="inlineStr">
        <is>
          <t>低氪：平常活跃80，遇返利充8天5鹅币，多余积分可兑换传功符*292</t>
        </is>
      </c>
      <c r="L221" s="410" t="n"/>
    </row>
    <row r="222" ht="24" customHeight="1">
      <c r="A222" s="1672" t="inlineStr">
        <is>
          <t>问道石*  5</t>
        </is>
      </c>
      <c r="B222" s="130" t="n"/>
      <c r="C222" s="1582" t="inlineStr">
        <is>
          <t>黄金卷轴*14</t>
        </is>
      </c>
      <c r="D222" s="130" t="n"/>
      <c r="E222" s="1672" t="inlineStr">
        <is>
          <t>还童卷轴*  6</t>
        </is>
      </c>
      <c r="F222" s="130" t="n"/>
      <c r="G222" s="1582" t="inlineStr">
        <is>
          <t>宣花制作书*  1</t>
        </is>
      </c>
      <c r="H222" s="130" t="n"/>
      <c r="I222" s="85" t="inlineStr">
        <is>
          <t>115活跃度</t>
        </is>
      </c>
      <c r="J222" s="86" t="inlineStr">
        <is>
          <t>9积分</t>
        </is>
      </c>
      <c r="K222" s="534" t="n"/>
      <c r="L222" s="504" t="n"/>
    </row>
    <row r="223" ht="24" customHeight="1">
      <c r="A223" s="1672" t="inlineStr">
        <is>
          <t>真体力*  7</t>
        </is>
      </c>
      <c r="B223" s="130" t="n"/>
      <c r="C223" s="1582" t="inlineStr">
        <is>
          <t>四灵魂石*  2</t>
        </is>
      </c>
      <c r="D223" s="130" t="n"/>
      <c r="E223" s="1672" t="inlineStr">
        <is>
          <t>还童天书*  4</t>
        </is>
      </c>
      <c r="F223" s="130" t="n"/>
      <c r="G223" s="1582" t="inlineStr">
        <is>
          <t>元婴飞仙果*18</t>
        </is>
      </c>
      <c r="H223" s="130" t="n"/>
      <c r="I223" s="85" t="inlineStr">
        <is>
          <t>消耗3鹅币</t>
        </is>
      </c>
      <c r="J223" s="86" t="inlineStr">
        <is>
          <t>8积分</t>
        </is>
      </c>
      <c r="K223" s="535" t="n"/>
      <c r="L223" s="320" t="n"/>
    </row>
    <row r="224" ht="24" customHeight="1">
      <c r="A224" s="1672" t="inlineStr">
        <is>
          <t>悟性丹*  9</t>
        </is>
      </c>
      <c r="B224" s="130" t="n"/>
      <c r="C224" s="1582" t="inlineStr">
        <is>
          <t>佣兵天赋丹*  2</t>
        </is>
      </c>
      <c r="D224" s="130" t="n"/>
      <c r="E224" s="1679" t="inlineStr">
        <is>
          <t>淬火结晶*32</t>
        </is>
      </c>
      <c r="F224" s="130" t="n"/>
      <c r="G224" s="1582" t="inlineStr">
        <is>
          <t>佣兵天赋丹*27</t>
        </is>
      </c>
      <c r="H224" s="130" t="n"/>
      <c r="I224" s="85" t="inlineStr">
        <is>
          <t>购买宝箱</t>
        </is>
      </c>
      <c r="J224" s="86" t="inlineStr">
        <is>
          <t>300斗豆</t>
        </is>
      </c>
      <c r="K224" s="1681" t="inlineStr">
        <is>
          <t>极限：宝箱每日限购30个，拉满每日可得190分左右，4天内可满级</t>
        </is>
      </c>
      <c r="L224" s="194" t="n"/>
    </row>
    <row r="225" ht="24" customHeight="1">
      <c r="A225" s="1672" t="inlineStr">
        <is>
          <t>还童天书*  1</t>
        </is>
      </c>
      <c r="B225" s="130" t="n"/>
      <c r="C225" s="1582" t="inlineStr">
        <is>
          <t>零经验药水*  1</t>
        </is>
      </c>
      <c r="D225" s="130" t="n"/>
      <c r="E225" s="1679" t="inlineStr">
        <is>
          <t>侠士修身录*18</t>
        </is>
      </c>
      <c r="F225" s="130" t="n"/>
      <c r="G225" s="1582" t="inlineStr">
        <is>
          <t>佣兵年兽大人*20</t>
        </is>
      </c>
      <c r="H225" s="130" t="n"/>
      <c r="I225" s="85" t="inlineStr">
        <is>
          <t>宝箱积分</t>
        </is>
      </c>
      <c r="J225" s="86" t="inlineStr">
        <is>
          <t>约5积分</t>
        </is>
      </c>
      <c r="K225" s="534" t="n"/>
    </row>
    <row r="226" ht="24" customHeight="1">
      <c r="A226" s="1675" t="inlineStr">
        <is>
          <t>还童卷轴*  6</t>
        </is>
      </c>
      <c r="B226" s="136" t="n"/>
      <c r="C226" s="1583" t="inlineStr">
        <is>
          <t>Ⅴ级万能碎片*  1</t>
        </is>
      </c>
      <c r="D226" s="136" t="n"/>
      <c r="E226" s="1680" t="inlineStr">
        <is>
          <t>真黄金卷轴*40</t>
        </is>
      </c>
      <c r="F226" s="136" t="n"/>
      <c r="G226" s="1583" t="inlineStr">
        <is>
          <t>Ⅴ级万能碎片*  4</t>
        </is>
      </c>
      <c r="H226" s="136" t="n"/>
      <c r="I226" s="256" t="inlineStr">
        <is>
          <t>解锁至尊</t>
        </is>
      </c>
      <c r="J226" s="139" t="inlineStr">
        <is>
          <t>68鹅币</t>
        </is>
      </c>
      <c r="K226" s="534" t="n"/>
    </row>
    <row r="227" ht="24" customHeight="1">
      <c r="A227" s="1665" t="inlineStr">
        <is>
          <t>废弃原因：第四期乐斗游记已过时</t>
        </is>
      </c>
      <c r="B227" s="3" t="n"/>
      <c r="C227" s="3" t="n"/>
      <c r="D227" s="3" t="n"/>
      <c r="E227" s="3" t="n"/>
      <c r="F227" s="3" t="n"/>
      <c r="G227" s="3" t="n"/>
      <c r="H227" s="3" t="n"/>
      <c r="I227" s="3" t="n"/>
      <c r="J227" s="3" t="n"/>
      <c r="K227" s="3" t="n"/>
      <c r="L227" s="3" t="n"/>
    </row>
    <row r="228" ht="24" customHeight="1">
      <c r="A228" s="389" t="inlineStr">
        <is>
          <t>等级</t>
        </is>
      </c>
      <c r="B228" s="388" t="inlineStr">
        <is>
          <t>普通乐斗游记/至尊乐斗游记</t>
        </is>
      </c>
      <c r="C228" s="3" t="n"/>
      <c r="D228" s="3" t="n"/>
      <c r="E228" s="389" t="inlineStr">
        <is>
          <t>等级</t>
        </is>
      </c>
      <c r="F228" s="388" t="inlineStr">
        <is>
          <t>普通乐斗游记/至尊乐斗游记</t>
        </is>
      </c>
      <c r="G228" s="3" t="n"/>
      <c r="H228" s="3" t="n"/>
      <c r="I228" s="389" t="inlineStr">
        <is>
          <t>等级</t>
        </is>
      </c>
      <c r="J228" s="388" t="inlineStr">
        <is>
          <t>普通乐斗游记/至尊乐斗游记</t>
        </is>
      </c>
      <c r="K228" s="3" t="n"/>
      <c r="L228" s="3" t="n"/>
    </row>
    <row r="229" ht="24" customHeight="1">
      <c r="A229" s="61" t="inlineStr">
        <is>
          <t xml:space="preserve"> 1 级</t>
        </is>
      </c>
      <c r="B229" s="62" t="inlineStr">
        <is>
          <t>悟性丹*4/玄铁令*2</t>
        </is>
      </c>
      <c r="C229" s="123" t="n"/>
      <c r="D229" s="124" t="n"/>
      <c r="E229" s="234" t="inlineStr">
        <is>
          <t>21级</t>
        </is>
      </c>
      <c r="F229" s="62" t="inlineStr">
        <is>
          <t xml:space="preserve">经验药水*1/斗神符*1    </t>
        </is>
      </c>
      <c r="G229" s="123" t="n"/>
      <c r="H229" s="124" t="n"/>
      <c r="I229" s="234" t="inlineStr">
        <is>
          <t>41级</t>
        </is>
      </c>
      <c r="J229" s="62" t="inlineStr">
        <is>
          <t xml:space="preserve">经验药水*1/斗神符*1    </t>
        </is>
      </c>
      <c r="K229" s="123" t="n"/>
      <c r="L229" s="124" t="n"/>
    </row>
    <row r="230" ht="24" customHeight="1">
      <c r="A230" s="85" t="inlineStr">
        <is>
          <t xml:space="preserve"> 2 级</t>
        </is>
      </c>
      <c r="B230" s="86" t="inlineStr">
        <is>
          <t xml:space="preserve">经验药水*1/斗神符*1   </t>
        </is>
      </c>
      <c r="C230" s="129" t="n"/>
      <c r="D230" s="130" t="n"/>
      <c r="E230" s="82" t="inlineStr">
        <is>
          <t>22级</t>
        </is>
      </c>
      <c r="F230" s="86" t="inlineStr">
        <is>
          <t xml:space="preserve">      真体力*1/侠士修身录*6</t>
        </is>
      </c>
      <c r="G230" s="129" t="n"/>
      <c r="H230" s="130" t="n"/>
      <c r="I230" s="82" t="inlineStr">
        <is>
          <t>42级</t>
        </is>
      </c>
      <c r="J230" s="86" t="inlineStr">
        <is>
          <t xml:space="preserve">真体力*1/玄铁令*1 </t>
        </is>
      </c>
      <c r="K230" s="129" t="n"/>
      <c r="L230" s="130" t="n"/>
    </row>
    <row r="231" ht="24" customHeight="1">
      <c r="A231" s="85" t="inlineStr">
        <is>
          <t xml:space="preserve"> 3 级</t>
        </is>
      </c>
      <c r="B231" s="86" t="inlineStr">
        <is>
          <t>黄金卷轴*2/淬火结晶*5</t>
        </is>
      </c>
      <c r="C231" s="129" t="n"/>
      <c r="D231" s="130" t="n"/>
      <c r="E231" s="82" t="inlineStr">
        <is>
          <t>23级</t>
        </is>
      </c>
      <c r="F231" s="86" t="inlineStr">
        <is>
          <t xml:space="preserve">   黄金卷轴*1/补阙粉尘*15  </t>
        </is>
      </c>
      <c r="G231" s="129" t="n"/>
      <c r="H231" s="130" t="n"/>
      <c r="I231" s="82" t="inlineStr">
        <is>
          <t>43级</t>
        </is>
      </c>
      <c r="J231" s="86" t="inlineStr">
        <is>
          <t xml:space="preserve">黄金卷轴*1/还童卷轴*3 </t>
        </is>
      </c>
      <c r="K231" s="129" t="n"/>
      <c r="L231" s="130" t="n"/>
    </row>
    <row r="232" ht="24" customHeight="1">
      <c r="A232" s="85" t="inlineStr">
        <is>
          <t xml:space="preserve"> 4 级</t>
        </is>
      </c>
      <c r="B232" s="86" t="inlineStr">
        <is>
          <t xml:space="preserve">       问道石*1/真黄金卷轴*5</t>
        </is>
      </c>
      <c r="C232" s="129" t="n"/>
      <c r="D232" s="130" t="n"/>
      <c r="E232" s="82" t="inlineStr">
        <is>
          <t>24级</t>
        </is>
      </c>
      <c r="F232" s="86" t="inlineStr">
        <is>
          <t xml:space="preserve">奥秘元素*1/境界丹*10  </t>
        </is>
      </c>
      <c r="G232" s="129" t="n"/>
      <c r="H232" s="130" t="n"/>
      <c r="I232" s="82" t="inlineStr">
        <is>
          <t>44级</t>
        </is>
      </c>
      <c r="J232" s="86" t="inlineStr">
        <is>
          <t xml:space="preserve">四灵魂石*1/修为丹*16   </t>
        </is>
      </c>
      <c r="K232" s="129" t="n"/>
      <c r="L232" s="130" t="n"/>
    </row>
    <row r="233" ht="24" customHeight="1">
      <c r="A233" s="85" t="inlineStr">
        <is>
          <t xml:space="preserve"> 5 级</t>
        </is>
      </c>
      <c r="B233" s="86" t="inlineStr">
        <is>
          <t xml:space="preserve">          玄铁令*2/Ⅴ级万能碎片*1</t>
        </is>
      </c>
      <c r="C233" s="129" t="n"/>
      <c r="D233" s="130" t="n"/>
      <c r="E233" s="82" t="inlineStr">
        <is>
          <t>25级</t>
        </is>
      </c>
      <c r="F233" s="86" t="inlineStr">
        <is>
          <t xml:space="preserve"> 佣兵天赋丹*1/4级剑君魂珠*1</t>
        </is>
      </c>
      <c r="G233" s="129" t="n"/>
      <c r="H233" s="130" t="n"/>
      <c r="I233" s="82" t="inlineStr">
        <is>
          <t>45级</t>
        </is>
      </c>
      <c r="J233" s="86" t="inlineStr">
        <is>
          <t xml:space="preserve">       玄铁令*1/4级帅帅魂珠*1</t>
        </is>
      </c>
      <c r="K233" s="129" t="n"/>
      <c r="L233" s="130" t="n"/>
    </row>
    <row r="234" ht="24" customHeight="1">
      <c r="A234" s="85" t="inlineStr">
        <is>
          <t xml:space="preserve"> 6 级</t>
        </is>
      </c>
      <c r="B234" s="86" t="inlineStr">
        <is>
          <t>传功符*8/玄铁令*2</t>
        </is>
      </c>
      <c r="C234" s="129" t="n"/>
      <c r="D234" s="130" t="n"/>
      <c r="E234" s="82" t="inlineStr">
        <is>
          <t>26级</t>
        </is>
      </c>
      <c r="F234" s="86" t="inlineStr">
        <is>
          <t xml:space="preserve">经验药水*1/斗神符*1    </t>
        </is>
      </c>
      <c r="G234" s="129" t="n"/>
      <c r="H234" s="130" t="n"/>
      <c r="I234" s="82" t="inlineStr">
        <is>
          <t>46级</t>
        </is>
      </c>
      <c r="J234" s="86" t="inlineStr">
        <is>
          <t xml:space="preserve">经验药水*1/还童卷轴*3  </t>
        </is>
      </c>
      <c r="K234" s="129" t="n"/>
      <c r="L234" s="130" t="n"/>
    </row>
    <row r="235" ht="24" customHeight="1">
      <c r="A235" s="85" t="inlineStr">
        <is>
          <t xml:space="preserve"> 7 级</t>
        </is>
      </c>
      <c r="B235" s="86" t="inlineStr">
        <is>
          <t xml:space="preserve">悟性丹*5/斗神符*1 </t>
        </is>
      </c>
      <c r="C235" s="129" t="n"/>
      <c r="D235" s="130" t="n"/>
      <c r="E235" s="82" t="inlineStr">
        <is>
          <t>27级</t>
        </is>
      </c>
      <c r="F235" s="86" t="inlineStr">
        <is>
          <t xml:space="preserve">      真体力*1/侠士修身录*6</t>
        </is>
      </c>
      <c r="G235" s="129" t="n"/>
      <c r="H235" s="130" t="n"/>
      <c r="I235" s="82" t="inlineStr">
        <is>
          <t>47级</t>
        </is>
      </c>
      <c r="J235" s="86" t="inlineStr">
        <is>
          <t xml:space="preserve">3级帅帅魂珠*1/源质合金*6       </t>
        </is>
      </c>
      <c r="K235" s="129" t="n"/>
      <c r="L235" s="130" t="n"/>
    </row>
    <row r="236" ht="24" customHeight="1">
      <c r="A236" s="85" t="inlineStr">
        <is>
          <t xml:space="preserve"> 8 级</t>
        </is>
      </c>
      <c r="B236" s="86" t="inlineStr">
        <is>
          <t>黄金卷轴*2/淬火结晶*4</t>
        </is>
      </c>
      <c r="C236" s="129" t="n"/>
      <c r="D236" s="130" t="n"/>
      <c r="E236" s="82" t="inlineStr">
        <is>
          <t>28级</t>
        </is>
      </c>
      <c r="F236" s="86" t="inlineStr">
        <is>
          <t xml:space="preserve">  黄金卷轴*1/真黄金卷轴*6</t>
        </is>
      </c>
      <c r="G236" s="129" t="n"/>
      <c r="H236" s="130" t="n"/>
      <c r="I236" s="82" t="inlineStr">
        <is>
          <t>48级</t>
        </is>
      </c>
      <c r="J236" s="86" t="inlineStr">
        <is>
          <t xml:space="preserve"> 黄金卷轴*1/元婴飞仙果*6</t>
        </is>
      </c>
      <c r="K236" s="129" t="n"/>
      <c r="L236" s="130" t="n"/>
    </row>
    <row r="237" ht="24" customHeight="1">
      <c r="A237" s="85" t="inlineStr">
        <is>
          <t xml:space="preserve"> 9 级</t>
        </is>
      </c>
      <c r="B237" s="86" t="inlineStr">
        <is>
          <t xml:space="preserve">       问道石*2/真黄金卷轴*5</t>
        </is>
      </c>
      <c r="C237" s="129" t="n"/>
      <c r="D237" s="130" t="n"/>
      <c r="E237" s="82" t="inlineStr">
        <is>
          <t>29级</t>
        </is>
      </c>
      <c r="F237" s="86" t="inlineStr">
        <is>
          <t xml:space="preserve">奥秘元素*1/境界丹*11   </t>
        </is>
      </c>
      <c r="G237" s="129" t="n"/>
      <c r="H237" s="130" t="n"/>
      <c r="I237" s="82" t="inlineStr">
        <is>
          <t>49级</t>
        </is>
      </c>
      <c r="J237" s="86" t="inlineStr">
        <is>
          <t xml:space="preserve">   还童卷轴*2/佣兵天赋丹*8  </t>
        </is>
      </c>
      <c r="K237" s="129" t="n"/>
      <c r="L237" s="130" t="n"/>
    </row>
    <row r="238" ht="24" customHeight="1">
      <c r="A238" s="82" t="inlineStr">
        <is>
          <t>10级</t>
        </is>
      </c>
      <c r="B238" s="86" t="inlineStr">
        <is>
          <t xml:space="preserve">  零经验药水*1/4级帅帅魂珠*1</t>
        </is>
      </c>
      <c r="C238" s="129" t="n"/>
      <c r="D238" s="130" t="n"/>
      <c r="E238" s="82" t="inlineStr">
        <is>
          <t>30级</t>
        </is>
      </c>
      <c r="F238" s="86" t="inlineStr">
        <is>
          <t xml:space="preserve">  淬火结晶*1/金蛇制作书*1</t>
        </is>
      </c>
      <c r="G238" s="129" t="n"/>
      <c r="H238" s="130" t="n"/>
      <c r="I238" s="82" t="inlineStr">
        <is>
          <t>50级</t>
        </is>
      </c>
      <c r="J238" s="86" t="inlineStr">
        <is>
          <t xml:space="preserve">       玄铁令*1/Ⅴ级万能碎片*1</t>
        </is>
      </c>
      <c r="K238" s="129" t="n"/>
      <c r="L238" s="130" t="n"/>
    </row>
    <row r="239" ht="24" customHeight="1">
      <c r="A239" s="82" t="inlineStr">
        <is>
          <t>11级</t>
        </is>
      </c>
      <c r="B239" s="86" t="inlineStr">
        <is>
          <t>修为丹*1/玄铁令*1</t>
        </is>
      </c>
      <c r="C239" s="129" t="n"/>
      <c r="D239" s="130" t="n"/>
      <c r="E239" s="82" t="inlineStr">
        <is>
          <t>31级</t>
        </is>
      </c>
      <c r="F239" s="86" t="inlineStr">
        <is>
          <t xml:space="preserve">3级剑君魂珠*1/斗神符*1          </t>
        </is>
      </c>
      <c r="G239" s="129" t="n"/>
      <c r="H239" s="130" t="n"/>
      <c r="I239" s="82" t="inlineStr">
        <is>
          <t>51级</t>
        </is>
      </c>
      <c r="J239" s="86" t="inlineStr">
        <is>
          <t>传功符*9/还童天书*2</t>
        </is>
      </c>
      <c r="K239" s="129" t="n"/>
      <c r="L239" s="130" t="n"/>
    </row>
    <row r="240" ht="24" customHeight="1">
      <c r="A240" s="82" t="inlineStr">
        <is>
          <t>12级</t>
        </is>
      </c>
      <c r="B240" s="86" t="inlineStr">
        <is>
          <t xml:space="preserve">经验药水*1/斗神符*1   </t>
        </is>
      </c>
      <c r="C240" s="129" t="n"/>
      <c r="D240" s="130" t="n"/>
      <c r="E240" s="82" t="inlineStr">
        <is>
          <t>32级</t>
        </is>
      </c>
      <c r="F240" s="86" t="inlineStr">
        <is>
          <t xml:space="preserve">     真体力*1/侠士修身录*6</t>
        </is>
      </c>
      <c r="G240" s="129" t="n"/>
      <c r="H240" s="130" t="n"/>
      <c r="I240" s="82" t="inlineStr">
        <is>
          <t>52级</t>
        </is>
      </c>
      <c r="J240" s="86" t="inlineStr">
        <is>
          <t>真体力*1/淬火结晶*5</t>
        </is>
      </c>
      <c r="K240" s="129" t="n"/>
      <c r="L240" s="130" t="n"/>
    </row>
    <row r="241" ht="24" customHeight="1">
      <c r="A241" s="82" t="inlineStr">
        <is>
          <t>13级</t>
        </is>
      </c>
      <c r="B241" s="86" t="inlineStr">
        <is>
          <t>黄金卷轴*1/淬火结晶*4</t>
        </is>
      </c>
      <c r="C241" s="129" t="n"/>
      <c r="D241" s="130" t="n"/>
      <c r="E241" s="82" t="inlineStr">
        <is>
          <t>33级</t>
        </is>
      </c>
      <c r="F241" s="86" t="inlineStr">
        <is>
          <t xml:space="preserve">  黄金卷轴*1/真黄金卷轴*7</t>
        </is>
      </c>
      <c r="G241" s="129" t="n"/>
      <c r="H241" s="130" t="n"/>
      <c r="I241" s="82" t="inlineStr">
        <is>
          <t>53级</t>
        </is>
      </c>
      <c r="J241" s="86" t="inlineStr">
        <is>
          <t>黄金卷轴*1/元婴飞仙果*6</t>
        </is>
      </c>
      <c r="K241" s="129" t="n"/>
      <c r="L241" s="130" t="n"/>
    </row>
    <row r="242" ht="24" customHeight="1">
      <c r="A242" s="82" t="inlineStr">
        <is>
          <t>14级</t>
        </is>
      </c>
      <c r="B242" s="86" t="inlineStr">
        <is>
          <t xml:space="preserve">       问道石*1/真黄金卷轴*5</t>
        </is>
      </c>
      <c r="C242" s="129" t="n"/>
      <c r="D242" s="130" t="n"/>
      <c r="E242" s="82" t="inlineStr">
        <is>
          <t>34级</t>
        </is>
      </c>
      <c r="F242" s="86" t="inlineStr">
        <is>
          <t xml:space="preserve">奥秘元素*1/境界丹*11   </t>
        </is>
      </c>
      <c r="G242" s="129" t="n"/>
      <c r="H242" s="130" t="n"/>
      <c r="I242" s="82" t="inlineStr">
        <is>
          <t>54级</t>
        </is>
      </c>
      <c r="J242" s="86" t="inlineStr">
        <is>
          <t xml:space="preserve">  还童卷轴*2/佣兵天赋丹*8  </t>
        </is>
      </c>
      <c r="K242" s="129" t="n"/>
      <c r="L242" s="130" t="n"/>
    </row>
    <row r="243" ht="24" customHeight="1">
      <c r="A243" s="82" t="inlineStr">
        <is>
          <t>15级</t>
        </is>
      </c>
      <c r="B243" s="86" t="inlineStr">
        <is>
          <t xml:space="preserve">       还童天书*1/Ⅴ级万能碎片*1</t>
        </is>
      </c>
      <c r="C243" s="129" t="n"/>
      <c r="D243" s="130" t="n"/>
      <c r="E243" s="82" t="inlineStr">
        <is>
          <t>35级</t>
        </is>
      </c>
      <c r="F243" s="86" t="inlineStr">
        <is>
          <t xml:space="preserve"> 佣兵天赋丹*1/Ⅴ级万能碎片*1</t>
        </is>
      </c>
      <c r="G243" s="129" t="n"/>
      <c r="H243" s="130" t="n"/>
      <c r="I243" s="82" t="inlineStr">
        <is>
          <t>55级</t>
        </is>
      </c>
      <c r="J243" s="86" t="inlineStr">
        <is>
          <t xml:space="preserve">     斗神符*1/4级剑君魂珠*1</t>
        </is>
      </c>
      <c r="K243" s="129" t="n"/>
      <c r="L243" s="130" t="n"/>
    </row>
    <row r="244" ht="24" customHeight="1">
      <c r="A244" s="82" t="inlineStr">
        <is>
          <t>16级</t>
        </is>
      </c>
      <c r="B244" s="86" t="inlineStr">
        <is>
          <t>修为丹*1/玄铁令*1</t>
        </is>
      </c>
      <c r="C244" s="129" t="n"/>
      <c r="D244" s="130" t="n"/>
      <c r="E244" s="82" t="inlineStr">
        <is>
          <t>36级</t>
        </is>
      </c>
      <c r="F244" s="86" t="inlineStr">
        <is>
          <t xml:space="preserve">经验药水*1/斗神符*2      </t>
        </is>
      </c>
      <c r="G244" s="129" t="n"/>
      <c r="H244" s="130" t="n"/>
      <c r="I244" s="82" t="inlineStr">
        <is>
          <t>56级</t>
        </is>
      </c>
      <c r="J244" s="86" t="inlineStr">
        <is>
          <t xml:space="preserve">3级剑君魂珠*1/还童天书*2         </t>
        </is>
      </c>
      <c r="K244" s="129" t="n"/>
      <c r="L244" s="130" t="n"/>
    </row>
    <row r="245" ht="24" customHeight="1">
      <c r="A245" s="82" t="inlineStr">
        <is>
          <t>17级</t>
        </is>
      </c>
      <c r="B245" s="86" t="inlineStr">
        <is>
          <t xml:space="preserve">   3级帅帅魂珠*1/佣兵年兽大人*10</t>
        </is>
      </c>
      <c r="C245" s="129" t="n"/>
      <c r="D245" s="130" t="n"/>
      <c r="E245" s="82" t="inlineStr">
        <is>
          <t>37级</t>
        </is>
      </c>
      <c r="F245" s="86" t="inlineStr">
        <is>
          <t xml:space="preserve">真体力*1/玄铁令*1   </t>
        </is>
      </c>
      <c r="G245" s="129" t="n"/>
      <c r="H245" s="130" t="n"/>
      <c r="I245" s="82" t="inlineStr">
        <is>
          <t>57级</t>
        </is>
      </c>
      <c r="J245" s="86" t="inlineStr">
        <is>
          <t xml:space="preserve">真体力*1/淬火结晶*6 </t>
        </is>
      </c>
      <c r="K245" s="129" t="n"/>
      <c r="L245" s="130" t="n"/>
    </row>
    <row r="246" ht="24" customHeight="1">
      <c r="A246" s="82" t="inlineStr">
        <is>
          <t>18级</t>
        </is>
      </c>
      <c r="B246" s="86" t="inlineStr">
        <is>
          <t>黄金卷轴*1/淬火结晶*4</t>
        </is>
      </c>
      <c r="C246" s="129" t="n"/>
      <c r="D246" s="130" t="n"/>
      <c r="E246" s="82" t="inlineStr">
        <is>
          <t>38级</t>
        </is>
      </c>
      <c r="F246" s="86" t="inlineStr">
        <is>
          <t xml:space="preserve">      黄金卷轴*1/犹绝制作书*1      </t>
        </is>
      </c>
      <c r="G246" s="129" t="n"/>
      <c r="H246" s="130" t="n"/>
      <c r="I246" s="82" t="inlineStr">
        <is>
          <t>58级</t>
        </is>
      </c>
      <c r="J246" s="86" t="inlineStr">
        <is>
          <t xml:space="preserve">黄金卷轴*1/元婴飞仙果*6 </t>
        </is>
      </c>
      <c r="K246" s="129" t="n"/>
      <c r="L246" s="130" t="n"/>
    </row>
    <row r="247" ht="24" customHeight="1">
      <c r="A247" s="82" t="inlineStr">
        <is>
          <t>19级</t>
        </is>
      </c>
      <c r="B247" s="86" t="inlineStr">
        <is>
          <t xml:space="preserve">       问道石*1/真黄金卷轴*6</t>
        </is>
      </c>
      <c r="C247" s="129" t="n"/>
      <c r="D247" s="130" t="n"/>
      <c r="E247" s="82" t="inlineStr">
        <is>
          <t>39级</t>
        </is>
      </c>
      <c r="F247" s="86" t="inlineStr">
        <is>
          <t xml:space="preserve">四灵魂石*1/修为丹*10     </t>
        </is>
      </c>
      <c r="G247" s="129" t="n"/>
      <c r="H247" s="130" t="n"/>
      <c r="I247" s="82" t="inlineStr">
        <is>
          <t>59级</t>
        </is>
      </c>
      <c r="J247" s="86" t="inlineStr">
        <is>
          <t xml:space="preserve"> 还童卷轴*2/佣兵天赋丹*11</t>
        </is>
      </c>
      <c r="K247" s="129" t="n"/>
      <c r="L247" s="130" t="n"/>
    </row>
    <row r="248" ht="24" customHeight="1">
      <c r="A248" s="89" t="inlineStr">
        <is>
          <t>20级</t>
        </is>
      </c>
      <c r="B248" s="139" t="inlineStr">
        <is>
          <t xml:space="preserve">淬火结晶*1/传功符*88 </t>
        </is>
      </c>
      <c r="C248" s="135" t="n"/>
      <c r="D248" s="136" t="n"/>
      <c r="E248" s="89" t="inlineStr">
        <is>
          <t>40级</t>
        </is>
      </c>
      <c r="F248" s="139" t="inlineStr">
        <is>
          <t xml:space="preserve">   淬火结晶*1/Ⅴ级万能碎片*1</t>
        </is>
      </c>
      <c r="G248" s="135" t="n"/>
      <c r="H248" s="136" t="n"/>
      <c r="I248" s="89" t="inlineStr">
        <is>
          <t>60级</t>
        </is>
      </c>
      <c r="J248" s="139" t="inlineStr">
        <is>
          <t xml:space="preserve">Ⅴ级万能碎片*1/长矛仙化               </t>
        </is>
      </c>
      <c r="K248" s="135" t="n"/>
      <c r="L248" s="136" t="n"/>
    </row>
    <row r="249" ht="24" customHeight="1">
      <c r="A249" s="202" t="inlineStr">
        <is>
          <t>第四期普通乐斗游记奖励汇总</t>
        </is>
      </c>
      <c r="B249" s="56" t="n"/>
      <c r="C249" s="56" t="n"/>
      <c r="D249" s="203" t="n"/>
      <c r="E249" s="227" t="inlineStr">
        <is>
          <t>第四期至尊乐斗游记奖励汇总</t>
        </is>
      </c>
      <c r="F249" s="56" t="n"/>
      <c r="G249" s="56" t="n"/>
      <c r="H249" s="203" t="n"/>
      <c r="I249" s="96" t="inlineStr">
        <is>
          <t>积分获取</t>
        </is>
      </c>
      <c r="J249" s="4" t="n"/>
      <c r="K249" s="96" t="inlineStr">
        <is>
          <t>推荐方案</t>
        </is>
      </c>
      <c r="L249" s="4" t="n"/>
    </row>
    <row r="250" ht="24" customHeight="1">
      <c r="A250" s="1668" t="inlineStr">
        <is>
          <t>传功符* N</t>
        </is>
      </c>
      <c r="B250" s="320" t="n"/>
      <c r="C250" s="1678" t="inlineStr">
        <is>
          <t>3级魂珠*  4</t>
        </is>
      </c>
      <c r="D250" s="320" t="n"/>
      <c r="E250" s="1668" t="inlineStr">
        <is>
          <t>玄铁令*  8</t>
        </is>
      </c>
      <c r="F250" s="320" t="n"/>
      <c r="G250" s="1678" t="inlineStr">
        <is>
          <t>传功符*88</t>
        </is>
      </c>
      <c r="H250" s="320" t="n"/>
      <c r="I250" s="61" t="inlineStr">
        <is>
          <t xml:space="preserve">  活动持续</t>
        </is>
      </c>
      <c r="J250" s="62" t="inlineStr">
        <is>
          <t>36天</t>
        </is>
      </c>
      <c r="K250" s="755" t="inlineStr">
        <is>
          <t>白嫖：每日活跃80，29天方可达到满级，多余积分可兑换传功符*156</t>
        </is>
      </c>
      <c r="L250" s="4" t="n"/>
    </row>
    <row r="251" ht="24" customHeight="1">
      <c r="A251" s="1672" t="inlineStr">
        <is>
          <t>斗神符*  1</t>
        </is>
      </c>
      <c r="B251" s="130" t="n"/>
      <c r="C251" s="1678" t="inlineStr">
        <is>
          <t>淬火结晶*  3</t>
        </is>
      </c>
      <c r="D251" s="320" t="n"/>
      <c r="E251" s="1672" t="inlineStr">
        <is>
          <t>斗神符*  9</t>
        </is>
      </c>
      <c r="F251" s="130" t="n"/>
      <c r="G251" s="1582" t="inlineStr">
        <is>
          <t>4级魂珠*  4</t>
        </is>
      </c>
      <c r="H251" s="130" t="n"/>
      <c r="I251" s="319" t="inlineStr">
        <is>
          <t xml:space="preserve">  20活跃度</t>
        </is>
      </c>
      <c r="J251" s="74" t="inlineStr">
        <is>
          <t>6积分</t>
        </is>
      </c>
      <c r="K251" s="534" t="n"/>
      <c r="L251" s="504" t="n"/>
    </row>
    <row r="252" ht="24" customHeight="1">
      <c r="A252" s="1672" t="inlineStr">
        <is>
          <t>玄铁令*  4</t>
        </is>
      </c>
      <c r="B252" s="130" t="n"/>
      <c r="C252" s="1582" t="inlineStr">
        <is>
          <t>奥秘元素*  3</t>
        </is>
      </c>
      <c r="D252" s="130" t="n"/>
      <c r="E252" s="1679" t="inlineStr">
        <is>
          <t>境界丹*32</t>
        </is>
      </c>
      <c r="F252" s="130" t="n"/>
      <c r="G252" s="1582" t="inlineStr">
        <is>
          <t>长矛仙化*  1</t>
        </is>
      </c>
      <c r="H252" s="130" t="n"/>
      <c r="I252" s="85" t="inlineStr">
        <is>
          <t xml:space="preserve">  50活跃度</t>
        </is>
      </c>
      <c r="J252" s="86" t="inlineStr">
        <is>
          <t>7积分</t>
        </is>
      </c>
      <c r="K252" s="535" t="n"/>
      <c r="L252" s="320" t="n"/>
    </row>
    <row r="253" ht="24" customHeight="1">
      <c r="A253" s="1672" t="inlineStr">
        <is>
          <t>修为丹*  2</t>
        </is>
      </c>
      <c r="B253" s="130" t="n"/>
      <c r="C253" s="1582" t="inlineStr">
        <is>
          <t>经验药水*  7</t>
        </is>
      </c>
      <c r="D253" s="130" t="n"/>
      <c r="E253" s="1672" t="inlineStr">
        <is>
          <t>修为丹*26</t>
        </is>
      </c>
      <c r="F253" s="130" t="n"/>
      <c r="G253" s="1582" t="inlineStr">
        <is>
          <t>金蛇制作书*  1</t>
        </is>
      </c>
      <c r="H253" s="130" t="n"/>
      <c r="I253" s="85" t="inlineStr">
        <is>
          <t xml:space="preserve">  80活跃度</t>
        </is>
      </c>
      <c r="J253" s="86" t="inlineStr">
        <is>
          <t>8积分</t>
        </is>
      </c>
      <c r="K253" s="748" t="inlineStr">
        <is>
          <t>低氪：平常活跃80，遇返利充8天5鹅币，多余积分可兑换传功符*292</t>
        </is>
      </c>
      <c r="L253" s="410" t="n"/>
    </row>
    <row r="254" ht="24" customHeight="1">
      <c r="A254" s="1672" t="inlineStr">
        <is>
          <t>问道石*  5</t>
        </is>
      </c>
      <c r="B254" s="130" t="n"/>
      <c r="C254" s="1582" t="inlineStr">
        <is>
          <t>黄金卷轴*14</t>
        </is>
      </c>
      <c r="D254" s="130" t="n"/>
      <c r="E254" s="1672" t="inlineStr">
        <is>
          <t>还童卷轴*  6</t>
        </is>
      </c>
      <c r="F254" s="130" t="n"/>
      <c r="G254" s="1582" t="inlineStr">
        <is>
          <t>犹绝制作书*  1</t>
        </is>
      </c>
      <c r="H254" s="130" t="n"/>
      <c r="I254" s="85" t="inlineStr">
        <is>
          <t>115活跃度</t>
        </is>
      </c>
      <c r="J254" s="86" t="inlineStr">
        <is>
          <t>9积分</t>
        </is>
      </c>
      <c r="K254" s="534" t="n"/>
      <c r="L254" s="504" t="n"/>
    </row>
    <row r="255" ht="24" customHeight="1">
      <c r="A255" s="1672" t="inlineStr">
        <is>
          <t>真体力*  7</t>
        </is>
      </c>
      <c r="B255" s="130" t="n"/>
      <c r="C255" s="1582" t="inlineStr">
        <is>
          <t>四灵魂石*  2</t>
        </is>
      </c>
      <c r="D255" s="130" t="n"/>
      <c r="E255" s="1672" t="inlineStr">
        <is>
          <t>还童天书*  4</t>
        </is>
      </c>
      <c r="F255" s="130" t="n"/>
      <c r="G255" s="1582" t="inlineStr">
        <is>
          <t>元婴飞仙果*18</t>
        </is>
      </c>
      <c r="H255" s="130" t="n"/>
      <c r="I255" s="85" t="inlineStr">
        <is>
          <t>消耗3鹅币</t>
        </is>
      </c>
      <c r="J255" s="86" t="inlineStr">
        <is>
          <t>8积分</t>
        </is>
      </c>
      <c r="K255" s="535" t="n"/>
      <c r="L255" s="320" t="n"/>
    </row>
    <row r="256" ht="24" customHeight="1">
      <c r="A256" s="1672" t="inlineStr">
        <is>
          <t>悟性丹*  9</t>
        </is>
      </c>
      <c r="B256" s="130" t="n"/>
      <c r="C256" s="1582" t="inlineStr">
        <is>
          <t>佣兵天赋丹*  2</t>
        </is>
      </c>
      <c r="D256" s="130" t="n"/>
      <c r="E256" s="1672" t="inlineStr">
        <is>
          <t>淬火结晶*28</t>
        </is>
      </c>
      <c r="F256" s="130" t="n"/>
      <c r="G256" s="1582" t="inlineStr">
        <is>
          <t>侠士修身录*18</t>
        </is>
      </c>
      <c r="H256" s="130" t="n"/>
      <c r="I256" s="85" t="inlineStr">
        <is>
          <t>购买宝箱</t>
        </is>
      </c>
      <c r="J256" s="86" t="inlineStr">
        <is>
          <t>300斗豆</t>
        </is>
      </c>
      <c r="K256" s="1681" t="inlineStr">
        <is>
          <t>极限：宝箱每日购满30个，外加任务积分全拿，每日可得190分左右，4天内可满级</t>
        </is>
      </c>
      <c r="L256" s="194" t="n"/>
    </row>
    <row r="257" ht="24" customHeight="1">
      <c r="A257" s="1672" t="inlineStr">
        <is>
          <t>还童天书*  1</t>
        </is>
      </c>
      <c r="B257" s="130" t="n"/>
      <c r="C257" s="1582" t="inlineStr">
        <is>
          <t>零经验药水*  1</t>
        </is>
      </c>
      <c r="D257" s="130" t="n"/>
      <c r="E257" s="1672" t="inlineStr">
        <is>
          <t>补阙粉尘*15</t>
        </is>
      </c>
      <c r="F257" s="130" t="n"/>
      <c r="G257" s="1582" t="inlineStr">
        <is>
          <t>佣兵天赋丹*27</t>
        </is>
      </c>
      <c r="H257" s="130" t="n"/>
      <c r="I257" s="85" t="inlineStr">
        <is>
          <t>每日限购</t>
        </is>
      </c>
      <c r="J257" s="86" t="inlineStr">
        <is>
          <t>30个</t>
        </is>
      </c>
      <c r="K257" s="534" t="n"/>
    </row>
    <row r="258" ht="24" customHeight="1">
      <c r="A258" s="1672" t="inlineStr">
        <is>
          <t>还童卷轴*  6</t>
        </is>
      </c>
      <c r="B258" s="130" t="n"/>
      <c r="C258" s="1582" t="inlineStr">
        <is>
          <t>Ⅴ级万能碎片*  1</t>
        </is>
      </c>
      <c r="D258" s="130" t="n"/>
      <c r="E258" s="1672" t="inlineStr">
        <is>
          <t>源质合金*  6</t>
        </is>
      </c>
      <c r="F258" s="130" t="n"/>
      <c r="G258" s="1582" t="inlineStr">
        <is>
          <t>佣兵年兽大人*10</t>
        </is>
      </c>
      <c r="H258" s="130" t="n"/>
      <c r="I258" s="85" t="inlineStr">
        <is>
          <t>宝箱积分</t>
        </is>
      </c>
      <c r="J258" s="86" t="inlineStr">
        <is>
          <t>约5积分</t>
        </is>
      </c>
      <c r="K258" s="534" t="n"/>
    </row>
    <row r="259" ht="24" customHeight="1">
      <c r="A259" s="1676" t="inlineStr">
        <is>
          <t>x</t>
        </is>
      </c>
      <c r="B259" s="135" t="n"/>
      <c r="C259" s="1676" t="inlineStr">
        <is>
          <t>x</t>
        </is>
      </c>
      <c r="D259" s="135" t="n"/>
      <c r="E259" s="1675" t="inlineStr">
        <is>
          <t>真黄金卷轴*34</t>
        </is>
      </c>
      <c r="F259" s="136" t="n"/>
      <c r="G259" s="1583" t="inlineStr">
        <is>
          <t>Ⅴ级万能碎片*  5</t>
        </is>
      </c>
      <c r="H259" s="136" t="n"/>
      <c r="I259" s="256" t="inlineStr">
        <is>
          <t>解锁至尊</t>
        </is>
      </c>
      <c r="J259" s="139" t="inlineStr">
        <is>
          <t>68鹅币</t>
        </is>
      </c>
      <c r="K259" s="534" t="n"/>
    </row>
    <row r="260" ht="24" customHeight="1">
      <c r="A260" s="1665" t="inlineStr">
        <is>
          <t>废弃原因：第五期乐斗游记已过时</t>
        </is>
      </c>
      <c r="B260" s="3" t="n"/>
      <c r="C260" s="3" t="n"/>
      <c r="D260" s="3" t="n"/>
      <c r="E260" s="3" t="n"/>
      <c r="F260" s="3" t="n"/>
      <c r="G260" s="3" t="n"/>
      <c r="H260" s="3" t="n"/>
      <c r="I260" s="3" t="n"/>
      <c r="J260" s="3" t="n"/>
      <c r="K260" s="3" t="n"/>
      <c r="L260" s="3" t="n"/>
    </row>
    <row r="261" ht="24" customHeight="1">
      <c r="A261" s="389" t="inlineStr">
        <is>
          <t>等级</t>
        </is>
      </c>
      <c r="B261" s="388" t="inlineStr">
        <is>
          <t>普通乐斗游记/至尊乐斗游记</t>
        </is>
      </c>
      <c r="C261" s="3" t="n"/>
      <c r="D261" s="3" t="n"/>
      <c r="E261" s="389" t="inlineStr">
        <is>
          <t>等级</t>
        </is>
      </c>
      <c r="F261" s="388" t="inlineStr">
        <is>
          <t>普通乐斗游记/至尊乐斗游记</t>
        </is>
      </c>
      <c r="G261" s="3" t="n"/>
      <c r="H261" s="3" t="n"/>
      <c r="I261" s="389" t="inlineStr">
        <is>
          <t>等级</t>
        </is>
      </c>
      <c r="J261" s="388" t="inlineStr">
        <is>
          <t>普通乐斗游记/至尊乐斗游记</t>
        </is>
      </c>
      <c r="K261" s="3" t="n"/>
      <c r="L261" s="3" t="n"/>
    </row>
    <row r="262" ht="24" customHeight="1">
      <c r="A262" s="61" t="inlineStr">
        <is>
          <t xml:space="preserve"> 1 级</t>
        </is>
      </c>
      <c r="B262" s="62" t="inlineStr">
        <is>
          <t>悟性丹*4/玄铁令*2</t>
        </is>
      </c>
      <c r="C262" s="123" t="n"/>
      <c r="D262" s="124" t="n"/>
      <c r="E262" s="234" t="inlineStr">
        <is>
          <t>21级</t>
        </is>
      </c>
      <c r="F262" s="62" t="inlineStr">
        <is>
          <t xml:space="preserve">经验药水*1/葵花宝典*1 </t>
        </is>
      </c>
      <c r="G262" s="123" t="n"/>
      <c r="H262" s="124" t="n"/>
      <c r="I262" s="234" t="inlineStr">
        <is>
          <t>41级</t>
        </is>
      </c>
      <c r="J262" s="62" t="inlineStr">
        <is>
          <t xml:space="preserve">经验药水*1/斗神符*1    </t>
        </is>
      </c>
      <c r="K262" s="123" t="n"/>
      <c r="L262" s="124" t="n"/>
    </row>
    <row r="263" ht="24" customHeight="1">
      <c r="A263" s="85" t="inlineStr">
        <is>
          <t xml:space="preserve"> 2 级</t>
        </is>
      </c>
      <c r="B263" s="86" t="inlineStr">
        <is>
          <t xml:space="preserve">经验药水*1/斗神符*1   </t>
        </is>
      </c>
      <c r="C263" s="129" t="n"/>
      <c r="D263" s="130" t="n"/>
      <c r="E263" s="82" t="inlineStr">
        <is>
          <t>22级</t>
        </is>
      </c>
      <c r="F263" s="86" t="inlineStr">
        <is>
          <t xml:space="preserve">      真体力*1/侠士修身录*6</t>
        </is>
      </c>
      <c r="G263" s="129" t="n"/>
      <c r="H263" s="130" t="n"/>
      <c r="I263" s="82" t="inlineStr">
        <is>
          <t>42级</t>
        </is>
      </c>
      <c r="J263" s="86" t="inlineStr">
        <is>
          <t xml:space="preserve">真体力*1/玄铁令*1 </t>
        </is>
      </c>
      <c r="K263" s="129" t="n"/>
      <c r="L263" s="130" t="n"/>
    </row>
    <row r="264" ht="24" customHeight="1">
      <c r="A264" s="85" t="inlineStr">
        <is>
          <t xml:space="preserve"> 3 级</t>
        </is>
      </c>
      <c r="B264" s="86" t="inlineStr">
        <is>
          <t>黄金卷轴*2/淬火结晶*5</t>
        </is>
      </c>
      <c r="C264" s="129" t="n"/>
      <c r="D264" s="130" t="n"/>
      <c r="E264" s="82" t="inlineStr">
        <is>
          <t>23级</t>
        </is>
      </c>
      <c r="F264" s="86" t="inlineStr">
        <is>
          <t xml:space="preserve">   黄金卷轴*1/补阙粉尘*15  </t>
        </is>
      </c>
      <c r="G264" s="129" t="n"/>
      <c r="H264" s="130" t="n"/>
      <c r="I264" s="82" t="inlineStr">
        <is>
          <t>43级</t>
        </is>
      </c>
      <c r="J264" s="86" t="inlineStr">
        <is>
          <t xml:space="preserve">黄金卷轴*1/还童卷轴*3 </t>
        </is>
      </c>
      <c r="K264" s="129" t="n"/>
      <c r="L264" s="130" t="n"/>
    </row>
    <row r="265" ht="24" customHeight="1">
      <c r="A265" s="85" t="inlineStr">
        <is>
          <t xml:space="preserve"> 4 级</t>
        </is>
      </c>
      <c r="B265" s="86" t="inlineStr">
        <is>
          <t xml:space="preserve">       改名卡*1/真黄金卷轴*5</t>
        </is>
      </c>
      <c r="C265" s="129" t="n"/>
      <c r="D265" s="130" t="n"/>
      <c r="E265" s="82" t="inlineStr">
        <is>
          <t>24级</t>
        </is>
      </c>
      <c r="F265" s="86" t="inlineStr">
        <is>
          <t xml:space="preserve">葵花宝典*1/境界丹*10  </t>
        </is>
      </c>
      <c r="G265" s="129" t="n"/>
      <c r="H265" s="130" t="n"/>
      <c r="I265" s="82" t="inlineStr">
        <is>
          <t>44级</t>
        </is>
      </c>
      <c r="J265" s="86" t="inlineStr">
        <is>
          <t xml:space="preserve">四灵魂石*1/修为丹*16   </t>
        </is>
      </c>
      <c r="K265" s="129" t="n"/>
      <c r="L265" s="130" t="n"/>
    </row>
    <row r="266" ht="24" customHeight="1">
      <c r="A266" s="85" t="inlineStr">
        <is>
          <t xml:space="preserve"> 5 级</t>
        </is>
      </c>
      <c r="B266" s="86" t="inlineStr">
        <is>
          <t xml:space="preserve">          玄铁令*2/Ⅴ级万能碎片*1</t>
        </is>
      </c>
      <c r="C266" s="129" t="n"/>
      <c r="D266" s="130" t="n"/>
      <c r="E266" s="82" t="inlineStr">
        <is>
          <t>25级</t>
        </is>
      </c>
      <c r="F266" s="86" t="inlineStr">
        <is>
          <t xml:space="preserve"> 佣兵天赋丹*1/4级剑君魂珠*1</t>
        </is>
      </c>
      <c r="G266" s="129" t="n"/>
      <c r="H266" s="130" t="n"/>
      <c r="I266" s="82" t="inlineStr">
        <is>
          <t>45级</t>
        </is>
      </c>
      <c r="J266" s="86" t="inlineStr">
        <is>
          <t xml:space="preserve">       玄铁令*1/4级帅帅魂珠*1</t>
        </is>
      </c>
      <c r="K266" s="129" t="n"/>
      <c r="L266" s="130" t="n"/>
    </row>
    <row r="267" ht="24" customHeight="1">
      <c r="A267" s="85" t="inlineStr">
        <is>
          <t xml:space="preserve"> 6 级</t>
        </is>
      </c>
      <c r="B267" s="86" t="inlineStr">
        <is>
          <t>传功符*8/玄铁令*2</t>
        </is>
      </c>
      <c r="C267" s="129" t="n"/>
      <c r="D267" s="130" t="n"/>
      <c r="E267" s="82" t="inlineStr">
        <is>
          <t>26级</t>
        </is>
      </c>
      <c r="F267" s="86" t="inlineStr">
        <is>
          <t xml:space="preserve">经验药水*1/斗神符*1    </t>
        </is>
      </c>
      <c r="G267" s="129" t="n"/>
      <c r="H267" s="130" t="n"/>
      <c r="I267" s="82" t="inlineStr">
        <is>
          <t>46级</t>
        </is>
      </c>
      <c r="J267" s="86" t="inlineStr">
        <is>
          <t xml:space="preserve">经验药水*1/还童卷轴*3  </t>
        </is>
      </c>
      <c r="K267" s="129" t="n"/>
      <c r="L267" s="130" t="n"/>
    </row>
    <row r="268" ht="24" customHeight="1">
      <c r="A268" s="85" t="inlineStr">
        <is>
          <t xml:space="preserve"> 7 级</t>
        </is>
      </c>
      <c r="B268" s="86" t="inlineStr">
        <is>
          <t xml:space="preserve">悟性丹*5/斗神符*1 </t>
        </is>
      </c>
      <c r="C268" s="129" t="n"/>
      <c r="D268" s="130" t="n"/>
      <c r="E268" s="82" t="inlineStr">
        <is>
          <t>27级</t>
        </is>
      </c>
      <c r="F268" s="86" t="inlineStr">
        <is>
          <t xml:space="preserve">      真体力*1/侠士修身录*6</t>
        </is>
      </c>
      <c r="G268" s="129" t="n"/>
      <c r="H268" s="130" t="n"/>
      <c r="I268" s="82" t="inlineStr">
        <is>
          <t>47级</t>
        </is>
      </c>
      <c r="J268" s="86" t="inlineStr">
        <is>
          <t xml:space="preserve">3级帅帅魂珠*1/源质合金*6       </t>
        </is>
      </c>
      <c r="K268" s="129" t="n"/>
      <c r="L268" s="130" t="n"/>
    </row>
    <row r="269" ht="24" customHeight="1">
      <c r="A269" s="85" t="inlineStr">
        <is>
          <t xml:space="preserve"> 8 级</t>
        </is>
      </c>
      <c r="B269" s="86" t="inlineStr">
        <is>
          <t>黄金卷轴*2/淬火结晶*4</t>
        </is>
      </c>
      <c r="C269" s="129" t="n"/>
      <c r="D269" s="130" t="n"/>
      <c r="E269" s="82" t="inlineStr">
        <is>
          <t>28级</t>
        </is>
      </c>
      <c r="F269" s="86" t="inlineStr">
        <is>
          <t xml:space="preserve">  黄金卷轴*1/真黄金卷轴*6</t>
        </is>
      </c>
      <c r="G269" s="129" t="n"/>
      <c r="H269" s="130" t="n"/>
      <c r="I269" s="82" t="inlineStr">
        <is>
          <t>48级</t>
        </is>
      </c>
      <c r="J269" s="86" t="inlineStr">
        <is>
          <t xml:space="preserve"> 黄金卷轴*1/元婴飞仙果*6</t>
        </is>
      </c>
      <c r="K269" s="129" t="n"/>
      <c r="L269" s="130" t="n"/>
    </row>
    <row r="270" ht="24" customHeight="1">
      <c r="A270" s="85" t="inlineStr">
        <is>
          <t xml:space="preserve"> 9 级</t>
        </is>
      </c>
      <c r="B270" s="86" t="inlineStr">
        <is>
          <t xml:space="preserve">       问道石*2/真黄金卷轴*5</t>
        </is>
      </c>
      <c r="C270" s="129" t="n"/>
      <c r="D270" s="130" t="n"/>
      <c r="E270" s="82" t="inlineStr">
        <is>
          <t>29级</t>
        </is>
      </c>
      <c r="F270" s="86" t="inlineStr">
        <is>
          <t xml:space="preserve">奥秘元素*1/境界丹*11   </t>
        </is>
      </c>
      <c r="G270" s="129" t="n"/>
      <c r="H270" s="130" t="n"/>
      <c r="I270" s="82" t="inlineStr">
        <is>
          <t>49级</t>
        </is>
      </c>
      <c r="J270" s="86" t="inlineStr">
        <is>
          <t xml:space="preserve">   还童卷轴*2/佣兵天赋丹*8  </t>
        </is>
      </c>
      <c r="K270" s="129" t="n"/>
      <c r="L270" s="130" t="n"/>
    </row>
    <row r="271" ht="24" customHeight="1">
      <c r="A271" s="82" t="inlineStr">
        <is>
          <t>10级</t>
        </is>
      </c>
      <c r="B271" s="86" t="inlineStr">
        <is>
          <t xml:space="preserve">  零经验药水*1/4级帅帅魂珠*1</t>
        </is>
      </c>
      <c r="C271" s="129" t="n"/>
      <c r="D271" s="130" t="n"/>
      <c r="E271" s="82" t="inlineStr">
        <is>
          <t>30级</t>
        </is>
      </c>
      <c r="F271" s="86" t="inlineStr">
        <is>
          <t xml:space="preserve">  淬火结晶*1/金蛇制作书*1</t>
        </is>
      </c>
      <c r="G271" s="129" t="n"/>
      <c r="H271" s="130" t="n"/>
      <c r="I271" s="82" t="inlineStr">
        <is>
          <t>50级</t>
        </is>
      </c>
      <c r="J271" s="86" t="inlineStr">
        <is>
          <t xml:space="preserve">       玄铁令*1/Ⅴ级万能碎片*1</t>
        </is>
      </c>
      <c r="K271" s="129" t="n"/>
      <c r="L271" s="130" t="n"/>
    </row>
    <row r="272" ht="24" customHeight="1">
      <c r="A272" s="82" t="inlineStr">
        <is>
          <t>11级</t>
        </is>
      </c>
      <c r="B272" s="86" t="inlineStr">
        <is>
          <t>修为丹*1/玄铁令*1</t>
        </is>
      </c>
      <c r="C272" s="129" t="n"/>
      <c r="D272" s="130" t="n"/>
      <c r="E272" s="82" t="inlineStr">
        <is>
          <t>31级</t>
        </is>
      </c>
      <c r="F272" s="86" t="inlineStr">
        <is>
          <t xml:space="preserve">3级剑君魂珠*1/斗神符*1          </t>
        </is>
      </c>
      <c r="G272" s="129" t="n"/>
      <c r="H272" s="130" t="n"/>
      <c r="I272" s="82" t="inlineStr">
        <is>
          <t>51级</t>
        </is>
      </c>
      <c r="J272" s="86" t="inlineStr">
        <is>
          <t>传功符*9/还童天书*2</t>
        </is>
      </c>
      <c r="K272" s="129" t="n"/>
      <c r="L272" s="130" t="n"/>
    </row>
    <row r="273" ht="24" customHeight="1">
      <c r="A273" s="82" t="inlineStr">
        <is>
          <t>12级</t>
        </is>
      </c>
      <c r="B273" s="86" t="inlineStr">
        <is>
          <t xml:space="preserve">经验药水*1/斗神符*2   </t>
        </is>
      </c>
      <c r="C273" s="129" t="n"/>
      <c r="D273" s="130" t="n"/>
      <c r="E273" s="82" t="inlineStr">
        <is>
          <t>32级</t>
        </is>
      </c>
      <c r="F273" s="86" t="inlineStr">
        <is>
          <t xml:space="preserve">     真体力*1/侠士修身录*6</t>
        </is>
      </c>
      <c r="G273" s="129" t="n"/>
      <c r="H273" s="130" t="n"/>
      <c r="I273" s="82" t="inlineStr">
        <is>
          <t>52级</t>
        </is>
      </c>
      <c r="J273" s="86" t="inlineStr">
        <is>
          <t>真体力*1/淬火结晶*5</t>
        </is>
      </c>
      <c r="K273" s="129" t="n"/>
      <c r="L273" s="130" t="n"/>
    </row>
    <row r="274" ht="24" customHeight="1">
      <c r="A274" s="82" t="inlineStr">
        <is>
          <t>13级</t>
        </is>
      </c>
      <c r="B274" s="86" t="inlineStr">
        <is>
          <t>黄金卷轴*1/淬火结晶*4</t>
        </is>
      </c>
      <c r="C274" s="129" t="n"/>
      <c r="D274" s="130" t="n"/>
      <c r="E274" s="82" t="inlineStr">
        <is>
          <t>33级</t>
        </is>
      </c>
      <c r="F274" s="86" t="inlineStr">
        <is>
          <t xml:space="preserve">  黄金卷轴*1/真黄金卷轴*7</t>
        </is>
      </c>
      <c r="G274" s="129" t="n"/>
      <c r="H274" s="130" t="n"/>
      <c r="I274" s="82" t="inlineStr">
        <is>
          <t>53级</t>
        </is>
      </c>
      <c r="J274" s="86" t="inlineStr">
        <is>
          <t>黄金卷轴*1/元婴飞仙果*6</t>
        </is>
      </c>
      <c r="K274" s="129" t="n"/>
      <c r="L274" s="130" t="n"/>
    </row>
    <row r="275" ht="24" customHeight="1">
      <c r="A275" s="82" t="inlineStr">
        <is>
          <t>14级</t>
        </is>
      </c>
      <c r="B275" s="86" t="inlineStr">
        <is>
          <t xml:space="preserve">       问道石*1/真黄金卷轴*5</t>
        </is>
      </c>
      <c r="C275" s="129" t="n"/>
      <c r="D275" s="130" t="n"/>
      <c r="E275" s="82" t="inlineStr">
        <is>
          <t>34级</t>
        </is>
      </c>
      <c r="F275" s="86" t="inlineStr">
        <is>
          <t xml:space="preserve">奥秘元素*2/境界丹*11   </t>
        </is>
      </c>
      <c r="G275" s="129" t="n"/>
      <c r="H275" s="130" t="n"/>
      <c r="I275" s="82" t="inlineStr">
        <is>
          <t>54级</t>
        </is>
      </c>
      <c r="J275" s="86" t="inlineStr">
        <is>
          <t xml:space="preserve">  还童卷轴*2/佣兵天赋丹*8  </t>
        </is>
      </c>
      <c r="K275" s="129" t="n"/>
      <c r="L275" s="130" t="n"/>
    </row>
    <row r="276" ht="24" customHeight="1">
      <c r="A276" s="82" t="inlineStr">
        <is>
          <t>15级</t>
        </is>
      </c>
      <c r="B276" s="86" t="inlineStr">
        <is>
          <t xml:space="preserve">       还童天书*1/Ⅴ级万能碎片*1</t>
        </is>
      </c>
      <c r="C276" s="129" t="n"/>
      <c r="D276" s="130" t="n"/>
      <c r="E276" s="82" t="inlineStr">
        <is>
          <t>35级</t>
        </is>
      </c>
      <c r="F276" s="86" t="inlineStr">
        <is>
          <t xml:space="preserve"> 佣兵天赋丹*1/Ⅴ级万能碎片*1</t>
        </is>
      </c>
      <c r="G276" s="129" t="n"/>
      <c r="H276" s="130" t="n"/>
      <c r="I276" s="82" t="inlineStr">
        <is>
          <t>55级</t>
        </is>
      </c>
      <c r="J276" s="86" t="inlineStr">
        <is>
          <t xml:space="preserve">     斗神符*1/4级剑君魂珠*1</t>
        </is>
      </c>
      <c r="K276" s="129" t="n"/>
      <c r="L276" s="130" t="n"/>
    </row>
    <row r="277" ht="24" customHeight="1">
      <c r="A277" s="82" t="inlineStr">
        <is>
          <t>16级</t>
        </is>
      </c>
      <c r="B277" s="86" t="inlineStr">
        <is>
          <t>修为丹*1/玄铁令*1</t>
        </is>
      </c>
      <c r="C277" s="129" t="n"/>
      <c r="D277" s="130" t="n"/>
      <c r="E277" s="82" t="inlineStr">
        <is>
          <t>36级</t>
        </is>
      </c>
      <c r="F277" s="86" t="inlineStr">
        <is>
          <t xml:space="preserve">经验药水*1/斗神符*2      </t>
        </is>
      </c>
      <c r="G277" s="129" t="n"/>
      <c r="H277" s="130" t="n"/>
      <c r="I277" s="82" t="inlineStr">
        <is>
          <t>56级</t>
        </is>
      </c>
      <c r="J277" s="86" t="inlineStr">
        <is>
          <t xml:space="preserve">3级剑君魂珠*1/还童天书*2         </t>
        </is>
      </c>
      <c r="K277" s="129" t="n"/>
      <c r="L277" s="130" t="n"/>
    </row>
    <row r="278" ht="24" customHeight="1">
      <c r="A278" s="82" t="inlineStr">
        <is>
          <t>17级</t>
        </is>
      </c>
      <c r="B278" s="86" t="inlineStr">
        <is>
          <t xml:space="preserve">   3级帅帅魂珠*1/佣兵年兽大人*10</t>
        </is>
      </c>
      <c r="C278" s="129" t="n"/>
      <c r="D278" s="130" t="n"/>
      <c r="E278" s="82" t="inlineStr">
        <is>
          <t>37级</t>
        </is>
      </c>
      <c r="F278" s="86" t="inlineStr">
        <is>
          <t xml:space="preserve">真体力*1/玄铁令*1   </t>
        </is>
      </c>
      <c r="G278" s="129" t="n"/>
      <c r="H278" s="130" t="n"/>
      <c r="I278" s="82" t="inlineStr">
        <is>
          <t>57级</t>
        </is>
      </c>
      <c r="J278" s="86" t="inlineStr">
        <is>
          <t xml:space="preserve">真体力*1/淬火结晶*6 </t>
        </is>
      </c>
      <c r="K278" s="129" t="n"/>
      <c r="L278" s="130" t="n"/>
    </row>
    <row r="279" ht="24" customHeight="1">
      <c r="A279" s="82" t="inlineStr">
        <is>
          <t>18级</t>
        </is>
      </c>
      <c r="B279" s="86" t="inlineStr">
        <is>
          <t>黄金卷轴*1/淬火结晶*4</t>
        </is>
      </c>
      <c r="C279" s="129" t="n"/>
      <c r="D279" s="130" t="n"/>
      <c r="E279" s="82" t="inlineStr">
        <is>
          <t>38级</t>
        </is>
      </c>
      <c r="F279" s="86" t="inlineStr">
        <is>
          <t xml:space="preserve">      黄金卷轴*1/犹绝制作书*1      </t>
        </is>
      </c>
      <c r="G279" s="129" t="n"/>
      <c r="H279" s="130" t="n"/>
      <c r="I279" s="82" t="inlineStr">
        <is>
          <t>58级</t>
        </is>
      </c>
      <c r="J279" s="86" t="inlineStr">
        <is>
          <t xml:space="preserve">黄金卷轴*1/元婴飞仙果*6 </t>
        </is>
      </c>
      <c r="K279" s="129" t="n"/>
      <c r="L279" s="130" t="n"/>
    </row>
    <row r="280" ht="24" customHeight="1">
      <c r="A280" s="82" t="inlineStr">
        <is>
          <t>19级</t>
        </is>
      </c>
      <c r="B280" s="86" t="inlineStr">
        <is>
          <t xml:space="preserve">       问道石*1/真黄金卷轴*6</t>
        </is>
      </c>
      <c r="C280" s="129" t="n"/>
      <c r="D280" s="130" t="n"/>
      <c r="E280" s="82" t="inlineStr">
        <is>
          <t>39级</t>
        </is>
      </c>
      <c r="F280" s="86" t="inlineStr">
        <is>
          <t xml:space="preserve">四灵魂石*1/修为丹*10     </t>
        </is>
      </c>
      <c r="G280" s="129" t="n"/>
      <c r="H280" s="130" t="n"/>
      <c r="I280" s="82" t="inlineStr">
        <is>
          <t>59级</t>
        </is>
      </c>
      <c r="J280" s="86" t="inlineStr">
        <is>
          <t xml:space="preserve"> 还童卷轴*2/佣兵天赋丹*11</t>
        </is>
      </c>
      <c r="K280" s="129" t="n"/>
      <c r="L280" s="130" t="n"/>
    </row>
    <row r="281" ht="24" customHeight="1">
      <c r="A281" s="89" t="inlineStr">
        <is>
          <t>20级</t>
        </is>
      </c>
      <c r="B281" s="139" t="inlineStr">
        <is>
          <t xml:space="preserve">淬火结晶*1/传功符*88 </t>
        </is>
      </c>
      <c r="C281" s="135" t="n"/>
      <c r="D281" s="136" t="n"/>
      <c r="E281" s="89" t="inlineStr">
        <is>
          <t>40级</t>
        </is>
      </c>
      <c r="F281" s="139" t="inlineStr">
        <is>
          <t xml:space="preserve">   淬火结晶*1/Ⅴ级万能碎片*1</t>
        </is>
      </c>
      <c r="G281" s="135" t="n"/>
      <c r="H281" s="136" t="n"/>
      <c r="I281" s="89" t="inlineStr">
        <is>
          <t>60级</t>
        </is>
      </c>
      <c r="J281" s="139" t="inlineStr">
        <is>
          <t xml:space="preserve">Ⅴ级万能碎片*1/机关枪仙化            </t>
        </is>
      </c>
      <c r="K281" s="135" t="n"/>
      <c r="L281" s="136" t="n"/>
    </row>
    <row r="282" ht="24" customHeight="1">
      <c r="A282" s="202" t="inlineStr">
        <is>
          <t>第五期普通乐斗游记奖励汇总</t>
        </is>
      </c>
      <c r="B282" s="56" t="n"/>
      <c r="C282" s="56" t="n"/>
      <c r="D282" s="203" t="n"/>
      <c r="E282" s="227" t="inlineStr">
        <is>
          <t>第五期至尊乐斗游记奖励汇总</t>
        </is>
      </c>
      <c r="F282" s="56" t="n"/>
      <c r="G282" s="56" t="n"/>
      <c r="H282" s="203" t="n"/>
      <c r="I282" s="227" t="inlineStr">
        <is>
          <t>积分获取</t>
        </is>
      </c>
      <c r="J282" s="203" t="n"/>
      <c r="K282" s="227" t="inlineStr">
        <is>
          <t>推荐方案</t>
        </is>
      </c>
      <c r="L282" s="203" t="n"/>
    </row>
    <row r="283" ht="24" customHeight="1">
      <c r="A283" s="1668" t="inlineStr">
        <is>
          <t>传功符* N</t>
        </is>
      </c>
      <c r="B283" s="320" t="n"/>
      <c r="C283" s="1678" t="inlineStr">
        <is>
          <t>3级魂珠*  4</t>
        </is>
      </c>
      <c r="D283" s="320" t="n"/>
      <c r="E283" s="1682" t="inlineStr">
        <is>
          <t>玄铁令*  8</t>
        </is>
      </c>
      <c r="F283" s="320" t="n"/>
      <c r="G283" s="1678" t="inlineStr">
        <is>
          <t>传功符*88</t>
        </is>
      </c>
      <c r="H283" s="320" t="n"/>
      <c r="I283" s="319" t="inlineStr">
        <is>
          <t xml:space="preserve">  活动持续</t>
        </is>
      </c>
      <c r="J283" s="74" t="inlineStr">
        <is>
          <t>36天</t>
        </is>
      </c>
      <c r="K283" s="1671" t="inlineStr">
        <is>
          <t>白嫖：每日活跃80，29天方可达到满级，多余积分可兑换传功符*156</t>
        </is>
      </c>
      <c r="L283" s="504" t="n"/>
    </row>
    <row r="284" ht="24" customHeight="1">
      <c r="A284" s="1672" t="inlineStr">
        <is>
          <t>斗神符*  1</t>
        </is>
      </c>
      <c r="B284" s="130" t="n"/>
      <c r="C284" s="1678" t="inlineStr">
        <is>
          <t>淬火结晶*  3</t>
        </is>
      </c>
      <c r="D284" s="320" t="n"/>
      <c r="E284" s="1683" t="inlineStr">
        <is>
          <t>斗神符*  9</t>
        </is>
      </c>
      <c r="F284" s="130" t="n"/>
      <c r="G284" s="1582" t="inlineStr">
        <is>
          <t>4级魂珠*  4</t>
        </is>
      </c>
      <c r="H284" s="130" t="n"/>
      <c r="I284" s="85" t="inlineStr">
        <is>
          <t xml:space="preserve">  20活跃度</t>
        </is>
      </c>
      <c r="J284" s="86" t="inlineStr">
        <is>
          <t>6积分</t>
        </is>
      </c>
      <c r="K284" s="534" t="n"/>
      <c r="L284" s="504" t="n"/>
    </row>
    <row r="285" ht="24" customHeight="1">
      <c r="A285" s="1672" t="inlineStr">
        <is>
          <t>玄铁令*  4</t>
        </is>
      </c>
      <c r="B285" s="130" t="n"/>
      <c r="C285" s="1582" t="inlineStr">
        <is>
          <t>奥秘元素*  3</t>
        </is>
      </c>
      <c r="D285" s="130" t="n"/>
      <c r="E285" s="1684" t="inlineStr">
        <is>
          <t>境界丹*32</t>
        </is>
      </c>
      <c r="F285" s="130" t="n"/>
      <c r="G285" s="1582" t="inlineStr">
        <is>
          <t>机关枪仙化*  1</t>
        </is>
      </c>
      <c r="H285" s="130" t="n"/>
      <c r="I285" s="85" t="inlineStr">
        <is>
          <t xml:space="preserve">  50活跃度</t>
        </is>
      </c>
      <c r="J285" s="86" t="inlineStr">
        <is>
          <t>7积分</t>
        </is>
      </c>
      <c r="K285" s="535" t="n"/>
      <c r="L285" s="320" t="n"/>
    </row>
    <row r="286" ht="24" customHeight="1">
      <c r="A286" s="1672" t="inlineStr">
        <is>
          <t>修为丹*  2</t>
        </is>
      </c>
      <c r="B286" s="130" t="n"/>
      <c r="C286" s="1582" t="inlineStr">
        <is>
          <t>经验药水*  7</t>
        </is>
      </c>
      <c r="D286" s="130" t="n"/>
      <c r="E286" s="1683" t="inlineStr">
        <is>
          <t>修为丹*26</t>
        </is>
      </c>
      <c r="F286" s="130" t="n"/>
      <c r="G286" s="1582" t="inlineStr">
        <is>
          <t>金蛇制作书*  1</t>
        </is>
      </c>
      <c r="H286" s="130" t="n"/>
      <c r="I286" s="85" t="inlineStr">
        <is>
          <t xml:space="preserve">  80活跃度</t>
        </is>
      </c>
      <c r="J286" s="86" t="inlineStr">
        <is>
          <t>8积分</t>
        </is>
      </c>
      <c r="K286" s="748" t="inlineStr">
        <is>
          <t>低氪：平常活跃80，遇返利充8天5鹅币，多余积分可兑换传功符*292</t>
        </is>
      </c>
      <c r="L286" s="410" t="n"/>
    </row>
    <row r="287" ht="24" customHeight="1">
      <c r="A287" s="1672" t="inlineStr">
        <is>
          <t>问道石*  4</t>
        </is>
      </c>
      <c r="B287" s="130" t="n"/>
      <c r="C287" s="1582" t="inlineStr">
        <is>
          <t>黄金卷轴*14</t>
        </is>
      </c>
      <c r="D287" s="130" t="n"/>
      <c r="E287" s="1683" t="inlineStr">
        <is>
          <t>还童卷轴*  6</t>
        </is>
      </c>
      <c r="F287" s="130" t="n"/>
      <c r="G287" s="1582" t="inlineStr">
        <is>
          <t>犹绝制作书*  1</t>
        </is>
      </c>
      <c r="H287" s="130" t="n"/>
      <c r="I287" s="85" t="inlineStr">
        <is>
          <t>115活跃度</t>
        </is>
      </c>
      <c r="J287" s="86" t="inlineStr">
        <is>
          <t>9积分</t>
        </is>
      </c>
      <c r="K287" s="534" t="n"/>
      <c r="L287" s="504" t="n"/>
    </row>
    <row r="288" ht="24" customHeight="1">
      <c r="A288" s="1672" t="inlineStr">
        <is>
          <t>真体力*  7</t>
        </is>
      </c>
      <c r="B288" s="130" t="n"/>
      <c r="C288" s="1582" t="inlineStr">
        <is>
          <t>四灵魂石*  2</t>
        </is>
      </c>
      <c r="D288" s="130" t="n"/>
      <c r="E288" s="1683" t="inlineStr">
        <is>
          <t>还童天书*  4</t>
        </is>
      </c>
      <c r="F288" s="130" t="n"/>
      <c r="G288" s="1582" t="inlineStr">
        <is>
          <t>元婴飞仙果*18</t>
        </is>
      </c>
      <c r="H288" s="130" t="n"/>
      <c r="I288" s="85" t="inlineStr">
        <is>
          <t>消耗3鹅币</t>
        </is>
      </c>
      <c r="J288" s="86" t="inlineStr">
        <is>
          <t>8积分</t>
        </is>
      </c>
      <c r="K288" s="535" t="n"/>
      <c r="L288" s="320" t="n"/>
    </row>
    <row r="289" ht="24" customHeight="1">
      <c r="A289" s="1672" t="inlineStr">
        <is>
          <t>悟性丹*  9</t>
        </is>
      </c>
      <c r="B289" s="130" t="n"/>
      <c r="C289" s="1582" t="inlineStr">
        <is>
          <t>葵花宝典*  1</t>
        </is>
      </c>
      <c r="D289" s="130" t="n"/>
      <c r="E289" s="1683" t="inlineStr">
        <is>
          <t>葵花宝典*  1</t>
        </is>
      </c>
      <c r="F289" s="130" t="n"/>
      <c r="G289" s="1582" t="inlineStr">
        <is>
          <t>侠士修身录*18</t>
        </is>
      </c>
      <c r="H289" s="130" t="n"/>
      <c r="I289" s="85" t="inlineStr">
        <is>
          <t>购买宝箱</t>
        </is>
      </c>
      <c r="J289" s="86" t="inlineStr">
        <is>
          <t>300斗豆</t>
        </is>
      </c>
      <c r="K289" s="748" t="inlineStr">
        <is>
          <t>极限：宝箱每日购满30个，外加任务积分全拿，每日可得190分左右，4天内可满级</t>
        </is>
      </c>
      <c r="L289" s="410" t="n"/>
    </row>
    <row r="290" ht="24" customHeight="1">
      <c r="A290" s="1672" t="inlineStr">
        <is>
          <t>改名卡*  1</t>
        </is>
      </c>
      <c r="B290" s="130" t="n"/>
      <c r="C290" s="1582" t="inlineStr">
        <is>
          <t>佣兵天赋丹*  2</t>
        </is>
      </c>
      <c r="D290" s="130" t="n"/>
      <c r="E290" s="1683" t="inlineStr">
        <is>
          <t>淬火结晶*28</t>
        </is>
      </c>
      <c r="F290" s="130" t="n"/>
      <c r="G290" s="1582" t="inlineStr">
        <is>
          <t>佣兵天赋丹*27</t>
        </is>
      </c>
      <c r="H290" s="130" t="n"/>
      <c r="I290" s="85" t="inlineStr">
        <is>
          <t>每日限购</t>
        </is>
      </c>
      <c r="J290" s="86" t="inlineStr">
        <is>
          <t>30个</t>
        </is>
      </c>
      <c r="K290" s="534" t="n"/>
      <c r="L290" s="504" t="n"/>
    </row>
    <row r="291" ht="24" customHeight="1">
      <c r="A291" s="1672" t="inlineStr">
        <is>
          <t>还童天书*  1</t>
        </is>
      </c>
      <c r="B291" s="130" t="n"/>
      <c r="C291" s="1582" t="inlineStr">
        <is>
          <t>零经验药水*  1</t>
        </is>
      </c>
      <c r="D291" s="130" t="n"/>
      <c r="E291" s="1683" t="inlineStr">
        <is>
          <t>补阙粉尘*15</t>
        </is>
      </c>
      <c r="F291" s="130" t="n"/>
      <c r="G291" s="1582" t="inlineStr">
        <is>
          <t>佣兵年兽大人*10</t>
        </is>
      </c>
      <c r="H291" s="130" t="n"/>
      <c r="I291" s="85" t="inlineStr">
        <is>
          <t>宝箱积分</t>
        </is>
      </c>
      <c r="J291" s="86" t="inlineStr">
        <is>
          <t>约5积分</t>
        </is>
      </c>
      <c r="K291" s="534" t="n"/>
      <c r="L291" s="504" t="n"/>
    </row>
    <row r="292" ht="24" customHeight="1">
      <c r="A292" s="1672" t="inlineStr">
        <is>
          <t>还童卷轴*  6</t>
        </is>
      </c>
      <c r="B292" s="130" t="n"/>
      <c r="C292" s="1582" t="inlineStr">
        <is>
          <t>Ⅴ级万能碎片*  1</t>
        </is>
      </c>
      <c r="D292" s="130" t="n"/>
      <c r="E292" s="1683" t="inlineStr">
        <is>
          <t>源质合金*  6</t>
        </is>
      </c>
      <c r="F292" s="130" t="n"/>
      <c r="G292" s="1582" t="inlineStr">
        <is>
          <t>Ⅴ级万能碎片*  5</t>
        </is>
      </c>
      <c r="H292" s="130" t="n"/>
      <c r="I292" s="85" t="inlineStr">
        <is>
          <t>解锁至尊</t>
        </is>
      </c>
      <c r="J292" s="86" t="inlineStr">
        <is>
          <t>68鹅币</t>
        </is>
      </c>
      <c r="K292" s="535" t="n"/>
      <c r="L292" s="320" t="n"/>
    </row>
    <row r="293" ht="24" customHeight="1">
      <c r="A293" s="1685" t="inlineStr">
        <is>
          <t>x</t>
        </is>
      </c>
      <c r="B293" s="135" t="n"/>
      <c r="C293" s="1676" t="inlineStr">
        <is>
          <t>x</t>
        </is>
      </c>
      <c r="D293" s="135" t="n"/>
      <c r="E293" s="1686" t="inlineStr">
        <is>
          <t>真黄金卷轴*34</t>
        </is>
      </c>
      <c r="F293" s="136" t="n"/>
      <c r="G293" s="1676" t="inlineStr">
        <is>
          <t>x</t>
        </is>
      </c>
      <c r="H293" s="135" t="n"/>
      <c r="I293" s="256" t="inlineStr">
        <is>
          <t>重复获得仙化资格时转化为真黄金卷轴*48</t>
        </is>
      </c>
      <c r="J293" s="135" t="n"/>
      <c r="K293" s="135" t="n"/>
      <c r="L293" s="136" t="n"/>
    </row>
    <row r="294" ht="24" customHeight="1">
      <c r="A294" s="1665" t="inlineStr">
        <is>
          <t>废弃原因：第六期乐斗游记已过时</t>
        </is>
      </c>
      <c r="B294" s="3" t="n"/>
      <c r="C294" s="3" t="n"/>
      <c r="D294" s="3" t="n"/>
      <c r="E294" s="3" t="n"/>
      <c r="F294" s="3" t="n"/>
      <c r="G294" s="3" t="n"/>
      <c r="H294" s="3" t="n"/>
      <c r="I294" s="3" t="n"/>
      <c r="J294" s="3" t="n"/>
      <c r="K294" s="3" t="n"/>
      <c r="L294" s="3" t="n"/>
    </row>
    <row r="295" ht="24" customHeight="1">
      <c r="A295" s="389" t="inlineStr">
        <is>
          <t>等级</t>
        </is>
      </c>
      <c r="B295" s="388" t="inlineStr">
        <is>
          <t>普通乐斗游记/至尊乐斗游记</t>
        </is>
      </c>
      <c r="C295" s="3" t="n"/>
      <c r="D295" s="3" t="n"/>
      <c r="E295" s="389" t="inlineStr">
        <is>
          <t>等级</t>
        </is>
      </c>
      <c r="F295" s="388" t="inlineStr">
        <is>
          <t>普通乐斗游记/至尊乐斗游记</t>
        </is>
      </c>
      <c r="G295" s="3" t="n"/>
      <c r="H295" s="3" t="n"/>
      <c r="I295" s="389" t="inlineStr">
        <is>
          <t>等级</t>
        </is>
      </c>
      <c r="J295" s="388" t="inlineStr">
        <is>
          <t>普通乐斗游记/至尊乐斗游记</t>
        </is>
      </c>
      <c r="K295" s="3" t="n"/>
      <c r="L295" s="3" t="n"/>
    </row>
    <row r="296" ht="24" customHeight="1">
      <c r="A296" s="61" t="inlineStr">
        <is>
          <t xml:space="preserve"> 1 级</t>
        </is>
      </c>
      <c r="B296" s="62" t="inlineStr">
        <is>
          <t>悟性丹*4/玄铁令*2</t>
        </is>
      </c>
      <c r="C296" s="123" t="n"/>
      <c r="D296" s="124" t="n"/>
      <c r="E296" s="234" t="inlineStr">
        <is>
          <t>21级</t>
        </is>
      </c>
      <c r="F296" s="62" t="inlineStr">
        <is>
          <t xml:space="preserve">经验药水*1/葵花宝典*1 </t>
        </is>
      </c>
      <c r="G296" s="123" t="n"/>
      <c r="H296" s="124" t="n"/>
      <c r="I296" s="234" t="inlineStr">
        <is>
          <t>41级</t>
        </is>
      </c>
      <c r="J296" s="62" t="inlineStr">
        <is>
          <t xml:space="preserve">经验药水*1/斗神符*1    </t>
        </is>
      </c>
      <c r="K296" s="123" t="n"/>
      <c r="L296" s="124" t="n"/>
    </row>
    <row r="297" ht="24" customHeight="1">
      <c r="A297" s="85" t="inlineStr">
        <is>
          <t xml:space="preserve"> 2 级</t>
        </is>
      </c>
      <c r="B297" s="86" t="inlineStr">
        <is>
          <t xml:space="preserve">经验药水*1/斗神符*1   </t>
        </is>
      </c>
      <c r="C297" s="129" t="n"/>
      <c r="D297" s="130" t="n"/>
      <c r="E297" s="82" t="inlineStr">
        <is>
          <t>22级</t>
        </is>
      </c>
      <c r="F297" s="86" t="inlineStr">
        <is>
          <t xml:space="preserve">      真体力*1/侠士修身录*6</t>
        </is>
      </c>
      <c r="G297" s="129" t="n"/>
      <c r="H297" s="130" t="n"/>
      <c r="I297" s="82" t="inlineStr">
        <is>
          <t>42级</t>
        </is>
      </c>
      <c r="J297" s="86" t="inlineStr">
        <is>
          <t xml:space="preserve">真体力*1/玄铁令*1 </t>
        </is>
      </c>
      <c r="K297" s="129" t="n"/>
      <c r="L297" s="130" t="n"/>
    </row>
    <row r="298" ht="24" customHeight="1">
      <c r="A298" s="85" t="inlineStr">
        <is>
          <t xml:space="preserve"> 3 级</t>
        </is>
      </c>
      <c r="B298" s="86" t="inlineStr">
        <is>
          <t>黄金卷轴*2/淬火结晶*5</t>
        </is>
      </c>
      <c r="C298" s="129" t="n"/>
      <c r="D298" s="130" t="n"/>
      <c r="E298" s="82" t="inlineStr">
        <is>
          <t>23级</t>
        </is>
      </c>
      <c r="F298" s="86" t="inlineStr">
        <is>
          <t xml:space="preserve">   黄金卷轴*1/补阙粉尘*15  </t>
        </is>
      </c>
      <c r="G298" s="129" t="n"/>
      <c r="H298" s="130" t="n"/>
      <c r="I298" s="82" t="inlineStr">
        <is>
          <t>43级</t>
        </is>
      </c>
      <c r="J298" s="86" t="inlineStr">
        <is>
          <t xml:space="preserve">黄金卷轴*1/还童卷轴*3 </t>
        </is>
      </c>
      <c r="K298" s="129" t="n"/>
      <c r="L298" s="130" t="n"/>
    </row>
    <row r="299" ht="24" customHeight="1">
      <c r="A299" s="85" t="inlineStr">
        <is>
          <t xml:space="preserve"> 4 级</t>
        </is>
      </c>
      <c r="B299" s="86" t="inlineStr">
        <is>
          <t xml:space="preserve">       改名卡*1/真黄金卷轴*5</t>
        </is>
      </c>
      <c r="C299" s="129" t="n"/>
      <c r="D299" s="130" t="n"/>
      <c r="E299" s="82" t="inlineStr">
        <is>
          <t>24级</t>
        </is>
      </c>
      <c r="F299" s="86" t="inlineStr">
        <is>
          <t xml:space="preserve">葵花宝典*1/境界丹*10  </t>
        </is>
      </c>
      <c r="G299" s="129" t="n"/>
      <c r="H299" s="130" t="n"/>
      <c r="I299" s="82" t="inlineStr">
        <is>
          <t>44级</t>
        </is>
      </c>
      <c r="J299" s="86" t="inlineStr">
        <is>
          <t xml:space="preserve">四灵魂石*1/修为丹*16   </t>
        </is>
      </c>
      <c r="K299" s="129" t="n"/>
      <c r="L299" s="130" t="n"/>
    </row>
    <row r="300" ht="24" customHeight="1">
      <c r="A300" s="85" t="inlineStr">
        <is>
          <t xml:space="preserve"> 5 级</t>
        </is>
      </c>
      <c r="B300" s="86" t="inlineStr">
        <is>
          <t xml:space="preserve">          玄铁令*2/Ⅴ级万能碎片*1</t>
        </is>
      </c>
      <c r="C300" s="129" t="n"/>
      <c r="D300" s="130" t="n"/>
      <c r="E300" s="82" t="inlineStr">
        <is>
          <t>25级</t>
        </is>
      </c>
      <c r="F300" s="86" t="inlineStr">
        <is>
          <t xml:space="preserve"> 佣兵天赋丹*1/4级剑君魂珠*1</t>
        </is>
      </c>
      <c r="G300" s="129" t="n"/>
      <c r="H300" s="130" t="n"/>
      <c r="I300" s="82" t="inlineStr">
        <is>
          <t>45级</t>
        </is>
      </c>
      <c r="J300" s="86" t="inlineStr">
        <is>
          <t xml:space="preserve">       玄铁令*1/4级帅帅魂珠*1</t>
        </is>
      </c>
      <c r="K300" s="129" t="n"/>
      <c r="L300" s="130" t="n"/>
    </row>
    <row r="301" ht="24" customHeight="1">
      <c r="A301" s="85" t="inlineStr">
        <is>
          <t xml:space="preserve"> 6 级</t>
        </is>
      </c>
      <c r="B301" s="86" t="inlineStr">
        <is>
          <t>传功符*8/玄铁令*2</t>
        </is>
      </c>
      <c r="C301" s="129" t="n"/>
      <c r="D301" s="130" t="n"/>
      <c r="E301" s="82" t="inlineStr">
        <is>
          <t>26级</t>
        </is>
      </c>
      <c r="F301" s="86" t="inlineStr">
        <is>
          <t xml:space="preserve">经验药水*1/斗神符*1    </t>
        </is>
      </c>
      <c r="G301" s="129" t="n"/>
      <c r="H301" s="130" t="n"/>
      <c r="I301" s="82" t="inlineStr">
        <is>
          <t>46级</t>
        </is>
      </c>
      <c r="J301" s="86" t="inlineStr">
        <is>
          <t xml:space="preserve">经验药水*1/还童卷轴*3  </t>
        </is>
      </c>
      <c r="K301" s="129" t="n"/>
      <c r="L301" s="130" t="n"/>
    </row>
    <row r="302" ht="24" customHeight="1">
      <c r="A302" s="85" t="inlineStr">
        <is>
          <t xml:space="preserve"> 7 级</t>
        </is>
      </c>
      <c r="B302" s="86" t="inlineStr">
        <is>
          <t xml:space="preserve">悟性丹*5/斗神符*1 </t>
        </is>
      </c>
      <c r="C302" s="129" t="n"/>
      <c r="D302" s="130" t="n"/>
      <c r="E302" s="82" t="inlineStr">
        <is>
          <t>27级</t>
        </is>
      </c>
      <c r="F302" s="86" t="inlineStr">
        <is>
          <t xml:space="preserve">      真体力*1/侠士修身录*6</t>
        </is>
      </c>
      <c r="G302" s="129" t="n"/>
      <c r="H302" s="130" t="n"/>
      <c r="I302" s="82" t="inlineStr">
        <is>
          <t>47级</t>
        </is>
      </c>
      <c r="J302" s="86" t="inlineStr">
        <is>
          <t xml:space="preserve">3级帅帅魂珠*1/源质合金*6       </t>
        </is>
      </c>
      <c r="K302" s="129" t="n"/>
      <c r="L302" s="130" t="n"/>
    </row>
    <row r="303" ht="24" customHeight="1">
      <c r="A303" s="85" t="inlineStr">
        <is>
          <t xml:space="preserve"> 8 级</t>
        </is>
      </c>
      <c r="B303" s="86" t="inlineStr">
        <is>
          <t>黄金卷轴*2/淬火结晶*4</t>
        </is>
      </c>
      <c r="C303" s="129" t="n"/>
      <c r="D303" s="130" t="n"/>
      <c r="E303" s="82" t="inlineStr">
        <is>
          <t>28级</t>
        </is>
      </c>
      <c r="F303" s="86" t="inlineStr">
        <is>
          <t xml:space="preserve">  黄金卷轴*1/真黄金卷轴*6</t>
        </is>
      </c>
      <c r="G303" s="129" t="n"/>
      <c r="H303" s="130" t="n"/>
      <c r="I303" s="82" t="inlineStr">
        <is>
          <t>48级</t>
        </is>
      </c>
      <c r="J303" s="86" t="inlineStr">
        <is>
          <t xml:space="preserve"> 黄金卷轴*1/元婴飞仙果*6</t>
        </is>
      </c>
      <c r="K303" s="129" t="n"/>
      <c r="L303" s="130" t="n"/>
    </row>
    <row r="304" ht="24" customHeight="1">
      <c r="A304" s="85" t="inlineStr">
        <is>
          <t xml:space="preserve"> 9 级</t>
        </is>
      </c>
      <c r="B304" s="86" t="inlineStr">
        <is>
          <t xml:space="preserve">       问道石*2/真黄金卷轴*5</t>
        </is>
      </c>
      <c r="C304" s="129" t="n"/>
      <c r="D304" s="130" t="n"/>
      <c r="E304" s="82" t="inlineStr">
        <is>
          <t>29级</t>
        </is>
      </c>
      <c r="F304" s="86" t="inlineStr">
        <is>
          <t xml:space="preserve">奥秘元素*1/境界丹*11   </t>
        </is>
      </c>
      <c r="G304" s="129" t="n"/>
      <c r="H304" s="130" t="n"/>
      <c r="I304" s="82" t="inlineStr">
        <is>
          <t>49级</t>
        </is>
      </c>
      <c r="J304" s="86" t="inlineStr">
        <is>
          <t xml:space="preserve">   还童卷轴*2/佣兵天赋丹*8  </t>
        </is>
      </c>
      <c r="K304" s="129" t="n"/>
      <c r="L304" s="130" t="n"/>
    </row>
    <row r="305" ht="24" customHeight="1">
      <c r="A305" s="82" t="inlineStr">
        <is>
          <t>10级</t>
        </is>
      </c>
      <c r="B305" s="86" t="inlineStr">
        <is>
          <t xml:space="preserve">  零经验药水*1/4级帅帅魂珠*1</t>
        </is>
      </c>
      <c r="C305" s="129" t="n"/>
      <c r="D305" s="130" t="n"/>
      <c r="E305" s="82" t="inlineStr">
        <is>
          <t>30级</t>
        </is>
      </c>
      <c r="F305" s="86" t="inlineStr">
        <is>
          <t xml:space="preserve">  淬火结晶*1/金蛇制作书*1</t>
        </is>
      </c>
      <c r="G305" s="129" t="n"/>
      <c r="H305" s="130" t="n"/>
      <c r="I305" s="82" t="inlineStr">
        <is>
          <t>50级</t>
        </is>
      </c>
      <c r="J305" s="86" t="inlineStr">
        <is>
          <t xml:space="preserve">       玄铁令*1/Ⅴ级万能碎片*1</t>
        </is>
      </c>
      <c r="K305" s="129" t="n"/>
      <c r="L305" s="130" t="n"/>
    </row>
    <row r="306" ht="24" customHeight="1">
      <c r="A306" s="82" t="inlineStr">
        <is>
          <t>11级</t>
        </is>
      </c>
      <c r="B306" s="86" t="inlineStr">
        <is>
          <t>修为丹*1/玄铁令*1</t>
        </is>
      </c>
      <c r="C306" s="129" t="n"/>
      <c r="D306" s="130" t="n"/>
      <c r="E306" s="82" t="inlineStr">
        <is>
          <t>31级</t>
        </is>
      </c>
      <c r="F306" s="86" t="inlineStr">
        <is>
          <t xml:space="preserve">3级剑君魂珠*1/斗神符*1          </t>
        </is>
      </c>
      <c r="G306" s="129" t="n"/>
      <c r="H306" s="130" t="n"/>
      <c r="I306" s="82" t="inlineStr">
        <is>
          <t>51级</t>
        </is>
      </c>
      <c r="J306" s="86" t="inlineStr">
        <is>
          <t>传功符*9/还童天书*2</t>
        </is>
      </c>
      <c r="K306" s="129" t="n"/>
      <c r="L306" s="130" t="n"/>
    </row>
    <row r="307" ht="24" customHeight="1">
      <c r="A307" s="82" t="inlineStr">
        <is>
          <t>12级</t>
        </is>
      </c>
      <c r="B307" s="86" t="inlineStr">
        <is>
          <t xml:space="preserve">经验药水*1/斗神符*2   </t>
        </is>
      </c>
      <c r="C307" s="129" t="n"/>
      <c r="D307" s="130" t="n"/>
      <c r="E307" s="82" t="inlineStr">
        <is>
          <t>32级</t>
        </is>
      </c>
      <c r="F307" s="86" t="inlineStr">
        <is>
          <t xml:space="preserve">     真体力*1/侠士修身录*6</t>
        </is>
      </c>
      <c r="G307" s="129" t="n"/>
      <c r="H307" s="130" t="n"/>
      <c r="I307" s="82" t="inlineStr">
        <is>
          <t>52级</t>
        </is>
      </c>
      <c r="J307" s="86" t="inlineStr">
        <is>
          <t>真体力*1/淬火结晶*5</t>
        </is>
      </c>
      <c r="K307" s="129" t="n"/>
      <c r="L307" s="130" t="n"/>
    </row>
    <row r="308" ht="24" customHeight="1">
      <c r="A308" s="82" t="inlineStr">
        <is>
          <t>13级</t>
        </is>
      </c>
      <c r="B308" s="86" t="inlineStr">
        <is>
          <t>黄金卷轴*1/淬火结晶*4</t>
        </is>
      </c>
      <c r="C308" s="129" t="n"/>
      <c r="D308" s="130" t="n"/>
      <c r="E308" s="82" t="inlineStr">
        <is>
          <t>33级</t>
        </is>
      </c>
      <c r="F308" s="86" t="inlineStr">
        <is>
          <t xml:space="preserve">  黄金卷轴*1/真黄金卷轴*7</t>
        </is>
      </c>
      <c r="G308" s="129" t="n"/>
      <c r="H308" s="130" t="n"/>
      <c r="I308" s="82" t="inlineStr">
        <is>
          <t>53级</t>
        </is>
      </c>
      <c r="J308" s="86" t="inlineStr">
        <is>
          <t>黄金卷轴*1/元婴飞仙果*6</t>
        </is>
      </c>
      <c r="K308" s="129" t="n"/>
      <c r="L308" s="130" t="n"/>
    </row>
    <row r="309" ht="24" customHeight="1">
      <c r="A309" s="82" t="inlineStr">
        <is>
          <t>14级</t>
        </is>
      </c>
      <c r="B309" s="86" t="inlineStr">
        <is>
          <t xml:space="preserve">       问道石*1/真黄金卷轴*5</t>
        </is>
      </c>
      <c r="C309" s="129" t="n"/>
      <c r="D309" s="130" t="n"/>
      <c r="E309" s="82" t="inlineStr">
        <is>
          <t>34级</t>
        </is>
      </c>
      <c r="F309" s="86" t="inlineStr">
        <is>
          <t xml:space="preserve">奥秘元素*2/境界丹*11   </t>
        </is>
      </c>
      <c r="G309" s="129" t="n"/>
      <c r="H309" s="130" t="n"/>
      <c r="I309" s="82" t="inlineStr">
        <is>
          <t>54级</t>
        </is>
      </c>
      <c r="J309" s="86" t="inlineStr">
        <is>
          <t xml:space="preserve">  还童卷轴*2/佣兵天赋丹*8  </t>
        </is>
      </c>
      <c r="K309" s="129" t="n"/>
      <c r="L309" s="130" t="n"/>
    </row>
    <row r="310" ht="24" customHeight="1">
      <c r="A310" s="82" t="inlineStr">
        <is>
          <t>15级</t>
        </is>
      </c>
      <c r="B310" s="86" t="inlineStr">
        <is>
          <t xml:space="preserve">       还童天书*1/Ⅴ级万能碎片*1</t>
        </is>
      </c>
      <c r="C310" s="129" t="n"/>
      <c r="D310" s="130" t="n"/>
      <c r="E310" s="82" t="inlineStr">
        <is>
          <t>35级</t>
        </is>
      </c>
      <c r="F310" s="86" t="inlineStr">
        <is>
          <t xml:space="preserve"> 佣兵天赋丹*1/Ⅴ级万能碎片*1</t>
        </is>
      </c>
      <c r="G310" s="129" t="n"/>
      <c r="H310" s="130" t="n"/>
      <c r="I310" s="82" t="inlineStr">
        <is>
          <t>55级</t>
        </is>
      </c>
      <c r="J310" s="86" t="inlineStr">
        <is>
          <t xml:space="preserve">     斗神符*1/4级剑君魂珠*1</t>
        </is>
      </c>
      <c r="K310" s="129" t="n"/>
      <c r="L310" s="130" t="n"/>
    </row>
    <row r="311" ht="24" customHeight="1">
      <c r="A311" s="82" t="inlineStr">
        <is>
          <t>16级</t>
        </is>
      </c>
      <c r="B311" s="86" t="inlineStr">
        <is>
          <t>修为丹*1/玄铁令*1</t>
        </is>
      </c>
      <c r="C311" s="129" t="n"/>
      <c r="D311" s="130" t="n"/>
      <c r="E311" s="82" t="inlineStr">
        <is>
          <t>36级</t>
        </is>
      </c>
      <c r="F311" s="86" t="inlineStr">
        <is>
          <t xml:space="preserve">经验药水*1/斗神符*2      </t>
        </is>
      </c>
      <c r="G311" s="129" t="n"/>
      <c r="H311" s="130" t="n"/>
      <c r="I311" s="82" t="inlineStr">
        <is>
          <t>56级</t>
        </is>
      </c>
      <c r="J311" s="86" t="inlineStr">
        <is>
          <t xml:space="preserve">3级剑君魂珠*1/还童天书*2         </t>
        </is>
      </c>
      <c r="K311" s="129" t="n"/>
      <c r="L311" s="130" t="n"/>
    </row>
    <row r="312" ht="24" customHeight="1">
      <c r="A312" s="82" t="inlineStr">
        <is>
          <t>17级</t>
        </is>
      </c>
      <c r="B312" s="86" t="inlineStr">
        <is>
          <t xml:space="preserve">   3级帅帅魂珠*1/佣兵年兽大人*10</t>
        </is>
      </c>
      <c r="C312" s="129" t="n"/>
      <c r="D312" s="130" t="n"/>
      <c r="E312" s="82" t="inlineStr">
        <is>
          <t>37级</t>
        </is>
      </c>
      <c r="F312" s="86" t="inlineStr">
        <is>
          <t xml:space="preserve">真体力*1/玄铁令*1   </t>
        </is>
      </c>
      <c r="G312" s="129" t="n"/>
      <c r="H312" s="130" t="n"/>
      <c r="I312" s="82" t="inlineStr">
        <is>
          <t>57级</t>
        </is>
      </c>
      <c r="J312" s="86" t="inlineStr">
        <is>
          <t xml:space="preserve">真体力*1/淬火结晶*6 </t>
        </is>
      </c>
      <c r="K312" s="129" t="n"/>
      <c r="L312" s="130" t="n"/>
    </row>
    <row r="313" ht="24" customHeight="1">
      <c r="A313" s="82" t="inlineStr">
        <is>
          <t>18级</t>
        </is>
      </c>
      <c r="B313" s="86" t="inlineStr">
        <is>
          <t>黄金卷轴*1/淬火结晶*4</t>
        </is>
      </c>
      <c r="C313" s="129" t="n"/>
      <c r="D313" s="130" t="n"/>
      <c r="E313" s="82" t="inlineStr">
        <is>
          <t>38级</t>
        </is>
      </c>
      <c r="F313" s="86" t="inlineStr">
        <is>
          <t xml:space="preserve">      黄金卷轴*1/犹绝制作书*1      </t>
        </is>
      </c>
      <c r="G313" s="129" t="n"/>
      <c r="H313" s="130" t="n"/>
      <c r="I313" s="82" t="inlineStr">
        <is>
          <t>58级</t>
        </is>
      </c>
      <c r="J313" s="86" t="inlineStr">
        <is>
          <t xml:space="preserve">黄金卷轴*1/元婴飞仙果*6 </t>
        </is>
      </c>
      <c r="K313" s="129" t="n"/>
      <c r="L313" s="130" t="n"/>
    </row>
    <row r="314" ht="24" customHeight="1">
      <c r="A314" s="82" t="inlineStr">
        <is>
          <t>19级</t>
        </is>
      </c>
      <c r="B314" s="86" t="inlineStr">
        <is>
          <t xml:space="preserve">       问道石*1/真黄金卷轴*6</t>
        </is>
      </c>
      <c r="C314" s="129" t="n"/>
      <c r="D314" s="130" t="n"/>
      <c r="E314" s="82" t="inlineStr">
        <is>
          <t>39级</t>
        </is>
      </c>
      <c r="F314" s="86" t="inlineStr">
        <is>
          <t xml:space="preserve">四灵魂石*1/修为丹*10     </t>
        </is>
      </c>
      <c r="G314" s="129" t="n"/>
      <c r="H314" s="130" t="n"/>
      <c r="I314" s="82" t="inlineStr">
        <is>
          <t>59级</t>
        </is>
      </c>
      <c r="J314" s="86" t="inlineStr">
        <is>
          <t xml:space="preserve"> 还童卷轴*2/佣兵天赋丹*11</t>
        </is>
      </c>
      <c r="K314" s="129" t="n"/>
      <c r="L314" s="130" t="n"/>
    </row>
    <row r="315" ht="24" customHeight="1">
      <c r="A315" s="89" t="inlineStr">
        <is>
          <t>20级</t>
        </is>
      </c>
      <c r="B315" s="139" t="inlineStr">
        <is>
          <t xml:space="preserve">淬火结晶*1/传功符*88 </t>
        </is>
      </c>
      <c r="C315" s="135" t="n"/>
      <c r="D315" s="136" t="n"/>
      <c r="E315" s="89" t="inlineStr">
        <is>
          <t>40级</t>
        </is>
      </c>
      <c r="F315" s="139" t="inlineStr">
        <is>
          <t xml:space="preserve">   淬火结晶*1/Ⅴ级万能碎片*1</t>
        </is>
      </c>
      <c r="G315" s="135" t="n"/>
      <c r="H315" s="136" t="n"/>
      <c r="I315" s="89" t="inlineStr">
        <is>
          <t>60级</t>
        </is>
      </c>
      <c r="J315" s="139" t="inlineStr">
        <is>
          <t xml:space="preserve">Ⅴ级万能碎片*1/菜刀仙化              </t>
        </is>
      </c>
      <c r="K315" s="135" t="n"/>
      <c r="L315" s="136" t="n"/>
    </row>
    <row r="316" ht="24" customHeight="1">
      <c r="A316" s="202" t="inlineStr">
        <is>
          <t>第六期普通乐斗游记奖励汇总</t>
        </is>
      </c>
      <c r="B316" s="56" t="n"/>
      <c r="C316" s="56" t="n"/>
      <c r="D316" s="203" t="n"/>
      <c r="E316" s="227" t="inlineStr">
        <is>
          <t>第六期至尊乐斗游记奖励汇总</t>
        </is>
      </c>
      <c r="F316" s="56" t="n"/>
      <c r="G316" s="56" t="n"/>
      <c r="H316" s="203" t="n"/>
      <c r="I316" s="227" t="inlineStr">
        <is>
          <t>积分获取</t>
        </is>
      </c>
      <c r="J316" s="203" t="n"/>
      <c r="K316" s="227" t="inlineStr">
        <is>
          <t>推荐方案</t>
        </is>
      </c>
      <c r="L316" s="203" t="n"/>
    </row>
    <row r="317" ht="24" customHeight="1">
      <c r="A317" s="1668" t="inlineStr">
        <is>
          <t>传功符* N</t>
        </is>
      </c>
      <c r="B317" s="320" t="n"/>
      <c r="C317" s="1678" t="inlineStr">
        <is>
          <t>3级魂珠*  4</t>
        </is>
      </c>
      <c r="D317" s="320" t="n"/>
      <c r="E317" s="1682" t="inlineStr">
        <is>
          <t>玄铁令*  8</t>
        </is>
      </c>
      <c r="F317" s="320" t="n"/>
      <c r="G317" s="1678" t="inlineStr">
        <is>
          <t>传功符*88</t>
        </is>
      </c>
      <c r="H317" s="320" t="n"/>
      <c r="I317" s="319" t="inlineStr">
        <is>
          <t xml:space="preserve">  活动持续</t>
        </is>
      </c>
      <c r="J317" s="74" t="inlineStr">
        <is>
          <t>36天</t>
        </is>
      </c>
      <c r="K317" s="1671" t="inlineStr">
        <is>
          <t>白嫖：每日活跃80，29天方可达到满级，多余积分可兑换传功符*156</t>
        </is>
      </c>
      <c r="L317" s="504" t="n"/>
    </row>
    <row r="318" ht="24" customHeight="1">
      <c r="A318" s="1672" t="inlineStr">
        <is>
          <t>斗神符*  1</t>
        </is>
      </c>
      <c r="B318" s="130" t="n"/>
      <c r="C318" s="1678" t="inlineStr">
        <is>
          <t>淬火结晶*  3</t>
        </is>
      </c>
      <c r="D318" s="320" t="n"/>
      <c r="E318" s="1683" t="inlineStr">
        <is>
          <t>斗神符*  9</t>
        </is>
      </c>
      <c r="F318" s="130" t="n"/>
      <c r="G318" s="1582" t="inlineStr">
        <is>
          <t>4级魂珠*  4</t>
        </is>
      </c>
      <c r="H318" s="130" t="n"/>
      <c r="I318" s="85" t="inlineStr">
        <is>
          <t xml:space="preserve">  20活跃度</t>
        </is>
      </c>
      <c r="J318" s="86" t="inlineStr">
        <is>
          <t>6积分</t>
        </is>
      </c>
      <c r="K318" s="534" t="n"/>
      <c r="L318" s="504" t="n"/>
    </row>
    <row r="319" ht="24" customHeight="1">
      <c r="A319" s="1672" t="inlineStr">
        <is>
          <t>玄铁令*  4</t>
        </is>
      </c>
      <c r="B319" s="130" t="n"/>
      <c r="C319" s="1582" t="inlineStr">
        <is>
          <t>奥秘元素*  3</t>
        </is>
      </c>
      <c r="D319" s="130" t="n"/>
      <c r="E319" s="1684" t="inlineStr">
        <is>
          <t>境界丹*32</t>
        </is>
      </c>
      <c r="F319" s="130" t="n"/>
      <c r="G319" s="1582" t="inlineStr">
        <is>
          <t>菜刀仙化*  1</t>
        </is>
      </c>
      <c r="H319" s="130" t="n"/>
      <c r="I319" s="85" t="inlineStr">
        <is>
          <t xml:space="preserve">  50活跃度</t>
        </is>
      </c>
      <c r="J319" s="86" t="inlineStr">
        <is>
          <t>7积分</t>
        </is>
      </c>
      <c r="K319" s="535" t="n"/>
      <c r="L319" s="320" t="n"/>
    </row>
    <row r="320" ht="24" customHeight="1">
      <c r="A320" s="1672" t="inlineStr">
        <is>
          <t>修为丹*  2</t>
        </is>
      </c>
      <c r="B320" s="130" t="n"/>
      <c r="C320" s="1582" t="inlineStr">
        <is>
          <t>经验药水*  7</t>
        </is>
      </c>
      <c r="D320" s="130" t="n"/>
      <c r="E320" s="1683" t="inlineStr">
        <is>
          <t>修为丹*26</t>
        </is>
      </c>
      <c r="F320" s="130" t="n"/>
      <c r="G320" s="1582" t="inlineStr">
        <is>
          <t>金蛇制作书*  1</t>
        </is>
      </c>
      <c r="H320" s="130" t="n"/>
      <c r="I320" s="85" t="inlineStr">
        <is>
          <t xml:space="preserve">  80活跃度</t>
        </is>
      </c>
      <c r="J320" s="86" t="inlineStr">
        <is>
          <t>8积分</t>
        </is>
      </c>
      <c r="K320" s="748" t="inlineStr">
        <is>
          <t>低氪：平常活跃80，遇返利充8天5鹅币，多余积分可兑换传功符*292</t>
        </is>
      </c>
      <c r="L320" s="410" t="n"/>
    </row>
    <row r="321" ht="24" customHeight="1">
      <c r="A321" s="1672" t="inlineStr">
        <is>
          <t>问道石*  4</t>
        </is>
      </c>
      <c r="B321" s="130" t="n"/>
      <c r="C321" s="1582" t="inlineStr">
        <is>
          <t>黄金卷轴*14</t>
        </is>
      </c>
      <c r="D321" s="130" t="n"/>
      <c r="E321" s="1683" t="inlineStr">
        <is>
          <t>还童卷轴*  6</t>
        </is>
      </c>
      <c r="F321" s="130" t="n"/>
      <c r="G321" s="1582" t="inlineStr">
        <is>
          <t>犹绝制作书*  1</t>
        </is>
      </c>
      <c r="H321" s="130" t="n"/>
      <c r="I321" s="85" t="inlineStr">
        <is>
          <t>115活跃度</t>
        </is>
      </c>
      <c r="J321" s="86" t="inlineStr">
        <is>
          <t>9积分</t>
        </is>
      </c>
      <c r="K321" s="534" t="n"/>
      <c r="L321" s="504" t="n"/>
    </row>
    <row r="322" ht="24" customHeight="1">
      <c r="A322" s="1672" t="inlineStr">
        <is>
          <t>真体力*  7</t>
        </is>
      </c>
      <c r="B322" s="130" t="n"/>
      <c r="C322" s="1582" t="inlineStr">
        <is>
          <t>四灵魂石*  2</t>
        </is>
      </c>
      <c r="D322" s="130" t="n"/>
      <c r="E322" s="1683" t="inlineStr">
        <is>
          <t>还童天书*  4</t>
        </is>
      </c>
      <c r="F322" s="130" t="n"/>
      <c r="G322" s="1582" t="inlineStr">
        <is>
          <t>元婴飞仙果*18</t>
        </is>
      </c>
      <c r="H322" s="130" t="n"/>
      <c r="I322" s="85" t="inlineStr">
        <is>
          <t>消耗3鹅币</t>
        </is>
      </c>
      <c r="J322" s="86" t="inlineStr">
        <is>
          <t>8积分</t>
        </is>
      </c>
      <c r="K322" s="535" t="n"/>
      <c r="L322" s="320" t="n"/>
    </row>
    <row r="323" ht="24" customHeight="1">
      <c r="A323" s="1672" t="inlineStr">
        <is>
          <t>悟性丹*  9</t>
        </is>
      </c>
      <c r="B323" s="130" t="n"/>
      <c r="C323" s="1582" t="inlineStr">
        <is>
          <t>葵花宝典*  1</t>
        </is>
      </c>
      <c r="D323" s="130" t="n"/>
      <c r="E323" s="1683" t="inlineStr">
        <is>
          <t>葵花宝典*  1</t>
        </is>
      </c>
      <c r="F323" s="130" t="n"/>
      <c r="G323" s="1582" t="inlineStr">
        <is>
          <t>侠士修身录*18</t>
        </is>
      </c>
      <c r="H323" s="130" t="n"/>
      <c r="I323" s="85" t="inlineStr">
        <is>
          <t>购买宝箱</t>
        </is>
      </c>
      <c r="J323" s="86" t="inlineStr">
        <is>
          <t>300斗豆</t>
        </is>
      </c>
      <c r="K323" s="748" t="inlineStr">
        <is>
          <t>极限：宝箱每日购满30个，外加任务积分全拿，每日可得190分左右，4天内可满级</t>
        </is>
      </c>
      <c r="L323" s="410" t="n"/>
    </row>
    <row r="324" ht="24" customHeight="1">
      <c r="A324" s="1672" t="inlineStr">
        <is>
          <t>改名卡*  1</t>
        </is>
      </c>
      <c r="B324" s="130" t="n"/>
      <c r="C324" s="1582" t="inlineStr">
        <is>
          <t>佣兵天赋丹*  2</t>
        </is>
      </c>
      <c r="D324" s="130" t="n"/>
      <c r="E324" s="1683" t="inlineStr">
        <is>
          <t>淬火结晶*28</t>
        </is>
      </c>
      <c r="F324" s="130" t="n"/>
      <c r="G324" s="1582" t="inlineStr">
        <is>
          <t>佣兵天赋丹*27</t>
        </is>
      </c>
      <c r="H324" s="130" t="n"/>
      <c r="I324" s="85" t="inlineStr">
        <is>
          <t>每日限购</t>
        </is>
      </c>
      <c r="J324" s="86" t="inlineStr">
        <is>
          <t>30个</t>
        </is>
      </c>
      <c r="K324" s="534" t="n"/>
      <c r="L324" s="504" t="n"/>
    </row>
    <row r="325" ht="24" customHeight="1">
      <c r="A325" s="1672" t="inlineStr">
        <is>
          <t>还童天书*  1</t>
        </is>
      </c>
      <c r="B325" s="130" t="n"/>
      <c r="C325" s="1582" t="inlineStr">
        <is>
          <t>零经验药水*  1</t>
        </is>
      </c>
      <c r="D325" s="130" t="n"/>
      <c r="E325" s="1683" t="inlineStr">
        <is>
          <t>补阙粉尘*15</t>
        </is>
      </c>
      <c r="F325" s="130" t="n"/>
      <c r="G325" s="1582" t="inlineStr">
        <is>
          <t>佣兵年兽大人*10</t>
        </is>
      </c>
      <c r="H325" s="130" t="n"/>
      <c r="I325" s="85" t="inlineStr">
        <is>
          <t>宝箱积分</t>
        </is>
      </c>
      <c r="J325" s="86" t="inlineStr">
        <is>
          <t>约5积分</t>
        </is>
      </c>
      <c r="K325" s="534" t="n"/>
      <c r="L325" s="504" t="n"/>
    </row>
    <row r="326" ht="24" customHeight="1">
      <c r="A326" s="1672" t="inlineStr">
        <is>
          <t>还童卷轴*  6</t>
        </is>
      </c>
      <c r="B326" s="130" t="n"/>
      <c r="C326" s="1582" t="inlineStr">
        <is>
          <t>Ⅴ级万能碎片*  1</t>
        </is>
      </c>
      <c r="D326" s="130" t="n"/>
      <c r="E326" s="1683" t="inlineStr">
        <is>
          <t>源质合金*  6</t>
        </is>
      </c>
      <c r="F326" s="130" t="n"/>
      <c r="G326" s="1582" t="inlineStr">
        <is>
          <t>Ⅴ级万能碎片*  5</t>
        </is>
      </c>
      <c r="H326" s="130" t="n"/>
      <c r="I326" s="85" t="inlineStr">
        <is>
          <t>解锁至尊</t>
        </is>
      </c>
      <c r="J326" s="86" t="inlineStr">
        <is>
          <t>68鹅币</t>
        </is>
      </c>
      <c r="K326" s="535" t="n"/>
      <c r="L326" s="320" t="n"/>
    </row>
    <row r="327" ht="24" customHeight="1">
      <c r="A327" s="1685" t="inlineStr">
        <is>
          <t>x</t>
        </is>
      </c>
      <c r="B327" s="135" t="n"/>
      <c r="C327" s="1676" t="inlineStr">
        <is>
          <t>x</t>
        </is>
      </c>
      <c r="D327" s="135" t="n"/>
      <c r="E327" s="1686" t="inlineStr">
        <is>
          <t>真黄金卷轴*34</t>
        </is>
      </c>
      <c r="F327" s="136" t="n"/>
      <c r="G327" s="1676" t="inlineStr">
        <is>
          <t>x</t>
        </is>
      </c>
      <c r="H327" s="135" t="n"/>
      <c r="I327" s="256" t="inlineStr">
        <is>
          <t>重复获得仙化资格时转化为淬火结晶*36</t>
        </is>
      </c>
      <c r="J327" s="135" t="n"/>
      <c r="K327" s="135" t="n"/>
      <c r="L327" s="136" t="n"/>
    </row>
    <row r="328" ht="24" customHeight="1">
      <c r="A328" s="1665" t="inlineStr">
        <is>
          <t>废弃原因：第七期乐斗游记已过时</t>
        </is>
      </c>
      <c r="B328" s="3" t="n"/>
      <c r="C328" s="3" t="n"/>
      <c r="D328" s="3" t="n"/>
      <c r="E328" s="3" t="n"/>
      <c r="F328" s="3" t="n"/>
      <c r="G328" s="3" t="n"/>
      <c r="H328" s="3" t="n"/>
      <c r="I328" s="3" t="n"/>
      <c r="J328" s="3" t="n"/>
      <c r="K328" s="3" t="n"/>
      <c r="L328" s="3" t="n"/>
    </row>
    <row r="329" ht="24" customHeight="1">
      <c r="A329" s="389" t="inlineStr">
        <is>
          <t>等级</t>
        </is>
      </c>
      <c r="B329" s="388" t="inlineStr">
        <is>
          <t>普通乐斗游记/至尊乐斗游记</t>
        </is>
      </c>
      <c r="C329" s="3" t="n"/>
      <c r="D329" s="3" t="n"/>
      <c r="E329" s="389" t="inlineStr">
        <is>
          <t>等级</t>
        </is>
      </c>
      <c r="F329" s="388" t="inlineStr">
        <is>
          <t>普通乐斗游记/至尊乐斗游记</t>
        </is>
      </c>
      <c r="G329" s="3" t="n"/>
      <c r="H329" s="3" t="n"/>
      <c r="I329" s="389" t="inlineStr">
        <is>
          <t>等级</t>
        </is>
      </c>
      <c r="J329" s="388" t="inlineStr">
        <is>
          <t>普通乐斗游记/至尊乐斗游记</t>
        </is>
      </c>
      <c r="K329" s="3" t="n"/>
      <c r="L329" s="3" t="n"/>
    </row>
    <row r="330" ht="24" customHeight="1">
      <c r="A330" s="61" t="inlineStr">
        <is>
          <t xml:space="preserve"> 1 级</t>
        </is>
      </c>
      <c r="B330" s="62" t="inlineStr">
        <is>
          <t>悟性丹*4/玄铁令*2</t>
        </is>
      </c>
      <c r="C330" s="123" t="n"/>
      <c r="D330" s="124" t="n"/>
      <c r="E330" s="61" t="inlineStr">
        <is>
          <t>21级</t>
        </is>
      </c>
      <c r="F330" s="62" t="inlineStr">
        <is>
          <t xml:space="preserve">经验药水*1/淬火结晶*3 </t>
        </is>
      </c>
      <c r="G330" s="123" t="n"/>
      <c r="H330" s="124" t="n"/>
      <c r="I330" s="61" t="inlineStr">
        <is>
          <t>41级</t>
        </is>
      </c>
      <c r="J330" s="62" t="inlineStr">
        <is>
          <t xml:space="preserve">经验药水*1/斗神符*2    </t>
        </is>
      </c>
      <c r="K330" s="123" t="n"/>
      <c r="L330" s="124" t="n"/>
    </row>
    <row r="331" ht="24" customHeight="1">
      <c r="A331" s="85" t="inlineStr">
        <is>
          <t xml:space="preserve"> 2 级</t>
        </is>
      </c>
      <c r="B331" s="86" t="inlineStr">
        <is>
          <t xml:space="preserve">经验药水*1/斗神符*1   </t>
        </is>
      </c>
      <c r="C331" s="129" t="n"/>
      <c r="D331" s="130" t="n"/>
      <c r="E331" s="85" t="inlineStr">
        <is>
          <t>22级</t>
        </is>
      </c>
      <c r="F331" s="86" t="inlineStr">
        <is>
          <t xml:space="preserve">      真体力*1/侠士修身录*6</t>
        </is>
      </c>
      <c r="G331" s="129" t="n"/>
      <c r="H331" s="130" t="n"/>
      <c r="I331" s="85" t="inlineStr">
        <is>
          <t>42级</t>
        </is>
      </c>
      <c r="J331" s="86" t="inlineStr">
        <is>
          <t xml:space="preserve">真体力*1/玄铁令*1 </t>
        </is>
      </c>
      <c r="K331" s="129" t="n"/>
      <c r="L331" s="130" t="n"/>
    </row>
    <row r="332" ht="24" customHeight="1">
      <c r="A332" s="85" t="inlineStr">
        <is>
          <t xml:space="preserve"> 3 级</t>
        </is>
      </c>
      <c r="B332" s="86" t="inlineStr">
        <is>
          <t>黄金卷轴*2/淬火结晶*5</t>
        </is>
      </c>
      <c r="C332" s="129" t="n"/>
      <c r="D332" s="130" t="n"/>
      <c r="E332" s="85" t="inlineStr">
        <is>
          <t>23级</t>
        </is>
      </c>
      <c r="F332" s="86" t="inlineStr">
        <is>
          <t xml:space="preserve">   黄金卷轴*1/补阙粉尘*15  </t>
        </is>
      </c>
      <c r="G332" s="129" t="n"/>
      <c r="H332" s="130" t="n"/>
      <c r="I332" s="85" t="inlineStr">
        <is>
          <t>43级</t>
        </is>
      </c>
      <c r="J332" s="86" t="inlineStr">
        <is>
          <t xml:space="preserve">黄金卷轴*1/还童卷轴*3 </t>
        </is>
      </c>
      <c r="K332" s="129" t="n"/>
      <c r="L332" s="130" t="n"/>
    </row>
    <row r="333" ht="24" customHeight="1">
      <c r="A333" s="85" t="inlineStr">
        <is>
          <t xml:space="preserve"> 4 级</t>
        </is>
      </c>
      <c r="B333" s="86" t="inlineStr">
        <is>
          <t xml:space="preserve">    淬火结晶*2/真黄金卷轴*5</t>
        </is>
      </c>
      <c r="C333" s="129" t="n"/>
      <c r="D333" s="130" t="n"/>
      <c r="E333" s="85" t="inlineStr">
        <is>
          <t>24级</t>
        </is>
      </c>
      <c r="F333" s="86" t="inlineStr">
        <is>
          <t xml:space="preserve">淬火结晶*1/境界丹*10  </t>
        </is>
      </c>
      <c r="G333" s="129" t="n"/>
      <c r="H333" s="130" t="n"/>
      <c r="I333" s="85" t="inlineStr">
        <is>
          <t>44级</t>
        </is>
      </c>
      <c r="J333" s="86" t="inlineStr">
        <is>
          <t xml:space="preserve">四灵魂石*1/修为丹*16   </t>
        </is>
      </c>
      <c r="K333" s="129" t="n"/>
      <c r="L333" s="130" t="n"/>
    </row>
    <row r="334" ht="24" customHeight="1">
      <c r="A334" s="85" t="inlineStr">
        <is>
          <t xml:space="preserve"> 5 级</t>
        </is>
      </c>
      <c r="B334" s="86" t="inlineStr">
        <is>
          <t xml:space="preserve">          玄铁令*2/Ⅴ级万能碎片*1</t>
        </is>
      </c>
      <c r="C334" s="129" t="n"/>
      <c r="D334" s="130" t="n"/>
      <c r="E334" s="85" t="inlineStr">
        <is>
          <t>25级</t>
        </is>
      </c>
      <c r="F334" s="86" t="inlineStr">
        <is>
          <t xml:space="preserve"> 佣兵天赋丹*1/4级菜菜魂珠*1</t>
        </is>
      </c>
      <c r="G334" s="129" t="n"/>
      <c r="H334" s="130" t="n"/>
      <c r="I334" s="85" t="inlineStr">
        <is>
          <t>45级</t>
        </is>
      </c>
      <c r="J334" s="86" t="inlineStr">
        <is>
          <t xml:space="preserve">       玄铁令*1/4级帅帅魂珠*1</t>
        </is>
      </c>
      <c r="K334" s="129" t="n"/>
      <c r="L334" s="130" t="n"/>
    </row>
    <row r="335" ht="24" customHeight="1">
      <c r="A335" s="85" t="inlineStr">
        <is>
          <t xml:space="preserve"> 6 级</t>
        </is>
      </c>
      <c r="B335" s="86" t="inlineStr">
        <is>
          <t>传功符*8/玄铁令*2</t>
        </is>
      </c>
      <c r="C335" s="129" t="n"/>
      <c r="D335" s="130" t="n"/>
      <c r="E335" s="85" t="inlineStr">
        <is>
          <t>26级</t>
        </is>
      </c>
      <c r="F335" s="86" t="inlineStr">
        <is>
          <t xml:space="preserve">经验药水*1/斗神符*1    </t>
        </is>
      </c>
      <c r="G335" s="129" t="n"/>
      <c r="H335" s="130" t="n"/>
      <c r="I335" s="85" t="inlineStr">
        <is>
          <t>46级</t>
        </is>
      </c>
      <c r="J335" s="86" t="inlineStr">
        <is>
          <t xml:space="preserve">林朝英碎片*1/还童卷轴*3     </t>
        </is>
      </c>
      <c r="K335" s="129" t="n"/>
      <c r="L335" s="130" t="n"/>
    </row>
    <row r="336" ht="24" customHeight="1">
      <c r="A336" s="85" t="inlineStr">
        <is>
          <t xml:space="preserve"> 7 级</t>
        </is>
      </c>
      <c r="B336" s="86" t="inlineStr">
        <is>
          <t xml:space="preserve">悟性丹*5/斗神符*1 </t>
        </is>
      </c>
      <c r="C336" s="129" t="n"/>
      <c r="D336" s="130" t="n"/>
      <c r="E336" s="85" t="inlineStr">
        <is>
          <t>27级</t>
        </is>
      </c>
      <c r="F336" s="86" t="inlineStr">
        <is>
          <t xml:space="preserve">      真体力*1/侠士修身录*6</t>
        </is>
      </c>
      <c r="G336" s="129" t="n"/>
      <c r="H336" s="130" t="n"/>
      <c r="I336" s="85" t="inlineStr">
        <is>
          <t>47级</t>
        </is>
      </c>
      <c r="J336" s="86" t="inlineStr">
        <is>
          <t xml:space="preserve">3级帅帅魂珠*1/源质合金*6       </t>
        </is>
      </c>
      <c r="K336" s="129" t="n"/>
      <c r="L336" s="130" t="n"/>
    </row>
    <row r="337" ht="24" customHeight="1">
      <c r="A337" s="85" t="inlineStr">
        <is>
          <t xml:space="preserve"> 8 级</t>
        </is>
      </c>
      <c r="B337" s="86" t="inlineStr">
        <is>
          <t>黄金卷轴*2/淬火结晶*4</t>
        </is>
      </c>
      <c r="C337" s="129" t="n"/>
      <c r="D337" s="130" t="n"/>
      <c r="E337" s="85" t="inlineStr">
        <is>
          <t>28级</t>
        </is>
      </c>
      <c r="F337" s="86" t="inlineStr">
        <is>
          <t xml:space="preserve">  黄金卷轴*1/真黄金卷轴*6</t>
        </is>
      </c>
      <c r="G337" s="129" t="n"/>
      <c r="H337" s="130" t="n"/>
      <c r="I337" s="85" t="inlineStr">
        <is>
          <t>48级</t>
        </is>
      </c>
      <c r="J337" s="86" t="inlineStr">
        <is>
          <t xml:space="preserve"> 黄金卷轴*1/元婴飞仙果*6</t>
        </is>
      </c>
      <c r="K337" s="129" t="n"/>
      <c r="L337" s="130" t="n"/>
    </row>
    <row r="338" ht="24" customHeight="1">
      <c r="A338" s="85" t="inlineStr">
        <is>
          <t xml:space="preserve"> 9 级</t>
        </is>
      </c>
      <c r="B338" s="86" t="inlineStr">
        <is>
          <t xml:space="preserve">       问道石*2/真黄金卷轴*5</t>
        </is>
      </c>
      <c r="C338" s="129" t="n"/>
      <c r="D338" s="130" t="n"/>
      <c r="E338" s="85" t="inlineStr">
        <is>
          <t>29级</t>
        </is>
      </c>
      <c r="F338" s="86" t="inlineStr">
        <is>
          <t xml:space="preserve">奥秘元素*1/境界丹*11   </t>
        </is>
      </c>
      <c r="G338" s="129" t="n"/>
      <c r="H338" s="130" t="n"/>
      <c r="I338" s="85" t="inlineStr">
        <is>
          <t>49级</t>
        </is>
      </c>
      <c r="J338" s="86" t="inlineStr">
        <is>
          <t xml:space="preserve">   还童卷轴*2/佣兵天赋丹*8  </t>
        </is>
      </c>
      <c r="K338" s="129" t="n"/>
      <c r="L338" s="130" t="n"/>
    </row>
    <row r="339" ht="24" customHeight="1">
      <c r="A339" s="85" t="inlineStr">
        <is>
          <t>10级</t>
        </is>
      </c>
      <c r="B339" s="86" t="inlineStr">
        <is>
          <t xml:space="preserve">  零经验药水*1/4级帅帅魂珠*1</t>
        </is>
      </c>
      <c r="C339" s="129" t="n"/>
      <c r="D339" s="130" t="n"/>
      <c r="E339" s="85" t="inlineStr">
        <is>
          <t>30级</t>
        </is>
      </c>
      <c r="F339" s="86" t="inlineStr">
        <is>
          <t xml:space="preserve">  淬火结晶*1/孔雀制作书*1</t>
        </is>
      </c>
      <c r="G339" s="129" t="n"/>
      <c r="H339" s="130" t="n"/>
      <c r="I339" s="85" t="inlineStr">
        <is>
          <t>50级</t>
        </is>
      </c>
      <c r="J339" s="86" t="inlineStr">
        <is>
          <t xml:space="preserve">       玄铁令*1/Ⅴ级万能碎片*1</t>
        </is>
      </c>
      <c r="K339" s="129" t="n"/>
      <c r="L339" s="130" t="n"/>
    </row>
    <row r="340" ht="24" customHeight="1">
      <c r="A340" s="85" t="inlineStr">
        <is>
          <t>11级</t>
        </is>
      </c>
      <c r="B340" s="86" t="inlineStr">
        <is>
          <t>修为丹*1/玄铁令*1</t>
        </is>
      </c>
      <c r="C340" s="129" t="n"/>
      <c r="D340" s="130" t="n"/>
      <c r="E340" s="85" t="inlineStr">
        <is>
          <t>31级</t>
        </is>
      </c>
      <c r="F340" s="86" t="inlineStr">
        <is>
          <t xml:space="preserve">3级菜菜魂珠*1/斗神符*1          </t>
        </is>
      </c>
      <c r="G340" s="129" t="n"/>
      <c r="H340" s="130" t="n"/>
      <c r="I340" s="85" t="inlineStr">
        <is>
          <t>51级</t>
        </is>
      </c>
      <c r="J340" s="86" t="inlineStr">
        <is>
          <t>传功符*9/还童天书*2</t>
        </is>
      </c>
      <c r="K340" s="129" t="n"/>
      <c r="L340" s="130" t="n"/>
    </row>
    <row r="341" ht="24" customHeight="1">
      <c r="A341" s="85" t="inlineStr">
        <is>
          <t>12级</t>
        </is>
      </c>
      <c r="B341" s="86" t="inlineStr">
        <is>
          <t xml:space="preserve">经验药水*1/斗神符*2   </t>
        </is>
      </c>
      <c r="C341" s="129" t="n"/>
      <c r="D341" s="130" t="n"/>
      <c r="E341" s="85" t="inlineStr">
        <is>
          <t>32级</t>
        </is>
      </c>
      <c r="F341" s="86" t="inlineStr">
        <is>
          <t xml:space="preserve">     真体力*1/侠士修身录*6</t>
        </is>
      </c>
      <c r="G341" s="129" t="n"/>
      <c r="H341" s="130" t="n"/>
      <c r="I341" s="85" t="inlineStr">
        <is>
          <t>52级</t>
        </is>
      </c>
      <c r="J341" s="86" t="inlineStr">
        <is>
          <t>真体力*1/淬火结晶*5</t>
        </is>
      </c>
      <c r="K341" s="129" t="n"/>
      <c r="L341" s="130" t="n"/>
    </row>
    <row r="342" ht="24" customHeight="1">
      <c r="A342" s="85" t="inlineStr">
        <is>
          <t>13级</t>
        </is>
      </c>
      <c r="B342" s="86" t="inlineStr">
        <is>
          <t>黄金卷轴*1/淬火结晶*4</t>
        </is>
      </c>
      <c r="C342" s="129" t="n"/>
      <c r="D342" s="130" t="n"/>
      <c r="E342" s="85" t="inlineStr">
        <is>
          <t>33级</t>
        </is>
      </c>
      <c r="F342" s="86" t="inlineStr">
        <is>
          <t xml:space="preserve">  黄金卷轴*1/真黄金卷轴*7</t>
        </is>
      </c>
      <c r="G342" s="129" t="n"/>
      <c r="H342" s="130" t="n"/>
      <c r="I342" s="85" t="inlineStr">
        <is>
          <t>53级</t>
        </is>
      </c>
      <c r="J342" s="86" t="inlineStr">
        <is>
          <t>黄金卷轴*1/元婴飞仙果*6</t>
        </is>
      </c>
      <c r="K342" s="129" t="n"/>
      <c r="L342" s="130" t="n"/>
    </row>
    <row r="343" ht="24" customHeight="1">
      <c r="A343" s="85" t="inlineStr">
        <is>
          <t>14级</t>
        </is>
      </c>
      <c r="B343" s="86" t="inlineStr">
        <is>
          <t xml:space="preserve">      问道石*2/真黄金卷轴*5</t>
        </is>
      </c>
      <c r="C343" s="129" t="n"/>
      <c r="D343" s="130" t="n"/>
      <c r="E343" s="85" t="inlineStr">
        <is>
          <t>34级</t>
        </is>
      </c>
      <c r="F343" s="86" t="inlineStr">
        <is>
          <t xml:space="preserve">奥秘元素*2/境界丹*11   </t>
        </is>
      </c>
      <c r="G343" s="129" t="n"/>
      <c r="H343" s="130" t="n"/>
      <c r="I343" s="85" t="inlineStr">
        <is>
          <t>54级</t>
        </is>
      </c>
      <c r="J343" s="86" t="inlineStr">
        <is>
          <t xml:space="preserve">  还童卷轴*2/佣兵天赋丹*8  </t>
        </is>
      </c>
      <c r="K343" s="129" t="n"/>
      <c r="L343" s="130" t="n"/>
    </row>
    <row r="344" ht="24" customHeight="1">
      <c r="A344" s="85" t="inlineStr">
        <is>
          <t>15级</t>
        </is>
      </c>
      <c r="B344" s="86" t="inlineStr">
        <is>
          <t xml:space="preserve">       还童天书*1/Ⅴ级万能碎片*1</t>
        </is>
      </c>
      <c r="C344" s="129" t="n"/>
      <c r="D344" s="130" t="n"/>
      <c r="E344" s="85" t="inlineStr">
        <is>
          <t>35级</t>
        </is>
      </c>
      <c r="F344" s="86" t="inlineStr">
        <is>
          <t xml:space="preserve"> 佣兵天赋丹*1/Ⅴ级万能碎片*1</t>
        </is>
      </c>
      <c r="G344" s="129" t="n"/>
      <c r="H344" s="130" t="n"/>
      <c r="I344" s="85" t="inlineStr">
        <is>
          <t>55级</t>
        </is>
      </c>
      <c r="J344" s="86" t="inlineStr">
        <is>
          <t xml:space="preserve">     斗神符*1/4级菜菜魂珠*1</t>
        </is>
      </c>
      <c r="K344" s="129" t="n"/>
      <c r="L344" s="130" t="n"/>
    </row>
    <row r="345" ht="24" customHeight="1">
      <c r="A345" s="85" t="inlineStr">
        <is>
          <t>16级</t>
        </is>
      </c>
      <c r="B345" s="86" t="inlineStr">
        <is>
          <t>修为丹*1/玄铁令*1</t>
        </is>
      </c>
      <c r="C345" s="129" t="n"/>
      <c r="D345" s="130" t="n"/>
      <c r="E345" s="85" t="inlineStr">
        <is>
          <t>36级</t>
        </is>
      </c>
      <c r="F345" s="86" t="inlineStr">
        <is>
          <t xml:space="preserve"> 经验药水*1/林朝英碎片*1</t>
        </is>
      </c>
      <c r="G345" s="129" t="n"/>
      <c r="H345" s="130" t="n"/>
      <c r="I345" s="85" t="inlineStr">
        <is>
          <t>56级</t>
        </is>
      </c>
      <c r="J345" s="86" t="inlineStr">
        <is>
          <t xml:space="preserve">3级菜菜魂珠*1/还童天书*2         </t>
        </is>
      </c>
      <c r="K345" s="129" t="n"/>
      <c r="L345" s="130" t="n"/>
    </row>
    <row r="346" ht="24" customHeight="1">
      <c r="A346" s="85" t="inlineStr">
        <is>
          <t>17级</t>
        </is>
      </c>
      <c r="B346" s="86" t="inlineStr">
        <is>
          <t xml:space="preserve">   3级帅帅魂珠*1/佣兵年兽大人*10</t>
        </is>
      </c>
      <c r="C346" s="129" t="n"/>
      <c r="D346" s="130" t="n"/>
      <c r="E346" s="85" t="inlineStr">
        <is>
          <t>37级</t>
        </is>
      </c>
      <c r="F346" s="86" t="inlineStr">
        <is>
          <t xml:space="preserve">真体力*1/玄铁令*1   </t>
        </is>
      </c>
      <c r="G346" s="129" t="n"/>
      <c r="H346" s="130" t="n"/>
      <c r="I346" s="85" t="inlineStr">
        <is>
          <t>57级</t>
        </is>
      </c>
      <c r="J346" s="86" t="inlineStr">
        <is>
          <t xml:space="preserve">真体力*1/淬火结晶*6 </t>
        </is>
      </c>
      <c r="K346" s="129" t="n"/>
      <c r="L346" s="130" t="n"/>
    </row>
    <row r="347" ht="24" customHeight="1">
      <c r="A347" s="85" t="inlineStr">
        <is>
          <t>18级</t>
        </is>
      </c>
      <c r="B347" s="86" t="inlineStr">
        <is>
          <t>黄金卷轴*1/淬火结晶*4</t>
        </is>
      </c>
      <c r="C347" s="129" t="n"/>
      <c r="D347" s="130" t="n"/>
      <c r="E347" s="85" t="inlineStr">
        <is>
          <t>38级</t>
        </is>
      </c>
      <c r="F347" s="86" t="inlineStr">
        <is>
          <t xml:space="preserve">      黄金卷轴*1/应龙制作书*1      </t>
        </is>
      </c>
      <c r="G347" s="129" t="n"/>
      <c r="H347" s="130" t="n"/>
      <c r="I347" s="85" t="inlineStr">
        <is>
          <t>58级</t>
        </is>
      </c>
      <c r="J347" s="86" t="inlineStr">
        <is>
          <t xml:space="preserve">黄金卷轴*1/元婴飞仙果*6 </t>
        </is>
      </c>
      <c r="K347" s="129" t="n"/>
      <c r="L347" s="130" t="n"/>
    </row>
    <row r="348" ht="24" customHeight="1">
      <c r="A348" s="85" t="inlineStr">
        <is>
          <t>19级</t>
        </is>
      </c>
      <c r="B348" s="86" t="inlineStr">
        <is>
          <t xml:space="preserve">       问道石*1/真黄金卷轴*6</t>
        </is>
      </c>
      <c r="C348" s="129" t="n"/>
      <c r="D348" s="130" t="n"/>
      <c r="E348" s="85" t="inlineStr">
        <is>
          <t>39级</t>
        </is>
      </c>
      <c r="F348" s="86" t="inlineStr">
        <is>
          <t xml:space="preserve">四灵魂石*1/修为丹*10     </t>
        </is>
      </c>
      <c r="G348" s="129" t="n"/>
      <c r="H348" s="130" t="n"/>
      <c r="I348" s="85" t="inlineStr">
        <is>
          <t>59级</t>
        </is>
      </c>
      <c r="J348" s="86" t="inlineStr">
        <is>
          <t xml:space="preserve"> 还童卷轴*2/佣兵天赋丹*11</t>
        </is>
      </c>
      <c r="K348" s="129" t="n"/>
      <c r="L348" s="130" t="n"/>
    </row>
    <row r="349" ht="24" customHeight="1">
      <c r="A349" s="256" t="inlineStr">
        <is>
          <t>20级</t>
        </is>
      </c>
      <c r="B349" s="139" t="inlineStr">
        <is>
          <t xml:space="preserve">淬火结晶*1/传功符*88 </t>
        </is>
      </c>
      <c r="C349" s="135" t="n"/>
      <c r="D349" s="136" t="n"/>
      <c r="E349" s="256" t="inlineStr">
        <is>
          <t>40级</t>
        </is>
      </c>
      <c r="F349" s="139" t="inlineStr">
        <is>
          <t xml:space="preserve">   淬火结晶*1/Ⅴ级万能碎片*1</t>
        </is>
      </c>
      <c r="G349" s="135" t="n"/>
      <c r="H349" s="136" t="n"/>
      <c r="I349" s="256" t="inlineStr">
        <is>
          <t>60级</t>
        </is>
      </c>
      <c r="J349" s="139" t="inlineStr">
        <is>
          <t xml:space="preserve">Ⅴ级万能碎片*1/手枪仙化              </t>
        </is>
      </c>
      <c r="K349" s="135" t="n"/>
      <c r="L349" s="136" t="n"/>
    </row>
    <row r="350" ht="24" customHeight="1">
      <c r="A350" s="118" t="inlineStr">
        <is>
          <t>第七期普通乐斗游记奖励汇总</t>
        </is>
      </c>
      <c r="B350" s="3" t="n"/>
      <c r="C350" s="3" t="n"/>
      <c r="D350" s="4" t="n"/>
      <c r="E350" s="227" t="inlineStr">
        <is>
          <t>第七期至尊乐斗游记奖励汇总</t>
        </is>
      </c>
      <c r="F350" s="56" t="n"/>
      <c r="G350" s="56" t="n"/>
      <c r="H350" s="203" t="n"/>
      <c r="I350" s="227" t="inlineStr">
        <is>
          <t>积分获取</t>
        </is>
      </c>
      <c r="J350" s="203" t="n"/>
      <c r="K350" s="227" t="inlineStr">
        <is>
          <t>推荐方案</t>
        </is>
      </c>
      <c r="L350" s="203" t="n"/>
    </row>
    <row r="351" ht="24" customHeight="1">
      <c r="A351" s="1687" t="inlineStr">
        <is>
          <t>传功符* N</t>
        </is>
      </c>
      <c r="B351" s="124" t="n"/>
      <c r="C351" s="1688" t="inlineStr">
        <is>
          <t>3级魂珠*  4</t>
        </is>
      </c>
      <c r="D351" s="124" t="n"/>
      <c r="E351" s="1682" t="inlineStr">
        <is>
          <t>玄铁令*  8</t>
        </is>
      </c>
      <c r="F351" s="320" t="n"/>
      <c r="G351" s="1678" t="inlineStr">
        <is>
          <t>传功符*88</t>
        </is>
      </c>
      <c r="H351" s="320" t="n"/>
      <c r="I351" s="319" t="inlineStr">
        <is>
          <t xml:space="preserve">  活动持续</t>
        </is>
      </c>
      <c r="J351" s="74" t="inlineStr">
        <is>
          <t>36天</t>
        </is>
      </c>
      <c r="K351" s="1671" t="inlineStr">
        <is>
          <t>白嫖：每日活跃80，29天方可达到满级，多余积分可兑换传功符*156</t>
        </is>
      </c>
      <c r="L351" s="504" t="n"/>
    </row>
    <row r="352" ht="24" customHeight="1">
      <c r="A352" s="1672" t="inlineStr">
        <is>
          <t>斗神符*  1</t>
        </is>
      </c>
      <c r="B352" s="130" t="n"/>
      <c r="C352" s="1582" t="inlineStr">
        <is>
          <t>淬火结晶*  6</t>
        </is>
      </c>
      <c r="D352" s="130" t="n"/>
      <c r="E352" s="1683" t="inlineStr">
        <is>
          <t>斗神符*  8</t>
        </is>
      </c>
      <c r="F352" s="130" t="n"/>
      <c r="G352" s="1582" t="inlineStr">
        <is>
          <t>4级魂珠*  4</t>
        </is>
      </c>
      <c r="H352" s="130" t="n"/>
      <c r="I352" s="85" t="inlineStr">
        <is>
          <t xml:space="preserve">  20活跃度</t>
        </is>
      </c>
      <c r="J352" s="86" t="inlineStr">
        <is>
          <t>6积分</t>
        </is>
      </c>
      <c r="K352" s="534" t="n"/>
      <c r="L352" s="504" t="n"/>
    </row>
    <row r="353" ht="24" customHeight="1">
      <c r="A353" s="1672" t="inlineStr">
        <is>
          <t>玄铁令*  4</t>
        </is>
      </c>
      <c r="B353" s="130" t="n"/>
      <c r="C353" s="1582" t="inlineStr">
        <is>
          <t>奥秘元素*  3</t>
        </is>
      </c>
      <c r="D353" s="130" t="n"/>
      <c r="E353" s="1684" t="inlineStr">
        <is>
          <t>境界丹*32</t>
        </is>
      </c>
      <c r="F353" s="130" t="n"/>
      <c r="G353" s="1582" t="inlineStr">
        <is>
          <t>手枪仙化*  1</t>
        </is>
      </c>
      <c r="H353" s="130" t="n"/>
      <c r="I353" s="85" t="inlineStr">
        <is>
          <t xml:space="preserve">  50活跃度</t>
        </is>
      </c>
      <c r="J353" s="86" t="inlineStr">
        <is>
          <t>7积分</t>
        </is>
      </c>
      <c r="K353" s="535" t="n"/>
      <c r="L353" s="320" t="n"/>
    </row>
    <row r="354" ht="24" customHeight="1">
      <c r="A354" s="1672" t="inlineStr">
        <is>
          <t>修为丹*  2</t>
        </is>
      </c>
      <c r="B354" s="130" t="n"/>
      <c r="C354" s="1582" t="inlineStr">
        <is>
          <t>经验药水*  6</t>
        </is>
      </c>
      <c r="D354" s="130" t="n"/>
      <c r="E354" s="1683" t="inlineStr">
        <is>
          <t>修为丹*26</t>
        </is>
      </c>
      <c r="F354" s="130" t="n"/>
      <c r="G354" s="1582" t="inlineStr">
        <is>
          <t>孔雀制作书*  1</t>
        </is>
      </c>
      <c r="H354" s="130" t="n"/>
      <c r="I354" s="85" t="inlineStr">
        <is>
          <t xml:space="preserve">  80活跃度</t>
        </is>
      </c>
      <c r="J354" s="86" t="inlineStr">
        <is>
          <t>8积分</t>
        </is>
      </c>
      <c r="K354" s="748" t="inlineStr">
        <is>
          <t>低氪：平常活跃80，遇返利充8天5鹅币，多余积分可兑换传功符*292</t>
        </is>
      </c>
      <c r="L354" s="410" t="n"/>
    </row>
    <row r="355" ht="24" customHeight="1">
      <c r="A355" s="1672" t="inlineStr">
        <is>
          <t>问道石*  5</t>
        </is>
      </c>
      <c r="B355" s="130" t="n"/>
      <c r="C355" s="1582" t="inlineStr">
        <is>
          <t>黄金卷轴*14</t>
        </is>
      </c>
      <c r="D355" s="130" t="n"/>
      <c r="E355" s="1683" t="inlineStr">
        <is>
          <t>还童卷轴*  6</t>
        </is>
      </c>
      <c r="F355" s="130" t="n"/>
      <c r="G355" s="1582" t="inlineStr">
        <is>
          <t>应龙制作书*  1</t>
        </is>
      </c>
      <c r="H355" s="130" t="n"/>
      <c r="I355" s="85" t="inlineStr">
        <is>
          <t>115活跃度</t>
        </is>
      </c>
      <c r="J355" s="86" t="inlineStr">
        <is>
          <t>9积分</t>
        </is>
      </c>
      <c r="K355" s="534" t="n"/>
      <c r="L355" s="504" t="n"/>
    </row>
    <row r="356" ht="24" customHeight="1">
      <c r="A356" s="1672" t="inlineStr">
        <is>
          <t>真体力*  7</t>
        </is>
      </c>
      <c r="B356" s="130" t="n"/>
      <c r="C356" s="1582" t="inlineStr">
        <is>
          <t>四灵魂石*  2</t>
        </is>
      </c>
      <c r="D356" s="130" t="n"/>
      <c r="E356" s="1683" t="inlineStr">
        <is>
          <t>还童天书*  4</t>
        </is>
      </c>
      <c r="F356" s="130" t="n"/>
      <c r="G356" s="1582" t="inlineStr">
        <is>
          <t>元婴飞仙果*18</t>
        </is>
      </c>
      <c r="H356" s="130" t="n"/>
      <c r="I356" s="85" t="inlineStr">
        <is>
          <t>消耗3鹅币</t>
        </is>
      </c>
      <c r="J356" s="86" t="inlineStr">
        <is>
          <t>8积分</t>
        </is>
      </c>
      <c r="K356" s="535" t="n"/>
      <c r="L356" s="320" t="n"/>
    </row>
    <row r="357" ht="24" customHeight="1">
      <c r="A357" s="1672" t="inlineStr">
        <is>
          <t>悟性丹*  9</t>
        </is>
      </c>
      <c r="B357" s="130" t="n"/>
      <c r="C357" s="1582" t="inlineStr">
        <is>
          <t>林朝英碎片*  1</t>
        </is>
      </c>
      <c r="D357" s="130" t="n"/>
      <c r="E357" s="1683" t="inlineStr">
        <is>
          <t>淬火结晶*31</t>
        </is>
      </c>
      <c r="F357" s="130" t="n"/>
      <c r="G357" s="1582" t="inlineStr">
        <is>
          <t>侠士修身录*18</t>
        </is>
      </c>
      <c r="H357" s="130" t="n"/>
      <c r="I357" s="85" t="inlineStr">
        <is>
          <t>购买宝箱</t>
        </is>
      </c>
      <c r="J357" s="86" t="inlineStr">
        <is>
          <t>300斗豆</t>
        </is>
      </c>
      <c r="K357" s="748" t="inlineStr">
        <is>
          <t>极限：宝箱每日购满30个，外加任务积分全拿，每日可得190分左右，4天内可满级</t>
        </is>
      </c>
      <c r="L357" s="410" t="n"/>
    </row>
    <row r="358" ht="24" customHeight="1">
      <c r="A358" s="1672" t="inlineStr">
        <is>
          <t>还童天书*  1</t>
        </is>
      </c>
      <c r="B358" s="130" t="n"/>
      <c r="C358" s="1582" t="inlineStr">
        <is>
          <t>佣兵天赋丹*  2</t>
        </is>
      </c>
      <c r="D358" s="130" t="n"/>
      <c r="E358" s="1683" t="inlineStr">
        <is>
          <t>补阙粉尘*15</t>
        </is>
      </c>
      <c r="F358" s="130" t="n"/>
      <c r="G358" s="1582" t="inlineStr">
        <is>
          <t>佣兵天赋丹*27</t>
        </is>
      </c>
      <c r="H358" s="130" t="n"/>
      <c r="I358" s="85" t="inlineStr">
        <is>
          <t>每日限购</t>
        </is>
      </c>
      <c r="J358" s="86" t="inlineStr">
        <is>
          <t>30个</t>
        </is>
      </c>
      <c r="K358" s="534" t="n"/>
      <c r="L358" s="504" t="n"/>
    </row>
    <row r="359" ht="24" customHeight="1">
      <c r="A359" s="1672" t="inlineStr">
        <is>
          <t>还童卷轴*  6</t>
        </is>
      </c>
      <c r="B359" s="130" t="n"/>
      <c r="C359" s="1582" t="inlineStr">
        <is>
          <t>零经验药水*  1</t>
        </is>
      </c>
      <c r="D359" s="130" t="n"/>
      <c r="E359" s="1683" t="inlineStr">
        <is>
          <t>源质合金*  6</t>
        </is>
      </c>
      <c r="F359" s="130" t="n"/>
      <c r="G359" s="1582" t="inlineStr">
        <is>
          <t>佣兵年兽大人*10</t>
        </is>
      </c>
      <c r="H359" s="130" t="n"/>
      <c r="I359" s="85" t="inlineStr">
        <is>
          <t>宝箱积分</t>
        </is>
      </c>
      <c r="J359" s="86" t="inlineStr">
        <is>
          <t>约5积分</t>
        </is>
      </c>
      <c r="K359" s="534" t="n"/>
      <c r="L359" s="504" t="n"/>
    </row>
    <row r="360" ht="24" customHeight="1">
      <c r="A360" s="1689" t="inlineStr">
        <is>
          <t>x</t>
        </is>
      </c>
      <c r="B360" s="130" t="n"/>
      <c r="C360" s="1582" t="inlineStr">
        <is>
          <t>Ⅴ级万能碎片*  1</t>
        </is>
      </c>
      <c r="D360" s="130" t="n"/>
      <c r="E360" s="1683" t="inlineStr">
        <is>
          <t>林朝英碎片*  1</t>
        </is>
      </c>
      <c r="F360" s="130" t="n"/>
      <c r="G360" s="1582" t="inlineStr">
        <is>
          <t>Ⅴ级万能碎片*  5</t>
        </is>
      </c>
      <c r="H360" s="130" t="n"/>
      <c r="I360" s="85" t="inlineStr">
        <is>
          <t>解锁至尊</t>
        </is>
      </c>
      <c r="J360" s="86" t="inlineStr">
        <is>
          <t>68鹅币</t>
        </is>
      </c>
      <c r="K360" s="535" t="n"/>
      <c r="L360" s="320" t="n"/>
    </row>
    <row r="361" ht="24" customHeight="1">
      <c r="A361" s="1690" t="inlineStr">
        <is>
          <t>x</t>
        </is>
      </c>
      <c r="B361" s="136" t="n"/>
      <c r="C361" s="1691" t="inlineStr">
        <is>
          <t>x</t>
        </is>
      </c>
      <c r="D361" s="136" t="n"/>
      <c r="E361" s="1686" t="inlineStr">
        <is>
          <t>真黄金卷轴*34</t>
        </is>
      </c>
      <c r="F361" s="136" t="n"/>
      <c r="G361" s="1676" t="inlineStr">
        <is>
          <t>x</t>
        </is>
      </c>
      <c r="H361" s="135" t="n"/>
      <c r="I361" s="256" t="inlineStr">
        <is>
          <t>重复获得仙化资格时转化为真黄金卷轴*45</t>
        </is>
      </c>
      <c r="J361" s="135" t="n"/>
      <c r="K361" s="135" t="n"/>
      <c r="L361" s="136" t="n"/>
    </row>
    <row r="362" ht="24" customHeight="1">
      <c r="A362" s="1665" t="inlineStr">
        <is>
          <t>废弃原因：第八期乐斗游记已过时</t>
        </is>
      </c>
      <c r="B362" s="3" t="n"/>
      <c r="C362" s="3" t="n"/>
      <c r="D362" s="3" t="n"/>
      <c r="E362" s="3" t="n"/>
      <c r="F362" s="3" t="n"/>
      <c r="G362" s="3" t="n"/>
      <c r="H362" s="3" t="n"/>
      <c r="I362" s="3" t="n"/>
      <c r="J362" s="3" t="n"/>
      <c r="K362" s="3" t="n"/>
      <c r="L362" s="3" t="n"/>
    </row>
    <row r="363" ht="24" customHeight="1">
      <c r="A363" s="389" t="inlineStr">
        <is>
          <t>等级</t>
        </is>
      </c>
      <c r="B363" s="388" t="inlineStr">
        <is>
          <t>普通乐斗游记/至尊乐斗游记</t>
        </is>
      </c>
      <c r="C363" s="3" t="n"/>
      <c r="D363" s="3" t="n"/>
      <c r="E363" s="389" t="inlineStr">
        <is>
          <t>等级</t>
        </is>
      </c>
      <c r="F363" s="388" t="inlineStr">
        <is>
          <t>普通乐斗游记/至尊乐斗游记</t>
        </is>
      </c>
      <c r="G363" s="3" t="n"/>
      <c r="H363" s="3" t="n"/>
      <c r="I363" s="389" t="inlineStr">
        <is>
          <t>等级</t>
        </is>
      </c>
      <c r="J363" s="388" t="inlineStr">
        <is>
          <t>普通乐斗游记/至尊乐斗游记</t>
        </is>
      </c>
      <c r="K363" s="3" t="n"/>
      <c r="L363" s="3" t="n"/>
    </row>
    <row r="364" ht="24" customHeight="1">
      <c r="A364" s="61" t="inlineStr">
        <is>
          <t xml:space="preserve"> 1 级</t>
        </is>
      </c>
      <c r="B364" s="62" t="inlineStr">
        <is>
          <t>悟性丹*4/玄铁令*2</t>
        </is>
      </c>
      <c r="C364" s="123" t="n"/>
      <c r="D364" s="124" t="n"/>
      <c r="E364" s="61" t="inlineStr">
        <is>
          <t>21级</t>
        </is>
      </c>
      <c r="F364" s="62" t="inlineStr">
        <is>
          <t xml:space="preserve">经验药水*1/淬火结晶*3 </t>
        </is>
      </c>
      <c r="G364" s="123" t="n"/>
      <c r="H364" s="124" t="n"/>
      <c r="I364" s="61" t="inlineStr">
        <is>
          <t>41级</t>
        </is>
      </c>
      <c r="J364" s="62" t="inlineStr">
        <is>
          <t xml:space="preserve">经验药水*1/斗神符*2    </t>
        </is>
      </c>
      <c r="K364" s="123" t="n"/>
      <c r="L364" s="124" t="n"/>
    </row>
    <row r="365" ht="24" customHeight="1">
      <c r="A365" s="85" t="inlineStr">
        <is>
          <t xml:space="preserve"> 2 级</t>
        </is>
      </c>
      <c r="B365" s="86" t="inlineStr">
        <is>
          <t xml:space="preserve">经验药水*1/斗神符*1   </t>
        </is>
      </c>
      <c r="C365" s="129" t="n"/>
      <c r="D365" s="130" t="n"/>
      <c r="E365" s="85" t="inlineStr">
        <is>
          <t>22级</t>
        </is>
      </c>
      <c r="F365" s="86" t="inlineStr">
        <is>
          <t xml:space="preserve">      真体力*1/侠士修身录*6</t>
        </is>
      </c>
      <c r="G365" s="129" t="n"/>
      <c r="H365" s="130" t="n"/>
      <c r="I365" s="85" t="inlineStr">
        <is>
          <t>42级</t>
        </is>
      </c>
      <c r="J365" s="86" t="inlineStr">
        <is>
          <t xml:space="preserve">真体力*1/玄铁令*1 </t>
        </is>
      </c>
      <c r="K365" s="129" t="n"/>
      <c r="L365" s="130" t="n"/>
    </row>
    <row r="366" ht="24" customHeight="1">
      <c r="A366" s="85" t="inlineStr">
        <is>
          <t xml:space="preserve"> 3 级</t>
        </is>
      </c>
      <c r="B366" s="86" t="inlineStr">
        <is>
          <t>黄金卷轴*2/淬火结晶*5</t>
        </is>
      </c>
      <c r="C366" s="129" t="n"/>
      <c r="D366" s="130" t="n"/>
      <c r="E366" s="85" t="inlineStr">
        <is>
          <t>23级</t>
        </is>
      </c>
      <c r="F366" s="86" t="inlineStr">
        <is>
          <t xml:space="preserve">   黄金卷轴*1/补阙粉尘*15  </t>
        </is>
      </c>
      <c r="G366" s="129" t="n"/>
      <c r="H366" s="130" t="n"/>
      <c r="I366" s="85" t="inlineStr">
        <is>
          <t>43级</t>
        </is>
      </c>
      <c r="J366" s="86" t="inlineStr">
        <is>
          <t xml:space="preserve">黄金卷轴*1/还童卷轴*3 </t>
        </is>
      </c>
      <c r="K366" s="129" t="n"/>
      <c r="L366" s="130" t="n"/>
    </row>
    <row r="367" ht="24" customHeight="1">
      <c r="A367" s="85" t="inlineStr">
        <is>
          <t xml:space="preserve"> 4 级</t>
        </is>
      </c>
      <c r="B367" s="86" t="inlineStr">
        <is>
          <t xml:space="preserve">    淬火结晶*2/真黄金卷轴*5</t>
        </is>
      </c>
      <c r="C367" s="129" t="n"/>
      <c r="D367" s="130" t="n"/>
      <c r="E367" s="85" t="inlineStr">
        <is>
          <t>24级</t>
        </is>
      </c>
      <c r="F367" s="86" t="inlineStr">
        <is>
          <t xml:space="preserve">淬火结晶*1/境界丹*10  </t>
        </is>
      </c>
      <c r="G367" s="129" t="n"/>
      <c r="H367" s="130" t="n"/>
      <c r="I367" s="85" t="inlineStr">
        <is>
          <t>44级</t>
        </is>
      </c>
      <c r="J367" s="86" t="inlineStr">
        <is>
          <t xml:space="preserve">四灵魂石*1/修为丹*16   </t>
        </is>
      </c>
      <c r="K367" s="129" t="n"/>
      <c r="L367" s="130" t="n"/>
    </row>
    <row r="368" ht="24" customHeight="1">
      <c r="A368" s="85" t="inlineStr">
        <is>
          <t xml:space="preserve"> 5 级</t>
        </is>
      </c>
      <c r="B368" s="86" t="inlineStr">
        <is>
          <t xml:space="preserve">          玄铁令*2/Ⅴ级万能碎片*1</t>
        </is>
      </c>
      <c r="C368" s="129" t="n"/>
      <c r="D368" s="130" t="n"/>
      <c r="E368" s="85" t="inlineStr">
        <is>
          <t>25级</t>
        </is>
      </c>
      <c r="F368" s="86" t="inlineStr">
        <is>
          <t xml:space="preserve"> 佣兵天赋丹*1/4级剑君魂珠*1</t>
        </is>
      </c>
      <c r="G368" s="129" t="n"/>
      <c r="H368" s="130" t="n"/>
      <c r="I368" s="85" t="inlineStr">
        <is>
          <t>45级</t>
        </is>
      </c>
      <c r="J368" s="86" t="inlineStr">
        <is>
          <t xml:space="preserve">       玄铁令*1/4级帅帅魂珠*1</t>
        </is>
      </c>
      <c r="K368" s="129" t="n"/>
      <c r="L368" s="130" t="n"/>
    </row>
    <row r="369" ht="24" customHeight="1">
      <c r="A369" s="85" t="inlineStr">
        <is>
          <t xml:space="preserve"> 6 级</t>
        </is>
      </c>
      <c r="B369" s="86" t="inlineStr">
        <is>
          <t>传功符*8/玄铁令*2</t>
        </is>
      </c>
      <c r="C369" s="129" t="n"/>
      <c r="D369" s="130" t="n"/>
      <c r="E369" s="85" t="inlineStr">
        <is>
          <t>26级</t>
        </is>
      </c>
      <c r="F369" s="86" t="inlineStr">
        <is>
          <t xml:space="preserve">经验药水*1/斗神符*1    </t>
        </is>
      </c>
      <c r="G369" s="129" t="n"/>
      <c r="H369" s="130" t="n"/>
      <c r="I369" s="85" t="inlineStr">
        <is>
          <t>46级</t>
        </is>
      </c>
      <c r="J369" s="86" t="inlineStr">
        <is>
          <t xml:space="preserve">梅超风碎片*1/还童卷轴*3     </t>
        </is>
      </c>
      <c r="K369" s="129" t="n"/>
      <c r="L369" s="130" t="n"/>
    </row>
    <row r="370" ht="24" customHeight="1">
      <c r="A370" s="85" t="inlineStr">
        <is>
          <t xml:space="preserve"> 7 级</t>
        </is>
      </c>
      <c r="B370" s="86" t="inlineStr">
        <is>
          <t xml:space="preserve">悟性丹*5/斗神符*1 </t>
        </is>
      </c>
      <c r="C370" s="129" t="n"/>
      <c r="D370" s="130" t="n"/>
      <c r="E370" s="85" t="inlineStr">
        <is>
          <t>27级</t>
        </is>
      </c>
      <c r="F370" s="86" t="inlineStr">
        <is>
          <t xml:space="preserve">      真体力*1/侠士修身录*6</t>
        </is>
      </c>
      <c r="G370" s="129" t="n"/>
      <c r="H370" s="130" t="n"/>
      <c r="I370" s="85" t="inlineStr">
        <is>
          <t>47级</t>
        </is>
      </c>
      <c r="J370" s="86" t="inlineStr">
        <is>
          <t xml:space="preserve">3级帅帅魂珠*1/源质合金*6       </t>
        </is>
      </c>
      <c r="K370" s="129" t="n"/>
      <c r="L370" s="130" t="n"/>
    </row>
    <row r="371" ht="24" customHeight="1">
      <c r="A371" s="85" t="inlineStr">
        <is>
          <t xml:space="preserve"> 8 级</t>
        </is>
      </c>
      <c r="B371" s="86" t="inlineStr">
        <is>
          <t>黄金卷轴*2/淬火结晶*4</t>
        </is>
      </c>
      <c r="C371" s="129" t="n"/>
      <c r="D371" s="130" t="n"/>
      <c r="E371" s="85" t="inlineStr">
        <is>
          <t>28级</t>
        </is>
      </c>
      <c r="F371" s="86" t="inlineStr">
        <is>
          <t xml:space="preserve">  黄金卷轴*1/真黄金卷轴*6</t>
        </is>
      </c>
      <c r="G371" s="129" t="n"/>
      <c r="H371" s="130" t="n"/>
      <c r="I371" s="85" t="inlineStr">
        <is>
          <t>48级</t>
        </is>
      </c>
      <c r="J371" s="86" t="inlineStr">
        <is>
          <t xml:space="preserve"> 黄金卷轴*1/元婴飞仙果*6</t>
        </is>
      </c>
      <c r="K371" s="129" t="n"/>
      <c r="L371" s="130" t="n"/>
    </row>
    <row r="372" ht="24" customHeight="1">
      <c r="A372" s="85" t="inlineStr">
        <is>
          <t xml:space="preserve"> 9 级</t>
        </is>
      </c>
      <c r="B372" s="86" t="inlineStr">
        <is>
          <t xml:space="preserve">       问道石*2/真黄金卷轴*5</t>
        </is>
      </c>
      <c r="C372" s="129" t="n"/>
      <c r="D372" s="130" t="n"/>
      <c r="E372" s="85" t="inlineStr">
        <is>
          <t>29级</t>
        </is>
      </c>
      <c r="F372" s="86" t="inlineStr">
        <is>
          <t xml:space="preserve">奥秘元素*1/境界丹*11   </t>
        </is>
      </c>
      <c r="G372" s="129" t="n"/>
      <c r="H372" s="130" t="n"/>
      <c r="I372" s="85" t="inlineStr">
        <is>
          <t>49级</t>
        </is>
      </c>
      <c r="J372" s="86" t="inlineStr">
        <is>
          <t xml:space="preserve">   还童卷轴*2/佣兵天赋丹*8  </t>
        </is>
      </c>
      <c r="K372" s="129" t="n"/>
      <c r="L372" s="130" t="n"/>
    </row>
    <row r="373" ht="24" customHeight="1">
      <c r="A373" s="85" t="inlineStr">
        <is>
          <t>10级</t>
        </is>
      </c>
      <c r="B373" s="86" t="inlineStr">
        <is>
          <t xml:space="preserve">  零经验药水*1/4级帅帅魂珠*1</t>
        </is>
      </c>
      <c r="C373" s="129" t="n"/>
      <c r="D373" s="130" t="n"/>
      <c r="E373" s="85" t="inlineStr">
        <is>
          <t>30级</t>
        </is>
      </c>
      <c r="F373" s="86" t="inlineStr">
        <is>
          <t xml:space="preserve">  淬火结晶*1/碧海制作书*1</t>
        </is>
      </c>
      <c r="G373" s="129" t="n"/>
      <c r="H373" s="130" t="n"/>
      <c r="I373" s="85" t="inlineStr">
        <is>
          <t>50级</t>
        </is>
      </c>
      <c r="J373" s="86" t="inlineStr">
        <is>
          <t xml:space="preserve">       玄铁令*1/Ⅴ级万能碎片*1</t>
        </is>
      </c>
      <c r="K373" s="129" t="n"/>
      <c r="L373" s="130" t="n"/>
    </row>
    <row r="374" ht="24" customHeight="1">
      <c r="A374" s="85" t="inlineStr">
        <is>
          <t>11级</t>
        </is>
      </c>
      <c r="B374" s="86" t="inlineStr">
        <is>
          <t>修为丹*1/玄铁令*1</t>
        </is>
      </c>
      <c r="C374" s="129" t="n"/>
      <c r="D374" s="130" t="n"/>
      <c r="E374" s="85" t="inlineStr">
        <is>
          <t>31级</t>
        </is>
      </c>
      <c r="F374" s="86" t="inlineStr">
        <is>
          <t xml:space="preserve">3级月璇魂珠*1/斗神符*1          </t>
        </is>
      </c>
      <c r="G374" s="129" t="n"/>
      <c r="H374" s="130" t="n"/>
      <c r="I374" s="85" t="inlineStr">
        <is>
          <t>51级</t>
        </is>
      </c>
      <c r="J374" s="86" t="inlineStr">
        <is>
          <t>传功符*9/还童天书*2</t>
        </is>
      </c>
      <c r="K374" s="129" t="n"/>
      <c r="L374" s="130" t="n"/>
    </row>
    <row r="375" ht="24" customHeight="1">
      <c r="A375" s="85" t="inlineStr">
        <is>
          <t>12级</t>
        </is>
      </c>
      <c r="B375" s="86" t="inlineStr">
        <is>
          <t xml:space="preserve">经验药水*1/斗神符*2   </t>
        </is>
      </c>
      <c r="C375" s="129" t="n"/>
      <c r="D375" s="130" t="n"/>
      <c r="E375" s="85" t="inlineStr">
        <is>
          <t>32级</t>
        </is>
      </c>
      <c r="F375" s="86" t="inlineStr">
        <is>
          <t xml:space="preserve">     真体力*1/侠士修身录*6</t>
        </is>
      </c>
      <c r="G375" s="129" t="n"/>
      <c r="H375" s="130" t="n"/>
      <c r="I375" s="85" t="inlineStr">
        <is>
          <t>52级</t>
        </is>
      </c>
      <c r="J375" s="86" t="inlineStr">
        <is>
          <t>真体力*1/淬火结晶*5</t>
        </is>
      </c>
      <c r="K375" s="129" t="n"/>
      <c r="L375" s="130" t="n"/>
    </row>
    <row r="376" ht="24" customHeight="1">
      <c r="A376" s="85" t="inlineStr">
        <is>
          <t>13级</t>
        </is>
      </c>
      <c r="B376" s="86" t="inlineStr">
        <is>
          <t>黄金卷轴*1/淬火结晶*4</t>
        </is>
      </c>
      <c r="C376" s="129" t="n"/>
      <c r="D376" s="130" t="n"/>
      <c r="E376" s="85" t="inlineStr">
        <is>
          <t>33级</t>
        </is>
      </c>
      <c r="F376" s="86" t="inlineStr">
        <is>
          <t xml:space="preserve">  黄金卷轴*1/真黄金卷轴*7</t>
        </is>
      </c>
      <c r="G376" s="129" t="n"/>
      <c r="H376" s="130" t="n"/>
      <c r="I376" s="85" t="inlineStr">
        <is>
          <t>53级</t>
        </is>
      </c>
      <c r="J376" s="86" t="inlineStr">
        <is>
          <t>黄金卷轴*1/元婴飞仙果*6</t>
        </is>
      </c>
      <c r="K376" s="129" t="n"/>
      <c r="L376" s="130" t="n"/>
    </row>
    <row r="377" ht="24" customHeight="1">
      <c r="A377" s="85" t="inlineStr">
        <is>
          <t>14级</t>
        </is>
      </c>
      <c r="B377" s="86" t="inlineStr">
        <is>
          <t xml:space="preserve">      问道石*2/真黄金卷轴*5</t>
        </is>
      </c>
      <c r="C377" s="129" t="n"/>
      <c r="D377" s="130" t="n"/>
      <c r="E377" s="85" t="inlineStr">
        <is>
          <t>34级</t>
        </is>
      </c>
      <c r="F377" s="86" t="inlineStr">
        <is>
          <t xml:space="preserve">奥秘元素*2/境界丹*11   </t>
        </is>
      </c>
      <c r="G377" s="129" t="n"/>
      <c r="H377" s="130" t="n"/>
      <c r="I377" s="85" t="inlineStr">
        <is>
          <t>54级</t>
        </is>
      </c>
      <c r="J377" s="86" t="inlineStr">
        <is>
          <t xml:space="preserve">  还童卷轴*2/佣兵天赋丹*8  </t>
        </is>
      </c>
      <c r="K377" s="129" t="n"/>
      <c r="L377" s="130" t="n"/>
    </row>
    <row r="378" ht="24" customHeight="1">
      <c r="A378" s="85" t="inlineStr">
        <is>
          <t>15级</t>
        </is>
      </c>
      <c r="B378" s="86" t="inlineStr">
        <is>
          <t xml:space="preserve">       还童天书*1/Ⅴ级万能碎片*1</t>
        </is>
      </c>
      <c r="C378" s="129" t="n"/>
      <c r="D378" s="130" t="n"/>
      <c r="E378" s="85" t="inlineStr">
        <is>
          <t>35级</t>
        </is>
      </c>
      <c r="F378" s="86" t="inlineStr">
        <is>
          <t xml:space="preserve"> 佣兵天赋丹*1/Ⅴ级万能碎片*1</t>
        </is>
      </c>
      <c r="G378" s="129" t="n"/>
      <c r="H378" s="130" t="n"/>
      <c r="I378" s="85" t="inlineStr">
        <is>
          <t>55级</t>
        </is>
      </c>
      <c r="J378" s="86" t="inlineStr">
        <is>
          <t xml:space="preserve">     斗神符*1/4级月璇魂珠*1</t>
        </is>
      </c>
      <c r="K378" s="129" t="n"/>
      <c r="L378" s="130" t="n"/>
    </row>
    <row r="379" ht="24" customHeight="1">
      <c r="A379" s="85" t="inlineStr">
        <is>
          <t>16级</t>
        </is>
      </c>
      <c r="B379" s="86" t="inlineStr">
        <is>
          <t>修为丹*1/玄铁令*1</t>
        </is>
      </c>
      <c r="C379" s="129" t="n"/>
      <c r="D379" s="130" t="n"/>
      <c r="E379" s="85" t="inlineStr">
        <is>
          <t>36级</t>
        </is>
      </c>
      <c r="F379" s="86" t="inlineStr">
        <is>
          <t xml:space="preserve"> 经验药水*1/梅超风碎片*1</t>
        </is>
      </c>
      <c r="G379" s="129" t="n"/>
      <c r="H379" s="130" t="n"/>
      <c r="I379" s="85" t="inlineStr">
        <is>
          <t>56级</t>
        </is>
      </c>
      <c r="J379" s="86" t="inlineStr">
        <is>
          <t xml:space="preserve">4级剑君魂珠*1/还童天书*2         </t>
        </is>
      </c>
      <c r="K379" s="129" t="n"/>
      <c r="L379" s="130" t="n"/>
    </row>
    <row r="380" ht="24" customHeight="1">
      <c r="A380" s="85" t="inlineStr">
        <is>
          <t>17级</t>
        </is>
      </c>
      <c r="B380" s="86" t="inlineStr">
        <is>
          <t xml:space="preserve">   3级帅帅魂珠*1/佣兵年兽大人*10</t>
        </is>
      </c>
      <c r="C380" s="129" t="n"/>
      <c r="D380" s="130" t="n"/>
      <c r="E380" s="85" t="inlineStr">
        <is>
          <t>37级</t>
        </is>
      </c>
      <c r="F380" s="86" t="inlineStr">
        <is>
          <t xml:space="preserve">真体力*1/玄铁令*1   </t>
        </is>
      </c>
      <c r="G380" s="129" t="n"/>
      <c r="H380" s="130" t="n"/>
      <c r="I380" s="85" t="inlineStr">
        <is>
          <t>57级</t>
        </is>
      </c>
      <c r="J380" s="86" t="inlineStr">
        <is>
          <t xml:space="preserve">真体力*1/淬火结晶*6 </t>
        </is>
      </c>
      <c r="K380" s="129" t="n"/>
      <c r="L380" s="130" t="n"/>
    </row>
    <row r="381" ht="24" customHeight="1">
      <c r="A381" s="85" t="inlineStr">
        <is>
          <t>18级</t>
        </is>
      </c>
      <c r="B381" s="86" t="inlineStr">
        <is>
          <t>黄金卷轴*1/淬火结晶*4</t>
        </is>
      </c>
      <c r="C381" s="129" t="n"/>
      <c r="D381" s="130" t="n"/>
      <c r="E381" s="85" t="inlineStr">
        <is>
          <t>38级</t>
        </is>
      </c>
      <c r="F381" s="86" t="inlineStr">
        <is>
          <t xml:space="preserve">      黄金卷轴*1/宣花制作书*1      </t>
        </is>
      </c>
      <c r="G381" s="129" t="n"/>
      <c r="H381" s="130" t="n"/>
      <c r="I381" s="85" t="inlineStr">
        <is>
          <t>58级</t>
        </is>
      </c>
      <c r="J381" s="86" t="inlineStr">
        <is>
          <t xml:space="preserve">黄金卷轴*1/元婴飞仙果*6 </t>
        </is>
      </c>
      <c r="K381" s="129" t="n"/>
      <c r="L381" s="130" t="n"/>
    </row>
    <row r="382" ht="24" customHeight="1">
      <c r="A382" s="85" t="inlineStr">
        <is>
          <t>19级</t>
        </is>
      </c>
      <c r="B382" s="86" t="inlineStr">
        <is>
          <t xml:space="preserve">       问道石*1/真黄金卷轴*6</t>
        </is>
      </c>
      <c r="C382" s="129" t="n"/>
      <c r="D382" s="130" t="n"/>
      <c r="E382" s="85" t="inlineStr">
        <is>
          <t>39级</t>
        </is>
      </c>
      <c r="F382" s="86" t="inlineStr">
        <is>
          <t xml:space="preserve">四灵魂石*1/修为丹*10     </t>
        </is>
      </c>
      <c r="G382" s="129" t="n"/>
      <c r="H382" s="130" t="n"/>
      <c r="I382" s="85" t="inlineStr">
        <is>
          <t>59级</t>
        </is>
      </c>
      <c r="J382" s="86" t="inlineStr">
        <is>
          <t xml:space="preserve"> 还童卷轴*2/佣兵天赋丹*11</t>
        </is>
      </c>
      <c r="K382" s="129" t="n"/>
      <c r="L382" s="130" t="n"/>
    </row>
    <row r="383" ht="24" customHeight="1">
      <c r="A383" s="256" t="inlineStr">
        <is>
          <t>20级</t>
        </is>
      </c>
      <c r="B383" s="139" t="inlineStr">
        <is>
          <t xml:space="preserve">淬火结晶*1/传功符*88 </t>
        </is>
      </c>
      <c r="C383" s="135" t="n"/>
      <c r="D383" s="136" t="n"/>
      <c r="E383" s="256" t="inlineStr">
        <is>
          <t>40级</t>
        </is>
      </c>
      <c r="F383" s="139" t="inlineStr">
        <is>
          <t xml:space="preserve">   淬火结晶*1/Ⅴ级万能碎片*1</t>
        </is>
      </c>
      <c r="G383" s="135" t="n"/>
      <c r="H383" s="136" t="n"/>
      <c r="I383" s="256" t="inlineStr">
        <is>
          <t>60级</t>
        </is>
      </c>
      <c r="J383" s="139" t="inlineStr">
        <is>
          <t xml:space="preserve">Ⅴ级万能碎片*1/斗神剑仙化              </t>
        </is>
      </c>
      <c r="K383" s="135" t="n"/>
      <c r="L383" s="136" t="n"/>
    </row>
    <row r="384" ht="24" customHeight="1">
      <c r="A384" s="118" t="inlineStr">
        <is>
          <t>第八期普通乐斗游记奖励汇总</t>
        </is>
      </c>
      <c r="B384" s="3" t="n"/>
      <c r="C384" s="3" t="n"/>
      <c r="D384" s="4" t="n"/>
      <c r="E384" s="227" t="inlineStr">
        <is>
          <t>第八期至尊乐斗游记奖励汇总</t>
        </is>
      </c>
      <c r="F384" s="56" t="n"/>
      <c r="G384" s="56" t="n"/>
      <c r="H384" s="203" t="n"/>
      <c r="I384" s="227" t="inlineStr">
        <is>
          <t>积分获取</t>
        </is>
      </c>
      <c r="J384" s="203" t="n"/>
      <c r="K384" s="227" t="inlineStr">
        <is>
          <t>推荐方案</t>
        </is>
      </c>
      <c r="L384" s="203" t="n"/>
    </row>
    <row r="385" ht="24" customHeight="1">
      <c r="A385" s="1687" t="inlineStr">
        <is>
          <t>传功符* N</t>
        </is>
      </c>
      <c r="B385" s="124" t="n"/>
      <c r="C385" s="1688" t="inlineStr">
        <is>
          <t>3级魂珠*  3</t>
        </is>
      </c>
      <c r="D385" s="124" t="n"/>
      <c r="E385" s="1682" t="inlineStr">
        <is>
          <t>玄铁令*  8</t>
        </is>
      </c>
      <c r="F385" s="320" t="n"/>
      <c r="G385" s="1678" t="inlineStr">
        <is>
          <t>传功符*88</t>
        </is>
      </c>
      <c r="H385" s="320" t="n"/>
      <c r="I385" s="319" t="inlineStr">
        <is>
          <t xml:space="preserve">  活动持续</t>
        </is>
      </c>
      <c r="J385" s="74" t="inlineStr">
        <is>
          <t>36天</t>
        </is>
      </c>
      <c r="K385" s="1671" t="inlineStr">
        <is>
          <t>白嫖：每日活跃80，29天方可达到满级，多余积分可兑换传功符*156</t>
        </is>
      </c>
      <c r="L385" s="504" t="n"/>
    </row>
    <row r="386" ht="24" customHeight="1">
      <c r="A386" s="1672" t="inlineStr">
        <is>
          <t>斗神符*  1</t>
        </is>
      </c>
      <c r="B386" s="130" t="n"/>
      <c r="C386" s="1582" t="inlineStr">
        <is>
          <t>4级魂珠*  1</t>
        </is>
      </c>
      <c r="D386" s="130" t="n"/>
      <c r="E386" s="1683" t="inlineStr">
        <is>
          <t>斗神符*  8</t>
        </is>
      </c>
      <c r="F386" s="130" t="n"/>
      <c r="G386" s="1582" t="inlineStr">
        <is>
          <t>4级魂珠*  4</t>
        </is>
      </c>
      <c r="H386" s="130" t="n"/>
      <c r="I386" s="85" t="inlineStr">
        <is>
          <t xml:space="preserve">  20活跃度</t>
        </is>
      </c>
      <c r="J386" s="86" t="inlineStr">
        <is>
          <t>6积分</t>
        </is>
      </c>
      <c r="K386" s="534" t="n"/>
      <c r="L386" s="504" t="n"/>
    </row>
    <row r="387" ht="24" customHeight="1">
      <c r="A387" s="1672" t="inlineStr">
        <is>
          <t>玄铁令*  4</t>
        </is>
      </c>
      <c r="B387" s="130" t="n"/>
      <c r="C387" s="1582" t="inlineStr">
        <is>
          <t>奥秘元素*  3</t>
        </is>
      </c>
      <c r="D387" s="130" t="n"/>
      <c r="E387" s="1683" t="inlineStr">
        <is>
          <t>境界丹*32</t>
        </is>
      </c>
      <c r="F387" s="130" t="n"/>
      <c r="G387" s="1582" t="inlineStr">
        <is>
          <t>斗神剑仙化*  1</t>
        </is>
      </c>
      <c r="H387" s="130" t="n"/>
      <c r="I387" s="85" t="inlineStr">
        <is>
          <t xml:space="preserve">  50活跃度</t>
        </is>
      </c>
      <c r="J387" s="86" t="inlineStr">
        <is>
          <t>7积分</t>
        </is>
      </c>
      <c r="K387" s="535" t="n"/>
      <c r="L387" s="320" t="n"/>
    </row>
    <row r="388" ht="24" customHeight="1">
      <c r="A388" s="1672" t="inlineStr">
        <is>
          <t>修为丹*  2</t>
        </is>
      </c>
      <c r="B388" s="130" t="n"/>
      <c r="C388" s="1582" t="inlineStr">
        <is>
          <t>经验药水*  6</t>
        </is>
      </c>
      <c r="D388" s="130" t="n"/>
      <c r="E388" s="1683" t="inlineStr">
        <is>
          <t>修为丹*26</t>
        </is>
      </c>
      <c r="F388" s="130" t="n"/>
      <c r="G388" s="1582" t="inlineStr">
        <is>
          <t>碧海制作书*  1</t>
        </is>
      </c>
      <c r="H388" s="130" t="n"/>
      <c r="I388" s="85" t="inlineStr">
        <is>
          <t xml:space="preserve">  80活跃度</t>
        </is>
      </c>
      <c r="J388" s="86" t="inlineStr">
        <is>
          <t>8积分</t>
        </is>
      </c>
      <c r="K388" s="748" t="inlineStr">
        <is>
          <t>低氪：平常活跃80，遇返利充8天5鹅币，多余积分可兑换传功符*292</t>
        </is>
      </c>
      <c r="L388" s="410" t="n"/>
    </row>
    <row r="389" ht="24" customHeight="1">
      <c r="A389" s="1672" t="inlineStr">
        <is>
          <t>问道石*  5</t>
        </is>
      </c>
      <c r="B389" s="130" t="n"/>
      <c r="C389" s="1582" t="inlineStr">
        <is>
          <t>黄金卷轴*14</t>
        </is>
      </c>
      <c r="D389" s="130" t="n"/>
      <c r="E389" s="1683" t="inlineStr">
        <is>
          <t>还童卷轴*  6</t>
        </is>
      </c>
      <c r="F389" s="130" t="n"/>
      <c r="G389" s="1582" t="inlineStr">
        <is>
          <t>宣花制作书*  1</t>
        </is>
      </c>
      <c r="H389" s="130" t="n"/>
      <c r="I389" s="85" t="inlineStr">
        <is>
          <t>115活跃度</t>
        </is>
      </c>
      <c r="J389" s="86" t="inlineStr">
        <is>
          <t>9积分</t>
        </is>
      </c>
      <c r="K389" s="534" t="n"/>
      <c r="L389" s="504" t="n"/>
    </row>
    <row r="390" ht="24" customHeight="1">
      <c r="A390" s="1672" t="inlineStr">
        <is>
          <t>真体力*  7</t>
        </is>
      </c>
      <c r="B390" s="130" t="n"/>
      <c r="C390" s="1582" t="inlineStr">
        <is>
          <t>四灵魂石*  2</t>
        </is>
      </c>
      <c r="D390" s="130" t="n"/>
      <c r="E390" s="1683" t="inlineStr">
        <is>
          <t>还童天书*  4</t>
        </is>
      </c>
      <c r="F390" s="130" t="n"/>
      <c r="G390" s="1582" t="inlineStr">
        <is>
          <t>元婴飞仙果*18</t>
        </is>
      </c>
      <c r="H390" s="130" t="n"/>
      <c r="I390" s="85" t="inlineStr">
        <is>
          <t>消耗3鹅币</t>
        </is>
      </c>
      <c r="J390" s="86" t="inlineStr">
        <is>
          <t>8积分</t>
        </is>
      </c>
      <c r="K390" s="535" t="n"/>
      <c r="L390" s="320" t="n"/>
    </row>
    <row r="391" ht="24" customHeight="1">
      <c r="A391" s="1672" t="inlineStr">
        <is>
          <t>悟性丹*  9</t>
        </is>
      </c>
      <c r="B391" s="130" t="n"/>
      <c r="C391" s="1582" t="inlineStr">
        <is>
          <t>梅超风碎片*  1</t>
        </is>
      </c>
      <c r="D391" s="130" t="n"/>
      <c r="E391" s="1683" t="inlineStr">
        <is>
          <t>淬火结晶*31</t>
        </is>
      </c>
      <c r="F391" s="130" t="n"/>
      <c r="G391" s="1582" t="inlineStr">
        <is>
          <t>侠士修身录*18</t>
        </is>
      </c>
      <c r="H391" s="130" t="n"/>
      <c r="I391" s="85" t="inlineStr">
        <is>
          <t>购买宝箱</t>
        </is>
      </c>
      <c r="J391" s="86" t="inlineStr">
        <is>
          <t>300斗豆</t>
        </is>
      </c>
      <c r="K391" s="748" t="inlineStr">
        <is>
          <t>极限：宝箱每日购满30个，外加任务积分全拿，每日可得190分左右，4天内可满级</t>
        </is>
      </c>
      <c r="L391" s="410" t="n"/>
    </row>
    <row r="392" ht="24" customHeight="1">
      <c r="A392" s="1672" t="inlineStr">
        <is>
          <t>还童天书*  1</t>
        </is>
      </c>
      <c r="B392" s="130" t="n"/>
      <c r="C392" s="1582" t="inlineStr">
        <is>
          <t>佣兵天赋丹*  2</t>
        </is>
      </c>
      <c r="D392" s="130" t="n"/>
      <c r="E392" s="1683" t="inlineStr">
        <is>
          <t>补阙粉尘*15</t>
        </is>
      </c>
      <c r="F392" s="130" t="n"/>
      <c r="G392" s="1582" t="inlineStr">
        <is>
          <t>佣兵天赋丹*27</t>
        </is>
      </c>
      <c r="H392" s="130" t="n"/>
      <c r="I392" s="85" t="inlineStr">
        <is>
          <t>每日限购</t>
        </is>
      </c>
      <c r="J392" s="86" t="inlineStr">
        <is>
          <t>30个</t>
        </is>
      </c>
      <c r="K392" s="534" t="n"/>
      <c r="L392" s="504" t="n"/>
    </row>
    <row r="393" ht="24" customHeight="1">
      <c r="A393" s="1672" t="inlineStr">
        <is>
          <t>还童卷轴*  6</t>
        </is>
      </c>
      <c r="B393" s="130" t="n"/>
      <c r="C393" s="1582" t="inlineStr">
        <is>
          <t>零经验药水*  1</t>
        </is>
      </c>
      <c r="D393" s="130" t="n"/>
      <c r="E393" s="1683" t="inlineStr">
        <is>
          <t>源质合金*  6</t>
        </is>
      </c>
      <c r="F393" s="130" t="n"/>
      <c r="G393" s="1582" t="inlineStr">
        <is>
          <t>佣兵年兽大人*10</t>
        </is>
      </c>
      <c r="H393" s="130" t="n"/>
      <c r="I393" s="85" t="inlineStr">
        <is>
          <t>宝箱积分</t>
        </is>
      </c>
      <c r="J393" s="86" t="inlineStr">
        <is>
          <t>约5积分</t>
        </is>
      </c>
      <c r="K393" s="534" t="n"/>
      <c r="L393" s="504" t="n"/>
    </row>
    <row r="394" ht="24" customHeight="1">
      <c r="A394" s="1672" t="inlineStr">
        <is>
          <t>淬火结晶*  6</t>
        </is>
      </c>
      <c r="B394" s="130" t="n"/>
      <c r="C394" s="1582" t="inlineStr">
        <is>
          <t>Ⅴ级万能碎片*  1</t>
        </is>
      </c>
      <c r="D394" s="130" t="n"/>
      <c r="E394" s="1683" t="inlineStr">
        <is>
          <t>梅超风碎片*  1</t>
        </is>
      </c>
      <c r="F394" s="130" t="n"/>
      <c r="G394" s="1582" t="inlineStr">
        <is>
          <t>Ⅴ级万能碎片*  5</t>
        </is>
      </c>
      <c r="H394" s="130" t="n"/>
      <c r="I394" s="85" t="inlineStr">
        <is>
          <t>解锁至尊</t>
        </is>
      </c>
      <c r="J394" s="86" t="inlineStr">
        <is>
          <t>68鹅币</t>
        </is>
      </c>
      <c r="K394" s="535" t="n"/>
      <c r="L394" s="320" t="n"/>
    </row>
    <row r="395" ht="24" customHeight="1">
      <c r="A395" s="1690" t="inlineStr">
        <is>
          <t>x</t>
        </is>
      </c>
      <c r="B395" s="136" t="n"/>
      <c r="C395" s="1691" t="inlineStr">
        <is>
          <t>x</t>
        </is>
      </c>
      <c r="D395" s="136" t="n"/>
      <c r="E395" s="1686" t="inlineStr">
        <is>
          <t>真黄金卷轴*34</t>
        </is>
      </c>
      <c r="F395" s="136" t="n"/>
      <c r="G395" s="1676" t="inlineStr">
        <is>
          <t>x</t>
        </is>
      </c>
      <c r="H395" s="135" t="n"/>
      <c r="I395" s="256" t="inlineStr">
        <is>
          <t>至尊游记解锁不计入鹅币消耗任务</t>
        </is>
      </c>
      <c r="J395" s="135" t="n"/>
      <c r="K395" s="135" t="n"/>
      <c r="L395" s="136" t="n"/>
    </row>
    <row r="396" ht="24" customHeight="1">
      <c r="A396" s="1665" t="inlineStr">
        <is>
          <t>废弃原因：第九期乐斗游记已过时</t>
        </is>
      </c>
      <c r="B396" s="3" t="n"/>
      <c r="C396" s="3" t="n"/>
      <c r="D396" s="3" t="n"/>
      <c r="E396" s="3" t="n"/>
      <c r="F396" s="3" t="n"/>
      <c r="G396" s="3" t="n"/>
      <c r="H396" s="3" t="n"/>
      <c r="I396" s="3" t="n"/>
      <c r="J396" s="3" t="n"/>
      <c r="K396" s="3" t="n"/>
      <c r="L396" s="3" t="n"/>
    </row>
    <row r="397" ht="24" customHeight="1">
      <c r="A397" s="58" t="inlineStr">
        <is>
          <t>等级</t>
        </is>
      </c>
      <c r="B397" s="1335" t="inlineStr">
        <is>
          <t>普通乐斗游记/至尊乐斗游记</t>
        </is>
      </c>
      <c r="C397" s="59" t="n"/>
      <c r="D397" s="303" t="n"/>
      <c r="E397" s="58" t="inlineStr">
        <is>
          <t>等级</t>
        </is>
      </c>
      <c r="F397" s="1335" t="inlineStr">
        <is>
          <t>普通乐斗游记/至尊乐斗游记</t>
        </is>
      </c>
      <c r="G397" s="59" t="n"/>
      <c r="H397" s="303" t="n"/>
      <c r="I397" s="58" t="inlineStr">
        <is>
          <t>等级</t>
        </is>
      </c>
      <c r="J397" s="1335" t="inlineStr">
        <is>
          <t>普通乐斗游记/至尊乐斗游记</t>
        </is>
      </c>
      <c r="K397" s="59" t="n"/>
      <c r="L397" s="303" t="n"/>
    </row>
    <row r="398" ht="24" customHeight="1">
      <c r="A398" s="61" t="inlineStr">
        <is>
          <t xml:space="preserve"> 1 级</t>
        </is>
      </c>
      <c r="B398" s="62" t="inlineStr">
        <is>
          <t>悟性丹*4/玄铁令*2</t>
        </is>
      </c>
      <c r="C398" s="123" t="n"/>
      <c r="D398" s="124" t="n"/>
      <c r="E398" s="61" t="inlineStr">
        <is>
          <t>21级</t>
        </is>
      </c>
      <c r="F398" s="62" t="inlineStr">
        <is>
          <t xml:space="preserve">经验药水*1/淬火结晶*3 </t>
        </is>
      </c>
      <c r="G398" s="123" t="n"/>
      <c r="H398" s="124" t="n"/>
      <c r="I398" s="61" t="inlineStr">
        <is>
          <t>41级</t>
        </is>
      </c>
      <c r="J398" s="62" t="inlineStr">
        <is>
          <t xml:space="preserve">经验药水*1/斗神符*2    </t>
        </is>
      </c>
      <c r="K398" s="123" t="n"/>
      <c r="L398" s="124" t="n"/>
    </row>
    <row r="399" ht="24" customHeight="1">
      <c r="A399" s="85" t="inlineStr">
        <is>
          <t xml:space="preserve"> 2 级</t>
        </is>
      </c>
      <c r="B399" s="86" t="inlineStr">
        <is>
          <t xml:space="preserve">经验药水*1/斗神符*1   </t>
        </is>
      </c>
      <c r="C399" s="129" t="n"/>
      <c r="D399" s="130" t="n"/>
      <c r="E399" s="85" t="inlineStr">
        <is>
          <t>22级</t>
        </is>
      </c>
      <c r="F399" s="86" t="inlineStr">
        <is>
          <t xml:space="preserve">      真体力*1/侠士修身录*6</t>
        </is>
      </c>
      <c r="G399" s="129" t="n"/>
      <c r="H399" s="130" t="n"/>
      <c r="I399" s="85" t="inlineStr">
        <is>
          <t>42级</t>
        </is>
      </c>
      <c r="J399" s="86" t="inlineStr">
        <is>
          <t xml:space="preserve">真体力*1/玄铁令*1 </t>
        </is>
      </c>
      <c r="K399" s="129" t="n"/>
      <c r="L399" s="130" t="n"/>
    </row>
    <row r="400" ht="24" customHeight="1">
      <c r="A400" s="85" t="inlineStr">
        <is>
          <t xml:space="preserve"> 3 级</t>
        </is>
      </c>
      <c r="B400" s="86" t="inlineStr">
        <is>
          <t>黄金卷轴*2/淬火结晶*5</t>
        </is>
      </c>
      <c r="C400" s="129" t="n"/>
      <c r="D400" s="130" t="n"/>
      <c r="E400" s="85" t="inlineStr">
        <is>
          <t>23级</t>
        </is>
      </c>
      <c r="F400" s="86" t="inlineStr">
        <is>
          <t xml:space="preserve">   黄金卷轴*1/补阙粉尘*15  </t>
        </is>
      </c>
      <c r="G400" s="129" t="n"/>
      <c r="H400" s="130" t="n"/>
      <c r="I400" s="85" t="inlineStr">
        <is>
          <t>43级</t>
        </is>
      </c>
      <c r="J400" s="86" t="inlineStr">
        <is>
          <t xml:space="preserve">黄金卷轴*1/还童卷轴*3 </t>
        </is>
      </c>
      <c r="K400" s="129" t="n"/>
      <c r="L400" s="130" t="n"/>
    </row>
    <row r="401" ht="24" customHeight="1">
      <c r="A401" s="85" t="inlineStr">
        <is>
          <t xml:space="preserve"> 4 级</t>
        </is>
      </c>
      <c r="B401" s="86" t="inlineStr">
        <is>
          <t xml:space="preserve">    淬火结晶*2/真黄金卷轴*5</t>
        </is>
      </c>
      <c r="C401" s="129" t="n"/>
      <c r="D401" s="130" t="n"/>
      <c r="E401" s="85" t="inlineStr">
        <is>
          <t>24级</t>
        </is>
      </c>
      <c r="F401" s="86" t="inlineStr">
        <is>
          <t xml:space="preserve">淬火结晶*1/境界丹*10  </t>
        </is>
      </c>
      <c r="G401" s="129" t="n"/>
      <c r="H401" s="130" t="n"/>
      <c r="I401" s="85" t="inlineStr">
        <is>
          <t>44级</t>
        </is>
      </c>
      <c r="J401" s="86" t="inlineStr">
        <is>
          <t xml:space="preserve">四灵魂石*1/修为丹*16   </t>
        </is>
      </c>
      <c r="K401" s="129" t="n"/>
      <c r="L401" s="130" t="n"/>
    </row>
    <row r="402" ht="24" customHeight="1">
      <c r="A402" s="85" t="inlineStr">
        <is>
          <t xml:space="preserve"> 5 级</t>
        </is>
      </c>
      <c r="B402" s="86" t="inlineStr">
        <is>
          <t xml:space="preserve">          玄铁令*2/Ⅴ级万能碎片*1</t>
        </is>
      </c>
      <c r="C402" s="129" t="n"/>
      <c r="D402" s="130" t="n"/>
      <c r="E402" s="85" t="inlineStr">
        <is>
          <t>25级</t>
        </is>
      </c>
      <c r="F402" s="86" t="inlineStr">
        <is>
          <t xml:space="preserve"> 佣兵天赋丹*1/4级教主魂珠*1</t>
        </is>
      </c>
      <c r="G402" s="129" t="n"/>
      <c r="H402" s="130" t="n"/>
      <c r="I402" s="85" t="inlineStr">
        <is>
          <t>45级</t>
        </is>
      </c>
      <c r="J402" s="86" t="inlineStr">
        <is>
          <t xml:space="preserve">       玄铁令*1/4级帅帅魂珠*1</t>
        </is>
      </c>
      <c r="K402" s="129" t="n"/>
      <c r="L402" s="130" t="n"/>
    </row>
    <row r="403" ht="24" customHeight="1">
      <c r="A403" s="85" t="inlineStr">
        <is>
          <t xml:space="preserve"> 6 级</t>
        </is>
      </c>
      <c r="B403" s="86" t="inlineStr">
        <is>
          <t>传功符*8/玄铁令*2</t>
        </is>
      </c>
      <c r="C403" s="129" t="n"/>
      <c r="D403" s="130" t="n"/>
      <c r="E403" s="85" t="inlineStr">
        <is>
          <t>26级</t>
        </is>
      </c>
      <c r="F403" s="86" t="inlineStr">
        <is>
          <t xml:space="preserve">经验药水*1/斗神符*1    </t>
        </is>
      </c>
      <c r="G403" s="129" t="n"/>
      <c r="H403" s="130" t="n"/>
      <c r="I403" s="85" t="inlineStr">
        <is>
          <t>46级</t>
        </is>
      </c>
      <c r="J403" s="86" t="inlineStr">
        <is>
          <t xml:space="preserve">梅超风碎片*1/还童卷轴*3     </t>
        </is>
      </c>
      <c r="K403" s="129" t="n"/>
      <c r="L403" s="130" t="n"/>
    </row>
    <row r="404" ht="24" customHeight="1">
      <c r="A404" s="85" t="inlineStr">
        <is>
          <t xml:space="preserve"> 7 级</t>
        </is>
      </c>
      <c r="B404" s="86" t="inlineStr">
        <is>
          <t xml:space="preserve">悟性丹*5/斗神符*1 </t>
        </is>
      </c>
      <c r="C404" s="129" t="n"/>
      <c r="D404" s="130" t="n"/>
      <c r="E404" s="85" t="inlineStr">
        <is>
          <t>27级</t>
        </is>
      </c>
      <c r="F404" s="86" t="inlineStr">
        <is>
          <t xml:space="preserve">      真体力*1/侠士修身录*6</t>
        </is>
      </c>
      <c r="G404" s="129" t="n"/>
      <c r="H404" s="130" t="n"/>
      <c r="I404" s="85" t="inlineStr">
        <is>
          <t>47级</t>
        </is>
      </c>
      <c r="J404" s="86" t="inlineStr">
        <is>
          <t xml:space="preserve">3级帅帅魂珠*1/源质合金*6       </t>
        </is>
      </c>
      <c r="K404" s="129" t="n"/>
      <c r="L404" s="130" t="n"/>
    </row>
    <row r="405" ht="24" customHeight="1">
      <c r="A405" s="85" t="inlineStr">
        <is>
          <t xml:space="preserve"> 8 级</t>
        </is>
      </c>
      <c r="B405" s="86" t="inlineStr">
        <is>
          <t>黄金卷轴*2/淬火结晶*4</t>
        </is>
      </c>
      <c r="C405" s="129" t="n"/>
      <c r="D405" s="130" t="n"/>
      <c r="E405" s="85" t="inlineStr">
        <is>
          <t>28级</t>
        </is>
      </c>
      <c r="F405" s="86" t="inlineStr">
        <is>
          <t xml:space="preserve">  黄金卷轴*1/真黄金卷轴*6</t>
        </is>
      </c>
      <c r="G405" s="129" t="n"/>
      <c r="H405" s="130" t="n"/>
      <c r="I405" s="85" t="inlineStr">
        <is>
          <t>48级</t>
        </is>
      </c>
      <c r="J405" s="86" t="inlineStr">
        <is>
          <t xml:space="preserve"> 黄金卷轴*1/元婴飞仙果*6</t>
        </is>
      </c>
      <c r="K405" s="129" t="n"/>
      <c r="L405" s="130" t="n"/>
    </row>
    <row r="406" ht="24" customHeight="1">
      <c r="A406" s="85" t="inlineStr">
        <is>
          <t xml:space="preserve"> 9 级</t>
        </is>
      </c>
      <c r="B406" s="86" t="inlineStr">
        <is>
          <t xml:space="preserve">       问道石*2/真黄金卷轴*5</t>
        </is>
      </c>
      <c r="C406" s="129" t="n"/>
      <c r="D406" s="130" t="n"/>
      <c r="E406" s="85" t="inlineStr">
        <is>
          <t>29级</t>
        </is>
      </c>
      <c r="F406" s="86" t="inlineStr">
        <is>
          <t xml:space="preserve">奥秘元素*1/境界丹*11   </t>
        </is>
      </c>
      <c r="G406" s="129" t="n"/>
      <c r="H406" s="130" t="n"/>
      <c r="I406" s="85" t="inlineStr">
        <is>
          <t>49级</t>
        </is>
      </c>
      <c r="J406" s="86" t="inlineStr">
        <is>
          <t xml:space="preserve">   还童卷轴*2/佣兵天赋丹*8  </t>
        </is>
      </c>
      <c r="K406" s="129" t="n"/>
      <c r="L406" s="130" t="n"/>
    </row>
    <row r="407" ht="24" customHeight="1">
      <c r="A407" s="85" t="inlineStr">
        <is>
          <t>10级</t>
        </is>
      </c>
      <c r="B407" s="86" t="inlineStr">
        <is>
          <t xml:space="preserve">  零经验药水*1/4级帅帅魂珠*1</t>
        </is>
      </c>
      <c r="C407" s="129" t="n"/>
      <c r="D407" s="130" t="n"/>
      <c r="E407" s="85" t="inlineStr">
        <is>
          <t>30级</t>
        </is>
      </c>
      <c r="F407" s="86" t="inlineStr">
        <is>
          <t xml:space="preserve">  淬火结晶*1/金蛇制作书*1</t>
        </is>
      </c>
      <c r="G407" s="129" t="n"/>
      <c r="H407" s="130" t="n"/>
      <c r="I407" s="85" t="inlineStr">
        <is>
          <t>50级</t>
        </is>
      </c>
      <c r="J407" s="86" t="inlineStr">
        <is>
          <t xml:space="preserve">       玄铁令*1/Ⅴ级万能碎片*1</t>
        </is>
      </c>
      <c r="K407" s="129" t="n"/>
      <c r="L407" s="130" t="n"/>
    </row>
    <row r="408" ht="24" customHeight="1">
      <c r="A408" s="85" t="inlineStr">
        <is>
          <t>11级</t>
        </is>
      </c>
      <c r="B408" s="86" t="inlineStr">
        <is>
          <t>修为丹*1/玄铁令*1</t>
        </is>
      </c>
      <c r="C408" s="129" t="n"/>
      <c r="D408" s="130" t="n"/>
      <c r="E408" s="85" t="inlineStr">
        <is>
          <t>31级</t>
        </is>
      </c>
      <c r="F408" s="86" t="inlineStr">
        <is>
          <t xml:space="preserve">3级月影魂珠*1/斗神符*1          </t>
        </is>
      </c>
      <c r="G408" s="129" t="n"/>
      <c r="H408" s="130" t="n"/>
      <c r="I408" s="85" t="inlineStr">
        <is>
          <t>51级</t>
        </is>
      </c>
      <c r="J408" s="86" t="inlineStr">
        <is>
          <t>传功符*9/还童天书*2</t>
        </is>
      </c>
      <c r="K408" s="129" t="n"/>
      <c r="L408" s="130" t="n"/>
    </row>
    <row r="409" ht="24" customHeight="1">
      <c r="A409" s="85" t="inlineStr">
        <is>
          <t>12级</t>
        </is>
      </c>
      <c r="B409" s="86" t="inlineStr">
        <is>
          <t xml:space="preserve">经验药水*1/斗神符*2   </t>
        </is>
      </c>
      <c r="C409" s="129" t="n"/>
      <c r="D409" s="130" t="n"/>
      <c r="E409" s="85" t="inlineStr">
        <is>
          <t>32级</t>
        </is>
      </c>
      <c r="F409" s="86" t="inlineStr">
        <is>
          <t xml:space="preserve">     真体力*1/侠士修身录*6</t>
        </is>
      </c>
      <c r="G409" s="129" t="n"/>
      <c r="H409" s="130" t="n"/>
      <c r="I409" s="85" t="inlineStr">
        <is>
          <t>52级</t>
        </is>
      </c>
      <c r="J409" s="86" t="inlineStr">
        <is>
          <t>真体力*1/淬火结晶*5</t>
        </is>
      </c>
      <c r="K409" s="129" t="n"/>
      <c r="L409" s="130" t="n"/>
    </row>
    <row r="410" ht="24" customHeight="1">
      <c r="A410" s="85" t="inlineStr">
        <is>
          <t>13级</t>
        </is>
      </c>
      <c r="B410" s="86" t="inlineStr">
        <is>
          <t>黄金卷轴*1/淬火结晶*4</t>
        </is>
      </c>
      <c r="C410" s="129" t="n"/>
      <c r="D410" s="130" t="n"/>
      <c r="E410" s="85" t="inlineStr">
        <is>
          <t>33级</t>
        </is>
      </c>
      <c r="F410" s="86" t="inlineStr">
        <is>
          <t xml:space="preserve">  黄金卷轴*1/真黄金卷轴*7</t>
        </is>
      </c>
      <c r="G410" s="129" t="n"/>
      <c r="H410" s="130" t="n"/>
      <c r="I410" s="85" t="inlineStr">
        <is>
          <t>53级</t>
        </is>
      </c>
      <c r="J410" s="86" t="inlineStr">
        <is>
          <t>黄金卷轴*1/元婴飞仙果*6</t>
        </is>
      </c>
      <c r="K410" s="129" t="n"/>
      <c r="L410" s="130" t="n"/>
    </row>
    <row r="411" ht="24" customHeight="1">
      <c r="A411" s="85" t="inlineStr">
        <is>
          <t>14级</t>
        </is>
      </c>
      <c r="B411" s="86" t="inlineStr">
        <is>
          <t xml:space="preserve">      问道石*2/真黄金卷轴*5</t>
        </is>
      </c>
      <c r="C411" s="129" t="n"/>
      <c r="D411" s="130" t="n"/>
      <c r="E411" s="85" t="inlineStr">
        <is>
          <t>34级</t>
        </is>
      </c>
      <c r="F411" s="86" t="inlineStr">
        <is>
          <t xml:space="preserve">奥秘元素*2/境界丹*11   </t>
        </is>
      </c>
      <c r="G411" s="129" t="n"/>
      <c r="H411" s="130" t="n"/>
      <c r="I411" s="85" t="inlineStr">
        <is>
          <t>54级</t>
        </is>
      </c>
      <c r="J411" s="86" t="inlineStr">
        <is>
          <t xml:space="preserve">  还童卷轴*2/佣兵天赋丹*8  </t>
        </is>
      </c>
      <c r="K411" s="129" t="n"/>
      <c r="L411" s="130" t="n"/>
    </row>
    <row r="412" ht="24" customHeight="1">
      <c r="A412" s="85" t="inlineStr">
        <is>
          <t>15级</t>
        </is>
      </c>
      <c r="B412" s="86" t="inlineStr">
        <is>
          <t xml:space="preserve">       还童天书*1/Ⅴ级万能碎片*1</t>
        </is>
      </c>
      <c r="C412" s="129" t="n"/>
      <c r="D412" s="130" t="n"/>
      <c r="E412" s="85" t="inlineStr">
        <is>
          <t>35级</t>
        </is>
      </c>
      <c r="F412" s="86" t="inlineStr">
        <is>
          <t xml:space="preserve"> 佣兵天赋丹*1/Ⅴ级万能碎片*1</t>
        </is>
      </c>
      <c r="G412" s="129" t="n"/>
      <c r="H412" s="130" t="n"/>
      <c r="I412" s="85" t="inlineStr">
        <is>
          <t>55级</t>
        </is>
      </c>
      <c r="J412" s="86" t="inlineStr">
        <is>
          <t xml:space="preserve">     斗神符*1/4级月影魂珠*1</t>
        </is>
      </c>
      <c r="K412" s="129" t="n"/>
      <c r="L412" s="130" t="n"/>
    </row>
    <row r="413" ht="24" customHeight="1">
      <c r="A413" s="85" t="inlineStr">
        <is>
          <t>16级</t>
        </is>
      </c>
      <c r="B413" s="86" t="inlineStr">
        <is>
          <t>修为丹*1/玄铁令*1</t>
        </is>
      </c>
      <c r="C413" s="129" t="n"/>
      <c r="D413" s="130" t="n"/>
      <c r="E413" s="85" t="inlineStr">
        <is>
          <t>36级</t>
        </is>
      </c>
      <c r="F413" s="86" t="inlineStr">
        <is>
          <t xml:space="preserve"> 经验药水*1/梅超风碎片*1</t>
        </is>
      </c>
      <c r="G413" s="129" t="n"/>
      <c r="H413" s="130" t="n"/>
      <c r="I413" s="85" t="inlineStr">
        <is>
          <t>56级</t>
        </is>
      </c>
      <c r="J413" s="86" t="inlineStr">
        <is>
          <t xml:space="preserve">4级教主魂珠*1/还童天书*2         </t>
        </is>
      </c>
      <c r="K413" s="129" t="n"/>
      <c r="L413" s="130" t="n"/>
    </row>
    <row r="414" ht="24" customHeight="1">
      <c r="A414" s="85" t="inlineStr">
        <is>
          <t>17级</t>
        </is>
      </c>
      <c r="B414" s="86" t="inlineStr">
        <is>
          <t xml:space="preserve">   3级帅帅魂珠*1/佣兵年兽大人*10</t>
        </is>
      </c>
      <c r="C414" s="129" t="n"/>
      <c r="D414" s="130" t="n"/>
      <c r="E414" s="85" t="inlineStr">
        <is>
          <t>37级</t>
        </is>
      </c>
      <c r="F414" s="86" t="inlineStr">
        <is>
          <t xml:space="preserve">真体力*1/玄铁令*1   </t>
        </is>
      </c>
      <c r="G414" s="129" t="n"/>
      <c r="H414" s="130" t="n"/>
      <c r="I414" s="85" t="inlineStr">
        <is>
          <t>57级</t>
        </is>
      </c>
      <c r="J414" s="86" t="inlineStr">
        <is>
          <t xml:space="preserve">真体力*1/淬火结晶*6 </t>
        </is>
      </c>
      <c r="K414" s="129" t="n"/>
      <c r="L414" s="130" t="n"/>
    </row>
    <row r="415" ht="24" customHeight="1">
      <c r="A415" s="85" t="inlineStr">
        <is>
          <t>18级</t>
        </is>
      </c>
      <c r="B415" s="86" t="inlineStr">
        <is>
          <t>黄金卷轴*1/淬火结晶*4</t>
        </is>
      </c>
      <c r="C415" s="129" t="n"/>
      <c r="D415" s="130" t="n"/>
      <c r="E415" s="85" t="inlineStr">
        <is>
          <t>38级</t>
        </is>
      </c>
      <c r="F415" s="86" t="inlineStr">
        <is>
          <t xml:space="preserve">      黄金卷轴*1/犹绝制作书*1      </t>
        </is>
      </c>
      <c r="G415" s="129" t="n"/>
      <c r="H415" s="130" t="n"/>
      <c r="I415" s="85" t="inlineStr">
        <is>
          <t>58级</t>
        </is>
      </c>
      <c r="J415" s="86" t="inlineStr">
        <is>
          <t xml:space="preserve">黄金卷轴*1/元婴飞仙果*6 </t>
        </is>
      </c>
      <c r="K415" s="129" t="n"/>
      <c r="L415" s="130" t="n"/>
    </row>
    <row r="416" ht="24" customHeight="1">
      <c r="A416" s="85" t="inlineStr">
        <is>
          <t>19级</t>
        </is>
      </c>
      <c r="B416" s="86" t="inlineStr">
        <is>
          <t xml:space="preserve">       问道石*1/真黄金卷轴*6</t>
        </is>
      </c>
      <c r="C416" s="129" t="n"/>
      <c r="D416" s="130" t="n"/>
      <c r="E416" s="85" t="inlineStr">
        <is>
          <t>39级</t>
        </is>
      </c>
      <c r="F416" s="86" t="inlineStr">
        <is>
          <t xml:space="preserve">四灵魂石*1/修为丹*10     </t>
        </is>
      </c>
      <c r="G416" s="129" t="n"/>
      <c r="H416" s="130" t="n"/>
      <c r="I416" s="85" t="inlineStr">
        <is>
          <t>59级</t>
        </is>
      </c>
      <c r="J416" s="86" t="inlineStr">
        <is>
          <t xml:space="preserve"> 还童卷轴*2/佣兵天赋丹*11</t>
        </is>
      </c>
      <c r="K416" s="129" t="n"/>
      <c r="L416" s="130" t="n"/>
    </row>
    <row r="417" ht="24" customHeight="1">
      <c r="A417" s="256" t="inlineStr">
        <is>
          <t>20级</t>
        </is>
      </c>
      <c r="B417" s="139" t="inlineStr">
        <is>
          <t xml:space="preserve">淬火结晶*1/传功符*88 </t>
        </is>
      </c>
      <c r="C417" s="135" t="n"/>
      <c r="D417" s="136" t="n"/>
      <c r="E417" s="256" t="inlineStr">
        <is>
          <t>40级</t>
        </is>
      </c>
      <c r="F417" s="139" t="inlineStr">
        <is>
          <t xml:space="preserve">   淬火结晶*1/Ⅴ级万能碎片*1</t>
        </is>
      </c>
      <c r="G417" s="135" t="n"/>
      <c r="H417" s="136" t="n"/>
      <c r="I417" s="256" t="inlineStr">
        <is>
          <t>60级</t>
        </is>
      </c>
      <c r="J417" s="139" t="inlineStr">
        <is>
          <t xml:space="preserve">Ⅴ级万能碎片*1/长矛仙化              </t>
        </is>
      </c>
      <c r="K417" s="135" t="n"/>
      <c r="L417" s="136" t="n"/>
    </row>
    <row r="418" ht="24" customHeight="1">
      <c r="A418" s="95" t="inlineStr">
        <is>
          <t>第九期普通乐斗游记奖励汇总</t>
        </is>
      </c>
      <c r="B418" s="59" t="n"/>
      <c r="C418" s="59" t="n"/>
      <c r="D418" s="231" t="n"/>
      <c r="E418" s="227" t="inlineStr">
        <is>
          <t>第九期至尊乐斗游记奖励汇总</t>
        </is>
      </c>
      <c r="F418" s="56" t="n"/>
      <c r="G418" s="56" t="n"/>
      <c r="H418" s="203" t="n"/>
      <c r="I418" s="227" t="inlineStr">
        <is>
          <t>积分获取</t>
        </is>
      </c>
      <c r="J418" s="203" t="n"/>
      <c r="K418" s="227" t="inlineStr">
        <is>
          <t>推荐方案</t>
        </is>
      </c>
      <c r="L418" s="203" t="n"/>
    </row>
    <row r="419" ht="24" customHeight="1">
      <c r="A419" s="1687" t="inlineStr">
        <is>
          <t>传功符* N</t>
        </is>
      </c>
      <c r="B419" s="124" t="n"/>
      <c r="C419" s="1688" t="inlineStr">
        <is>
          <t>3级魂珠*  3</t>
        </is>
      </c>
      <c r="D419" s="124" t="n"/>
      <c r="E419" s="1692" t="inlineStr">
        <is>
          <t>玄铁令*  8</t>
        </is>
      </c>
      <c r="F419" s="112" t="n"/>
      <c r="G419" s="1693" t="inlineStr">
        <is>
          <t>传功符*88</t>
        </is>
      </c>
      <c r="H419" s="112" t="n"/>
      <c r="I419" s="250" t="inlineStr">
        <is>
          <t xml:space="preserve">  活动持续</t>
        </is>
      </c>
      <c r="J419" s="768" t="inlineStr">
        <is>
          <t>36天</t>
        </is>
      </c>
      <c r="K419" s="1694" t="inlineStr">
        <is>
          <t>白嫖：每日活跃80，29天方可达到满级，多余积分可兑换传功符*156</t>
        </is>
      </c>
      <c r="L419" s="1509" t="n"/>
    </row>
    <row r="420" ht="24" customHeight="1">
      <c r="A420" s="1672" t="inlineStr">
        <is>
          <t>斗神符*  1</t>
        </is>
      </c>
      <c r="B420" s="130" t="n"/>
      <c r="C420" s="1582" t="inlineStr">
        <is>
          <t>4级魂珠*  1</t>
        </is>
      </c>
      <c r="D420" s="130" t="n"/>
      <c r="E420" s="1695" t="inlineStr">
        <is>
          <t>斗神符*  8</t>
        </is>
      </c>
      <c r="F420" s="130" t="n"/>
      <c r="G420" s="1582" t="inlineStr">
        <is>
          <t>4级魂珠*  4</t>
        </is>
      </c>
      <c r="H420" s="130" t="n"/>
      <c r="I420" s="85" t="inlineStr">
        <is>
          <t xml:space="preserve">  20活跃度</t>
        </is>
      </c>
      <c r="J420" s="86" t="inlineStr">
        <is>
          <t>6积分</t>
        </is>
      </c>
      <c r="K420" s="534" t="n"/>
      <c r="L420" s="504" t="n"/>
    </row>
    <row r="421" ht="24" customHeight="1">
      <c r="A421" s="1672" t="inlineStr">
        <is>
          <t>玄铁令*  4</t>
        </is>
      </c>
      <c r="B421" s="130" t="n"/>
      <c r="C421" s="1582" t="inlineStr">
        <is>
          <t>奥秘元素*  3</t>
        </is>
      </c>
      <c r="D421" s="130" t="n"/>
      <c r="E421" s="1695" t="inlineStr">
        <is>
          <t>境界丹*32</t>
        </is>
      </c>
      <c r="F421" s="130" t="n"/>
      <c r="G421" s="1582" t="inlineStr">
        <is>
          <t>长矛仙化*  1</t>
        </is>
      </c>
      <c r="H421" s="130" t="n"/>
      <c r="I421" s="85" t="inlineStr">
        <is>
          <t xml:space="preserve">  50活跃度</t>
        </is>
      </c>
      <c r="J421" s="86" t="inlineStr">
        <is>
          <t>7积分</t>
        </is>
      </c>
      <c r="K421" s="535" t="n"/>
      <c r="L421" s="320" t="n"/>
    </row>
    <row r="422" ht="24" customHeight="1">
      <c r="A422" s="1672" t="inlineStr">
        <is>
          <t>修为丹*  2</t>
        </is>
      </c>
      <c r="B422" s="130" t="n"/>
      <c r="C422" s="1582" t="inlineStr">
        <is>
          <t>经验药水*  6</t>
        </is>
      </c>
      <c r="D422" s="130" t="n"/>
      <c r="E422" s="1695" t="inlineStr">
        <is>
          <t>修为丹*26</t>
        </is>
      </c>
      <c r="F422" s="130" t="n"/>
      <c r="G422" s="1582" t="inlineStr">
        <is>
          <t>金蛇制作书*  1</t>
        </is>
      </c>
      <c r="H422" s="130" t="n"/>
      <c r="I422" s="85" t="inlineStr">
        <is>
          <t xml:space="preserve">  80活跃度</t>
        </is>
      </c>
      <c r="J422" s="86" t="inlineStr">
        <is>
          <t>8积分</t>
        </is>
      </c>
      <c r="K422" s="748" t="inlineStr">
        <is>
          <t>低氪：平常活跃80，遇返利充8天5鹅币，多余积分可兑换传功符*292</t>
        </is>
      </c>
      <c r="L422" s="410" t="n"/>
    </row>
    <row r="423" ht="24" customHeight="1">
      <c r="A423" s="1672" t="inlineStr">
        <is>
          <t>问道石*  5</t>
        </is>
      </c>
      <c r="B423" s="130" t="n"/>
      <c r="C423" s="1582" t="inlineStr">
        <is>
          <t>黄金卷轴*14</t>
        </is>
      </c>
      <c r="D423" s="130" t="n"/>
      <c r="E423" s="1695" t="inlineStr">
        <is>
          <t>还童卷轴*  6</t>
        </is>
      </c>
      <c r="F423" s="130" t="n"/>
      <c r="G423" s="1582" t="inlineStr">
        <is>
          <t>犹绝制作书*  1</t>
        </is>
      </c>
      <c r="H423" s="130" t="n"/>
      <c r="I423" s="85" t="inlineStr">
        <is>
          <t>115活跃度</t>
        </is>
      </c>
      <c r="J423" s="86" t="inlineStr">
        <is>
          <t>9积分</t>
        </is>
      </c>
      <c r="K423" s="534" t="n"/>
      <c r="L423" s="504" t="n"/>
    </row>
    <row r="424" ht="24" customHeight="1">
      <c r="A424" s="1672" t="inlineStr">
        <is>
          <t>真体力*  7</t>
        </is>
      </c>
      <c r="B424" s="130" t="n"/>
      <c r="C424" s="1582" t="inlineStr">
        <is>
          <t>四灵魂石*  2</t>
        </is>
      </c>
      <c r="D424" s="130" t="n"/>
      <c r="E424" s="1695" t="inlineStr">
        <is>
          <t>还童天书*  4</t>
        </is>
      </c>
      <c r="F424" s="130" t="n"/>
      <c r="G424" s="1582" t="inlineStr">
        <is>
          <t>元婴飞仙果*18</t>
        </is>
      </c>
      <c r="H424" s="130" t="n"/>
      <c r="I424" s="85" t="inlineStr">
        <is>
          <t>消耗3鹅币</t>
        </is>
      </c>
      <c r="J424" s="86" t="inlineStr">
        <is>
          <t>8积分</t>
        </is>
      </c>
      <c r="K424" s="535" t="n"/>
      <c r="L424" s="320" t="n"/>
    </row>
    <row r="425" ht="24" customHeight="1">
      <c r="A425" s="1672" t="inlineStr">
        <is>
          <t>悟性丹*  9</t>
        </is>
      </c>
      <c r="B425" s="130" t="n"/>
      <c r="C425" s="1582" t="inlineStr">
        <is>
          <t>梅超风碎片*  1</t>
        </is>
      </c>
      <c r="D425" s="130" t="n"/>
      <c r="E425" s="1695" t="inlineStr">
        <is>
          <t>淬火结晶*31</t>
        </is>
      </c>
      <c r="F425" s="130" t="n"/>
      <c r="G425" s="1582" t="inlineStr">
        <is>
          <t>侠士修身录*18</t>
        </is>
      </c>
      <c r="H425" s="130" t="n"/>
      <c r="I425" s="85" t="inlineStr">
        <is>
          <t>购买宝箱</t>
        </is>
      </c>
      <c r="J425" s="86" t="inlineStr">
        <is>
          <t>300斗豆</t>
        </is>
      </c>
      <c r="K425" s="748" t="inlineStr">
        <is>
          <t>极限：宝箱每日购满30个，外加任务积分全拿，每日可得190分左右，4天内可满级</t>
        </is>
      </c>
      <c r="L425" s="410" t="n"/>
    </row>
    <row r="426" ht="24" customHeight="1">
      <c r="A426" s="1672" t="inlineStr">
        <is>
          <t>还童天书*  1</t>
        </is>
      </c>
      <c r="B426" s="130" t="n"/>
      <c r="C426" s="1582" t="inlineStr">
        <is>
          <t>佣兵天赋丹*  2</t>
        </is>
      </c>
      <c r="D426" s="130" t="n"/>
      <c r="E426" s="1695" t="inlineStr">
        <is>
          <t>补阙粉尘*15</t>
        </is>
      </c>
      <c r="F426" s="130" t="n"/>
      <c r="G426" s="1582" t="inlineStr">
        <is>
          <t>佣兵天赋丹*27</t>
        </is>
      </c>
      <c r="H426" s="130" t="n"/>
      <c r="I426" s="85" t="inlineStr">
        <is>
          <t>每日限购</t>
        </is>
      </c>
      <c r="J426" s="86" t="inlineStr">
        <is>
          <t>30个</t>
        </is>
      </c>
      <c r="K426" s="534" t="n"/>
      <c r="L426" s="504" t="n"/>
    </row>
    <row r="427" ht="24" customHeight="1">
      <c r="A427" s="1672" t="inlineStr">
        <is>
          <t>还童卷轴*  6</t>
        </is>
      </c>
      <c r="B427" s="130" t="n"/>
      <c r="C427" s="1582" t="inlineStr">
        <is>
          <t>零经验药水*  1</t>
        </is>
      </c>
      <c r="D427" s="130" t="n"/>
      <c r="E427" s="1683" t="inlineStr">
        <is>
          <t>源质合金*  6</t>
        </is>
      </c>
      <c r="F427" s="130" t="n"/>
      <c r="G427" s="1582" t="inlineStr">
        <is>
          <t>佣兵年兽大人*10</t>
        </is>
      </c>
      <c r="H427" s="130" t="n"/>
      <c r="I427" s="85" t="inlineStr">
        <is>
          <t>宝箱积分</t>
        </is>
      </c>
      <c r="J427" s="86" t="inlineStr">
        <is>
          <t>约5积分</t>
        </is>
      </c>
      <c r="K427" s="534" t="n"/>
      <c r="L427" s="504" t="n"/>
    </row>
    <row r="428" ht="24" customHeight="1">
      <c r="A428" s="1672" t="inlineStr">
        <is>
          <t>淬火结晶*  6</t>
        </is>
      </c>
      <c r="B428" s="130" t="n"/>
      <c r="C428" s="1582" t="inlineStr">
        <is>
          <t>Ⅴ级万能碎片*  1</t>
        </is>
      </c>
      <c r="D428" s="130" t="n"/>
      <c r="E428" s="1695" t="inlineStr">
        <is>
          <t>梅超风碎片*  1</t>
        </is>
      </c>
      <c r="F428" s="130" t="n"/>
      <c r="G428" s="1582" t="inlineStr">
        <is>
          <t>Ⅴ级万能碎片*  5</t>
        </is>
      </c>
      <c r="H428" s="130" t="n"/>
      <c r="I428" s="85" t="inlineStr">
        <is>
          <t>解锁至尊</t>
        </is>
      </c>
      <c r="J428" s="86" t="inlineStr">
        <is>
          <t>68鹅币</t>
        </is>
      </c>
      <c r="K428" s="535" t="n"/>
      <c r="L428" s="320" t="n"/>
    </row>
    <row r="429" ht="24" customHeight="1">
      <c r="A429" s="1690" t="inlineStr">
        <is>
          <t>x</t>
        </is>
      </c>
      <c r="B429" s="136" t="n"/>
      <c r="C429" s="1691" t="inlineStr">
        <is>
          <t>x</t>
        </is>
      </c>
      <c r="D429" s="136" t="n"/>
      <c r="E429" s="1696" t="inlineStr">
        <is>
          <t>真黄金卷轴*34</t>
        </is>
      </c>
      <c r="F429" s="136" t="n"/>
      <c r="G429" s="1697" t="inlineStr">
        <is>
          <t>x</t>
        </is>
      </c>
      <c r="H429" s="463" t="n"/>
      <c r="I429" s="256" t="inlineStr">
        <is>
          <t>重复获得仙化资格时转化为真黄金卷轴*45</t>
        </is>
      </c>
      <c r="J429" s="135" t="n"/>
      <c r="K429" s="135" t="n"/>
      <c r="L429" s="136" t="n"/>
    </row>
    <row r="430" ht="24" customHeight="1">
      <c r="A430" s="1665" t="inlineStr">
        <is>
          <t>废弃原因：第十期乐斗游记已过时</t>
        </is>
      </c>
      <c r="B430" s="3" t="n"/>
      <c r="C430" s="3" t="n"/>
      <c r="D430" s="3" t="n"/>
      <c r="E430" s="3" t="n"/>
      <c r="F430" s="3" t="n"/>
      <c r="G430" s="3" t="n"/>
      <c r="H430" s="3" t="n"/>
      <c r="I430" s="3" t="n"/>
      <c r="J430" s="3" t="n"/>
      <c r="K430" s="3" t="n"/>
      <c r="L430" s="3" t="n"/>
    </row>
    <row r="431" ht="24" customHeight="1">
      <c r="A431" s="389" t="inlineStr">
        <is>
          <t>等级</t>
        </is>
      </c>
      <c r="B431" s="1104" t="inlineStr">
        <is>
          <t>普通乐斗游记/至尊乐斗游记</t>
        </is>
      </c>
      <c r="C431" s="3" t="n"/>
      <c r="D431" s="120" t="n"/>
      <c r="E431" s="389" t="inlineStr">
        <is>
          <t>等级</t>
        </is>
      </c>
      <c r="F431" s="1104" t="inlineStr">
        <is>
          <t>普通乐斗游记/至尊乐斗游记</t>
        </is>
      </c>
      <c r="G431" s="3" t="n"/>
      <c r="H431" s="120" t="n"/>
      <c r="I431" s="389" t="inlineStr">
        <is>
          <t>等级</t>
        </is>
      </c>
      <c r="J431" s="1104" t="inlineStr">
        <is>
          <t>普通乐斗游记/至尊乐斗游记</t>
        </is>
      </c>
      <c r="K431" s="3" t="n"/>
      <c r="L431" s="120" t="n"/>
    </row>
    <row r="432" ht="24" customHeight="1">
      <c r="A432" s="61" t="inlineStr">
        <is>
          <t xml:space="preserve"> 1 级</t>
        </is>
      </c>
      <c r="B432" s="62" t="inlineStr">
        <is>
          <t>悟性丹*4/玄铁令*2</t>
        </is>
      </c>
      <c r="C432" s="123" t="n"/>
      <c r="D432" s="124" t="n"/>
      <c r="E432" s="61" t="inlineStr">
        <is>
          <t>21级</t>
        </is>
      </c>
      <c r="F432" s="62" t="inlineStr">
        <is>
          <t xml:space="preserve">经验药水*1/淬火结晶*3 </t>
        </is>
      </c>
      <c r="G432" s="123" t="n"/>
      <c r="H432" s="124" t="n"/>
      <c r="I432" s="61" t="inlineStr">
        <is>
          <t>41级</t>
        </is>
      </c>
      <c r="J432" s="62" t="inlineStr">
        <is>
          <t xml:space="preserve">经验药水*1/斗神符*2    </t>
        </is>
      </c>
      <c r="K432" s="123" t="n"/>
      <c r="L432" s="124" t="n"/>
    </row>
    <row r="433" ht="24" customHeight="1">
      <c r="A433" s="85" t="inlineStr">
        <is>
          <t xml:space="preserve"> 2 级</t>
        </is>
      </c>
      <c r="B433" s="86" t="inlineStr">
        <is>
          <t xml:space="preserve">经验药水*1/斗神符*1   </t>
        </is>
      </c>
      <c r="C433" s="129" t="n"/>
      <c r="D433" s="130" t="n"/>
      <c r="E433" s="85" t="inlineStr">
        <is>
          <t>22级</t>
        </is>
      </c>
      <c r="F433" s="86" t="inlineStr">
        <is>
          <t xml:space="preserve">      真体力*1/侠士修身录*6</t>
        </is>
      </c>
      <c r="G433" s="129" t="n"/>
      <c r="H433" s="130" t="n"/>
      <c r="I433" s="85" t="inlineStr">
        <is>
          <t>42级</t>
        </is>
      </c>
      <c r="J433" s="86" t="inlineStr">
        <is>
          <t xml:space="preserve">石中剑*2/玄铁令*1 </t>
        </is>
      </c>
      <c r="K433" s="129" t="n"/>
      <c r="L433" s="130" t="n"/>
    </row>
    <row r="434" ht="24" customHeight="1">
      <c r="A434" s="85" t="inlineStr">
        <is>
          <t xml:space="preserve"> 3 级</t>
        </is>
      </c>
      <c r="B434" s="86" t="inlineStr">
        <is>
          <t>黄金卷轴*2/淬火结晶*5</t>
        </is>
      </c>
      <c r="C434" s="129" t="n"/>
      <c r="D434" s="130" t="n"/>
      <c r="E434" s="85" t="inlineStr">
        <is>
          <t>23级</t>
        </is>
      </c>
      <c r="F434" s="86" t="inlineStr">
        <is>
          <t xml:space="preserve">   黄金卷轴*1/补阙粉尘*15  </t>
        </is>
      </c>
      <c r="G434" s="129" t="n"/>
      <c r="H434" s="130" t="n"/>
      <c r="I434" s="85" t="inlineStr">
        <is>
          <t>43级</t>
        </is>
      </c>
      <c r="J434" s="86" t="inlineStr">
        <is>
          <t xml:space="preserve">黄金卷轴*1/还童卷轴*3 </t>
        </is>
      </c>
      <c r="K434" s="129" t="n"/>
      <c r="L434" s="130" t="n"/>
    </row>
    <row r="435" ht="24" customHeight="1">
      <c r="A435" s="85" t="inlineStr">
        <is>
          <t xml:space="preserve"> 4 级</t>
        </is>
      </c>
      <c r="B435" s="86" t="inlineStr">
        <is>
          <t xml:space="preserve">    淬火结晶*2/真黄金卷轴*5</t>
        </is>
      </c>
      <c r="C435" s="129" t="n"/>
      <c r="D435" s="130" t="n"/>
      <c r="E435" s="85" t="inlineStr">
        <is>
          <t>24级</t>
        </is>
      </c>
      <c r="F435" s="86" t="inlineStr">
        <is>
          <t xml:space="preserve">淬火结晶*1/境界丹*10  </t>
        </is>
      </c>
      <c r="G435" s="129" t="n"/>
      <c r="H435" s="130" t="n"/>
      <c r="I435" s="85" t="inlineStr">
        <is>
          <t>44级</t>
        </is>
      </c>
      <c r="J435" s="86" t="inlineStr">
        <is>
          <t xml:space="preserve">四灵魂石*1/修为丹*16   </t>
        </is>
      </c>
      <c r="K435" s="129" t="n"/>
      <c r="L435" s="130" t="n"/>
    </row>
    <row r="436" ht="24" customHeight="1">
      <c r="A436" s="85" t="inlineStr">
        <is>
          <t xml:space="preserve"> 5 级</t>
        </is>
      </c>
      <c r="B436" s="86" t="inlineStr">
        <is>
          <t xml:space="preserve">          玄铁令*2/Ⅴ级万能碎片*1</t>
        </is>
      </c>
      <c r="C436" s="129" t="n"/>
      <c r="D436" s="130" t="n"/>
      <c r="E436" s="85" t="inlineStr">
        <is>
          <t>25级</t>
        </is>
      </c>
      <c r="F436" s="86" t="inlineStr">
        <is>
          <t xml:space="preserve"> 佣兵天赋丹*1/4级帅帅魂珠*1</t>
        </is>
      </c>
      <c r="G436" s="129" t="n"/>
      <c r="H436" s="130" t="n"/>
      <c r="I436" s="85" t="inlineStr">
        <is>
          <t>45级</t>
        </is>
      </c>
      <c r="J436" s="86" t="inlineStr">
        <is>
          <t xml:space="preserve">       玄铁令*1/4级帅帅魂珠*1</t>
        </is>
      </c>
      <c r="K436" s="129" t="n"/>
      <c r="L436" s="130" t="n"/>
    </row>
    <row r="437" ht="24" customHeight="1">
      <c r="A437" s="85" t="inlineStr">
        <is>
          <t xml:space="preserve"> 6 级</t>
        </is>
      </c>
      <c r="B437" s="86" t="inlineStr">
        <is>
          <t>传功符*8/玄铁令*2</t>
        </is>
      </c>
      <c r="C437" s="129" t="n"/>
      <c r="D437" s="130" t="n"/>
      <c r="E437" s="85" t="inlineStr">
        <is>
          <t>26级</t>
        </is>
      </c>
      <c r="F437" s="86" t="inlineStr">
        <is>
          <t xml:space="preserve">经验药水*1/斗神符*1    </t>
        </is>
      </c>
      <c r="G437" s="129" t="n"/>
      <c r="H437" s="130" t="n"/>
      <c r="I437" s="85" t="inlineStr">
        <is>
          <t>46级</t>
        </is>
      </c>
      <c r="J437" s="86" t="inlineStr">
        <is>
          <t xml:space="preserve">梅超风碎片*1/还童卷轴*3     </t>
        </is>
      </c>
      <c r="K437" s="129" t="n"/>
      <c r="L437" s="130" t="n"/>
    </row>
    <row r="438" ht="24" customHeight="1">
      <c r="A438" s="85" t="inlineStr">
        <is>
          <t xml:space="preserve"> 7 级</t>
        </is>
      </c>
      <c r="B438" s="86" t="inlineStr">
        <is>
          <t xml:space="preserve">悟性丹*5/斗神符*1 </t>
        </is>
      </c>
      <c r="C438" s="129" t="n"/>
      <c r="D438" s="130" t="n"/>
      <c r="E438" s="85" t="inlineStr">
        <is>
          <t>27级</t>
        </is>
      </c>
      <c r="F438" s="86" t="inlineStr">
        <is>
          <t xml:space="preserve">      石中剑*2/侠士修身录*6</t>
        </is>
      </c>
      <c r="G438" s="129" t="n"/>
      <c r="H438" s="130" t="n"/>
      <c r="I438" s="85" t="inlineStr">
        <is>
          <t>47级</t>
        </is>
      </c>
      <c r="J438" s="86" t="inlineStr">
        <is>
          <t xml:space="preserve">3级帅帅魂珠*1/源质合金*6       </t>
        </is>
      </c>
      <c r="K438" s="129" t="n"/>
      <c r="L438" s="130" t="n"/>
    </row>
    <row r="439" ht="24" customHeight="1">
      <c r="A439" s="85" t="inlineStr">
        <is>
          <t xml:space="preserve"> 8 级</t>
        </is>
      </c>
      <c r="B439" s="86" t="inlineStr">
        <is>
          <t>黄金卷轴*2/淬火结晶*4</t>
        </is>
      </c>
      <c r="C439" s="129" t="n"/>
      <c r="D439" s="130" t="n"/>
      <c r="E439" s="85" t="inlineStr">
        <is>
          <t>28级</t>
        </is>
      </c>
      <c r="F439" s="86" t="inlineStr">
        <is>
          <t xml:space="preserve">  黄金卷轴*1/真黄金卷轴*6</t>
        </is>
      </c>
      <c r="G439" s="129" t="n"/>
      <c r="H439" s="130" t="n"/>
      <c r="I439" s="85" t="inlineStr">
        <is>
          <t>48级</t>
        </is>
      </c>
      <c r="J439" s="86" t="inlineStr">
        <is>
          <t xml:space="preserve"> 黄金卷轴*1/元婴飞仙果*6</t>
        </is>
      </c>
      <c r="K439" s="129" t="n"/>
      <c r="L439" s="130" t="n"/>
    </row>
    <row r="440" ht="24" customHeight="1">
      <c r="A440" s="85" t="inlineStr">
        <is>
          <t xml:space="preserve"> 9 级</t>
        </is>
      </c>
      <c r="B440" s="86" t="inlineStr">
        <is>
          <t xml:space="preserve">       问道石*2/真黄金卷轴*5</t>
        </is>
      </c>
      <c r="C440" s="129" t="n"/>
      <c r="D440" s="130" t="n"/>
      <c r="E440" s="85" t="inlineStr">
        <is>
          <t>29级</t>
        </is>
      </c>
      <c r="F440" s="86" t="inlineStr">
        <is>
          <t xml:space="preserve">奥秘元素*1/境界丹*11   </t>
        </is>
      </c>
      <c r="G440" s="129" t="n"/>
      <c r="H440" s="130" t="n"/>
      <c r="I440" s="85" t="inlineStr">
        <is>
          <t>49级</t>
        </is>
      </c>
      <c r="J440" s="86" t="inlineStr">
        <is>
          <t xml:space="preserve">   还童卷轴*2/佣兵天赋丹*8  </t>
        </is>
      </c>
      <c r="K440" s="129" t="n"/>
      <c r="L440" s="130" t="n"/>
    </row>
    <row r="441" ht="24" customHeight="1">
      <c r="A441" s="85" t="inlineStr">
        <is>
          <t>10级</t>
        </is>
      </c>
      <c r="B441" s="86" t="inlineStr">
        <is>
          <t xml:space="preserve">  零经验药水*1/4级帅帅魂珠*1</t>
        </is>
      </c>
      <c r="C441" s="129" t="n"/>
      <c r="D441" s="130" t="n"/>
      <c r="E441" s="85" t="inlineStr">
        <is>
          <t>30级</t>
        </is>
      </c>
      <c r="F441" s="86" t="inlineStr">
        <is>
          <t xml:space="preserve">  淬火结晶*1/孔雀制作书*1</t>
        </is>
      </c>
      <c r="G441" s="129" t="n"/>
      <c r="H441" s="130" t="n"/>
      <c r="I441" s="85" t="inlineStr">
        <is>
          <t>50级</t>
        </is>
      </c>
      <c r="J441" s="86" t="inlineStr">
        <is>
          <t xml:space="preserve">       玄铁令*1/Ⅴ级万能碎片*2</t>
        </is>
      </c>
      <c r="K441" s="129" t="n"/>
      <c r="L441" s="130" t="n"/>
    </row>
    <row r="442" ht="24" customHeight="1">
      <c r="A442" s="85" t="inlineStr">
        <is>
          <t>11级</t>
        </is>
      </c>
      <c r="B442" s="86" t="inlineStr">
        <is>
          <t>修为丹*1/玄铁令*1</t>
        </is>
      </c>
      <c r="C442" s="129" t="n"/>
      <c r="D442" s="130" t="n"/>
      <c r="E442" s="85" t="inlineStr">
        <is>
          <t>31级</t>
        </is>
      </c>
      <c r="F442" s="86" t="inlineStr">
        <is>
          <t xml:space="preserve">3级剑君魂珠*1/斗神符*1          </t>
        </is>
      </c>
      <c r="G442" s="129" t="n"/>
      <c r="H442" s="130" t="n"/>
      <c r="I442" s="85" t="inlineStr">
        <is>
          <t>51级</t>
        </is>
      </c>
      <c r="J442" s="86" t="inlineStr">
        <is>
          <t>传功符*9/还童天书*2</t>
        </is>
      </c>
      <c r="K442" s="129" t="n"/>
      <c r="L442" s="130" t="n"/>
    </row>
    <row r="443" ht="24" customHeight="1">
      <c r="A443" s="85" t="inlineStr">
        <is>
          <t>12级</t>
        </is>
      </c>
      <c r="B443" s="86" t="inlineStr">
        <is>
          <t xml:space="preserve">经验药水*1/斗神符*2   </t>
        </is>
      </c>
      <c r="C443" s="129" t="n"/>
      <c r="D443" s="130" t="n"/>
      <c r="E443" s="85" t="inlineStr">
        <is>
          <t>32级</t>
        </is>
      </c>
      <c r="F443" s="86" t="inlineStr">
        <is>
          <t xml:space="preserve">     真体力*1/侠士修身录*6</t>
        </is>
      </c>
      <c r="G443" s="129" t="n"/>
      <c r="H443" s="130" t="n"/>
      <c r="I443" s="85" t="inlineStr">
        <is>
          <t>52级</t>
        </is>
      </c>
      <c r="J443" s="86" t="inlineStr">
        <is>
          <t>真体力*1/淬火结晶*5</t>
        </is>
      </c>
      <c r="K443" s="129" t="n"/>
      <c r="L443" s="130" t="n"/>
    </row>
    <row r="444" ht="24" customHeight="1">
      <c r="A444" s="85" t="inlineStr">
        <is>
          <t>13级</t>
        </is>
      </c>
      <c r="B444" s="86" t="inlineStr">
        <is>
          <t>黄金卷轴*1/淬火结晶*4</t>
        </is>
      </c>
      <c r="C444" s="129" t="n"/>
      <c r="D444" s="130" t="n"/>
      <c r="E444" s="85" t="inlineStr">
        <is>
          <t>33级</t>
        </is>
      </c>
      <c r="F444" s="86" t="inlineStr">
        <is>
          <t xml:space="preserve">  黄金卷轴*1/真黄金卷轴*7</t>
        </is>
      </c>
      <c r="G444" s="129" t="n"/>
      <c r="H444" s="130" t="n"/>
      <c r="I444" s="85" t="inlineStr">
        <is>
          <t>53级</t>
        </is>
      </c>
      <c r="J444" s="86" t="inlineStr">
        <is>
          <t>黄金卷轴*1/元婴飞仙果*6</t>
        </is>
      </c>
      <c r="K444" s="129" t="n"/>
      <c r="L444" s="130" t="n"/>
    </row>
    <row r="445" ht="24" customHeight="1">
      <c r="A445" s="85" t="inlineStr">
        <is>
          <t>14级</t>
        </is>
      </c>
      <c r="B445" s="86" t="inlineStr">
        <is>
          <t xml:space="preserve">      问道石*2/真黄金卷轴*5</t>
        </is>
      </c>
      <c r="C445" s="129" t="n"/>
      <c r="D445" s="130" t="n"/>
      <c r="E445" s="85" t="inlineStr">
        <is>
          <t>34级</t>
        </is>
      </c>
      <c r="F445" s="86" t="inlineStr">
        <is>
          <t xml:space="preserve">奥秘元素*2/境界丹*11   </t>
        </is>
      </c>
      <c r="G445" s="129" t="n"/>
      <c r="H445" s="130" t="n"/>
      <c r="I445" s="85" t="inlineStr">
        <is>
          <t>54级</t>
        </is>
      </c>
      <c r="J445" s="86" t="inlineStr">
        <is>
          <t xml:space="preserve">  还童卷轴*2/佣兵天赋丹*8  </t>
        </is>
      </c>
      <c r="K445" s="129" t="n"/>
      <c r="L445" s="130" t="n"/>
    </row>
    <row r="446" ht="24" customHeight="1">
      <c r="A446" s="85" t="inlineStr">
        <is>
          <t>15级</t>
        </is>
      </c>
      <c r="B446" s="86" t="inlineStr">
        <is>
          <t xml:space="preserve">       还童天书*1/Ⅴ级万能碎片*1</t>
        </is>
      </c>
      <c r="C446" s="129" t="n"/>
      <c r="D446" s="130" t="n"/>
      <c r="E446" s="85" t="inlineStr">
        <is>
          <t>35级</t>
        </is>
      </c>
      <c r="F446" s="86" t="inlineStr">
        <is>
          <t xml:space="preserve"> 佣兵天赋丹*1/Ⅴ级万能碎片*1</t>
        </is>
      </c>
      <c r="G446" s="129" t="n"/>
      <c r="H446" s="130" t="n"/>
      <c r="I446" s="85" t="inlineStr">
        <is>
          <t>55级</t>
        </is>
      </c>
      <c r="J446" s="86" t="inlineStr">
        <is>
          <t xml:space="preserve">     斗神符*1/4级剑君魂珠*1</t>
        </is>
      </c>
      <c r="K446" s="129" t="n"/>
      <c r="L446" s="130" t="n"/>
    </row>
    <row r="447" ht="24" customHeight="1">
      <c r="A447" s="85" t="inlineStr">
        <is>
          <t>16级</t>
        </is>
      </c>
      <c r="B447" s="86" t="inlineStr">
        <is>
          <t>修为丹*1/玄铁令*1</t>
        </is>
      </c>
      <c r="C447" s="129" t="n"/>
      <c r="D447" s="130" t="n"/>
      <c r="E447" s="85" t="inlineStr">
        <is>
          <t>36级</t>
        </is>
      </c>
      <c r="F447" s="86" t="inlineStr">
        <is>
          <t xml:space="preserve"> 经验药水*1/梅超风碎片*1</t>
        </is>
      </c>
      <c r="G447" s="129" t="n"/>
      <c r="H447" s="130" t="n"/>
      <c r="I447" s="85" t="inlineStr">
        <is>
          <t>56级</t>
        </is>
      </c>
      <c r="J447" s="86" t="inlineStr">
        <is>
          <t xml:space="preserve">4级帅帅魂珠*1/还童天书*2         </t>
        </is>
      </c>
      <c r="K447" s="129" t="n"/>
      <c r="L447" s="130" t="n"/>
    </row>
    <row r="448" ht="24" customHeight="1">
      <c r="A448" s="85" t="inlineStr">
        <is>
          <t>17级</t>
        </is>
      </c>
      <c r="B448" s="86" t="inlineStr">
        <is>
          <t xml:space="preserve">   3级帅帅魂珠*1/佣兵年兽大人*10</t>
        </is>
      </c>
      <c r="C448" s="129" t="n"/>
      <c r="D448" s="130" t="n"/>
      <c r="E448" s="85" t="inlineStr">
        <is>
          <t>37级</t>
        </is>
      </c>
      <c r="F448" s="86" t="inlineStr">
        <is>
          <t xml:space="preserve">真体力*1/玄铁令*1   </t>
        </is>
      </c>
      <c r="G448" s="129" t="n"/>
      <c r="H448" s="130" t="n"/>
      <c r="I448" s="85" t="inlineStr">
        <is>
          <t>57级</t>
        </is>
      </c>
      <c r="J448" s="86" t="inlineStr">
        <is>
          <t xml:space="preserve">真体力*1/淬火结晶*6 </t>
        </is>
      </c>
      <c r="K448" s="129" t="n"/>
      <c r="L448" s="130" t="n"/>
    </row>
    <row r="449" ht="24" customHeight="1">
      <c r="A449" s="85" t="inlineStr">
        <is>
          <t>18级</t>
        </is>
      </c>
      <c r="B449" s="86" t="inlineStr">
        <is>
          <t>黄金卷轴*1/淬火结晶*4</t>
        </is>
      </c>
      <c r="C449" s="129" t="n"/>
      <c r="D449" s="130" t="n"/>
      <c r="E449" s="85" t="inlineStr">
        <is>
          <t>38级</t>
        </is>
      </c>
      <c r="F449" s="86" t="inlineStr">
        <is>
          <t xml:space="preserve">      黄金卷轴*1/宣花制作书*1      </t>
        </is>
      </c>
      <c r="G449" s="129" t="n"/>
      <c r="H449" s="130" t="n"/>
      <c r="I449" s="85" t="inlineStr">
        <is>
          <t>58级</t>
        </is>
      </c>
      <c r="J449" s="86" t="inlineStr">
        <is>
          <t xml:space="preserve">黄金卷轴*1/元婴飞仙果*6 </t>
        </is>
      </c>
      <c r="K449" s="129" t="n"/>
      <c r="L449" s="130" t="n"/>
    </row>
    <row r="450" ht="24" customHeight="1">
      <c r="A450" s="85" t="inlineStr">
        <is>
          <t>19级</t>
        </is>
      </c>
      <c r="B450" s="86" t="inlineStr">
        <is>
          <t xml:space="preserve">       问道石*1/真黄金卷轴*6</t>
        </is>
      </c>
      <c r="C450" s="129" t="n"/>
      <c r="D450" s="130" t="n"/>
      <c r="E450" s="85" t="inlineStr">
        <is>
          <t>39级</t>
        </is>
      </c>
      <c r="F450" s="86" t="inlineStr">
        <is>
          <t xml:space="preserve">四灵魂石*1/修为丹*10     </t>
        </is>
      </c>
      <c r="G450" s="129" t="n"/>
      <c r="H450" s="130" t="n"/>
      <c r="I450" s="85" t="inlineStr">
        <is>
          <t>59级</t>
        </is>
      </c>
      <c r="J450" s="86" t="inlineStr">
        <is>
          <t xml:space="preserve"> 还童卷轴*2/佣兵天赋丹*11</t>
        </is>
      </c>
      <c r="K450" s="129" t="n"/>
      <c r="L450" s="130" t="n"/>
    </row>
    <row r="451" ht="24" customHeight="1">
      <c r="A451" s="256" t="inlineStr">
        <is>
          <t>20级</t>
        </is>
      </c>
      <c r="B451" s="139" t="inlineStr">
        <is>
          <t xml:space="preserve">淬火结晶*2/传功符*88 </t>
        </is>
      </c>
      <c r="C451" s="135" t="n"/>
      <c r="D451" s="136" t="n"/>
      <c r="E451" s="256" t="inlineStr">
        <is>
          <t>40级</t>
        </is>
      </c>
      <c r="F451" s="139" t="inlineStr">
        <is>
          <t xml:space="preserve">   淬火结晶*1/Ⅴ级万能碎片*1</t>
        </is>
      </c>
      <c r="G451" s="135" t="n"/>
      <c r="H451" s="136" t="n"/>
      <c r="I451" s="256" t="inlineStr">
        <is>
          <t>60级</t>
        </is>
      </c>
      <c r="J451" s="139" t="inlineStr">
        <is>
          <t xml:space="preserve">Ⅴ级万能碎片*1/机关枪仙化            </t>
        </is>
      </c>
      <c r="K451" s="135" t="n"/>
      <c r="L451" s="136" t="n"/>
    </row>
    <row r="452" ht="24" customHeight="1">
      <c r="A452" s="95" t="inlineStr">
        <is>
          <t>第十期普通乐斗游记奖励汇总</t>
        </is>
      </c>
      <c r="B452" s="59" t="n"/>
      <c r="C452" s="59" t="n"/>
      <c r="D452" s="231" t="n"/>
      <c r="E452" s="227" t="inlineStr">
        <is>
          <t>第十期至尊乐斗游记奖励汇总</t>
        </is>
      </c>
      <c r="F452" s="56" t="n"/>
      <c r="G452" s="56" t="n"/>
      <c r="H452" s="203" t="n"/>
      <c r="I452" s="227" t="inlineStr">
        <is>
          <t>积分获取</t>
        </is>
      </c>
      <c r="J452" s="203" t="n"/>
      <c r="K452" s="227" t="inlineStr">
        <is>
          <t>推荐方案</t>
        </is>
      </c>
      <c r="L452" s="203" t="n"/>
    </row>
    <row r="453" ht="24" customHeight="1">
      <c r="A453" s="1687" t="inlineStr">
        <is>
          <t>传功符* N</t>
        </is>
      </c>
      <c r="B453" s="124" t="n"/>
      <c r="C453" s="1688" t="inlineStr">
        <is>
          <t>3级魂珠*  3</t>
        </is>
      </c>
      <c r="D453" s="124" t="n"/>
      <c r="E453" s="1692" t="inlineStr">
        <is>
          <t>玄铁令*  8</t>
        </is>
      </c>
      <c r="F453" s="112" t="n"/>
      <c r="G453" s="1693" t="inlineStr">
        <is>
          <t>传功符*88</t>
        </is>
      </c>
      <c r="H453" s="112" t="n"/>
      <c r="I453" s="250" t="inlineStr">
        <is>
          <t xml:space="preserve">  活动持续</t>
        </is>
      </c>
      <c r="J453" s="768" t="inlineStr">
        <is>
          <t>36天</t>
        </is>
      </c>
      <c r="K453" s="1694" t="inlineStr">
        <is>
          <t>白嫖：每日活跃80，29天方可达到满级，多余积分可兑换传功符*156</t>
        </is>
      </c>
      <c r="L453" s="1509" t="n"/>
    </row>
    <row r="454" ht="24" customHeight="1">
      <c r="A454" s="1672" t="inlineStr">
        <is>
          <t>斗神符*  1</t>
        </is>
      </c>
      <c r="B454" s="130" t="n"/>
      <c r="C454" s="1582" t="inlineStr">
        <is>
          <t>4级魂珠*  1</t>
        </is>
      </c>
      <c r="D454" s="130" t="n"/>
      <c r="E454" s="1695" t="inlineStr">
        <is>
          <t>斗神符*  8</t>
        </is>
      </c>
      <c r="F454" s="130" t="n"/>
      <c r="G454" s="1582" t="inlineStr">
        <is>
          <t>4级魂珠*  4</t>
        </is>
      </c>
      <c r="H454" s="130" t="n"/>
      <c r="I454" s="85" t="inlineStr">
        <is>
          <t xml:space="preserve">  20活跃度</t>
        </is>
      </c>
      <c r="J454" s="86" t="inlineStr">
        <is>
          <t>6积分</t>
        </is>
      </c>
      <c r="K454" s="534" t="n"/>
      <c r="L454" s="504" t="n"/>
    </row>
    <row r="455" ht="24" customHeight="1">
      <c r="A455" s="1672" t="inlineStr">
        <is>
          <t>玄铁令*  4</t>
        </is>
      </c>
      <c r="B455" s="130" t="n"/>
      <c r="C455" s="1582" t="inlineStr">
        <is>
          <t>奥秘元素*  3</t>
        </is>
      </c>
      <c r="D455" s="130" t="n"/>
      <c r="E455" s="1695" t="inlineStr">
        <is>
          <t>境界丹*32</t>
        </is>
      </c>
      <c r="F455" s="130" t="n"/>
      <c r="G455" s="1582" t="inlineStr">
        <is>
          <t>机关枪仙化*  1</t>
        </is>
      </c>
      <c r="H455" s="130" t="n"/>
      <c r="I455" s="85" t="inlineStr">
        <is>
          <t xml:space="preserve">  50活跃度</t>
        </is>
      </c>
      <c r="J455" s="86" t="inlineStr">
        <is>
          <t>7积分</t>
        </is>
      </c>
      <c r="K455" s="535" t="n"/>
      <c r="L455" s="320" t="n"/>
    </row>
    <row r="456" ht="24" customHeight="1">
      <c r="A456" s="1672" t="inlineStr">
        <is>
          <t>石中剑*  4</t>
        </is>
      </c>
      <c r="B456" s="130" t="n"/>
      <c r="C456" s="1582" t="inlineStr">
        <is>
          <t>经验药水*  6</t>
        </is>
      </c>
      <c r="D456" s="130" t="n"/>
      <c r="E456" s="1695" t="inlineStr">
        <is>
          <t>修为丹*26</t>
        </is>
      </c>
      <c r="F456" s="130" t="n"/>
      <c r="G456" s="1582" t="inlineStr">
        <is>
          <t>孔雀制作书*  1</t>
        </is>
      </c>
      <c r="H456" s="130" t="n"/>
      <c r="I456" s="85" t="inlineStr">
        <is>
          <t xml:space="preserve">  80活跃度</t>
        </is>
      </c>
      <c r="J456" s="86" t="inlineStr">
        <is>
          <t>8积分</t>
        </is>
      </c>
      <c r="K456" s="748" t="inlineStr">
        <is>
          <t>低氪：平常活跃80，遇返利充8天5鹅币，多余积分可兑换传功符*292</t>
        </is>
      </c>
      <c r="L456" s="410" t="n"/>
    </row>
    <row r="457" ht="24" customHeight="1">
      <c r="A457" s="1672" t="inlineStr">
        <is>
          <t>修为丹*  2</t>
        </is>
      </c>
      <c r="B457" s="130" t="n"/>
      <c r="C457" s="1582" t="inlineStr">
        <is>
          <t>黄金卷轴*14</t>
        </is>
      </c>
      <c r="D457" s="130" t="n"/>
      <c r="E457" s="1695" t="inlineStr">
        <is>
          <t>还童卷轴*  6</t>
        </is>
      </c>
      <c r="F457" s="130" t="n"/>
      <c r="G457" s="1582" t="inlineStr">
        <is>
          <t>宣花制作书*  1</t>
        </is>
      </c>
      <c r="H457" s="130" t="n"/>
      <c r="I457" s="85" t="inlineStr">
        <is>
          <t>115活跃度</t>
        </is>
      </c>
      <c r="J457" s="86" t="inlineStr">
        <is>
          <t>9积分</t>
        </is>
      </c>
      <c r="K457" s="534" t="n"/>
      <c r="L457" s="504" t="n"/>
    </row>
    <row r="458" ht="24" customHeight="1">
      <c r="A458" s="1672" t="inlineStr">
        <is>
          <t>问道石*  5</t>
        </is>
      </c>
      <c r="B458" s="130" t="n"/>
      <c r="C458" s="1582" t="inlineStr">
        <is>
          <t>四灵魂石*  2</t>
        </is>
      </c>
      <c r="D458" s="130" t="n"/>
      <c r="E458" s="1695" t="inlineStr">
        <is>
          <t>还童天书*  4</t>
        </is>
      </c>
      <c r="F458" s="130" t="n"/>
      <c r="G458" s="1582" t="inlineStr">
        <is>
          <t>元婴飞仙果*18</t>
        </is>
      </c>
      <c r="H458" s="130" t="n"/>
      <c r="I458" s="85" t="inlineStr">
        <is>
          <t>消耗3鹅币</t>
        </is>
      </c>
      <c r="J458" s="86" t="inlineStr">
        <is>
          <t>8积分</t>
        </is>
      </c>
      <c r="K458" s="535" t="n"/>
      <c r="L458" s="320" t="n"/>
    </row>
    <row r="459" ht="24" customHeight="1">
      <c r="A459" s="1672" t="inlineStr">
        <is>
          <t>真体力*  5</t>
        </is>
      </c>
      <c r="B459" s="130" t="n"/>
      <c r="C459" s="1582" t="inlineStr">
        <is>
          <t>梅超风碎片*  1</t>
        </is>
      </c>
      <c r="D459" s="130" t="n"/>
      <c r="E459" s="1695" t="inlineStr">
        <is>
          <t>淬火结晶*31</t>
        </is>
      </c>
      <c r="F459" s="130" t="n"/>
      <c r="G459" s="1582" t="inlineStr">
        <is>
          <t>侠士修身录*18</t>
        </is>
      </c>
      <c r="H459" s="130" t="n"/>
      <c r="I459" s="85" t="inlineStr">
        <is>
          <t>购买宝箱</t>
        </is>
      </c>
      <c r="J459" s="86" t="inlineStr">
        <is>
          <t>300斗豆</t>
        </is>
      </c>
      <c r="K459" s="748" t="inlineStr">
        <is>
          <t>极限：宝箱每日购满30个，外加任务积分全拿，每日可得190分左右，4天内可满级</t>
        </is>
      </c>
      <c r="L459" s="410" t="n"/>
    </row>
    <row r="460" ht="24" customHeight="1">
      <c r="A460" s="1672" t="inlineStr">
        <is>
          <t>悟性丹*  9</t>
        </is>
      </c>
      <c r="B460" s="130" t="n"/>
      <c r="C460" s="1582" t="inlineStr">
        <is>
          <t>佣兵天赋丹*  2</t>
        </is>
      </c>
      <c r="D460" s="130" t="n"/>
      <c r="E460" s="1695" t="inlineStr">
        <is>
          <t>补阙粉尘*15</t>
        </is>
      </c>
      <c r="F460" s="130" t="n"/>
      <c r="G460" s="1582" t="inlineStr">
        <is>
          <t>佣兵天赋丹*27</t>
        </is>
      </c>
      <c r="H460" s="130" t="n"/>
      <c r="I460" s="85" t="inlineStr">
        <is>
          <t>每日限购</t>
        </is>
      </c>
      <c r="J460" s="86" t="inlineStr">
        <is>
          <t>30个</t>
        </is>
      </c>
      <c r="K460" s="534" t="n"/>
      <c r="L460" s="504" t="n"/>
    </row>
    <row r="461" ht="24" customHeight="1">
      <c r="A461" s="1672" t="inlineStr">
        <is>
          <t>还童天书*  1</t>
        </is>
      </c>
      <c r="B461" s="130" t="n"/>
      <c r="C461" s="1582" t="inlineStr">
        <is>
          <t>零经验药水*  1</t>
        </is>
      </c>
      <c r="D461" s="130" t="n"/>
      <c r="E461" s="1695" t="inlineStr">
        <is>
          <t>源质合金*  6</t>
        </is>
      </c>
      <c r="F461" s="130" t="n"/>
      <c r="G461" s="1582" t="inlineStr">
        <is>
          <t>佣兵年兽大人*10</t>
        </is>
      </c>
      <c r="H461" s="130" t="n"/>
      <c r="I461" s="85" t="inlineStr">
        <is>
          <t>宝箱积分</t>
        </is>
      </c>
      <c r="J461" s="86" t="inlineStr">
        <is>
          <t>约5积分</t>
        </is>
      </c>
      <c r="K461" s="534" t="n"/>
      <c r="L461" s="504" t="n"/>
    </row>
    <row r="462" ht="24" customHeight="1">
      <c r="A462" s="1672" t="inlineStr">
        <is>
          <t>还童卷轴*  6</t>
        </is>
      </c>
      <c r="B462" s="130" t="n"/>
      <c r="C462" s="1582" t="inlineStr">
        <is>
          <t>Ⅴ级万能碎片*  1</t>
        </is>
      </c>
      <c r="D462" s="130" t="n"/>
      <c r="E462" s="1695" t="inlineStr">
        <is>
          <t>梅超风碎片*  1</t>
        </is>
      </c>
      <c r="F462" s="130" t="n"/>
      <c r="G462" s="1582" t="inlineStr">
        <is>
          <t>Ⅴ级万能碎片*  6</t>
        </is>
      </c>
      <c r="H462" s="130" t="n"/>
      <c r="I462" s="85" t="inlineStr">
        <is>
          <t>解锁至尊</t>
        </is>
      </c>
      <c r="J462" s="86" t="inlineStr">
        <is>
          <t>68鹅币</t>
        </is>
      </c>
      <c r="K462" s="535" t="n"/>
      <c r="L462" s="320" t="n"/>
    </row>
    <row r="463" ht="24" customHeight="1">
      <c r="A463" s="1675" t="inlineStr">
        <is>
          <t>淬火结晶*  7</t>
        </is>
      </c>
      <c r="B463" s="136" t="n"/>
      <c r="C463" s="1691" t="inlineStr">
        <is>
          <t>x</t>
        </is>
      </c>
      <c r="D463" s="136" t="n"/>
      <c r="E463" s="1696" t="inlineStr">
        <is>
          <t>真黄金卷轴*34</t>
        </is>
      </c>
      <c r="F463" s="136" t="n"/>
      <c r="G463" s="1676" t="inlineStr">
        <is>
          <t>x</t>
        </is>
      </c>
      <c r="H463" s="135" t="n"/>
      <c r="I463" s="256" t="inlineStr">
        <is>
          <t>重复获得仙化资格时转化为淬火结晶*46</t>
        </is>
      </c>
      <c r="J463" s="135" t="n"/>
      <c r="K463" s="135" t="n"/>
      <c r="L463" s="136" t="n"/>
    </row>
    <row r="464" ht="23" customHeight="1">
      <c r="A464" s="1665" t="inlineStr">
        <is>
          <t>废弃原因：第十一期乐斗游记已过时</t>
        </is>
      </c>
      <c r="B464" s="3" t="n"/>
      <c r="C464" s="3" t="n"/>
      <c r="D464" s="3" t="n"/>
      <c r="E464" s="3" t="n"/>
      <c r="F464" s="3" t="n"/>
      <c r="G464" s="3" t="n"/>
      <c r="H464" s="3" t="n"/>
      <c r="I464" s="3" t="n"/>
      <c r="J464" s="3" t="n"/>
      <c r="K464" s="3" t="n"/>
      <c r="L464" s="3" t="n"/>
    </row>
    <row r="465" ht="23" customHeight="1">
      <c r="A465" s="329" t="inlineStr">
        <is>
          <t>等级</t>
        </is>
      </c>
      <c r="B465" s="329" t="inlineStr">
        <is>
          <t>普通乐斗游记/至尊乐斗游记</t>
        </is>
      </c>
      <c r="C465" s="3" t="n"/>
      <c r="D465" s="474" t="n"/>
      <c r="E465" s="329" t="inlineStr">
        <is>
          <t>等级</t>
        </is>
      </c>
      <c r="F465" s="329" t="inlineStr">
        <is>
          <t>普通乐斗游记/至尊乐斗游记</t>
        </is>
      </c>
      <c r="G465" s="3" t="n"/>
      <c r="H465" s="474" t="n"/>
      <c r="I465" s="329" t="inlineStr">
        <is>
          <t>等级</t>
        </is>
      </c>
      <c r="J465" s="329" t="inlineStr">
        <is>
          <t>普通乐斗游记/至尊乐斗游记</t>
        </is>
      </c>
      <c r="K465" s="3" t="n"/>
      <c r="L465" s="474" t="n"/>
    </row>
    <row r="466" ht="23" customHeight="1">
      <c r="A466" s="234" t="inlineStr">
        <is>
          <t>1 级</t>
        </is>
      </c>
      <c r="B466" s="401" t="inlineStr">
        <is>
          <t>悟性丹*4/玄铁令*3</t>
        </is>
      </c>
      <c r="C466" s="123" t="n"/>
      <c r="D466" s="123" t="n"/>
      <c r="E466" s="27" t="inlineStr">
        <is>
          <t>21级</t>
        </is>
      </c>
      <c r="F466" s="746" t="inlineStr">
        <is>
          <t>经验药水*1/淬火结晶*3</t>
        </is>
      </c>
      <c r="G466" s="123" t="n"/>
      <c r="H466" s="123" t="n"/>
      <c r="I466" s="27" t="inlineStr">
        <is>
          <t>41级</t>
        </is>
      </c>
      <c r="J466" s="207" t="inlineStr">
        <is>
          <t>经验药水*1/斗神符*2</t>
        </is>
      </c>
      <c r="K466" s="123" t="n"/>
      <c r="L466" s="171" t="n"/>
    </row>
    <row r="467" ht="23" customHeight="1">
      <c r="A467" s="82" t="inlineStr">
        <is>
          <t>2 级</t>
        </is>
      </c>
      <c r="B467" s="222" t="inlineStr">
        <is>
          <t xml:space="preserve">经验药水*1/斗神符*1   </t>
        </is>
      </c>
      <c r="C467" s="129" t="n"/>
      <c r="D467" s="129" t="n"/>
      <c r="E467" s="34" t="inlineStr">
        <is>
          <t>22级</t>
        </is>
      </c>
      <c r="F467" s="222" t="inlineStr">
        <is>
          <t>真体力*1/侠士修身录*6</t>
        </is>
      </c>
      <c r="G467" s="129" t="n"/>
      <c r="H467" s="129" t="n"/>
      <c r="I467" s="34" t="inlineStr">
        <is>
          <t>42级</t>
        </is>
      </c>
      <c r="J467" s="84" t="inlineStr">
        <is>
          <t xml:space="preserve">石中剑*2/玄铁令*1 </t>
        </is>
      </c>
      <c r="K467" s="129" t="n"/>
      <c r="L467" s="162" t="n"/>
    </row>
    <row r="468" ht="23" customHeight="1">
      <c r="A468" s="82" t="inlineStr">
        <is>
          <t>3 级</t>
        </is>
      </c>
      <c r="B468" s="178" t="inlineStr">
        <is>
          <t>黄金卷轴*2/淬火结晶*5</t>
        </is>
      </c>
      <c r="C468" s="129" t="n"/>
      <c r="D468" s="129" t="n"/>
      <c r="E468" s="34" t="inlineStr">
        <is>
          <t>23级</t>
        </is>
      </c>
      <c r="F468" s="222" t="inlineStr">
        <is>
          <t>黄金卷轴*1/补阙粉尘*15</t>
        </is>
      </c>
      <c r="G468" s="129" t="n"/>
      <c r="H468" s="129" t="n"/>
      <c r="I468" s="34" t="inlineStr">
        <is>
          <t>43级</t>
        </is>
      </c>
      <c r="J468" s="84" t="inlineStr">
        <is>
          <t>黄金卷轴*1/还童卷轴*3</t>
        </is>
      </c>
      <c r="K468" s="129" t="n"/>
      <c r="L468" s="162" t="n"/>
    </row>
    <row r="469" ht="23" customHeight="1">
      <c r="A469" s="82" t="inlineStr">
        <is>
          <t>4 级</t>
        </is>
      </c>
      <c r="B469" s="222" t="inlineStr">
        <is>
          <t>淬火结晶*2/真黄金卷轴*10</t>
        </is>
      </c>
      <c r="C469" s="129" t="n"/>
      <c r="D469" s="129" t="n"/>
      <c r="E469" s="34" t="inlineStr">
        <is>
          <t>24级</t>
        </is>
      </c>
      <c r="F469" s="222" t="inlineStr">
        <is>
          <t>淬火结晶*1/境界丹*15</t>
        </is>
      </c>
      <c r="G469" s="129" t="n"/>
      <c r="H469" s="129" t="n"/>
      <c r="I469" s="34" t="inlineStr">
        <is>
          <t>44级</t>
        </is>
      </c>
      <c r="J469" s="84" t="inlineStr">
        <is>
          <t>四灵魂石*1/修为丹*16</t>
        </is>
      </c>
      <c r="K469" s="129" t="n"/>
      <c r="L469" s="162" t="n"/>
    </row>
    <row r="470" ht="23" customHeight="1">
      <c r="A470" s="82" t="inlineStr">
        <is>
          <t>5 级</t>
        </is>
      </c>
      <c r="B470" s="222" t="inlineStr">
        <is>
          <t>玄铁令*5/Ⅴ级万能碎片*2</t>
        </is>
      </c>
      <c r="C470" s="129" t="n"/>
      <c r="D470" s="129" t="n"/>
      <c r="E470" s="34" t="inlineStr">
        <is>
          <t>25级</t>
        </is>
      </c>
      <c r="F470" s="222" t="inlineStr">
        <is>
          <t>佣兵天赋丹*1/4级月璇魂珠*1</t>
        </is>
      </c>
      <c r="G470" s="129" t="n"/>
      <c r="H470" s="129" t="n"/>
      <c r="I470" s="34" t="inlineStr">
        <is>
          <t>45级</t>
        </is>
      </c>
      <c r="J470" s="84" t="inlineStr">
        <is>
          <t>玄铁令*1/4级月影魂珠*1</t>
        </is>
      </c>
      <c r="K470" s="129" t="n"/>
      <c r="L470" s="162" t="n"/>
    </row>
    <row r="471" ht="23" customHeight="1">
      <c r="A471" s="82" t="inlineStr">
        <is>
          <t>6 级</t>
        </is>
      </c>
      <c r="B471" s="178" t="inlineStr">
        <is>
          <t>传功符*8/玄铁令*2</t>
        </is>
      </c>
      <c r="C471" s="129" t="n"/>
      <c r="D471" s="129" t="n"/>
      <c r="E471" s="34" t="inlineStr">
        <is>
          <t>26级</t>
        </is>
      </c>
      <c r="F471" s="222" t="inlineStr">
        <is>
          <t>经验药水*1/舆图*2</t>
        </is>
      </c>
      <c r="G471" s="129" t="n"/>
      <c r="H471" s="129" t="n"/>
      <c r="I471" s="34" t="inlineStr">
        <is>
          <t>46级</t>
        </is>
      </c>
      <c r="J471" s="84" t="inlineStr">
        <is>
          <t>梅超风碎片*1/还童卷轴*3</t>
        </is>
      </c>
      <c r="K471" s="129" t="n"/>
      <c r="L471" s="162" t="n"/>
    </row>
    <row r="472" ht="23" customHeight="1">
      <c r="A472" s="82" t="inlineStr">
        <is>
          <t>7 级</t>
        </is>
      </c>
      <c r="B472" s="178" t="inlineStr">
        <is>
          <t>悟性丹*5/斗神符*2</t>
        </is>
      </c>
      <c r="C472" s="129" t="n"/>
      <c r="D472" s="129" t="n"/>
      <c r="E472" s="34" t="inlineStr">
        <is>
          <t>27级</t>
        </is>
      </c>
      <c r="F472" s="222" t="inlineStr">
        <is>
          <t>石中剑*2/侠士修身录*6</t>
        </is>
      </c>
      <c r="G472" s="129" t="n"/>
      <c r="H472" s="129" t="n"/>
      <c r="I472" s="34" t="inlineStr">
        <is>
          <t>47级</t>
        </is>
      </c>
      <c r="J472" s="84" t="inlineStr">
        <is>
          <t>3级帅帅魂珠*1/源质合金*6</t>
        </is>
      </c>
      <c r="K472" s="129" t="n"/>
      <c r="L472" s="162" t="n"/>
    </row>
    <row r="473" ht="23" customHeight="1">
      <c r="A473" s="82" t="inlineStr">
        <is>
          <t>8 级</t>
        </is>
      </c>
      <c r="B473" s="178" t="inlineStr">
        <is>
          <t>黄金卷轴*2/淬火结晶*4</t>
        </is>
      </c>
      <c r="C473" s="129" t="n"/>
      <c r="D473" s="129" t="n"/>
      <c r="E473" s="34" t="inlineStr">
        <is>
          <t>28级</t>
        </is>
      </c>
      <c r="F473" s="222" t="inlineStr">
        <is>
          <t>黄金卷轴*1/真黄金卷轴*6</t>
        </is>
      </c>
      <c r="G473" s="129" t="n"/>
      <c r="H473" s="129" t="n"/>
      <c r="I473" s="34" t="inlineStr">
        <is>
          <t>48级</t>
        </is>
      </c>
      <c r="J473" s="84" t="inlineStr">
        <is>
          <t>黄金卷轴*1/元婴飞仙果*6</t>
        </is>
      </c>
      <c r="K473" s="129" t="n"/>
      <c r="L473" s="162" t="n"/>
    </row>
    <row r="474" ht="23" customHeight="1">
      <c r="A474" s="82" t="inlineStr">
        <is>
          <t>9 级</t>
        </is>
      </c>
      <c r="B474" s="222" t="inlineStr">
        <is>
          <t>问道石*2/真黄金卷轴*5</t>
        </is>
      </c>
      <c r="C474" s="129" t="n"/>
      <c r="D474" s="129" t="n"/>
      <c r="E474" s="34" t="inlineStr">
        <is>
          <t>29级</t>
        </is>
      </c>
      <c r="F474" s="222" t="inlineStr">
        <is>
          <t>奥秘元素*1/境界丹*20</t>
        </is>
      </c>
      <c r="G474" s="129" t="n"/>
      <c r="H474" s="129" t="n"/>
      <c r="I474" s="34" t="inlineStr">
        <is>
          <t>49级</t>
        </is>
      </c>
      <c r="J474" s="84" t="inlineStr">
        <is>
          <t>还童卷轴*2/佣兵天赋丹*8</t>
        </is>
      </c>
      <c r="K474" s="129" t="n"/>
      <c r="L474" s="162" t="n"/>
    </row>
    <row r="475" ht="23" customHeight="1">
      <c r="A475" s="34" t="inlineStr">
        <is>
          <t>10级</t>
        </is>
      </c>
      <c r="B475" s="222" t="inlineStr">
        <is>
          <t>零经验药水*2/4级教主魂珠*1</t>
        </is>
      </c>
      <c r="C475" s="129" t="n"/>
      <c r="D475" s="129" t="n"/>
      <c r="E475" s="34" t="inlineStr">
        <is>
          <t>30级</t>
        </is>
      </c>
      <c r="F475" s="222" t="inlineStr">
        <is>
          <t>淬火结晶*1/应龙制作书*1</t>
        </is>
      </c>
      <c r="G475" s="129" t="n"/>
      <c r="H475" s="129" t="n"/>
      <c r="I475" s="34" t="inlineStr">
        <is>
          <t>50级</t>
        </is>
      </c>
      <c r="J475" s="84" t="inlineStr">
        <is>
          <t>玄铁令*1/Ⅴ级万能碎片*2</t>
        </is>
      </c>
      <c r="K475" s="129" t="n"/>
      <c r="L475" s="162" t="n"/>
    </row>
    <row r="476" ht="23" customHeight="1">
      <c r="A476" s="34" t="inlineStr">
        <is>
          <t>11级</t>
        </is>
      </c>
      <c r="B476" s="178" t="inlineStr">
        <is>
          <t>修为丹*1/玄铁令*1</t>
        </is>
      </c>
      <c r="C476" s="129" t="n"/>
      <c r="D476" s="129" t="n"/>
      <c r="E476" s="34" t="inlineStr">
        <is>
          <t>31级</t>
        </is>
      </c>
      <c r="F476" s="222" t="inlineStr">
        <is>
          <t>3级剑君魂珠*1/斗神符*1</t>
        </is>
      </c>
      <c r="G476" s="129" t="n"/>
      <c r="H476" s="129" t="n"/>
      <c r="I476" s="34" t="inlineStr">
        <is>
          <t>51级</t>
        </is>
      </c>
      <c r="J476" s="36" t="inlineStr">
        <is>
          <t>传功符*9/还童天书*2</t>
        </is>
      </c>
      <c r="K476" s="129" t="n"/>
      <c r="L476" s="162" t="n"/>
    </row>
    <row r="477" ht="23" customHeight="1">
      <c r="A477" s="34" t="inlineStr">
        <is>
          <t>12级</t>
        </is>
      </c>
      <c r="B477" s="222" t="inlineStr">
        <is>
          <t>经验药水*1/斗神符*5</t>
        </is>
      </c>
      <c r="C477" s="129" t="n"/>
      <c r="D477" s="129" t="n"/>
      <c r="E477" s="34" t="inlineStr">
        <is>
          <t>32级</t>
        </is>
      </c>
      <c r="F477" s="222" t="inlineStr">
        <is>
          <t>舆图*1/侠士修身录*6</t>
        </is>
      </c>
      <c r="G477" s="129" t="n"/>
      <c r="H477" s="129" t="n"/>
      <c r="I477" s="34" t="inlineStr">
        <is>
          <t>52级</t>
        </is>
      </c>
      <c r="J477" s="36" t="inlineStr">
        <is>
          <t>真体力*1/淬火结晶*5</t>
        </is>
      </c>
      <c r="K477" s="129" t="n"/>
      <c r="L477" s="162" t="n"/>
    </row>
    <row r="478" ht="23" customHeight="1">
      <c r="A478" s="34" t="inlineStr">
        <is>
          <t>13级</t>
        </is>
      </c>
      <c r="B478" s="178" t="inlineStr">
        <is>
          <t>黄金卷轴*1/淬火结晶*4</t>
        </is>
      </c>
      <c r="C478" s="129" t="n"/>
      <c r="D478" s="129" t="n"/>
      <c r="E478" s="34" t="inlineStr">
        <is>
          <t>33级</t>
        </is>
      </c>
      <c r="F478" s="222" t="inlineStr">
        <is>
          <t>黄金卷轴*1/真黄金卷轴*7</t>
        </is>
      </c>
      <c r="G478" s="129" t="n"/>
      <c r="H478" s="129" t="n"/>
      <c r="I478" s="34" t="inlineStr">
        <is>
          <t>53级</t>
        </is>
      </c>
      <c r="J478" s="36" t="inlineStr">
        <is>
          <t>黄金卷轴*1/元婴飞仙果*6</t>
        </is>
      </c>
      <c r="K478" s="129" t="n"/>
      <c r="L478" s="162" t="n"/>
    </row>
    <row r="479" ht="23" customHeight="1">
      <c r="A479" s="34" t="inlineStr">
        <is>
          <t>14级</t>
        </is>
      </c>
      <c r="B479" s="222" t="inlineStr">
        <is>
          <t>问道石*2/真黄金卷轴*5</t>
        </is>
      </c>
      <c r="C479" s="129" t="n"/>
      <c r="D479" s="129" t="n"/>
      <c r="E479" s="34" t="inlineStr">
        <is>
          <t>34级</t>
        </is>
      </c>
      <c r="F479" s="222" t="inlineStr">
        <is>
          <t>奥秘元素*2/境界丹*25</t>
        </is>
      </c>
      <c r="G479" s="129" t="n"/>
      <c r="H479" s="129" t="n"/>
      <c r="I479" s="34" t="inlineStr">
        <is>
          <t>54级</t>
        </is>
      </c>
      <c r="J479" s="84" t="inlineStr">
        <is>
          <t>还童卷轴*2/佣兵天赋丹*8</t>
        </is>
      </c>
      <c r="K479" s="129" t="n"/>
      <c r="L479" s="162" t="n"/>
    </row>
    <row r="480" ht="23" customHeight="1">
      <c r="A480" s="34" t="inlineStr">
        <is>
          <t>15级</t>
        </is>
      </c>
      <c r="B480" s="222" t="inlineStr">
        <is>
          <t>还童天书*2/Ⅴ级万能碎片*1</t>
        </is>
      </c>
      <c r="C480" s="129" t="n"/>
      <c r="D480" s="129" t="n"/>
      <c r="E480" s="34" t="inlineStr">
        <is>
          <t>35级</t>
        </is>
      </c>
      <c r="F480" s="222" t="inlineStr">
        <is>
          <t>佣兵天赋丹*1/Ⅴ级万能碎片*1</t>
        </is>
      </c>
      <c r="G480" s="129" t="n"/>
      <c r="H480" s="129" t="n"/>
      <c r="I480" s="34" t="inlineStr">
        <is>
          <t>55级</t>
        </is>
      </c>
      <c r="J480" s="84" t="inlineStr">
        <is>
          <t>斗神符*1/4级教主魂珠*1</t>
        </is>
      </c>
      <c r="K480" s="129" t="n"/>
      <c r="L480" s="162" t="n"/>
    </row>
    <row r="481" ht="23" customHeight="1">
      <c r="A481" s="34" t="inlineStr">
        <is>
          <t>16级</t>
        </is>
      </c>
      <c r="B481" s="178" t="inlineStr">
        <is>
          <t>修为丹*1/玄铁令*1</t>
        </is>
      </c>
      <c r="C481" s="129" t="n"/>
      <c r="D481" s="129" t="n"/>
      <c r="E481" s="34" t="inlineStr">
        <is>
          <t>36级</t>
        </is>
      </c>
      <c r="F481" s="222" t="inlineStr">
        <is>
          <t>经验药水*1/王处一碎片*1</t>
        </is>
      </c>
      <c r="G481" s="129" t="n"/>
      <c r="H481" s="129" t="n"/>
      <c r="I481" s="34" t="inlineStr">
        <is>
          <t>56级</t>
        </is>
      </c>
      <c r="J481" s="84" t="inlineStr">
        <is>
          <t>4级帅帅魂珠*1/还童天书*2</t>
        </is>
      </c>
      <c r="K481" s="129" t="n"/>
      <c r="L481" s="162" t="n"/>
    </row>
    <row r="482" ht="23" customHeight="1">
      <c r="A482" s="34" t="inlineStr">
        <is>
          <t>17级</t>
        </is>
      </c>
      <c r="B482" s="222" t="inlineStr">
        <is>
          <t>3级帅帅魂珠*1/佣兵年兽大人*10</t>
        </is>
      </c>
      <c r="C482" s="129" t="n"/>
      <c r="D482" s="129" t="n"/>
      <c r="E482" s="34" t="inlineStr">
        <is>
          <t>37级</t>
        </is>
      </c>
      <c r="F482" s="222" t="inlineStr">
        <is>
          <t>真体力*1/玄铁令*1</t>
        </is>
      </c>
      <c r="G482" s="129" t="n"/>
      <c r="H482" s="129" t="n"/>
      <c r="I482" s="34" t="inlineStr">
        <is>
          <t>57级</t>
        </is>
      </c>
      <c r="J482" s="84" t="inlineStr">
        <is>
          <t>真体力*1/淬火结晶*6</t>
        </is>
      </c>
      <c r="K482" s="129" t="n"/>
      <c r="L482" s="162" t="n"/>
    </row>
    <row r="483" ht="23" customHeight="1">
      <c r="A483" s="34" t="inlineStr">
        <is>
          <t>18级</t>
        </is>
      </c>
      <c r="B483" s="178" t="inlineStr">
        <is>
          <t>黄金卷轴*1/淬火结晶*4</t>
        </is>
      </c>
      <c r="C483" s="129" t="n"/>
      <c r="D483" s="129" t="n"/>
      <c r="E483" s="34" t="inlineStr">
        <is>
          <t>38级</t>
        </is>
      </c>
      <c r="F483" s="222" t="inlineStr">
        <is>
          <t>黄金卷轴*1/碧海制作书*1</t>
        </is>
      </c>
      <c r="G483" s="129" t="n"/>
      <c r="H483" s="129" t="n"/>
      <c r="I483" s="34" t="inlineStr">
        <is>
          <t>58级</t>
        </is>
      </c>
      <c r="J483" s="84" t="inlineStr">
        <is>
          <t>黄金卷轴*1/元婴飞仙果*6</t>
        </is>
      </c>
      <c r="K483" s="129" t="n"/>
      <c r="L483" s="162" t="n"/>
    </row>
    <row r="484" ht="23" customHeight="1">
      <c r="A484" s="34" t="inlineStr">
        <is>
          <t>19级</t>
        </is>
      </c>
      <c r="B484" s="222" t="inlineStr">
        <is>
          <t xml:space="preserve">       问道石*1/真黄金卷轴*6</t>
        </is>
      </c>
      <c r="C484" s="129" t="n"/>
      <c r="D484" s="129" t="n"/>
      <c r="E484" s="34" t="inlineStr">
        <is>
          <t>39级</t>
        </is>
      </c>
      <c r="F484" s="222" t="inlineStr">
        <is>
          <t>四灵魂石*1/修为丹*10</t>
        </is>
      </c>
      <c r="G484" s="129" t="n"/>
      <c r="H484" s="129" t="n"/>
      <c r="I484" s="34" t="inlineStr">
        <is>
          <t>59级</t>
        </is>
      </c>
      <c r="J484" s="84" t="inlineStr">
        <is>
          <t>还童卷轴*2/佣兵天赋丹*11</t>
        </is>
      </c>
      <c r="K484" s="129" t="n"/>
      <c r="L484" s="162" t="n"/>
    </row>
    <row r="485" ht="23" customHeight="1">
      <c r="A485" s="47" t="inlineStr">
        <is>
          <t>20级</t>
        </is>
      </c>
      <c r="B485" s="882" t="inlineStr">
        <is>
          <t xml:space="preserve">淬火结晶*2/传功符*88 </t>
        </is>
      </c>
      <c r="C485" s="135" t="n"/>
      <c r="D485" s="135" t="n"/>
      <c r="E485" s="47" t="inlineStr">
        <is>
          <t>40级</t>
        </is>
      </c>
      <c r="F485" s="882" t="inlineStr">
        <is>
          <t>淬火结晶*1/Ⅴ级万能碎片*1</t>
        </is>
      </c>
      <c r="G485" s="135" t="n"/>
      <c r="H485" s="135" t="n"/>
      <c r="I485" s="47" t="inlineStr">
        <is>
          <t>60级</t>
        </is>
      </c>
      <c r="J485" s="224" t="inlineStr">
        <is>
          <t>Ⅴ级万能碎片*1/斗神剑仙化</t>
        </is>
      </c>
      <c r="K485" s="135" t="n"/>
      <c r="L485" s="190" t="n"/>
    </row>
    <row r="486" ht="23" customHeight="1">
      <c r="A486" s="1" t="inlineStr">
        <is>
          <t>第十一期普通乐斗游记奖励汇总</t>
        </is>
      </c>
      <c r="B486" s="3" t="n"/>
      <c r="C486" s="3" t="n"/>
      <c r="D486" s="4" t="n"/>
      <c r="E486" s="362" t="inlineStr">
        <is>
          <t>第十一期至尊乐斗游记奖励汇总</t>
        </is>
      </c>
      <c r="F486" s="56" t="n"/>
      <c r="G486" s="56" t="n"/>
      <c r="H486" s="203" t="n"/>
      <c r="I486" s="362" t="inlineStr">
        <is>
          <t>积分获取</t>
        </is>
      </c>
      <c r="J486" s="203" t="n"/>
      <c r="K486" s="153" t="inlineStr">
        <is>
          <t>推荐方案</t>
        </is>
      </c>
      <c r="L486" s="57" t="n"/>
    </row>
    <row r="487" ht="23" customHeight="1">
      <c r="A487" s="169" t="inlineStr">
        <is>
          <t>传功符* N</t>
        </is>
      </c>
      <c r="B487" s="124" t="n"/>
      <c r="C487" s="529" t="inlineStr">
        <is>
          <t>3级魂珠*  3</t>
        </is>
      </c>
      <c r="D487" s="171" t="n"/>
      <c r="E487" s="511" t="inlineStr">
        <is>
          <t>玄铁令*  12</t>
        </is>
      </c>
      <c r="F487" s="320" t="n"/>
      <c r="G487" s="1698" t="inlineStr">
        <is>
          <t>传功符*88</t>
        </is>
      </c>
      <c r="H487" s="158" t="n"/>
      <c r="I487" s="558" t="inlineStr">
        <is>
          <t>活动持续</t>
        </is>
      </c>
      <c r="J487" s="53" t="inlineStr">
        <is>
          <t>36天</t>
        </is>
      </c>
      <c r="K487" s="531" t="inlineStr">
        <is>
          <t>白嫖：每日活跃80，29天方可达到满级，多余积分可兑换传功符*156</t>
        </is>
      </c>
      <c r="L487" s="125" t="n"/>
    </row>
    <row r="488" ht="23" customHeight="1">
      <c r="A488" s="1679" t="inlineStr">
        <is>
          <t>斗神符*  1</t>
        </is>
      </c>
      <c r="B488" s="130" t="n"/>
      <c r="C488" s="532" t="inlineStr">
        <is>
          <t>4级魂珠*  1</t>
        </is>
      </c>
      <c r="D488" s="162" t="n"/>
      <c r="E488" s="512" t="inlineStr">
        <is>
          <t>斗神符*  12</t>
        </is>
      </c>
      <c r="F488" s="130" t="n"/>
      <c r="G488" s="1699" t="inlineStr">
        <is>
          <t>4级魂珠*  4</t>
        </is>
      </c>
      <c r="H488" s="129" t="n"/>
      <c r="I488" s="82" t="inlineStr">
        <is>
          <t xml:space="preserve">  20活跃度</t>
        </is>
      </c>
      <c r="J488" s="83" t="inlineStr">
        <is>
          <t>6积分</t>
        </is>
      </c>
      <c r="K488" s="534" t="n"/>
      <c r="L488" s="125" t="n"/>
    </row>
    <row r="489" ht="23" customHeight="1">
      <c r="A489" s="160" t="inlineStr">
        <is>
          <t>玄铁令*  3</t>
        </is>
      </c>
      <c r="B489" s="130" t="n"/>
      <c r="C489" s="1700" t="inlineStr">
        <is>
          <t>奥秘元素*  3</t>
        </is>
      </c>
      <c r="D489" s="162" t="n"/>
      <c r="E489" s="512" t="inlineStr">
        <is>
          <t>境界丹*55</t>
        </is>
      </c>
      <c r="F489" s="130" t="n"/>
      <c r="G489" s="1699" t="inlineStr">
        <is>
          <t>斗神剑仙化*  1</t>
        </is>
      </c>
      <c r="H489" s="129" t="n"/>
      <c r="I489" s="82" t="inlineStr">
        <is>
          <t xml:space="preserve">  50活跃度</t>
        </is>
      </c>
      <c r="J489" s="83" t="inlineStr">
        <is>
          <t>7积分</t>
        </is>
      </c>
      <c r="K489" s="535" t="n"/>
      <c r="L489" s="159" t="n"/>
    </row>
    <row r="490" ht="23" customHeight="1">
      <c r="A490" s="160" t="inlineStr">
        <is>
          <t>石中剑*  4</t>
        </is>
      </c>
      <c r="B490" s="130" t="n"/>
      <c r="C490" s="532" t="inlineStr">
        <is>
          <t>经验药水*  6</t>
        </is>
      </c>
      <c r="D490" s="162" t="n"/>
      <c r="E490" s="512" t="inlineStr">
        <is>
          <t>修为丹*26</t>
        </is>
      </c>
      <c r="F490" s="130" t="n"/>
      <c r="G490" s="1699" t="inlineStr">
        <is>
          <t>碧海制作书*  1</t>
        </is>
      </c>
      <c r="H490" s="129" t="n"/>
      <c r="I490" s="82" t="inlineStr">
        <is>
          <t xml:space="preserve">  80活跃度</t>
        </is>
      </c>
      <c r="J490" s="83" t="inlineStr">
        <is>
          <t>8积分</t>
        </is>
      </c>
      <c r="K490" s="536" t="inlineStr">
        <is>
          <t>低氪：平常活跃80，遇返利充8天5鹅币，多余积分可兑换传功符*292</t>
        </is>
      </c>
      <c r="L490" s="195" t="n"/>
    </row>
    <row r="491" ht="23" customHeight="1">
      <c r="A491" s="160" t="inlineStr">
        <is>
          <t>修为丹*  2</t>
        </is>
      </c>
      <c r="B491" s="130" t="n"/>
      <c r="C491" s="532" t="inlineStr">
        <is>
          <t>黄金卷轴*14</t>
        </is>
      </c>
      <c r="D491" s="162" t="n"/>
      <c r="E491" s="512" t="inlineStr">
        <is>
          <t>还童卷轴*  6</t>
        </is>
      </c>
      <c r="F491" s="130" t="n"/>
      <c r="G491" s="1699" t="inlineStr">
        <is>
          <t>应龙制作书*  1</t>
        </is>
      </c>
      <c r="H491" s="129" t="n"/>
      <c r="I491" s="82" t="inlineStr">
        <is>
          <t>115活跃度</t>
        </is>
      </c>
      <c r="J491" s="83" t="inlineStr">
        <is>
          <t>9积分</t>
        </is>
      </c>
      <c r="K491" s="534" t="n"/>
      <c r="L491" s="125" t="n"/>
    </row>
    <row r="492" ht="23" customHeight="1">
      <c r="A492" s="160" t="inlineStr">
        <is>
          <t>问道石*  5</t>
        </is>
      </c>
      <c r="B492" s="130" t="n"/>
      <c r="C492" s="532" t="inlineStr">
        <is>
          <t>四灵魂石*  2</t>
        </is>
      </c>
      <c r="D492" s="162" t="n"/>
      <c r="E492" s="1684" t="inlineStr">
        <is>
          <t>还童天书*  4</t>
        </is>
      </c>
      <c r="F492" s="130" t="n"/>
      <c r="G492" s="1701" t="inlineStr">
        <is>
          <t>元婴飞仙果*18</t>
        </is>
      </c>
      <c r="H492" s="129" t="n"/>
      <c r="I492" s="34" t="inlineStr">
        <is>
          <t>消耗3鹅币</t>
        </is>
      </c>
      <c r="J492" s="83" t="inlineStr">
        <is>
          <t>8积分</t>
        </is>
      </c>
      <c r="K492" s="535" t="n"/>
      <c r="L492" s="159" t="n"/>
    </row>
    <row r="493" ht="23" customHeight="1">
      <c r="A493" s="160" t="inlineStr">
        <is>
          <t>真体力*  4</t>
        </is>
      </c>
      <c r="B493" s="130" t="n"/>
      <c r="C493" s="532" t="inlineStr">
        <is>
          <t>梅超风碎片*  1</t>
        </is>
      </c>
      <c r="D493" s="162" t="n"/>
      <c r="E493" s="512" t="inlineStr">
        <is>
          <t>淬火结晶*31</t>
        </is>
      </c>
      <c r="F493" s="130" t="n"/>
      <c r="G493" s="1699" t="inlineStr">
        <is>
          <t>侠士修身录*18</t>
        </is>
      </c>
      <c r="H493" s="129" t="n"/>
      <c r="I493" s="34" t="inlineStr">
        <is>
          <t>购买宝箱</t>
        </is>
      </c>
      <c r="J493" s="35" t="inlineStr">
        <is>
          <t>300斗豆</t>
        </is>
      </c>
      <c r="K493" s="536" t="inlineStr">
        <is>
          <t>极限：宝箱每日购满30个，外加任务积分全拿，每日可得190分左右，4天内可满级</t>
        </is>
      </c>
      <c r="L493" s="195" t="n"/>
    </row>
    <row r="494" ht="23" customHeight="1">
      <c r="A494" s="160" t="inlineStr">
        <is>
          <t>悟性丹*  9</t>
        </is>
      </c>
      <c r="B494" s="130" t="n"/>
      <c r="C494" s="532" t="inlineStr">
        <is>
          <t>佣兵天赋丹*  2</t>
        </is>
      </c>
      <c r="D494" s="162" t="n"/>
      <c r="E494" s="1684" t="inlineStr">
        <is>
          <t>补阙粉尘*15</t>
        </is>
      </c>
      <c r="F494" s="130" t="n"/>
      <c r="G494" s="1699" t="inlineStr">
        <is>
          <t>佣兵天赋丹*27</t>
        </is>
      </c>
      <c r="H494" s="129" t="n"/>
      <c r="I494" s="34" t="inlineStr">
        <is>
          <t>每日限购</t>
        </is>
      </c>
      <c r="J494" s="35" t="inlineStr">
        <is>
          <t>30个</t>
        </is>
      </c>
      <c r="K494" s="534" t="n"/>
      <c r="L494" s="125" t="n"/>
    </row>
    <row r="495" ht="23" customHeight="1">
      <c r="A495" s="160" t="inlineStr">
        <is>
          <t>还童天书*  2</t>
        </is>
      </c>
      <c r="B495" s="130" t="n"/>
      <c r="C495" s="532" t="inlineStr">
        <is>
          <t>零经验药水*  2</t>
        </is>
      </c>
      <c r="D495" s="162" t="n"/>
      <c r="E495" s="1684" t="inlineStr">
        <is>
          <t>源质合金*  6</t>
        </is>
      </c>
      <c r="F495" s="130" t="n"/>
      <c r="G495" s="1699" t="inlineStr">
        <is>
          <t>佣兵年兽大人*10</t>
        </is>
      </c>
      <c r="H495" s="129" t="n"/>
      <c r="I495" s="34" t="inlineStr">
        <is>
          <t>宝箱积分</t>
        </is>
      </c>
      <c r="J495" s="35" t="inlineStr">
        <is>
          <t>约5积分</t>
        </is>
      </c>
      <c r="K495" s="534" t="n"/>
      <c r="L495" s="125" t="n"/>
    </row>
    <row r="496" ht="23" customHeight="1">
      <c r="A496" s="160" t="inlineStr">
        <is>
          <t>还童卷轴*  6</t>
        </is>
      </c>
      <c r="B496" s="130" t="n"/>
      <c r="C496" s="532" t="inlineStr">
        <is>
          <t>Ⅴ级万能碎片*  1</t>
        </is>
      </c>
      <c r="D496" s="162" t="n"/>
      <c r="E496" s="512" t="inlineStr">
        <is>
          <t>梅超风碎片*  1</t>
        </is>
      </c>
      <c r="F496" s="130" t="n"/>
      <c r="G496" s="1699" t="inlineStr">
        <is>
          <t>Ⅴ级万能碎片*  7</t>
        </is>
      </c>
      <c r="H496" s="129" t="n"/>
      <c r="I496" s="34" t="inlineStr">
        <is>
          <t>解锁至尊</t>
        </is>
      </c>
      <c r="J496" s="35" t="inlineStr">
        <is>
          <t>68鹅币</t>
        </is>
      </c>
      <c r="K496" s="535" t="n"/>
      <c r="L496" s="159" t="n"/>
    </row>
    <row r="497" ht="23" customHeight="1">
      <c r="A497" s="179" t="inlineStr">
        <is>
          <t>淬火结晶*  7</t>
        </is>
      </c>
      <c r="B497" s="136" t="n"/>
      <c r="C497" s="1702" t="inlineStr">
        <is>
          <t>x</t>
        </is>
      </c>
      <c r="D497" s="190" t="n"/>
      <c r="E497" s="513" t="inlineStr">
        <is>
          <t>真黄金卷轴*39</t>
        </is>
      </c>
      <c r="F497" s="136" t="n"/>
      <c r="G497" s="1703" t="inlineStr">
        <is>
          <t>x</t>
        </is>
      </c>
      <c r="H497" s="135" t="n"/>
      <c r="I497" s="367" t="inlineStr">
        <is>
          <t>重复获得仙化资格时转化为淬火结晶*48</t>
        </is>
      </c>
      <c r="J497" s="135" t="n"/>
      <c r="K497" s="135" t="n"/>
      <c r="L497" s="190" t="n"/>
    </row>
    <row r="498" ht="24" customHeight="1">
      <c r="A498" s="1704" t="inlineStr">
        <is>
          <t>废弃原因：23年春节大侠回归已过时</t>
        </is>
      </c>
      <c r="B498" s="22" t="n"/>
      <c r="C498" s="22" t="n"/>
      <c r="D498" s="22" t="n"/>
      <c r="E498" s="22" t="n"/>
      <c r="F498" s="22" t="n"/>
      <c r="G498" s="22" t="n"/>
      <c r="H498" s="22" t="n"/>
      <c r="I498" s="22" t="n"/>
      <c r="J498" s="22" t="n"/>
      <c r="K498" s="22" t="n"/>
      <c r="L498" s="23" t="n"/>
    </row>
    <row r="499" ht="24" customHeight="1">
      <c r="A499" s="202" t="inlineStr">
        <is>
          <t>大侠回归</t>
        </is>
      </c>
      <c r="B499" s="227" t="inlineStr">
        <is>
          <t>条件</t>
        </is>
      </c>
      <c r="C499" s="227" t="inlineStr">
        <is>
          <t>奖励（活动持续5~7周，每期奖励可能有变化，仅记录最近一期内容）</t>
        </is>
      </c>
      <c r="D499" s="56" t="n"/>
      <c r="E499" s="56" t="n"/>
      <c r="F499" s="56" t="n"/>
      <c r="G499" s="56" t="n"/>
      <c r="H499" s="56" t="n"/>
      <c r="I499" s="56" t="n"/>
      <c r="J499" s="56" t="n"/>
      <c r="K499" s="56" t="n"/>
      <c r="L499" s="203" t="n"/>
    </row>
    <row r="500" ht="24" customHeight="1">
      <c r="A500" s="391" t="inlineStr">
        <is>
          <t>累计登录</t>
        </is>
      </c>
      <c r="B500" s="250" t="inlineStr">
        <is>
          <t xml:space="preserve"> 1 天</t>
        </is>
      </c>
      <c r="C500" s="1533" t="inlineStr">
        <is>
          <t>真体力*2，活力药水*2</t>
        </is>
      </c>
      <c r="D500" s="111" t="n"/>
      <c r="E500" s="111" t="n"/>
      <c r="F500" s="111" t="n"/>
      <c r="G500" s="111" t="n"/>
      <c r="H500" s="111" t="n"/>
      <c r="I500" s="111" t="n"/>
      <c r="J500" s="111" t="n"/>
      <c r="K500" s="111" t="n"/>
      <c r="L500" s="112" t="n"/>
    </row>
    <row r="501" ht="24" customHeight="1">
      <c r="A501" s="11" t="n"/>
      <c r="B501" s="85" t="inlineStr">
        <is>
          <t xml:space="preserve"> 2 天</t>
        </is>
      </c>
      <c r="C501" s="1413" t="inlineStr">
        <is>
          <t>经验药水*2，挑战书*2，玄铁令*2</t>
        </is>
      </c>
      <c r="D501" s="129" t="n"/>
      <c r="E501" s="129" t="n"/>
      <c r="F501" s="129" t="n"/>
      <c r="G501" s="129" t="n"/>
      <c r="H501" s="129" t="n"/>
      <c r="I501" s="129" t="n"/>
      <c r="J501" s="129" t="n"/>
      <c r="K501" s="129" t="n"/>
      <c r="L501" s="130" t="n"/>
    </row>
    <row r="502" ht="24" customHeight="1">
      <c r="A502" s="11" t="n"/>
      <c r="B502" s="85" t="inlineStr">
        <is>
          <t xml:space="preserve"> 4 天</t>
        </is>
      </c>
      <c r="C502" s="238" t="inlineStr">
        <is>
          <t>寻斗符*10，传功符*100，侠士洪七公碎片*5</t>
        </is>
      </c>
      <c r="D502" s="129" t="n"/>
      <c r="E502" s="129" t="n"/>
      <c r="F502" s="129" t="n"/>
      <c r="G502" s="129" t="n"/>
      <c r="H502" s="129" t="n"/>
      <c r="I502" s="129" t="n"/>
      <c r="J502" s="129" t="n"/>
      <c r="K502" s="129" t="n"/>
      <c r="L502" s="130" t="n"/>
    </row>
    <row r="503" ht="24" customHeight="1">
      <c r="A503" s="11" t="n"/>
      <c r="B503" s="584" t="inlineStr">
        <is>
          <t xml:space="preserve"> 8 天</t>
        </is>
      </c>
      <c r="C503" s="1413" t="inlineStr">
        <is>
          <t>黄金卷轴*5，淬火结晶*5，侠士修身录*10，侠士手记*20</t>
        </is>
      </c>
      <c r="D503" s="129" t="n"/>
      <c r="E503" s="129" t="n"/>
      <c r="F503" s="129" t="n"/>
      <c r="G503" s="129" t="n"/>
      <c r="H503" s="129" t="n"/>
      <c r="I503" s="129" t="n"/>
      <c r="J503" s="129" t="n"/>
      <c r="K503" s="129" t="n"/>
      <c r="L503" s="130" t="n"/>
    </row>
    <row r="504" ht="24" customHeight="1">
      <c r="A504" s="11" t="n"/>
      <c r="B504" s="584" t="inlineStr">
        <is>
          <t>12天</t>
        </is>
      </c>
      <c r="C504" s="238" t="inlineStr">
        <is>
          <t>追魂锁链*5，真黄金卷轴*10，玄铁令*5，侠士段智兴碎片*10</t>
        </is>
      </c>
      <c r="D504" s="129" t="n"/>
      <c r="E504" s="129" t="n"/>
      <c r="F504" s="129" t="n"/>
      <c r="G504" s="129" t="n"/>
      <c r="H504" s="129" t="n"/>
      <c r="I504" s="129" t="n"/>
      <c r="J504" s="129" t="n"/>
      <c r="K504" s="129" t="n"/>
      <c r="L504" s="130" t="n"/>
    </row>
    <row r="505" ht="24" customHeight="1">
      <c r="A505" s="16" t="n"/>
      <c r="B505" s="1705" t="inlineStr">
        <is>
          <t>16天</t>
        </is>
      </c>
      <c r="C505" s="245" t="inlineStr">
        <is>
          <t>斗灵石-空*50，侠士段智兴碎片*10，侠士黄药师碎片*10</t>
        </is>
      </c>
      <c r="D505" s="167" t="n"/>
      <c r="E505" s="167" t="n"/>
      <c r="F505" s="167" t="n"/>
      <c r="G505" s="167" t="n"/>
      <c r="H505" s="167" t="n"/>
      <c r="I505" s="167" t="n"/>
      <c r="J505" s="167" t="n"/>
      <c r="K505" s="167" t="n"/>
      <c r="L505" s="246" t="n"/>
    </row>
    <row r="506" ht="24" customHeight="1">
      <c r="A506" s="654" t="inlineStr">
        <is>
          <t>累计活跃</t>
        </is>
      </c>
      <c r="B506" s="61" t="inlineStr">
        <is>
          <t xml:space="preserve"> 30 点</t>
        </is>
      </c>
      <c r="C506" s="766" t="inlineStr">
        <is>
          <t>真体力*2，活力药水*2</t>
        </is>
      </c>
      <c r="D506" s="123" t="n"/>
      <c r="E506" s="123" t="n"/>
      <c r="F506" s="123" t="n"/>
      <c r="G506" s="123" t="n"/>
      <c r="H506" s="123" t="n"/>
      <c r="I506" s="123" t="n"/>
      <c r="J506" s="123" t="n"/>
      <c r="K506" s="123" t="n"/>
      <c r="L506" s="124" t="n"/>
    </row>
    <row r="507" ht="24" customHeight="1">
      <c r="A507" s="11" t="n"/>
      <c r="B507" s="85" t="inlineStr">
        <is>
          <t xml:space="preserve"> 70 点</t>
        </is>
      </c>
      <c r="C507" s="1413" t="inlineStr">
        <is>
          <t>经验药水*2，挑战书*2，问道石*5</t>
        </is>
      </c>
      <c r="D507" s="129" t="n"/>
      <c r="E507" s="129" t="n"/>
      <c r="F507" s="129" t="n"/>
      <c r="G507" s="129" t="n"/>
      <c r="H507" s="129" t="n"/>
      <c r="I507" s="129" t="n"/>
      <c r="J507" s="129" t="n"/>
      <c r="K507" s="129" t="n"/>
      <c r="L507" s="130" t="n"/>
    </row>
    <row r="508" ht="24" customHeight="1">
      <c r="A508" s="11" t="n"/>
      <c r="B508" s="85" t="inlineStr">
        <is>
          <t>120点</t>
        </is>
      </c>
      <c r="C508" s="1413" t="inlineStr">
        <is>
          <t>神来拳套*2，传功符*100，无字天书*10，神将沙漏*5</t>
        </is>
      </c>
      <c r="D508" s="129" t="n"/>
      <c r="E508" s="129" t="n"/>
      <c r="F508" s="129" t="n"/>
      <c r="G508" s="129" t="n"/>
      <c r="H508" s="129" t="n"/>
      <c r="I508" s="129" t="n"/>
      <c r="J508" s="129" t="n"/>
      <c r="K508" s="129" t="n"/>
      <c r="L508" s="130" t="n"/>
    </row>
    <row r="509" ht="24" customHeight="1">
      <c r="A509" s="11" t="n"/>
      <c r="B509" s="85" t="inlineStr">
        <is>
          <t>200点</t>
        </is>
      </c>
      <c r="C509" s="1413" t="inlineStr">
        <is>
          <t>斗神符*4，还童卷轴*10，佣兵天赋丹*10，河图洛书*10</t>
        </is>
      </c>
      <c r="D509" s="129" t="n"/>
      <c r="E509" s="129" t="n"/>
      <c r="F509" s="129" t="n"/>
      <c r="G509" s="129" t="n"/>
      <c r="H509" s="129" t="n"/>
      <c r="I509" s="129" t="n"/>
      <c r="J509" s="129" t="n"/>
      <c r="K509" s="129" t="n"/>
      <c r="L509" s="130" t="n"/>
    </row>
    <row r="510" ht="24" customHeight="1">
      <c r="A510" s="11" t="n"/>
      <c r="B510" s="85" t="inlineStr">
        <is>
          <t>400点</t>
        </is>
      </c>
      <c r="C510" s="238" t="inlineStr">
        <is>
          <t>阅历羊皮卷*10，佣兵锦鲤仙人碎片*16，侠士洪七公碎片*15</t>
        </is>
      </c>
      <c r="D510" s="129" t="n"/>
      <c r="E510" s="129" t="n"/>
      <c r="F510" s="129" t="n"/>
      <c r="G510" s="129" t="n"/>
      <c r="H510" s="129" t="n"/>
      <c r="I510" s="129" t="n"/>
      <c r="J510" s="129" t="n"/>
      <c r="K510" s="129" t="n"/>
      <c r="L510" s="130" t="n"/>
    </row>
    <row r="511" ht="24" customHeight="1">
      <c r="A511" s="16" t="n"/>
      <c r="B511" s="242" t="inlineStr">
        <is>
          <t>990点</t>
        </is>
      </c>
      <c r="C511" s="245" t="inlineStr">
        <is>
          <t>突飞令*5，佣兵赵敏碎片*20，佣兵鹿仙人碎片*18</t>
        </is>
      </c>
      <c r="D511" s="167" t="n"/>
      <c r="E511" s="167" t="n"/>
      <c r="F511" s="167" t="n"/>
      <c r="G511" s="167" t="n"/>
      <c r="H511" s="167" t="n"/>
      <c r="I511" s="167" t="n"/>
      <c r="J511" s="167" t="n"/>
      <c r="K511" s="167" t="n"/>
      <c r="L511" s="246" t="n"/>
    </row>
    <row r="512" ht="24" customHeight="1">
      <c r="A512" s="32" t="inlineStr">
        <is>
          <t>累计消耗</t>
        </is>
      </c>
      <c r="B512" s="605" t="inlineStr">
        <is>
          <t xml:space="preserve"> 1 鹅币</t>
        </is>
      </c>
      <c r="C512" s="766" t="inlineStr">
        <is>
          <t>黄金卷轴*1，被动经验药水*1，移魂符*2</t>
        </is>
      </c>
      <c r="D512" s="123" t="n"/>
      <c r="E512" s="123" t="n"/>
      <c r="F512" s="123" t="n"/>
      <c r="G512" s="123" t="n"/>
      <c r="H512" s="123" t="n"/>
      <c r="I512" s="123" t="n"/>
      <c r="J512" s="123" t="n"/>
      <c r="K512" s="123" t="n"/>
      <c r="L512" s="124" t="n"/>
    </row>
    <row r="513" ht="24" customHeight="1">
      <c r="A513" s="11" t="n"/>
      <c r="B513" s="85" t="inlineStr">
        <is>
          <t xml:space="preserve"> 3 鹅币</t>
        </is>
      </c>
      <c r="C513" s="238" t="inlineStr">
        <is>
          <t>特价冲级包*1（真体力*6，大体力*6，小体力*4，经验药水*1，被动经验药水*1）</t>
        </is>
      </c>
      <c r="D513" s="129" t="n"/>
      <c r="E513" s="129" t="n"/>
      <c r="F513" s="129" t="n"/>
      <c r="G513" s="129" t="n"/>
      <c r="H513" s="129" t="n"/>
      <c r="I513" s="129" t="n"/>
      <c r="J513" s="129" t="n"/>
      <c r="K513" s="129" t="n"/>
      <c r="L513" s="130" t="n"/>
    </row>
    <row r="514" ht="24" customHeight="1">
      <c r="A514" s="11" t="n"/>
      <c r="B514" s="584" t="inlineStr">
        <is>
          <t xml:space="preserve"> 6 鹅币</t>
        </is>
      </c>
      <c r="C514" s="238" t="inlineStr">
        <is>
          <t>传功符*100，淬火结晶*2，2级帅帅魂珠*1，真黄金卷轴*2</t>
        </is>
      </c>
      <c r="D514" s="129" t="n"/>
      <c r="E514" s="129" t="n"/>
      <c r="F514" s="129" t="n"/>
      <c r="G514" s="129" t="n"/>
      <c r="H514" s="129" t="n"/>
      <c r="I514" s="129" t="n"/>
      <c r="J514" s="129" t="n"/>
      <c r="K514" s="129" t="n"/>
      <c r="L514" s="130" t="n"/>
    </row>
    <row r="515" ht="24" customHeight="1">
      <c r="A515" s="11" t="n"/>
      <c r="B515" s="584" t="inlineStr">
        <is>
          <t>10鹅币</t>
        </is>
      </c>
      <c r="C515" s="238" t="inlineStr">
        <is>
          <t>淬火结晶*8，斗灵石-空*10，佣兵鹿仙人碎片*12，神将熊猫碎片*8</t>
        </is>
      </c>
      <c r="D515" s="129" t="n"/>
      <c r="E515" s="129" t="n"/>
      <c r="F515" s="129" t="n"/>
      <c r="G515" s="129" t="n"/>
      <c r="H515" s="129" t="n"/>
      <c r="I515" s="129" t="n"/>
      <c r="J515" s="129" t="n"/>
      <c r="K515" s="129" t="n"/>
      <c r="L515" s="130" t="n"/>
    </row>
    <row r="516" ht="24" customHeight="1">
      <c r="A516" s="11" t="n"/>
      <c r="B516" s="584" t="inlineStr">
        <is>
          <t>15鹅币</t>
        </is>
      </c>
      <c r="C516" s="238" t="inlineStr">
        <is>
          <t>3级剑君魂珠*2，3级菜菜魂珠*2，熔炼乌金*10，化境符*12</t>
        </is>
      </c>
      <c r="D516" s="129" t="n"/>
      <c r="E516" s="129" t="n"/>
      <c r="F516" s="129" t="n"/>
      <c r="G516" s="129" t="n"/>
      <c r="H516" s="129" t="n"/>
      <c r="I516" s="129" t="n"/>
      <c r="J516" s="129" t="n"/>
      <c r="K516" s="129" t="n"/>
      <c r="L516" s="130" t="n"/>
    </row>
    <row r="517" ht="24" customHeight="1">
      <c r="A517" s="16" t="n"/>
      <c r="B517" s="1272" t="inlineStr">
        <is>
          <t>30鹅币</t>
        </is>
      </c>
      <c r="C517" s="1649" t="inlineStr">
        <is>
          <t>淬火结晶*30，3级月璇魂珠*2，3级帅帅魂珠*2，神将狮王碎片*12</t>
        </is>
      </c>
      <c r="D517" s="135" t="n"/>
      <c r="E517" s="135" t="n"/>
      <c r="F517" s="135" t="n"/>
      <c r="G517" s="135" t="n"/>
      <c r="H517" s="135" t="n"/>
      <c r="I517" s="135" t="n"/>
      <c r="J517" s="135" t="n"/>
      <c r="K517" s="135" t="n"/>
      <c r="L517" s="136" t="n"/>
    </row>
    <row r="518" ht="24" customHeight="1">
      <c r="A518" s="1704" t="inlineStr">
        <is>
          <t>废弃原因：23年周年大侠回归已过时</t>
        </is>
      </c>
      <c r="B518" s="22" t="n"/>
      <c r="C518" s="22" t="n"/>
      <c r="D518" s="22" t="n"/>
      <c r="E518" s="22" t="n"/>
      <c r="F518" s="22" t="n"/>
      <c r="G518" s="22" t="n"/>
      <c r="H518" s="22" t="n"/>
      <c r="I518" s="22" t="n"/>
      <c r="J518" s="22" t="n"/>
      <c r="K518" s="22" t="n"/>
      <c r="L518" s="23" t="n"/>
    </row>
    <row r="519" ht="24" customHeight="1">
      <c r="A519" s="202" t="inlineStr">
        <is>
          <t>大侠回归</t>
        </is>
      </c>
      <c r="B519" s="227" t="inlineStr">
        <is>
          <t>条件</t>
        </is>
      </c>
      <c r="C519" s="227" t="inlineStr">
        <is>
          <t>奖励（活动持续5~7周，每期奖励可能有变化，仅记录最近一期内容）</t>
        </is>
      </c>
      <c r="D519" s="56" t="n"/>
      <c r="E519" s="56" t="n"/>
      <c r="F519" s="56" t="n"/>
      <c r="G519" s="56" t="n"/>
      <c r="H519" s="56" t="n"/>
      <c r="I519" s="56" t="n"/>
      <c r="J519" s="56" t="n"/>
      <c r="K519" s="56" t="n"/>
      <c r="L519" s="203" t="n"/>
    </row>
    <row r="520" ht="24" customHeight="1">
      <c r="A520" s="391" t="inlineStr">
        <is>
          <t>累计登录</t>
        </is>
      </c>
      <c r="B520" s="250" t="inlineStr">
        <is>
          <t xml:space="preserve"> 1 天</t>
        </is>
      </c>
      <c r="C520" s="1533" t="inlineStr">
        <is>
          <t>真体力*2，活力药水*2</t>
        </is>
      </c>
      <c r="D520" s="111" t="n"/>
      <c r="E520" s="111" t="n"/>
      <c r="F520" s="111" t="n"/>
      <c r="G520" s="111" t="n"/>
      <c r="H520" s="111" t="n"/>
      <c r="I520" s="111" t="n"/>
      <c r="J520" s="111" t="n"/>
      <c r="K520" s="111" t="n"/>
      <c r="L520" s="112" t="n"/>
    </row>
    <row r="521" ht="24" customHeight="1">
      <c r="A521" s="11" t="n"/>
      <c r="B521" s="85" t="inlineStr">
        <is>
          <t xml:space="preserve"> 2 天</t>
        </is>
      </c>
      <c r="C521" s="238" t="inlineStr">
        <is>
          <t>经验药水*2，挑战书*2，玄铁令*4</t>
        </is>
      </c>
      <c r="D521" s="129" t="n"/>
      <c r="E521" s="129" t="n"/>
      <c r="F521" s="129" t="n"/>
      <c r="G521" s="129" t="n"/>
      <c r="H521" s="129" t="n"/>
      <c r="I521" s="129" t="n"/>
      <c r="J521" s="129" t="n"/>
      <c r="K521" s="129" t="n"/>
      <c r="L521" s="130" t="n"/>
    </row>
    <row r="522" ht="24" customHeight="1">
      <c r="A522" s="11" t="n"/>
      <c r="B522" s="85" t="inlineStr">
        <is>
          <t xml:space="preserve"> 4 天</t>
        </is>
      </c>
      <c r="C522" s="238" t="inlineStr">
        <is>
          <t>寻斗符*10，传功符*100，侠士洪七公碎片*5，侠士金轮法王碎片*5</t>
        </is>
      </c>
      <c r="D522" s="129" t="n"/>
      <c r="E522" s="129" t="n"/>
      <c r="F522" s="129" t="n"/>
      <c r="G522" s="129" t="n"/>
      <c r="H522" s="129" t="n"/>
      <c r="I522" s="129" t="n"/>
      <c r="J522" s="129" t="n"/>
      <c r="K522" s="129" t="n"/>
      <c r="L522" s="130" t="n"/>
    </row>
    <row r="523" ht="24" customHeight="1">
      <c r="A523" s="11" t="n"/>
      <c r="B523" s="584" t="inlineStr">
        <is>
          <t xml:space="preserve"> 8 天</t>
        </is>
      </c>
      <c r="C523" s="238" t="inlineStr">
        <is>
          <t>黄金卷轴*10，淬火结晶*5，侠士修身录*15，侠士手记*25</t>
        </is>
      </c>
      <c r="D523" s="129" t="n"/>
      <c r="E523" s="129" t="n"/>
      <c r="F523" s="129" t="n"/>
      <c r="G523" s="129" t="n"/>
      <c r="H523" s="129" t="n"/>
      <c r="I523" s="129" t="n"/>
      <c r="J523" s="129" t="n"/>
      <c r="K523" s="129" t="n"/>
      <c r="L523" s="130" t="n"/>
    </row>
    <row r="524" ht="24" customHeight="1">
      <c r="A524" s="11" t="n"/>
      <c r="B524" s="584" t="inlineStr">
        <is>
          <t>12天</t>
        </is>
      </c>
      <c r="C524" s="238" t="inlineStr">
        <is>
          <t>追魂锁链*5，真黄金卷轴*10，玄铁令*5，侠士杜十三碎片*20</t>
        </is>
      </c>
      <c r="D524" s="129" t="n"/>
      <c r="E524" s="129" t="n"/>
      <c r="F524" s="129" t="n"/>
      <c r="G524" s="129" t="n"/>
      <c r="H524" s="129" t="n"/>
      <c r="I524" s="129" t="n"/>
      <c r="J524" s="129" t="n"/>
      <c r="K524" s="129" t="n"/>
      <c r="L524" s="130" t="n"/>
    </row>
    <row r="525" ht="24" customHeight="1">
      <c r="A525" s="16" t="n"/>
      <c r="B525" s="1705" t="inlineStr">
        <is>
          <t>16天</t>
        </is>
      </c>
      <c r="C525" s="245" t="inlineStr">
        <is>
          <t>斗灵石-空*50，侠士段智兴碎片*10，侠士黄药师碎片*10，侠士李光弼碎片*15</t>
        </is>
      </c>
      <c r="D525" s="167" t="n"/>
      <c r="E525" s="167" t="n"/>
      <c r="F525" s="167" t="n"/>
      <c r="G525" s="167" t="n"/>
      <c r="H525" s="167" t="n"/>
      <c r="I525" s="167" t="n"/>
      <c r="J525" s="167" t="n"/>
      <c r="K525" s="167" t="n"/>
      <c r="L525" s="246" t="n"/>
    </row>
    <row r="526" ht="24" customHeight="1">
      <c r="A526" s="654" t="inlineStr">
        <is>
          <t>累计活跃</t>
        </is>
      </c>
      <c r="B526" s="61" t="inlineStr">
        <is>
          <t xml:space="preserve"> 30 点</t>
        </is>
      </c>
      <c r="C526" s="235" t="inlineStr">
        <is>
          <t>真体力*2，悟性丹*5，活力药水*2</t>
        </is>
      </c>
      <c r="D526" s="123" t="n"/>
      <c r="E526" s="123" t="n"/>
      <c r="F526" s="123" t="n"/>
      <c r="G526" s="123" t="n"/>
      <c r="H526" s="123" t="n"/>
      <c r="I526" s="123" t="n"/>
      <c r="J526" s="123" t="n"/>
      <c r="K526" s="123" t="n"/>
      <c r="L526" s="124" t="n"/>
    </row>
    <row r="527" ht="24" customHeight="1">
      <c r="A527" s="11" t="n"/>
      <c r="B527" s="85" t="inlineStr">
        <is>
          <t xml:space="preserve"> 70 点</t>
        </is>
      </c>
      <c r="C527" s="238" t="inlineStr">
        <is>
          <t>经验药水*2，挑战书*2，问道石*10</t>
        </is>
      </c>
      <c r="D527" s="129" t="n"/>
      <c r="E527" s="129" t="n"/>
      <c r="F527" s="129" t="n"/>
      <c r="G527" s="129" t="n"/>
      <c r="H527" s="129" t="n"/>
      <c r="I527" s="129" t="n"/>
      <c r="J527" s="129" t="n"/>
      <c r="K527" s="129" t="n"/>
      <c r="L527" s="130" t="n"/>
    </row>
    <row r="528" ht="24" customHeight="1">
      <c r="A528" s="11" t="n"/>
      <c r="B528" s="85" t="inlineStr">
        <is>
          <t>120点</t>
        </is>
      </c>
      <c r="C528" s="1413" t="inlineStr">
        <is>
          <t>神来拳套*2，传功符*100，无字天书*10，神将沙漏*5</t>
        </is>
      </c>
      <c r="D528" s="129" t="n"/>
      <c r="E528" s="129" t="n"/>
      <c r="F528" s="129" t="n"/>
      <c r="G528" s="129" t="n"/>
      <c r="H528" s="129" t="n"/>
      <c r="I528" s="129" t="n"/>
      <c r="J528" s="129" t="n"/>
      <c r="K528" s="129" t="n"/>
      <c r="L528" s="130" t="n"/>
    </row>
    <row r="529" ht="24" customHeight="1">
      <c r="A529" s="11" t="n"/>
      <c r="B529" s="85" t="inlineStr">
        <is>
          <t>200点</t>
        </is>
      </c>
      <c r="C529" s="1413" t="inlineStr">
        <is>
          <t>斗神符*4，还童卷轴*10，佣兵天赋丹*10，河图洛书*10</t>
        </is>
      </c>
      <c r="D529" s="129" t="n"/>
      <c r="E529" s="129" t="n"/>
      <c r="F529" s="129" t="n"/>
      <c r="G529" s="129" t="n"/>
      <c r="H529" s="129" t="n"/>
      <c r="I529" s="129" t="n"/>
      <c r="J529" s="129" t="n"/>
      <c r="K529" s="129" t="n"/>
      <c r="L529" s="130" t="n"/>
    </row>
    <row r="530" ht="24" customHeight="1">
      <c r="A530" s="11" t="n"/>
      <c r="B530" s="85" t="inlineStr">
        <is>
          <t>400点</t>
        </is>
      </c>
      <c r="C530" s="238" t="inlineStr">
        <is>
          <t>阅历羊皮卷*10，佣兵东方不败碎片*16，侠士洪七公碎片*15，侠士金轮法王碎片*10</t>
        </is>
      </c>
      <c r="D530" s="129" t="n"/>
      <c r="E530" s="129" t="n"/>
      <c r="F530" s="129" t="n"/>
      <c r="G530" s="129" t="n"/>
      <c r="H530" s="129" t="n"/>
      <c r="I530" s="129" t="n"/>
      <c r="J530" s="129" t="n"/>
      <c r="K530" s="129" t="n"/>
      <c r="L530" s="130" t="n"/>
    </row>
    <row r="531" ht="24" customHeight="1">
      <c r="A531" s="16" t="n"/>
      <c r="B531" s="242" t="inlineStr">
        <is>
          <t>990点</t>
        </is>
      </c>
      <c r="C531" s="245" t="inlineStr">
        <is>
          <t>突飞令*5，佣兵齐天大圣碎片*18，佣兵诸葛孔明碎片*20</t>
        </is>
      </c>
      <c r="D531" s="167" t="n"/>
      <c r="E531" s="167" t="n"/>
      <c r="F531" s="167" t="n"/>
      <c r="G531" s="167" t="n"/>
      <c r="H531" s="167" t="n"/>
      <c r="I531" s="167" t="n"/>
      <c r="J531" s="167" t="n"/>
      <c r="K531" s="167" t="n"/>
      <c r="L531" s="246" t="n"/>
    </row>
    <row r="532" ht="24" customHeight="1">
      <c r="A532" s="32" t="inlineStr">
        <is>
          <t>累计消耗</t>
        </is>
      </c>
      <c r="B532" s="605" t="inlineStr">
        <is>
          <t xml:space="preserve"> 1 鹅币</t>
        </is>
      </c>
      <c r="C532" s="235" t="inlineStr">
        <is>
          <t>黄金卷轴*10，被动经验药水*1，移魂符*2</t>
        </is>
      </c>
      <c r="D532" s="123" t="n"/>
      <c r="E532" s="123" t="n"/>
      <c r="F532" s="123" t="n"/>
      <c r="G532" s="123" t="n"/>
      <c r="H532" s="123" t="n"/>
      <c r="I532" s="123" t="n"/>
      <c r="J532" s="123" t="n"/>
      <c r="K532" s="123" t="n"/>
      <c r="L532" s="124" t="n"/>
    </row>
    <row r="533" ht="24" customHeight="1">
      <c r="A533" s="11" t="n"/>
      <c r="B533" s="85" t="inlineStr">
        <is>
          <t xml:space="preserve"> 3 鹅币</t>
        </is>
      </c>
      <c r="C533" s="238" t="inlineStr">
        <is>
          <t>佣兵东方不败碎片*8，侠士李光弼碎片*5，特价冲级包*1（真体力*6，大体力*6，小体力*4，经验药水*1，被动经验药水*1）</t>
        </is>
      </c>
      <c r="D533" s="129" t="n"/>
      <c r="E533" s="129" t="n"/>
      <c r="F533" s="129" t="n"/>
      <c r="G533" s="129" t="n"/>
      <c r="H533" s="129" t="n"/>
      <c r="I533" s="129" t="n"/>
      <c r="J533" s="129" t="n"/>
      <c r="K533" s="129" t="n"/>
      <c r="L533" s="130" t="n"/>
    </row>
    <row r="534" ht="24" customHeight="1">
      <c r="A534" s="11" t="n"/>
      <c r="B534" s="584" t="inlineStr">
        <is>
          <t xml:space="preserve"> 6 鹅币</t>
        </is>
      </c>
      <c r="C534" s="238" t="inlineStr">
        <is>
          <t>传功符*100，淬火结晶*2，真黄金卷轴*2，佣兵诸葛孔明碎片*16</t>
        </is>
      </c>
      <c r="D534" s="129" t="n"/>
      <c r="E534" s="129" t="n"/>
      <c r="F534" s="129" t="n"/>
      <c r="G534" s="129" t="n"/>
      <c r="H534" s="129" t="n"/>
      <c r="I534" s="129" t="n"/>
      <c r="J534" s="129" t="n"/>
      <c r="K534" s="129" t="n"/>
      <c r="L534" s="130" t="n"/>
    </row>
    <row r="535" ht="24" customHeight="1">
      <c r="A535" s="11" t="n"/>
      <c r="B535" s="584" t="inlineStr">
        <is>
          <t>10鹅币</t>
        </is>
      </c>
      <c r="C535" s="238" t="inlineStr">
        <is>
          <t>淬火结晶*8，斗灵石-空*10，佣兵东方不败碎片*8，神将剑君大侠碎片*12</t>
        </is>
      </c>
      <c r="D535" s="129" t="n"/>
      <c r="E535" s="129" t="n"/>
      <c r="F535" s="129" t="n"/>
      <c r="G535" s="129" t="n"/>
      <c r="H535" s="129" t="n"/>
      <c r="I535" s="129" t="n"/>
      <c r="J535" s="129" t="n"/>
      <c r="K535" s="129" t="n"/>
      <c r="L535" s="130" t="n"/>
    </row>
    <row r="536" ht="24" customHeight="1">
      <c r="A536" s="11" t="n"/>
      <c r="B536" s="584" t="inlineStr">
        <is>
          <t>15鹅币</t>
        </is>
      </c>
      <c r="C536" s="238" t="inlineStr">
        <is>
          <t>3级剑君魂珠*3，3级菜菜魂珠*3，熔炼乌金*10，化境符*24</t>
        </is>
      </c>
      <c r="D536" s="129" t="n"/>
      <c r="E536" s="129" t="n"/>
      <c r="F536" s="129" t="n"/>
      <c r="G536" s="129" t="n"/>
      <c r="H536" s="129" t="n"/>
      <c r="I536" s="129" t="n"/>
      <c r="J536" s="129" t="n"/>
      <c r="K536" s="129" t="n"/>
      <c r="L536" s="130" t="n"/>
    </row>
    <row r="537" ht="24" customHeight="1">
      <c r="A537" s="16" t="n"/>
      <c r="B537" s="1272" t="inlineStr">
        <is>
          <t>30鹅币</t>
        </is>
      </c>
      <c r="C537" s="1649" t="inlineStr">
        <is>
          <t>淬火结晶*30，3级月璇魂珠*4，3级帅帅魂珠*4，佣兵鹤仙人碎片*16</t>
        </is>
      </c>
      <c r="D537" s="135" t="n"/>
      <c r="E537" s="135" t="n"/>
      <c r="F537" s="135" t="n"/>
      <c r="G537" s="135" t="n"/>
      <c r="H537" s="135" t="n"/>
      <c r="I537" s="135" t="n"/>
      <c r="J537" s="135" t="n"/>
      <c r="K537" s="135" t="n"/>
      <c r="L537" s="136" t="n"/>
    </row>
    <row r="538" ht="24" customHeight="1">
      <c r="A538" s="1704" t="inlineStr">
        <is>
          <t>废弃原因：23年金秋大侠回归已过时</t>
        </is>
      </c>
      <c r="B538" s="22" t="n"/>
      <c r="C538" s="22" t="n"/>
      <c r="D538" s="22" t="n"/>
      <c r="E538" s="22" t="n"/>
      <c r="F538" s="22" t="n"/>
      <c r="G538" s="22" t="n"/>
      <c r="H538" s="22" t="n"/>
      <c r="I538" s="22" t="n"/>
      <c r="J538" s="22" t="n"/>
      <c r="K538" s="22" t="n"/>
      <c r="L538" s="23" t="n"/>
    </row>
    <row r="539" ht="24" customHeight="1">
      <c r="A539" s="202" t="inlineStr">
        <is>
          <t>大侠回归</t>
        </is>
      </c>
      <c r="B539" s="227" t="inlineStr">
        <is>
          <t>条件</t>
        </is>
      </c>
      <c r="C539" s="227" t="inlineStr">
        <is>
          <t>奖励（活动持续5~7周，每期奖励可能有变化，仅记录最近一期内容）</t>
        </is>
      </c>
      <c r="D539" s="56" t="n"/>
      <c r="E539" s="56" t="n"/>
      <c r="F539" s="56" t="n"/>
      <c r="G539" s="56" t="n"/>
      <c r="H539" s="56" t="n"/>
      <c r="I539" s="56" t="n"/>
      <c r="J539" s="56" t="n"/>
      <c r="K539" s="56" t="n"/>
      <c r="L539" s="203" t="n"/>
    </row>
    <row r="540" ht="24" customHeight="1">
      <c r="A540" s="391" t="inlineStr">
        <is>
          <t>累计登录</t>
        </is>
      </c>
      <c r="B540" s="250" t="inlineStr">
        <is>
          <t xml:space="preserve"> 1 天</t>
        </is>
      </c>
      <c r="C540" s="1533" t="inlineStr">
        <is>
          <t>真体力*2，活力药水*2</t>
        </is>
      </c>
      <c r="D540" s="111" t="n"/>
      <c r="E540" s="111" t="n"/>
      <c r="F540" s="111" t="n"/>
      <c r="G540" s="111" t="n"/>
      <c r="H540" s="111" t="n"/>
      <c r="I540" s="111" t="n"/>
      <c r="J540" s="111" t="n"/>
      <c r="K540" s="111" t="n"/>
      <c r="L540" s="112" t="n"/>
    </row>
    <row r="541" ht="24" customHeight="1">
      <c r="A541" s="11" t="n"/>
      <c r="B541" s="85" t="inlineStr">
        <is>
          <t xml:space="preserve"> 2 天</t>
        </is>
      </c>
      <c r="C541" s="238" t="inlineStr">
        <is>
          <t>经验药水*2，挑战书*2，玄铁令*4</t>
        </is>
      </c>
      <c r="D541" s="129" t="n"/>
      <c r="E541" s="129" t="n"/>
      <c r="F541" s="129" t="n"/>
      <c r="G541" s="129" t="n"/>
      <c r="H541" s="129" t="n"/>
      <c r="I541" s="129" t="n"/>
      <c r="J541" s="129" t="n"/>
      <c r="K541" s="129" t="n"/>
      <c r="L541" s="130" t="n"/>
    </row>
    <row r="542" ht="24" customHeight="1">
      <c r="A542" s="11" t="n"/>
      <c r="B542" s="85" t="inlineStr">
        <is>
          <t xml:space="preserve"> 4 天</t>
        </is>
      </c>
      <c r="C542" s="238" t="inlineStr">
        <is>
          <t>寻斗符*10，传功符*100，侠士九品芝麻官碎片*5，侠士圣诞老鹅碎片*5</t>
        </is>
      </c>
      <c r="D542" s="129" t="n"/>
      <c r="E542" s="129" t="n"/>
      <c r="F542" s="129" t="n"/>
      <c r="G542" s="129" t="n"/>
      <c r="H542" s="129" t="n"/>
      <c r="I542" s="129" t="n"/>
      <c r="J542" s="129" t="n"/>
      <c r="K542" s="129" t="n"/>
      <c r="L542" s="130" t="n"/>
    </row>
    <row r="543" ht="24" customHeight="1">
      <c r="A543" s="11" t="n"/>
      <c r="B543" s="584" t="inlineStr">
        <is>
          <t xml:space="preserve"> 8 天</t>
        </is>
      </c>
      <c r="C543" s="238" t="inlineStr">
        <is>
          <t>黄金卷轴*10，淬火结晶*5，侠士修身录*15，侠士手记*25</t>
        </is>
      </c>
      <c r="D543" s="129" t="n"/>
      <c r="E543" s="129" t="n"/>
      <c r="F543" s="129" t="n"/>
      <c r="G543" s="129" t="n"/>
      <c r="H543" s="129" t="n"/>
      <c r="I543" s="129" t="n"/>
      <c r="J543" s="129" t="n"/>
      <c r="K543" s="129" t="n"/>
      <c r="L543" s="130" t="n"/>
    </row>
    <row r="544" ht="24" customHeight="1">
      <c r="A544" s="11" t="n"/>
      <c r="B544" s="584" t="inlineStr">
        <is>
          <t>12天</t>
        </is>
      </c>
      <c r="C544" s="238" t="inlineStr">
        <is>
          <t>追魂锁链*5，真黄金卷轴*10，玄铁令*5，侠士圣诞老鹅碎片*15</t>
        </is>
      </c>
      <c r="D544" s="129" t="n"/>
      <c r="E544" s="129" t="n"/>
      <c r="F544" s="129" t="n"/>
      <c r="G544" s="129" t="n"/>
      <c r="H544" s="129" t="n"/>
      <c r="I544" s="129" t="n"/>
      <c r="J544" s="129" t="n"/>
      <c r="K544" s="129" t="n"/>
      <c r="L544" s="130" t="n"/>
    </row>
    <row r="545" ht="24" customHeight="1">
      <c r="A545" s="16" t="n"/>
      <c r="B545" s="1705" t="inlineStr">
        <is>
          <t>16天</t>
        </is>
      </c>
      <c r="C545" s="245" t="inlineStr">
        <is>
          <t>斗灵石-空*50，侠士段智兴碎片*10，侠士黄药师碎片*10，侠士李光弼碎片*15</t>
        </is>
      </c>
      <c r="D545" s="167" t="n"/>
      <c r="E545" s="167" t="n"/>
      <c r="F545" s="167" t="n"/>
      <c r="G545" s="167" t="n"/>
      <c r="H545" s="167" t="n"/>
      <c r="I545" s="167" t="n"/>
      <c r="J545" s="167" t="n"/>
      <c r="K545" s="167" t="n"/>
      <c r="L545" s="246" t="n"/>
    </row>
    <row r="546" ht="24" customHeight="1">
      <c r="A546" s="654" t="inlineStr">
        <is>
          <t>累计活跃</t>
        </is>
      </c>
      <c r="B546" s="61" t="inlineStr">
        <is>
          <t xml:space="preserve"> 30 点</t>
        </is>
      </c>
      <c r="C546" s="235" t="inlineStr">
        <is>
          <t>真体力*2，悟性丹*5，活力药水*2</t>
        </is>
      </c>
      <c r="D546" s="123" t="n"/>
      <c r="E546" s="123" t="n"/>
      <c r="F546" s="123" t="n"/>
      <c r="G546" s="123" t="n"/>
      <c r="H546" s="123" t="n"/>
      <c r="I546" s="123" t="n"/>
      <c r="J546" s="123" t="n"/>
      <c r="K546" s="123" t="n"/>
      <c r="L546" s="124" t="n"/>
    </row>
    <row r="547" ht="24" customHeight="1">
      <c r="A547" s="11" t="n"/>
      <c r="B547" s="85" t="inlineStr">
        <is>
          <t xml:space="preserve"> 70 点</t>
        </is>
      </c>
      <c r="C547" s="238" t="inlineStr">
        <is>
          <t>经验药水*2，挑战书*2，悟性丹*8，问道石*10</t>
        </is>
      </c>
      <c r="D547" s="129" t="n"/>
      <c r="E547" s="129" t="n"/>
      <c r="F547" s="129" t="n"/>
      <c r="G547" s="129" t="n"/>
      <c r="H547" s="129" t="n"/>
      <c r="I547" s="129" t="n"/>
      <c r="J547" s="129" t="n"/>
      <c r="K547" s="129" t="n"/>
      <c r="L547" s="130" t="n"/>
    </row>
    <row r="548" ht="24" customHeight="1">
      <c r="A548" s="11" t="n"/>
      <c r="B548" s="85" t="inlineStr">
        <is>
          <t>120点</t>
        </is>
      </c>
      <c r="C548" s="1413" t="inlineStr">
        <is>
          <t>神来拳套*2，传功符*100，无字天书*10，神将沙漏*5</t>
        </is>
      </c>
      <c r="D548" s="129" t="n"/>
      <c r="E548" s="129" t="n"/>
      <c r="F548" s="129" t="n"/>
      <c r="G548" s="129" t="n"/>
      <c r="H548" s="129" t="n"/>
      <c r="I548" s="129" t="n"/>
      <c r="J548" s="129" t="n"/>
      <c r="K548" s="129" t="n"/>
      <c r="L548" s="130" t="n"/>
    </row>
    <row r="549" ht="24" customHeight="1">
      <c r="A549" s="11" t="n"/>
      <c r="B549" s="85" t="inlineStr">
        <is>
          <t>200点</t>
        </is>
      </c>
      <c r="C549" s="1413" t="inlineStr">
        <is>
          <t>斗神符*4，还童卷轴*10，佣兵天赋丹*10，河图洛书*10</t>
        </is>
      </c>
      <c r="D549" s="129" t="n"/>
      <c r="E549" s="129" t="n"/>
      <c r="F549" s="129" t="n"/>
      <c r="G549" s="129" t="n"/>
      <c r="H549" s="129" t="n"/>
      <c r="I549" s="129" t="n"/>
      <c r="J549" s="129" t="n"/>
      <c r="K549" s="129" t="n"/>
      <c r="L549" s="130" t="n"/>
    </row>
    <row r="550" ht="24" customHeight="1">
      <c r="A550" s="11" t="n"/>
      <c r="B550" s="85" t="inlineStr">
        <is>
          <t>400点</t>
        </is>
      </c>
      <c r="C550" s="238" t="inlineStr">
        <is>
          <t>阅历羊皮卷*10，佣兵东方不败碎片*16，佣兵鹿仙人碎片*10，侠士洪七公碎片*15</t>
        </is>
      </c>
      <c r="D550" s="129" t="n"/>
      <c r="E550" s="129" t="n"/>
      <c r="F550" s="129" t="n"/>
      <c r="G550" s="129" t="n"/>
      <c r="H550" s="129" t="n"/>
      <c r="I550" s="129" t="n"/>
      <c r="J550" s="129" t="n"/>
      <c r="K550" s="129" t="n"/>
      <c r="L550" s="130" t="n"/>
    </row>
    <row r="551" ht="24" customHeight="1">
      <c r="A551" s="16" t="n"/>
      <c r="B551" s="242" t="inlineStr">
        <is>
          <t>990点</t>
        </is>
      </c>
      <c r="C551" s="245" t="inlineStr">
        <is>
          <t>突飞令*5，佣兵齐天大圣碎片*18，佣兵诸葛孔明碎片*20</t>
        </is>
      </c>
      <c r="D551" s="167" t="n"/>
      <c r="E551" s="167" t="n"/>
      <c r="F551" s="167" t="n"/>
      <c r="G551" s="167" t="n"/>
      <c r="H551" s="167" t="n"/>
      <c r="I551" s="167" t="n"/>
      <c r="J551" s="167" t="n"/>
      <c r="K551" s="167" t="n"/>
      <c r="L551" s="246" t="n"/>
    </row>
    <row r="552" ht="24" customHeight="1">
      <c r="A552" s="32" t="inlineStr">
        <is>
          <t>累计消耗</t>
        </is>
      </c>
      <c r="B552" s="605" t="inlineStr">
        <is>
          <t xml:space="preserve"> 1 鹅币</t>
        </is>
      </c>
      <c r="C552" s="235" t="inlineStr">
        <is>
          <t>黄金卷轴*10，被动经验药水*1，移魂符*2</t>
        </is>
      </c>
      <c r="D552" s="123" t="n"/>
      <c r="E552" s="123" t="n"/>
      <c r="F552" s="123" t="n"/>
      <c r="G552" s="123" t="n"/>
      <c r="H552" s="123" t="n"/>
      <c r="I552" s="123" t="n"/>
      <c r="J552" s="123" t="n"/>
      <c r="K552" s="123" t="n"/>
      <c r="L552" s="124" t="n"/>
    </row>
    <row r="553" ht="24" customHeight="1">
      <c r="A553" s="11" t="n"/>
      <c r="B553" s="85" t="inlineStr">
        <is>
          <t xml:space="preserve"> 3 鹅币</t>
        </is>
      </c>
      <c r="C553" s="238" t="inlineStr">
        <is>
          <t>佣兵东方不败碎片*8，侠士李光弼碎片*5，特价冲级包*1（真体力*6，大体力*6，小体力*4，经验药水*1，被动经验药水*1）</t>
        </is>
      </c>
      <c r="D553" s="129" t="n"/>
      <c r="E553" s="129" t="n"/>
      <c r="F553" s="129" t="n"/>
      <c r="G553" s="129" t="n"/>
      <c r="H553" s="129" t="n"/>
      <c r="I553" s="129" t="n"/>
      <c r="J553" s="129" t="n"/>
      <c r="K553" s="129" t="n"/>
      <c r="L553" s="130" t="n"/>
    </row>
    <row r="554" ht="24" customHeight="1">
      <c r="A554" s="11" t="n"/>
      <c r="B554" s="584" t="inlineStr">
        <is>
          <t xml:space="preserve"> 6 鹅币</t>
        </is>
      </c>
      <c r="C554" s="238" t="inlineStr">
        <is>
          <t>传功符*100，淬火结晶*2，真黄金卷轴*2，佣兵诸葛孔明碎片*16</t>
        </is>
      </c>
      <c r="D554" s="129" t="n"/>
      <c r="E554" s="129" t="n"/>
      <c r="F554" s="129" t="n"/>
      <c r="G554" s="129" t="n"/>
      <c r="H554" s="129" t="n"/>
      <c r="I554" s="129" t="n"/>
      <c r="J554" s="129" t="n"/>
      <c r="K554" s="129" t="n"/>
      <c r="L554" s="130" t="n"/>
    </row>
    <row r="555" ht="24" customHeight="1">
      <c r="A555" s="11" t="n"/>
      <c r="B555" s="584" t="inlineStr">
        <is>
          <t>10鹅币</t>
        </is>
      </c>
      <c r="C555" s="238" t="inlineStr">
        <is>
          <t>淬火结晶*8，斗灵石-空*10，化境符*22，神将剑君大侠碎片*12</t>
        </is>
      </c>
      <c r="D555" s="129" t="n"/>
      <c r="E555" s="129" t="n"/>
      <c r="F555" s="129" t="n"/>
      <c r="G555" s="129" t="n"/>
      <c r="H555" s="129" t="n"/>
      <c r="I555" s="129" t="n"/>
      <c r="J555" s="129" t="n"/>
      <c r="K555" s="129" t="n"/>
      <c r="L555" s="130" t="n"/>
    </row>
    <row r="556" ht="24" customHeight="1">
      <c r="A556" s="11" t="n"/>
      <c r="B556" s="584" t="inlineStr">
        <is>
          <t>15鹅币</t>
        </is>
      </c>
      <c r="C556" s="238" t="inlineStr">
        <is>
          <t>熔炼乌金*10，3级剑君魂珠*3，3级菜菜魂珠*3，还童天书*5</t>
        </is>
      </c>
      <c r="D556" s="129" t="n"/>
      <c r="E556" s="129" t="n"/>
      <c r="F556" s="129" t="n"/>
      <c r="G556" s="129" t="n"/>
      <c r="H556" s="129" t="n"/>
      <c r="I556" s="129" t="n"/>
      <c r="J556" s="129" t="n"/>
      <c r="K556" s="129" t="n"/>
      <c r="L556" s="130" t="n"/>
    </row>
    <row r="557" ht="24" customHeight="1">
      <c r="A557" s="16" t="n"/>
      <c r="B557" s="1272" t="inlineStr">
        <is>
          <t>30鹅币</t>
        </is>
      </c>
      <c r="C557" s="1649" t="inlineStr">
        <is>
          <t>淬火结晶*30，3级月璇魂珠*4，3级帅帅魂珠*4，佣兵鹿仙人碎片*26</t>
        </is>
      </c>
      <c r="D557" s="135" t="n"/>
      <c r="E557" s="135" t="n"/>
      <c r="F557" s="135" t="n"/>
      <c r="G557" s="135" t="n"/>
      <c r="H557" s="135" t="n"/>
      <c r="I557" s="135" t="n"/>
      <c r="J557" s="135" t="n"/>
      <c r="K557" s="135" t="n"/>
      <c r="L557" s="136" t="n"/>
    </row>
    <row r="558" ht="24" customHeight="1">
      <c r="A558" s="1704" t="inlineStr">
        <is>
          <t>废弃原因：24年春节大侠回归已过时</t>
        </is>
      </c>
      <c r="B558" s="22" t="n"/>
      <c r="C558" s="22" t="n"/>
      <c r="D558" s="22" t="n"/>
      <c r="E558" s="22" t="n"/>
      <c r="F558" s="22" t="n"/>
      <c r="G558" s="22" t="n"/>
      <c r="H558" s="22" t="n"/>
      <c r="I558" s="22" t="n"/>
      <c r="J558" s="22" t="n"/>
      <c r="K558" s="22" t="n"/>
      <c r="L558" s="23" t="n"/>
    </row>
    <row r="559" ht="24" customHeight="1">
      <c r="A559" s="202" t="inlineStr">
        <is>
          <t>大侠回归</t>
        </is>
      </c>
      <c r="B559" s="227" t="inlineStr">
        <is>
          <t>条件</t>
        </is>
      </c>
      <c r="C559" s="227" t="inlineStr">
        <is>
          <t>奖励（活动持续5~7周，每期奖励可能有变化，仅记录最近一期内容）</t>
        </is>
      </c>
      <c r="D559" s="56" t="n"/>
      <c r="E559" s="56" t="n"/>
      <c r="F559" s="56" t="n"/>
      <c r="G559" s="56" t="n"/>
      <c r="H559" s="56" t="n"/>
      <c r="I559" s="56" t="n"/>
      <c r="J559" s="56" t="n"/>
      <c r="K559" s="56" t="n"/>
      <c r="L559" s="203" t="n"/>
    </row>
    <row r="560" ht="24" customHeight="1">
      <c r="A560" s="391" t="inlineStr">
        <is>
          <t>累计登录</t>
        </is>
      </c>
      <c r="B560" s="250" t="inlineStr">
        <is>
          <t xml:space="preserve"> 1 天</t>
        </is>
      </c>
      <c r="C560" s="1533" t="inlineStr">
        <is>
          <t>真体力*2，活力药水*2</t>
        </is>
      </c>
      <c r="D560" s="111" t="n"/>
      <c r="E560" s="111" t="n"/>
      <c r="F560" s="111" t="n"/>
      <c r="G560" s="111" t="n"/>
      <c r="H560" s="111" t="n"/>
      <c r="I560" s="111" t="n"/>
      <c r="J560" s="111" t="n"/>
      <c r="K560" s="111" t="n"/>
      <c r="L560" s="112" t="n"/>
    </row>
    <row r="561" ht="24" customHeight="1">
      <c r="A561" s="11" t="n"/>
      <c r="B561" s="85" t="inlineStr">
        <is>
          <t xml:space="preserve"> 2 天</t>
        </is>
      </c>
      <c r="C561" s="238" t="inlineStr">
        <is>
          <t>经验药水*2，挑战书*2，玄铁令*4</t>
        </is>
      </c>
      <c r="D561" s="129" t="n"/>
      <c r="E561" s="129" t="n"/>
      <c r="F561" s="129" t="n"/>
      <c r="G561" s="129" t="n"/>
      <c r="H561" s="129" t="n"/>
      <c r="I561" s="129" t="n"/>
      <c r="J561" s="129" t="n"/>
      <c r="K561" s="129" t="n"/>
      <c r="L561" s="130" t="n"/>
    </row>
    <row r="562" ht="24" customHeight="1">
      <c r="A562" s="11" t="n"/>
      <c r="B562" s="85" t="inlineStr">
        <is>
          <t xml:space="preserve"> 4 天</t>
        </is>
      </c>
      <c r="C562" s="238" t="inlineStr">
        <is>
          <t>寻斗符*10，传功符*100，侠士九品芝麻官碎片*5，侠士圣诞老鹅碎片*5</t>
        </is>
      </c>
      <c r="D562" s="129" t="n"/>
      <c r="E562" s="129" t="n"/>
      <c r="F562" s="129" t="n"/>
      <c r="G562" s="129" t="n"/>
      <c r="H562" s="129" t="n"/>
      <c r="I562" s="129" t="n"/>
      <c r="J562" s="129" t="n"/>
      <c r="K562" s="129" t="n"/>
      <c r="L562" s="130" t="n"/>
    </row>
    <row r="563" ht="24" customHeight="1">
      <c r="A563" s="11" t="n"/>
      <c r="B563" s="584" t="inlineStr">
        <is>
          <t xml:space="preserve"> 8 天</t>
        </is>
      </c>
      <c r="C563" s="238" t="inlineStr">
        <is>
          <t>黄金卷轴*10，淬火结晶*5，侠士修身录*18，侠士手记*36</t>
        </is>
      </c>
      <c r="D563" s="129" t="n"/>
      <c r="E563" s="129" t="n"/>
      <c r="F563" s="129" t="n"/>
      <c r="G563" s="129" t="n"/>
      <c r="H563" s="129" t="n"/>
      <c r="I563" s="129" t="n"/>
      <c r="J563" s="129" t="n"/>
      <c r="K563" s="129" t="n"/>
      <c r="L563" s="130" t="n"/>
    </row>
    <row r="564" ht="24" customHeight="1">
      <c r="A564" s="11" t="n"/>
      <c r="B564" s="584" t="inlineStr">
        <is>
          <t>12天</t>
        </is>
      </c>
      <c r="C564" s="238" t="inlineStr">
        <is>
          <t>追魂锁链*5，真黄金卷轴*10，侠士欧阳锋碎片*12，神将金毛狮王碎片*15</t>
        </is>
      </c>
      <c r="D564" s="129" t="n"/>
      <c r="E564" s="129" t="n"/>
      <c r="F564" s="129" t="n"/>
      <c r="G564" s="129" t="n"/>
      <c r="H564" s="129" t="n"/>
      <c r="I564" s="129" t="n"/>
      <c r="J564" s="129" t="n"/>
      <c r="K564" s="129" t="n"/>
      <c r="L564" s="130" t="n"/>
    </row>
    <row r="565" ht="24" customHeight="1">
      <c r="A565" s="16" t="n"/>
      <c r="B565" s="1705" t="inlineStr">
        <is>
          <t>16天</t>
        </is>
      </c>
      <c r="C565" s="245" t="inlineStr">
        <is>
          <t>斗灵石-空*50，侠士段智兴碎片*10，侠士黄药师碎片*10，侠士断亦碎片*20</t>
        </is>
      </c>
      <c r="D565" s="167" t="n"/>
      <c r="E565" s="167" t="n"/>
      <c r="F565" s="167" t="n"/>
      <c r="G565" s="167" t="n"/>
      <c r="H565" s="167" t="n"/>
      <c r="I565" s="167" t="n"/>
      <c r="J565" s="167" t="n"/>
      <c r="K565" s="167" t="n"/>
      <c r="L565" s="246" t="n"/>
    </row>
    <row r="566" ht="24" customHeight="1">
      <c r="A566" s="654" t="inlineStr">
        <is>
          <t>累计活跃</t>
        </is>
      </c>
      <c r="B566" s="61" t="inlineStr">
        <is>
          <t xml:space="preserve"> 30 点</t>
        </is>
      </c>
      <c r="C566" s="235" t="inlineStr">
        <is>
          <t>真体力*2，悟性丹*5，活力药水*2</t>
        </is>
      </c>
      <c r="D566" s="123" t="n"/>
      <c r="E566" s="123" t="n"/>
      <c r="F566" s="123" t="n"/>
      <c r="G566" s="123" t="n"/>
      <c r="H566" s="123" t="n"/>
      <c r="I566" s="123" t="n"/>
      <c r="J566" s="123" t="n"/>
      <c r="K566" s="123" t="n"/>
      <c r="L566" s="124" t="n"/>
    </row>
    <row r="567" ht="24" customHeight="1">
      <c r="A567" s="11" t="n"/>
      <c r="B567" s="85" t="inlineStr">
        <is>
          <t xml:space="preserve"> 70 点</t>
        </is>
      </c>
      <c r="C567" s="238" t="inlineStr">
        <is>
          <t>经验药水*2，挑战书*2，悟性丹*8，神将金毛狮王碎片*15</t>
        </is>
      </c>
      <c r="D567" s="129" t="n"/>
      <c r="E567" s="129" t="n"/>
      <c r="F567" s="129" t="n"/>
      <c r="G567" s="129" t="n"/>
      <c r="H567" s="129" t="n"/>
      <c r="I567" s="129" t="n"/>
      <c r="J567" s="129" t="n"/>
      <c r="K567" s="129" t="n"/>
      <c r="L567" s="130" t="n"/>
    </row>
    <row r="568" ht="24" customHeight="1">
      <c r="A568" s="11" t="n"/>
      <c r="B568" s="85" t="inlineStr">
        <is>
          <t>120点</t>
        </is>
      </c>
      <c r="C568" s="1413" t="inlineStr">
        <is>
          <t>神来拳套*2，传功符*100，无字天书*10，神将沙漏*5</t>
        </is>
      </c>
      <c r="D568" s="129" t="n"/>
      <c r="E568" s="129" t="n"/>
      <c r="F568" s="129" t="n"/>
      <c r="G568" s="129" t="n"/>
      <c r="H568" s="129" t="n"/>
      <c r="I568" s="129" t="n"/>
      <c r="J568" s="129" t="n"/>
      <c r="K568" s="129" t="n"/>
      <c r="L568" s="130" t="n"/>
    </row>
    <row r="569" ht="24" customHeight="1">
      <c r="A569" s="11" t="n"/>
      <c r="B569" s="85" t="inlineStr">
        <is>
          <t>200点</t>
        </is>
      </c>
      <c r="C569" s="1413" t="inlineStr">
        <is>
          <t>斗神符*4，还童卷轴*10，佣兵天赋丹*10，河图洛书*10</t>
        </is>
      </c>
      <c r="D569" s="129" t="n"/>
      <c r="E569" s="129" t="n"/>
      <c r="F569" s="129" t="n"/>
      <c r="G569" s="129" t="n"/>
      <c r="H569" s="129" t="n"/>
      <c r="I569" s="129" t="n"/>
      <c r="J569" s="129" t="n"/>
      <c r="K569" s="129" t="n"/>
      <c r="L569" s="130" t="n"/>
    </row>
    <row r="570" ht="24" customHeight="1">
      <c r="A570" s="11" t="n"/>
      <c r="B570" s="85" t="inlineStr">
        <is>
          <t>400点</t>
        </is>
      </c>
      <c r="C570" s="238" t="inlineStr">
        <is>
          <t>阅历羊皮卷*10，佣兵东方不败碎片*16，佣兵鹿仙人碎片*10，神将金毛狮王碎片*20</t>
        </is>
      </c>
      <c r="D570" s="129" t="n"/>
      <c r="E570" s="129" t="n"/>
      <c r="F570" s="129" t="n"/>
      <c r="G570" s="129" t="n"/>
      <c r="H570" s="129" t="n"/>
      <c r="I570" s="129" t="n"/>
      <c r="J570" s="129" t="n"/>
      <c r="K570" s="129" t="n"/>
      <c r="L570" s="130" t="n"/>
    </row>
    <row r="571" ht="24" customHeight="1">
      <c r="A571" s="16" t="n"/>
      <c r="B571" s="242" t="inlineStr">
        <is>
          <t>990点</t>
        </is>
      </c>
      <c r="C571" s="245" t="inlineStr">
        <is>
          <t>突飞令*5，佣兵齐天大圣碎片*18，佣兵诸葛孔明碎片*20，神将金毛狮王碎片*36</t>
        </is>
      </c>
      <c r="D571" s="167" t="n"/>
      <c r="E571" s="167" t="n"/>
      <c r="F571" s="167" t="n"/>
      <c r="G571" s="167" t="n"/>
      <c r="H571" s="167" t="n"/>
      <c r="I571" s="167" t="n"/>
      <c r="J571" s="167" t="n"/>
      <c r="K571" s="167" t="n"/>
      <c r="L571" s="246" t="n"/>
    </row>
    <row r="572" ht="24" customHeight="1">
      <c r="A572" s="32" t="inlineStr">
        <is>
          <t>累计消耗</t>
        </is>
      </c>
      <c r="B572" s="605" t="inlineStr">
        <is>
          <t xml:space="preserve"> 1 鹅币</t>
        </is>
      </c>
      <c r="C572" s="235" t="inlineStr">
        <is>
          <t>黄金卷轴*10，被动经验药水*1，移魂符*6</t>
        </is>
      </c>
      <c r="D572" s="123" t="n"/>
      <c r="E572" s="123" t="n"/>
      <c r="F572" s="123" t="n"/>
      <c r="G572" s="123" t="n"/>
      <c r="H572" s="123" t="n"/>
      <c r="I572" s="123" t="n"/>
      <c r="J572" s="123" t="n"/>
      <c r="K572" s="123" t="n"/>
      <c r="L572" s="124" t="n"/>
    </row>
    <row r="573" ht="24" customHeight="1">
      <c r="A573" s="11" t="n"/>
      <c r="B573" s="85" t="inlineStr">
        <is>
          <t xml:space="preserve"> 3 鹅币</t>
        </is>
      </c>
      <c r="C573" s="238" t="inlineStr">
        <is>
          <t>佣兵东方不败碎片*8，侠士李光弼碎片*5，特价冲级包*1（真体力*6，大体力*6，小体力*4，经验药水*1，被动经验药水*1）</t>
        </is>
      </c>
      <c r="D573" s="129" t="n"/>
      <c r="E573" s="129" t="n"/>
      <c r="F573" s="129" t="n"/>
      <c r="G573" s="129" t="n"/>
      <c r="H573" s="129" t="n"/>
      <c r="I573" s="129" t="n"/>
      <c r="J573" s="129" t="n"/>
      <c r="K573" s="129" t="n"/>
      <c r="L573" s="130" t="n"/>
    </row>
    <row r="574" ht="24" customHeight="1">
      <c r="A574" s="11" t="n"/>
      <c r="B574" s="584" t="inlineStr">
        <is>
          <t xml:space="preserve"> 6 鹅币</t>
        </is>
      </c>
      <c r="C574" s="238" t="inlineStr">
        <is>
          <t>传功符*100，淬火结晶*2，真黄金卷轴*2，佣兵诸葛孔明碎片*16</t>
        </is>
      </c>
      <c r="D574" s="129" t="n"/>
      <c r="E574" s="129" t="n"/>
      <c r="F574" s="129" t="n"/>
      <c r="G574" s="129" t="n"/>
      <c r="H574" s="129" t="n"/>
      <c r="I574" s="129" t="n"/>
      <c r="J574" s="129" t="n"/>
      <c r="K574" s="129" t="n"/>
      <c r="L574" s="130" t="n"/>
    </row>
    <row r="575" ht="24" customHeight="1">
      <c r="A575" s="11" t="n"/>
      <c r="B575" s="584" t="inlineStr">
        <is>
          <t>10鹅币</t>
        </is>
      </c>
      <c r="C575" s="238" t="inlineStr">
        <is>
          <t>淬火结晶*8，斗灵石-空*10，化境符*22，神将金毛狮王碎片*20</t>
        </is>
      </c>
      <c r="D575" s="129" t="n"/>
      <c r="E575" s="129" t="n"/>
      <c r="F575" s="129" t="n"/>
      <c r="G575" s="129" t="n"/>
      <c r="H575" s="129" t="n"/>
      <c r="I575" s="129" t="n"/>
      <c r="J575" s="129" t="n"/>
      <c r="K575" s="129" t="n"/>
      <c r="L575" s="130" t="n"/>
    </row>
    <row r="576" ht="24" customHeight="1">
      <c r="A576" s="11" t="n"/>
      <c r="B576" s="584" t="inlineStr">
        <is>
          <t>15鹅币</t>
        </is>
      </c>
      <c r="C576" s="238" t="inlineStr">
        <is>
          <t>熔炼乌金*10，3级剑君魂珠*3，还童天书*2，神将金毛狮王碎片*25</t>
        </is>
      </c>
      <c r="D576" s="129" t="n"/>
      <c r="E576" s="129" t="n"/>
      <c r="F576" s="129" t="n"/>
      <c r="G576" s="129" t="n"/>
      <c r="H576" s="129" t="n"/>
      <c r="I576" s="129" t="n"/>
      <c r="J576" s="129" t="n"/>
      <c r="K576" s="129" t="n"/>
      <c r="L576" s="130" t="n"/>
    </row>
    <row r="577" ht="24" customHeight="1">
      <c r="A577" s="16" t="n"/>
      <c r="B577" s="1272" t="inlineStr">
        <is>
          <t>30鹅币</t>
        </is>
      </c>
      <c r="C577" s="1649" t="inlineStr">
        <is>
          <t>淬火结晶*30，3级帅帅魂珠*4，佣兵鹿仙人碎片*26，神将金毛狮王碎片*35</t>
        </is>
      </c>
      <c r="D577" s="135" t="n"/>
      <c r="E577" s="135" t="n"/>
      <c r="F577" s="135" t="n"/>
      <c r="G577" s="135" t="n"/>
      <c r="H577" s="135" t="n"/>
      <c r="I577" s="135" t="n"/>
      <c r="J577" s="135" t="n"/>
      <c r="K577" s="135" t="n"/>
      <c r="L577" s="136" t="n"/>
    </row>
    <row r="578" ht="24" customHeight="1">
      <c r="A578" s="1704" t="inlineStr">
        <is>
          <t>废弃原因：24年周年大侠回归已过时</t>
        </is>
      </c>
      <c r="B578" s="22" t="n"/>
      <c r="C578" s="22" t="n"/>
      <c r="D578" s="22" t="n"/>
      <c r="E578" s="22" t="n"/>
      <c r="F578" s="22" t="n"/>
      <c r="G578" s="22" t="n"/>
      <c r="H578" s="22" t="n"/>
      <c r="I578" s="22" t="n"/>
      <c r="J578" s="22" t="n"/>
      <c r="K578" s="22" t="n"/>
      <c r="L578" s="23" t="n"/>
    </row>
    <row r="579" ht="24" customHeight="1">
      <c r="A579" s="202" t="inlineStr">
        <is>
          <t>大侠回归</t>
        </is>
      </c>
      <c r="B579" s="227" t="inlineStr">
        <is>
          <t>条件</t>
        </is>
      </c>
      <c r="C579" s="227" t="inlineStr">
        <is>
          <t>奖励（活动持续5~7周，每期奖励可能有变化，仅记录最近一期内容）</t>
        </is>
      </c>
      <c r="D579" s="56" t="n"/>
      <c r="E579" s="56" t="n"/>
      <c r="F579" s="56" t="n"/>
      <c r="G579" s="56" t="n"/>
      <c r="H579" s="56" t="n"/>
      <c r="I579" s="56" t="n"/>
      <c r="J579" s="56" t="n"/>
      <c r="K579" s="56" t="n"/>
      <c r="L579" s="203" t="n"/>
    </row>
    <row r="580" ht="24" customHeight="1">
      <c r="A580" s="1706" t="inlineStr">
        <is>
          <t>累计登录</t>
        </is>
      </c>
      <c r="B580" s="250" t="inlineStr">
        <is>
          <t xml:space="preserve"> 1 天</t>
        </is>
      </c>
      <c r="C580" s="233" t="inlineStr">
        <is>
          <t>真体力*2，活力药水*2，淬火结晶*1</t>
        </is>
      </c>
      <c r="D580" s="111" t="n"/>
      <c r="E580" s="111" t="n"/>
      <c r="F580" s="111" t="n"/>
      <c r="G580" s="111" t="n"/>
      <c r="H580" s="111" t="n"/>
      <c r="I580" s="111" t="n"/>
      <c r="J580" s="111" t="n"/>
      <c r="K580" s="111" t="n"/>
      <c r="L580" s="112" t="n"/>
    </row>
    <row r="581" ht="24" customHeight="1">
      <c r="A581" s="45" t="n"/>
      <c r="B581" s="85" t="inlineStr">
        <is>
          <t xml:space="preserve"> 2 天</t>
        </is>
      </c>
      <c r="C581" s="238" t="inlineStr">
        <is>
          <t>经验药水*2，挑战书*2，2级月璇魂珠*2，玄铁令*5</t>
        </is>
      </c>
      <c r="D581" s="129" t="n"/>
      <c r="E581" s="129" t="n"/>
      <c r="F581" s="129" t="n"/>
      <c r="G581" s="129" t="n"/>
      <c r="H581" s="129" t="n"/>
      <c r="I581" s="129" t="n"/>
      <c r="J581" s="129" t="n"/>
      <c r="K581" s="129" t="n"/>
      <c r="L581" s="130" t="n"/>
    </row>
    <row r="582" ht="24" customHeight="1">
      <c r="A582" s="45" t="n"/>
      <c r="B582" s="85" t="inlineStr">
        <is>
          <t xml:space="preserve"> 4 天</t>
        </is>
      </c>
      <c r="C582" s="238" t="inlineStr">
        <is>
          <t>传功符*100，2级剑君魂珠*4，侠士圣诞老鹅碎片*5，侠士杨过碎片*5</t>
        </is>
      </c>
      <c r="D582" s="129" t="n"/>
      <c r="E582" s="129" t="n"/>
      <c r="F582" s="129" t="n"/>
      <c r="G582" s="129" t="n"/>
      <c r="H582" s="129" t="n"/>
      <c r="I582" s="129" t="n"/>
      <c r="J582" s="129" t="n"/>
      <c r="K582" s="129" t="n"/>
      <c r="L582" s="130" t="n"/>
    </row>
    <row r="583" ht="24" customHeight="1">
      <c r="A583" s="45" t="n"/>
      <c r="B583" s="584" t="inlineStr">
        <is>
          <t xml:space="preserve"> 8 天</t>
        </is>
      </c>
      <c r="C583" s="238" t="inlineStr">
        <is>
          <t>黄金卷轴*10，淬火结晶*5，侠士修身录*18，侠士手记*36</t>
        </is>
      </c>
      <c r="D583" s="129" t="n"/>
      <c r="E583" s="129" t="n"/>
      <c r="F583" s="129" t="n"/>
      <c r="G583" s="129" t="n"/>
      <c r="H583" s="129" t="n"/>
      <c r="I583" s="129" t="n"/>
      <c r="J583" s="129" t="n"/>
      <c r="K583" s="129" t="n"/>
      <c r="L583" s="130" t="n"/>
    </row>
    <row r="584" ht="24" customHeight="1">
      <c r="A584" s="45" t="n"/>
      <c r="B584" s="584" t="inlineStr">
        <is>
          <t>12天</t>
        </is>
      </c>
      <c r="C584" s="238" t="inlineStr">
        <is>
          <t>追魂锁链*5，真黄金卷轴*10，侠士郭靖碎片*15，神将熊猫潘达碎片*15</t>
        </is>
      </c>
      <c r="D584" s="129" t="n"/>
      <c r="E584" s="129" t="n"/>
      <c r="F584" s="129" t="n"/>
      <c r="G584" s="129" t="n"/>
      <c r="H584" s="129" t="n"/>
      <c r="I584" s="129" t="n"/>
      <c r="J584" s="129" t="n"/>
      <c r="K584" s="129" t="n"/>
      <c r="L584" s="130" t="n"/>
    </row>
    <row r="585" ht="24" customHeight="1">
      <c r="A585" s="809" t="n"/>
      <c r="B585" s="1705" t="inlineStr">
        <is>
          <t>16天</t>
        </is>
      </c>
      <c r="C585" s="245" t="inlineStr">
        <is>
          <t>斗灵石-空*50，侠士段智兴碎片*10，侠士黄药师碎片*10，侠士金轮法王碎片*20</t>
        </is>
      </c>
      <c r="D585" s="167" t="n"/>
      <c r="E585" s="167" t="n"/>
      <c r="F585" s="167" t="n"/>
      <c r="G585" s="167" t="n"/>
      <c r="H585" s="167" t="n"/>
      <c r="I585" s="167" t="n"/>
      <c r="J585" s="167" t="n"/>
      <c r="K585" s="167" t="n"/>
      <c r="L585" s="246" t="n"/>
    </row>
    <row r="586" ht="24" customHeight="1">
      <c r="A586" s="1576" t="inlineStr">
        <is>
          <t>累计活跃</t>
        </is>
      </c>
      <c r="B586" s="61" t="inlineStr">
        <is>
          <t xml:space="preserve"> 30 点</t>
        </is>
      </c>
      <c r="C586" s="235" t="inlineStr">
        <is>
          <t>真体力*2，悟性丹*5，活力药水*2，真黄金卷轴*2</t>
        </is>
      </c>
      <c r="D586" s="123" t="n"/>
      <c r="E586" s="123" t="n"/>
      <c r="F586" s="123" t="n"/>
      <c r="G586" s="123" t="n"/>
      <c r="H586" s="123" t="n"/>
      <c r="I586" s="123" t="n"/>
      <c r="J586" s="123" t="n"/>
      <c r="K586" s="123" t="n"/>
      <c r="L586" s="124" t="n"/>
    </row>
    <row r="587" ht="24" customHeight="1">
      <c r="A587" s="45" t="n"/>
      <c r="B587" s="85" t="inlineStr">
        <is>
          <t xml:space="preserve"> 70 点</t>
        </is>
      </c>
      <c r="C587" s="238" t="inlineStr">
        <is>
          <t>经验药水*2，挑战书*2，悟性丹*8，神将熊猫潘达碎片*15</t>
        </is>
      </c>
      <c r="D587" s="129" t="n"/>
      <c r="E587" s="129" t="n"/>
      <c r="F587" s="129" t="n"/>
      <c r="G587" s="129" t="n"/>
      <c r="H587" s="129" t="n"/>
      <c r="I587" s="129" t="n"/>
      <c r="J587" s="129" t="n"/>
      <c r="K587" s="129" t="n"/>
      <c r="L587" s="130" t="n"/>
    </row>
    <row r="588" ht="24" customHeight="1">
      <c r="A588" s="45" t="n"/>
      <c r="B588" s="85" t="inlineStr">
        <is>
          <t>120点</t>
        </is>
      </c>
      <c r="C588" s="1413" t="inlineStr">
        <is>
          <t>神来拳套*2，传功符*100，无字天书*10，神将沙漏*5</t>
        </is>
      </c>
      <c r="D588" s="129" t="n"/>
      <c r="E588" s="129" t="n"/>
      <c r="F588" s="129" t="n"/>
      <c r="G588" s="129" t="n"/>
      <c r="H588" s="129" t="n"/>
      <c r="I588" s="129" t="n"/>
      <c r="J588" s="129" t="n"/>
      <c r="K588" s="129" t="n"/>
      <c r="L588" s="130" t="n"/>
    </row>
    <row r="589" ht="24" customHeight="1">
      <c r="A589" s="45" t="n"/>
      <c r="B589" s="85" t="inlineStr">
        <is>
          <t>200点</t>
        </is>
      </c>
      <c r="C589" s="1413" t="inlineStr">
        <is>
          <t>斗神符*4，还童卷轴*10，佣兵天赋丹*10，河图洛书*10</t>
        </is>
      </c>
      <c r="D589" s="129" t="n"/>
      <c r="E589" s="129" t="n"/>
      <c r="F589" s="129" t="n"/>
      <c r="G589" s="129" t="n"/>
      <c r="H589" s="129" t="n"/>
      <c r="I589" s="129" t="n"/>
      <c r="J589" s="129" t="n"/>
      <c r="K589" s="129" t="n"/>
      <c r="L589" s="130" t="n"/>
    </row>
    <row r="590" ht="24" customHeight="1">
      <c r="A590" s="45" t="n"/>
      <c r="B590" s="85" t="inlineStr">
        <is>
          <t>400点</t>
        </is>
      </c>
      <c r="C590" s="238" t="inlineStr">
        <is>
          <t>阅历羊皮卷*10，佣兵鹤仙人碎片*10，佣兵东方不败碎片*16，神将熊猫潘达碎片*20</t>
        </is>
      </c>
      <c r="D590" s="129" t="n"/>
      <c r="E590" s="129" t="n"/>
      <c r="F590" s="129" t="n"/>
      <c r="G590" s="129" t="n"/>
      <c r="H590" s="129" t="n"/>
      <c r="I590" s="129" t="n"/>
      <c r="J590" s="129" t="n"/>
      <c r="K590" s="129" t="n"/>
      <c r="L590" s="130" t="n"/>
    </row>
    <row r="591" ht="24" customHeight="1">
      <c r="A591" s="809" t="n"/>
      <c r="B591" s="242" t="inlineStr">
        <is>
          <t>990点</t>
        </is>
      </c>
      <c r="C591" s="245" t="inlineStr">
        <is>
          <t>还童天书*3，佣兵齐天大圣碎片*18，佣兵诸葛孔明碎片*20，神将熊猫潘达碎片*36</t>
        </is>
      </c>
      <c r="D591" s="167" t="n"/>
      <c r="E591" s="167" t="n"/>
      <c r="F591" s="167" t="n"/>
      <c r="G591" s="167" t="n"/>
      <c r="H591" s="167" t="n"/>
      <c r="I591" s="167" t="n"/>
      <c r="J591" s="167" t="n"/>
      <c r="K591" s="167" t="n"/>
      <c r="L591" s="246" t="n"/>
    </row>
    <row r="592" ht="24" customHeight="1">
      <c r="A592" s="1707" t="inlineStr">
        <is>
          <t>累计消耗</t>
        </is>
      </c>
      <c r="B592" s="605" t="inlineStr">
        <is>
          <t xml:space="preserve"> 1 鹅币</t>
        </is>
      </c>
      <c r="C592" s="235" t="inlineStr">
        <is>
          <t>黄金卷轴*10，被动经验药水*1，移魂符*6，真黄金卷轴*2</t>
        </is>
      </c>
      <c r="D592" s="123" t="n"/>
      <c r="E592" s="123" t="n"/>
      <c r="F592" s="123" t="n"/>
      <c r="G592" s="123" t="n"/>
      <c r="H592" s="123" t="n"/>
      <c r="I592" s="123" t="n"/>
      <c r="J592" s="123" t="n"/>
      <c r="K592" s="123" t="n"/>
      <c r="L592" s="124" t="n"/>
    </row>
    <row r="593" ht="24" customHeight="1">
      <c r="A593" s="45" t="n"/>
      <c r="B593" s="85" t="inlineStr">
        <is>
          <t xml:space="preserve"> 3 鹅币</t>
        </is>
      </c>
      <c r="C593" s="238" t="inlineStr">
        <is>
          <t>佣兵东方不败碎片*8，侠士郭靖碎片*5，特价冲级包*1（真体力*6，大体力*6，小体力*4，经验药水*1，被动经验药水*1）</t>
        </is>
      </c>
      <c r="D593" s="129" t="n"/>
      <c r="E593" s="129" t="n"/>
      <c r="F593" s="129" t="n"/>
      <c r="G593" s="129" t="n"/>
      <c r="H593" s="129" t="n"/>
      <c r="I593" s="129" t="n"/>
      <c r="J593" s="129" t="n"/>
      <c r="K593" s="129" t="n"/>
      <c r="L593" s="130" t="n"/>
    </row>
    <row r="594" ht="24" customHeight="1">
      <c r="A594" s="45" t="n"/>
      <c r="B594" s="584" t="inlineStr">
        <is>
          <t xml:space="preserve"> 6 鹅币</t>
        </is>
      </c>
      <c r="C594" s="238" t="inlineStr">
        <is>
          <t>传功符*100，淬火结晶*2，真黄金卷轴*2，佣兵诸葛孔明碎片*16</t>
        </is>
      </c>
      <c r="D594" s="129" t="n"/>
      <c r="E594" s="129" t="n"/>
      <c r="F594" s="129" t="n"/>
      <c r="G594" s="129" t="n"/>
      <c r="H594" s="129" t="n"/>
      <c r="I594" s="129" t="n"/>
      <c r="J594" s="129" t="n"/>
      <c r="K594" s="129" t="n"/>
      <c r="L594" s="130" t="n"/>
    </row>
    <row r="595" ht="24" customHeight="1">
      <c r="A595" s="45" t="n"/>
      <c r="B595" s="584" t="inlineStr">
        <is>
          <t>10鹅币</t>
        </is>
      </c>
      <c r="C595" s="238" t="inlineStr">
        <is>
          <t>淬火结晶*8，斗灵石-空*10，化境符*22，神将熊猫潘达碎片*20</t>
        </is>
      </c>
      <c r="D595" s="129" t="n"/>
      <c r="E595" s="129" t="n"/>
      <c r="F595" s="129" t="n"/>
      <c r="G595" s="129" t="n"/>
      <c r="H595" s="129" t="n"/>
      <c r="I595" s="129" t="n"/>
      <c r="J595" s="129" t="n"/>
      <c r="K595" s="129" t="n"/>
      <c r="L595" s="130" t="n"/>
    </row>
    <row r="596" ht="24" customHeight="1">
      <c r="A596" s="45" t="n"/>
      <c r="B596" s="584" t="inlineStr">
        <is>
          <t>15鹅币</t>
        </is>
      </c>
      <c r="C596" s="238" t="inlineStr">
        <is>
          <t>还童天书*2，3级月璇魂珠*3，熔炼乌金*10，神将熊猫潘达碎片*25</t>
        </is>
      </c>
      <c r="D596" s="129" t="n"/>
      <c r="E596" s="129" t="n"/>
      <c r="F596" s="129" t="n"/>
      <c r="G596" s="129" t="n"/>
      <c r="H596" s="129" t="n"/>
      <c r="I596" s="129" t="n"/>
      <c r="J596" s="129" t="n"/>
      <c r="K596" s="129" t="n"/>
      <c r="L596" s="130" t="n"/>
    </row>
    <row r="597" ht="24" customHeight="1">
      <c r="A597" s="809" t="n"/>
      <c r="B597" s="1272" t="inlineStr">
        <is>
          <t>30鹅币</t>
        </is>
      </c>
      <c r="C597" s="1649" t="inlineStr">
        <is>
          <t>淬火结晶*30，3级教主魂珠*4，佣兵鹤仙人碎片*26，神将熊猫潘达碎片*35</t>
        </is>
      </c>
      <c r="D597" s="135" t="n"/>
      <c r="E597" s="135" t="n"/>
      <c r="F597" s="135" t="n"/>
      <c r="G597" s="135" t="n"/>
      <c r="H597" s="135" t="n"/>
      <c r="I597" s="135" t="n"/>
      <c r="J597" s="135" t="n"/>
      <c r="K597" s="135" t="n"/>
      <c r="L597" s="136" t="n"/>
    </row>
    <row r="598" ht="24" customHeight="1">
      <c r="A598" s="1704" t="inlineStr">
        <is>
          <t>废弃原因：24年金秋大侠回归已过时</t>
        </is>
      </c>
      <c r="B598" s="22" t="n"/>
      <c r="C598" s="22" t="n"/>
      <c r="D598" s="22" t="n"/>
      <c r="E598" s="22" t="n"/>
      <c r="F598" s="22" t="n"/>
      <c r="G598" s="22" t="n"/>
      <c r="H598" s="22" t="n"/>
      <c r="I598" s="22" t="n"/>
      <c r="J598" s="22" t="n"/>
      <c r="K598" s="22" t="n"/>
      <c r="L598" s="23" t="n"/>
    </row>
    <row r="599" ht="24" customHeight="1">
      <c r="A599" s="202" t="inlineStr">
        <is>
          <t>大侠回归</t>
        </is>
      </c>
      <c r="B599" s="227" t="inlineStr">
        <is>
          <t>条件</t>
        </is>
      </c>
      <c r="C599" s="227" t="inlineStr">
        <is>
          <t>奖励（活动持续5~7周，每期奖励可能有变化，仅记录最近一期内容）</t>
        </is>
      </c>
      <c r="D599" s="56" t="n"/>
      <c r="E599" s="56" t="n"/>
      <c r="F599" s="56" t="n"/>
      <c r="G599" s="56" t="n"/>
      <c r="H599" s="56" t="n"/>
      <c r="I599" s="56" t="n"/>
      <c r="J599" s="56" t="n"/>
      <c r="K599" s="56" t="n"/>
      <c r="L599" s="203" t="n"/>
    </row>
    <row r="600" ht="24" customHeight="1">
      <c r="A600" s="1708" t="inlineStr">
        <is>
          <t>累计登录</t>
        </is>
      </c>
      <c r="B600" s="319" t="inlineStr">
        <is>
          <t xml:space="preserve"> 1 天</t>
        </is>
      </c>
      <c r="C600" s="1709" t="inlineStr">
        <is>
          <t>真体力*2，活力药水*2，淬火结晶*1</t>
        </is>
      </c>
      <c r="D600" s="158" t="n"/>
      <c r="E600" s="158" t="n"/>
      <c r="F600" s="158" t="n"/>
      <c r="G600" s="158" t="n"/>
      <c r="H600" s="158" t="n"/>
      <c r="I600" s="158" t="n"/>
      <c r="J600" s="158" t="n"/>
      <c r="K600" s="158" t="n"/>
      <c r="L600" s="320" t="n"/>
    </row>
    <row r="601" ht="24" customHeight="1">
      <c r="A601" s="45" t="n"/>
      <c r="B601" s="85" t="inlineStr">
        <is>
          <t xml:space="preserve"> 2 天</t>
        </is>
      </c>
      <c r="C601" s="238" t="inlineStr">
        <is>
          <t>经验药水*2，挑战书*2，2级月璇魂珠*2，玄铁令*5</t>
        </is>
      </c>
      <c r="D601" s="129" t="n"/>
      <c r="E601" s="129" t="n"/>
      <c r="F601" s="129" t="n"/>
      <c r="G601" s="129" t="n"/>
      <c r="H601" s="129" t="n"/>
      <c r="I601" s="129" t="n"/>
      <c r="J601" s="129" t="n"/>
      <c r="K601" s="129" t="n"/>
      <c r="L601" s="130" t="n"/>
    </row>
    <row r="602" ht="24" customHeight="1">
      <c r="A602" s="45" t="n"/>
      <c r="B602" s="85" t="inlineStr">
        <is>
          <t xml:space="preserve"> 4 天</t>
        </is>
      </c>
      <c r="C602" s="238" t="inlineStr">
        <is>
          <t>传功符*100，2级剑君魂珠*4，侠士圣诞老鹅碎片*5，侠士郭靖碎片*5</t>
        </is>
      </c>
      <c r="D602" s="129" t="n"/>
      <c r="E602" s="129" t="n"/>
      <c r="F602" s="129" t="n"/>
      <c r="G602" s="129" t="n"/>
      <c r="H602" s="129" t="n"/>
      <c r="I602" s="129" t="n"/>
      <c r="J602" s="129" t="n"/>
      <c r="K602" s="129" t="n"/>
      <c r="L602" s="130" t="n"/>
    </row>
    <row r="603" ht="24" customHeight="1">
      <c r="A603" s="45" t="n"/>
      <c r="B603" s="584" t="inlineStr">
        <is>
          <t xml:space="preserve"> 8 天</t>
        </is>
      </c>
      <c r="C603" s="238" t="inlineStr">
        <is>
          <t>黄金卷轴*10，淬火结晶*5，侠士修身录*18，侠士手记*36</t>
        </is>
      </c>
      <c r="D603" s="129" t="n"/>
      <c r="E603" s="129" t="n"/>
      <c r="F603" s="129" t="n"/>
      <c r="G603" s="129" t="n"/>
      <c r="H603" s="129" t="n"/>
      <c r="I603" s="129" t="n"/>
      <c r="J603" s="129" t="n"/>
      <c r="K603" s="129" t="n"/>
      <c r="L603" s="130" t="n"/>
    </row>
    <row r="604" ht="24" customHeight="1">
      <c r="A604" s="45" t="n"/>
      <c r="B604" s="584" t="inlineStr">
        <is>
          <t>12天</t>
        </is>
      </c>
      <c r="C604" s="238" t="inlineStr">
        <is>
          <t>追魂锁链*5，真黄金卷轴*10，侠士杨过碎片*15，神将帅帅大侠碎片*20</t>
        </is>
      </c>
      <c r="D604" s="129" t="n"/>
      <c r="E604" s="129" t="n"/>
      <c r="F604" s="129" t="n"/>
      <c r="G604" s="129" t="n"/>
      <c r="H604" s="129" t="n"/>
      <c r="I604" s="129" t="n"/>
      <c r="J604" s="129" t="n"/>
      <c r="K604" s="129" t="n"/>
      <c r="L604" s="130" t="n"/>
    </row>
    <row r="605" ht="24" customHeight="1">
      <c r="A605" s="809" t="n"/>
      <c r="B605" s="1705" t="inlineStr">
        <is>
          <t>16天</t>
        </is>
      </c>
      <c r="C605" s="245" t="inlineStr">
        <is>
          <t>斗灵石-空*50，侠士段智兴碎片*10，侠士黄药师碎片*10，侠士金轮法王碎片*20</t>
        </is>
      </c>
      <c r="D605" s="167" t="n"/>
      <c r="E605" s="167" t="n"/>
      <c r="F605" s="167" t="n"/>
      <c r="G605" s="167" t="n"/>
      <c r="H605" s="167" t="n"/>
      <c r="I605" s="167" t="n"/>
      <c r="J605" s="167" t="n"/>
      <c r="K605" s="167" t="n"/>
      <c r="L605" s="246" t="n"/>
    </row>
    <row r="606" ht="24" customHeight="1">
      <c r="A606" s="1576" t="inlineStr">
        <is>
          <t>累计活跃</t>
        </is>
      </c>
      <c r="B606" s="61" t="inlineStr">
        <is>
          <t xml:space="preserve"> 30 点</t>
        </is>
      </c>
      <c r="C606" s="235" t="inlineStr">
        <is>
          <t>真体力*2，悟性丹*5，活力药水*2，真黄金卷轴*2</t>
        </is>
      </c>
      <c r="D606" s="123" t="n"/>
      <c r="E606" s="123" t="n"/>
      <c r="F606" s="123" t="n"/>
      <c r="G606" s="123" t="n"/>
      <c r="H606" s="123" t="n"/>
      <c r="I606" s="123" t="n"/>
      <c r="J606" s="123" t="n"/>
      <c r="K606" s="123" t="n"/>
      <c r="L606" s="124" t="n"/>
    </row>
    <row r="607" ht="24" customHeight="1">
      <c r="A607" s="45" t="n"/>
      <c r="B607" s="85" t="inlineStr">
        <is>
          <t xml:space="preserve"> 70 点</t>
        </is>
      </c>
      <c r="C607" s="238" t="inlineStr">
        <is>
          <t>经验药水*2，挑战书*2，悟性丹*8，神将金毛狮王碎片*15</t>
        </is>
      </c>
      <c r="D607" s="129" t="n"/>
      <c r="E607" s="129" t="n"/>
      <c r="F607" s="129" t="n"/>
      <c r="G607" s="129" t="n"/>
      <c r="H607" s="129" t="n"/>
      <c r="I607" s="129" t="n"/>
      <c r="J607" s="129" t="n"/>
      <c r="K607" s="129" t="n"/>
      <c r="L607" s="130" t="n"/>
    </row>
    <row r="608" ht="24" customHeight="1">
      <c r="A608" s="45" t="n"/>
      <c r="B608" s="85" t="inlineStr">
        <is>
          <t>120点</t>
        </is>
      </c>
      <c r="C608" s="1413" t="inlineStr">
        <is>
          <t>神来拳套*2，传功符*100，易经八卦*10，神将沙漏*5</t>
        </is>
      </c>
      <c r="D608" s="129" t="n"/>
      <c r="E608" s="129" t="n"/>
      <c r="F608" s="129" t="n"/>
      <c r="G608" s="129" t="n"/>
      <c r="H608" s="129" t="n"/>
      <c r="I608" s="129" t="n"/>
      <c r="J608" s="129" t="n"/>
      <c r="K608" s="129" t="n"/>
      <c r="L608" s="130" t="n"/>
    </row>
    <row r="609" ht="24" customHeight="1">
      <c r="A609" s="45" t="n"/>
      <c r="B609" s="85" t="inlineStr">
        <is>
          <t>200点</t>
        </is>
      </c>
      <c r="C609" s="1413" t="inlineStr">
        <is>
          <t>斗神符*4，还童卷轴*10，佣兵天赋丹*10，黄帝内经*10</t>
        </is>
      </c>
      <c r="D609" s="129" t="n"/>
      <c r="E609" s="129" t="n"/>
      <c r="F609" s="129" t="n"/>
      <c r="G609" s="129" t="n"/>
      <c r="H609" s="129" t="n"/>
      <c r="I609" s="129" t="n"/>
      <c r="J609" s="129" t="n"/>
      <c r="K609" s="129" t="n"/>
      <c r="L609" s="130" t="n"/>
    </row>
    <row r="610" ht="24" customHeight="1">
      <c r="A610" s="45" t="n"/>
      <c r="B610" s="85" t="inlineStr">
        <is>
          <t>400点</t>
        </is>
      </c>
      <c r="C610" s="238" t="inlineStr">
        <is>
          <t>阅历羊皮卷*10，佣兵鹿仙人碎片*10，佣兵东方不败碎片*16，神将帅帅大侠碎片*20</t>
        </is>
      </c>
      <c r="D610" s="129" t="n"/>
      <c r="E610" s="129" t="n"/>
      <c r="F610" s="129" t="n"/>
      <c r="G610" s="129" t="n"/>
      <c r="H610" s="129" t="n"/>
      <c r="I610" s="129" t="n"/>
      <c r="J610" s="129" t="n"/>
      <c r="K610" s="129" t="n"/>
      <c r="L610" s="130" t="n"/>
    </row>
    <row r="611" ht="24" customHeight="1">
      <c r="A611" s="809" t="n"/>
      <c r="B611" s="64" t="inlineStr">
        <is>
          <t>990点</t>
        </is>
      </c>
      <c r="C611" s="1710" t="inlineStr">
        <is>
          <t>还童天书*3，佣兵齐天大圣碎片*18，佣兵诸葛孔明碎片*20，神将金毛狮王碎片*36</t>
        </is>
      </c>
      <c r="D611" s="194" t="n"/>
      <c r="E611" s="194" t="n"/>
      <c r="F611" s="194" t="n"/>
      <c r="G611" s="194" t="n"/>
      <c r="H611" s="194" t="n"/>
      <c r="I611" s="194" t="n"/>
      <c r="J611" s="194" t="n"/>
      <c r="K611" s="194" t="n"/>
      <c r="L611" s="410" t="n"/>
    </row>
    <row r="612" ht="24" customHeight="1">
      <c r="A612" s="1707" t="inlineStr">
        <is>
          <t>累计消耗</t>
        </is>
      </c>
      <c r="B612" s="605" t="inlineStr">
        <is>
          <t xml:space="preserve"> 1 鹅币</t>
        </is>
      </c>
      <c r="C612" s="235" t="inlineStr">
        <is>
          <t>黄金卷轴*10，被动经验药水*1，移魂符*6，真黄金卷轴*2</t>
        </is>
      </c>
      <c r="D612" s="123" t="n"/>
      <c r="E612" s="123" t="n"/>
      <c r="F612" s="123" t="n"/>
      <c r="G612" s="123" t="n"/>
      <c r="H612" s="123" t="n"/>
      <c r="I612" s="123" t="n"/>
      <c r="J612" s="123" t="n"/>
      <c r="K612" s="123" t="n"/>
      <c r="L612" s="124" t="n"/>
    </row>
    <row r="613" ht="24" customHeight="1">
      <c r="A613" s="45" t="n"/>
      <c r="B613" s="85" t="inlineStr">
        <is>
          <t xml:space="preserve"> 3 鹅币</t>
        </is>
      </c>
      <c r="C613" s="238" t="inlineStr">
        <is>
          <t>佣兵东方不败碎片*8，侠士郭靖碎片*5，特价冲级包*1（真体力*6，大体力*6，小体力*4，经验药水*1，被动经验药水*1）</t>
        </is>
      </c>
      <c r="D613" s="129" t="n"/>
      <c r="E613" s="129" t="n"/>
      <c r="F613" s="129" t="n"/>
      <c r="G613" s="129" t="n"/>
      <c r="H613" s="129" t="n"/>
      <c r="I613" s="129" t="n"/>
      <c r="J613" s="129" t="n"/>
      <c r="K613" s="129" t="n"/>
      <c r="L613" s="130" t="n"/>
    </row>
    <row r="614" ht="24" customHeight="1">
      <c r="A614" s="45" t="n"/>
      <c r="B614" s="584" t="inlineStr">
        <is>
          <t xml:space="preserve"> 6 鹅币</t>
        </is>
      </c>
      <c r="C614" s="238" t="inlineStr">
        <is>
          <t>传功符*100，淬火结晶*2，真黄金卷轴*2，佣兵诸葛孔明碎片*16</t>
        </is>
      </c>
      <c r="D614" s="129" t="n"/>
      <c r="E614" s="129" t="n"/>
      <c r="F614" s="129" t="n"/>
      <c r="G614" s="129" t="n"/>
      <c r="H614" s="129" t="n"/>
      <c r="I614" s="129" t="n"/>
      <c r="J614" s="129" t="n"/>
      <c r="K614" s="129" t="n"/>
      <c r="L614" s="130" t="n"/>
    </row>
    <row r="615" ht="24" customHeight="1">
      <c r="A615" s="45" t="n"/>
      <c r="B615" s="584" t="inlineStr">
        <is>
          <t>10鹅币</t>
        </is>
      </c>
      <c r="C615" s="238" t="inlineStr">
        <is>
          <t>淬火结晶*8，斗灵石-空*10，化境符*22，神将帅帅大侠碎片*20</t>
        </is>
      </c>
      <c r="D615" s="129" t="n"/>
      <c r="E615" s="129" t="n"/>
      <c r="F615" s="129" t="n"/>
      <c r="G615" s="129" t="n"/>
      <c r="H615" s="129" t="n"/>
      <c r="I615" s="129" t="n"/>
      <c r="J615" s="129" t="n"/>
      <c r="K615" s="129" t="n"/>
      <c r="L615" s="130" t="n"/>
    </row>
    <row r="616" ht="24" customHeight="1">
      <c r="A616" s="45" t="n"/>
      <c r="B616" s="584" t="inlineStr">
        <is>
          <t>15鹅币</t>
        </is>
      </c>
      <c r="C616" s="238" t="inlineStr">
        <is>
          <t>还童天书*2，3级月璇魂珠*3，熔炼乌金*10，神将帅帅大侠碎片*25</t>
        </is>
      </c>
      <c r="D616" s="129" t="n"/>
      <c r="E616" s="129" t="n"/>
      <c r="F616" s="129" t="n"/>
      <c r="G616" s="129" t="n"/>
      <c r="H616" s="129" t="n"/>
      <c r="I616" s="129" t="n"/>
      <c r="J616" s="129" t="n"/>
      <c r="K616" s="129" t="n"/>
      <c r="L616" s="130" t="n"/>
    </row>
    <row r="617" ht="24" customHeight="1">
      <c r="A617" s="809" t="n"/>
      <c r="B617" s="1272" t="inlineStr">
        <is>
          <t>30鹅币</t>
        </is>
      </c>
      <c r="C617" s="1649" t="inlineStr">
        <is>
          <t>淬火结晶*30，3级教主魂珠*4，佣兵鹿仙人碎片*26，神将帅帅大侠碎片*35</t>
        </is>
      </c>
      <c r="D617" s="135" t="n"/>
      <c r="E617" s="135" t="n"/>
      <c r="F617" s="135" t="n"/>
      <c r="G617" s="135" t="n"/>
      <c r="H617" s="135" t="n"/>
      <c r="I617" s="135" t="n"/>
      <c r="J617" s="135" t="n"/>
      <c r="K617" s="135" t="n"/>
      <c r="L617" s="136" t="n"/>
    </row>
    <row r="618" ht="24" customHeight="1">
      <c r="A618" s="1704" t="inlineStr">
        <is>
          <t>废弃原因：25年春节大侠回归已过时</t>
        </is>
      </c>
      <c r="B618" s="22" t="n"/>
      <c r="C618" s="22" t="n"/>
      <c r="D618" s="22" t="n"/>
      <c r="E618" s="22" t="n"/>
      <c r="F618" s="22" t="n"/>
      <c r="G618" s="22" t="n"/>
      <c r="H618" s="22" t="n"/>
      <c r="I618" s="22" t="n"/>
      <c r="J618" s="22" t="n"/>
      <c r="K618" s="22" t="n"/>
      <c r="L618" s="23" t="n"/>
    </row>
    <row r="619" ht="24" customHeight="1">
      <c r="A619" s="308" t="inlineStr">
        <is>
          <t>大侠回归</t>
        </is>
      </c>
      <c r="B619" s="362" t="inlineStr">
        <is>
          <t>条件</t>
        </is>
      </c>
      <c r="C619" s="153" t="inlineStr">
        <is>
          <t>奖励（活动持续5~7周，每期奖励可能有变化，仅记录最近一期内容）</t>
        </is>
      </c>
      <c r="D619" s="56" t="n"/>
      <c r="E619" s="56" t="n"/>
      <c r="F619" s="56" t="n"/>
      <c r="G619" s="56" t="n"/>
      <c r="H619" s="56" t="n"/>
      <c r="I619" s="56" t="n"/>
      <c r="J619" s="56" t="n"/>
      <c r="K619" s="56" t="n"/>
      <c r="L619" s="57" t="n"/>
    </row>
    <row r="620" ht="24" customHeight="1">
      <c r="A620" s="1711" t="inlineStr">
        <is>
          <t>累计登录</t>
        </is>
      </c>
      <c r="B620" s="52" t="inlineStr">
        <is>
          <t>1 天</t>
        </is>
      </c>
      <c r="C620" s="1196" t="inlineStr">
        <is>
          <t>真体力*2，熔炼乌金*2，淬火结晶*1</t>
        </is>
      </c>
      <c r="D620" s="158" t="n"/>
      <c r="E620" s="158" t="n"/>
      <c r="F620" s="158" t="n"/>
      <c r="G620" s="158" t="n"/>
      <c r="H620" s="158" t="n"/>
      <c r="I620" s="158" t="n"/>
      <c r="J620" s="158" t="n"/>
      <c r="K620" s="158" t="n"/>
      <c r="L620" s="159" t="n"/>
    </row>
    <row r="621" ht="24" customHeight="1">
      <c r="A621" s="45" t="n"/>
      <c r="B621" s="34" t="inlineStr">
        <is>
          <t>2 天</t>
        </is>
      </c>
      <c r="C621" s="306" t="inlineStr">
        <is>
          <t>经验药水*2，挑战书*2，2级月璇魂珠*2，玄铁令*5</t>
        </is>
      </c>
      <c r="D621" s="129" t="n"/>
      <c r="E621" s="129" t="n"/>
      <c r="F621" s="129" t="n"/>
      <c r="G621" s="129" t="n"/>
      <c r="H621" s="129" t="n"/>
      <c r="I621" s="129" t="n"/>
      <c r="J621" s="129" t="n"/>
      <c r="K621" s="129" t="n"/>
      <c r="L621" s="162" t="n"/>
    </row>
    <row r="622" ht="24" customHeight="1">
      <c r="A622" s="45" t="n"/>
      <c r="B622" s="34" t="inlineStr">
        <is>
          <t>4 天</t>
        </is>
      </c>
      <c r="C622" s="306" t="inlineStr">
        <is>
          <t>传功符*100，2级剑君魂珠*4，侠士圣诞老鹅碎片*5，侠士杨过碎片*5</t>
        </is>
      </c>
      <c r="D622" s="129" t="n"/>
      <c r="E622" s="129" t="n"/>
      <c r="F622" s="129" t="n"/>
      <c r="G622" s="129" t="n"/>
      <c r="H622" s="129" t="n"/>
      <c r="I622" s="129" t="n"/>
      <c r="J622" s="129" t="n"/>
      <c r="K622" s="129" t="n"/>
      <c r="L622" s="162" t="n"/>
    </row>
    <row r="623" ht="24" customHeight="1">
      <c r="A623" s="45" t="n"/>
      <c r="B623" s="1712" t="inlineStr">
        <is>
          <t>8 天</t>
        </is>
      </c>
      <c r="C623" s="306" t="inlineStr">
        <is>
          <t>黄金卷轴*10，淬火结晶*5，侠士修身录*18，侠士手记*36</t>
        </is>
      </c>
      <c r="D623" s="129" t="n"/>
      <c r="E623" s="129" t="n"/>
      <c r="F623" s="129" t="n"/>
      <c r="G623" s="129" t="n"/>
      <c r="H623" s="129" t="n"/>
      <c r="I623" s="129" t="n"/>
      <c r="J623" s="129" t="n"/>
      <c r="K623" s="129" t="n"/>
      <c r="L623" s="162" t="n"/>
    </row>
    <row r="624" ht="24" customHeight="1">
      <c r="A624" s="45" t="n"/>
      <c r="B624" s="1712" t="inlineStr">
        <is>
          <t>12天</t>
        </is>
      </c>
      <c r="C624" s="306" t="inlineStr">
        <is>
          <t>追魂锁链*5，真黄金卷轴*10，侠士郭靖碎片*15，神将熊猫潘达碎片*20</t>
        </is>
      </c>
      <c r="D624" s="129" t="n"/>
      <c r="E624" s="129" t="n"/>
      <c r="F624" s="129" t="n"/>
      <c r="G624" s="129" t="n"/>
      <c r="H624" s="129" t="n"/>
      <c r="I624" s="129" t="n"/>
      <c r="J624" s="129" t="n"/>
      <c r="K624" s="129" t="n"/>
      <c r="L624" s="162" t="n"/>
    </row>
    <row r="625" ht="24" customHeight="1">
      <c r="A625" s="29" t="n"/>
      <c r="B625" s="1713" t="inlineStr">
        <is>
          <t>16天</t>
        </is>
      </c>
      <c r="C625" s="1714" t="inlineStr">
        <is>
          <t>斗灵石-空*50，侠士张无忌碎片*2，侠士张三丰碎片*2，侠士金轮法王碎片*20</t>
        </is>
      </c>
      <c r="D625" s="167" t="n"/>
      <c r="E625" s="167" t="n"/>
      <c r="F625" s="167" t="n"/>
      <c r="G625" s="167" t="n"/>
      <c r="H625" s="167" t="n"/>
      <c r="I625" s="167" t="n"/>
      <c r="J625" s="167" t="n"/>
      <c r="K625" s="167" t="n"/>
      <c r="L625" s="168" t="n"/>
    </row>
    <row r="626" ht="24" customHeight="1">
      <c r="A626" s="1715" t="inlineStr">
        <is>
          <t>累计活跃</t>
        </is>
      </c>
      <c r="B626" s="27" t="inlineStr">
        <is>
          <t>30 点</t>
        </is>
      </c>
      <c r="C626" s="1190" t="inlineStr">
        <is>
          <t>真体力*2，悟性丹*5，活力药水*2，真黄金卷轴*2</t>
        </is>
      </c>
      <c r="D626" s="123" t="n"/>
      <c r="E626" s="123" t="n"/>
      <c r="F626" s="123" t="n"/>
      <c r="G626" s="123" t="n"/>
      <c r="H626" s="123" t="n"/>
      <c r="I626" s="123" t="n"/>
      <c r="J626" s="123" t="n"/>
      <c r="K626" s="123" t="n"/>
      <c r="L626" s="171" t="n"/>
    </row>
    <row r="627" ht="24" customHeight="1">
      <c r="A627" s="45" t="n"/>
      <c r="B627" s="34" t="inlineStr">
        <is>
          <t>70 点</t>
        </is>
      </c>
      <c r="C627" s="306" t="inlineStr">
        <is>
          <t>经验药水*2，挑战书*2，悟性丹*8，侠士郭靖碎片*15</t>
        </is>
      </c>
      <c r="D627" s="129" t="n"/>
      <c r="E627" s="129" t="n"/>
      <c r="F627" s="129" t="n"/>
      <c r="G627" s="129" t="n"/>
      <c r="H627" s="129" t="n"/>
      <c r="I627" s="129" t="n"/>
      <c r="J627" s="129" t="n"/>
      <c r="K627" s="129" t="n"/>
      <c r="L627" s="162" t="n"/>
    </row>
    <row r="628" ht="24" customHeight="1">
      <c r="A628" s="45" t="n"/>
      <c r="B628" s="34" t="inlineStr">
        <is>
          <t>120点</t>
        </is>
      </c>
      <c r="C628" s="306" t="inlineStr">
        <is>
          <t>神来拳套*2，传功符*100，易经八卦*10，神将沙漏*5</t>
        </is>
      </c>
      <c r="D628" s="129" t="n"/>
      <c r="E628" s="129" t="n"/>
      <c r="F628" s="129" t="n"/>
      <c r="G628" s="129" t="n"/>
      <c r="H628" s="129" t="n"/>
      <c r="I628" s="129" t="n"/>
      <c r="J628" s="129" t="n"/>
      <c r="K628" s="129" t="n"/>
      <c r="L628" s="162" t="n"/>
    </row>
    <row r="629" ht="24" customHeight="1">
      <c r="A629" s="45" t="n"/>
      <c r="B629" s="34" t="inlineStr">
        <is>
          <t>200点</t>
        </is>
      </c>
      <c r="C629" s="306" t="inlineStr">
        <is>
          <t>斗神符*4，还童卷轴*10，佣兵天赋丹*10，黄帝内经*10</t>
        </is>
      </c>
      <c r="D629" s="129" t="n"/>
      <c r="E629" s="129" t="n"/>
      <c r="F629" s="129" t="n"/>
      <c r="G629" s="129" t="n"/>
      <c r="H629" s="129" t="n"/>
      <c r="I629" s="129" t="n"/>
      <c r="J629" s="129" t="n"/>
      <c r="K629" s="129" t="n"/>
      <c r="L629" s="162" t="n"/>
    </row>
    <row r="630" ht="24" customHeight="1">
      <c r="A630" s="45" t="n"/>
      <c r="B630" s="34" t="inlineStr">
        <is>
          <t>400点</t>
        </is>
      </c>
      <c r="C630" s="306" t="inlineStr">
        <is>
          <t>问道石*28，佣兵鹤仙人碎片*10，佣兵东方不败碎片*16，神将熊猫潘达碎片*20</t>
        </is>
      </c>
      <c r="D630" s="129" t="n"/>
      <c r="E630" s="129" t="n"/>
      <c r="F630" s="129" t="n"/>
      <c r="G630" s="129" t="n"/>
      <c r="H630" s="129" t="n"/>
      <c r="I630" s="129" t="n"/>
      <c r="J630" s="129" t="n"/>
      <c r="K630" s="129" t="n"/>
      <c r="L630" s="162" t="n"/>
    </row>
    <row r="631" ht="24" customHeight="1">
      <c r="A631" s="29" t="n"/>
      <c r="B631" s="39" t="inlineStr">
        <is>
          <t>990点</t>
        </is>
      </c>
      <c r="C631" s="1575" t="inlineStr">
        <is>
          <t>还童天书*6，佣兵齐天大圣碎片*18，佣兵诸葛孔明碎片*20，神将金毛狮王碎片*36</t>
        </is>
      </c>
      <c r="D631" s="194" t="n"/>
      <c r="E631" s="194" t="n"/>
      <c r="F631" s="194" t="n"/>
      <c r="G631" s="194" t="n"/>
      <c r="H631" s="194" t="n"/>
      <c r="I631" s="194" t="n"/>
      <c r="J631" s="194" t="n"/>
      <c r="K631" s="194" t="n"/>
      <c r="L631" s="195" t="n"/>
    </row>
    <row r="632" ht="24" customHeight="1">
      <c r="A632" s="1716" t="inlineStr">
        <is>
          <t>累计消耗</t>
        </is>
      </c>
      <c r="B632" s="555" t="inlineStr">
        <is>
          <t>1 鹅币</t>
        </is>
      </c>
      <c r="C632" s="1190" t="inlineStr">
        <is>
          <t>黄金卷轴*10，移魂符*6，真黄金卷轴*2，舆图*1</t>
        </is>
      </c>
      <c r="D632" s="123" t="n"/>
      <c r="E632" s="123" t="n"/>
      <c r="F632" s="123" t="n"/>
      <c r="G632" s="123" t="n"/>
      <c r="H632" s="123" t="n"/>
      <c r="I632" s="123" t="n"/>
      <c r="J632" s="123" t="n"/>
      <c r="K632" s="123" t="n"/>
      <c r="L632" s="171" t="n"/>
    </row>
    <row r="633" ht="24" customHeight="1">
      <c r="A633" s="45" t="n"/>
      <c r="B633" s="34" t="inlineStr">
        <is>
          <t>3 鹅币</t>
        </is>
      </c>
      <c r="C633" s="306" t="inlineStr">
        <is>
          <t>佣兵东方不败碎片*8，侠士郭靖碎片*5，特价冲级包*1（真体力*6，大体力*6，小体力*4，经验药水*1，被动经验药水*1）</t>
        </is>
      </c>
      <c r="D633" s="129" t="n"/>
      <c r="E633" s="129" t="n"/>
      <c r="F633" s="129" t="n"/>
      <c r="G633" s="129" t="n"/>
      <c r="H633" s="129" t="n"/>
      <c r="I633" s="129" t="n"/>
      <c r="J633" s="129" t="n"/>
      <c r="K633" s="129" t="n"/>
      <c r="L633" s="162" t="n"/>
    </row>
    <row r="634" ht="24" customHeight="1">
      <c r="A634" s="45" t="n"/>
      <c r="B634" s="1712" t="inlineStr">
        <is>
          <t>6 鹅币</t>
        </is>
      </c>
      <c r="C634" s="306" t="inlineStr">
        <is>
          <t>传功符*100，淬火结晶*2，真黄金卷轴*2，佣兵诸葛孔明碎片*16</t>
        </is>
      </c>
      <c r="D634" s="129" t="n"/>
      <c r="E634" s="129" t="n"/>
      <c r="F634" s="129" t="n"/>
      <c r="G634" s="129" t="n"/>
      <c r="H634" s="129" t="n"/>
      <c r="I634" s="129" t="n"/>
      <c r="J634" s="129" t="n"/>
      <c r="K634" s="129" t="n"/>
      <c r="L634" s="162" t="n"/>
    </row>
    <row r="635" ht="24" customHeight="1">
      <c r="A635" s="45" t="n"/>
      <c r="B635" s="1712" t="inlineStr">
        <is>
          <t>10鹅币</t>
        </is>
      </c>
      <c r="C635" s="306" t="inlineStr">
        <is>
          <t>淬火结晶*8，斗灵石-空*10，化境符*22，神将熊猫潘达碎片*20</t>
        </is>
      </c>
      <c r="D635" s="129" t="n"/>
      <c r="E635" s="129" t="n"/>
      <c r="F635" s="129" t="n"/>
      <c r="G635" s="129" t="n"/>
      <c r="H635" s="129" t="n"/>
      <c r="I635" s="129" t="n"/>
      <c r="J635" s="129" t="n"/>
      <c r="K635" s="129" t="n"/>
      <c r="L635" s="162" t="n"/>
    </row>
    <row r="636" ht="24" customHeight="1">
      <c r="A636" s="45" t="n"/>
      <c r="B636" s="1712" t="inlineStr">
        <is>
          <t>15鹅币</t>
        </is>
      </c>
      <c r="C636" s="306" t="inlineStr">
        <is>
          <t>还童天书*2，3级月璇魂珠*3，熔炼乌金*10，神将熊猫潘达碎片*25</t>
        </is>
      </c>
      <c r="D636" s="129" t="n"/>
      <c r="E636" s="129" t="n"/>
      <c r="F636" s="129" t="n"/>
      <c r="G636" s="129" t="n"/>
      <c r="H636" s="129" t="n"/>
      <c r="I636" s="129" t="n"/>
      <c r="J636" s="129" t="n"/>
      <c r="K636" s="129" t="n"/>
      <c r="L636" s="162" t="n"/>
    </row>
    <row r="637" ht="24" customHeight="1">
      <c r="A637" s="29" t="n"/>
      <c r="B637" s="1717" t="inlineStr">
        <is>
          <t>30鹅币</t>
        </is>
      </c>
      <c r="C637" s="1718" t="inlineStr">
        <is>
          <t>淬火结晶*30，3级剑君魂珠*4，佣兵鹤仙人碎片*26，神将熊猫潘达碎片*35</t>
        </is>
      </c>
      <c r="D637" s="135" t="n"/>
      <c r="E637" s="135" t="n"/>
      <c r="F637" s="135" t="n"/>
      <c r="G637" s="135" t="n"/>
      <c r="H637" s="135" t="n"/>
      <c r="I637" s="135" t="n"/>
      <c r="J637" s="135" t="n"/>
      <c r="K637" s="135" t="n"/>
      <c r="L637" s="190" t="n"/>
    </row>
    <row r="638" ht="24" customHeight="1">
      <c r="A638" s="1704" t="inlineStr">
        <is>
          <t>废弃原因：26年周年大侠回归奖励大换血</t>
        </is>
      </c>
      <c r="B638" s="22" t="n"/>
      <c r="C638" s="22" t="n"/>
      <c r="D638" s="22" t="n"/>
      <c r="E638" s="22" t="n"/>
      <c r="F638" s="22" t="n"/>
      <c r="G638" s="22" t="n"/>
      <c r="H638" s="22" t="n"/>
      <c r="I638" s="22" t="n"/>
      <c r="J638" s="22" t="n"/>
      <c r="K638" s="22" t="n"/>
      <c r="L638" s="23" t="n"/>
    </row>
    <row r="639" ht="24" customHeight="1">
      <c r="A639" s="330" t="inlineStr">
        <is>
          <t>大侠回归</t>
        </is>
      </c>
      <c r="B639" s="331" t="inlineStr">
        <is>
          <t>条件</t>
        </is>
      </c>
      <c r="C639" s="153" t="inlineStr">
        <is>
          <t>奖励（活动持续5~7周，每期奖励可能有变化，仅记录最近一期内容）</t>
        </is>
      </c>
      <c r="D639" s="56" t="n"/>
      <c r="E639" s="56" t="n"/>
      <c r="F639" s="56" t="n"/>
      <c r="G639" s="56" t="n"/>
      <c r="H639" s="56" t="n"/>
      <c r="I639" s="56" t="n"/>
      <c r="J639" s="56" t="n"/>
      <c r="K639" s="56" t="n"/>
      <c r="L639" s="57" t="n"/>
    </row>
    <row r="640" ht="24" customHeight="1">
      <c r="A640" s="27" t="inlineStr">
        <is>
          <t>累计登录</t>
        </is>
      </c>
      <c r="B640" s="28" t="inlineStr">
        <is>
          <t xml:space="preserve"> 1 天</t>
        </is>
      </c>
      <c r="C640" s="157" t="inlineStr">
        <is>
          <t>真体力*2，熔炼乌金*2，淬火结晶*2</t>
        </is>
      </c>
      <c r="D640" s="158" t="n"/>
      <c r="E640" s="158" t="n"/>
      <c r="F640" s="158" t="n"/>
      <c r="G640" s="158" t="n"/>
      <c r="H640" s="158" t="n"/>
      <c r="I640" s="158" t="n"/>
      <c r="J640" s="158" t="n"/>
      <c r="K640" s="158" t="n"/>
      <c r="L640" s="159" t="n"/>
    </row>
    <row r="641" ht="24" customHeight="1">
      <c r="A641" s="494" t="n"/>
      <c r="B641" s="36" t="inlineStr">
        <is>
          <t xml:space="preserve"> 2 天</t>
        </is>
      </c>
      <c r="C641" s="161" t="inlineStr">
        <is>
          <t>经验药水*2，挑战书*2，2级剑君魂珠*3，玄铁令*5</t>
        </is>
      </c>
      <c r="D641" s="129" t="n"/>
      <c r="E641" s="129" t="n"/>
      <c r="F641" s="129" t="n"/>
      <c r="G641" s="129" t="n"/>
      <c r="H641" s="129" t="n"/>
      <c r="I641" s="129" t="n"/>
      <c r="J641" s="129" t="n"/>
      <c r="K641" s="129" t="n"/>
      <c r="L641" s="162" t="n"/>
    </row>
    <row r="642" ht="24" customHeight="1">
      <c r="A642" s="494" t="n"/>
      <c r="B642" s="36" t="inlineStr">
        <is>
          <t xml:space="preserve"> 4 天</t>
        </is>
      </c>
      <c r="C642" s="161" t="inlineStr">
        <is>
          <t>传功符*100，3级剑君魂珠*5，侠士圣诞老鹅碎片*5，侠士洪七公碎片*5</t>
        </is>
      </c>
      <c r="D642" s="129" t="n"/>
      <c r="E642" s="129" t="n"/>
      <c r="F642" s="129" t="n"/>
      <c r="G642" s="129" t="n"/>
      <c r="H642" s="129" t="n"/>
      <c r="I642" s="129" t="n"/>
      <c r="J642" s="129" t="n"/>
      <c r="K642" s="129" t="n"/>
      <c r="L642" s="162" t="n"/>
    </row>
    <row r="643" ht="24" customHeight="1">
      <c r="A643" s="494" t="n"/>
      <c r="B643" s="1719" t="inlineStr">
        <is>
          <t xml:space="preserve"> 8 天</t>
        </is>
      </c>
      <c r="C643" s="161" t="inlineStr">
        <is>
          <t>黄金卷轴*10，淬火结晶*5，侠士修身录*18，侠士手记*36</t>
        </is>
      </c>
      <c r="D643" s="129" t="n"/>
      <c r="E643" s="129" t="n"/>
      <c r="F643" s="129" t="n"/>
      <c r="G643" s="129" t="n"/>
      <c r="H643" s="129" t="n"/>
      <c r="I643" s="129" t="n"/>
      <c r="J643" s="129" t="n"/>
      <c r="K643" s="129" t="n"/>
      <c r="L643" s="162" t="n"/>
    </row>
    <row r="644" ht="24" customHeight="1">
      <c r="A644" s="494" t="n"/>
      <c r="B644" s="1719" t="inlineStr">
        <is>
          <t>12天</t>
        </is>
      </c>
      <c r="C644" s="161" t="inlineStr">
        <is>
          <t>追魂锁链*5，真黄金卷轴*10，侠士郭靖碎片*15，神将熊猫潘达碎片*20</t>
        </is>
      </c>
      <c r="D644" s="129" t="n"/>
      <c r="E644" s="129" t="n"/>
      <c r="F644" s="129" t="n"/>
      <c r="G644" s="129" t="n"/>
      <c r="H644" s="129" t="n"/>
      <c r="I644" s="129" t="n"/>
      <c r="J644" s="129" t="n"/>
      <c r="K644" s="129" t="n"/>
      <c r="L644" s="162" t="n"/>
    </row>
    <row r="645" ht="24" customHeight="1">
      <c r="A645" s="553" t="n"/>
      <c r="B645" s="1720" t="inlineStr">
        <is>
          <t>16天</t>
        </is>
      </c>
      <c r="C645" s="166" t="inlineStr">
        <is>
          <t>斗灵石-空*50，侠士段智兴碎片*5，侠士黄药师碎片*5，侠士金轮法王碎片*20</t>
        </is>
      </c>
      <c r="D645" s="167" t="n"/>
      <c r="E645" s="167" t="n"/>
      <c r="F645" s="167" t="n"/>
      <c r="G645" s="167" t="n"/>
      <c r="H645" s="167" t="n"/>
      <c r="I645" s="167" t="n"/>
      <c r="J645" s="167" t="n"/>
      <c r="K645" s="167" t="n"/>
      <c r="L645" s="168" t="n"/>
    </row>
    <row r="646" ht="24" customHeight="1">
      <c r="A646" s="27" t="inlineStr">
        <is>
          <t>累计活跃</t>
        </is>
      </c>
      <c r="B646" s="28" t="inlineStr">
        <is>
          <t xml:space="preserve"> 30 点</t>
        </is>
      </c>
      <c r="C646" s="170" t="inlineStr">
        <is>
          <t>真体力*2，悟性丹*8，活力药水*2，真黄金卷轴*2</t>
        </is>
      </c>
      <c r="D646" s="123" t="n"/>
      <c r="E646" s="123" t="n"/>
      <c r="F646" s="123" t="n"/>
      <c r="G646" s="123" t="n"/>
      <c r="H646" s="123" t="n"/>
      <c r="I646" s="123" t="n"/>
      <c r="J646" s="123" t="n"/>
      <c r="K646" s="123" t="n"/>
      <c r="L646" s="171" t="n"/>
    </row>
    <row r="647" ht="24" customHeight="1">
      <c r="A647" s="494" t="n"/>
      <c r="B647" s="36" t="inlineStr">
        <is>
          <t xml:space="preserve"> 70 点</t>
        </is>
      </c>
      <c r="C647" s="161" t="inlineStr">
        <is>
          <t>经验药水*2，挑战书*2，悟性丹*8，佣兵齐天大圣碎片*15</t>
        </is>
      </c>
      <c r="D647" s="129" t="n"/>
      <c r="E647" s="129" t="n"/>
      <c r="F647" s="129" t="n"/>
      <c r="G647" s="129" t="n"/>
      <c r="H647" s="129" t="n"/>
      <c r="I647" s="129" t="n"/>
      <c r="J647" s="129" t="n"/>
      <c r="K647" s="129" t="n"/>
      <c r="L647" s="162" t="n"/>
    </row>
    <row r="648" ht="24" customHeight="1">
      <c r="A648" s="494" t="n"/>
      <c r="B648" s="36" t="inlineStr">
        <is>
          <t>120点</t>
        </is>
      </c>
      <c r="C648" s="161" t="inlineStr">
        <is>
          <t>神来拳套*2，传功符*100，易经八卦*10，神将沙漏*5</t>
        </is>
      </c>
      <c r="D648" s="129" t="n"/>
      <c r="E648" s="129" t="n"/>
      <c r="F648" s="129" t="n"/>
      <c r="G648" s="129" t="n"/>
      <c r="H648" s="129" t="n"/>
      <c r="I648" s="129" t="n"/>
      <c r="J648" s="129" t="n"/>
      <c r="K648" s="129" t="n"/>
      <c r="L648" s="162" t="n"/>
    </row>
    <row r="649" ht="24" customHeight="1">
      <c r="A649" s="494" t="n"/>
      <c r="B649" s="36" t="inlineStr">
        <is>
          <t>200点</t>
        </is>
      </c>
      <c r="C649" s="161" t="inlineStr">
        <is>
          <t>斗神符*4，还童卷轴*10，佣兵天赋丹*10，黄帝内经*10</t>
        </is>
      </c>
      <c r="D649" s="129" t="n"/>
      <c r="E649" s="129" t="n"/>
      <c r="F649" s="129" t="n"/>
      <c r="G649" s="129" t="n"/>
      <c r="H649" s="129" t="n"/>
      <c r="I649" s="129" t="n"/>
      <c r="J649" s="129" t="n"/>
      <c r="K649" s="129" t="n"/>
      <c r="L649" s="162" t="n"/>
    </row>
    <row r="650" ht="24" customHeight="1">
      <c r="A650" s="494" t="n"/>
      <c r="B650" s="36" t="inlineStr">
        <is>
          <t>400点</t>
        </is>
      </c>
      <c r="C650" s="161" t="inlineStr">
        <is>
          <t>问道石*28，佣兵锦鲤仙人碎片*16，侠士欧阳锋碎片*15，神将熊猫潘达碎片*20</t>
        </is>
      </c>
      <c r="D650" s="129" t="n"/>
      <c r="E650" s="129" t="n"/>
      <c r="F650" s="129" t="n"/>
      <c r="G650" s="129" t="n"/>
      <c r="H650" s="129" t="n"/>
      <c r="I650" s="129" t="n"/>
      <c r="J650" s="129" t="n"/>
      <c r="K650" s="129" t="n"/>
      <c r="L650" s="162" t="n"/>
    </row>
    <row r="651" ht="24" customHeight="1">
      <c r="A651" s="553" t="n"/>
      <c r="B651" s="41" t="inlineStr">
        <is>
          <t>990点</t>
        </is>
      </c>
      <c r="C651" s="357" t="inlineStr">
        <is>
          <t>还童天书*3，佣兵齐天大圣碎片*20，佣兵诸葛孔明碎片*20，神将金毛狮王碎片*36</t>
        </is>
      </c>
      <c r="D651" s="194" t="n"/>
      <c r="E651" s="194" t="n"/>
      <c r="F651" s="194" t="n"/>
      <c r="G651" s="194" t="n"/>
      <c r="H651" s="194" t="n"/>
      <c r="I651" s="194" t="n"/>
      <c r="J651" s="194" t="n"/>
      <c r="K651" s="194" t="n"/>
      <c r="L651" s="195" t="n"/>
    </row>
    <row r="652" ht="24" customHeight="1">
      <c r="A652" s="555" t="inlineStr">
        <is>
          <t>累计消耗</t>
        </is>
      </c>
      <c r="B652" s="1721" t="inlineStr">
        <is>
          <t xml:space="preserve"> 1 鹅币</t>
        </is>
      </c>
      <c r="C652" s="170" t="inlineStr">
        <is>
          <t>黄金卷轴*10，移魂符*6，真黄金卷轴*2，舆图*1</t>
        </is>
      </c>
      <c r="D652" s="123" t="n"/>
      <c r="E652" s="123" t="n"/>
      <c r="F652" s="123" t="n"/>
      <c r="G652" s="123" t="n"/>
      <c r="H652" s="123" t="n"/>
      <c r="I652" s="123" t="n"/>
      <c r="J652" s="123" t="n"/>
      <c r="K652" s="123" t="n"/>
      <c r="L652" s="171" t="n"/>
    </row>
    <row r="653" ht="24" customHeight="1">
      <c r="A653" s="494" t="n"/>
      <c r="B653" s="36" t="inlineStr">
        <is>
          <t xml:space="preserve"> 3 鹅币</t>
        </is>
      </c>
      <c r="C653" s="172" t="inlineStr">
        <is>
          <t>侠士洪七公碎片*10，侠士郭靖碎片*5，特价冲级包*1（真体力*6，大体力*6，小体力*4，经验药水*1，被动经验药水*1）</t>
        </is>
      </c>
      <c r="D653" s="129" t="n"/>
      <c r="E653" s="129" t="n"/>
      <c r="F653" s="129" t="n"/>
      <c r="G653" s="129" t="n"/>
      <c r="H653" s="129" t="n"/>
      <c r="I653" s="129" t="n"/>
      <c r="J653" s="129" t="n"/>
      <c r="K653" s="129" t="n"/>
      <c r="L653" s="162" t="n"/>
    </row>
    <row r="654" ht="24" customHeight="1">
      <c r="A654" s="494" t="n"/>
      <c r="B654" s="1719" t="inlineStr">
        <is>
          <t xml:space="preserve"> 6 鹅币</t>
        </is>
      </c>
      <c r="C654" s="172" t="inlineStr">
        <is>
          <t>传功符*100，淬火结晶*2，真黄金卷轴*2，佣兵诸葛孔明碎片*16</t>
        </is>
      </c>
      <c r="D654" s="129" t="n"/>
      <c r="E654" s="129" t="n"/>
      <c r="F654" s="129" t="n"/>
      <c r="G654" s="129" t="n"/>
      <c r="H654" s="129" t="n"/>
      <c r="I654" s="129" t="n"/>
      <c r="J654" s="129" t="n"/>
      <c r="K654" s="129" t="n"/>
      <c r="L654" s="162" t="n"/>
    </row>
    <row r="655" ht="24" customHeight="1">
      <c r="A655" s="494" t="n"/>
      <c r="B655" s="1719" t="inlineStr">
        <is>
          <t>10鹅币</t>
        </is>
      </c>
      <c r="C655" s="172" t="inlineStr">
        <is>
          <t>淬火结晶*8，斗灵石-空*10，化境符*22，神将熊猫潘达碎片*20</t>
        </is>
      </c>
      <c r="D655" s="129" t="n"/>
      <c r="E655" s="129" t="n"/>
      <c r="F655" s="129" t="n"/>
      <c r="G655" s="129" t="n"/>
      <c r="H655" s="129" t="n"/>
      <c r="I655" s="129" t="n"/>
      <c r="J655" s="129" t="n"/>
      <c r="K655" s="129" t="n"/>
      <c r="L655" s="162" t="n"/>
    </row>
    <row r="656" ht="24" customHeight="1">
      <c r="A656" s="494" t="n"/>
      <c r="B656" s="1719" t="inlineStr">
        <is>
          <t>15鹅币</t>
        </is>
      </c>
      <c r="C656" s="172" t="inlineStr">
        <is>
          <t>还童天书*2，3级月璇魂珠*4，熔炼乌金*10，神将帅帅大侠碎片*25</t>
        </is>
      </c>
      <c r="D656" s="129" t="n"/>
      <c r="E656" s="129" t="n"/>
      <c r="F656" s="129" t="n"/>
      <c r="G656" s="129" t="n"/>
      <c r="H656" s="129" t="n"/>
      <c r="I656" s="129" t="n"/>
      <c r="J656" s="129" t="n"/>
      <c r="K656" s="129" t="n"/>
      <c r="L656" s="162" t="n"/>
    </row>
    <row r="657" ht="24" customHeight="1">
      <c r="A657" s="553" t="n"/>
      <c r="B657" s="1722" t="inlineStr">
        <is>
          <t>30鹅币</t>
        </is>
      </c>
      <c r="C657" s="359" t="inlineStr">
        <is>
          <t>淬火结晶*30，3级剑君魂珠*5，佣兵鹤仙人碎片*26，神将帅帅大侠碎片*35</t>
        </is>
      </c>
      <c r="D657" s="135" t="n"/>
      <c r="E657" s="135" t="n"/>
      <c r="F657" s="135" t="n"/>
      <c r="G657" s="135" t="n"/>
      <c r="H657" s="135" t="n"/>
      <c r="I657" s="135" t="n"/>
      <c r="J657" s="135" t="n"/>
      <c r="K657" s="135" t="n"/>
      <c r="L657" s="190" t="n"/>
    </row>
    <row r="658" ht="24" customHeight="1">
      <c r="A658" s="1704" t="inlineStr">
        <is>
          <t>废弃原因：23年春节年兽作战已过时</t>
        </is>
      </c>
      <c r="B658" s="22" t="n"/>
      <c r="C658" s="22" t="n"/>
      <c r="D658" s="22" t="n"/>
      <c r="E658" s="22" t="n"/>
      <c r="F658" s="22" t="n"/>
      <c r="G658" s="22" t="n"/>
      <c r="H658" s="22" t="n"/>
      <c r="I658" s="22" t="n"/>
      <c r="J658" s="22" t="n"/>
      <c r="K658" s="22" t="n"/>
      <c r="L658" s="23" t="n"/>
    </row>
    <row r="659" ht="24" customHeight="1">
      <c r="A659" s="202" t="inlineStr">
        <is>
          <t>伤害排名</t>
        </is>
      </c>
      <c r="B659" s="202" t="inlineStr">
        <is>
          <t>截榜数值</t>
        </is>
      </c>
      <c r="C659" s="227" t="inlineStr">
        <is>
          <t>奖励（此处排行榜神将包括吕布/关羽/盘古/机甲，非排行榜神将包括雷神/海王/灭世/女帝/死神/死骑）</t>
        </is>
      </c>
      <c r="D659" s="56" t="n"/>
      <c r="E659" s="56" t="n"/>
      <c r="F659" s="56" t="n"/>
      <c r="G659" s="56" t="n"/>
      <c r="H659" s="56" t="n"/>
      <c r="I659" s="56" t="n"/>
      <c r="J659" s="56" t="n"/>
      <c r="K659" s="56" t="n"/>
      <c r="L659" s="203" t="n"/>
    </row>
    <row r="660" ht="24" customHeight="1">
      <c r="A660" s="217" t="inlineStr">
        <is>
          <t>1</t>
        </is>
      </c>
      <c r="B660" s="1723" t="inlineStr">
        <is>
          <t>85272276</t>
        </is>
      </c>
      <c r="C660" s="391" t="inlineStr">
        <is>
          <t>Ⅴ级传说卷轴（可兑换往期的排行榜神将碎片*666）*1，佣兵年兽大人 永 久 ，Ⅴ级万能碎片*151，神将沙漏*299</t>
        </is>
      </c>
      <c r="D660" s="111" t="n"/>
      <c r="E660" s="111" t="n"/>
      <c r="F660" s="111" t="n"/>
      <c r="G660" s="111" t="n"/>
      <c r="H660" s="111" t="n"/>
      <c r="I660" s="111" t="n"/>
      <c r="J660" s="111" t="n"/>
      <c r="K660" s="111" t="n"/>
      <c r="L660" s="111" t="n"/>
    </row>
    <row r="661" ht="24" customHeight="1">
      <c r="A661" s="82" t="inlineStr">
        <is>
          <t>2</t>
        </is>
      </c>
      <c r="B661" s="1724" t="inlineStr">
        <is>
          <t>81405570</t>
        </is>
      </c>
      <c r="C661" s="393" t="inlineStr">
        <is>
          <t>Ⅳ级传说卷轴（可兑换往期的排行榜神将碎片*444）*1，佣兵年兽大人360天，Ⅴ级万能碎片*129，神将沙漏*199</t>
        </is>
      </c>
      <c r="D661" s="129" t="n"/>
      <c r="E661" s="129" t="n"/>
      <c r="F661" s="129" t="n"/>
      <c r="G661" s="129" t="n"/>
      <c r="H661" s="129" t="n"/>
      <c r="I661" s="129" t="n"/>
      <c r="J661" s="129" t="n"/>
      <c r="K661" s="129" t="n"/>
      <c r="L661" s="129" t="n"/>
    </row>
    <row r="662" ht="24" customHeight="1">
      <c r="A662" s="82" t="inlineStr">
        <is>
          <t>3</t>
        </is>
      </c>
      <c r="B662" s="1725" t="inlineStr">
        <is>
          <t>62876141</t>
        </is>
      </c>
      <c r="C662" s="393" t="inlineStr">
        <is>
          <t>Ⅲ级传说卷轴（可兑换往期的排行榜神将碎片*333）*1，佣兵年兽大人180天，Ⅴ级万能碎片*108，神将沙漏*159</t>
        </is>
      </c>
      <c r="D662" s="129" t="n"/>
      <c r="E662" s="129" t="n"/>
      <c r="F662" s="129" t="n"/>
      <c r="G662" s="129" t="n"/>
      <c r="H662" s="129" t="n"/>
      <c r="I662" s="129" t="n"/>
      <c r="J662" s="129" t="n"/>
      <c r="K662" s="129" t="n"/>
      <c r="L662" s="129" t="n"/>
    </row>
    <row r="663" ht="24" customHeight="1">
      <c r="A663" s="85" t="inlineStr">
        <is>
          <t>4~6</t>
        </is>
      </c>
      <c r="B663" s="1725" t="inlineStr">
        <is>
          <t>51273044</t>
        </is>
      </c>
      <c r="C663" s="393" t="inlineStr">
        <is>
          <t>Ⅱ级传说卷轴（可兑换往期的排行榜神将碎片*266）*1，佣兵年兽大人 90 天，Ⅴ级万能碎片* 99 ，神将沙漏*129</t>
        </is>
      </c>
      <c r="D663" s="129" t="n"/>
      <c r="E663" s="129" t="n"/>
      <c r="F663" s="129" t="n"/>
      <c r="G663" s="129" t="n"/>
      <c r="H663" s="129" t="n"/>
      <c r="I663" s="129" t="n"/>
      <c r="J663" s="129" t="n"/>
      <c r="K663" s="129" t="n"/>
      <c r="L663" s="129" t="n"/>
    </row>
    <row r="664" ht="24" customHeight="1">
      <c r="A664" s="85" t="inlineStr">
        <is>
          <t>7~10</t>
        </is>
      </c>
      <c r="B664" s="1725" t="inlineStr">
        <is>
          <t>41953841</t>
        </is>
      </c>
      <c r="C664" s="393" t="inlineStr">
        <is>
          <t>Ⅰ级传说卷轴（可兑换往期的排行榜神将碎片*166）*1，佣兵年兽大人 60 天，Ⅴ级万能碎片* 88 ，神将沙漏*109</t>
        </is>
      </c>
      <c r="D664" s="129" t="n"/>
      <c r="E664" s="129" t="n"/>
      <c r="F664" s="129" t="n"/>
      <c r="G664" s="129" t="n"/>
      <c r="H664" s="129" t="n"/>
      <c r="I664" s="129" t="n"/>
      <c r="J664" s="129" t="n"/>
      <c r="K664" s="129" t="n"/>
      <c r="L664" s="129" t="n"/>
    </row>
    <row r="665" ht="24" customHeight="1">
      <c r="A665" s="85" t="inlineStr">
        <is>
          <t>11~60</t>
        </is>
      </c>
      <c r="B665" s="1725" t="inlineStr">
        <is>
          <t>19787926</t>
        </is>
      </c>
      <c r="C665" s="393" t="inlineStr">
        <is>
          <t>Ⅴ级史诗卷轴（可兑换往期非排行榜神将碎片*148）*1，佣兵年兽大人 45 天，Ⅴ级万能碎片* 69 ，神将沙漏*99</t>
        </is>
      </c>
      <c r="D665" s="129" t="n"/>
      <c r="E665" s="129" t="n"/>
      <c r="F665" s="129" t="n"/>
      <c r="G665" s="129" t="n"/>
      <c r="H665" s="129" t="n"/>
      <c r="I665" s="129" t="n"/>
      <c r="J665" s="129" t="n"/>
      <c r="K665" s="129" t="n"/>
      <c r="L665" s="129" t="n"/>
    </row>
    <row r="666" ht="24" customHeight="1">
      <c r="A666" s="85" t="inlineStr">
        <is>
          <t>61~120</t>
        </is>
      </c>
      <c r="B666" s="1725" t="inlineStr">
        <is>
          <t>16775802</t>
        </is>
      </c>
      <c r="C666" s="393" t="inlineStr">
        <is>
          <t>Ⅳ级史诗卷轴（可兑换往期非排行榜神将碎片*128）*1，佣兵年兽大人 30 天，Ⅴ级万能碎片* 48 ，神将沙漏*79</t>
        </is>
      </c>
      <c r="D666" s="129" t="n"/>
      <c r="E666" s="129" t="n"/>
      <c r="F666" s="129" t="n"/>
      <c r="G666" s="129" t="n"/>
      <c r="H666" s="129" t="n"/>
      <c r="I666" s="129" t="n"/>
      <c r="J666" s="129" t="n"/>
      <c r="K666" s="129" t="n"/>
      <c r="L666" s="129" t="n"/>
    </row>
    <row r="667" ht="24" customHeight="1">
      <c r="A667" s="85" t="inlineStr">
        <is>
          <t>121~500</t>
        </is>
      </c>
      <c r="B667" s="1725" t="inlineStr">
        <is>
          <t>12242959</t>
        </is>
      </c>
      <c r="C667" s="393" t="inlineStr">
        <is>
          <t>Ⅲ级史诗卷轴（可兑换往期非排行榜神将碎片* 99 ）*1，佣兵年兽大人 15 天，Ⅴ级万能碎片* 36 ，神将沙漏*59</t>
        </is>
      </c>
      <c r="D667" s="129" t="n"/>
      <c r="E667" s="129" t="n"/>
      <c r="F667" s="129" t="n"/>
      <c r="G667" s="129" t="n"/>
      <c r="H667" s="129" t="n"/>
      <c r="I667" s="129" t="n"/>
      <c r="J667" s="129" t="n"/>
      <c r="K667" s="129" t="n"/>
      <c r="L667" s="129" t="n"/>
    </row>
    <row r="668" ht="24" customHeight="1">
      <c r="A668" s="85" t="inlineStr">
        <is>
          <t>501~1000</t>
        </is>
      </c>
      <c r="B668" s="1725" t="inlineStr">
        <is>
          <t>10291006</t>
        </is>
      </c>
      <c r="C668" s="393" t="inlineStr">
        <is>
          <t>Ⅱ级史诗卷轴（可兑换往期非排行榜神将碎片* 88 ）*1，佣兵年兽大人 10 天，Ⅴ级万能碎片* 28 ，神将沙漏*39</t>
        </is>
      </c>
      <c r="D668" s="129" t="n"/>
      <c r="E668" s="129" t="n"/>
      <c r="F668" s="129" t="n"/>
      <c r="G668" s="129" t="n"/>
      <c r="H668" s="129" t="n"/>
      <c r="I668" s="129" t="n"/>
      <c r="J668" s="129" t="n"/>
      <c r="K668" s="129" t="n"/>
      <c r="L668" s="129" t="n"/>
    </row>
    <row r="669" ht="24" customHeight="1">
      <c r="A669" s="85" t="inlineStr">
        <is>
          <t>1001~2000</t>
        </is>
      </c>
      <c r="B669" s="1725" t="inlineStr">
        <is>
          <t>8152754</t>
        </is>
      </c>
      <c r="C669" s="393" t="inlineStr">
        <is>
          <t>Ⅰ级史诗卷轴（可兑换往期非排行榜神将碎片* 33 ）*2，佣兵年兽大人  5  天，Ⅴ级万能碎片* 16 ，神将沙漏*19</t>
        </is>
      </c>
      <c r="D669" s="129" t="n"/>
      <c r="E669" s="129" t="n"/>
      <c r="F669" s="129" t="n"/>
      <c r="G669" s="129" t="n"/>
      <c r="H669" s="129" t="n"/>
      <c r="I669" s="129" t="n"/>
      <c r="J669" s="129" t="n"/>
      <c r="K669" s="129" t="n"/>
      <c r="L669" s="129" t="n"/>
    </row>
    <row r="670" ht="24" customHeight="1">
      <c r="A670" s="256" t="inlineStr">
        <is>
          <t>2001~3000</t>
        </is>
      </c>
      <c r="B670" s="1726" t="inlineStr">
        <is>
          <t>6815127</t>
        </is>
      </c>
      <c r="C670" s="395" t="inlineStr">
        <is>
          <t>Ⅰ级史诗卷轴（可兑换往期非排行榜神将碎片* 33 ）*1，佣兵年兽大人  5  天，Ⅴ级万能碎片*  6  ，神将沙漏*9</t>
        </is>
      </c>
      <c r="D670" s="135" t="n"/>
      <c r="E670" s="135" t="n"/>
      <c r="F670" s="135" t="n"/>
      <c r="G670" s="135" t="n"/>
      <c r="H670" s="135" t="n"/>
      <c r="I670" s="135" t="n"/>
      <c r="J670" s="135" t="n"/>
      <c r="K670" s="135" t="n"/>
      <c r="L670" s="135" t="n"/>
    </row>
    <row r="671" ht="24" customHeight="1">
      <c r="A671" s="1704" t="inlineStr">
        <is>
          <t>废弃原因：24年春节年兽作战已过时</t>
        </is>
      </c>
      <c r="B671" s="22" t="n"/>
      <c r="C671" s="22" t="n"/>
      <c r="D671" s="22" t="n"/>
      <c r="E671" s="22" t="n"/>
      <c r="F671" s="22" t="n"/>
      <c r="G671" s="22" t="n"/>
      <c r="H671" s="22" t="n"/>
      <c r="I671" s="22" t="n"/>
      <c r="J671" s="22" t="n"/>
      <c r="K671" s="22" t="n"/>
      <c r="L671" s="23" t="n"/>
    </row>
    <row r="672" ht="24" customHeight="1">
      <c r="A672" s="58" t="inlineStr">
        <is>
          <t>伤害排名</t>
        </is>
      </c>
      <c r="B672" s="95" t="inlineStr">
        <is>
          <t>截榜数值</t>
        </is>
      </c>
      <c r="C672" s="1727" t="inlineStr">
        <is>
          <t>奖励（此处排行榜神将包括吕布/关羽/盘古/机甲，非排行榜神将包括雷神/海王/灭世/女帝/死神/死骑）</t>
        </is>
      </c>
      <c r="D672" s="56" t="n"/>
      <c r="E672" s="56" t="n"/>
      <c r="F672" s="56" t="n"/>
      <c r="G672" s="56" t="n"/>
      <c r="H672" s="56" t="n"/>
      <c r="I672" s="56" t="n"/>
      <c r="J672" s="56" t="n"/>
      <c r="K672" s="56" t="n"/>
      <c r="L672" s="57" t="n"/>
    </row>
    <row r="673" ht="24" customHeight="1">
      <c r="A673" s="61" t="inlineStr">
        <is>
          <t>1</t>
        </is>
      </c>
      <c r="B673" s="1728" t="inlineStr">
        <is>
          <t>119822305</t>
        </is>
      </c>
      <c r="C673" s="1729" t="inlineStr">
        <is>
          <t>Ⅴ级传说卷轴（可兑换往期的排行榜神将碎片*666）*1，佣兵年兽大人 永 久 ，Ⅴ级万能碎片*151，灵慧之书*299</t>
        </is>
      </c>
      <c r="D673" s="111" t="n"/>
      <c r="E673" s="111" t="n"/>
      <c r="F673" s="111" t="n"/>
      <c r="G673" s="111" t="n"/>
      <c r="H673" s="111" t="n"/>
      <c r="I673" s="111" t="n"/>
      <c r="J673" s="111" t="n"/>
      <c r="K673" s="111" t="n"/>
      <c r="L673" s="186" t="n"/>
    </row>
    <row r="674" ht="24" customHeight="1">
      <c r="A674" s="85" t="inlineStr">
        <is>
          <t>2</t>
        </is>
      </c>
      <c r="B674" s="1730" t="inlineStr">
        <is>
          <t>118474749</t>
        </is>
      </c>
      <c r="C674" s="1731" t="inlineStr">
        <is>
          <t>Ⅳ级传说卷轴（可兑换往期的排行榜神将碎片*444）*1，佣兵年兽大人360天，Ⅴ级万能碎片*129，神将沙漏*199</t>
        </is>
      </c>
      <c r="D674" s="129" t="n"/>
      <c r="E674" s="129" t="n"/>
      <c r="F674" s="129" t="n"/>
      <c r="G674" s="129" t="n"/>
      <c r="H674" s="129" t="n"/>
      <c r="I674" s="129" t="n"/>
      <c r="J674" s="129" t="n"/>
      <c r="K674" s="129" t="n"/>
      <c r="L674" s="162" t="n"/>
    </row>
    <row r="675" ht="24" customHeight="1">
      <c r="A675" s="85" t="inlineStr">
        <is>
          <t>3~5</t>
        </is>
      </c>
      <c r="B675" s="1730" t="inlineStr">
        <is>
          <t>70505980</t>
        </is>
      </c>
      <c r="C675" s="1731" t="inlineStr">
        <is>
          <t>Ⅲ级传说卷轴（可兑换往期的排行榜神将碎片*333）*1，佣兵年兽大人180天，Ⅴ级万能碎片*108，神将沙漏*159</t>
        </is>
      </c>
      <c r="D675" s="129" t="n"/>
      <c r="E675" s="129" t="n"/>
      <c r="F675" s="129" t="n"/>
      <c r="G675" s="129" t="n"/>
      <c r="H675" s="129" t="n"/>
      <c r="I675" s="129" t="n"/>
      <c r="J675" s="129" t="n"/>
      <c r="K675" s="129" t="n"/>
      <c r="L675" s="162" t="n"/>
    </row>
    <row r="676" ht="24" customHeight="1">
      <c r="A676" s="85" t="inlineStr">
        <is>
          <t>6~10</t>
        </is>
      </c>
      <c r="B676" s="1730" t="inlineStr">
        <is>
          <t>60198459</t>
        </is>
      </c>
      <c r="C676" s="1731" t="inlineStr">
        <is>
          <t>Ⅱ级传说卷轴（可兑换往期的排行榜神将碎片*266）*1，佣兵年兽大人 90 天，Ⅴ级万能碎片* 99 ，神将沙漏*129</t>
        </is>
      </c>
      <c r="D676" s="129" t="n"/>
      <c r="E676" s="129" t="n"/>
      <c r="F676" s="129" t="n"/>
      <c r="G676" s="129" t="n"/>
      <c r="H676" s="129" t="n"/>
      <c r="I676" s="129" t="n"/>
      <c r="J676" s="129" t="n"/>
      <c r="K676" s="129" t="n"/>
      <c r="L676" s="162" t="n"/>
    </row>
    <row r="677" ht="24" customHeight="1">
      <c r="A677" s="85" t="inlineStr">
        <is>
          <t>11~30</t>
        </is>
      </c>
      <c r="B677" s="1730" t="inlineStr">
        <is>
          <t>41225681</t>
        </is>
      </c>
      <c r="C677" s="1731" t="inlineStr">
        <is>
          <t>Ⅰ级传说卷轴（可兑换往期的排行榜神将碎片*166）*1，佣兵年兽大人 60 天，Ⅴ级万能碎片* 88 ，神将沙漏*109</t>
        </is>
      </c>
      <c r="D677" s="129" t="n"/>
      <c r="E677" s="129" t="n"/>
      <c r="F677" s="129" t="n"/>
      <c r="G677" s="129" t="n"/>
      <c r="H677" s="129" t="n"/>
      <c r="I677" s="129" t="n"/>
      <c r="J677" s="129" t="n"/>
      <c r="K677" s="129" t="n"/>
      <c r="L677" s="162" t="n"/>
    </row>
    <row r="678" ht="24" customHeight="1">
      <c r="A678" s="85" t="inlineStr">
        <is>
          <t>31~100</t>
        </is>
      </c>
      <c r="B678" s="1730" t="inlineStr">
        <is>
          <t>26448863</t>
        </is>
      </c>
      <c r="C678" s="1731" t="inlineStr">
        <is>
          <t>Ⅴ级史诗卷轴（可兑换往期非排行榜神将碎片*148）*1，佣兵年兽大人 45 天，Ⅴ级万能碎片* 69 ，神将沙漏*99</t>
        </is>
      </c>
      <c r="D678" s="129" t="n"/>
      <c r="E678" s="129" t="n"/>
      <c r="F678" s="129" t="n"/>
      <c r="G678" s="129" t="n"/>
      <c r="H678" s="129" t="n"/>
      <c r="I678" s="129" t="n"/>
      <c r="J678" s="129" t="n"/>
      <c r="K678" s="129" t="n"/>
      <c r="L678" s="162" t="n"/>
    </row>
    <row r="679" ht="24" customHeight="1">
      <c r="A679" s="85" t="inlineStr">
        <is>
          <t>101~200</t>
        </is>
      </c>
      <c r="B679" s="1730" t="inlineStr">
        <is>
          <t>22378583</t>
        </is>
      </c>
      <c r="C679" s="1731" t="inlineStr">
        <is>
          <t>Ⅳ级史诗卷轴（可兑换往期非排行榜神将碎片*128）*1，佣兵年兽大人 30 天，Ⅴ级万能碎片* 48 ，神将沙漏*79</t>
        </is>
      </c>
      <c r="D679" s="129" t="n"/>
      <c r="E679" s="129" t="n"/>
      <c r="F679" s="129" t="n"/>
      <c r="G679" s="129" t="n"/>
      <c r="H679" s="129" t="n"/>
      <c r="I679" s="129" t="n"/>
      <c r="J679" s="129" t="n"/>
      <c r="K679" s="129" t="n"/>
      <c r="L679" s="162" t="n"/>
    </row>
    <row r="680" ht="24" customHeight="1">
      <c r="A680" s="85" t="inlineStr">
        <is>
          <t>201~600</t>
        </is>
      </c>
      <c r="B680" s="1730" t="inlineStr">
        <is>
          <t>17500096</t>
        </is>
      </c>
      <c r="C680" s="1731" t="inlineStr">
        <is>
          <t>Ⅲ级史诗卷轴（可兑换往期非排行榜神将碎片* 99 ）*1，佣兵年兽大人 15 天，Ⅴ级万能碎片* 36 ，神将沙漏*59</t>
        </is>
      </c>
      <c r="D680" s="129" t="n"/>
      <c r="E680" s="129" t="n"/>
      <c r="F680" s="129" t="n"/>
      <c r="G680" s="129" t="n"/>
      <c r="H680" s="129" t="n"/>
      <c r="I680" s="129" t="n"/>
      <c r="J680" s="129" t="n"/>
      <c r="K680" s="129" t="n"/>
      <c r="L680" s="162" t="n"/>
    </row>
    <row r="681" ht="24" customHeight="1">
      <c r="A681" s="85" t="inlineStr">
        <is>
          <t>601~1100</t>
        </is>
      </c>
      <c r="B681" s="1730" t="inlineStr">
        <is>
          <t>14930776</t>
        </is>
      </c>
      <c r="C681" s="1731" t="inlineStr">
        <is>
          <t>Ⅱ级史诗卷轴（可兑换往期非排行榜神将碎片* 88 ）*1，佣兵年兽大人 10 天，Ⅴ级万能碎片* 28 ，神将沙漏*39</t>
        </is>
      </c>
      <c r="D681" s="129" t="n"/>
      <c r="E681" s="129" t="n"/>
      <c r="F681" s="129" t="n"/>
      <c r="G681" s="129" t="n"/>
      <c r="H681" s="129" t="n"/>
      <c r="I681" s="129" t="n"/>
      <c r="J681" s="129" t="n"/>
      <c r="K681" s="129" t="n"/>
      <c r="L681" s="162" t="n"/>
    </row>
    <row r="682" ht="24" customHeight="1">
      <c r="A682" s="85" t="inlineStr">
        <is>
          <t>1101~2100</t>
        </is>
      </c>
      <c r="B682" s="1730" t="inlineStr">
        <is>
          <t>11791324</t>
        </is>
      </c>
      <c r="C682" s="1731" t="inlineStr">
        <is>
          <t>Ⅰ级史诗卷轴（可兑换往期非排行榜神将碎片* 33 ）*2，佣兵年兽大人  5  天，Ⅴ级万能碎片* 16 ，神将沙漏*19</t>
        </is>
      </c>
      <c r="D682" s="129" t="n"/>
      <c r="E682" s="129" t="n"/>
      <c r="F682" s="129" t="n"/>
      <c r="G682" s="129" t="n"/>
      <c r="H682" s="129" t="n"/>
      <c r="I682" s="129" t="n"/>
      <c r="J682" s="129" t="n"/>
      <c r="K682" s="129" t="n"/>
      <c r="L682" s="162" t="n"/>
    </row>
    <row r="683" ht="24" customHeight="1">
      <c r="A683" s="256" t="inlineStr">
        <is>
          <t>2101~3000</t>
        </is>
      </c>
      <c r="B683" s="1732" t="inlineStr">
        <is>
          <t>10343304</t>
        </is>
      </c>
      <c r="C683" s="1733" t="inlineStr">
        <is>
          <t>Ⅰ级史诗卷轴（可兑换往期非排行榜神将碎片* 33 ）*1，佣兵年兽大人  5  天，Ⅴ级万能碎片*  6  ，神将沙漏*9</t>
        </is>
      </c>
      <c r="D683" s="135" t="n"/>
      <c r="E683" s="135" t="n"/>
      <c r="F683" s="135" t="n"/>
      <c r="G683" s="135" t="n"/>
      <c r="H683" s="135" t="n"/>
      <c r="I683" s="135" t="n"/>
      <c r="J683" s="135" t="n"/>
      <c r="K683" s="135" t="n"/>
      <c r="L683" s="190" t="n"/>
    </row>
    <row r="684" ht="24" customHeight="1">
      <c r="A684" s="1704" t="inlineStr">
        <is>
          <t>废弃原因：25年春节年兽作战已过时</t>
        </is>
      </c>
      <c r="B684" s="22" t="n"/>
      <c r="C684" s="22" t="n"/>
      <c r="D684" s="22" t="n"/>
      <c r="E684" s="22" t="n"/>
      <c r="F684" s="22" t="n"/>
      <c r="G684" s="22" t="n"/>
      <c r="H684" s="22" t="n"/>
      <c r="I684" s="22" t="n"/>
      <c r="J684" s="22" t="n"/>
      <c r="K684" s="22" t="n"/>
      <c r="L684" s="23" t="n"/>
    </row>
    <row r="685" ht="24" customHeight="1">
      <c r="A685" s="58" t="inlineStr">
        <is>
          <t>伤害排名</t>
        </is>
      </c>
      <c r="B685" s="95" t="inlineStr">
        <is>
          <t>截榜数值</t>
        </is>
      </c>
      <c r="C685" s="1727" t="inlineStr">
        <is>
          <t>奖励（此处排行榜神将包括吕布/关羽/盘古/机甲，非排行榜神将包括雷神/海王/灭世/女帝/死神/死骑）</t>
        </is>
      </c>
      <c r="D685" s="56" t="n"/>
      <c r="E685" s="56" t="n"/>
      <c r="F685" s="56" t="n"/>
      <c r="G685" s="56" t="n"/>
      <c r="H685" s="56" t="n"/>
      <c r="I685" s="56" t="n"/>
      <c r="J685" s="56" t="n"/>
      <c r="K685" s="56" t="n"/>
      <c r="L685" s="57" t="n"/>
    </row>
    <row r="686" ht="24" customHeight="1">
      <c r="A686" s="61" t="inlineStr">
        <is>
          <t>1</t>
        </is>
      </c>
      <c r="B686" s="1728" t="inlineStr">
        <is>
          <t>197239955</t>
        </is>
      </c>
      <c r="C686" s="1729" t="inlineStr">
        <is>
          <t>Ⅴ级传说卷轴（可兑换往期的排行榜神将碎片*666）*1，佣兵年兽大人 永 久 ，Ⅴ级万能碎片*151，灵慧之书*299</t>
        </is>
      </c>
      <c r="D686" s="111" t="n"/>
      <c r="E686" s="111" t="n"/>
      <c r="F686" s="111" t="n"/>
      <c r="G686" s="111" t="n"/>
      <c r="H686" s="111" t="n"/>
      <c r="I686" s="111" t="n"/>
      <c r="J686" s="111" t="n"/>
      <c r="K686" s="111" t="n"/>
      <c r="L686" s="186" t="n"/>
    </row>
    <row r="687" ht="24" customHeight="1">
      <c r="A687" s="85" t="inlineStr">
        <is>
          <t>2</t>
        </is>
      </c>
      <c r="B687" s="1730" t="inlineStr">
        <is>
          <t>195440432</t>
        </is>
      </c>
      <c r="C687" s="1731" t="inlineStr">
        <is>
          <t>Ⅳ级传说卷轴（可兑换往期的排行榜神将碎片*444）*1，佣兵年兽大人360天，Ⅴ级万能碎片*129，神将沙漏*199</t>
        </is>
      </c>
      <c r="D687" s="129" t="n"/>
      <c r="E687" s="129" t="n"/>
      <c r="F687" s="129" t="n"/>
      <c r="G687" s="129" t="n"/>
      <c r="H687" s="129" t="n"/>
      <c r="I687" s="129" t="n"/>
      <c r="J687" s="129" t="n"/>
      <c r="K687" s="129" t="n"/>
      <c r="L687" s="162" t="n"/>
    </row>
    <row r="688" ht="24" customHeight="1">
      <c r="A688" s="85" t="inlineStr">
        <is>
          <t>3~5</t>
        </is>
      </c>
      <c r="B688" s="1730" t="inlineStr">
        <is>
          <t>116709985</t>
        </is>
      </c>
      <c r="C688" s="1731" t="inlineStr">
        <is>
          <t>Ⅲ级传说卷轴（可兑换往期的排行榜神将碎片*333）*1，佣兵年兽大人180天，Ⅴ级万能碎片*108，神将沙漏*159</t>
        </is>
      </c>
      <c r="D688" s="129" t="n"/>
      <c r="E688" s="129" t="n"/>
      <c r="F688" s="129" t="n"/>
      <c r="G688" s="129" t="n"/>
      <c r="H688" s="129" t="n"/>
      <c r="I688" s="129" t="n"/>
      <c r="J688" s="129" t="n"/>
      <c r="K688" s="129" t="n"/>
      <c r="L688" s="162" t="n"/>
    </row>
    <row r="689" ht="24" customHeight="1">
      <c r="A689" s="85" t="inlineStr">
        <is>
          <t>6~10</t>
        </is>
      </c>
      <c r="B689" s="1730" t="inlineStr">
        <is>
          <t>97186565</t>
        </is>
      </c>
      <c r="C689" s="1731" t="inlineStr">
        <is>
          <t>Ⅱ级传说卷轴（可兑换往期的排行榜神将碎片*266）*1，佣兵年兽大人 90 天，Ⅴ级万能碎片* 99 ，神将沙漏*129</t>
        </is>
      </c>
      <c r="D689" s="129" t="n"/>
      <c r="E689" s="129" t="n"/>
      <c r="F689" s="129" t="n"/>
      <c r="G689" s="129" t="n"/>
      <c r="H689" s="129" t="n"/>
      <c r="I689" s="129" t="n"/>
      <c r="J689" s="129" t="n"/>
      <c r="K689" s="129" t="n"/>
      <c r="L689" s="162" t="n"/>
    </row>
    <row r="690" ht="24" customHeight="1">
      <c r="A690" s="85" t="inlineStr">
        <is>
          <t>11~30</t>
        </is>
      </c>
      <c r="B690" s="1730" t="inlineStr">
        <is>
          <t>63601354</t>
        </is>
      </c>
      <c r="C690" s="1731" t="inlineStr">
        <is>
          <t>Ⅰ级传说卷轴（可兑换往期的排行榜神将碎片*166）*1，佣兵年兽大人 60 天，Ⅴ级万能碎片* 88 ，神将沙漏*109</t>
        </is>
      </c>
      <c r="D690" s="129" t="n"/>
      <c r="E690" s="129" t="n"/>
      <c r="F690" s="129" t="n"/>
      <c r="G690" s="129" t="n"/>
      <c r="H690" s="129" t="n"/>
      <c r="I690" s="129" t="n"/>
      <c r="J690" s="129" t="n"/>
      <c r="K690" s="129" t="n"/>
      <c r="L690" s="162" t="n"/>
    </row>
    <row r="691" ht="24" customHeight="1">
      <c r="A691" s="85" t="inlineStr">
        <is>
          <t>31~100</t>
        </is>
      </c>
      <c r="B691" s="1730" t="inlineStr">
        <is>
          <t>45493766</t>
        </is>
      </c>
      <c r="C691" s="1731" t="inlineStr">
        <is>
          <t>Ⅴ级史诗卷轴（可兑换往期非排行榜神将碎片*148）*1，佣兵年兽大人 45 天，Ⅴ级万能碎片* 69 ，神将沙漏*99</t>
        </is>
      </c>
      <c r="D691" s="129" t="n"/>
      <c r="E691" s="129" t="n"/>
      <c r="F691" s="129" t="n"/>
      <c r="G691" s="129" t="n"/>
      <c r="H691" s="129" t="n"/>
      <c r="I691" s="129" t="n"/>
      <c r="J691" s="129" t="n"/>
      <c r="K691" s="129" t="n"/>
      <c r="L691" s="162" t="n"/>
    </row>
    <row r="692" ht="24" customHeight="1">
      <c r="A692" s="85" t="inlineStr">
        <is>
          <t>101~200</t>
        </is>
      </c>
      <c r="B692" s="1730" t="inlineStr">
        <is>
          <t>36760731</t>
        </is>
      </c>
      <c r="C692" s="1731" t="inlineStr">
        <is>
          <t>Ⅳ级史诗卷轴（可兑换往期非排行榜神将碎片*128）*1，佣兵年兽大人 30 天，Ⅴ级万能碎片* 48 ，神将沙漏*79</t>
        </is>
      </c>
      <c r="D692" s="129" t="n"/>
      <c r="E692" s="129" t="n"/>
      <c r="F692" s="129" t="n"/>
      <c r="G692" s="129" t="n"/>
      <c r="H692" s="129" t="n"/>
      <c r="I692" s="129" t="n"/>
      <c r="J692" s="129" t="n"/>
      <c r="K692" s="129" t="n"/>
      <c r="L692" s="162" t="n"/>
    </row>
    <row r="693" ht="24" customHeight="1">
      <c r="A693" s="85" t="inlineStr">
        <is>
          <t>201~600</t>
        </is>
      </c>
      <c r="B693" s="1730" t="inlineStr">
        <is>
          <t>27753071</t>
        </is>
      </c>
      <c r="C693" s="1731" t="inlineStr">
        <is>
          <t>Ⅲ级史诗卷轴（可兑换往期非排行榜神将碎片* 99 ）*1，佣兵年兽大人 15 天，Ⅴ级万能碎片* 36 ，神将沙漏*59</t>
        </is>
      </c>
      <c r="D693" s="129" t="n"/>
      <c r="E693" s="129" t="n"/>
      <c r="F693" s="129" t="n"/>
      <c r="G693" s="129" t="n"/>
      <c r="H693" s="129" t="n"/>
      <c r="I693" s="129" t="n"/>
      <c r="J693" s="129" t="n"/>
      <c r="K693" s="129" t="n"/>
      <c r="L693" s="162" t="n"/>
    </row>
    <row r="694" ht="24" customHeight="1">
      <c r="A694" s="85" t="inlineStr">
        <is>
          <t>601~1100</t>
        </is>
      </c>
      <c r="B694" s="1730" t="inlineStr">
        <is>
          <t>23341662</t>
        </is>
      </c>
      <c r="C694" s="1731" t="inlineStr">
        <is>
          <t>Ⅱ级史诗卷轴（可兑换往期非排行榜神将碎片* 88 ）*1，佣兵年兽大人 10 天，Ⅴ级万能碎片* 28 ，神将沙漏*39</t>
        </is>
      </c>
      <c r="D694" s="129" t="n"/>
      <c r="E694" s="129" t="n"/>
      <c r="F694" s="129" t="n"/>
      <c r="G694" s="129" t="n"/>
      <c r="H694" s="129" t="n"/>
      <c r="I694" s="129" t="n"/>
      <c r="J694" s="129" t="n"/>
      <c r="K694" s="129" t="n"/>
      <c r="L694" s="162" t="n"/>
    </row>
    <row r="695" ht="24" customHeight="1">
      <c r="A695" s="85" t="inlineStr">
        <is>
          <t>1101~2100</t>
        </is>
      </c>
      <c r="B695" s="1730" t="inlineStr">
        <is>
          <t>17878501</t>
        </is>
      </c>
      <c r="C695" s="1731" t="inlineStr">
        <is>
          <t>Ⅰ级史诗卷轴（可兑换往期非排行榜神将碎片* 33 ）*2，佣兵年兽大人  5  天，Ⅴ级万能碎片* 16 ，神将沙漏*19</t>
        </is>
      </c>
      <c r="D695" s="129" t="n"/>
      <c r="E695" s="129" t="n"/>
      <c r="F695" s="129" t="n"/>
      <c r="G695" s="129" t="n"/>
      <c r="H695" s="129" t="n"/>
      <c r="I695" s="129" t="n"/>
      <c r="J695" s="129" t="n"/>
      <c r="K695" s="129" t="n"/>
      <c r="L695" s="162" t="n"/>
    </row>
    <row r="696" ht="24" customHeight="1">
      <c r="A696" s="256" t="inlineStr">
        <is>
          <t>2101~3000</t>
        </is>
      </c>
      <c r="B696" s="1732" t="inlineStr">
        <is>
          <t>14932080</t>
        </is>
      </c>
      <c r="C696" s="1733" t="inlineStr">
        <is>
          <t>Ⅰ级史诗卷轴（可兑换往期非排行榜神将碎片* 33 ）*1，佣兵年兽大人  5  天，Ⅴ级万能碎片*  6  ，神将沙漏*9</t>
        </is>
      </c>
      <c r="D696" s="135" t="n"/>
      <c r="E696" s="135" t="n"/>
      <c r="F696" s="135" t="n"/>
      <c r="G696" s="135" t="n"/>
      <c r="H696" s="135" t="n"/>
      <c r="I696" s="135" t="n"/>
      <c r="J696" s="135" t="n"/>
      <c r="K696" s="135" t="n"/>
      <c r="L696" s="190" t="n"/>
    </row>
    <row r="697" ht="24" customHeight="1">
      <c r="A697" s="1734" t="inlineStr">
        <is>
          <t>废弃原因：24年2月29日后小丑魔盒有较多调整</t>
        </is>
      </c>
      <c r="B697" s="3" t="n"/>
      <c r="C697" s="3" t="n"/>
      <c r="D697" s="3" t="n"/>
      <c r="E697" s="3" t="n"/>
      <c r="F697" s="3" t="n"/>
      <c r="G697" s="3" t="n"/>
      <c r="H697" s="3" t="n"/>
      <c r="I697" s="3" t="n"/>
      <c r="J697" s="3" t="n"/>
      <c r="K697" s="3" t="n"/>
      <c r="L697" s="120" t="n"/>
    </row>
    <row r="698" ht="24" customHeight="1">
      <c r="A698" s="95" t="inlineStr">
        <is>
          <t>小丑魔盒</t>
        </is>
      </c>
      <c r="B698" s="230" t="inlineStr">
        <is>
          <t>鹅币</t>
        </is>
      </c>
      <c r="C698" s="248" t="inlineStr">
        <is>
          <t>每日限购</t>
        </is>
      </c>
      <c r="D698" s="386" t="inlineStr">
        <is>
          <t>内含（每日随机3种，刷新200斗豆/次，第5/10次刷新分别送突飞令/玄铁令*1）</t>
        </is>
      </c>
      <c r="E698" s="56" t="n"/>
      <c r="F698" s="56" t="n"/>
      <c r="G698" s="56" t="n"/>
      <c r="H698" s="56" t="n"/>
      <c r="I698" s="56" t="n"/>
      <c r="J698" s="56" t="n"/>
      <c r="K698" s="57" t="n"/>
      <c r="L698" s="1735" t="inlineStr">
        <is>
          <t>建议</t>
        </is>
      </c>
    </row>
    <row r="699" ht="24" customHeight="1">
      <c r="A699" s="304" t="inlineStr">
        <is>
          <t>序号 1</t>
        </is>
      </c>
      <c r="B699" s="80" t="inlineStr">
        <is>
          <t>66</t>
        </is>
      </c>
      <c r="C699" s="62" t="inlineStr">
        <is>
          <t>6</t>
        </is>
      </c>
      <c r="D699" s="1736" t="inlineStr">
        <is>
          <t>侠士手记*20，侠士修身录*20，重出江湖令*2，玄铁令*4</t>
        </is>
      </c>
      <c r="E699" s="111" t="n"/>
      <c r="F699" s="111" t="n"/>
      <c r="G699" s="111" t="n"/>
      <c r="H699" s="111" t="n"/>
      <c r="I699" s="111" t="n"/>
      <c r="J699" s="111" t="n"/>
      <c r="K699" s="112" t="n"/>
      <c r="L699" s="63" t="inlineStr">
        <is>
          <t>无视</t>
        </is>
      </c>
    </row>
    <row r="700" ht="24" customHeight="1">
      <c r="A700" s="655" t="inlineStr">
        <is>
          <t>序号 2</t>
        </is>
      </c>
      <c r="B700" s="132" t="inlineStr">
        <is>
          <t>55</t>
        </is>
      </c>
      <c r="C700" s="86" t="inlineStr">
        <is>
          <t>6</t>
        </is>
      </c>
      <c r="D700" s="1737" t="inlineStr">
        <is>
          <t>悟性丹*40，阅历羊皮卷*20，佣兵天赋丹*20，还童卷轴*5</t>
        </is>
      </c>
      <c r="E700" s="129" t="n"/>
      <c r="F700" s="129" t="n"/>
      <c r="G700" s="129" t="n"/>
      <c r="H700" s="129" t="n"/>
      <c r="I700" s="129" t="n"/>
      <c r="J700" s="129" t="n"/>
      <c r="K700" s="130" t="n"/>
      <c r="L700" s="236" t="inlineStr">
        <is>
          <t>无视</t>
        </is>
      </c>
    </row>
    <row r="701" ht="24" customHeight="1">
      <c r="A701" s="655" t="inlineStr">
        <is>
          <t>序号 3</t>
        </is>
      </c>
      <c r="B701" s="132" t="inlineStr">
        <is>
          <t>56</t>
        </is>
      </c>
      <c r="C701" s="86" t="inlineStr">
        <is>
          <t>6</t>
        </is>
      </c>
      <c r="D701" s="1648" t="inlineStr">
        <is>
          <t>Ⅴ级万能碎片*2，熔炼乌金*10</t>
        </is>
      </c>
      <c r="E701" s="129" t="n"/>
      <c r="F701" s="129" t="n"/>
      <c r="G701" s="129" t="n"/>
      <c r="H701" s="129" t="n"/>
      <c r="I701" s="129" t="n"/>
      <c r="J701" s="129" t="n"/>
      <c r="K701" s="130" t="n"/>
      <c r="L701" s="236" t="inlineStr">
        <is>
          <t>无视</t>
        </is>
      </c>
    </row>
    <row r="702" ht="24" customHeight="1">
      <c r="A702" s="655" t="inlineStr">
        <is>
          <t>序号 4</t>
        </is>
      </c>
      <c r="B702" s="132" t="inlineStr">
        <is>
          <t>66</t>
        </is>
      </c>
      <c r="C702" s="86" t="inlineStr">
        <is>
          <t>6</t>
        </is>
      </c>
      <c r="D702" s="1737" t="inlineStr">
        <is>
          <t>境界丹*20，修为丹*20，真黄金卷轴*20</t>
        </is>
      </c>
      <c r="E702" s="129" t="n"/>
      <c r="F702" s="129" t="n"/>
      <c r="G702" s="129" t="n"/>
      <c r="H702" s="129" t="n"/>
      <c r="I702" s="129" t="n"/>
      <c r="J702" s="129" t="n"/>
      <c r="K702" s="130" t="n"/>
      <c r="L702" s="236" t="inlineStr">
        <is>
          <t>无视</t>
        </is>
      </c>
    </row>
    <row r="703" ht="24" customHeight="1">
      <c r="A703" s="655" t="inlineStr">
        <is>
          <t>序号 5</t>
        </is>
      </c>
      <c r="B703" s="132" t="inlineStr">
        <is>
          <t>88</t>
        </is>
      </c>
      <c r="C703" s="86" t="inlineStr">
        <is>
          <t>6</t>
        </is>
      </c>
      <c r="D703" s="817" t="inlineStr">
        <is>
          <t>神将项羽碎片*24，神将沙漏*5</t>
        </is>
      </c>
      <c r="E703" s="129" t="n"/>
      <c r="F703" s="129" t="n"/>
      <c r="G703" s="129" t="n"/>
      <c r="H703" s="129" t="n"/>
      <c r="I703" s="129" t="n"/>
      <c r="J703" s="129" t="n"/>
      <c r="K703" s="130" t="n"/>
      <c r="L703" s="236" t="inlineStr">
        <is>
          <t>按需</t>
        </is>
      </c>
    </row>
    <row r="704" ht="24" customHeight="1">
      <c r="A704" s="655" t="inlineStr">
        <is>
          <t>序号 6</t>
        </is>
      </c>
      <c r="B704" s="132" t="inlineStr">
        <is>
          <t>77</t>
        </is>
      </c>
      <c r="C704" s="86" t="inlineStr">
        <is>
          <t>6</t>
        </is>
      </c>
      <c r="D704" s="817" t="inlineStr">
        <is>
          <t>神将武则天碎片*21，神将沙漏*10</t>
        </is>
      </c>
      <c r="E704" s="129" t="n"/>
      <c r="F704" s="129" t="n"/>
      <c r="G704" s="129" t="n"/>
      <c r="H704" s="129" t="n"/>
      <c r="I704" s="129" t="n"/>
      <c r="J704" s="129" t="n"/>
      <c r="K704" s="130" t="n"/>
      <c r="L704" s="236" t="inlineStr">
        <is>
          <t>按需</t>
        </is>
      </c>
    </row>
    <row r="705" ht="24" customHeight="1">
      <c r="A705" s="655" t="inlineStr">
        <is>
          <t>序号 7</t>
        </is>
      </c>
      <c r="B705" s="132" t="inlineStr">
        <is>
          <t>66</t>
        </is>
      </c>
      <c r="C705" s="86" t="inlineStr">
        <is>
          <t>6</t>
        </is>
      </c>
      <c r="D705" s="1737" t="inlineStr">
        <is>
          <t>淬火结晶*30，真黄金卷轴*20，传功符*50</t>
        </is>
      </c>
      <c r="E705" s="129" t="n"/>
      <c r="F705" s="129" t="n"/>
      <c r="G705" s="129" t="n"/>
      <c r="H705" s="129" t="n"/>
      <c r="I705" s="129" t="n"/>
      <c r="J705" s="129" t="n"/>
      <c r="K705" s="130" t="n"/>
      <c r="L705" s="236" t="inlineStr">
        <is>
          <t>无视</t>
        </is>
      </c>
    </row>
    <row r="706" ht="24" customHeight="1">
      <c r="A706" s="655" t="inlineStr">
        <is>
          <t>序号 8</t>
        </is>
      </c>
      <c r="B706" s="132" t="inlineStr">
        <is>
          <t>10</t>
        </is>
      </c>
      <c r="C706" s="86" t="inlineStr">
        <is>
          <t>6</t>
        </is>
      </c>
      <c r="D706" s="1737" t="inlineStr">
        <is>
          <t>时之沙*10，追魂锁链*2，神来拳套*2</t>
        </is>
      </c>
      <c r="E706" s="129" t="n"/>
      <c r="F706" s="129" t="n"/>
      <c r="G706" s="129" t="n"/>
      <c r="H706" s="129" t="n"/>
      <c r="I706" s="129" t="n"/>
      <c r="J706" s="129" t="n"/>
      <c r="K706" s="130" t="n"/>
      <c r="L706" s="236" t="inlineStr">
        <is>
          <t>无视</t>
        </is>
      </c>
    </row>
    <row r="707" ht="24" customHeight="1">
      <c r="A707" s="655" t="inlineStr">
        <is>
          <t>序号 9</t>
        </is>
      </c>
      <c r="B707" s="132" t="inlineStr">
        <is>
          <t>6</t>
        </is>
      </c>
      <c r="C707" s="86" t="inlineStr">
        <is>
          <t>6</t>
        </is>
      </c>
      <c r="D707" s="817" t="inlineStr">
        <is>
          <t>重出江湖令*1，玄铁令*1</t>
        </is>
      </c>
      <c r="E707" s="129" t="n"/>
      <c r="F707" s="129" t="n"/>
      <c r="G707" s="129" t="n"/>
      <c r="H707" s="129" t="n"/>
      <c r="I707" s="129" t="n"/>
      <c r="J707" s="129" t="n"/>
      <c r="K707" s="130" t="n"/>
      <c r="L707" s="236" t="inlineStr">
        <is>
          <t>按需</t>
        </is>
      </c>
    </row>
    <row r="708" ht="24" customHeight="1">
      <c r="A708" s="655" t="inlineStr">
        <is>
          <t>序号10</t>
        </is>
      </c>
      <c r="B708" s="132" t="inlineStr">
        <is>
          <t>48</t>
        </is>
      </c>
      <c r="C708" s="86" t="inlineStr">
        <is>
          <t>6</t>
        </is>
      </c>
      <c r="D708" s="1737" t="inlineStr">
        <is>
          <t>元婴飞仙果*20，境界丹*20</t>
        </is>
      </c>
      <c r="E708" s="129" t="n"/>
      <c r="F708" s="129" t="n"/>
      <c r="G708" s="129" t="n"/>
      <c r="H708" s="129" t="n"/>
      <c r="I708" s="129" t="n"/>
      <c r="J708" s="129" t="n"/>
      <c r="K708" s="130" t="n"/>
      <c r="L708" s="236" t="inlineStr">
        <is>
          <t>无视</t>
        </is>
      </c>
    </row>
    <row r="709" ht="24" customHeight="1">
      <c r="A709" s="655" t="inlineStr">
        <is>
          <t>序号11</t>
        </is>
      </c>
      <c r="B709" s="132" t="inlineStr">
        <is>
          <t>10</t>
        </is>
      </c>
      <c r="C709" s="86" t="inlineStr">
        <is>
          <t>6</t>
        </is>
      </c>
      <c r="D709" s="817" t="inlineStr">
        <is>
          <t>侠士李莫愁碎片*2，侠士修身录*3</t>
        </is>
      </c>
      <c r="E709" s="129" t="n"/>
      <c r="F709" s="129" t="n"/>
      <c r="G709" s="129" t="n"/>
      <c r="H709" s="129" t="n"/>
      <c r="I709" s="129" t="n"/>
      <c r="J709" s="129" t="n"/>
      <c r="K709" s="130" t="n"/>
      <c r="L709" s="236" t="inlineStr">
        <is>
          <t>按需</t>
        </is>
      </c>
    </row>
    <row r="710" ht="24" customHeight="1">
      <c r="A710" s="655" t="inlineStr">
        <is>
          <t>序号12</t>
        </is>
      </c>
      <c r="B710" s="132" t="inlineStr">
        <is>
          <t>88</t>
        </is>
      </c>
      <c r="C710" s="86" t="inlineStr">
        <is>
          <t>6</t>
        </is>
      </c>
      <c r="D710" s="1648" t="inlineStr">
        <is>
          <t>神将李白碎片*15，神将沙漏*20</t>
        </is>
      </c>
      <c r="E710" s="129" t="n"/>
      <c r="F710" s="129" t="n"/>
      <c r="G710" s="129" t="n"/>
      <c r="H710" s="129" t="n"/>
      <c r="I710" s="129" t="n"/>
      <c r="J710" s="129" t="n"/>
      <c r="K710" s="130" t="n"/>
      <c r="L710" s="236" t="inlineStr">
        <is>
          <t>无视</t>
        </is>
      </c>
    </row>
    <row r="711" ht="24" customHeight="1">
      <c r="A711" s="655" t="inlineStr">
        <is>
          <t>序号13</t>
        </is>
      </c>
      <c r="B711" s="132" t="inlineStr">
        <is>
          <t>88</t>
        </is>
      </c>
      <c r="C711" s="86" t="inlineStr">
        <is>
          <t>6</t>
        </is>
      </c>
      <c r="D711" s="817" t="inlineStr">
        <is>
          <t>佣兵无崖子碎片*16，佣兵天赋丹*20</t>
        </is>
      </c>
      <c r="E711" s="129" t="n"/>
      <c r="F711" s="129" t="n"/>
      <c r="G711" s="129" t="n"/>
      <c r="H711" s="129" t="n"/>
      <c r="I711" s="129" t="n"/>
      <c r="J711" s="129" t="n"/>
      <c r="K711" s="130" t="n"/>
      <c r="L711" s="236" t="inlineStr">
        <is>
          <t>按需</t>
        </is>
      </c>
    </row>
    <row r="712" ht="24" customHeight="1">
      <c r="A712" s="655" t="inlineStr">
        <is>
          <t>序号14</t>
        </is>
      </c>
      <c r="B712" s="132" t="inlineStr">
        <is>
          <t>88</t>
        </is>
      </c>
      <c r="C712" s="86" t="inlineStr">
        <is>
          <t>6</t>
        </is>
      </c>
      <c r="D712" s="817" t="inlineStr">
        <is>
          <t>佣兵八神鹅碎片*16，佣兵天赋丹*20</t>
        </is>
      </c>
      <c r="E712" s="129" t="n"/>
      <c r="F712" s="129" t="n"/>
      <c r="G712" s="129" t="n"/>
      <c r="H712" s="129" t="n"/>
      <c r="I712" s="129" t="n"/>
      <c r="J712" s="129" t="n"/>
      <c r="K712" s="130" t="n"/>
      <c r="L712" s="236" t="inlineStr">
        <is>
          <t>按需</t>
        </is>
      </c>
    </row>
    <row r="713" ht="24" customHeight="1">
      <c r="A713" s="655" t="inlineStr">
        <is>
          <t>序号15</t>
        </is>
      </c>
      <c r="B713" s="132" t="inlineStr">
        <is>
          <t>88</t>
        </is>
      </c>
      <c r="C713" s="86" t="inlineStr">
        <is>
          <t>6</t>
        </is>
      </c>
      <c r="D713" s="817" t="inlineStr">
        <is>
          <t>佣兵草薙鹅碎片*16，佣兵天赋丹*20</t>
        </is>
      </c>
      <c r="E713" s="129" t="n"/>
      <c r="F713" s="129" t="n"/>
      <c r="G713" s="129" t="n"/>
      <c r="H713" s="129" t="n"/>
      <c r="I713" s="129" t="n"/>
      <c r="J713" s="129" t="n"/>
      <c r="K713" s="130" t="n"/>
      <c r="L713" s="236" t="inlineStr">
        <is>
          <t>按需</t>
        </is>
      </c>
    </row>
    <row r="714" ht="24" customHeight="1">
      <c r="A714" s="655" t="inlineStr">
        <is>
          <t>序号16</t>
        </is>
      </c>
      <c r="B714" s="132" t="inlineStr">
        <is>
          <t>88</t>
        </is>
      </c>
      <c r="C714" s="86" t="inlineStr">
        <is>
          <t>6</t>
        </is>
      </c>
      <c r="D714" s="817" t="inlineStr">
        <is>
          <t>佣兵鹅斯拉碎片*16，佣兵天赋丹*20</t>
        </is>
      </c>
      <c r="E714" s="129" t="n"/>
      <c r="F714" s="129" t="n"/>
      <c r="G714" s="129" t="n"/>
      <c r="H714" s="129" t="n"/>
      <c r="I714" s="129" t="n"/>
      <c r="J714" s="129" t="n"/>
      <c r="K714" s="130" t="n"/>
      <c r="L714" s="236" t="inlineStr">
        <is>
          <t>按需</t>
        </is>
      </c>
    </row>
    <row r="715" ht="24" customHeight="1">
      <c r="A715" s="655" t="inlineStr">
        <is>
          <t>序号17</t>
        </is>
      </c>
      <c r="B715" s="132" t="inlineStr">
        <is>
          <t>88</t>
        </is>
      </c>
      <c r="C715" s="86" t="inlineStr">
        <is>
          <t>6</t>
        </is>
      </c>
      <c r="D715" s="817" t="inlineStr">
        <is>
          <t>佣兵赵云碎片*16，佣兵天赋丹*20</t>
        </is>
      </c>
      <c r="E715" s="129" t="n"/>
      <c r="F715" s="129" t="n"/>
      <c r="G715" s="129" t="n"/>
      <c r="H715" s="129" t="n"/>
      <c r="I715" s="129" t="n"/>
      <c r="J715" s="129" t="n"/>
      <c r="K715" s="130" t="n"/>
      <c r="L715" s="236" t="inlineStr">
        <is>
          <t>按需</t>
        </is>
      </c>
    </row>
    <row r="716" ht="24" customHeight="1">
      <c r="A716" s="655" t="inlineStr">
        <is>
          <t>序号18</t>
        </is>
      </c>
      <c r="B716" s="132" t="inlineStr">
        <is>
          <t>66</t>
        </is>
      </c>
      <c r="C716" s="86" t="inlineStr">
        <is>
          <t>6</t>
        </is>
      </c>
      <c r="D716" s="1737" t="inlineStr">
        <is>
          <t>神魔残卷*40，灵兽碎片礼包*1</t>
        </is>
      </c>
      <c r="E716" s="129" t="n"/>
      <c r="F716" s="129" t="n"/>
      <c r="G716" s="129" t="n"/>
      <c r="H716" s="129" t="n"/>
      <c r="I716" s="129" t="n"/>
      <c r="J716" s="129" t="n"/>
      <c r="K716" s="130" t="n"/>
      <c r="L716" s="236" t="inlineStr">
        <is>
          <t>无视</t>
        </is>
      </c>
    </row>
    <row r="717" ht="24" customHeight="1">
      <c r="A717" s="655" t="inlineStr">
        <is>
          <t>序号19</t>
        </is>
      </c>
      <c r="B717" s="132" t="inlineStr">
        <is>
          <t>10</t>
        </is>
      </c>
      <c r="C717" s="86" t="inlineStr">
        <is>
          <t>6</t>
        </is>
      </c>
      <c r="D717" s="817" t="inlineStr">
        <is>
          <t>侠士金轮法王碎片*2，侠士手记*3</t>
        </is>
      </c>
      <c r="E717" s="129" t="n"/>
      <c r="F717" s="129" t="n"/>
      <c r="G717" s="129" t="n"/>
      <c r="H717" s="129" t="n"/>
      <c r="I717" s="129" t="n"/>
      <c r="J717" s="129" t="n"/>
      <c r="K717" s="130" t="n"/>
      <c r="L717" s="236" t="inlineStr">
        <is>
          <t>按需</t>
        </is>
      </c>
    </row>
    <row r="718" ht="24" customHeight="1">
      <c r="A718" s="1738" t="inlineStr">
        <is>
          <t>序号20</t>
        </is>
      </c>
      <c r="B718" s="138" t="inlineStr">
        <is>
          <t>66</t>
        </is>
      </c>
      <c r="C718" s="139" t="inlineStr">
        <is>
          <t>6</t>
        </is>
      </c>
      <c r="D718" s="829" t="inlineStr">
        <is>
          <t>佣兵我爱鹅碎片*9，佣兵天赋丹*12</t>
        </is>
      </c>
      <c r="E718" s="135" t="n"/>
      <c r="F718" s="135" t="n"/>
      <c r="G718" s="135" t="n"/>
      <c r="H718" s="135" t="n"/>
      <c r="I718" s="135" t="n"/>
      <c r="J718" s="135" t="n"/>
      <c r="K718" s="136" t="n"/>
      <c r="L718" s="290" t="inlineStr">
        <is>
          <t>按需</t>
        </is>
      </c>
    </row>
    <row r="719" ht="24" customHeight="1">
      <c r="A719" s="1734" t="inlineStr">
        <is>
          <t>废弃原因：24年6月20日后小丑魔盒有些许调整</t>
        </is>
      </c>
      <c r="B719" s="3" t="n"/>
      <c r="C719" s="3" t="n"/>
      <c r="D719" s="3" t="n"/>
      <c r="E719" s="3" t="n"/>
      <c r="F719" s="3" t="n"/>
      <c r="G719" s="3" t="n"/>
      <c r="H719" s="3" t="n"/>
      <c r="I719" s="3" t="n"/>
      <c r="J719" s="3" t="n"/>
      <c r="K719" s="3" t="n"/>
      <c r="L719" s="120" t="n"/>
    </row>
    <row r="720" ht="24" customHeight="1">
      <c r="A720" s="95" t="inlineStr">
        <is>
          <t>小丑魔盒</t>
        </is>
      </c>
      <c r="B720" s="230" t="inlineStr">
        <is>
          <t>鹅币</t>
        </is>
      </c>
      <c r="C720" s="248" t="inlineStr">
        <is>
          <t>每日限购</t>
        </is>
      </c>
      <c r="D720" s="202" t="inlineStr">
        <is>
          <t>内含（每日随机3种，刷新200斗豆/次，第5/10次刷新分别送突飞令/玄铁令*1）</t>
        </is>
      </c>
      <c r="E720" s="56" t="n"/>
      <c r="F720" s="56" t="n"/>
      <c r="G720" s="56" t="n"/>
      <c r="H720" s="56" t="n"/>
      <c r="I720" s="56" t="n"/>
      <c r="J720" s="56" t="n"/>
      <c r="K720" s="203" t="n"/>
      <c r="L720" s="1735" t="inlineStr">
        <is>
          <t>建议</t>
        </is>
      </c>
    </row>
    <row r="721" ht="24" customHeight="1">
      <c r="A721" s="304" t="inlineStr">
        <is>
          <t xml:space="preserve">序号 1 </t>
        </is>
      </c>
      <c r="B721" s="80" t="inlineStr">
        <is>
          <t>66</t>
        </is>
      </c>
      <c r="C721" s="340" t="inlineStr">
        <is>
          <t>6</t>
        </is>
      </c>
      <c r="D721" s="260" t="inlineStr">
        <is>
          <t>侠士手记*20，侠士修身录*20，重出江湖令*2，玄铁令*4</t>
        </is>
      </c>
      <c r="E721" s="111" t="n"/>
      <c r="F721" s="111" t="n"/>
      <c r="G721" s="111" t="n"/>
      <c r="H721" s="111" t="n"/>
      <c r="I721" s="111" t="n"/>
      <c r="J721" s="111" t="n"/>
      <c r="K721" s="112" t="n"/>
      <c r="L721" s="63" t="inlineStr">
        <is>
          <t>无视</t>
        </is>
      </c>
    </row>
    <row r="722" ht="24" customHeight="1">
      <c r="A722" s="655" t="inlineStr">
        <is>
          <t xml:space="preserve">序号 2 </t>
        </is>
      </c>
      <c r="B722" s="132" t="inlineStr">
        <is>
          <t>55</t>
        </is>
      </c>
      <c r="C722" s="83" t="inlineStr">
        <is>
          <t>6</t>
        </is>
      </c>
      <c r="D722" s="87" t="inlineStr">
        <is>
          <t>悟性丹*40，阅历羊皮卷*20，佣兵天赋丹*20，还童卷轴*5，还童天书*2</t>
        </is>
      </c>
      <c r="E722" s="129" t="n"/>
      <c r="F722" s="129" t="n"/>
      <c r="G722" s="129" t="n"/>
      <c r="H722" s="129" t="n"/>
      <c r="I722" s="129" t="n"/>
      <c r="J722" s="129" t="n"/>
      <c r="K722" s="130" t="n"/>
      <c r="L722" s="236" t="inlineStr">
        <is>
          <t>无视</t>
        </is>
      </c>
    </row>
    <row r="723" ht="24" customHeight="1">
      <c r="A723" s="655" t="inlineStr">
        <is>
          <t xml:space="preserve">序号 3 </t>
        </is>
      </c>
      <c r="B723" s="132" t="inlineStr">
        <is>
          <t>55</t>
        </is>
      </c>
      <c r="C723" s="83" t="inlineStr">
        <is>
          <t>6</t>
        </is>
      </c>
      <c r="D723" s="871" t="inlineStr">
        <is>
          <t>Ⅴ级万能碎片*2，熔炼乌金*10</t>
        </is>
      </c>
      <c r="E723" s="129" t="n"/>
      <c r="F723" s="129" t="n"/>
      <c r="G723" s="129" t="n"/>
      <c r="H723" s="129" t="n"/>
      <c r="I723" s="129" t="n"/>
      <c r="J723" s="129" t="n"/>
      <c r="K723" s="130" t="n"/>
      <c r="L723" s="236" t="inlineStr">
        <is>
          <t>无视</t>
        </is>
      </c>
    </row>
    <row r="724" ht="24" customHeight="1">
      <c r="A724" s="655" t="inlineStr">
        <is>
          <t xml:space="preserve">序号 4 </t>
        </is>
      </c>
      <c r="B724" s="132" t="inlineStr">
        <is>
          <t>66</t>
        </is>
      </c>
      <c r="C724" s="83" t="inlineStr">
        <is>
          <t>6</t>
        </is>
      </c>
      <c r="D724" s="87" t="inlineStr">
        <is>
          <t>境界丹*20，修为丹*20，真黄金卷轴*20</t>
        </is>
      </c>
      <c r="E724" s="129" t="n"/>
      <c r="F724" s="129" t="n"/>
      <c r="G724" s="129" t="n"/>
      <c r="H724" s="129" t="n"/>
      <c r="I724" s="129" t="n"/>
      <c r="J724" s="129" t="n"/>
      <c r="K724" s="130" t="n"/>
      <c r="L724" s="236" t="inlineStr">
        <is>
          <t>无视</t>
        </is>
      </c>
    </row>
    <row r="725" ht="24" customHeight="1">
      <c r="A725" s="655" t="inlineStr">
        <is>
          <t xml:space="preserve">序号 5 </t>
        </is>
      </c>
      <c r="B725" s="132" t="inlineStr">
        <is>
          <t>88</t>
        </is>
      </c>
      <c r="C725" s="83" t="inlineStr">
        <is>
          <t>6</t>
        </is>
      </c>
      <c r="D725" s="86" t="inlineStr">
        <is>
          <t>神将项羽碎片*24，神将沙漏*5</t>
        </is>
      </c>
      <c r="E725" s="129" t="n"/>
      <c r="F725" s="129" t="n"/>
      <c r="G725" s="129" t="n"/>
      <c r="H725" s="129" t="n"/>
      <c r="I725" s="129" t="n"/>
      <c r="J725" s="129" t="n"/>
      <c r="K725" s="130" t="n"/>
      <c r="L725" s="236" t="inlineStr">
        <is>
          <t>按需</t>
        </is>
      </c>
    </row>
    <row r="726" ht="24" customHeight="1">
      <c r="A726" s="655" t="inlineStr">
        <is>
          <t xml:space="preserve">序号 6 </t>
        </is>
      </c>
      <c r="B726" s="132" t="inlineStr">
        <is>
          <t>77</t>
        </is>
      </c>
      <c r="C726" s="83" t="inlineStr">
        <is>
          <t>6</t>
        </is>
      </c>
      <c r="D726" s="86" t="inlineStr">
        <is>
          <t>神将武则天碎片*21，神将沙漏*10</t>
        </is>
      </c>
      <c r="E726" s="129" t="n"/>
      <c r="F726" s="129" t="n"/>
      <c r="G726" s="129" t="n"/>
      <c r="H726" s="129" t="n"/>
      <c r="I726" s="129" t="n"/>
      <c r="J726" s="129" t="n"/>
      <c r="K726" s="130" t="n"/>
      <c r="L726" s="236" t="inlineStr">
        <is>
          <t>按需</t>
        </is>
      </c>
    </row>
    <row r="727" ht="24" customHeight="1">
      <c r="A727" s="655" t="inlineStr">
        <is>
          <t xml:space="preserve">序号 7 </t>
        </is>
      </c>
      <c r="B727" s="132" t="inlineStr">
        <is>
          <t>66</t>
        </is>
      </c>
      <c r="C727" s="83" t="inlineStr">
        <is>
          <t>6</t>
        </is>
      </c>
      <c r="D727" s="87" t="inlineStr">
        <is>
          <t>淬火结晶*30，真黄金卷轴*20，传功符*50</t>
        </is>
      </c>
      <c r="E727" s="129" t="n"/>
      <c r="F727" s="129" t="n"/>
      <c r="G727" s="129" t="n"/>
      <c r="H727" s="129" t="n"/>
      <c r="I727" s="129" t="n"/>
      <c r="J727" s="129" t="n"/>
      <c r="K727" s="130" t="n"/>
      <c r="L727" s="236" t="inlineStr">
        <is>
          <t>无视</t>
        </is>
      </c>
    </row>
    <row r="728" ht="24" customHeight="1">
      <c r="A728" s="655" t="inlineStr">
        <is>
          <t xml:space="preserve">序号 8 </t>
        </is>
      </c>
      <c r="B728" s="132" t="inlineStr">
        <is>
          <t>10</t>
        </is>
      </c>
      <c r="C728" s="83" t="inlineStr">
        <is>
          <t>6</t>
        </is>
      </c>
      <c r="D728" s="87" t="inlineStr">
        <is>
          <t>时之沙*10，追魂锁链*2，神来拳套*2</t>
        </is>
      </c>
      <c r="E728" s="129" t="n"/>
      <c r="F728" s="129" t="n"/>
      <c r="G728" s="129" t="n"/>
      <c r="H728" s="129" t="n"/>
      <c r="I728" s="129" t="n"/>
      <c r="J728" s="129" t="n"/>
      <c r="K728" s="130" t="n"/>
      <c r="L728" s="236" t="inlineStr">
        <is>
          <t>无视</t>
        </is>
      </c>
    </row>
    <row r="729" ht="24" customHeight="1">
      <c r="A729" s="655" t="inlineStr">
        <is>
          <t xml:space="preserve">序号 9 </t>
        </is>
      </c>
      <c r="B729" s="132" t="inlineStr">
        <is>
          <t>6</t>
        </is>
      </c>
      <c r="C729" s="83" t="inlineStr">
        <is>
          <t>6</t>
        </is>
      </c>
      <c r="D729" s="86" t="inlineStr">
        <is>
          <t>重出江湖令*1，玄铁令*1</t>
        </is>
      </c>
      <c r="E729" s="129" t="n"/>
      <c r="F729" s="129" t="n"/>
      <c r="G729" s="129" t="n"/>
      <c r="H729" s="129" t="n"/>
      <c r="I729" s="129" t="n"/>
      <c r="J729" s="129" t="n"/>
      <c r="K729" s="130" t="n"/>
      <c r="L729" s="236" t="inlineStr">
        <is>
          <t>按需</t>
        </is>
      </c>
    </row>
    <row r="730" ht="24" customHeight="1">
      <c r="A730" s="655" t="inlineStr">
        <is>
          <t>序号10</t>
        </is>
      </c>
      <c r="B730" s="132" t="inlineStr">
        <is>
          <t>48</t>
        </is>
      </c>
      <c r="C730" s="83" t="inlineStr">
        <is>
          <t>6</t>
        </is>
      </c>
      <c r="D730" s="87" t="inlineStr">
        <is>
          <t>元婴飞仙果*20，境界丹*20</t>
        </is>
      </c>
      <c r="E730" s="129" t="n"/>
      <c r="F730" s="129" t="n"/>
      <c r="G730" s="129" t="n"/>
      <c r="H730" s="129" t="n"/>
      <c r="I730" s="129" t="n"/>
      <c r="J730" s="129" t="n"/>
      <c r="K730" s="130" t="n"/>
      <c r="L730" s="236" t="inlineStr">
        <is>
          <t>无视</t>
        </is>
      </c>
    </row>
    <row r="731" ht="24" customHeight="1">
      <c r="A731" s="655" t="inlineStr">
        <is>
          <t>序号11</t>
        </is>
      </c>
      <c r="B731" s="132" t="inlineStr">
        <is>
          <t>10</t>
        </is>
      </c>
      <c r="C731" s="83" t="inlineStr">
        <is>
          <t>6</t>
        </is>
      </c>
      <c r="D731" s="86" t="inlineStr">
        <is>
          <t>侠士周伯通碎片*2，侠士修身录*2</t>
        </is>
      </c>
      <c r="E731" s="129" t="n"/>
      <c r="F731" s="129" t="n"/>
      <c r="G731" s="129" t="n"/>
      <c r="H731" s="129" t="n"/>
      <c r="I731" s="129" t="n"/>
      <c r="J731" s="129" t="n"/>
      <c r="K731" s="130" t="n"/>
      <c r="L731" s="236" t="inlineStr">
        <is>
          <t>按需</t>
        </is>
      </c>
    </row>
    <row r="732" ht="24" customHeight="1">
      <c r="A732" s="655" t="inlineStr">
        <is>
          <t>序号12</t>
        </is>
      </c>
      <c r="B732" s="132" t="inlineStr">
        <is>
          <t>88</t>
        </is>
      </c>
      <c r="C732" s="83" t="inlineStr">
        <is>
          <t>6</t>
        </is>
      </c>
      <c r="D732" s="871" t="inlineStr">
        <is>
          <t>神将李白碎片*15，神将沙漏*20</t>
        </is>
      </c>
      <c r="E732" s="129" t="n"/>
      <c r="F732" s="129" t="n"/>
      <c r="G732" s="129" t="n"/>
      <c r="H732" s="129" t="n"/>
      <c r="I732" s="129" t="n"/>
      <c r="J732" s="129" t="n"/>
      <c r="K732" s="130" t="n"/>
      <c r="L732" s="236" t="inlineStr">
        <is>
          <t>无视</t>
        </is>
      </c>
    </row>
    <row r="733" ht="24" customHeight="1">
      <c r="A733" s="655" t="inlineStr">
        <is>
          <t>序号13</t>
        </is>
      </c>
      <c r="B733" s="132" t="inlineStr">
        <is>
          <t>88</t>
        </is>
      </c>
      <c r="C733" s="83" t="inlineStr">
        <is>
          <t>6</t>
        </is>
      </c>
      <c r="D733" s="86" t="inlineStr">
        <is>
          <t>佣兵无崖子碎片*16，佣兵天赋丹*20</t>
        </is>
      </c>
      <c r="E733" s="129" t="n"/>
      <c r="F733" s="129" t="n"/>
      <c r="G733" s="129" t="n"/>
      <c r="H733" s="129" t="n"/>
      <c r="I733" s="129" t="n"/>
      <c r="J733" s="129" t="n"/>
      <c r="K733" s="130" t="n"/>
      <c r="L733" s="236" t="inlineStr">
        <is>
          <t>按需</t>
        </is>
      </c>
    </row>
    <row r="734" ht="24" customHeight="1">
      <c r="A734" s="655" t="inlineStr">
        <is>
          <t>序号14</t>
        </is>
      </c>
      <c r="B734" s="132" t="inlineStr">
        <is>
          <t>88</t>
        </is>
      </c>
      <c r="C734" s="83" t="inlineStr">
        <is>
          <t>6</t>
        </is>
      </c>
      <c r="D734" s="86" t="inlineStr">
        <is>
          <t>佣兵八神鹅碎片*16，佣兵天赋丹*20</t>
        </is>
      </c>
      <c r="E734" s="129" t="n"/>
      <c r="F734" s="129" t="n"/>
      <c r="G734" s="129" t="n"/>
      <c r="H734" s="129" t="n"/>
      <c r="I734" s="129" t="n"/>
      <c r="J734" s="129" t="n"/>
      <c r="K734" s="130" t="n"/>
      <c r="L734" s="236" t="inlineStr">
        <is>
          <t>按需</t>
        </is>
      </c>
    </row>
    <row r="735" ht="24" customHeight="1">
      <c r="A735" s="655" t="inlineStr">
        <is>
          <t>序号15</t>
        </is>
      </c>
      <c r="B735" s="132" t="inlineStr">
        <is>
          <t>88</t>
        </is>
      </c>
      <c r="C735" s="83" t="inlineStr">
        <is>
          <t>6</t>
        </is>
      </c>
      <c r="D735" s="86" t="inlineStr">
        <is>
          <t>佣兵草薙鹅碎片*16，佣兵天赋丹*20</t>
        </is>
      </c>
      <c r="E735" s="129" t="n"/>
      <c r="F735" s="129" t="n"/>
      <c r="G735" s="129" t="n"/>
      <c r="H735" s="129" t="n"/>
      <c r="I735" s="129" t="n"/>
      <c r="J735" s="129" t="n"/>
      <c r="K735" s="130" t="n"/>
      <c r="L735" s="236" t="inlineStr">
        <is>
          <t>按需</t>
        </is>
      </c>
    </row>
    <row r="736" ht="24" customHeight="1">
      <c r="A736" s="655" t="inlineStr">
        <is>
          <t>序号16</t>
        </is>
      </c>
      <c r="B736" s="132" t="inlineStr">
        <is>
          <t>88</t>
        </is>
      </c>
      <c r="C736" s="83" t="inlineStr">
        <is>
          <t>6</t>
        </is>
      </c>
      <c r="D736" s="86" t="inlineStr">
        <is>
          <t>佣兵鹅斯拉碎片*16，佣兵天赋丹*20</t>
        </is>
      </c>
      <c r="E736" s="129" t="n"/>
      <c r="F736" s="129" t="n"/>
      <c r="G736" s="129" t="n"/>
      <c r="H736" s="129" t="n"/>
      <c r="I736" s="129" t="n"/>
      <c r="J736" s="129" t="n"/>
      <c r="K736" s="130" t="n"/>
      <c r="L736" s="236" t="inlineStr">
        <is>
          <t>按需</t>
        </is>
      </c>
    </row>
    <row r="737" ht="24" customHeight="1">
      <c r="A737" s="655" t="inlineStr">
        <is>
          <t>序号17</t>
        </is>
      </c>
      <c r="B737" s="132" t="inlineStr">
        <is>
          <t>88</t>
        </is>
      </c>
      <c r="C737" s="83" t="inlineStr">
        <is>
          <t>6</t>
        </is>
      </c>
      <c r="D737" s="86" t="inlineStr">
        <is>
          <t>佣兵赵云碎片*16，佣兵天赋丹*20</t>
        </is>
      </c>
      <c r="E737" s="129" t="n"/>
      <c r="F737" s="129" t="n"/>
      <c r="G737" s="129" t="n"/>
      <c r="H737" s="129" t="n"/>
      <c r="I737" s="129" t="n"/>
      <c r="J737" s="129" t="n"/>
      <c r="K737" s="130" t="n"/>
      <c r="L737" s="236" t="inlineStr">
        <is>
          <t>按需</t>
        </is>
      </c>
    </row>
    <row r="738" ht="24" customHeight="1">
      <c r="A738" s="655" t="inlineStr">
        <is>
          <t>序号18</t>
        </is>
      </c>
      <c r="B738" s="132" t="inlineStr">
        <is>
          <t>15</t>
        </is>
      </c>
      <c r="C738" s="83" t="inlineStr">
        <is>
          <t>6</t>
        </is>
      </c>
      <c r="D738" s="86" t="inlineStr">
        <is>
          <t>侠士李光弼碎片*5，侠士杜十三碎片*5，侠士修身录*2</t>
        </is>
      </c>
      <c r="E738" s="129" t="n"/>
      <c r="F738" s="129" t="n"/>
      <c r="G738" s="129" t="n"/>
      <c r="H738" s="129" t="n"/>
      <c r="I738" s="129" t="n"/>
      <c r="J738" s="129" t="n"/>
      <c r="K738" s="130" t="n"/>
      <c r="L738" s="236" t="inlineStr">
        <is>
          <t>按需</t>
        </is>
      </c>
    </row>
    <row r="739" ht="24" customHeight="1">
      <c r="A739" s="655" t="inlineStr">
        <is>
          <t>序号19</t>
        </is>
      </c>
      <c r="B739" s="132" t="inlineStr">
        <is>
          <t>10</t>
        </is>
      </c>
      <c r="C739" s="83" t="inlineStr">
        <is>
          <t>6</t>
        </is>
      </c>
      <c r="D739" s="86" t="inlineStr">
        <is>
          <t>侠士郭襄碎片*2，侠士手记*2</t>
        </is>
      </c>
      <c r="E739" s="129" t="n"/>
      <c r="F739" s="129" t="n"/>
      <c r="G739" s="129" t="n"/>
      <c r="H739" s="129" t="n"/>
      <c r="I739" s="129" t="n"/>
      <c r="J739" s="129" t="n"/>
      <c r="K739" s="130" t="n"/>
      <c r="L739" s="236" t="inlineStr">
        <is>
          <t>按需</t>
        </is>
      </c>
    </row>
    <row r="740" ht="24" customHeight="1">
      <c r="A740" s="1738" t="inlineStr">
        <is>
          <t>序号20</t>
        </is>
      </c>
      <c r="B740" s="138" t="inlineStr">
        <is>
          <t>66</t>
        </is>
      </c>
      <c r="C740" s="90" t="inlineStr">
        <is>
          <t>6</t>
        </is>
      </c>
      <c r="D740" s="139" t="inlineStr">
        <is>
          <t>佣兵我爱鹅碎片*9，佣兵天赋丹*12</t>
        </is>
      </c>
      <c r="E740" s="135" t="n"/>
      <c r="F740" s="135" t="n"/>
      <c r="G740" s="135" t="n"/>
      <c r="H740" s="135" t="n"/>
      <c r="I740" s="135" t="n"/>
      <c r="J740" s="135" t="n"/>
      <c r="K740" s="136" t="n"/>
      <c r="L740" s="290" t="inlineStr">
        <is>
          <t>按需</t>
        </is>
      </c>
    </row>
    <row r="741" ht="24" customHeight="1">
      <c r="A741" s="1739" t="inlineStr">
        <is>
          <t>废弃原因：24年10月10日后小丑魔盒有些许调整</t>
        </is>
      </c>
      <c r="B741" s="59" t="n"/>
      <c r="C741" s="59" t="n"/>
      <c r="D741" s="59" t="n"/>
      <c r="E741" s="59" t="n"/>
      <c r="F741" s="59" t="n"/>
      <c r="G741" s="59" t="n"/>
      <c r="H741" s="59" t="n"/>
      <c r="I741" s="59" t="n"/>
      <c r="J741" s="59" t="n"/>
      <c r="K741" s="59" t="n"/>
      <c r="L741" s="303" t="n"/>
    </row>
    <row r="742" ht="24" customHeight="1">
      <c r="A742" s="95" t="inlineStr">
        <is>
          <t>小丑魔盒</t>
        </is>
      </c>
      <c r="B742" s="230" t="inlineStr">
        <is>
          <t>鹅币</t>
        </is>
      </c>
      <c r="C742" s="248" t="inlineStr">
        <is>
          <t>每日限购</t>
        </is>
      </c>
      <c r="D742" s="202" t="inlineStr">
        <is>
          <t>内含（每日随机3种，刷新180斗豆/次，每日限36次，第5/10次刷新分别送玄铁令/舆图*1）</t>
        </is>
      </c>
      <c r="E742" s="56" t="n"/>
      <c r="F742" s="56" t="n"/>
      <c r="G742" s="56" t="n"/>
      <c r="H742" s="56" t="n"/>
      <c r="I742" s="56" t="n"/>
      <c r="J742" s="56" t="n"/>
      <c r="K742" s="203" t="n"/>
      <c r="L742" s="1735" t="inlineStr">
        <is>
          <t>建议</t>
        </is>
      </c>
    </row>
    <row r="743" ht="24" customHeight="1">
      <c r="A743" s="304" t="inlineStr">
        <is>
          <t xml:space="preserve">序号 1 </t>
        </is>
      </c>
      <c r="B743" s="698" t="inlineStr">
        <is>
          <t>66</t>
        </is>
      </c>
      <c r="C743" s="340" t="inlineStr">
        <is>
          <t>6</t>
        </is>
      </c>
      <c r="D743" s="260" t="inlineStr">
        <is>
          <t>侠士手记*20，侠士修身录*20，重出江湖令*2，玄铁令*4</t>
        </is>
      </c>
      <c r="E743" s="111" t="n"/>
      <c r="F743" s="111" t="n"/>
      <c r="G743" s="111" t="n"/>
      <c r="H743" s="111" t="n"/>
      <c r="I743" s="111" t="n"/>
      <c r="J743" s="111" t="n"/>
      <c r="K743" s="112" t="n"/>
      <c r="L743" s="63" t="inlineStr">
        <is>
          <t>无视</t>
        </is>
      </c>
    </row>
    <row r="744" ht="24" customHeight="1">
      <c r="A744" s="1740" t="inlineStr">
        <is>
          <t xml:space="preserve">序号 2 </t>
        </is>
      </c>
      <c r="B744" s="264" t="inlineStr">
        <is>
          <t>55</t>
        </is>
      </c>
      <c r="C744" s="83" t="inlineStr">
        <is>
          <t>6</t>
        </is>
      </c>
      <c r="D744" s="87" t="inlineStr">
        <is>
          <t>悟性丹*40，阅历羊皮卷*20，佣兵天赋丹*20，还童卷轴*5，还童天书*2</t>
        </is>
      </c>
      <c r="E744" s="129" t="n"/>
      <c r="F744" s="129" t="n"/>
      <c r="G744" s="129" t="n"/>
      <c r="H744" s="129" t="n"/>
      <c r="I744" s="129" t="n"/>
      <c r="J744" s="129" t="n"/>
      <c r="K744" s="130" t="n"/>
      <c r="L744" s="236" t="inlineStr">
        <is>
          <t>无视</t>
        </is>
      </c>
    </row>
    <row r="745" ht="24" customHeight="1">
      <c r="A745" s="1740" t="inlineStr">
        <is>
          <t xml:space="preserve">序号 3 </t>
        </is>
      </c>
      <c r="B745" s="264" t="inlineStr">
        <is>
          <t>55</t>
        </is>
      </c>
      <c r="C745" s="83" t="inlineStr">
        <is>
          <t>6</t>
        </is>
      </c>
      <c r="D745" s="871" t="inlineStr">
        <is>
          <t>Ⅴ级万能碎片*2，熔炼乌金*10</t>
        </is>
      </c>
      <c r="E745" s="129" t="n"/>
      <c r="F745" s="129" t="n"/>
      <c r="G745" s="129" t="n"/>
      <c r="H745" s="129" t="n"/>
      <c r="I745" s="129" t="n"/>
      <c r="J745" s="129" t="n"/>
      <c r="K745" s="130" t="n"/>
      <c r="L745" s="236" t="inlineStr">
        <is>
          <t>无视</t>
        </is>
      </c>
    </row>
    <row r="746" ht="24" customHeight="1">
      <c r="A746" s="1740" t="inlineStr">
        <is>
          <t xml:space="preserve">序号 4 </t>
        </is>
      </c>
      <c r="B746" s="264" t="inlineStr">
        <is>
          <t>15</t>
        </is>
      </c>
      <c r="C746" s="83" t="inlineStr">
        <is>
          <t>6</t>
        </is>
      </c>
      <c r="D746" s="86" t="inlineStr">
        <is>
          <t>侠士李光弼碎片*5，侠士杜十三碎片*5，侠士手记*2</t>
        </is>
      </c>
      <c r="E746" s="129" t="n"/>
      <c r="F746" s="129" t="n"/>
      <c r="G746" s="129" t="n"/>
      <c r="H746" s="129" t="n"/>
      <c r="I746" s="129" t="n"/>
      <c r="J746" s="129" t="n"/>
      <c r="K746" s="130" t="n"/>
      <c r="L746" s="236" t="inlineStr">
        <is>
          <t>按需</t>
        </is>
      </c>
    </row>
    <row r="747" ht="24" customHeight="1">
      <c r="A747" s="1740" t="inlineStr">
        <is>
          <t xml:space="preserve">序号 5 </t>
        </is>
      </c>
      <c r="B747" s="264" t="inlineStr">
        <is>
          <t>88</t>
        </is>
      </c>
      <c r="C747" s="83" t="inlineStr">
        <is>
          <t>6</t>
        </is>
      </c>
      <c r="D747" s="86" t="inlineStr">
        <is>
          <t>神将项羽碎片*24，神将沙漏*5</t>
        </is>
      </c>
      <c r="E747" s="129" t="n"/>
      <c r="F747" s="129" t="n"/>
      <c r="G747" s="129" t="n"/>
      <c r="H747" s="129" t="n"/>
      <c r="I747" s="129" t="n"/>
      <c r="J747" s="129" t="n"/>
      <c r="K747" s="130" t="n"/>
      <c r="L747" s="236" t="inlineStr">
        <is>
          <t>按需</t>
        </is>
      </c>
    </row>
    <row r="748" ht="24" customHeight="1">
      <c r="A748" s="1740" t="inlineStr">
        <is>
          <t xml:space="preserve">序号 6 </t>
        </is>
      </c>
      <c r="B748" s="264" t="inlineStr">
        <is>
          <t>77</t>
        </is>
      </c>
      <c r="C748" s="83" t="inlineStr">
        <is>
          <t>6</t>
        </is>
      </c>
      <c r="D748" s="86" t="inlineStr">
        <is>
          <t>神将武则天碎片*21，神将沙漏*10</t>
        </is>
      </c>
      <c r="E748" s="129" t="n"/>
      <c r="F748" s="129" t="n"/>
      <c r="G748" s="129" t="n"/>
      <c r="H748" s="129" t="n"/>
      <c r="I748" s="129" t="n"/>
      <c r="J748" s="129" t="n"/>
      <c r="K748" s="130" t="n"/>
      <c r="L748" s="236" t="inlineStr">
        <is>
          <t>按需</t>
        </is>
      </c>
    </row>
    <row r="749" ht="24" customHeight="1">
      <c r="A749" s="1740" t="inlineStr">
        <is>
          <t xml:space="preserve">序号 7 </t>
        </is>
      </c>
      <c r="B749" s="264" t="inlineStr">
        <is>
          <t>66</t>
        </is>
      </c>
      <c r="C749" s="83" t="inlineStr">
        <is>
          <t>6</t>
        </is>
      </c>
      <c r="D749" s="87" t="inlineStr">
        <is>
          <t>淬火结晶*30，真黄金卷轴*20，传功符*50</t>
        </is>
      </c>
      <c r="E749" s="129" t="n"/>
      <c r="F749" s="129" t="n"/>
      <c r="G749" s="129" t="n"/>
      <c r="H749" s="129" t="n"/>
      <c r="I749" s="129" t="n"/>
      <c r="J749" s="129" t="n"/>
      <c r="K749" s="130" t="n"/>
      <c r="L749" s="236" t="inlineStr">
        <is>
          <t>无视</t>
        </is>
      </c>
    </row>
    <row r="750" ht="24" customHeight="1">
      <c r="A750" s="1740" t="inlineStr">
        <is>
          <t xml:space="preserve">序号 8 </t>
        </is>
      </c>
      <c r="B750" s="264" t="inlineStr">
        <is>
          <t>10</t>
        </is>
      </c>
      <c r="C750" s="83" t="inlineStr">
        <is>
          <t>6</t>
        </is>
      </c>
      <c r="D750" s="87" t="inlineStr">
        <is>
          <t>时之沙*10，追魂锁链*2，神来拳套*2</t>
        </is>
      </c>
      <c r="E750" s="129" t="n"/>
      <c r="F750" s="129" t="n"/>
      <c r="G750" s="129" t="n"/>
      <c r="H750" s="129" t="n"/>
      <c r="I750" s="129" t="n"/>
      <c r="J750" s="129" t="n"/>
      <c r="K750" s="130" t="n"/>
      <c r="L750" s="236" t="inlineStr">
        <is>
          <t>无视</t>
        </is>
      </c>
    </row>
    <row r="751" ht="24" customHeight="1">
      <c r="A751" s="1740" t="inlineStr">
        <is>
          <t xml:space="preserve">序号 9 </t>
        </is>
      </c>
      <c r="B751" s="264" t="inlineStr">
        <is>
          <t>6</t>
        </is>
      </c>
      <c r="C751" s="83" t="inlineStr">
        <is>
          <t>6</t>
        </is>
      </c>
      <c r="D751" s="86" t="inlineStr">
        <is>
          <t>重出江湖令*1，玄铁令*1</t>
        </is>
      </c>
      <c r="E751" s="129" t="n"/>
      <c r="F751" s="129" t="n"/>
      <c r="G751" s="129" t="n"/>
      <c r="H751" s="129" t="n"/>
      <c r="I751" s="129" t="n"/>
      <c r="J751" s="129" t="n"/>
      <c r="K751" s="130" t="n"/>
      <c r="L751" s="236" t="inlineStr">
        <is>
          <t>按需</t>
        </is>
      </c>
    </row>
    <row r="752" ht="24" customHeight="1">
      <c r="A752" s="1740" t="inlineStr">
        <is>
          <t>序号10</t>
        </is>
      </c>
      <c r="B752" s="264" t="inlineStr">
        <is>
          <t>48</t>
        </is>
      </c>
      <c r="C752" s="83" t="inlineStr">
        <is>
          <t>6</t>
        </is>
      </c>
      <c r="D752" s="87" t="inlineStr">
        <is>
          <t>元婴飞仙果*20，境界丹*20</t>
        </is>
      </c>
      <c r="E752" s="129" t="n"/>
      <c r="F752" s="129" t="n"/>
      <c r="G752" s="129" t="n"/>
      <c r="H752" s="129" t="n"/>
      <c r="I752" s="129" t="n"/>
      <c r="J752" s="129" t="n"/>
      <c r="K752" s="130" t="n"/>
      <c r="L752" s="236" t="inlineStr">
        <is>
          <t>无视</t>
        </is>
      </c>
    </row>
    <row r="753" ht="24" customHeight="1">
      <c r="A753" s="1740" t="inlineStr">
        <is>
          <t>序号11</t>
        </is>
      </c>
      <c r="B753" s="264" t="inlineStr">
        <is>
          <t>10</t>
        </is>
      </c>
      <c r="C753" s="83" t="inlineStr">
        <is>
          <t>6</t>
        </is>
      </c>
      <c r="D753" s="86" t="inlineStr">
        <is>
          <t>侠士周伯通碎片*2，侠士修身录*2</t>
        </is>
      </c>
      <c r="E753" s="129" t="n"/>
      <c r="F753" s="129" t="n"/>
      <c r="G753" s="129" t="n"/>
      <c r="H753" s="129" t="n"/>
      <c r="I753" s="129" t="n"/>
      <c r="J753" s="129" t="n"/>
      <c r="K753" s="130" t="n"/>
      <c r="L753" s="236" t="inlineStr">
        <is>
          <t>按需</t>
        </is>
      </c>
    </row>
    <row r="754" ht="24" customHeight="1">
      <c r="A754" s="1740" t="inlineStr">
        <is>
          <t>序号12</t>
        </is>
      </c>
      <c r="B754" s="264" t="inlineStr">
        <is>
          <t>88</t>
        </is>
      </c>
      <c r="C754" s="83" t="inlineStr">
        <is>
          <t>6</t>
        </is>
      </c>
      <c r="D754" s="871" t="inlineStr">
        <is>
          <t>神将李白碎片*15，神将沙漏*20</t>
        </is>
      </c>
      <c r="E754" s="129" t="n"/>
      <c r="F754" s="129" t="n"/>
      <c r="G754" s="129" t="n"/>
      <c r="H754" s="129" t="n"/>
      <c r="I754" s="129" t="n"/>
      <c r="J754" s="129" t="n"/>
      <c r="K754" s="130" t="n"/>
      <c r="L754" s="236" t="inlineStr">
        <is>
          <t>无视</t>
        </is>
      </c>
    </row>
    <row r="755" ht="24" customHeight="1">
      <c r="A755" s="1740" t="inlineStr">
        <is>
          <t>序号13</t>
        </is>
      </c>
      <c r="B755" s="264" t="inlineStr">
        <is>
          <t>88</t>
        </is>
      </c>
      <c r="C755" s="83" t="inlineStr">
        <is>
          <t>6</t>
        </is>
      </c>
      <c r="D755" s="86" t="inlineStr">
        <is>
          <t>佣兵无崖子碎片*16，佣兵天赋丹*20</t>
        </is>
      </c>
      <c r="E755" s="129" t="n"/>
      <c r="F755" s="129" t="n"/>
      <c r="G755" s="129" t="n"/>
      <c r="H755" s="129" t="n"/>
      <c r="I755" s="129" t="n"/>
      <c r="J755" s="129" t="n"/>
      <c r="K755" s="130" t="n"/>
      <c r="L755" s="236" t="inlineStr">
        <is>
          <t>按需</t>
        </is>
      </c>
    </row>
    <row r="756" ht="24" customHeight="1">
      <c r="A756" s="1740" t="inlineStr">
        <is>
          <t>序号14</t>
        </is>
      </c>
      <c r="B756" s="264" t="inlineStr">
        <is>
          <t>88</t>
        </is>
      </c>
      <c r="C756" s="83" t="inlineStr">
        <is>
          <t>6</t>
        </is>
      </c>
      <c r="D756" s="86" t="inlineStr">
        <is>
          <t>佣兵八神鹅碎片*16，佣兵天赋丹*20</t>
        </is>
      </c>
      <c r="E756" s="129" t="n"/>
      <c r="F756" s="129" t="n"/>
      <c r="G756" s="129" t="n"/>
      <c r="H756" s="129" t="n"/>
      <c r="I756" s="129" t="n"/>
      <c r="J756" s="129" t="n"/>
      <c r="K756" s="130" t="n"/>
      <c r="L756" s="236" t="inlineStr">
        <is>
          <t>按需</t>
        </is>
      </c>
    </row>
    <row r="757" ht="24" customHeight="1">
      <c r="A757" s="1740" t="inlineStr">
        <is>
          <t>序号15</t>
        </is>
      </c>
      <c r="B757" s="264" t="inlineStr">
        <is>
          <t>88</t>
        </is>
      </c>
      <c r="C757" s="83" t="inlineStr">
        <is>
          <t>6</t>
        </is>
      </c>
      <c r="D757" s="86" t="inlineStr">
        <is>
          <t>佣兵草薙鹅碎片*16，佣兵天赋丹*20</t>
        </is>
      </c>
      <c r="E757" s="129" t="n"/>
      <c r="F757" s="129" t="n"/>
      <c r="G757" s="129" t="n"/>
      <c r="H757" s="129" t="n"/>
      <c r="I757" s="129" t="n"/>
      <c r="J757" s="129" t="n"/>
      <c r="K757" s="130" t="n"/>
      <c r="L757" s="236" t="inlineStr">
        <is>
          <t>按需</t>
        </is>
      </c>
    </row>
    <row r="758" ht="24" customHeight="1">
      <c r="A758" s="1740" t="inlineStr">
        <is>
          <t>序号16</t>
        </is>
      </c>
      <c r="B758" s="264" t="inlineStr">
        <is>
          <t>88</t>
        </is>
      </c>
      <c r="C758" s="83" t="inlineStr">
        <is>
          <t>6</t>
        </is>
      </c>
      <c r="D758" s="86" t="inlineStr">
        <is>
          <t>佣兵鹅斯拉碎片*16，佣兵天赋丹*20</t>
        </is>
      </c>
      <c r="E758" s="129" t="n"/>
      <c r="F758" s="129" t="n"/>
      <c r="G758" s="129" t="n"/>
      <c r="H758" s="129" t="n"/>
      <c r="I758" s="129" t="n"/>
      <c r="J758" s="129" t="n"/>
      <c r="K758" s="130" t="n"/>
      <c r="L758" s="236" t="inlineStr">
        <is>
          <t>按需</t>
        </is>
      </c>
    </row>
    <row r="759" ht="24" customHeight="1">
      <c r="A759" s="1740" t="inlineStr">
        <is>
          <t>序号17</t>
        </is>
      </c>
      <c r="B759" s="264" t="inlineStr">
        <is>
          <t>88</t>
        </is>
      </c>
      <c r="C759" s="83" t="inlineStr">
        <is>
          <t>6</t>
        </is>
      </c>
      <c r="D759" s="86" t="inlineStr">
        <is>
          <t>佣兵赵云碎片*16，佣兵天赋丹*20</t>
        </is>
      </c>
      <c r="E759" s="129" t="n"/>
      <c r="F759" s="129" t="n"/>
      <c r="G759" s="129" t="n"/>
      <c r="H759" s="129" t="n"/>
      <c r="I759" s="129" t="n"/>
      <c r="J759" s="129" t="n"/>
      <c r="K759" s="130" t="n"/>
      <c r="L759" s="236" t="inlineStr">
        <is>
          <t>按需</t>
        </is>
      </c>
    </row>
    <row r="760" ht="24" customHeight="1">
      <c r="A760" s="1740" t="inlineStr">
        <is>
          <t>序号18</t>
        </is>
      </c>
      <c r="B760" s="264" t="inlineStr">
        <is>
          <t>23</t>
        </is>
      </c>
      <c r="C760" s="83" t="inlineStr">
        <is>
          <t>6</t>
        </is>
      </c>
      <c r="D760" s="86" t="inlineStr">
        <is>
          <t>侠士林朝英碎片*2，侠士梅超风碎片*1，侠士修身录*2</t>
        </is>
      </c>
      <c r="E760" s="129" t="n"/>
      <c r="F760" s="129" t="n"/>
      <c r="G760" s="129" t="n"/>
      <c r="H760" s="129" t="n"/>
      <c r="I760" s="129" t="n"/>
      <c r="J760" s="129" t="n"/>
      <c r="K760" s="130" t="n"/>
      <c r="L760" s="236" t="inlineStr">
        <is>
          <t>按需</t>
        </is>
      </c>
    </row>
    <row r="761" ht="24" customHeight="1">
      <c r="A761" s="1740" t="inlineStr">
        <is>
          <t>序号19</t>
        </is>
      </c>
      <c r="B761" s="264" t="inlineStr">
        <is>
          <t>10</t>
        </is>
      </c>
      <c r="C761" s="83" t="inlineStr">
        <is>
          <t>6</t>
        </is>
      </c>
      <c r="D761" s="86" t="inlineStr">
        <is>
          <t>侠士郭襄碎片*2，侠士手记*2</t>
        </is>
      </c>
      <c r="E761" s="129" t="n"/>
      <c r="F761" s="129" t="n"/>
      <c r="G761" s="129" t="n"/>
      <c r="H761" s="129" t="n"/>
      <c r="I761" s="129" t="n"/>
      <c r="J761" s="129" t="n"/>
      <c r="K761" s="130" t="n"/>
      <c r="L761" s="236" t="inlineStr">
        <is>
          <t>按需</t>
        </is>
      </c>
    </row>
    <row r="762" ht="24" customHeight="1">
      <c r="A762" s="1738" t="inlineStr">
        <is>
          <t>序号20</t>
        </is>
      </c>
      <c r="B762" s="699" t="inlineStr">
        <is>
          <t>66</t>
        </is>
      </c>
      <c r="C762" s="90" t="inlineStr">
        <is>
          <t>6</t>
        </is>
      </c>
      <c r="D762" s="139" t="inlineStr">
        <is>
          <t>佣兵我爱鹅碎片*9，佣兵天赋丹*12</t>
        </is>
      </c>
      <c r="E762" s="135" t="n"/>
      <c r="F762" s="135" t="n"/>
      <c r="G762" s="135" t="n"/>
      <c r="H762" s="135" t="n"/>
      <c r="I762" s="135" t="n"/>
      <c r="J762" s="135" t="n"/>
      <c r="K762" s="136" t="n"/>
      <c r="L762" s="290" t="inlineStr">
        <is>
          <t>按需</t>
        </is>
      </c>
    </row>
    <row r="763" ht="24" customHeight="1">
      <c r="A763" s="1739" t="inlineStr">
        <is>
          <t>废弃原因：25年6月12日后小丑魔盒有些许调整</t>
        </is>
      </c>
      <c r="B763" s="59" t="n"/>
      <c r="C763" s="59" t="n"/>
      <c r="D763" s="59" t="n"/>
      <c r="E763" s="59" t="n"/>
      <c r="F763" s="59" t="n"/>
      <c r="G763" s="59" t="n"/>
      <c r="H763" s="59" t="n"/>
      <c r="I763" s="59" t="n"/>
      <c r="J763" s="59" t="n"/>
      <c r="K763" s="59" t="n"/>
      <c r="L763" s="303" t="n"/>
    </row>
    <row r="764" ht="24" customHeight="1">
      <c r="A764" s="95" t="inlineStr">
        <is>
          <t>小丑魔盒</t>
        </is>
      </c>
      <c r="B764" s="230" t="inlineStr">
        <is>
          <t>鹅币</t>
        </is>
      </c>
      <c r="C764" s="248" t="inlineStr">
        <is>
          <t>每日限购</t>
        </is>
      </c>
      <c r="D764" s="202" t="inlineStr">
        <is>
          <t>内含（每日随机3种，刷新180斗豆/次，每日限36次，第5/10次刷新分别送玄铁令/舆图*1）</t>
        </is>
      </c>
      <c r="E764" s="56" t="n"/>
      <c r="F764" s="56" t="n"/>
      <c r="G764" s="56" t="n"/>
      <c r="H764" s="56" t="n"/>
      <c r="I764" s="56" t="n"/>
      <c r="J764" s="56" t="n"/>
      <c r="K764" s="203" t="n"/>
      <c r="L764" s="1735" t="inlineStr">
        <is>
          <t>建议</t>
        </is>
      </c>
    </row>
    <row r="765" ht="24" customHeight="1">
      <c r="A765" s="304" t="inlineStr">
        <is>
          <t xml:space="preserve">序号 1 </t>
        </is>
      </c>
      <c r="B765" s="698" t="inlineStr">
        <is>
          <t>66</t>
        </is>
      </c>
      <c r="C765" s="340" t="inlineStr">
        <is>
          <t>6</t>
        </is>
      </c>
      <c r="D765" s="666" t="inlineStr">
        <is>
          <t>侠士手记*20，侠士修身录*20，重出江湖令*2，玄铁令*4</t>
        </is>
      </c>
      <c r="E765" s="158" t="n"/>
      <c r="F765" s="158" t="n"/>
      <c r="G765" s="158" t="n"/>
      <c r="H765" s="158" t="n"/>
      <c r="I765" s="158" t="n"/>
      <c r="J765" s="158" t="n"/>
      <c r="K765" s="320" t="n"/>
      <c r="L765" s="63" t="inlineStr">
        <is>
          <t>无视</t>
        </is>
      </c>
    </row>
    <row r="766" ht="24" customHeight="1">
      <c r="A766" s="1740" t="inlineStr">
        <is>
          <t xml:space="preserve">序号 2 </t>
        </is>
      </c>
      <c r="B766" s="264" t="inlineStr">
        <is>
          <t>55</t>
        </is>
      </c>
      <c r="C766" s="83" t="inlineStr">
        <is>
          <t>6</t>
        </is>
      </c>
      <c r="D766" s="87" t="inlineStr">
        <is>
          <t>悟性丹*40，阅历羊皮卷*20，佣兵天赋丹*20，还童卷轴*5，还童天书*2</t>
        </is>
      </c>
      <c r="E766" s="129" t="n"/>
      <c r="F766" s="129" t="n"/>
      <c r="G766" s="129" t="n"/>
      <c r="H766" s="129" t="n"/>
      <c r="I766" s="129" t="n"/>
      <c r="J766" s="129" t="n"/>
      <c r="K766" s="130" t="n"/>
      <c r="L766" s="236" t="inlineStr">
        <is>
          <t>无视</t>
        </is>
      </c>
    </row>
    <row r="767" ht="24" customHeight="1">
      <c r="A767" s="1740" t="inlineStr">
        <is>
          <t xml:space="preserve">序号 3 </t>
        </is>
      </c>
      <c r="B767" s="264" t="inlineStr">
        <is>
          <t>55</t>
        </is>
      </c>
      <c r="C767" s="83" t="inlineStr">
        <is>
          <t>6</t>
        </is>
      </c>
      <c r="D767" s="871" t="inlineStr">
        <is>
          <t>Ⅴ级万能碎片*2，熔炼乌金*10</t>
        </is>
      </c>
      <c r="E767" s="129" t="n"/>
      <c r="F767" s="129" t="n"/>
      <c r="G767" s="129" t="n"/>
      <c r="H767" s="129" t="n"/>
      <c r="I767" s="129" t="n"/>
      <c r="J767" s="129" t="n"/>
      <c r="K767" s="130" t="n"/>
      <c r="L767" s="236" t="inlineStr">
        <is>
          <t>无视</t>
        </is>
      </c>
    </row>
    <row r="768" ht="24" customHeight="1">
      <c r="A768" s="1740" t="inlineStr">
        <is>
          <t xml:space="preserve">序号 4 </t>
        </is>
      </c>
      <c r="B768" s="264" t="inlineStr">
        <is>
          <t>15</t>
        </is>
      </c>
      <c r="C768" s="83" t="inlineStr">
        <is>
          <t>6</t>
        </is>
      </c>
      <c r="D768" s="86" t="inlineStr">
        <is>
          <t>侠士李光弼碎片*5，侠士杜十三碎片*5，侠士手记*2</t>
        </is>
      </c>
      <c r="E768" s="129" t="n"/>
      <c r="F768" s="129" t="n"/>
      <c r="G768" s="129" t="n"/>
      <c r="H768" s="129" t="n"/>
      <c r="I768" s="129" t="n"/>
      <c r="J768" s="129" t="n"/>
      <c r="K768" s="130" t="n"/>
      <c r="L768" s="236" t="inlineStr">
        <is>
          <t>按需</t>
        </is>
      </c>
    </row>
    <row r="769" ht="24" customHeight="1">
      <c r="A769" s="1740" t="inlineStr">
        <is>
          <t xml:space="preserve">序号 5 </t>
        </is>
      </c>
      <c r="B769" s="264" t="inlineStr">
        <is>
          <t>88</t>
        </is>
      </c>
      <c r="C769" s="83" t="inlineStr">
        <is>
          <t>6</t>
        </is>
      </c>
      <c r="D769" s="86" t="inlineStr">
        <is>
          <t>神将项羽碎片*24，神将沙漏*5</t>
        </is>
      </c>
      <c r="E769" s="129" t="n"/>
      <c r="F769" s="129" t="n"/>
      <c r="G769" s="129" t="n"/>
      <c r="H769" s="129" t="n"/>
      <c r="I769" s="129" t="n"/>
      <c r="J769" s="129" t="n"/>
      <c r="K769" s="130" t="n"/>
      <c r="L769" s="236" t="inlineStr">
        <is>
          <t>按需</t>
        </is>
      </c>
    </row>
    <row r="770" ht="24" customHeight="1">
      <c r="A770" s="1740" t="inlineStr">
        <is>
          <t xml:space="preserve">序号 6 </t>
        </is>
      </c>
      <c r="B770" s="264" t="inlineStr">
        <is>
          <t>77</t>
        </is>
      </c>
      <c r="C770" s="83" t="inlineStr">
        <is>
          <t>6</t>
        </is>
      </c>
      <c r="D770" s="86" t="inlineStr">
        <is>
          <t>神将武则天碎片*21，神将沙漏*10</t>
        </is>
      </c>
      <c r="E770" s="129" t="n"/>
      <c r="F770" s="129" t="n"/>
      <c r="G770" s="129" t="n"/>
      <c r="H770" s="129" t="n"/>
      <c r="I770" s="129" t="n"/>
      <c r="J770" s="129" t="n"/>
      <c r="K770" s="130" t="n"/>
      <c r="L770" s="236" t="inlineStr">
        <is>
          <t>按需</t>
        </is>
      </c>
    </row>
    <row r="771" ht="24" customHeight="1">
      <c r="A771" s="1740" t="inlineStr">
        <is>
          <t xml:space="preserve">序号 7 </t>
        </is>
      </c>
      <c r="B771" s="264" t="inlineStr">
        <is>
          <t>66</t>
        </is>
      </c>
      <c r="C771" s="83" t="inlineStr">
        <is>
          <t>6</t>
        </is>
      </c>
      <c r="D771" s="87" t="inlineStr">
        <is>
          <t>淬火结晶*30，真黄金卷轴*20，传功符*50</t>
        </is>
      </c>
      <c r="E771" s="129" t="n"/>
      <c r="F771" s="129" t="n"/>
      <c r="G771" s="129" t="n"/>
      <c r="H771" s="129" t="n"/>
      <c r="I771" s="129" t="n"/>
      <c r="J771" s="129" t="n"/>
      <c r="K771" s="130" t="n"/>
      <c r="L771" s="236" t="inlineStr">
        <is>
          <t>无视</t>
        </is>
      </c>
    </row>
    <row r="772" ht="24" customHeight="1">
      <c r="A772" s="1740" t="inlineStr">
        <is>
          <t xml:space="preserve">序号 8 </t>
        </is>
      </c>
      <c r="B772" s="264" t="inlineStr">
        <is>
          <t>10</t>
        </is>
      </c>
      <c r="C772" s="83" t="inlineStr">
        <is>
          <t>6</t>
        </is>
      </c>
      <c r="D772" s="86" t="inlineStr">
        <is>
          <t>侠士周芷若碎片*2，侠士手记*2</t>
        </is>
      </c>
      <c r="E772" s="129" t="n"/>
      <c r="F772" s="129" t="n"/>
      <c r="G772" s="129" t="n"/>
      <c r="H772" s="129" t="n"/>
      <c r="I772" s="129" t="n"/>
      <c r="J772" s="129" t="n"/>
      <c r="K772" s="130" t="n"/>
      <c r="L772" s="236" t="inlineStr">
        <is>
          <t>按需</t>
        </is>
      </c>
    </row>
    <row r="773" ht="24" customHeight="1">
      <c r="A773" s="1740" t="inlineStr">
        <is>
          <t xml:space="preserve">序号 9 </t>
        </is>
      </c>
      <c r="B773" s="264" t="inlineStr">
        <is>
          <t>6</t>
        </is>
      </c>
      <c r="C773" s="83" t="inlineStr">
        <is>
          <t>6</t>
        </is>
      </c>
      <c r="D773" s="86" t="inlineStr">
        <is>
          <t>重出江湖令*1，玄铁令*1</t>
        </is>
      </c>
      <c r="E773" s="129" t="n"/>
      <c r="F773" s="129" t="n"/>
      <c r="G773" s="129" t="n"/>
      <c r="H773" s="129" t="n"/>
      <c r="I773" s="129" t="n"/>
      <c r="J773" s="129" t="n"/>
      <c r="K773" s="130" t="n"/>
      <c r="L773" s="236" t="inlineStr">
        <is>
          <t>按需</t>
        </is>
      </c>
    </row>
    <row r="774" ht="24" customHeight="1">
      <c r="A774" s="655" t="inlineStr">
        <is>
          <t>序号10</t>
        </is>
      </c>
      <c r="B774" s="264" t="inlineStr">
        <is>
          <t>48</t>
        </is>
      </c>
      <c r="C774" s="83" t="inlineStr">
        <is>
          <t>6</t>
        </is>
      </c>
      <c r="D774" s="87" t="inlineStr">
        <is>
          <t>元婴飞仙果*20，境界丹*20</t>
        </is>
      </c>
      <c r="E774" s="129" t="n"/>
      <c r="F774" s="129" t="n"/>
      <c r="G774" s="129" t="n"/>
      <c r="H774" s="129" t="n"/>
      <c r="I774" s="129" t="n"/>
      <c r="J774" s="129" t="n"/>
      <c r="K774" s="130" t="n"/>
      <c r="L774" s="236" t="inlineStr">
        <is>
          <t>无视</t>
        </is>
      </c>
    </row>
    <row r="775" ht="24" customHeight="1">
      <c r="A775" s="1740" t="inlineStr">
        <is>
          <t>序号11</t>
        </is>
      </c>
      <c r="B775" s="264" t="inlineStr">
        <is>
          <t>12</t>
        </is>
      </c>
      <c r="C775" s="83" t="inlineStr">
        <is>
          <t>6</t>
        </is>
      </c>
      <c r="D775" s="86" t="inlineStr">
        <is>
          <t>侠士周伯通碎片*3，侠士修身录*3</t>
        </is>
      </c>
      <c r="E775" s="129" t="n"/>
      <c r="F775" s="129" t="n"/>
      <c r="G775" s="129" t="n"/>
      <c r="H775" s="129" t="n"/>
      <c r="I775" s="129" t="n"/>
      <c r="J775" s="129" t="n"/>
      <c r="K775" s="130" t="n"/>
      <c r="L775" s="236" t="inlineStr">
        <is>
          <t>按需</t>
        </is>
      </c>
    </row>
    <row r="776" ht="24" customHeight="1">
      <c r="A776" s="1740" t="inlineStr">
        <is>
          <t>序号12</t>
        </is>
      </c>
      <c r="B776" s="264" t="inlineStr">
        <is>
          <t>88</t>
        </is>
      </c>
      <c r="C776" s="83" t="inlineStr">
        <is>
          <t>6</t>
        </is>
      </c>
      <c r="D776" s="871" t="inlineStr">
        <is>
          <t>神将李白碎片*15，神将沙漏*20</t>
        </is>
      </c>
      <c r="E776" s="129" t="n"/>
      <c r="F776" s="129" t="n"/>
      <c r="G776" s="129" t="n"/>
      <c r="H776" s="129" t="n"/>
      <c r="I776" s="129" t="n"/>
      <c r="J776" s="129" t="n"/>
      <c r="K776" s="130" t="n"/>
      <c r="L776" s="236" t="inlineStr">
        <is>
          <t>无视</t>
        </is>
      </c>
    </row>
    <row r="777" ht="24" customHeight="1">
      <c r="A777" s="1740" t="inlineStr">
        <is>
          <t>序号13</t>
        </is>
      </c>
      <c r="B777" s="264" t="inlineStr">
        <is>
          <t>88</t>
        </is>
      </c>
      <c r="C777" s="83" t="inlineStr">
        <is>
          <t>6</t>
        </is>
      </c>
      <c r="D777" s="86" t="inlineStr">
        <is>
          <t>佣兵无崖子碎片*16，佣兵天赋丹*20</t>
        </is>
      </c>
      <c r="E777" s="129" t="n"/>
      <c r="F777" s="129" t="n"/>
      <c r="G777" s="129" t="n"/>
      <c r="H777" s="129" t="n"/>
      <c r="I777" s="129" t="n"/>
      <c r="J777" s="129" t="n"/>
      <c r="K777" s="130" t="n"/>
      <c r="L777" s="236" t="inlineStr">
        <is>
          <t>按需</t>
        </is>
      </c>
    </row>
    <row r="778" ht="24" customHeight="1">
      <c r="A778" s="1740" t="inlineStr">
        <is>
          <t>序号14</t>
        </is>
      </c>
      <c r="B778" s="264" t="inlineStr">
        <is>
          <t>88</t>
        </is>
      </c>
      <c r="C778" s="83" t="inlineStr">
        <is>
          <t>6</t>
        </is>
      </c>
      <c r="D778" s="86" t="inlineStr">
        <is>
          <t>佣兵八神鹅碎片*16，佣兵天赋丹*20</t>
        </is>
      </c>
      <c r="E778" s="129" t="n"/>
      <c r="F778" s="129" t="n"/>
      <c r="G778" s="129" t="n"/>
      <c r="H778" s="129" t="n"/>
      <c r="I778" s="129" t="n"/>
      <c r="J778" s="129" t="n"/>
      <c r="K778" s="130" t="n"/>
      <c r="L778" s="236" t="inlineStr">
        <is>
          <t>按需</t>
        </is>
      </c>
    </row>
    <row r="779" ht="24" customHeight="1">
      <c r="A779" s="1740" t="inlineStr">
        <is>
          <t>序号15</t>
        </is>
      </c>
      <c r="B779" s="264" t="inlineStr">
        <is>
          <t>88</t>
        </is>
      </c>
      <c r="C779" s="83" t="inlineStr">
        <is>
          <t>6</t>
        </is>
      </c>
      <c r="D779" s="86" t="inlineStr">
        <is>
          <t>佣兵草薙鹅碎片*16，佣兵天赋丹*20</t>
        </is>
      </c>
      <c r="E779" s="129" t="n"/>
      <c r="F779" s="129" t="n"/>
      <c r="G779" s="129" t="n"/>
      <c r="H779" s="129" t="n"/>
      <c r="I779" s="129" t="n"/>
      <c r="J779" s="129" t="n"/>
      <c r="K779" s="130" t="n"/>
      <c r="L779" s="236" t="inlineStr">
        <is>
          <t>按需</t>
        </is>
      </c>
    </row>
    <row r="780" ht="24" customHeight="1">
      <c r="A780" s="1740" t="inlineStr">
        <is>
          <t>序号16</t>
        </is>
      </c>
      <c r="B780" s="264" t="inlineStr">
        <is>
          <t>88</t>
        </is>
      </c>
      <c r="C780" s="83" t="inlineStr">
        <is>
          <t>6</t>
        </is>
      </c>
      <c r="D780" s="86" t="inlineStr">
        <is>
          <t>佣兵鹅斯拉碎片*16，佣兵天赋丹*20</t>
        </is>
      </c>
      <c r="E780" s="129" t="n"/>
      <c r="F780" s="129" t="n"/>
      <c r="G780" s="129" t="n"/>
      <c r="H780" s="129" t="n"/>
      <c r="I780" s="129" t="n"/>
      <c r="J780" s="129" t="n"/>
      <c r="K780" s="130" t="n"/>
      <c r="L780" s="236" t="inlineStr">
        <is>
          <t>按需</t>
        </is>
      </c>
    </row>
    <row r="781" ht="24" customHeight="1">
      <c r="A781" s="1740" t="inlineStr">
        <is>
          <t>序号17</t>
        </is>
      </c>
      <c r="B781" s="264" t="inlineStr">
        <is>
          <t>88</t>
        </is>
      </c>
      <c r="C781" s="83" t="inlineStr">
        <is>
          <t>6</t>
        </is>
      </c>
      <c r="D781" s="86" t="inlineStr">
        <is>
          <t>佣兵赵云碎片*16，佣兵天赋丹*20</t>
        </is>
      </c>
      <c r="E781" s="129" t="n"/>
      <c r="F781" s="129" t="n"/>
      <c r="G781" s="129" t="n"/>
      <c r="H781" s="129" t="n"/>
      <c r="I781" s="129" t="n"/>
      <c r="J781" s="129" t="n"/>
      <c r="K781" s="130" t="n"/>
      <c r="L781" s="236" t="inlineStr">
        <is>
          <t>按需</t>
        </is>
      </c>
    </row>
    <row r="782" ht="24" customHeight="1">
      <c r="A782" s="1740" t="inlineStr">
        <is>
          <t>序号18</t>
        </is>
      </c>
      <c r="B782" s="264" t="inlineStr">
        <is>
          <t>23</t>
        </is>
      </c>
      <c r="C782" s="83" t="inlineStr">
        <is>
          <t>6</t>
        </is>
      </c>
      <c r="D782" s="86" t="inlineStr">
        <is>
          <t>侠士林朝英碎片*2，侠士梅超风碎片*1，侠士修身录*2</t>
        </is>
      </c>
      <c r="E782" s="129" t="n"/>
      <c r="F782" s="129" t="n"/>
      <c r="G782" s="129" t="n"/>
      <c r="H782" s="129" t="n"/>
      <c r="I782" s="129" t="n"/>
      <c r="J782" s="129" t="n"/>
      <c r="K782" s="130" t="n"/>
      <c r="L782" s="236" t="inlineStr">
        <is>
          <t>按需</t>
        </is>
      </c>
    </row>
    <row r="783" ht="24" customHeight="1">
      <c r="A783" s="655" t="inlineStr">
        <is>
          <t>序号19</t>
        </is>
      </c>
      <c r="B783" s="264" t="inlineStr">
        <is>
          <t>12</t>
        </is>
      </c>
      <c r="C783" s="83" t="inlineStr">
        <is>
          <t>6</t>
        </is>
      </c>
      <c r="D783" s="86" t="inlineStr">
        <is>
          <t>侠士郭襄碎片*3，侠士手记*3</t>
        </is>
      </c>
      <c r="E783" s="129" t="n"/>
      <c r="F783" s="129" t="n"/>
      <c r="G783" s="129" t="n"/>
      <c r="H783" s="129" t="n"/>
      <c r="I783" s="129" t="n"/>
      <c r="J783" s="129" t="n"/>
      <c r="K783" s="130" t="n"/>
      <c r="L783" s="236" t="inlineStr">
        <is>
          <t>按需</t>
        </is>
      </c>
    </row>
    <row r="784" ht="24" customHeight="1">
      <c r="A784" s="1738" t="inlineStr">
        <is>
          <t>序号20</t>
        </is>
      </c>
      <c r="B784" s="699" t="inlineStr">
        <is>
          <t>66</t>
        </is>
      </c>
      <c r="C784" s="90" t="inlineStr">
        <is>
          <t>6</t>
        </is>
      </c>
      <c r="D784" s="139" t="inlineStr">
        <is>
          <t>佣兵我爱鹅碎片*9，佣兵天赋丹*12</t>
        </is>
      </c>
      <c r="E784" s="135" t="n"/>
      <c r="F784" s="135" t="n"/>
      <c r="G784" s="135" t="n"/>
      <c r="H784" s="135" t="n"/>
      <c r="I784" s="135" t="n"/>
      <c r="J784" s="135" t="n"/>
      <c r="K784" s="136" t="n"/>
      <c r="L784" s="290" t="inlineStr">
        <is>
          <t>按需</t>
        </is>
      </c>
    </row>
    <row r="785" ht="24" customHeight="1">
      <c r="A785" s="1739" t="inlineStr">
        <is>
          <t>废弃原因：25年7月17日后小丑魔盒有些许调整</t>
        </is>
      </c>
      <c r="B785" s="59" t="n"/>
      <c r="C785" s="59" t="n"/>
      <c r="D785" s="59" t="n"/>
      <c r="E785" s="59" t="n"/>
      <c r="F785" s="59" t="n"/>
      <c r="G785" s="59" t="n"/>
      <c r="H785" s="59" t="n"/>
      <c r="I785" s="59" t="n"/>
      <c r="J785" s="59" t="n"/>
      <c r="K785" s="59" t="n"/>
      <c r="L785" s="303" t="n"/>
    </row>
    <row r="786" ht="24" customHeight="1">
      <c r="A786" s="95" t="inlineStr">
        <is>
          <t>小丑魔盒</t>
        </is>
      </c>
      <c r="B786" s="230" t="inlineStr">
        <is>
          <t>鹅币</t>
        </is>
      </c>
      <c r="C786" s="248" t="inlineStr">
        <is>
          <t>每日限购</t>
        </is>
      </c>
      <c r="D786" s="202" t="inlineStr">
        <is>
          <t>内含（每日随机3种，刷新100斗豆/次，每日限36次，第5/10次刷新分别送玄铁令/舆图*1）</t>
        </is>
      </c>
      <c r="E786" s="56" t="n"/>
      <c r="F786" s="56" t="n"/>
      <c r="G786" s="56" t="n"/>
      <c r="H786" s="56" t="n"/>
      <c r="I786" s="56" t="n"/>
      <c r="J786" s="56" t="n"/>
      <c r="K786" s="203" t="n"/>
      <c r="L786" s="1735" t="inlineStr">
        <is>
          <t>建议</t>
        </is>
      </c>
    </row>
    <row r="787" ht="24" customHeight="1">
      <c r="A787" s="304" t="inlineStr">
        <is>
          <t xml:space="preserve">序号 1 </t>
        </is>
      </c>
      <c r="B787" s="698" t="inlineStr">
        <is>
          <t>66</t>
        </is>
      </c>
      <c r="C787" s="340" t="inlineStr">
        <is>
          <t>6</t>
        </is>
      </c>
      <c r="D787" s="666" t="inlineStr">
        <is>
          <t>侠士手记*20，侠士修身录*20，重出江湖令*2，玄铁令*4</t>
        </is>
      </c>
      <c r="E787" s="158" t="n"/>
      <c r="F787" s="158" t="n"/>
      <c r="G787" s="158" t="n"/>
      <c r="H787" s="158" t="n"/>
      <c r="I787" s="158" t="n"/>
      <c r="J787" s="158" t="n"/>
      <c r="K787" s="320" t="n"/>
      <c r="L787" s="63" t="inlineStr">
        <is>
          <t>无视</t>
        </is>
      </c>
    </row>
    <row r="788" ht="24" customHeight="1">
      <c r="A788" s="1740" t="inlineStr">
        <is>
          <t xml:space="preserve">序号 2 </t>
        </is>
      </c>
      <c r="B788" s="264" t="inlineStr">
        <is>
          <t>55</t>
        </is>
      </c>
      <c r="C788" s="83" t="inlineStr">
        <is>
          <t>6</t>
        </is>
      </c>
      <c r="D788" s="87" t="inlineStr">
        <is>
          <t>悟性丹*40，阅历羊皮卷*20，佣兵天赋丹*20，还童卷轴*5，还童天书*2</t>
        </is>
      </c>
      <c r="E788" s="129" t="n"/>
      <c r="F788" s="129" t="n"/>
      <c r="G788" s="129" t="n"/>
      <c r="H788" s="129" t="n"/>
      <c r="I788" s="129" t="n"/>
      <c r="J788" s="129" t="n"/>
      <c r="K788" s="130" t="n"/>
      <c r="L788" s="236" t="inlineStr">
        <is>
          <t>无视</t>
        </is>
      </c>
    </row>
    <row r="789" ht="24" customHeight="1">
      <c r="A789" s="1740" t="inlineStr">
        <is>
          <t xml:space="preserve">序号 3 </t>
        </is>
      </c>
      <c r="B789" s="264" t="inlineStr">
        <is>
          <t>55</t>
        </is>
      </c>
      <c r="C789" s="83" t="inlineStr">
        <is>
          <t>6</t>
        </is>
      </c>
      <c r="D789" s="871" t="inlineStr">
        <is>
          <t>Ⅴ级万能碎片*2，熔炼乌金*10</t>
        </is>
      </c>
      <c r="E789" s="129" t="n"/>
      <c r="F789" s="129" t="n"/>
      <c r="G789" s="129" t="n"/>
      <c r="H789" s="129" t="n"/>
      <c r="I789" s="129" t="n"/>
      <c r="J789" s="129" t="n"/>
      <c r="K789" s="130" t="n"/>
      <c r="L789" s="236" t="inlineStr">
        <is>
          <t>无视</t>
        </is>
      </c>
    </row>
    <row r="790" ht="24" customHeight="1">
      <c r="A790" s="1740" t="inlineStr">
        <is>
          <t xml:space="preserve">序号 4 </t>
        </is>
      </c>
      <c r="B790" s="264" t="inlineStr">
        <is>
          <t>15</t>
        </is>
      </c>
      <c r="C790" s="83" t="inlineStr">
        <is>
          <t>6</t>
        </is>
      </c>
      <c r="D790" s="86" t="inlineStr">
        <is>
          <t>侠士李光弼碎片*5，侠士杜十三碎片*5，侠士手记*2</t>
        </is>
      </c>
      <c r="E790" s="129" t="n"/>
      <c r="F790" s="129" t="n"/>
      <c r="G790" s="129" t="n"/>
      <c r="H790" s="129" t="n"/>
      <c r="I790" s="129" t="n"/>
      <c r="J790" s="129" t="n"/>
      <c r="K790" s="130" t="n"/>
      <c r="L790" s="236" t="inlineStr">
        <is>
          <t>按需</t>
        </is>
      </c>
    </row>
    <row r="791" ht="24" customHeight="1">
      <c r="A791" s="1740" t="inlineStr">
        <is>
          <t xml:space="preserve">序号 5 </t>
        </is>
      </c>
      <c r="B791" s="264" t="inlineStr">
        <is>
          <t>88</t>
        </is>
      </c>
      <c r="C791" s="83" t="inlineStr">
        <is>
          <t>6</t>
        </is>
      </c>
      <c r="D791" s="86" t="inlineStr">
        <is>
          <t>神将项羽碎片*24，神将沙漏*5</t>
        </is>
      </c>
      <c r="E791" s="129" t="n"/>
      <c r="F791" s="129" t="n"/>
      <c r="G791" s="129" t="n"/>
      <c r="H791" s="129" t="n"/>
      <c r="I791" s="129" t="n"/>
      <c r="J791" s="129" t="n"/>
      <c r="K791" s="130" t="n"/>
      <c r="L791" s="236" t="inlineStr">
        <is>
          <t>按需</t>
        </is>
      </c>
    </row>
    <row r="792" ht="24" customHeight="1">
      <c r="A792" s="1740" t="inlineStr">
        <is>
          <t xml:space="preserve">序号 6 </t>
        </is>
      </c>
      <c r="B792" s="264" t="inlineStr">
        <is>
          <t>77</t>
        </is>
      </c>
      <c r="C792" s="83" t="inlineStr">
        <is>
          <t>6</t>
        </is>
      </c>
      <c r="D792" s="86" t="inlineStr">
        <is>
          <t>神将武则天碎片*21，神将沙漏*10</t>
        </is>
      </c>
      <c r="E792" s="129" t="n"/>
      <c r="F792" s="129" t="n"/>
      <c r="G792" s="129" t="n"/>
      <c r="H792" s="129" t="n"/>
      <c r="I792" s="129" t="n"/>
      <c r="J792" s="129" t="n"/>
      <c r="K792" s="130" t="n"/>
      <c r="L792" s="236" t="inlineStr">
        <is>
          <t>按需</t>
        </is>
      </c>
    </row>
    <row r="793" ht="24" customHeight="1">
      <c r="A793" s="1740" t="inlineStr">
        <is>
          <t xml:space="preserve">序号 7 </t>
        </is>
      </c>
      <c r="B793" s="264" t="inlineStr">
        <is>
          <t>12</t>
        </is>
      </c>
      <c r="C793" s="83" t="inlineStr">
        <is>
          <t>6</t>
        </is>
      </c>
      <c r="D793" s="86" t="inlineStr">
        <is>
          <t>侠士郭襄碎片*3，侠士手记*3</t>
        </is>
      </c>
      <c r="E793" s="129" t="n"/>
      <c r="F793" s="129" t="n"/>
      <c r="G793" s="129" t="n"/>
      <c r="H793" s="129" t="n"/>
      <c r="I793" s="129" t="n"/>
      <c r="J793" s="129" t="n"/>
      <c r="K793" s="130" t="n"/>
      <c r="L793" s="236" t="inlineStr">
        <is>
          <t>按需</t>
        </is>
      </c>
    </row>
    <row r="794" ht="24" customHeight="1">
      <c r="A794" s="1740" t="inlineStr">
        <is>
          <t xml:space="preserve">序号 8 </t>
        </is>
      </c>
      <c r="B794" s="264" t="inlineStr">
        <is>
          <t>10</t>
        </is>
      </c>
      <c r="C794" s="83" t="inlineStr">
        <is>
          <t>6</t>
        </is>
      </c>
      <c r="D794" s="86" t="inlineStr">
        <is>
          <t>侠士行者鹅碎片*2，侠士手记*2</t>
        </is>
      </c>
      <c r="E794" s="129" t="n"/>
      <c r="F794" s="129" t="n"/>
      <c r="G794" s="129" t="n"/>
      <c r="H794" s="129" t="n"/>
      <c r="I794" s="129" t="n"/>
      <c r="J794" s="129" t="n"/>
      <c r="K794" s="130" t="n"/>
      <c r="L794" s="236" t="inlineStr">
        <is>
          <t>按需</t>
        </is>
      </c>
    </row>
    <row r="795" ht="24" customHeight="1">
      <c r="A795" s="1740" t="inlineStr">
        <is>
          <t xml:space="preserve">序号 9 </t>
        </is>
      </c>
      <c r="B795" s="264" t="inlineStr">
        <is>
          <t>18</t>
        </is>
      </c>
      <c r="C795" s="83" t="inlineStr">
        <is>
          <t>6</t>
        </is>
      </c>
      <c r="D795" s="86" t="inlineStr">
        <is>
          <t>重出江湖令*3，侠士手记*3</t>
        </is>
      </c>
      <c r="E795" s="129" t="n"/>
      <c r="F795" s="129" t="n"/>
      <c r="G795" s="129" t="n"/>
      <c r="H795" s="129" t="n"/>
      <c r="I795" s="129" t="n"/>
      <c r="J795" s="129" t="n"/>
      <c r="K795" s="130" t="n"/>
      <c r="L795" s="236" t="inlineStr">
        <is>
          <t>按需</t>
        </is>
      </c>
    </row>
    <row r="796" ht="24" customHeight="1">
      <c r="A796" s="655" t="inlineStr">
        <is>
          <t>序号10</t>
        </is>
      </c>
      <c r="B796" s="264" t="inlineStr">
        <is>
          <t>48</t>
        </is>
      </c>
      <c r="C796" s="83" t="inlineStr">
        <is>
          <t>6</t>
        </is>
      </c>
      <c r="D796" s="87" t="inlineStr">
        <is>
          <t>元婴飞仙果*20，境界丹*20</t>
        </is>
      </c>
      <c r="E796" s="129" t="n"/>
      <c r="F796" s="129" t="n"/>
      <c r="G796" s="129" t="n"/>
      <c r="H796" s="129" t="n"/>
      <c r="I796" s="129" t="n"/>
      <c r="J796" s="129" t="n"/>
      <c r="K796" s="130" t="n"/>
      <c r="L796" s="236" t="inlineStr">
        <is>
          <t>无视</t>
        </is>
      </c>
    </row>
    <row r="797" ht="24" customHeight="1">
      <c r="A797" s="1740" t="inlineStr">
        <is>
          <t>序号11</t>
        </is>
      </c>
      <c r="B797" s="264" t="inlineStr">
        <is>
          <t>12</t>
        </is>
      </c>
      <c r="C797" s="83" t="inlineStr">
        <is>
          <t>6</t>
        </is>
      </c>
      <c r="D797" s="86" t="inlineStr">
        <is>
          <t>侠士周芷若碎片*3，侠士修身录*3</t>
        </is>
      </c>
      <c r="E797" s="129" t="n"/>
      <c r="F797" s="129" t="n"/>
      <c r="G797" s="129" t="n"/>
      <c r="H797" s="129" t="n"/>
      <c r="I797" s="129" t="n"/>
      <c r="J797" s="129" t="n"/>
      <c r="K797" s="130" t="n"/>
      <c r="L797" s="236" t="inlineStr">
        <is>
          <t>按需</t>
        </is>
      </c>
    </row>
    <row r="798" ht="24" customHeight="1">
      <c r="A798" s="1740" t="inlineStr">
        <is>
          <t>序号12</t>
        </is>
      </c>
      <c r="B798" s="264" t="inlineStr">
        <is>
          <t>88</t>
        </is>
      </c>
      <c r="C798" s="83" t="inlineStr">
        <is>
          <t>6</t>
        </is>
      </c>
      <c r="D798" s="871" t="inlineStr">
        <is>
          <t>神将李白碎片*15，神将沙漏*20</t>
        </is>
      </c>
      <c r="E798" s="129" t="n"/>
      <c r="F798" s="129" t="n"/>
      <c r="G798" s="129" t="n"/>
      <c r="H798" s="129" t="n"/>
      <c r="I798" s="129" t="n"/>
      <c r="J798" s="129" t="n"/>
      <c r="K798" s="130" t="n"/>
      <c r="L798" s="236" t="inlineStr">
        <is>
          <t>无视</t>
        </is>
      </c>
    </row>
    <row r="799" ht="24" customHeight="1">
      <c r="A799" s="1740" t="inlineStr">
        <is>
          <t>序号13</t>
        </is>
      </c>
      <c r="B799" s="264" t="inlineStr">
        <is>
          <t>88</t>
        </is>
      </c>
      <c r="C799" s="83" t="inlineStr">
        <is>
          <t>6</t>
        </is>
      </c>
      <c r="D799" s="86" t="inlineStr">
        <is>
          <t>佣兵无崖子碎片*16，佣兵天赋丹*20</t>
        </is>
      </c>
      <c r="E799" s="129" t="n"/>
      <c r="F799" s="129" t="n"/>
      <c r="G799" s="129" t="n"/>
      <c r="H799" s="129" t="n"/>
      <c r="I799" s="129" t="n"/>
      <c r="J799" s="129" t="n"/>
      <c r="K799" s="130" t="n"/>
      <c r="L799" s="236" t="inlineStr">
        <is>
          <t>按需</t>
        </is>
      </c>
    </row>
    <row r="800" ht="24" customHeight="1">
      <c r="A800" s="1740" t="inlineStr">
        <is>
          <t>序号14</t>
        </is>
      </c>
      <c r="B800" s="264" t="inlineStr">
        <is>
          <t>88</t>
        </is>
      </c>
      <c r="C800" s="83" t="inlineStr">
        <is>
          <t>6</t>
        </is>
      </c>
      <c r="D800" s="86" t="inlineStr">
        <is>
          <t>佣兵八神鹅碎片*16，佣兵天赋丹*20</t>
        </is>
      </c>
      <c r="E800" s="129" t="n"/>
      <c r="F800" s="129" t="n"/>
      <c r="G800" s="129" t="n"/>
      <c r="H800" s="129" t="n"/>
      <c r="I800" s="129" t="n"/>
      <c r="J800" s="129" t="n"/>
      <c r="K800" s="130" t="n"/>
      <c r="L800" s="236" t="inlineStr">
        <is>
          <t>按需</t>
        </is>
      </c>
    </row>
    <row r="801" ht="24" customHeight="1">
      <c r="A801" s="1740" t="inlineStr">
        <is>
          <t>序号15</t>
        </is>
      </c>
      <c r="B801" s="264" t="inlineStr">
        <is>
          <t>88</t>
        </is>
      </c>
      <c r="C801" s="83" t="inlineStr">
        <is>
          <t>6</t>
        </is>
      </c>
      <c r="D801" s="86" t="inlineStr">
        <is>
          <t>佣兵草薙鹅碎片*16，佣兵天赋丹*20</t>
        </is>
      </c>
      <c r="E801" s="129" t="n"/>
      <c r="F801" s="129" t="n"/>
      <c r="G801" s="129" t="n"/>
      <c r="H801" s="129" t="n"/>
      <c r="I801" s="129" t="n"/>
      <c r="J801" s="129" t="n"/>
      <c r="K801" s="130" t="n"/>
      <c r="L801" s="236" t="inlineStr">
        <is>
          <t>按需</t>
        </is>
      </c>
    </row>
    <row r="802" ht="24" customHeight="1">
      <c r="A802" s="1740" t="inlineStr">
        <is>
          <t>序号16</t>
        </is>
      </c>
      <c r="B802" s="264" t="inlineStr">
        <is>
          <t>88</t>
        </is>
      </c>
      <c r="C802" s="83" t="inlineStr">
        <is>
          <t>6</t>
        </is>
      </c>
      <c r="D802" s="86" t="inlineStr">
        <is>
          <t>佣兵鹅斯拉碎片*16，佣兵天赋丹*20</t>
        </is>
      </c>
      <c r="E802" s="129" t="n"/>
      <c r="F802" s="129" t="n"/>
      <c r="G802" s="129" t="n"/>
      <c r="H802" s="129" t="n"/>
      <c r="I802" s="129" t="n"/>
      <c r="J802" s="129" t="n"/>
      <c r="K802" s="130" t="n"/>
      <c r="L802" s="236" t="inlineStr">
        <is>
          <t>按需</t>
        </is>
      </c>
    </row>
    <row r="803" ht="24" customHeight="1">
      <c r="A803" s="1740" t="inlineStr">
        <is>
          <t>序号17</t>
        </is>
      </c>
      <c r="B803" s="264" t="inlineStr">
        <is>
          <t>88</t>
        </is>
      </c>
      <c r="C803" s="83" t="inlineStr">
        <is>
          <t>6</t>
        </is>
      </c>
      <c r="D803" s="86" t="inlineStr">
        <is>
          <t>佣兵赵云碎片*16，佣兵天赋丹*20</t>
        </is>
      </c>
      <c r="E803" s="129" t="n"/>
      <c r="F803" s="129" t="n"/>
      <c r="G803" s="129" t="n"/>
      <c r="H803" s="129" t="n"/>
      <c r="I803" s="129" t="n"/>
      <c r="J803" s="129" t="n"/>
      <c r="K803" s="130" t="n"/>
      <c r="L803" s="236" t="inlineStr">
        <is>
          <t>按需</t>
        </is>
      </c>
    </row>
    <row r="804" ht="24" customHeight="1">
      <c r="A804" s="1740" t="inlineStr">
        <is>
          <t>序号18</t>
        </is>
      </c>
      <c r="B804" s="264" t="inlineStr">
        <is>
          <t>23</t>
        </is>
      </c>
      <c r="C804" s="83" t="inlineStr">
        <is>
          <t>6</t>
        </is>
      </c>
      <c r="D804" s="86" t="inlineStr">
        <is>
          <t>侠士林朝英碎片*2，侠士梅超风碎片*1，侠士修身录*2</t>
        </is>
      </c>
      <c r="E804" s="129" t="n"/>
      <c r="F804" s="129" t="n"/>
      <c r="G804" s="129" t="n"/>
      <c r="H804" s="129" t="n"/>
      <c r="I804" s="129" t="n"/>
      <c r="J804" s="129" t="n"/>
      <c r="K804" s="130" t="n"/>
      <c r="L804" s="236" t="inlineStr">
        <is>
          <t>按需</t>
        </is>
      </c>
    </row>
    <row r="805" ht="24" customHeight="1">
      <c r="A805" s="655" t="inlineStr">
        <is>
          <t>序号19</t>
        </is>
      </c>
      <c r="B805" s="264" t="inlineStr">
        <is>
          <t>12</t>
        </is>
      </c>
      <c r="C805" s="83" t="inlineStr">
        <is>
          <t>6</t>
        </is>
      </c>
      <c r="D805" s="86" t="inlineStr">
        <is>
          <t>侠士周伯通碎片*3，侠士手记*3</t>
        </is>
      </c>
      <c r="E805" s="129" t="n"/>
      <c r="F805" s="129" t="n"/>
      <c r="G805" s="129" t="n"/>
      <c r="H805" s="129" t="n"/>
      <c r="I805" s="129" t="n"/>
      <c r="J805" s="129" t="n"/>
      <c r="K805" s="130" t="n"/>
      <c r="L805" s="236" t="inlineStr">
        <is>
          <t>按需</t>
        </is>
      </c>
    </row>
    <row r="806" ht="24" customHeight="1">
      <c r="A806" s="1738" t="inlineStr">
        <is>
          <t>序号20</t>
        </is>
      </c>
      <c r="B806" s="699" t="inlineStr">
        <is>
          <t>66</t>
        </is>
      </c>
      <c r="C806" s="90" t="inlineStr">
        <is>
          <t>6</t>
        </is>
      </c>
      <c r="D806" s="139" t="inlineStr">
        <is>
          <t>佣兵我爱鹅碎片*9，佣兵天赋丹*12</t>
        </is>
      </c>
      <c r="E806" s="135" t="n"/>
      <c r="F806" s="135" t="n"/>
      <c r="G806" s="135" t="n"/>
      <c r="H806" s="135" t="n"/>
      <c r="I806" s="135" t="n"/>
      <c r="J806" s="135" t="n"/>
      <c r="K806" s="136" t="n"/>
      <c r="L806" s="290" t="inlineStr">
        <is>
          <t>按需</t>
        </is>
      </c>
    </row>
    <row r="807" ht="24" customHeight="1">
      <c r="A807" s="1739" t="inlineStr">
        <is>
          <t>废弃原因：26年1月8日后小丑魔盒有较多调整</t>
        </is>
      </c>
      <c r="B807" s="59" t="n"/>
      <c r="C807" s="59" t="n"/>
      <c r="D807" s="59" t="n"/>
      <c r="E807" s="59" t="n"/>
      <c r="F807" s="59" t="n"/>
      <c r="G807" s="59" t="n"/>
      <c r="H807" s="59" t="n"/>
      <c r="I807" s="59" t="n"/>
      <c r="J807" s="59" t="n"/>
      <c r="K807" s="59" t="n"/>
      <c r="L807" s="303" t="n"/>
    </row>
    <row r="808" ht="24" customHeight="1">
      <c r="A808" s="95" t="inlineStr">
        <is>
          <t>小丑魔盒</t>
        </is>
      </c>
      <c r="B808" s="230" t="inlineStr">
        <is>
          <t>鹅币</t>
        </is>
      </c>
      <c r="C808" s="248" t="inlineStr">
        <is>
          <t>每日限购</t>
        </is>
      </c>
      <c r="D808" s="202" t="inlineStr">
        <is>
          <t>内含（每日随机3种，刷新100斗豆/次，每日限36次，第5/10次刷新分别送玄铁令/舆图*1）</t>
        </is>
      </c>
      <c r="E808" s="56" t="n"/>
      <c r="F808" s="56" t="n"/>
      <c r="G808" s="56" t="n"/>
      <c r="H808" s="56" t="n"/>
      <c r="I808" s="56" t="n"/>
      <c r="J808" s="56" t="n"/>
      <c r="K808" s="203" t="n"/>
      <c r="L808" s="1735" t="inlineStr">
        <is>
          <t>建议</t>
        </is>
      </c>
    </row>
    <row r="809" ht="24" customHeight="1">
      <c r="A809" s="304" t="inlineStr">
        <is>
          <t xml:space="preserve">序号 1 </t>
        </is>
      </c>
      <c r="B809" s="27" t="inlineStr">
        <is>
          <t>66</t>
        </is>
      </c>
      <c r="C809" s="33" t="inlineStr">
        <is>
          <t>6</t>
        </is>
      </c>
      <c r="D809" s="383" t="inlineStr">
        <is>
          <t>侠士洪七公碎片*15，侠士手记*15，侠士修身录*5</t>
        </is>
      </c>
      <c r="E809" s="123" t="n"/>
      <c r="F809" s="123" t="n"/>
      <c r="G809" s="123" t="n"/>
      <c r="H809" s="123" t="n"/>
      <c r="I809" s="123" t="n"/>
      <c r="J809" s="123" t="n"/>
      <c r="K809" s="124" t="n"/>
      <c r="L809" s="63" t="inlineStr">
        <is>
          <t>无视</t>
        </is>
      </c>
    </row>
    <row r="810" ht="24" customHeight="1">
      <c r="A810" s="1740" t="inlineStr">
        <is>
          <t xml:space="preserve">序号 2 </t>
        </is>
      </c>
      <c r="B810" s="34" t="inlineStr">
        <is>
          <t>80</t>
        </is>
      </c>
      <c r="C810" s="35" t="inlineStr">
        <is>
          <t>6</t>
        </is>
      </c>
      <c r="D810" s="384" t="inlineStr">
        <is>
          <t>侠士张无忌碎片*12，侠士手记*15，侠士修身录*5</t>
        </is>
      </c>
      <c r="E810" s="129" t="n"/>
      <c r="F810" s="129" t="n"/>
      <c r="G810" s="129" t="n"/>
      <c r="H810" s="129" t="n"/>
      <c r="I810" s="129" t="n"/>
      <c r="J810" s="129" t="n"/>
      <c r="K810" s="130" t="n"/>
      <c r="L810" s="236" t="inlineStr">
        <is>
          <t>无视</t>
        </is>
      </c>
    </row>
    <row r="811" ht="24" customHeight="1">
      <c r="A811" s="1740" t="inlineStr">
        <is>
          <t xml:space="preserve">序号 3 </t>
        </is>
      </c>
      <c r="B811" s="34" t="inlineStr">
        <is>
          <t>80</t>
        </is>
      </c>
      <c r="C811" s="35" t="inlineStr">
        <is>
          <t>6</t>
        </is>
      </c>
      <c r="D811" s="384" t="inlineStr">
        <is>
          <t>侠士张三丰碎片*12，侠士手记*15，侠士修身录*5</t>
        </is>
      </c>
      <c r="E811" s="129" t="n"/>
      <c r="F811" s="129" t="n"/>
      <c r="G811" s="129" t="n"/>
      <c r="H811" s="129" t="n"/>
      <c r="I811" s="129" t="n"/>
      <c r="J811" s="129" t="n"/>
      <c r="K811" s="130" t="n"/>
      <c r="L811" s="236" t="inlineStr">
        <is>
          <t>无视</t>
        </is>
      </c>
    </row>
    <row r="812" ht="24" customHeight="1">
      <c r="A812" s="1740" t="inlineStr">
        <is>
          <t xml:space="preserve">序号 4 </t>
        </is>
      </c>
      <c r="B812" s="34" t="inlineStr">
        <is>
          <t>15</t>
        </is>
      </c>
      <c r="C812" s="35" t="inlineStr">
        <is>
          <t>6</t>
        </is>
      </c>
      <c r="D812" s="384" t="inlineStr">
        <is>
          <t>侠士李光弼碎片*5，侠士杜十三碎片*5，侠士手记*2</t>
        </is>
      </c>
      <c r="E812" s="129" t="n"/>
      <c r="F812" s="129" t="n"/>
      <c r="G812" s="129" t="n"/>
      <c r="H812" s="129" t="n"/>
      <c r="I812" s="129" t="n"/>
      <c r="J812" s="129" t="n"/>
      <c r="K812" s="130" t="n"/>
      <c r="L812" s="236" t="inlineStr">
        <is>
          <t>按需</t>
        </is>
      </c>
    </row>
    <row r="813" ht="24" customHeight="1">
      <c r="A813" s="1740" t="inlineStr">
        <is>
          <t xml:space="preserve">序号 5 </t>
        </is>
      </c>
      <c r="B813" s="34" t="inlineStr">
        <is>
          <t>50</t>
        </is>
      </c>
      <c r="C813" s="35" t="inlineStr">
        <is>
          <t>6</t>
        </is>
      </c>
      <c r="D813" s="384" t="inlineStr">
        <is>
          <t>神将刘邦碎片*12，神将沙漏*8</t>
        </is>
      </c>
      <c r="E813" s="129" t="n"/>
      <c r="F813" s="129" t="n"/>
      <c r="G813" s="129" t="n"/>
      <c r="H813" s="129" t="n"/>
      <c r="I813" s="129" t="n"/>
      <c r="J813" s="129" t="n"/>
      <c r="K813" s="130" t="n"/>
      <c r="L813" s="236" t="inlineStr">
        <is>
          <t>按需</t>
        </is>
      </c>
    </row>
    <row r="814" ht="24" customHeight="1">
      <c r="A814" s="1740" t="inlineStr">
        <is>
          <t xml:space="preserve">序号 6 </t>
        </is>
      </c>
      <c r="B814" s="34" t="inlineStr">
        <is>
          <t>50</t>
        </is>
      </c>
      <c r="C814" s="35" t="inlineStr">
        <is>
          <t>6</t>
        </is>
      </c>
      <c r="D814" s="384" t="inlineStr">
        <is>
          <t>神将杨玉环碎片*12，神将沙漏*8</t>
        </is>
      </c>
      <c r="E814" s="129" t="n"/>
      <c r="F814" s="129" t="n"/>
      <c r="G814" s="129" t="n"/>
      <c r="H814" s="129" t="n"/>
      <c r="I814" s="129" t="n"/>
      <c r="J814" s="129" t="n"/>
      <c r="K814" s="130" t="n"/>
      <c r="L814" s="236" t="inlineStr">
        <is>
          <t>按需</t>
        </is>
      </c>
    </row>
    <row r="815" ht="24" customHeight="1">
      <c r="A815" s="1740" t="inlineStr">
        <is>
          <t xml:space="preserve">序号 7 </t>
        </is>
      </c>
      <c r="B815" s="34" t="inlineStr">
        <is>
          <t>12</t>
        </is>
      </c>
      <c r="C815" s="35" t="inlineStr">
        <is>
          <t>6</t>
        </is>
      </c>
      <c r="D815" s="384" t="inlineStr">
        <is>
          <t>侠士郭襄碎片*3，侠士手记*3</t>
        </is>
      </c>
      <c r="E815" s="129" t="n"/>
      <c r="F815" s="129" t="n"/>
      <c r="G815" s="129" t="n"/>
      <c r="H815" s="129" t="n"/>
      <c r="I815" s="129" t="n"/>
      <c r="J815" s="129" t="n"/>
      <c r="K815" s="130" t="n"/>
      <c r="L815" s="236" t="inlineStr">
        <is>
          <t>按需</t>
        </is>
      </c>
    </row>
    <row r="816" ht="24" customHeight="1">
      <c r="A816" s="1740" t="inlineStr">
        <is>
          <t xml:space="preserve">序号 8 </t>
        </is>
      </c>
      <c r="B816" s="34" t="inlineStr">
        <is>
          <t>50</t>
        </is>
      </c>
      <c r="C816" s="35" t="inlineStr">
        <is>
          <t>6</t>
        </is>
      </c>
      <c r="D816" s="384" t="inlineStr">
        <is>
          <t>侠士行者鹅碎片*10，侠士手记*10</t>
        </is>
      </c>
      <c r="E816" s="129" t="n"/>
      <c r="F816" s="129" t="n"/>
      <c r="G816" s="129" t="n"/>
      <c r="H816" s="129" t="n"/>
      <c r="I816" s="129" t="n"/>
      <c r="J816" s="129" t="n"/>
      <c r="K816" s="130" t="n"/>
      <c r="L816" s="236" t="inlineStr">
        <is>
          <t>按需</t>
        </is>
      </c>
    </row>
    <row r="817" ht="24" customHeight="1">
      <c r="A817" s="1740" t="inlineStr">
        <is>
          <t xml:space="preserve">序号 9 </t>
        </is>
      </c>
      <c r="B817" s="34" t="inlineStr">
        <is>
          <t>18</t>
        </is>
      </c>
      <c r="C817" s="35" t="inlineStr">
        <is>
          <t>6</t>
        </is>
      </c>
      <c r="D817" s="384" t="inlineStr">
        <is>
          <t>侠士周伯通碎片*3，侠士手记*3，重出江湖令*1</t>
        </is>
      </c>
      <c r="E817" s="129" t="n"/>
      <c r="F817" s="129" t="n"/>
      <c r="G817" s="129" t="n"/>
      <c r="H817" s="129" t="n"/>
      <c r="I817" s="129" t="n"/>
      <c r="J817" s="129" t="n"/>
      <c r="K817" s="130" t="n"/>
      <c r="L817" s="236" t="inlineStr">
        <is>
          <t>按需</t>
        </is>
      </c>
    </row>
    <row r="818" ht="24" customHeight="1">
      <c r="A818" s="655" t="inlineStr">
        <is>
          <t>序号10</t>
        </is>
      </c>
      <c r="B818" s="34" t="inlineStr">
        <is>
          <t>30</t>
        </is>
      </c>
      <c r="C818" s="35" t="inlineStr">
        <is>
          <t>6</t>
        </is>
      </c>
      <c r="D818" s="384" t="inlineStr">
        <is>
          <t>侠士杨过碎片*8，侠士修身录*6</t>
        </is>
      </c>
      <c r="E818" s="129" t="n"/>
      <c r="F818" s="129" t="n"/>
      <c r="G818" s="129" t="n"/>
      <c r="H818" s="129" t="n"/>
      <c r="I818" s="129" t="n"/>
      <c r="J818" s="129" t="n"/>
      <c r="K818" s="130" t="n"/>
      <c r="L818" s="236" t="inlineStr">
        <is>
          <t>无视</t>
        </is>
      </c>
    </row>
    <row r="819" ht="24" customHeight="1">
      <c r="A819" s="1740" t="inlineStr">
        <is>
          <t>序号11</t>
        </is>
      </c>
      <c r="B819" s="34" t="inlineStr">
        <is>
          <t>12</t>
        </is>
      </c>
      <c r="C819" s="35" t="inlineStr">
        <is>
          <t>6</t>
        </is>
      </c>
      <c r="D819" s="384" t="inlineStr">
        <is>
          <t>侠士周芷若碎片*3，侠士修身录*3</t>
        </is>
      </c>
      <c r="E819" s="129" t="n"/>
      <c r="F819" s="129" t="n"/>
      <c r="G819" s="129" t="n"/>
      <c r="H819" s="129" t="n"/>
      <c r="I819" s="129" t="n"/>
      <c r="J819" s="129" t="n"/>
      <c r="K819" s="130" t="n"/>
      <c r="L819" s="236" t="inlineStr">
        <is>
          <t>按需</t>
        </is>
      </c>
    </row>
    <row r="820" ht="24" customHeight="1">
      <c r="A820" s="1740" t="inlineStr">
        <is>
          <t>序号12</t>
        </is>
      </c>
      <c r="B820" s="34" t="inlineStr">
        <is>
          <t>50</t>
        </is>
      </c>
      <c r="C820" s="35" t="inlineStr">
        <is>
          <t>6</t>
        </is>
      </c>
      <c r="D820" s="372" t="inlineStr">
        <is>
          <t>神将李白碎片*12，神将沙漏*8</t>
        </is>
      </c>
      <c r="E820" s="129" t="n"/>
      <c r="F820" s="129" t="n"/>
      <c r="G820" s="129" t="n"/>
      <c r="H820" s="129" t="n"/>
      <c r="I820" s="129" t="n"/>
      <c r="J820" s="129" t="n"/>
      <c r="K820" s="130" t="n"/>
      <c r="L820" s="236" t="inlineStr">
        <is>
          <t>无视</t>
        </is>
      </c>
    </row>
    <row r="821" ht="24" customHeight="1">
      <c r="A821" s="1740" t="inlineStr">
        <is>
          <t>序号13</t>
        </is>
      </c>
      <c r="B821" s="34" t="inlineStr">
        <is>
          <t>88</t>
        </is>
      </c>
      <c r="C821" s="35" t="inlineStr">
        <is>
          <t>6</t>
        </is>
      </c>
      <c r="D821" s="384" t="inlineStr">
        <is>
          <t>佣兵无崖子碎片*16，佣兵天赋丹*20</t>
        </is>
      </c>
      <c r="E821" s="129" t="n"/>
      <c r="F821" s="129" t="n"/>
      <c r="G821" s="129" t="n"/>
      <c r="H821" s="129" t="n"/>
      <c r="I821" s="129" t="n"/>
      <c r="J821" s="129" t="n"/>
      <c r="K821" s="130" t="n"/>
      <c r="L821" s="236" t="inlineStr">
        <is>
          <t>按需</t>
        </is>
      </c>
    </row>
    <row r="822" ht="24" customHeight="1">
      <c r="A822" s="1740" t="inlineStr">
        <is>
          <t>序号14</t>
        </is>
      </c>
      <c r="B822" s="34" t="inlineStr">
        <is>
          <t>88</t>
        </is>
      </c>
      <c r="C822" s="35" t="inlineStr">
        <is>
          <t>6</t>
        </is>
      </c>
      <c r="D822" s="384" t="inlineStr">
        <is>
          <t>佣兵八神鹅碎片*16，佣兵天赋丹*20</t>
        </is>
      </c>
      <c r="E822" s="129" t="n"/>
      <c r="F822" s="129" t="n"/>
      <c r="G822" s="129" t="n"/>
      <c r="H822" s="129" t="n"/>
      <c r="I822" s="129" t="n"/>
      <c r="J822" s="129" t="n"/>
      <c r="K822" s="130" t="n"/>
      <c r="L822" s="236" t="inlineStr">
        <is>
          <t>按需</t>
        </is>
      </c>
    </row>
    <row r="823" ht="24" customHeight="1">
      <c r="A823" s="1740" t="inlineStr">
        <is>
          <t>序号15</t>
        </is>
      </c>
      <c r="B823" s="34" t="inlineStr">
        <is>
          <t>88</t>
        </is>
      </c>
      <c r="C823" s="35" t="inlineStr">
        <is>
          <t>6</t>
        </is>
      </c>
      <c r="D823" s="384" t="inlineStr">
        <is>
          <t>佣兵草薙鹅碎片*16，佣兵天赋丹*20</t>
        </is>
      </c>
      <c r="E823" s="129" t="n"/>
      <c r="F823" s="129" t="n"/>
      <c r="G823" s="129" t="n"/>
      <c r="H823" s="129" t="n"/>
      <c r="I823" s="129" t="n"/>
      <c r="J823" s="129" t="n"/>
      <c r="K823" s="130" t="n"/>
      <c r="L823" s="236" t="inlineStr">
        <is>
          <t>按需</t>
        </is>
      </c>
    </row>
    <row r="824" ht="24" customHeight="1">
      <c r="A824" s="1740" t="inlineStr">
        <is>
          <t>序号16</t>
        </is>
      </c>
      <c r="B824" s="34" t="inlineStr">
        <is>
          <t>88</t>
        </is>
      </c>
      <c r="C824" s="35" t="inlineStr">
        <is>
          <t>6</t>
        </is>
      </c>
      <c r="D824" s="384" t="inlineStr">
        <is>
          <t>佣兵鹅斯拉碎片*16，佣兵天赋丹*20</t>
        </is>
      </c>
      <c r="E824" s="129" t="n"/>
      <c r="F824" s="129" t="n"/>
      <c r="G824" s="129" t="n"/>
      <c r="H824" s="129" t="n"/>
      <c r="I824" s="129" t="n"/>
      <c r="J824" s="129" t="n"/>
      <c r="K824" s="130" t="n"/>
      <c r="L824" s="236" t="inlineStr">
        <is>
          <t>按需</t>
        </is>
      </c>
    </row>
    <row r="825" ht="24" customHeight="1">
      <c r="A825" s="1740" t="inlineStr">
        <is>
          <t>序号17</t>
        </is>
      </c>
      <c r="B825" s="34" t="inlineStr">
        <is>
          <t>88</t>
        </is>
      </c>
      <c r="C825" s="35" t="inlineStr">
        <is>
          <t>6</t>
        </is>
      </c>
      <c r="D825" s="384" t="inlineStr">
        <is>
          <t>佣兵赵云碎片*16，佣兵天赋丹*20</t>
        </is>
      </c>
      <c r="E825" s="129" t="n"/>
      <c r="F825" s="129" t="n"/>
      <c r="G825" s="129" t="n"/>
      <c r="H825" s="129" t="n"/>
      <c r="I825" s="129" t="n"/>
      <c r="J825" s="129" t="n"/>
      <c r="K825" s="130" t="n"/>
      <c r="L825" s="236" t="inlineStr">
        <is>
          <t>按需</t>
        </is>
      </c>
    </row>
    <row r="826" ht="24" customHeight="1">
      <c r="A826" s="1740" t="inlineStr">
        <is>
          <t>序号18</t>
        </is>
      </c>
      <c r="B826" s="34" t="inlineStr">
        <is>
          <t>23</t>
        </is>
      </c>
      <c r="C826" s="35" t="inlineStr">
        <is>
          <t>6</t>
        </is>
      </c>
      <c r="D826" s="384" t="inlineStr">
        <is>
          <t>侠士林朝英碎片*2，侠士梅超风碎片*1，侠士修身录*2</t>
        </is>
      </c>
      <c r="E826" s="129" t="n"/>
      <c r="F826" s="129" t="n"/>
      <c r="G826" s="129" t="n"/>
      <c r="H826" s="129" t="n"/>
      <c r="I826" s="129" t="n"/>
      <c r="J826" s="129" t="n"/>
      <c r="K826" s="130" t="n"/>
      <c r="L826" s="236" t="inlineStr">
        <is>
          <t>按需</t>
        </is>
      </c>
    </row>
    <row r="827" ht="24" customHeight="1">
      <c r="A827" s="655" t="inlineStr">
        <is>
          <t>序号19</t>
        </is>
      </c>
      <c r="B827" s="34" t="inlineStr">
        <is>
          <t>12</t>
        </is>
      </c>
      <c r="C827" s="35" t="inlineStr">
        <is>
          <t>6</t>
        </is>
      </c>
      <c r="D827" s="384" t="inlineStr">
        <is>
          <t>侠士王重阳碎片*3，侠士手记*3</t>
        </is>
      </c>
      <c r="E827" s="129" t="n"/>
      <c r="F827" s="129" t="n"/>
      <c r="G827" s="129" t="n"/>
      <c r="H827" s="129" t="n"/>
      <c r="I827" s="129" t="n"/>
      <c r="J827" s="129" t="n"/>
      <c r="K827" s="130" t="n"/>
      <c r="L827" s="236" t="inlineStr">
        <is>
          <t>按需</t>
        </is>
      </c>
    </row>
    <row r="828" ht="24" customHeight="1">
      <c r="A828" s="1738" t="inlineStr">
        <is>
          <t>序号20</t>
        </is>
      </c>
      <c r="B828" s="47" t="inlineStr">
        <is>
          <t>66</t>
        </is>
      </c>
      <c r="C828" s="42" t="inlineStr">
        <is>
          <t>6</t>
        </is>
      </c>
      <c r="D828" s="369" t="inlineStr">
        <is>
          <t>佣兵我爱鹅碎片*9，佣兵天赋丹*12</t>
        </is>
      </c>
      <c r="E828" s="135" t="n"/>
      <c r="F828" s="135" t="n"/>
      <c r="G828" s="135" t="n"/>
      <c r="H828" s="135" t="n"/>
      <c r="I828" s="135" t="n"/>
      <c r="J828" s="135" t="n"/>
      <c r="K828" s="136" t="n"/>
      <c r="L828" s="290" t="inlineStr">
        <is>
          <t>按需</t>
        </is>
      </c>
    </row>
    <row r="829" ht="24" customHeight="1">
      <c r="A829" s="1739" t="inlineStr">
        <is>
          <t>废弃原因：23年6月15日后幸运夺宝有较多调整</t>
        </is>
      </c>
      <c r="B829" s="59" t="n"/>
      <c r="C829" s="59" t="n"/>
      <c r="D829" s="59" t="n"/>
      <c r="E829" s="59" t="n"/>
      <c r="F829" s="59" t="n"/>
      <c r="G829" s="59" t="n"/>
      <c r="H829" s="59" t="n"/>
      <c r="I829" s="59" t="n"/>
      <c r="J829" s="59" t="n"/>
      <c r="K829" s="59" t="n"/>
      <c r="L829" s="303" t="n"/>
    </row>
    <row r="830" ht="24" customHeight="1">
      <c r="A830" s="386" t="inlineStr">
        <is>
          <t>幸运夺宝</t>
        </is>
      </c>
      <c r="B830" s="227" t="inlineStr">
        <is>
          <t>普通奖励/超级奖励</t>
        </is>
      </c>
      <c r="C830" s="203" t="n"/>
      <c r="D830" s="204" t="inlineStr">
        <is>
          <t>斗豆</t>
        </is>
      </c>
      <c r="E830" s="386" t="inlineStr">
        <is>
          <t>幸运夺宝</t>
        </is>
      </c>
      <c r="F830" s="227" t="inlineStr">
        <is>
          <t>普通奖励/超级奖励</t>
        </is>
      </c>
      <c r="G830" s="203" t="n"/>
      <c r="H830" s="204" t="inlineStr">
        <is>
          <t>斗豆</t>
        </is>
      </c>
      <c r="I830" s="386" t="inlineStr">
        <is>
          <t>幸运夺宝</t>
        </is>
      </c>
      <c r="J830" s="227" t="inlineStr">
        <is>
          <t>普通奖励/超级奖励</t>
        </is>
      </c>
      <c r="K830" s="203" t="n"/>
      <c r="L830" s="204" t="inlineStr">
        <is>
          <t>斗豆</t>
        </is>
      </c>
    </row>
    <row r="831" ht="24" customHeight="1">
      <c r="A831" s="1741" t="inlineStr">
        <is>
          <t>周四第一轮</t>
        </is>
      </c>
      <c r="B831" s="1693" t="inlineStr">
        <is>
          <t>小体力*10/  50</t>
        </is>
      </c>
      <c r="C831" s="112" t="n"/>
      <c r="D831" s="1418" t="inlineStr">
        <is>
          <t>200</t>
        </is>
      </c>
      <c r="E831" s="1741" t="inlineStr">
        <is>
          <t>周五第一轮</t>
        </is>
      </c>
      <c r="F831" s="1693" t="inlineStr">
        <is>
          <t>大体力*  5/  50</t>
        </is>
      </c>
      <c r="G831" s="112" t="n"/>
      <c r="H831" s="1418" t="inlineStr">
        <is>
          <t>300</t>
        </is>
      </c>
      <c r="I831" s="1741" t="inlineStr">
        <is>
          <t>周五第二轮</t>
        </is>
      </c>
      <c r="J831" s="1693" t="inlineStr">
        <is>
          <t>经验药水*  2/  50</t>
        </is>
      </c>
      <c r="K831" s="112" t="n"/>
      <c r="L831" s="272" t="inlineStr">
        <is>
          <t>200</t>
        </is>
      </c>
    </row>
    <row r="832" ht="24" customHeight="1">
      <c r="A832" s="494" t="n"/>
      <c r="B832" s="1582" t="inlineStr">
        <is>
          <t>力量洗刷刷*  1/  20</t>
        </is>
      </c>
      <c r="C832" s="130" t="n"/>
      <c r="D832" s="255" t="inlineStr">
        <is>
          <t>900</t>
        </is>
      </c>
      <c r="E832" s="494" t="n"/>
      <c r="F832" s="1582" t="inlineStr">
        <is>
          <t>速度洗刷刷*  1/  20</t>
        </is>
      </c>
      <c r="G832" s="130" t="n"/>
      <c r="H832" s="255" t="inlineStr">
        <is>
          <t>900</t>
        </is>
      </c>
      <c r="I832" s="494" t="n"/>
      <c r="J832" s="1582" t="inlineStr">
        <is>
          <t>敏捷洗刷刷*  1/  20</t>
        </is>
      </c>
      <c r="K832" s="130" t="n"/>
      <c r="L832" s="236" t="inlineStr">
        <is>
          <t>900</t>
        </is>
      </c>
    </row>
    <row r="833" ht="24" customHeight="1">
      <c r="A833" s="494" t="n"/>
      <c r="B833" s="1582" t="inlineStr">
        <is>
          <t>挑战书*  3/  50</t>
        </is>
      </c>
      <c r="C833" s="130" t="n"/>
      <c r="D833" s="255" t="inlineStr">
        <is>
          <t>200</t>
        </is>
      </c>
      <c r="E833" s="494" t="n"/>
      <c r="F833" s="1582" t="inlineStr">
        <is>
          <t>寻斗符*10/  50</t>
        </is>
      </c>
      <c r="G833" s="130" t="n"/>
      <c r="H833" s="255" t="inlineStr">
        <is>
          <t>150</t>
        </is>
      </c>
      <c r="I833" s="494" t="n"/>
      <c r="J833" s="1582" t="inlineStr">
        <is>
          <t>斗神符*  1/  50</t>
        </is>
      </c>
      <c r="K833" s="130" t="n"/>
      <c r="L833" s="236" t="inlineStr">
        <is>
          <t>200</t>
        </is>
      </c>
    </row>
    <row r="834" ht="24" customHeight="1">
      <c r="A834" s="494" t="n"/>
      <c r="B834" s="1582" t="inlineStr">
        <is>
          <t>淬火结晶*  3/  88</t>
        </is>
      </c>
      <c r="C834" s="130" t="n"/>
      <c r="D834" s="255" t="inlineStr">
        <is>
          <t>500</t>
        </is>
      </c>
      <c r="E834" s="494" t="n"/>
      <c r="F834" s="1582" t="inlineStr">
        <is>
          <t>月卡达人*  1/  10</t>
        </is>
      </c>
      <c r="G834" s="130" t="n"/>
      <c r="H834" s="255" t="inlineStr">
        <is>
          <t>1000</t>
        </is>
      </c>
      <c r="I834" s="494" t="n"/>
      <c r="J834" s="1582" t="inlineStr">
        <is>
          <t>传功符*10/  88</t>
        </is>
      </c>
      <c r="K834" s="130" t="n"/>
      <c r="L834" s="236" t="inlineStr">
        <is>
          <t>120</t>
        </is>
      </c>
    </row>
    <row r="835" ht="24" customHeight="1">
      <c r="A835" s="494" t="n"/>
      <c r="B835" s="1582" t="inlineStr">
        <is>
          <t>坚固的砥石*  5/288</t>
        </is>
      </c>
      <c r="C835" s="130" t="n"/>
      <c r="D835" s="255" t="inlineStr">
        <is>
          <t>400</t>
        </is>
      </c>
      <c r="E835" s="494" t="n"/>
      <c r="F835" s="1582" t="inlineStr">
        <is>
          <t>染血的羊皮*  5/288</t>
        </is>
      </c>
      <c r="G835" s="130" t="n"/>
      <c r="H835" s="255" t="inlineStr">
        <is>
          <t>400</t>
        </is>
      </c>
      <c r="I835" s="494" t="n"/>
      <c r="J835" s="1582" t="inlineStr">
        <is>
          <t>稳固的磐石*  5/288</t>
        </is>
      </c>
      <c r="K835" s="130" t="n"/>
      <c r="L835" s="236" t="inlineStr">
        <is>
          <t>400</t>
        </is>
      </c>
    </row>
    <row r="836" ht="24" customHeight="1">
      <c r="A836" s="494" t="n"/>
      <c r="B836" s="1582" t="inlineStr">
        <is>
          <t>境界丹*  3/  88</t>
        </is>
      </c>
      <c r="C836" s="130" t="n"/>
      <c r="D836" s="255" t="inlineStr">
        <is>
          <t>500</t>
        </is>
      </c>
      <c r="E836" s="494" t="n"/>
      <c r="F836" s="1582" t="inlineStr">
        <is>
          <t>境界丹*  3/  88</t>
        </is>
      </c>
      <c r="G836" s="130" t="n"/>
      <c r="H836" s="255" t="inlineStr">
        <is>
          <t>500</t>
        </is>
      </c>
      <c r="I836" s="494" t="n"/>
      <c r="J836" s="1582" t="inlineStr">
        <is>
          <t>突破石*  3/  88</t>
        </is>
      </c>
      <c r="K836" s="130" t="n"/>
      <c r="L836" s="236" t="inlineStr">
        <is>
          <t>500</t>
        </is>
      </c>
    </row>
    <row r="837" ht="24" customHeight="1">
      <c r="A837" s="494" t="n"/>
      <c r="B837" s="1582" t="inlineStr">
        <is>
          <t>1级神愈石*  2/  88</t>
        </is>
      </c>
      <c r="C837" s="130" t="n"/>
      <c r="D837" s="255" t="inlineStr">
        <is>
          <t>500</t>
        </is>
      </c>
      <c r="E837" s="494" t="n"/>
      <c r="F837" s="1582" t="inlineStr">
        <is>
          <t>1级狂暴石*  2/  88</t>
        </is>
      </c>
      <c r="G837" s="130" t="n"/>
      <c r="H837" s="255" t="inlineStr">
        <is>
          <t>500</t>
        </is>
      </c>
      <c r="I837" s="494" t="n"/>
      <c r="J837" s="1582" t="inlineStr">
        <is>
          <t>1级神愈石*  2/  88</t>
        </is>
      </c>
      <c r="K837" s="130" t="n"/>
      <c r="L837" s="236" t="inlineStr">
        <is>
          <t>500</t>
        </is>
      </c>
    </row>
    <row r="838" ht="24" customHeight="1">
      <c r="A838" s="494" t="n"/>
      <c r="B838" s="1582" t="inlineStr">
        <is>
          <t>Ⅰ级万能碎片*  1/  88</t>
        </is>
      </c>
      <c r="C838" s="130" t="n"/>
      <c r="D838" s="255" t="inlineStr">
        <is>
          <t>200</t>
        </is>
      </c>
      <c r="E838" s="494" t="n"/>
      <c r="F838" s="1582" t="inlineStr">
        <is>
          <t>Ⅱ级万能碎片*  1/  88</t>
        </is>
      </c>
      <c r="G838" s="130" t="n"/>
      <c r="H838" s="255" t="inlineStr">
        <is>
          <t>400</t>
        </is>
      </c>
      <c r="I838" s="494" t="n"/>
      <c r="J838" s="1582" t="inlineStr">
        <is>
          <t>Ⅰ级万能碎片*  1/  88</t>
        </is>
      </c>
      <c r="K838" s="130" t="n"/>
      <c r="L838" s="236" t="inlineStr">
        <is>
          <t>200</t>
        </is>
      </c>
    </row>
    <row r="839" ht="24" customHeight="1">
      <c r="A839" s="553" t="n"/>
      <c r="B839" s="1583" t="inlineStr">
        <is>
          <t>Ⅲ级碎片礼盒*  1/100</t>
        </is>
      </c>
      <c r="C839" s="136" t="n"/>
      <c r="D839" s="570" t="inlineStr">
        <is>
          <t>1000</t>
        </is>
      </c>
      <c r="E839" s="553" t="n"/>
      <c r="F839" s="1583" t="inlineStr">
        <is>
          <t>Ⅲ级碎片礼盒*  1/100</t>
        </is>
      </c>
      <c r="G839" s="136" t="n"/>
      <c r="H839" s="570" t="inlineStr">
        <is>
          <t>1000</t>
        </is>
      </c>
      <c r="I839" s="553" t="n"/>
      <c r="J839" s="1583" t="inlineStr">
        <is>
          <t>Ⅲ级碎片礼盒*  1/100</t>
        </is>
      </c>
      <c r="K839" s="136" t="n"/>
      <c r="L839" s="290" t="inlineStr">
        <is>
          <t>1000</t>
        </is>
      </c>
    </row>
    <row r="840" ht="24" customHeight="1">
      <c r="A840" s="1741" t="inlineStr">
        <is>
          <t>周六第一轮</t>
        </is>
      </c>
      <c r="B840" s="1693" t="inlineStr">
        <is>
          <t>大经验药水*  1/  50</t>
        </is>
      </c>
      <c r="C840" s="112" t="n"/>
      <c r="D840" s="1418" t="inlineStr">
        <is>
          <t>350</t>
        </is>
      </c>
      <c r="E840" s="1741" t="inlineStr">
        <is>
          <t>周六第二轮</t>
        </is>
      </c>
      <c r="F840" s="1693" t="inlineStr">
        <is>
          <t>力量洗刷刷*  1/  20</t>
        </is>
      </c>
      <c r="G840" s="112" t="n"/>
      <c r="H840" s="1418" t="inlineStr">
        <is>
          <t>900</t>
        </is>
      </c>
      <c r="I840" s="1741" t="inlineStr">
        <is>
          <t>周日第一轮</t>
        </is>
      </c>
      <c r="J840" s="1693" t="inlineStr">
        <is>
          <t>速度洗刷刷*  1/  20</t>
        </is>
      </c>
      <c r="K840" s="112" t="n"/>
      <c r="L840" s="272" t="inlineStr">
        <is>
          <t>900</t>
        </is>
      </c>
    </row>
    <row r="841" ht="24" customHeight="1">
      <c r="A841" s="494" t="n"/>
      <c r="B841" s="1582" t="inlineStr">
        <is>
          <t>生命洗刷刷*  1/  10</t>
        </is>
      </c>
      <c r="C841" s="130" t="n"/>
      <c r="D841" s="255" t="inlineStr">
        <is>
          <t>3000</t>
        </is>
      </c>
      <c r="E841" s="494" t="n"/>
      <c r="F841" s="1582" t="inlineStr">
        <is>
          <t>活力药水*  5/  50</t>
        </is>
      </c>
      <c r="G841" s="130" t="n"/>
      <c r="H841" s="255" t="inlineStr">
        <is>
          <t>300</t>
        </is>
      </c>
      <c r="I841" s="494" t="n"/>
      <c r="J841" s="1582" t="inlineStr">
        <is>
          <t>黄金卷轴*  3/  88</t>
        </is>
      </c>
      <c r="K841" s="130" t="n"/>
      <c r="L841" s="236" t="inlineStr">
        <is>
          <t>500</t>
        </is>
      </c>
    </row>
    <row r="842" ht="24" customHeight="1">
      <c r="A842" s="494" t="n"/>
      <c r="B842" s="1582" t="inlineStr">
        <is>
          <t>征战书*  1/  50</t>
        </is>
      </c>
      <c r="C842" s="130" t="n"/>
      <c r="D842" s="255" t="inlineStr">
        <is>
          <t>200</t>
        </is>
      </c>
      <c r="E842" s="494" t="n"/>
      <c r="F842" s="1582" t="inlineStr">
        <is>
          <t>月卡达人*  1/  10</t>
        </is>
      </c>
      <c r="G842" s="130" t="n"/>
      <c r="H842" s="255" t="inlineStr">
        <is>
          <t>1000</t>
        </is>
      </c>
      <c r="I842" s="494" t="n"/>
      <c r="J842" s="1582" t="inlineStr">
        <is>
          <t>中体力*  5/  50</t>
        </is>
      </c>
      <c r="K842" s="130" t="n"/>
      <c r="L842" s="236" t="inlineStr">
        <is>
          <t>300</t>
        </is>
      </c>
    </row>
    <row r="843" ht="24" customHeight="1">
      <c r="A843" s="494" t="n"/>
      <c r="B843" s="1582" t="inlineStr">
        <is>
          <t>传功符*10/  50</t>
        </is>
      </c>
      <c r="C843" s="130" t="n"/>
      <c r="D843" s="255" t="inlineStr">
        <is>
          <t>120</t>
        </is>
      </c>
      <c r="E843" s="494" t="n"/>
      <c r="F843" s="1582" t="inlineStr">
        <is>
          <t>门派战书*  5/  50</t>
        </is>
      </c>
      <c r="G843" s="130" t="n"/>
      <c r="H843" s="255" t="inlineStr">
        <is>
          <t>200</t>
        </is>
      </c>
      <c r="I843" s="494" t="n"/>
      <c r="J843" s="1582" t="inlineStr">
        <is>
          <t>炼气石*  3/  38</t>
        </is>
      </c>
      <c r="K843" s="130" t="n"/>
      <c r="L843" s="236" t="inlineStr">
        <is>
          <t>500</t>
        </is>
      </c>
    </row>
    <row r="844" ht="24" customHeight="1">
      <c r="A844" s="494" t="n"/>
      <c r="B844" s="1582" t="inlineStr">
        <is>
          <t>沧桑的兽骨*  5/288</t>
        </is>
      </c>
      <c r="C844" s="130" t="n"/>
      <c r="D844" s="255" t="inlineStr">
        <is>
          <t>400</t>
        </is>
      </c>
      <c r="E844" s="494" t="n"/>
      <c r="F844" s="1582" t="inlineStr">
        <is>
          <t>尖锐的铁器*  5/288</t>
        </is>
      </c>
      <c r="G844" s="130" t="n"/>
      <c r="H844" s="255" t="inlineStr">
        <is>
          <t>400</t>
        </is>
      </c>
      <c r="I844" s="494" t="n"/>
      <c r="J844" s="1582" t="inlineStr">
        <is>
          <t>三彩水晶石*  5/288</t>
        </is>
      </c>
      <c r="K844" s="130" t="n"/>
      <c r="L844" s="236" t="inlineStr">
        <is>
          <t>400</t>
        </is>
      </c>
    </row>
    <row r="845" ht="24" customHeight="1">
      <c r="A845" s="494" t="n"/>
      <c r="B845" s="1582" t="inlineStr">
        <is>
          <t>黄鸟碎片*  3/  88</t>
        </is>
      </c>
      <c r="C845" s="130" t="n"/>
      <c r="D845" s="255" t="inlineStr">
        <is>
          <t>500</t>
        </is>
      </c>
      <c r="E845" s="494" t="n"/>
      <c r="F845" s="1582" t="inlineStr">
        <is>
          <t>黄鸟碎片*  3/  88</t>
        </is>
      </c>
      <c r="G845" s="130" t="n"/>
      <c r="H845" s="255" t="inlineStr">
        <is>
          <t>500</t>
        </is>
      </c>
      <c r="I845" s="494" t="n"/>
      <c r="J845" s="1582" t="inlineStr">
        <is>
          <t>转转券*  5/  50</t>
        </is>
      </c>
      <c r="K845" s="130" t="n"/>
      <c r="L845" s="236" t="inlineStr">
        <is>
          <t>100</t>
        </is>
      </c>
    </row>
    <row r="846" ht="24" customHeight="1">
      <c r="A846" s="494" t="n"/>
      <c r="B846" s="1582" t="inlineStr">
        <is>
          <t>1级狂暴石*  2/  88</t>
        </is>
      </c>
      <c r="C846" s="130" t="n"/>
      <c r="D846" s="255" t="inlineStr">
        <is>
          <t>500</t>
        </is>
      </c>
      <c r="E846" s="494" t="n"/>
      <c r="F846" s="1582" t="inlineStr">
        <is>
          <t>1级神愈石*  2/  88</t>
        </is>
      </c>
      <c r="G846" s="130" t="n"/>
      <c r="H846" s="255" t="inlineStr">
        <is>
          <t>500</t>
        </is>
      </c>
      <c r="I846" s="494" t="n"/>
      <c r="J846" s="1582" t="inlineStr">
        <is>
          <t>1级狂暴石*  2/  88</t>
        </is>
      </c>
      <c r="K846" s="130" t="n"/>
      <c r="L846" s="236" t="inlineStr">
        <is>
          <t>500</t>
        </is>
      </c>
    </row>
    <row r="847" ht="24" customHeight="1">
      <c r="A847" s="494" t="n"/>
      <c r="B847" s="1582" t="inlineStr">
        <is>
          <t>Ⅱ级万能碎片*  1/  88</t>
        </is>
      </c>
      <c r="C847" s="130" t="n"/>
      <c r="D847" s="255" t="inlineStr">
        <is>
          <t>400</t>
        </is>
      </c>
      <c r="E847" s="494" t="n"/>
      <c r="F847" s="1582" t="inlineStr">
        <is>
          <t>Ⅰ级万能碎片*  1/  88</t>
        </is>
      </c>
      <c r="G847" s="130" t="n"/>
      <c r="H847" s="255" t="inlineStr">
        <is>
          <t>200</t>
        </is>
      </c>
      <c r="I847" s="494" t="n"/>
      <c r="J847" s="1582" t="inlineStr">
        <is>
          <t>Ⅱ级万能碎片*  1/  88</t>
        </is>
      </c>
      <c r="K847" s="130" t="n"/>
      <c r="L847" s="236" t="inlineStr">
        <is>
          <t>400</t>
        </is>
      </c>
    </row>
    <row r="848" ht="24" customHeight="1">
      <c r="A848" s="553" t="n"/>
      <c r="B848" s="1583" t="inlineStr">
        <is>
          <t>Ⅲ级碎片礼盒*  1/100</t>
        </is>
      </c>
      <c r="C848" s="136" t="n"/>
      <c r="D848" s="570" t="inlineStr">
        <is>
          <t>1000</t>
        </is>
      </c>
      <c r="E848" s="553" t="n"/>
      <c r="F848" s="1583" t="inlineStr">
        <is>
          <t>Ⅲ级碎片礼盒*  1/100</t>
        </is>
      </c>
      <c r="G848" s="136" t="n"/>
      <c r="H848" s="570" t="inlineStr">
        <is>
          <t>1000</t>
        </is>
      </c>
      <c r="I848" s="553" t="n"/>
      <c r="J848" s="1583" t="inlineStr">
        <is>
          <t>Ⅲ级碎片礼盒*  1/100</t>
        </is>
      </c>
      <c r="K848" s="136" t="n"/>
      <c r="L848" s="290" t="inlineStr">
        <is>
          <t>1000</t>
        </is>
      </c>
    </row>
    <row r="849" ht="24" customHeight="1">
      <c r="A849" s="1741" t="inlineStr">
        <is>
          <t>周日第二轮</t>
        </is>
      </c>
      <c r="B849" s="1693" t="inlineStr">
        <is>
          <t>活血散*  6/  50</t>
        </is>
      </c>
      <c r="C849" s="112" t="n"/>
      <c r="D849" s="1418" t="inlineStr">
        <is>
          <t>200</t>
        </is>
      </c>
      <c r="E849" s="1741" t="inlineStr">
        <is>
          <t>周一第一轮</t>
        </is>
      </c>
      <c r="F849" s="1693" t="inlineStr">
        <is>
          <t>生命洗刷刷*  1/  10</t>
        </is>
      </c>
      <c r="G849" s="112" t="n"/>
      <c r="H849" s="1418" t="inlineStr">
        <is>
          <t>3000</t>
        </is>
      </c>
      <c r="I849" s="1741" t="inlineStr">
        <is>
          <t>周一第二轮</t>
        </is>
      </c>
      <c r="J849" s="1693" t="inlineStr">
        <is>
          <t>力量洗刷刷*  1/  20</t>
        </is>
      </c>
      <c r="K849" s="112" t="n"/>
      <c r="L849" s="272" t="inlineStr">
        <is>
          <t>900</t>
        </is>
      </c>
    </row>
    <row r="850" ht="24" customHeight="1">
      <c r="A850" s="494" t="n"/>
      <c r="B850" s="1582" t="inlineStr">
        <is>
          <t>敏捷洗刷刷*  1/  20</t>
        </is>
      </c>
      <c r="C850" s="130" t="n"/>
      <c r="D850" s="255" t="inlineStr">
        <is>
          <t>900</t>
        </is>
      </c>
      <c r="E850" s="494" t="n"/>
      <c r="F850" s="1582" t="inlineStr">
        <is>
          <t>土豪金*  3/  50</t>
        </is>
      </c>
      <c r="G850" s="130" t="n"/>
      <c r="H850" s="255" t="inlineStr">
        <is>
          <t>500</t>
        </is>
      </c>
      <c r="I850" s="494" t="n"/>
      <c r="J850" s="1582" t="inlineStr">
        <is>
          <t>减伤药水*  3/  50</t>
        </is>
      </c>
      <c r="K850" s="130" t="n"/>
      <c r="L850" s="236" t="inlineStr">
        <is>
          <t>500</t>
        </is>
      </c>
    </row>
    <row r="851" ht="24" customHeight="1">
      <c r="A851" s="494" t="n"/>
      <c r="B851" s="1582" t="inlineStr">
        <is>
          <t>竞技场入场券*  2/  50</t>
        </is>
      </c>
      <c r="C851" s="130" t="n"/>
      <c r="D851" s="255" t="inlineStr">
        <is>
          <t>100</t>
        </is>
      </c>
      <c r="E851" s="494" t="n"/>
      <c r="F851" s="1582" t="inlineStr">
        <is>
          <t>破碎的铠甲*  5/288</t>
        </is>
      </c>
      <c r="G851" s="130" t="n"/>
      <c r="H851" s="255" t="inlineStr">
        <is>
          <t>400</t>
        </is>
      </c>
      <c r="I851" s="494" t="n"/>
      <c r="J851" s="1582" t="inlineStr">
        <is>
          <t>门派高香*  5/  50</t>
        </is>
      </c>
      <c r="K851" s="130" t="n"/>
      <c r="L851" s="236" t="inlineStr">
        <is>
          <t>200</t>
        </is>
      </c>
    </row>
    <row r="852" ht="24" customHeight="1">
      <c r="A852" s="494" t="n"/>
      <c r="B852" s="1582" t="inlineStr">
        <is>
          <t>百炼钢*  3/  88</t>
        </is>
      </c>
      <c r="C852" s="130" t="n"/>
      <c r="D852" s="255" t="inlineStr">
        <is>
          <t>500</t>
        </is>
      </c>
      <c r="E852" s="494" t="n"/>
      <c r="F852" s="1582" t="inlineStr">
        <is>
          <t>四灵魂石*  3/  88</t>
        </is>
      </c>
      <c r="G852" s="130" t="n"/>
      <c r="H852" s="255" t="inlineStr">
        <is>
          <t>500</t>
        </is>
      </c>
      <c r="I852" s="494" t="n"/>
      <c r="J852" s="1582" t="inlineStr">
        <is>
          <t>神装之灵*  3/  88</t>
        </is>
      </c>
      <c r="K852" s="130" t="n"/>
      <c r="L852" s="236" t="inlineStr">
        <is>
          <t>500</t>
        </is>
      </c>
    </row>
    <row r="853" ht="24" customHeight="1">
      <c r="A853" s="494" t="n"/>
      <c r="B853" s="1582" t="inlineStr">
        <is>
          <t>四色补天石*  5/288</t>
        </is>
      </c>
      <c r="C853" s="130" t="n"/>
      <c r="D853" s="255" t="inlineStr">
        <is>
          <t>400</t>
        </is>
      </c>
      <c r="E853" s="494" t="n"/>
      <c r="F853" s="1582" t="inlineStr">
        <is>
          <t>试炼书*  1/  50</t>
        </is>
      </c>
      <c r="G853" s="130" t="n"/>
      <c r="H853" s="255" t="inlineStr">
        <is>
          <t>350</t>
        </is>
      </c>
      <c r="I853" s="494" t="n"/>
      <c r="J853" s="1582" t="inlineStr">
        <is>
          <t>粗壮的牛角*  5/288</t>
        </is>
      </c>
      <c r="K853" s="130" t="n"/>
      <c r="L853" s="236" t="inlineStr">
        <is>
          <t>500</t>
        </is>
      </c>
    </row>
    <row r="854" ht="24" customHeight="1">
      <c r="A854" s="494" t="n"/>
      <c r="B854" s="1582" t="inlineStr">
        <is>
          <t>烛龙碎片*  1/  50</t>
        </is>
      </c>
      <c r="C854" s="130" t="n"/>
      <c r="D854" s="255" t="inlineStr">
        <is>
          <t>200</t>
        </is>
      </c>
      <c r="E854" s="494" t="n"/>
      <c r="F854" s="1582" t="inlineStr">
        <is>
          <t>神魔残卷*  3/  88</t>
        </is>
      </c>
      <c r="G854" s="130" t="n"/>
      <c r="H854" s="255" t="inlineStr">
        <is>
          <t>500</t>
        </is>
      </c>
      <c r="I854" s="494" t="n"/>
      <c r="J854" s="1582" t="inlineStr">
        <is>
          <t>突破石*  1/  50</t>
        </is>
      </c>
      <c r="K854" s="130" t="n"/>
      <c r="L854" s="236" t="inlineStr">
        <is>
          <t>200</t>
        </is>
      </c>
    </row>
    <row r="855" ht="24" customHeight="1">
      <c r="A855" s="494" t="n"/>
      <c r="B855" s="1582" t="inlineStr">
        <is>
          <t>1级神愈石*  2/  88</t>
        </is>
      </c>
      <c r="C855" s="130" t="n"/>
      <c r="D855" s="255" t="inlineStr">
        <is>
          <t>500</t>
        </is>
      </c>
      <c r="E855" s="494" t="n"/>
      <c r="F855" s="1582" t="inlineStr">
        <is>
          <t>1级狂暴石*  2/  88</t>
        </is>
      </c>
      <c r="G855" s="130" t="n"/>
      <c r="H855" s="255" t="inlineStr">
        <is>
          <t>500</t>
        </is>
      </c>
      <c r="I855" s="494" t="n"/>
      <c r="J855" s="1582" t="inlineStr">
        <is>
          <t>1级神愈石*  2/  88</t>
        </is>
      </c>
      <c r="K855" s="130" t="n"/>
      <c r="L855" s="236" t="inlineStr">
        <is>
          <t>500</t>
        </is>
      </c>
    </row>
    <row r="856" ht="24" customHeight="1">
      <c r="A856" s="494" t="n"/>
      <c r="B856" s="1582" t="inlineStr">
        <is>
          <t>Ⅰ级万能碎片*  1/  88</t>
        </is>
      </c>
      <c r="C856" s="130" t="n"/>
      <c r="D856" s="255" t="inlineStr">
        <is>
          <t>200</t>
        </is>
      </c>
      <c r="E856" s="494" t="n"/>
      <c r="F856" s="1582" t="inlineStr">
        <is>
          <t>Ⅱ级万能碎片*  1/  88</t>
        </is>
      </c>
      <c r="G856" s="130" t="n"/>
      <c r="H856" s="255" t="inlineStr">
        <is>
          <t>400</t>
        </is>
      </c>
      <c r="I856" s="494" t="n"/>
      <c r="J856" s="1582" t="inlineStr">
        <is>
          <t>Ⅰ级万能碎片*  1/  88</t>
        </is>
      </c>
      <c r="K856" s="130" t="n"/>
      <c r="L856" s="236" t="inlineStr">
        <is>
          <t>200</t>
        </is>
      </c>
    </row>
    <row r="857" ht="24" customHeight="1">
      <c r="A857" s="553" t="n"/>
      <c r="B857" s="1583" t="inlineStr">
        <is>
          <t>Ⅲ级碎片礼盒*  1/100</t>
        </is>
      </c>
      <c r="C857" s="136" t="n"/>
      <c r="D857" s="570" t="inlineStr">
        <is>
          <t>1000</t>
        </is>
      </c>
      <c r="E857" s="553" t="n"/>
      <c r="F857" s="1583" t="inlineStr">
        <is>
          <t>Ⅲ级碎片礼盒*  1/100</t>
        </is>
      </c>
      <c r="G857" s="136" t="n"/>
      <c r="H857" s="570" t="inlineStr">
        <is>
          <t>1000</t>
        </is>
      </c>
      <c r="I857" s="553" t="n"/>
      <c r="J857" s="1583" t="inlineStr">
        <is>
          <t>Ⅲ级碎片礼盒*  1/100</t>
        </is>
      </c>
      <c r="K857" s="136" t="n"/>
      <c r="L857" s="290" t="inlineStr">
        <is>
          <t>1000</t>
        </is>
      </c>
    </row>
    <row r="858" ht="24" customHeight="1">
      <c r="A858" s="1741" t="inlineStr">
        <is>
          <t>周二第一轮</t>
        </is>
      </c>
      <c r="B858" s="1693" t="inlineStr">
        <is>
          <t>速度洗刷刷*  1/  20</t>
        </is>
      </c>
      <c r="C858" s="112" t="n"/>
      <c r="D858" s="1418" t="inlineStr">
        <is>
          <t>900</t>
        </is>
      </c>
      <c r="E858" s="1741" t="inlineStr">
        <is>
          <t>周二第二轮</t>
        </is>
      </c>
      <c r="F858" s="1693" t="inlineStr">
        <is>
          <t>敏捷洗刷刷*  1/  20</t>
        </is>
      </c>
      <c r="G858" s="112" t="n"/>
      <c r="H858" s="1418" t="inlineStr">
        <is>
          <t>900</t>
        </is>
      </c>
      <c r="I858" s="1741" t="inlineStr">
        <is>
          <t>周三第一轮</t>
        </is>
      </c>
      <c r="J858" s="1693" t="inlineStr">
        <is>
          <t>葵花宝典*  1/  50</t>
        </is>
      </c>
      <c r="K858" s="112" t="n"/>
      <c r="L858" s="272" t="inlineStr">
        <is>
          <t>600</t>
        </is>
      </c>
    </row>
    <row r="859" ht="24" customHeight="1">
      <c r="A859" s="494" t="n"/>
      <c r="B859" s="1582" t="inlineStr">
        <is>
          <t>挑战书*  3/  50</t>
        </is>
      </c>
      <c r="C859" s="130" t="n"/>
      <c r="D859" s="255" t="inlineStr">
        <is>
          <t>200</t>
        </is>
      </c>
      <c r="E859" s="494" t="n"/>
      <c r="F859" s="1582" t="inlineStr">
        <is>
          <t>孟婆汤*  1/  50</t>
        </is>
      </c>
      <c r="G859" s="130" t="n"/>
      <c r="H859" s="255" t="inlineStr">
        <is>
          <t>1800</t>
        </is>
      </c>
      <c r="I859" s="494" t="n"/>
      <c r="J859" s="1582" t="inlineStr">
        <is>
          <t>斗神符*  1/  50</t>
        </is>
      </c>
      <c r="K859" s="130" t="n"/>
      <c r="L859" s="236" t="inlineStr">
        <is>
          <t>200</t>
        </is>
      </c>
    </row>
    <row r="860" ht="24" customHeight="1">
      <c r="A860" s="494" t="n"/>
      <c r="B860" s="1582" t="inlineStr">
        <is>
          <t>移魂符*  5/  50</t>
        </is>
      </c>
      <c r="C860" s="130" t="n"/>
      <c r="D860" s="255" t="inlineStr">
        <is>
          <t>200</t>
        </is>
      </c>
      <c r="E860" s="494" t="n"/>
      <c r="F860" s="1582" t="inlineStr">
        <is>
          <t>寻斗符*10/  50</t>
        </is>
      </c>
      <c r="G860" s="130" t="n"/>
      <c r="H860" s="255" t="inlineStr">
        <is>
          <t>150</t>
        </is>
      </c>
      <c r="I860" s="494" t="n"/>
      <c r="J860" s="1582" t="inlineStr">
        <is>
          <t>生命洗刷刷*  1/  10</t>
        </is>
      </c>
      <c r="K860" s="130" t="n"/>
      <c r="L860" s="236" t="inlineStr">
        <is>
          <t>3000</t>
        </is>
      </c>
    </row>
    <row r="861" ht="24" customHeight="1">
      <c r="A861" s="494" t="n"/>
      <c r="B861" s="1582" t="inlineStr">
        <is>
          <t>传功符*10/  88</t>
        </is>
      </c>
      <c r="C861" s="130" t="n"/>
      <c r="D861" s="255" t="inlineStr">
        <is>
          <t>120</t>
        </is>
      </c>
      <c r="E861" s="494" t="n"/>
      <c r="F861" s="1582" t="inlineStr">
        <is>
          <t>中型武器符文石*  3/188</t>
        </is>
      </c>
      <c r="G861" s="130" t="n"/>
      <c r="H861" s="255" t="inlineStr">
        <is>
          <t>500</t>
        </is>
      </c>
      <c r="I861" s="494" t="n"/>
      <c r="J861" s="1582" t="inlineStr">
        <is>
          <t>传功符*10/  88</t>
        </is>
      </c>
      <c r="K861" s="130" t="n"/>
      <c r="L861" s="236" t="inlineStr">
        <is>
          <t>120</t>
        </is>
      </c>
    </row>
    <row r="862" ht="24" customHeight="1">
      <c r="A862" s="494" t="n"/>
      <c r="B862" s="1582" t="inlineStr">
        <is>
          <t>大型武器符文石*  3/188</t>
        </is>
      </c>
      <c r="C862" s="130" t="n"/>
      <c r="D862" s="255" t="inlineStr">
        <is>
          <t>500</t>
        </is>
      </c>
      <c r="E862" s="494" t="n"/>
      <c r="F862" s="1582" t="inlineStr">
        <is>
          <t>神装之灵*  3/  88</t>
        </is>
      </c>
      <c r="G862" s="130" t="n"/>
      <c r="H862" s="255" t="inlineStr">
        <is>
          <t>500</t>
        </is>
      </c>
      <c r="I862" s="494" t="n"/>
      <c r="J862" s="1582" t="inlineStr">
        <is>
          <t>小型武器符文石*  3/188</t>
        </is>
      </c>
      <c r="K862" s="130" t="n"/>
      <c r="L862" s="236" t="inlineStr">
        <is>
          <t>500</t>
        </is>
      </c>
    </row>
    <row r="863" ht="24" customHeight="1">
      <c r="A863" s="494" t="n"/>
      <c r="B863" s="1582" t="inlineStr">
        <is>
          <t>境界丹*  1/  50</t>
        </is>
      </c>
      <c r="C863" s="130" t="n"/>
      <c r="D863" s="255" t="inlineStr">
        <is>
          <t>200</t>
        </is>
      </c>
      <c r="E863" s="494" t="n"/>
      <c r="F863" s="1582" t="inlineStr">
        <is>
          <t>突破石*  3/  88</t>
        </is>
      </c>
      <c r="G863" s="130" t="n"/>
      <c r="H863" s="255" t="inlineStr">
        <is>
          <t>500</t>
        </is>
      </c>
      <c r="I863" s="494" t="n"/>
      <c r="J863" s="1582" t="inlineStr">
        <is>
          <t>佣兵天赋丹*  3/  88</t>
        </is>
      </c>
      <c r="K863" s="130" t="n"/>
      <c r="L863" s="236" t="inlineStr">
        <is>
          <t>500</t>
        </is>
      </c>
    </row>
    <row r="864" ht="24" customHeight="1">
      <c r="A864" s="494" t="n"/>
      <c r="B864" s="1582" t="inlineStr">
        <is>
          <t>1级狂暴石*  2/  88</t>
        </is>
      </c>
      <c r="C864" s="130" t="n"/>
      <c r="D864" s="255" t="inlineStr">
        <is>
          <t>500</t>
        </is>
      </c>
      <c r="E864" s="494" t="n"/>
      <c r="F864" s="1582" t="inlineStr">
        <is>
          <t>1级神愈石*  2/  88</t>
        </is>
      </c>
      <c r="G864" s="130" t="n"/>
      <c r="H864" s="255" t="inlineStr">
        <is>
          <t>500</t>
        </is>
      </c>
      <c r="I864" s="494" t="n"/>
      <c r="J864" s="1582" t="inlineStr">
        <is>
          <t>1级狂暴石*  2/  88</t>
        </is>
      </c>
      <c r="K864" s="130" t="n"/>
      <c r="L864" s="236" t="inlineStr">
        <is>
          <t>500</t>
        </is>
      </c>
    </row>
    <row r="865" ht="24" customHeight="1">
      <c r="A865" s="494" t="n"/>
      <c r="B865" s="1582" t="inlineStr">
        <is>
          <t>Ⅱ级万能碎片*  1/  88</t>
        </is>
      </c>
      <c r="C865" s="130" t="n"/>
      <c r="D865" s="255" t="inlineStr">
        <is>
          <t>400</t>
        </is>
      </c>
      <c r="E865" s="494" t="n"/>
      <c r="F865" s="1582" t="inlineStr">
        <is>
          <t>Ⅰ级万能碎片*  1/  88</t>
        </is>
      </c>
      <c r="G865" s="130" t="n"/>
      <c r="H865" s="255" t="inlineStr">
        <is>
          <t>200</t>
        </is>
      </c>
      <c r="I865" s="494" t="n"/>
      <c r="J865" s="1582" t="inlineStr">
        <is>
          <t>Ⅱ级万能碎片*  1/  88</t>
        </is>
      </c>
      <c r="K865" s="130" t="n"/>
      <c r="L865" s="236" t="inlineStr">
        <is>
          <t>400</t>
        </is>
      </c>
    </row>
    <row r="866" ht="24" customHeight="1">
      <c r="A866" s="553" t="n"/>
      <c r="B866" s="1742" t="inlineStr">
        <is>
          <t>Ⅲ级碎片礼盒*  1/100</t>
        </is>
      </c>
      <c r="C866" s="246" t="n"/>
      <c r="D866" s="1743" t="inlineStr">
        <is>
          <t>1000</t>
        </is>
      </c>
      <c r="E866" s="553" t="n"/>
      <c r="F866" s="1742" t="inlineStr">
        <is>
          <t>Ⅲ级碎片礼盒*  1/100</t>
        </is>
      </c>
      <c r="G866" s="246" t="n"/>
      <c r="H866" s="1743" t="inlineStr">
        <is>
          <t>1000</t>
        </is>
      </c>
      <c r="I866" s="553" t="n"/>
      <c r="J866" s="1742" t="inlineStr">
        <is>
          <t>Ⅲ级碎片礼盒*  1/100</t>
        </is>
      </c>
      <c r="K866" s="246" t="n"/>
      <c r="L866" s="243" t="inlineStr">
        <is>
          <t>1000</t>
        </is>
      </c>
    </row>
    <row r="867" ht="24" customHeight="1">
      <c r="A867" s="1365" t="inlineStr">
        <is>
          <t>周三第二轮</t>
        </is>
      </c>
      <c r="B867" s="1688" t="inlineStr">
        <is>
          <t>大力丸*  4/  50</t>
        </is>
      </c>
      <c r="C867" s="124" t="n"/>
      <c r="D867" s="569" t="inlineStr">
        <is>
          <t>200</t>
        </is>
      </c>
      <c r="E867" s="1365" t="inlineStr">
        <is>
          <t>周四第一轮</t>
        </is>
      </c>
      <c r="F867" s="1688" t="inlineStr">
        <is>
          <t>迅捷珠*  4/  50</t>
        </is>
      </c>
      <c r="G867" s="124" t="n"/>
      <c r="H867" s="569" t="inlineStr">
        <is>
          <t>200</t>
        </is>
      </c>
      <c r="I867" s="1365" t="inlineStr">
        <is>
          <t>周四第二轮</t>
        </is>
      </c>
      <c r="J867" s="1688" t="inlineStr">
        <is>
          <t>风之息*  4/  50</t>
        </is>
      </c>
      <c r="K867" s="124" t="n"/>
      <c r="L867" s="63" t="inlineStr">
        <is>
          <t>200</t>
        </is>
      </c>
    </row>
    <row r="868" ht="24" customHeight="1">
      <c r="A868" s="494" t="n"/>
      <c r="B868" s="1582" t="inlineStr">
        <is>
          <t>力量洗刷刷*  1/  20</t>
        </is>
      </c>
      <c r="C868" s="130" t="n"/>
      <c r="D868" s="255" t="inlineStr">
        <is>
          <t>900</t>
        </is>
      </c>
      <c r="E868" s="494" t="n"/>
      <c r="F868" s="1582" t="inlineStr">
        <is>
          <t>速度洗刷刷*  1/  20</t>
        </is>
      </c>
      <c r="G868" s="130" t="n"/>
      <c r="H868" s="255" t="inlineStr">
        <is>
          <t>900</t>
        </is>
      </c>
      <c r="I868" s="494" t="n"/>
      <c r="J868" s="1582" t="inlineStr">
        <is>
          <t>敏捷洗刷刷*  1/  20</t>
        </is>
      </c>
      <c r="K868" s="130" t="n"/>
      <c r="L868" s="236" t="inlineStr">
        <is>
          <t>900</t>
        </is>
      </c>
    </row>
    <row r="869" ht="24" customHeight="1">
      <c r="A869" s="494" t="n"/>
      <c r="B869" s="1582" t="inlineStr">
        <is>
          <t>征战书*  1/  50</t>
        </is>
      </c>
      <c r="C869" s="130" t="n"/>
      <c r="D869" s="255" t="inlineStr">
        <is>
          <t>200</t>
        </is>
      </c>
      <c r="E869" s="494" t="n"/>
      <c r="F869" s="1582" t="inlineStr">
        <is>
          <t>千年寒铁*  3/188</t>
        </is>
      </c>
      <c r="G869" s="130" t="n"/>
      <c r="H869" s="255" t="inlineStr">
        <is>
          <t>500</t>
        </is>
      </c>
      <c r="I869" s="494" t="n"/>
      <c r="J869" s="1582" t="inlineStr">
        <is>
          <t>神秘精华*  3/188</t>
        </is>
      </c>
      <c r="K869" s="130" t="n"/>
      <c r="L869" s="236" t="inlineStr">
        <is>
          <t>500</t>
        </is>
      </c>
    </row>
    <row r="870" ht="24" customHeight="1">
      <c r="A870" s="494" t="n"/>
      <c r="B870" s="1582" t="inlineStr">
        <is>
          <t>投掷武器符文石*  3/188</t>
        </is>
      </c>
      <c r="C870" s="130" t="n"/>
      <c r="D870" s="255" t="inlineStr">
        <is>
          <t>500</t>
        </is>
      </c>
      <c r="E870" s="494" t="n"/>
      <c r="F870" s="1582" t="inlineStr">
        <is>
          <t>门派战书*  5/  50</t>
        </is>
      </c>
      <c r="G870" s="130" t="n"/>
      <c r="H870" s="255" t="inlineStr">
        <is>
          <t>200</t>
        </is>
      </c>
      <c r="I870" s="494" t="n"/>
      <c r="J870" s="1582" t="inlineStr">
        <is>
          <t>转转券*  5/  50</t>
        </is>
      </c>
      <c r="K870" s="130" t="n"/>
      <c r="L870" s="236" t="inlineStr">
        <is>
          <t>100</t>
        </is>
      </c>
    </row>
    <row r="871" ht="24" customHeight="1">
      <c r="A871" s="494" t="n"/>
      <c r="B871" s="1582" t="inlineStr">
        <is>
          <t>神装之灵*  3/  88</t>
        </is>
      </c>
      <c r="C871" s="130" t="n"/>
      <c r="D871" s="255" t="inlineStr">
        <is>
          <t>500</t>
        </is>
      </c>
      <c r="E871" s="494" t="n"/>
      <c r="F871" s="1582" t="inlineStr">
        <is>
          <t>炼气石*  3/  88</t>
        </is>
      </c>
      <c r="G871" s="130" t="n"/>
      <c r="H871" s="255" t="inlineStr">
        <is>
          <t>500</t>
        </is>
      </c>
      <c r="I871" s="494" t="n"/>
      <c r="J871" s="1582" t="inlineStr">
        <is>
          <t>真黄金卷轴*  3/  88</t>
        </is>
      </c>
      <c r="K871" s="130" t="n"/>
      <c r="L871" s="236" t="inlineStr">
        <is>
          <t>500</t>
        </is>
      </c>
    </row>
    <row r="872" ht="24" customHeight="1">
      <c r="A872" s="494" t="n"/>
      <c r="B872" s="1582" t="inlineStr">
        <is>
          <t>烛龙碎片*  3/  88</t>
        </is>
      </c>
      <c r="C872" s="130" t="n"/>
      <c r="D872" s="255" t="inlineStr">
        <is>
          <t>500</t>
        </is>
      </c>
      <c r="E872" s="494" t="n"/>
      <c r="F872" s="1582" t="inlineStr">
        <is>
          <t>饕餮碎片*  3/  88</t>
        </is>
      </c>
      <c r="G872" s="130" t="n"/>
      <c r="H872" s="255" t="inlineStr">
        <is>
          <t>500</t>
        </is>
      </c>
      <c r="I872" s="494" t="n"/>
      <c r="J872" s="1582" t="inlineStr">
        <is>
          <t>夔牛碎片*  3/  88</t>
        </is>
      </c>
      <c r="K872" s="130" t="n"/>
      <c r="L872" s="236" t="inlineStr">
        <is>
          <t>500</t>
        </is>
      </c>
    </row>
    <row r="873" ht="24" customHeight="1">
      <c r="A873" s="494" t="n"/>
      <c r="B873" s="1582" t="inlineStr">
        <is>
          <t>1级神愈石*  2/  88</t>
        </is>
      </c>
      <c r="C873" s="130" t="n"/>
      <c r="D873" s="255" t="inlineStr">
        <is>
          <t>500</t>
        </is>
      </c>
      <c r="E873" s="494" t="n"/>
      <c r="F873" s="1582" t="inlineStr">
        <is>
          <t>1级狂暴石*  2/  88</t>
        </is>
      </c>
      <c r="G873" s="130" t="n"/>
      <c r="H873" s="255" t="inlineStr">
        <is>
          <t>500</t>
        </is>
      </c>
      <c r="I873" s="494" t="n"/>
      <c r="J873" s="1582" t="inlineStr">
        <is>
          <t>1级神愈石*  2/  88</t>
        </is>
      </c>
      <c r="K873" s="130" t="n"/>
      <c r="L873" s="236" t="inlineStr">
        <is>
          <t>500</t>
        </is>
      </c>
    </row>
    <row r="874" ht="24" customHeight="1">
      <c r="A874" s="494" t="n"/>
      <c r="B874" s="1582" t="inlineStr">
        <is>
          <t>Ⅰ级万能碎片*  1/  88</t>
        </is>
      </c>
      <c r="C874" s="130" t="n"/>
      <c r="D874" s="255" t="inlineStr">
        <is>
          <t>200</t>
        </is>
      </c>
      <c r="E874" s="494" t="n"/>
      <c r="F874" s="1582" t="inlineStr">
        <is>
          <t>Ⅱ级万能碎片*  1/  88</t>
        </is>
      </c>
      <c r="G874" s="130" t="n"/>
      <c r="H874" s="255" t="inlineStr">
        <is>
          <t>400</t>
        </is>
      </c>
      <c r="I874" s="494" t="n"/>
      <c r="J874" s="1582" t="inlineStr">
        <is>
          <t>Ⅰ级万能碎片*  1/  88</t>
        </is>
      </c>
      <c r="K874" s="130" t="n"/>
      <c r="L874" s="236" t="inlineStr">
        <is>
          <t>200</t>
        </is>
      </c>
    </row>
    <row r="875" ht="24" customHeight="1">
      <c r="A875" s="553" t="n"/>
      <c r="B875" s="1583" t="inlineStr">
        <is>
          <t>Ⅲ级碎片礼盒*  1/100</t>
        </is>
      </c>
      <c r="C875" s="136" t="n"/>
      <c r="D875" s="570" t="inlineStr">
        <is>
          <t>1000</t>
        </is>
      </c>
      <c r="E875" s="553" t="n"/>
      <c r="F875" s="1583" t="inlineStr">
        <is>
          <t>Ⅲ级碎片礼盒*  1/100</t>
        </is>
      </c>
      <c r="G875" s="136" t="n"/>
      <c r="H875" s="570" t="inlineStr">
        <is>
          <t>1000</t>
        </is>
      </c>
      <c r="I875" s="553" t="n"/>
      <c r="J875" s="1583" t="inlineStr">
        <is>
          <t>Ⅲ级碎片礼盒*  1/100</t>
        </is>
      </c>
      <c r="K875" s="136" t="n"/>
      <c r="L875" s="290" t="inlineStr">
        <is>
          <t>1000</t>
        </is>
      </c>
    </row>
    <row r="876" ht="24" customHeight="1">
      <c r="A876" s="1734" t="inlineStr">
        <is>
          <t>废弃原因：24年8月8日后幸运夺宝有较多调整</t>
        </is>
      </c>
      <c r="B876" s="3" t="n"/>
      <c r="C876" s="3" t="n"/>
      <c r="D876" s="3" t="n"/>
      <c r="E876" s="3" t="n"/>
      <c r="F876" s="3" t="n"/>
      <c r="G876" s="3" t="n"/>
      <c r="H876" s="3" t="n"/>
      <c r="I876" s="3" t="n"/>
      <c r="J876" s="3" t="n"/>
      <c r="K876" s="3" t="n"/>
      <c r="L876" s="120" t="n"/>
    </row>
    <row r="877" ht="24" customHeight="1">
      <c r="A877" s="58" t="inlineStr">
        <is>
          <t>幸运夺宝</t>
        </is>
      </c>
      <c r="B877" s="230" t="inlineStr">
        <is>
          <t>普通奖励/超级奖励</t>
        </is>
      </c>
      <c r="C877" s="231" t="n"/>
      <c r="D877" s="302" t="inlineStr">
        <is>
          <t>斗豆</t>
        </is>
      </c>
      <c r="E877" s="58" t="inlineStr">
        <is>
          <t>幸运夺宝</t>
        </is>
      </c>
      <c r="F877" s="230" t="inlineStr">
        <is>
          <t>普通奖励/超级奖励</t>
        </is>
      </c>
      <c r="G877" s="231" t="n"/>
      <c r="H877" s="302" t="inlineStr">
        <is>
          <t>斗豆</t>
        </is>
      </c>
      <c r="I877" s="58" t="inlineStr">
        <is>
          <t>幸运夺宝</t>
        </is>
      </c>
      <c r="J877" s="230" t="inlineStr">
        <is>
          <t>普通奖励/超级奖励</t>
        </is>
      </c>
      <c r="K877" s="231" t="n"/>
      <c r="L877" s="302" t="inlineStr">
        <is>
          <t>斗豆</t>
        </is>
      </c>
    </row>
    <row r="878" ht="24" customHeight="1">
      <c r="A878" s="61" t="inlineStr">
        <is>
          <t>周四第1轮</t>
        </is>
      </c>
      <c r="B878" s="1688" t="inlineStr">
        <is>
          <t>小体力*10/  50</t>
        </is>
      </c>
      <c r="C878" s="124" t="n"/>
      <c r="D878" s="569" t="inlineStr">
        <is>
          <t>200</t>
        </is>
      </c>
      <c r="E878" s="61" t="inlineStr">
        <is>
          <t>周日第1轮</t>
        </is>
      </c>
      <c r="F878" s="1688" t="inlineStr">
        <is>
          <t>速度洗刷刷*  1/  20</t>
        </is>
      </c>
      <c r="G878" s="124" t="n"/>
      <c r="H878" s="569" t="inlineStr">
        <is>
          <t>900</t>
        </is>
      </c>
      <c r="I878" s="61" t="inlineStr">
        <is>
          <t>周二第2轮</t>
        </is>
      </c>
      <c r="J878" s="1688" t="inlineStr">
        <is>
          <t>敏捷洗刷刷*  1/  20</t>
        </is>
      </c>
      <c r="K878" s="124" t="n"/>
      <c r="L878" s="63" t="inlineStr">
        <is>
          <t>900</t>
        </is>
      </c>
    </row>
    <row r="879" ht="24" customHeight="1">
      <c r="A879" s="494" t="n"/>
      <c r="B879" s="1582" t="inlineStr">
        <is>
          <t>力量洗刷刷*  1/  20</t>
        </is>
      </c>
      <c r="C879" s="130" t="n"/>
      <c r="D879" s="255" t="inlineStr">
        <is>
          <t>900</t>
        </is>
      </c>
      <c r="E879" s="494" t="n"/>
      <c r="F879" s="1582" t="inlineStr">
        <is>
          <t>黄金卷轴*  3/  88</t>
        </is>
      </c>
      <c r="G879" s="130" t="n"/>
      <c r="H879" s="255" t="inlineStr">
        <is>
          <t>500</t>
        </is>
      </c>
      <c r="I879" s="494" t="n"/>
      <c r="J879" s="1582" t="inlineStr">
        <is>
          <t>孟婆汤*  1/  50</t>
        </is>
      </c>
      <c r="K879" s="130" t="n"/>
      <c r="L879" s="236" t="inlineStr">
        <is>
          <t>1800</t>
        </is>
      </c>
    </row>
    <row r="880" ht="24" customHeight="1">
      <c r="A880" s="494" t="n"/>
      <c r="B880" s="1582" t="inlineStr">
        <is>
          <t>挑战书*  3/  50</t>
        </is>
      </c>
      <c r="C880" s="130" t="n"/>
      <c r="D880" s="255" t="inlineStr">
        <is>
          <t>200</t>
        </is>
      </c>
      <c r="E880" s="494" t="n"/>
      <c r="F880" s="1582" t="inlineStr">
        <is>
          <t>中体力*  2/  50</t>
        </is>
      </c>
      <c r="G880" s="130" t="n"/>
      <c r="H880" s="255" t="inlineStr">
        <is>
          <t>300</t>
        </is>
      </c>
      <c r="I880" s="494" t="n"/>
      <c r="J880" s="1582" t="inlineStr">
        <is>
          <t>寻斗符*10/  50</t>
        </is>
      </c>
      <c r="K880" s="130" t="n"/>
      <c r="L880" s="236" t="inlineStr">
        <is>
          <t>150</t>
        </is>
      </c>
    </row>
    <row r="881" ht="24" customHeight="1">
      <c r="A881" s="494" t="n"/>
      <c r="B881" s="1582" t="inlineStr">
        <is>
          <t>淬火结晶*  3/  88</t>
        </is>
      </c>
      <c r="C881" s="130" t="n"/>
      <c r="D881" s="255" t="inlineStr">
        <is>
          <t>500</t>
        </is>
      </c>
      <c r="E881" s="494" t="n"/>
      <c r="F881" s="1582" t="inlineStr">
        <is>
          <t>炼气石*  3/  38</t>
        </is>
      </c>
      <c r="G881" s="130" t="n"/>
      <c r="H881" s="255" t="inlineStr">
        <is>
          <t>500</t>
        </is>
      </c>
      <c r="I881" s="494" t="n"/>
      <c r="J881" s="1582" t="inlineStr">
        <is>
          <t>中型武器符文石*  3/188</t>
        </is>
      </c>
      <c r="K881" s="130" t="n"/>
      <c r="L881" s="236" t="inlineStr">
        <is>
          <t>500</t>
        </is>
      </c>
    </row>
    <row r="882" ht="24" customHeight="1">
      <c r="A882" s="494" t="n"/>
      <c r="B882" s="1582" t="inlineStr">
        <is>
          <t>坚固的砥石*  5/288</t>
        </is>
      </c>
      <c r="C882" s="130" t="n"/>
      <c r="D882" s="255" t="inlineStr">
        <is>
          <t>400</t>
        </is>
      </c>
      <c r="E882" s="494" t="n"/>
      <c r="F882" s="1582" t="inlineStr">
        <is>
          <t>三彩水晶石*  5/288</t>
        </is>
      </c>
      <c r="G882" s="130" t="n"/>
      <c r="H882" s="255" t="inlineStr">
        <is>
          <t>400</t>
        </is>
      </c>
      <c r="I882" s="494" t="n"/>
      <c r="J882" s="1582" t="inlineStr">
        <is>
          <t>神装之灵*  3/  88</t>
        </is>
      </c>
      <c r="K882" s="130" t="n"/>
      <c r="L882" s="236" t="inlineStr">
        <is>
          <t>500</t>
        </is>
      </c>
    </row>
    <row r="883" ht="24" customHeight="1">
      <c r="A883" s="494" t="n"/>
      <c r="B883" s="1582" t="inlineStr">
        <is>
          <t>境界丹*  3/  88</t>
        </is>
      </c>
      <c r="C883" s="130" t="n"/>
      <c r="D883" s="255" t="inlineStr">
        <is>
          <t>500</t>
        </is>
      </c>
      <c r="E883" s="494" t="n"/>
      <c r="F883" s="1582" t="inlineStr">
        <is>
          <t>转转券*  5/  50</t>
        </is>
      </c>
      <c r="G883" s="130" t="n"/>
      <c r="H883" s="255" t="inlineStr">
        <is>
          <t>100</t>
        </is>
      </c>
      <c r="I883" s="494" t="n"/>
      <c r="J883" s="1582" t="inlineStr">
        <is>
          <t>突破石*  3/  88</t>
        </is>
      </c>
      <c r="K883" s="130" t="n"/>
      <c r="L883" s="236" t="inlineStr">
        <is>
          <t>500</t>
        </is>
      </c>
    </row>
    <row r="884" ht="24" customHeight="1">
      <c r="A884" s="494" t="n"/>
      <c r="B884" s="1582" t="inlineStr">
        <is>
          <t>1级神愈石*  2/  88</t>
        </is>
      </c>
      <c r="C884" s="130" t="n"/>
      <c r="D884" s="255" t="inlineStr">
        <is>
          <t>500</t>
        </is>
      </c>
      <c r="E884" s="494" t="n"/>
      <c r="F884" s="1582" t="inlineStr">
        <is>
          <t>1级狂暴石*  2/  88</t>
        </is>
      </c>
      <c r="G884" s="130" t="n"/>
      <c r="H884" s="255" t="inlineStr">
        <is>
          <t>500</t>
        </is>
      </c>
      <c r="I884" s="494" t="n"/>
      <c r="J884" s="1582" t="inlineStr">
        <is>
          <t>1级神愈石*  2/  88</t>
        </is>
      </c>
      <c r="K884" s="130" t="n"/>
      <c r="L884" s="236" t="inlineStr">
        <is>
          <t>500</t>
        </is>
      </c>
    </row>
    <row r="885" ht="24" customHeight="1">
      <c r="A885" s="494" t="n"/>
      <c r="B885" s="1582" t="inlineStr">
        <is>
          <t>零经验药水*  1/  10</t>
        </is>
      </c>
      <c r="C885" s="130" t="n"/>
      <c r="D885" s="255" t="inlineStr">
        <is>
          <t>300</t>
        </is>
      </c>
      <c r="E885" s="494" t="n"/>
      <c r="F885" s="1582" t="inlineStr">
        <is>
          <t>侠士手记*  1/  40</t>
        </is>
      </c>
      <c r="G885" s="130" t="n"/>
      <c r="H885" s="255" t="inlineStr">
        <is>
          <t>200</t>
        </is>
      </c>
      <c r="I885" s="494" t="n"/>
      <c r="J885" s="1582" t="inlineStr">
        <is>
          <t>Ⅰ级万能碎片*  1/  88</t>
        </is>
      </c>
      <c r="K885" s="130" t="n"/>
      <c r="L885" s="236" t="inlineStr">
        <is>
          <t>200</t>
        </is>
      </c>
    </row>
    <row r="886" ht="24" customHeight="1">
      <c r="A886" s="553" t="n"/>
      <c r="B886" s="1583" t="inlineStr">
        <is>
          <t>Ⅲ级碎片礼盒*  1/100</t>
        </is>
      </c>
      <c r="C886" s="136" t="n"/>
      <c r="D886" s="570" t="inlineStr">
        <is>
          <t>1000</t>
        </is>
      </c>
      <c r="E886" s="553" t="n"/>
      <c r="F886" s="1583" t="inlineStr">
        <is>
          <t>Ⅲ级碎片礼盒*  1/100</t>
        </is>
      </c>
      <c r="G886" s="136" t="n"/>
      <c r="H886" s="570" t="inlineStr">
        <is>
          <t>1000</t>
        </is>
      </c>
      <c r="I886" s="553" t="n"/>
      <c r="J886" s="1742" t="inlineStr">
        <is>
          <t>Ⅲ级碎片礼盒*  1/100</t>
        </is>
      </c>
      <c r="K886" s="246" t="n"/>
      <c r="L886" s="243" t="inlineStr">
        <is>
          <t>1000</t>
        </is>
      </c>
    </row>
    <row r="887" ht="24" customHeight="1">
      <c r="A887" s="1188" t="inlineStr">
        <is>
          <t>周五第1轮</t>
        </is>
      </c>
      <c r="B887" s="1693" t="inlineStr">
        <is>
          <t>大体力*  5/  50</t>
        </is>
      </c>
      <c r="C887" s="112" t="n"/>
      <c r="D887" s="1418" t="inlineStr">
        <is>
          <t>300</t>
        </is>
      </c>
      <c r="E887" s="1471" t="inlineStr">
        <is>
          <t>周日第2轮</t>
        </is>
      </c>
      <c r="F887" s="1693" t="inlineStr">
        <is>
          <t>活血散*  6/  50</t>
        </is>
      </c>
      <c r="G887" s="112" t="n"/>
      <c r="H887" s="1418" t="inlineStr">
        <is>
          <t>200</t>
        </is>
      </c>
      <c r="I887" s="61" t="inlineStr">
        <is>
          <t>周三第1轮</t>
        </is>
      </c>
      <c r="J887" s="1688" t="inlineStr">
        <is>
          <t>葵花宝典*  1/  50</t>
        </is>
      </c>
      <c r="K887" s="124" t="n"/>
      <c r="L887" s="63" t="inlineStr">
        <is>
          <t>600</t>
        </is>
      </c>
    </row>
    <row r="888" ht="24" customHeight="1">
      <c r="A888" s="494" t="n"/>
      <c r="B888" s="1582" t="inlineStr">
        <is>
          <t>速度洗刷刷*  1/  20</t>
        </is>
      </c>
      <c r="C888" s="130" t="n"/>
      <c r="D888" s="255" t="inlineStr">
        <is>
          <t>900</t>
        </is>
      </c>
      <c r="E888" s="494" t="n"/>
      <c r="F888" s="1582" t="inlineStr">
        <is>
          <t>敏捷洗刷刷*  1/  20</t>
        </is>
      </c>
      <c r="G888" s="130" t="n"/>
      <c r="H888" s="255" t="inlineStr">
        <is>
          <t>900</t>
        </is>
      </c>
      <c r="I888" s="494" t="n"/>
      <c r="J888" s="1582" t="inlineStr">
        <is>
          <t>斗神符*  1/  50</t>
        </is>
      </c>
      <c r="K888" s="130" t="n"/>
      <c r="L888" s="236" t="inlineStr">
        <is>
          <t>200</t>
        </is>
      </c>
    </row>
    <row r="889" ht="24" customHeight="1">
      <c r="A889" s="494" t="n"/>
      <c r="B889" s="1582" t="inlineStr">
        <is>
          <t>寻斗符*10/  50</t>
        </is>
      </c>
      <c r="C889" s="130" t="n"/>
      <c r="D889" s="255" t="inlineStr">
        <is>
          <t>150</t>
        </is>
      </c>
      <c r="E889" s="494" t="n"/>
      <c r="F889" s="1582" t="inlineStr">
        <is>
          <t>竞技场入场券*  2/  50</t>
        </is>
      </c>
      <c r="G889" s="130" t="n"/>
      <c r="H889" s="255" t="inlineStr">
        <is>
          <t>100</t>
        </is>
      </c>
      <c r="I889" s="494" t="n"/>
      <c r="J889" s="1582" t="inlineStr">
        <is>
          <t>生命洗刷刷*  1/  10</t>
        </is>
      </c>
      <c r="K889" s="130" t="n"/>
      <c r="L889" s="236" t="inlineStr">
        <is>
          <t>3000</t>
        </is>
      </c>
    </row>
    <row r="890" ht="24" customHeight="1">
      <c r="A890" s="494" t="n"/>
      <c r="B890" s="1582" t="inlineStr">
        <is>
          <t>月卡达人*  1/  10</t>
        </is>
      </c>
      <c r="C890" s="130" t="n"/>
      <c r="D890" s="255" t="inlineStr">
        <is>
          <t>1000</t>
        </is>
      </c>
      <c r="E890" s="494" t="n"/>
      <c r="F890" s="1582" t="inlineStr">
        <is>
          <t>百炼钢*  3/  88</t>
        </is>
      </c>
      <c r="G890" s="130" t="n"/>
      <c r="H890" s="255" t="inlineStr">
        <is>
          <t>500</t>
        </is>
      </c>
      <c r="I890" s="494" t="n"/>
      <c r="J890" s="1582" t="inlineStr">
        <is>
          <t>传功符*10/  88</t>
        </is>
      </c>
      <c r="K890" s="130" t="n"/>
      <c r="L890" s="236" t="inlineStr">
        <is>
          <t>120</t>
        </is>
      </c>
    </row>
    <row r="891" ht="24" customHeight="1">
      <c r="A891" s="494" t="n"/>
      <c r="B891" s="1582" t="inlineStr">
        <is>
          <t>染血的羊皮*  5/288</t>
        </is>
      </c>
      <c r="C891" s="130" t="n"/>
      <c r="D891" s="255" t="inlineStr">
        <is>
          <t>400</t>
        </is>
      </c>
      <c r="E891" s="494" t="n"/>
      <c r="F891" s="1582" t="inlineStr">
        <is>
          <t>四色补天石*  5/288</t>
        </is>
      </c>
      <c r="G891" s="130" t="n"/>
      <c r="H891" s="255" t="inlineStr">
        <is>
          <t>400</t>
        </is>
      </c>
      <c r="I891" s="494" t="n"/>
      <c r="J891" s="1582" t="inlineStr">
        <is>
          <t>小型武器符文石*  3/188</t>
        </is>
      </c>
      <c r="K891" s="130" t="n"/>
      <c r="L891" s="236" t="inlineStr">
        <is>
          <t>500</t>
        </is>
      </c>
    </row>
    <row r="892" ht="24" customHeight="1">
      <c r="A892" s="494" t="n"/>
      <c r="B892" s="1582" t="inlineStr">
        <is>
          <t>境界丹*  3/  88</t>
        </is>
      </c>
      <c r="C892" s="130" t="n"/>
      <c r="D892" s="255" t="inlineStr">
        <is>
          <t>500</t>
        </is>
      </c>
      <c r="E892" s="494" t="n"/>
      <c r="F892" s="1582" t="inlineStr">
        <is>
          <t>烛龙碎片*  1/  50</t>
        </is>
      </c>
      <c r="G892" s="130" t="n"/>
      <c r="H892" s="255" t="inlineStr">
        <is>
          <t>200</t>
        </is>
      </c>
      <c r="I892" s="494" t="n"/>
      <c r="J892" s="1582" t="inlineStr">
        <is>
          <t>佣兵天赋丹*  3/  88</t>
        </is>
      </c>
      <c r="K892" s="130" t="n"/>
      <c r="L892" s="236" t="inlineStr">
        <is>
          <t>500</t>
        </is>
      </c>
    </row>
    <row r="893" ht="24" customHeight="1">
      <c r="A893" s="494" t="n"/>
      <c r="B893" s="1582" t="inlineStr">
        <is>
          <t>1级狂暴石*  2/  88</t>
        </is>
      </c>
      <c r="C893" s="130" t="n"/>
      <c r="D893" s="255" t="inlineStr">
        <is>
          <t>500</t>
        </is>
      </c>
      <c r="E893" s="494" t="n"/>
      <c r="F893" s="1582" t="inlineStr">
        <is>
          <t>1级神愈石*  2/  88</t>
        </is>
      </c>
      <c r="G893" s="130" t="n"/>
      <c r="H893" s="255" t="inlineStr">
        <is>
          <t>500</t>
        </is>
      </c>
      <c r="I893" s="494" t="n"/>
      <c r="J893" s="1582" t="inlineStr">
        <is>
          <t>1级狂暴石*  2/  88</t>
        </is>
      </c>
      <c r="K893" s="130" t="n"/>
      <c r="L893" s="236" t="inlineStr">
        <is>
          <t>500</t>
        </is>
      </c>
    </row>
    <row r="894" ht="24" customHeight="1">
      <c r="A894" s="494" t="n"/>
      <c r="B894" s="1582" t="inlineStr">
        <is>
          <t>Ⅱ级万能碎片*  1/  88</t>
        </is>
      </c>
      <c r="C894" s="130" t="n"/>
      <c r="D894" s="255" t="inlineStr">
        <is>
          <t>400</t>
        </is>
      </c>
      <c r="E894" s="494" t="n"/>
      <c r="F894" s="1582" t="inlineStr">
        <is>
          <t>Ⅰ级万能碎片*  1/  88</t>
        </is>
      </c>
      <c r="G894" s="130" t="n"/>
      <c r="H894" s="255" t="inlineStr">
        <is>
          <t>200</t>
        </is>
      </c>
      <c r="I894" s="494" t="n"/>
      <c r="J894" s="1582" t="inlineStr">
        <is>
          <t>侠士修身录*  1/  40</t>
        </is>
      </c>
      <c r="K894" s="130" t="n"/>
      <c r="L894" s="236" t="inlineStr">
        <is>
          <t>200</t>
        </is>
      </c>
    </row>
    <row r="895" ht="24" customHeight="1">
      <c r="A895" s="500" t="n"/>
      <c r="B895" s="1742" t="inlineStr">
        <is>
          <t>Ⅲ级碎片礼盒*  1/100</t>
        </is>
      </c>
      <c r="C895" s="246" t="n"/>
      <c r="D895" s="298" t="inlineStr">
        <is>
          <t>1000</t>
        </is>
      </c>
      <c r="E895" s="500" t="n"/>
      <c r="F895" s="1742" t="inlineStr">
        <is>
          <t>化境符*  1/  88</t>
        </is>
      </c>
      <c r="G895" s="246" t="n"/>
      <c r="H895" s="1743" t="inlineStr">
        <is>
          <t>180</t>
        </is>
      </c>
      <c r="I895" s="553" t="n"/>
      <c r="J895" s="1742" t="inlineStr">
        <is>
          <t>Ⅲ级碎片礼盒*  1/100</t>
        </is>
      </c>
      <c r="K895" s="246" t="n"/>
      <c r="L895" s="243" t="inlineStr">
        <is>
          <t>1000</t>
        </is>
      </c>
    </row>
    <row r="896" ht="24" customHeight="1">
      <c r="A896" s="61" t="inlineStr">
        <is>
          <t>周五第2轮</t>
        </is>
      </c>
      <c r="B896" s="1688" t="inlineStr">
        <is>
          <t>经验药水*  2/  50</t>
        </is>
      </c>
      <c r="C896" s="124" t="n"/>
      <c r="D896" s="63" t="inlineStr">
        <is>
          <t>200</t>
        </is>
      </c>
      <c r="E896" s="80" t="inlineStr">
        <is>
          <t>周一第1轮</t>
        </is>
      </c>
      <c r="F896" s="1688" t="inlineStr">
        <is>
          <t>生命洗刷刷*  1/  10</t>
        </is>
      </c>
      <c r="G896" s="124" t="n"/>
      <c r="H896" s="569" t="inlineStr">
        <is>
          <t>3000</t>
        </is>
      </c>
      <c r="I896" s="68" t="inlineStr">
        <is>
          <t>周三第2轮</t>
        </is>
      </c>
      <c r="J896" s="1688" t="inlineStr">
        <is>
          <t>大力丸*  4/  50</t>
        </is>
      </c>
      <c r="K896" s="124" t="n"/>
      <c r="L896" s="63" t="inlineStr">
        <is>
          <t>200</t>
        </is>
      </c>
    </row>
    <row r="897" ht="24" customHeight="1">
      <c r="A897" s="494" t="n"/>
      <c r="B897" s="1582" t="inlineStr">
        <is>
          <t>敏捷洗刷刷*  1/  20</t>
        </is>
      </c>
      <c r="C897" s="130" t="n"/>
      <c r="D897" s="236" t="inlineStr">
        <is>
          <t>900</t>
        </is>
      </c>
      <c r="E897" s="504" t="n"/>
      <c r="F897" s="1582" t="inlineStr">
        <is>
          <t>土豪金*  3/  50</t>
        </is>
      </c>
      <c r="G897" s="130" t="n"/>
      <c r="H897" s="255" t="inlineStr">
        <is>
          <t>500</t>
        </is>
      </c>
      <c r="I897" s="494" t="n"/>
      <c r="J897" s="1582" t="inlineStr">
        <is>
          <t>力量洗刷刷*  1/  20</t>
        </is>
      </c>
      <c r="K897" s="130" t="n"/>
      <c r="L897" s="236" t="inlineStr">
        <is>
          <t>900</t>
        </is>
      </c>
    </row>
    <row r="898" ht="24" customHeight="1">
      <c r="A898" s="494" t="n"/>
      <c r="B898" s="1582" t="inlineStr">
        <is>
          <t>斗神符*  1/  50</t>
        </is>
      </c>
      <c r="C898" s="130" t="n"/>
      <c r="D898" s="236" t="inlineStr">
        <is>
          <t>200</t>
        </is>
      </c>
      <c r="E898" s="504" t="n"/>
      <c r="F898" s="1582" t="inlineStr">
        <is>
          <t>破碎的铠甲*  5/288</t>
        </is>
      </c>
      <c r="G898" s="130" t="n"/>
      <c r="H898" s="255" t="inlineStr">
        <is>
          <t>400</t>
        </is>
      </c>
      <c r="I898" s="494" t="n"/>
      <c r="J898" s="1582" t="inlineStr">
        <is>
          <t>征战书*  1/  50</t>
        </is>
      </c>
      <c r="K898" s="130" t="n"/>
      <c r="L898" s="236" t="inlineStr">
        <is>
          <t>200</t>
        </is>
      </c>
    </row>
    <row r="899" ht="24" customHeight="1">
      <c r="A899" s="494" t="n"/>
      <c r="B899" s="1582" t="inlineStr">
        <is>
          <t>传功符*10/  88</t>
        </is>
      </c>
      <c r="C899" s="130" t="n"/>
      <c r="D899" s="236" t="inlineStr">
        <is>
          <t>120</t>
        </is>
      </c>
      <c r="E899" s="504" t="n"/>
      <c r="F899" s="1582" t="inlineStr">
        <is>
          <t>四灵魂石*  3/  88</t>
        </is>
      </c>
      <c r="G899" s="130" t="n"/>
      <c r="H899" s="255" t="inlineStr">
        <is>
          <t>500</t>
        </is>
      </c>
      <c r="I899" s="494" t="n"/>
      <c r="J899" s="1582" t="inlineStr">
        <is>
          <t>投掷武器符文石*  3/188</t>
        </is>
      </c>
      <c r="K899" s="130" t="n"/>
      <c r="L899" s="236" t="inlineStr">
        <is>
          <t>500</t>
        </is>
      </c>
    </row>
    <row r="900" ht="24" customHeight="1">
      <c r="A900" s="494" t="n"/>
      <c r="B900" s="1582" t="inlineStr">
        <is>
          <t>稳固的磐石*  5/288</t>
        </is>
      </c>
      <c r="C900" s="130" t="n"/>
      <c r="D900" s="236" t="inlineStr">
        <is>
          <t>400</t>
        </is>
      </c>
      <c r="E900" s="504" t="n"/>
      <c r="F900" s="1582" t="inlineStr">
        <is>
          <t>试炼书*  1/  50</t>
        </is>
      </c>
      <c r="G900" s="130" t="n"/>
      <c r="H900" s="255" t="inlineStr">
        <is>
          <t>350</t>
        </is>
      </c>
      <c r="I900" s="494" t="n"/>
      <c r="J900" s="1582" t="inlineStr">
        <is>
          <t>神装之灵*  3/  88</t>
        </is>
      </c>
      <c r="K900" s="130" t="n"/>
      <c r="L900" s="236" t="inlineStr">
        <is>
          <t>500</t>
        </is>
      </c>
    </row>
    <row r="901" ht="24" customHeight="1">
      <c r="A901" s="494" t="n"/>
      <c r="B901" s="1582" t="inlineStr">
        <is>
          <t>突破石*  3/  88</t>
        </is>
      </c>
      <c r="C901" s="130" t="n"/>
      <c r="D901" s="236" t="inlineStr">
        <is>
          <t>500</t>
        </is>
      </c>
      <c r="E901" s="504" t="n"/>
      <c r="F901" s="1582" t="inlineStr">
        <is>
          <t>神魔残卷*  3/  88</t>
        </is>
      </c>
      <c r="G901" s="130" t="n"/>
      <c r="H901" s="255" t="inlineStr">
        <is>
          <t>500</t>
        </is>
      </c>
      <c r="I901" s="494" t="n"/>
      <c r="J901" s="1582" t="inlineStr">
        <is>
          <t>烛龙碎片*  3/  88</t>
        </is>
      </c>
      <c r="K901" s="130" t="n"/>
      <c r="L901" s="236" t="inlineStr">
        <is>
          <t>500</t>
        </is>
      </c>
    </row>
    <row r="902" ht="24" customHeight="1">
      <c r="A902" s="494" t="n"/>
      <c r="B902" s="1582" t="inlineStr">
        <is>
          <t>1级神愈石*  2/  88</t>
        </is>
      </c>
      <c r="C902" s="130" t="n"/>
      <c r="D902" s="236" t="inlineStr">
        <is>
          <t>500</t>
        </is>
      </c>
      <c r="E902" s="504" t="n"/>
      <c r="F902" s="1582" t="inlineStr">
        <is>
          <t>1级狂暴石*  2/  88</t>
        </is>
      </c>
      <c r="G902" s="130" t="n"/>
      <c r="H902" s="255" t="inlineStr">
        <is>
          <t>500</t>
        </is>
      </c>
      <c r="I902" s="494" t="n"/>
      <c r="J902" s="1582" t="inlineStr">
        <is>
          <t>1级神愈石*  2/  88</t>
        </is>
      </c>
      <c r="K902" s="130" t="n"/>
      <c r="L902" s="236" t="inlineStr">
        <is>
          <t>500</t>
        </is>
      </c>
    </row>
    <row r="903" ht="24" customHeight="1">
      <c r="A903" s="494" t="n"/>
      <c r="B903" s="1582" t="inlineStr">
        <is>
          <t>化境符*  1/  88</t>
        </is>
      </c>
      <c r="C903" s="130" t="n"/>
      <c r="D903" s="236" t="inlineStr">
        <is>
          <t>180</t>
        </is>
      </c>
      <c r="E903" s="504" t="n"/>
      <c r="F903" s="1582" t="inlineStr">
        <is>
          <t>Ⅱ级万能碎片*  1/  88</t>
        </is>
      </c>
      <c r="G903" s="130" t="n"/>
      <c r="H903" s="255" t="inlineStr">
        <is>
          <t>400</t>
        </is>
      </c>
      <c r="I903" s="494" t="n"/>
      <c r="J903" s="1582" t="inlineStr">
        <is>
          <t>Ⅰ级万能碎片*  1/  88</t>
        </is>
      </c>
      <c r="K903" s="130" t="n"/>
      <c r="L903" s="236" t="inlineStr">
        <is>
          <t>200</t>
        </is>
      </c>
    </row>
    <row r="904" ht="24" customHeight="1">
      <c r="A904" s="553" t="n"/>
      <c r="B904" s="1583" t="inlineStr">
        <is>
          <t>Ⅲ级碎片礼盒*  1/100</t>
        </is>
      </c>
      <c r="C904" s="136" t="n"/>
      <c r="D904" s="290" t="inlineStr">
        <is>
          <t>1000</t>
        </is>
      </c>
      <c r="E904" s="320" t="n"/>
      <c r="F904" s="1742" t="inlineStr">
        <is>
          <t>Ⅲ级碎片礼盒*  1/100</t>
        </is>
      </c>
      <c r="G904" s="246" t="n"/>
      <c r="H904" s="1743" t="inlineStr">
        <is>
          <t>1000</t>
        </is>
      </c>
      <c r="I904" s="500" t="n"/>
      <c r="J904" s="1742" t="inlineStr">
        <is>
          <t>Ⅲ级碎片礼盒*  1/100</t>
        </is>
      </c>
      <c r="K904" s="246" t="n"/>
      <c r="L904" s="243" t="inlineStr">
        <is>
          <t>1000</t>
        </is>
      </c>
    </row>
    <row r="905" ht="24" customHeight="1">
      <c r="A905" s="1314" t="inlineStr">
        <is>
          <t>周六第1轮</t>
        </is>
      </c>
      <c r="B905" s="1693" t="inlineStr">
        <is>
          <t>大经验药水*  1/  50</t>
        </is>
      </c>
      <c r="C905" s="112" t="n"/>
      <c r="D905" s="1418" t="inlineStr">
        <is>
          <t>350</t>
        </is>
      </c>
      <c r="E905" s="61" t="inlineStr">
        <is>
          <t>周一第2轮</t>
        </is>
      </c>
      <c r="F905" s="1688" t="inlineStr">
        <is>
          <t>力量洗刷刷*  1/  20</t>
        </is>
      </c>
      <c r="G905" s="124" t="n"/>
      <c r="H905" s="569" t="inlineStr">
        <is>
          <t>900</t>
        </is>
      </c>
      <c r="I905" s="68" t="inlineStr">
        <is>
          <t>周四第1轮</t>
        </is>
      </c>
      <c r="J905" s="1688" t="inlineStr">
        <is>
          <t>迅捷珠*  4/  50</t>
        </is>
      </c>
      <c r="K905" s="124" t="n"/>
      <c r="L905" s="63" t="inlineStr">
        <is>
          <t>200</t>
        </is>
      </c>
    </row>
    <row r="906" ht="24" customHeight="1">
      <c r="A906" s="494" t="n"/>
      <c r="B906" s="1582" t="inlineStr">
        <is>
          <t>生命洗刷刷*  1/  10</t>
        </is>
      </c>
      <c r="C906" s="130" t="n"/>
      <c r="D906" s="255" t="inlineStr">
        <is>
          <t>3000</t>
        </is>
      </c>
      <c r="E906" s="494" t="n"/>
      <c r="F906" s="1582" t="inlineStr">
        <is>
          <t>减伤药水*  3/  50</t>
        </is>
      </c>
      <c r="G906" s="130" t="n"/>
      <c r="H906" s="255" t="inlineStr">
        <is>
          <t>500</t>
        </is>
      </c>
      <c r="I906" s="494" t="n"/>
      <c r="J906" s="1582" t="inlineStr">
        <is>
          <t>速度洗刷刷*  1/  20</t>
        </is>
      </c>
      <c r="K906" s="130" t="n"/>
      <c r="L906" s="236" t="inlineStr">
        <is>
          <t>900</t>
        </is>
      </c>
    </row>
    <row r="907" ht="24" customHeight="1">
      <c r="A907" s="494" t="n"/>
      <c r="B907" s="1582" t="inlineStr">
        <is>
          <t>征战书*  1/  50</t>
        </is>
      </c>
      <c r="C907" s="130" t="n"/>
      <c r="D907" s="255" t="inlineStr">
        <is>
          <t>200</t>
        </is>
      </c>
      <c r="E907" s="494" t="n"/>
      <c r="F907" s="1582" t="inlineStr">
        <is>
          <t>门派高香*  5/  50</t>
        </is>
      </c>
      <c r="G907" s="130" t="n"/>
      <c r="H907" s="255" t="inlineStr">
        <is>
          <t>200</t>
        </is>
      </c>
      <c r="I907" s="494" t="n"/>
      <c r="J907" s="1582" t="inlineStr">
        <is>
          <t>千年寒铁*  3/188</t>
        </is>
      </c>
      <c r="K907" s="130" t="n"/>
      <c r="L907" s="236" t="inlineStr">
        <is>
          <t>500</t>
        </is>
      </c>
    </row>
    <row r="908" ht="24" customHeight="1">
      <c r="A908" s="494" t="n"/>
      <c r="B908" s="1582" t="inlineStr">
        <is>
          <t>传功符*10/  50</t>
        </is>
      </c>
      <c r="C908" s="130" t="n"/>
      <c r="D908" s="255" t="inlineStr">
        <is>
          <t>120</t>
        </is>
      </c>
      <c r="E908" s="494" t="n"/>
      <c r="F908" s="1582" t="inlineStr">
        <is>
          <t>神装之灵*  3/  88</t>
        </is>
      </c>
      <c r="G908" s="130" t="n"/>
      <c r="H908" s="255" t="inlineStr">
        <is>
          <t>500</t>
        </is>
      </c>
      <c r="I908" s="494" t="n"/>
      <c r="J908" s="1582" t="inlineStr">
        <is>
          <t>门派战书*  5/  50</t>
        </is>
      </c>
      <c r="K908" s="130" t="n"/>
      <c r="L908" s="236" t="inlineStr">
        <is>
          <t>200</t>
        </is>
      </c>
    </row>
    <row r="909" ht="24" customHeight="1">
      <c r="A909" s="494" t="n"/>
      <c r="B909" s="1582" t="inlineStr">
        <is>
          <t>沧桑的兽骨*  5/288</t>
        </is>
      </c>
      <c r="C909" s="130" t="n"/>
      <c r="D909" s="255" t="inlineStr">
        <is>
          <t>400</t>
        </is>
      </c>
      <c r="E909" s="494" t="n"/>
      <c r="F909" s="1582" t="inlineStr">
        <is>
          <t>粗壮的牛角*  5/288</t>
        </is>
      </c>
      <c r="G909" s="130" t="n"/>
      <c r="H909" s="255" t="inlineStr">
        <is>
          <t>500</t>
        </is>
      </c>
      <c r="I909" s="494" t="n"/>
      <c r="J909" s="1582" t="inlineStr">
        <is>
          <t>炼气石*  3/  88</t>
        </is>
      </c>
      <c r="K909" s="130" t="n"/>
      <c r="L909" s="236" t="inlineStr">
        <is>
          <t>500</t>
        </is>
      </c>
    </row>
    <row r="910" ht="24" customHeight="1">
      <c r="A910" s="494" t="n"/>
      <c r="B910" s="1582" t="inlineStr">
        <is>
          <t>黄鸟碎片*  3/  88</t>
        </is>
      </c>
      <c r="C910" s="130" t="n"/>
      <c r="D910" s="255" t="inlineStr">
        <is>
          <t>500</t>
        </is>
      </c>
      <c r="E910" s="494" t="n"/>
      <c r="F910" s="1582" t="inlineStr">
        <is>
          <t>突破石*  1/  50</t>
        </is>
      </c>
      <c r="G910" s="130" t="n"/>
      <c r="H910" s="255" t="inlineStr">
        <is>
          <t>200</t>
        </is>
      </c>
      <c r="I910" s="494" t="n"/>
      <c r="J910" s="1582" t="inlineStr">
        <is>
          <t>饕餮碎片*  3/  88</t>
        </is>
      </c>
      <c r="K910" s="130" t="n"/>
      <c r="L910" s="236" t="inlineStr">
        <is>
          <t>500</t>
        </is>
      </c>
    </row>
    <row r="911" ht="24" customHeight="1">
      <c r="A911" s="494" t="n"/>
      <c r="B911" s="1582" t="inlineStr">
        <is>
          <t>1级狂暴石*  2/  88</t>
        </is>
      </c>
      <c r="C911" s="130" t="n"/>
      <c r="D911" s="255" t="inlineStr">
        <is>
          <t>500</t>
        </is>
      </c>
      <c r="E911" s="494" t="n"/>
      <c r="F911" s="1582" t="inlineStr">
        <is>
          <t>1级神愈石*  2/  88</t>
        </is>
      </c>
      <c r="G911" s="130" t="n"/>
      <c r="H911" s="255" t="inlineStr">
        <is>
          <t>500</t>
        </is>
      </c>
      <c r="I911" s="494" t="n"/>
      <c r="J911" s="1582" t="inlineStr">
        <is>
          <t>1级狂暴石*  2/  88</t>
        </is>
      </c>
      <c r="K911" s="130" t="n"/>
      <c r="L911" s="236" t="inlineStr">
        <is>
          <t>500</t>
        </is>
      </c>
    </row>
    <row r="912" ht="24" customHeight="1">
      <c r="A912" s="494" t="n"/>
      <c r="B912" s="1582" t="inlineStr">
        <is>
          <t>Ⅱ级万能碎片*  1/  88</t>
        </is>
      </c>
      <c r="C912" s="130" t="n"/>
      <c r="D912" s="255" t="inlineStr">
        <is>
          <t>400</t>
        </is>
      </c>
      <c r="E912" s="494" t="n"/>
      <c r="F912" s="1582" t="inlineStr">
        <is>
          <t>中体力*  2/  50</t>
        </is>
      </c>
      <c r="G912" s="130" t="n"/>
      <c r="H912" s="255" t="inlineStr">
        <is>
          <t>300</t>
        </is>
      </c>
      <c r="I912" s="494" t="n"/>
      <c r="J912" s="1582" t="inlineStr">
        <is>
          <t>Ⅱ级万能碎片*  1/  88</t>
        </is>
      </c>
      <c r="K912" s="130" t="n"/>
      <c r="L912" s="236" t="inlineStr">
        <is>
          <t>400</t>
        </is>
      </c>
    </row>
    <row r="913" ht="24" customHeight="1">
      <c r="A913" s="494" t="n"/>
      <c r="B913" s="1742" t="inlineStr">
        <is>
          <t>Ⅲ级碎片礼盒*  1/100</t>
        </is>
      </c>
      <c r="C913" s="246" t="n"/>
      <c r="D913" s="1743" t="inlineStr">
        <is>
          <t>1000</t>
        </is>
      </c>
      <c r="E913" s="553" t="n"/>
      <c r="F913" s="1742" t="inlineStr">
        <is>
          <t>Ⅲ级碎片礼盒*  1/100</t>
        </is>
      </c>
      <c r="G913" s="246" t="n"/>
      <c r="H913" s="298" t="inlineStr">
        <is>
          <t>1000</t>
        </is>
      </c>
      <c r="I913" s="500" t="n"/>
      <c r="J913" s="1583" t="inlineStr">
        <is>
          <t>Ⅲ级碎片礼盒*  1/100</t>
        </is>
      </c>
      <c r="K913" s="136" t="n"/>
      <c r="L913" s="290" t="inlineStr">
        <is>
          <t>1000</t>
        </is>
      </c>
    </row>
    <row r="914" ht="24" customHeight="1">
      <c r="A914" s="61" t="inlineStr">
        <is>
          <t>周六第2轮</t>
        </is>
      </c>
      <c r="B914" s="1688" t="inlineStr">
        <is>
          <t>力量洗刷刷*  1/  20</t>
        </is>
      </c>
      <c r="C914" s="124" t="n"/>
      <c r="D914" s="569" t="inlineStr">
        <is>
          <t>900</t>
        </is>
      </c>
      <c r="E914" s="1498" t="inlineStr">
        <is>
          <t>周二第1轮</t>
        </is>
      </c>
      <c r="F914" s="1688" t="inlineStr">
        <is>
          <t>速度洗刷刷*  1/  20</t>
        </is>
      </c>
      <c r="G914" s="124" t="n"/>
      <c r="H914" s="63" t="inlineStr">
        <is>
          <t>900</t>
        </is>
      </c>
      <c r="I914" s="1445" t="inlineStr">
        <is>
          <t>周四第2轮</t>
        </is>
      </c>
      <c r="J914" s="1693" t="inlineStr">
        <is>
          <t>风之息*  4/  50</t>
        </is>
      </c>
      <c r="K914" s="112" t="n"/>
      <c r="L914" s="272" t="inlineStr">
        <is>
          <t>200</t>
        </is>
      </c>
    </row>
    <row r="915" ht="24" customHeight="1">
      <c r="A915" s="494" t="n"/>
      <c r="B915" s="1582" t="inlineStr">
        <is>
          <t>活力药水*  5/  50</t>
        </is>
      </c>
      <c r="C915" s="130" t="n"/>
      <c r="D915" s="255" t="inlineStr">
        <is>
          <t>300</t>
        </is>
      </c>
      <c r="E915" s="494" t="n"/>
      <c r="F915" s="1582" t="inlineStr">
        <is>
          <t>挑战书*  3/  50</t>
        </is>
      </c>
      <c r="G915" s="130" t="n"/>
      <c r="H915" s="236" t="inlineStr">
        <is>
          <t>200</t>
        </is>
      </c>
      <c r="I915" s="504" t="n"/>
      <c r="J915" s="1582" t="inlineStr">
        <is>
          <t>敏捷洗刷刷*  1/  20</t>
        </is>
      </c>
      <c r="K915" s="130" t="n"/>
      <c r="L915" s="236" t="inlineStr">
        <is>
          <t>900</t>
        </is>
      </c>
    </row>
    <row r="916" ht="24" customHeight="1">
      <c r="A916" s="494" t="n"/>
      <c r="B916" s="1582" t="inlineStr">
        <is>
          <t>月卡达人*  1/  10</t>
        </is>
      </c>
      <c r="C916" s="130" t="n"/>
      <c r="D916" s="255" t="inlineStr">
        <is>
          <t>1000</t>
        </is>
      </c>
      <c r="E916" s="494" t="n"/>
      <c r="F916" s="1582" t="inlineStr">
        <is>
          <t>移魂符*  5/  50</t>
        </is>
      </c>
      <c r="G916" s="130" t="n"/>
      <c r="H916" s="236" t="inlineStr">
        <is>
          <t>200</t>
        </is>
      </c>
      <c r="I916" s="504" t="n"/>
      <c r="J916" s="1582" t="inlineStr">
        <is>
          <t>神秘精华*  3/188</t>
        </is>
      </c>
      <c r="K916" s="130" t="n"/>
      <c r="L916" s="236" t="inlineStr">
        <is>
          <t>500</t>
        </is>
      </c>
    </row>
    <row r="917" ht="24" customHeight="1">
      <c r="A917" s="494" t="n"/>
      <c r="B917" s="1582" t="inlineStr">
        <is>
          <t>门派战书*  5/  50</t>
        </is>
      </c>
      <c r="C917" s="130" t="n"/>
      <c r="D917" s="255" t="inlineStr">
        <is>
          <t>200</t>
        </is>
      </c>
      <c r="E917" s="494" t="n"/>
      <c r="F917" s="1582" t="inlineStr">
        <is>
          <t>传功符*10/  88</t>
        </is>
      </c>
      <c r="G917" s="130" t="n"/>
      <c r="H917" s="236" t="inlineStr">
        <is>
          <t>120</t>
        </is>
      </c>
      <c r="I917" s="504" t="n"/>
      <c r="J917" s="1582" t="inlineStr">
        <is>
          <t>转转券*  5/  50</t>
        </is>
      </c>
      <c r="K917" s="130" t="n"/>
      <c r="L917" s="236" t="inlineStr">
        <is>
          <t>100</t>
        </is>
      </c>
    </row>
    <row r="918" ht="24" customHeight="1">
      <c r="A918" s="494" t="n"/>
      <c r="B918" s="1582" t="inlineStr">
        <is>
          <t>尖锐的铁器*  5/288</t>
        </is>
      </c>
      <c r="C918" s="130" t="n"/>
      <c r="D918" s="255" t="inlineStr">
        <is>
          <t>400</t>
        </is>
      </c>
      <c r="E918" s="494" t="n"/>
      <c r="F918" s="1582" t="inlineStr">
        <is>
          <t>大型武器符文石*  3/188</t>
        </is>
      </c>
      <c r="G918" s="130" t="n"/>
      <c r="H918" s="236" t="inlineStr">
        <is>
          <t>500</t>
        </is>
      </c>
      <c r="I918" s="504" t="n"/>
      <c r="J918" s="1582" t="inlineStr">
        <is>
          <t>真黄金卷轴*  3/  88</t>
        </is>
      </c>
      <c r="K918" s="130" t="n"/>
      <c r="L918" s="236" t="inlineStr">
        <is>
          <t>500</t>
        </is>
      </c>
    </row>
    <row r="919" ht="24" customHeight="1">
      <c r="A919" s="494" t="n"/>
      <c r="B919" s="1582" t="inlineStr">
        <is>
          <t>黄鸟碎片*  3/  88</t>
        </is>
      </c>
      <c r="C919" s="130" t="n"/>
      <c r="D919" s="255" t="inlineStr">
        <is>
          <t>500</t>
        </is>
      </c>
      <c r="E919" s="494" t="n"/>
      <c r="F919" s="1582" t="inlineStr">
        <is>
          <t>境界丹*  1/  50</t>
        </is>
      </c>
      <c r="G919" s="130" t="n"/>
      <c r="H919" s="236" t="inlineStr">
        <is>
          <t>200</t>
        </is>
      </c>
      <c r="I919" s="504" t="n"/>
      <c r="J919" s="1582" t="inlineStr">
        <is>
          <t>夔牛碎片*  3/  88</t>
        </is>
      </c>
      <c r="K919" s="130" t="n"/>
      <c r="L919" s="236" t="inlineStr">
        <is>
          <t>500</t>
        </is>
      </c>
    </row>
    <row r="920" ht="24" customHeight="1">
      <c r="A920" s="494" t="n"/>
      <c r="B920" s="1582" t="inlineStr">
        <is>
          <t>1级神愈石*  2/  88</t>
        </is>
      </c>
      <c r="C920" s="130" t="n"/>
      <c r="D920" s="255" t="inlineStr">
        <is>
          <t>500</t>
        </is>
      </c>
      <c r="E920" s="494" t="n"/>
      <c r="F920" s="1582" t="inlineStr">
        <is>
          <t>1级狂暴石*  2/  88</t>
        </is>
      </c>
      <c r="G920" s="130" t="n"/>
      <c r="H920" s="236" t="inlineStr">
        <is>
          <t>500</t>
        </is>
      </c>
      <c r="I920" s="504" t="n"/>
      <c r="J920" s="1582" t="inlineStr">
        <is>
          <t>1级神愈石*  2/  88</t>
        </is>
      </c>
      <c r="K920" s="130" t="n"/>
      <c r="L920" s="236" t="inlineStr">
        <is>
          <t>500</t>
        </is>
      </c>
    </row>
    <row r="921" ht="24" customHeight="1">
      <c r="A921" s="494" t="n"/>
      <c r="B921" s="1582" t="inlineStr">
        <is>
          <t>Ⅰ级万能碎片*  1/  88</t>
        </is>
      </c>
      <c r="C921" s="130" t="n"/>
      <c r="D921" s="255" t="inlineStr">
        <is>
          <t>200</t>
        </is>
      </c>
      <c r="E921" s="494" t="n"/>
      <c r="F921" s="1582" t="inlineStr">
        <is>
          <t>Ⅱ级万能碎片*  1/  88</t>
        </is>
      </c>
      <c r="G921" s="130" t="n"/>
      <c r="H921" s="236" t="inlineStr">
        <is>
          <t>400</t>
        </is>
      </c>
      <c r="I921" s="504" t="n"/>
      <c r="J921" s="1582" t="inlineStr">
        <is>
          <t>Ⅰ级万能碎片*  1/  88</t>
        </is>
      </c>
      <c r="K921" s="130" t="n"/>
      <c r="L921" s="236" t="inlineStr">
        <is>
          <t>200</t>
        </is>
      </c>
    </row>
    <row r="922">
      <c r="A922" s="553" t="n"/>
      <c r="B922" s="1583" t="inlineStr">
        <is>
          <t>Ⅲ级碎片礼盒*  1/100</t>
        </is>
      </c>
      <c r="C922" s="136" t="n"/>
      <c r="D922" s="570" t="inlineStr">
        <is>
          <t>1000</t>
        </is>
      </c>
      <c r="E922" s="494" t="n"/>
      <c r="F922" s="1583" t="inlineStr">
        <is>
          <t>Ⅲ级碎片礼盒*  1/100</t>
        </is>
      </c>
      <c r="G922" s="136" t="n"/>
      <c r="H922" s="290" t="inlineStr">
        <is>
          <t>1000</t>
        </is>
      </c>
      <c r="I922" s="320" t="n"/>
      <c r="J922" s="1583" t="inlineStr">
        <is>
          <t>Ⅲ级碎片礼盒*  1/100</t>
        </is>
      </c>
      <c r="K922" s="136" t="n"/>
      <c r="L922" s="290" t="inlineStr">
        <is>
          <t>1000</t>
        </is>
      </c>
    </row>
    <row r="923">
      <c r="A923" s="1667" t="inlineStr">
        <is>
          <t>废弃原因：25年1月16日后优惠商店有较多调整</t>
        </is>
      </c>
      <c r="B923" s="59" t="n"/>
      <c r="C923" s="59" t="n"/>
      <c r="D923" s="59" t="n"/>
      <c r="E923" s="59" t="n"/>
      <c r="F923" s="59" t="n"/>
      <c r="G923" s="59" t="n"/>
      <c r="H923" s="59" t="n"/>
      <c r="I923" s="59" t="n"/>
      <c r="J923" s="59" t="n"/>
      <c r="K923" s="59" t="n"/>
      <c r="L923" s="59" t="n"/>
    </row>
    <row r="924">
      <c r="A924" s="451" t="inlineStr">
        <is>
          <t>优惠商店</t>
        </is>
      </c>
      <c r="B924" s="308" t="inlineStr">
        <is>
          <t>消耗券数</t>
        </is>
      </c>
      <c r="C924" s="204" t="inlineStr">
        <is>
          <t>斗豆</t>
        </is>
      </c>
      <c r="D924" s="506" t="inlineStr">
        <is>
          <t>道具</t>
        </is>
      </c>
      <c r="E924" s="57" t="n"/>
      <c r="F924" s="152" t="inlineStr">
        <is>
          <t>建议</t>
        </is>
      </c>
      <c r="G924" s="308" t="inlineStr">
        <is>
          <t>优惠商店</t>
        </is>
      </c>
      <c r="H924" s="153" t="inlineStr">
        <is>
          <t>消耗券数</t>
        </is>
      </c>
      <c r="I924" s="227" t="inlineStr">
        <is>
          <t>斗豆</t>
        </is>
      </c>
      <c r="J924" s="152" t="inlineStr">
        <is>
          <t>道具</t>
        </is>
      </c>
      <c r="K924" s="57" t="n"/>
      <c r="L924" s="152" t="inlineStr">
        <is>
          <t>建议</t>
        </is>
      </c>
    </row>
    <row r="925">
      <c r="A925" s="558" t="inlineStr">
        <is>
          <t>序号 1</t>
        </is>
      </c>
      <c r="B925" s="53" t="inlineStr">
        <is>
          <t>1</t>
        </is>
      </c>
      <c r="C925" s="53" t="inlineStr">
        <is>
          <t>600</t>
        </is>
      </c>
      <c r="D925" s="507" t="inlineStr">
        <is>
          <t>贡献叉烧包*  4</t>
        </is>
      </c>
      <c r="E925" s="504" t="n"/>
      <c r="F925" s="508" t="inlineStr">
        <is>
          <t>无视</t>
        </is>
      </c>
      <c r="G925" s="52" t="inlineStr">
        <is>
          <t>序号19</t>
        </is>
      </c>
      <c r="H925" s="53" t="inlineStr">
        <is>
          <t>1</t>
        </is>
      </c>
      <c r="I925" s="53" t="inlineStr">
        <is>
          <t>400</t>
        </is>
      </c>
      <c r="J925" s="509" t="inlineStr">
        <is>
          <t>大体力*10</t>
        </is>
      </c>
      <c r="K925" s="320" t="n"/>
      <c r="L925" s="156" t="inlineStr">
        <is>
          <t>按需</t>
        </is>
      </c>
    </row>
    <row r="926">
      <c r="A926" s="82" t="inlineStr">
        <is>
          <t>序号 2</t>
        </is>
      </c>
      <c r="B926" s="35" t="inlineStr">
        <is>
          <t>2</t>
        </is>
      </c>
      <c r="C926" s="178" t="inlineStr">
        <is>
          <t>1000</t>
        </is>
      </c>
      <c r="D926" s="496" t="inlineStr">
        <is>
          <t>龙舌弓1天*  2</t>
        </is>
      </c>
      <c r="E926" s="130" t="n"/>
      <c r="F926" s="178" t="inlineStr">
        <is>
          <t>按需</t>
        </is>
      </c>
      <c r="G926" s="34" t="inlineStr">
        <is>
          <t>序号20</t>
        </is>
      </c>
      <c r="H926" s="35" t="inlineStr">
        <is>
          <t>1</t>
        </is>
      </c>
      <c r="I926" s="35" t="inlineStr">
        <is>
          <t>400</t>
        </is>
      </c>
      <c r="J926" s="495" t="inlineStr">
        <is>
          <t>活力药水*10</t>
        </is>
      </c>
      <c r="K926" s="130" t="n"/>
      <c r="L926" s="36" t="inlineStr">
        <is>
          <t>无视</t>
        </is>
      </c>
    </row>
    <row r="927">
      <c r="A927" s="82" t="inlineStr">
        <is>
          <t>序号 3</t>
        </is>
      </c>
      <c r="B927" s="35" t="inlineStr">
        <is>
          <t>2</t>
        </is>
      </c>
      <c r="C927" s="178" t="inlineStr">
        <is>
          <t>1000</t>
        </is>
      </c>
      <c r="D927" s="496" t="inlineStr">
        <is>
          <t>绣花针1天*  2</t>
        </is>
      </c>
      <c r="E927" s="130" t="n"/>
      <c r="F927" s="178" t="inlineStr">
        <is>
          <t>按需</t>
        </is>
      </c>
      <c r="G927" s="34" t="inlineStr">
        <is>
          <t>序号21</t>
        </is>
      </c>
      <c r="H927" s="35" t="inlineStr">
        <is>
          <t>1</t>
        </is>
      </c>
      <c r="I927" s="35" t="inlineStr">
        <is>
          <t>400</t>
        </is>
      </c>
      <c r="J927" s="495" t="inlineStr">
        <is>
          <t>追魂锁链*10</t>
        </is>
      </c>
      <c r="K927" s="130" t="n"/>
      <c r="L927" s="36" t="inlineStr">
        <is>
          <t>无视</t>
        </is>
      </c>
    </row>
    <row r="928">
      <c r="A928" s="82" t="inlineStr">
        <is>
          <t>序号 4</t>
        </is>
      </c>
      <c r="B928" s="35" t="inlineStr">
        <is>
          <t>2</t>
        </is>
      </c>
      <c r="C928" s="178" t="inlineStr">
        <is>
          <t>1000</t>
        </is>
      </c>
      <c r="D928" s="496" t="inlineStr">
        <is>
          <t>金箍棒1天*  2</t>
        </is>
      </c>
      <c r="E928" s="130" t="n"/>
      <c r="F928" s="178" t="inlineStr">
        <is>
          <t>按需</t>
        </is>
      </c>
      <c r="G928" s="34" t="inlineStr">
        <is>
          <t>序号22</t>
        </is>
      </c>
      <c r="H928" s="35" t="inlineStr">
        <is>
          <t>1</t>
        </is>
      </c>
      <c r="I928" s="35" t="inlineStr">
        <is>
          <t>500</t>
        </is>
      </c>
      <c r="J928" s="496" t="inlineStr">
        <is>
          <t>挑战书*10</t>
        </is>
      </c>
      <c r="K928" s="130" t="n"/>
      <c r="L928" s="36" t="inlineStr">
        <is>
          <t>按需</t>
        </is>
      </c>
    </row>
    <row r="929">
      <c r="A929" s="82" t="inlineStr">
        <is>
          <t>序号 5</t>
        </is>
      </c>
      <c r="B929" s="35" t="inlineStr">
        <is>
          <t>2</t>
        </is>
      </c>
      <c r="C929" s="178" t="inlineStr">
        <is>
          <t>1000</t>
        </is>
      </c>
      <c r="D929" s="496" t="inlineStr">
        <is>
          <t>轩辕剑1天*  2</t>
        </is>
      </c>
      <c r="E929" s="130" t="n"/>
      <c r="F929" s="178" t="inlineStr">
        <is>
          <t>按需</t>
        </is>
      </c>
      <c r="G929" s="34" t="inlineStr">
        <is>
          <t>序号23</t>
        </is>
      </c>
      <c r="H929" s="35" t="inlineStr">
        <is>
          <t>1</t>
        </is>
      </c>
      <c r="I929" s="35" t="inlineStr">
        <is>
          <t>250</t>
        </is>
      </c>
      <c r="J929" s="496" t="inlineStr">
        <is>
          <t>寻斗符*25</t>
        </is>
      </c>
      <c r="K929" s="130" t="n"/>
      <c r="L929" s="36" t="inlineStr">
        <is>
          <t>按需</t>
        </is>
      </c>
    </row>
    <row r="930">
      <c r="A930" s="82" t="inlineStr">
        <is>
          <t>序号 6</t>
        </is>
      </c>
      <c r="B930" s="35" t="inlineStr">
        <is>
          <t>2</t>
        </is>
      </c>
      <c r="C930" s="178" t="inlineStr">
        <is>
          <t>1000</t>
        </is>
      </c>
      <c r="D930" s="496" t="inlineStr">
        <is>
          <t>啤酒瓶1天*  2</t>
        </is>
      </c>
      <c r="E930" s="130" t="n"/>
      <c r="F930" s="178" t="inlineStr">
        <is>
          <t>按需</t>
        </is>
      </c>
      <c r="G930" s="34" t="inlineStr">
        <is>
          <t>序号24</t>
        </is>
      </c>
      <c r="H930" s="35" t="inlineStr">
        <is>
          <t>2</t>
        </is>
      </c>
      <c r="I930" s="35" t="inlineStr">
        <is>
          <t>750</t>
        </is>
      </c>
      <c r="J930" s="496" t="inlineStr">
        <is>
          <t>斗神符*  5</t>
        </is>
      </c>
      <c r="K930" s="130" t="n"/>
      <c r="L930" s="36" t="inlineStr">
        <is>
          <t>按需</t>
        </is>
      </c>
    </row>
    <row r="931">
      <c r="A931" s="82" t="inlineStr">
        <is>
          <t>序号 7</t>
        </is>
      </c>
      <c r="B931" s="35" t="inlineStr">
        <is>
          <t>2</t>
        </is>
      </c>
      <c r="C931" s="178" t="inlineStr">
        <is>
          <t>1000</t>
        </is>
      </c>
      <c r="D931" s="496" t="inlineStr">
        <is>
          <t>黑桃A 1天*  2</t>
        </is>
      </c>
      <c r="E931" s="130" t="n"/>
      <c r="F931" s="178" t="inlineStr">
        <is>
          <t>按需</t>
        </is>
      </c>
      <c r="G931" s="34" t="inlineStr">
        <is>
          <t>序号25</t>
        </is>
      </c>
      <c r="H931" s="35" t="inlineStr">
        <is>
          <t>2</t>
        </is>
      </c>
      <c r="I931" s="35" t="inlineStr">
        <is>
          <t>750</t>
        </is>
      </c>
      <c r="J931" s="495" t="inlineStr">
        <is>
          <t>征战书*  5</t>
        </is>
      </c>
      <c r="K931" s="130" t="n"/>
      <c r="L931" s="36" t="inlineStr">
        <is>
          <t>无视</t>
        </is>
      </c>
    </row>
    <row r="932">
      <c r="A932" s="82" t="inlineStr">
        <is>
          <t>序号 8</t>
        </is>
      </c>
      <c r="B932" s="35" t="inlineStr">
        <is>
          <t>2</t>
        </is>
      </c>
      <c r="C932" s="178" t="inlineStr">
        <is>
          <t>1000</t>
        </is>
      </c>
      <c r="D932" s="496" t="inlineStr">
        <is>
          <t>玄铁磁石1天*  2</t>
        </is>
      </c>
      <c r="E932" s="130" t="n"/>
      <c r="F932" s="178" t="inlineStr">
        <is>
          <t>按需</t>
        </is>
      </c>
      <c r="G932" s="34" t="inlineStr">
        <is>
          <t>序号26</t>
        </is>
      </c>
      <c r="H932" s="35" t="inlineStr">
        <is>
          <t>1</t>
        </is>
      </c>
      <c r="I932" s="35" t="inlineStr">
        <is>
          <t>250</t>
        </is>
      </c>
      <c r="J932" s="495" t="inlineStr">
        <is>
          <t>门派战书*10</t>
        </is>
      </c>
      <c r="K932" s="130" t="n"/>
      <c r="L932" s="36" t="inlineStr">
        <is>
          <t>无视</t>
        </is>
      </c>
    </row>
    <row r="933">
      <c r="A933" s="82" t="inlineStr">
        <is>
          <t>序号 9</t>
        </is>
      </c>
      <c r="B933" s="35" t="inlineStr">
        <is>
          <t>2</t>
        </is>
      </c>
      <c r="C933" s="35" t="inlineStr">
        <is>
          <t>900</t>
        </is>
      </c>
      <c r="D933" s="503" t="inlineStr">
        <is>
          <t>土豪金*  6</t>
        </is>
      </c>
      <c r="E933" s="320" t="n"/>
      <c r="F933" s="178" t="inlineStr">
        <is>
          <t>无视</t>
        </is>
      </c>
      <c r="G933" s="34" t="inlineStr">
        <is>
          <t>序号27</t>
        </is>
      </c>
      <c r="H933" s="35" t="inlineStr">
        <is>
          <t>1</t>
        </is>
      </c>
      <c r="I933" s="35" t="inlineStr">
        <is>
          <t>250</t>
        </is>
      </c>
      <c r="J933" s="495" t="inlineStr">
        <is>
          <t>活血散*10</t>
        </is>
      </c>
      <c r="K933" s="130" t="n"/>
      <c r="L933" s="36" t="inlineStr">
        <is>
          <t>无视</t>
        </is>
      </c>
    </row>
    <row r="934">
      <c r="A934" s="34" t="inlineStr">
        <is>
          <t>序号10</t>
        </is>
      </c>
      <c r="B934" s="35" t="inlineStr">
        <is>
          <t>2</t>
        </is>
      </c>
      <c r="C934" s="35" t="inlineStr">
        <is>
          <t>900</t>
        </is>
      </c>
      <c r="D934" s="495" t="inlineStr">
        <is>
          <t>减伤药水*  6</t>
        </is>
      </c>
      <c r="E934" s="130" t="n"/>
      <c r="F934" s="178" t="inlineStr">
        <is>
          <t>无视</t>
        </is>
      </c>
      <c r="G934" s="34" t="inlineStr">
        <is>
          <t>序号28</t>
        </is>
      </c>
      <c r="H934" s="35" t="inlineStr">
        <is>
          <t>3</t>
        </is>
      </c>
      <c r="I934" s="35" t="inlineStr">
        <is>
          <t>1250</t>
        </is>
      </c>
      <c r="J934" s="495" t="inlineStr">
        <is>
          <t>金疮药*10</t>
        </is>
      </c>
      <c r="K934" s="130" t="n"/>
      <c r="L934" s="36" t="inlineStr">
        <is>
          <t>无视</t>
        </is>
      </c>
    </row>
    <row r="935">
      <c r="A935" s="34" t="inlineStr">
        <is>
          <t>序号11</t>
        </is>
      </c>
      <c r="B935" s="35" t="inlineStr">
        <is>
          <t>2</t>
        </is>
      </c>
      <c r="C935" s="35" t="inlineStr">
        <is>
          <t>1200</t>
        </is>
      </c>
      <c r="D935" s="495" t="inlineStr">
        <is>
          <t>大金疮药*  5</t>
        </is>
      </c>
      <c r="E935" s="130" t="n"/>
      <c r="F935" s="178" t="inlineStr">
        <is>
          <t>无视</t>
        </is>
      </c>
      <c r="G935" s="34" t="inlineStr">
        <is>
          <t>序号29</t>
        </is>
      </c>
      <c r="H935" s="35" t="inlineStr">
        <is>
          <t>1</t>
        </is>
      </c>
      <c r="I935" s="35" t="inlineStr">
        <is>
          <t>500</t>
        </is>
      </c>
      <c r="J935" s="495" t="inlineStr">
        <is>
          <t>大力丸*10</t>
        </is>
      </c>
      <c r="K935" s="130" t="n"/>
      <c r="L935" s="36" t="inlineStr">
        <is>
          <t>无视</t>
        </is>
      </c>
    </row>
    <row r="936">
      <c r="A936" s="34" t="inlineStr">
        <is>
          <t>序号12</t>
        </is>
      </c>
      <c r="B936" s="35" t="inlineStr">
        <is>
          <t>2</t>
        </is>
      </c>
      <c r="C936" s="35" t="inlineStr">
        <is>
          <t>900</t>
        </is>
      </c>
      <c r="D936" s="495" t="inlineStr">
        <is>
          <t>翡翠银戒*  5</t>
        </is>
      </c>
      <c r="E936" s="130" t="n"/>
      <c r="F936" s="178" t="inlineStr">
        <is>
          <t>无视</t>
        </is>
      </c>
      <c r="G936" s="34" t="inlineStr">
        <is>
          <t>序号30</t>
        </is>
      </c>
      <c r="H936" s="35" t="inlineStr">
        <is>
          <t>1</t>
        </is>
      </c>
      <c r="I936" s="35" t="inlineStr">
        <is>
          <t>500</t>
        </is>
      </c>
      <c r="J936" s="495" t="inlineStr">
        <is>
          <t>迅捷珠*10</t>
        </is>
      </c>
      <c r="K936" s="130" t="n"/>
      <c r="L936" s="36" t="inlineStr">
        <is>
          <t>无视</t>
        </is>
      </c>
    </row>
    <row r="937">
      <c r="A937" s="34" t="inlineStr">
        <is>
          <t>序号13</t>
        </is>
      </c>
      <c r="B937" s="35" t="inlineStr">
        <is>
          <t>2</t>
        </is>
      </c>
      <c r="C937" s="35" t="inlineStr">
        <is>
          <t>960</t>
        </is>
      </c>
      <c r="D937" s="495" t="inlineStr">
        <is>
          <t>宝石金戒*  2</t>
        </is>
      </c>
      <c r="E937" s="130" t="n"/>
      <c r="F937" s="178" t="inlineStr">
        <is>
          <t>无视</t>
        </is>
      </c>
      <c r="G937" s="34" t="inlineStr">
        <is>
          <t>序号31</t>
        </is>
      </c>
      <c r="H937" s="35" t="inlineStr">
        <is>
          <t>1</t>
        </is>
      </c>
      <c r="I937" s="35" t="inlineStr">
        <is>
          <t>500</t>
        </is>
      </c>
      <c r="J937" s="495" t="inlineStr">
        <is>
          <t>风之息*10</t>
        </is>
      </c>
      <c r="K937" s="130" t="n"/>
      <c r="L937" s="36" t="inlineStr">
        <is>
          <t>无视</t>
        </is>
      </c>
    </row>
    <row r="938">
      <c r="A938" s="34" t="inlineStr">
        <is>
          <t>序号14</t>
        </is>
      </c>
      <c r="B938" s="35" t="inlineStr">
        <is>
          <t>2</t>
        </is>
      </c>
      <c r="C938" s="35" t="inlineStr">
        <is>
          <t>900</t>
        </is>
      </c>
      <c r="D938" s="495" t="inlineStr">
        <is>
          <t>永恒紫钻*  1</t>
        </is>
      </c>
      <c r="E938" s="130" t="n"/>
      <c r="F938" s="178" t="inlineStr">
        <is>
          <t>无视</t>
        </is>
      </c>
      <c r="G938" s="34" t="inlineStr">
        <is>
          <t>序号32</t>
        </is>
      </c>
      <c r="H938" s="35" t="inlineStr">
        <is>
          <t>2</t>
        </is>
      </c>
      <c r="I938" s="35" t="inlineStr">
        <is>
          <t>750</t>
        </is>
      </c>
      <c r="J938" s="495" t="inlineStr">
        <is>
          <t>力量洗刷刷*  1</t>
        </is>
      </c>
      <c r="K938" s="130" t="n"/>
      <c r="L938" s="36" t="inlineStr">
        <is>
          <t>无视</t>
        </is>
      </c>
    </row>
    <row r="939">
      <c r="A939" s="34" t="inlineStr">
        <is>
          <t>序号15</t>
        </is>
      </c>
      <c r="B939" s="35" t="inlineStr">
        <is>
          <t>2</t>
        </is>
      </c>
      <c r="C939" s="35" t="inlineStr">
        <is>
          <t>800</t>
        </is>
      </c>
      <c r="D939" s="495" t="inlineStr">
        <is>
          <t>经验药水*10</t>
        </is>
      </c>
      <c r="E939" s="130" t="n"/>
      <c r="F939" s="178" t="inlineStr">
        <is>
          <t>无视</t>
        </is>
      </c>
      <c r="G939" s="34" t="inlineStr">
        <is>
          <t>序号33</t>
        </is>
      </c>
      <c r="H939" s="35" t="inlineStr">
        <is>
          <t>2</t>
        </is>
      </c>
      <c r="I939" s="35" t="inlineStr">
        <is>
          <t>750</t>
        </is>
      </c>
      <c r="J939" s="495" t="inlineStr">
        <is>
          <t>敏捷洗刷刷*  1</t>
        </is>
      </c>
      <c r="K939" s="130" t="n"/>
      <c r="L939" s="36" t="inlineStr">
        <is>
          <t>无视</t>
        </is>
      </c>
    </row>
    <row r="940">
      <c r="A940" s="34" t="inlineStr">
        <is>
          <t>序号16</t>
        </is>
      </c>
      <c r="B940" s="35" t="inlineStr">
        <is>
          <t>2</t>
        </is>
      </c>
      <c r="C940" s="35" t="inlineStr">
        <is>
          <t>720</t>
        </is>
      </c>
      <c r="D940" s="496" t="inlineStr">
        <is>
          <t>大经验药水*  3</t>
        </is>
      </c>
      <c r="E940" s="130" t="n"/>
      <c r="F940" s="178" t="inlineStr">
        <is>
          <t>按需</t>
        </is>
      </c>
      <c r="G940" s="34" t="inlineStr">
        <is>
          <t>序号34</t>
        </is>
      </c>
      <c r="H940" s="35" t="inlineStr">
        <is>
          <t>2</t>
        </is>
      </c>
      <c r="I940" s="35" t="inlineStr">
        <is>
          <t>750</t>
        </is>
      </c>
      <c r="J940" s="495" t="inlineStr">
        <is>
          <t>速度洗刷刷*  1</t>
        </is>
      </c>
      <c r="K940" s="130" t="n"/>
      <c r="L940" s="36" t="inlineStr">
        <is>
          <t>无视</t>
        </is>
      </c>
    </row>
    <row r="941">
      <c r="A941" s="34" t="inlineStr">
        <is>
          <t>序号17</t>
        </is>
      </c>
      <c r="B941" s="35" t="inlineStr">
        <is>
          <t>1</t>
        </is>
      </c>
      <c r="C941" s="35" t="inlineStr">
        <is>
          <t>320</t>
        </is>
      </c>
      <c r="D941" s="495" t="inlineStr">
        <is>
          <t>贡献药水*10</t>
        </is>
      </c>
      <c r="E941" s="130" t="n"/>
      <c r="F941" s="178" t="inlineStr">
        <is>
          <t>无视</t>
        </is>
      </c>
      <c r="G941" s="47" t="inlineStr">
        <is>
          <t>序号35</t>
        </is>
      </c>
      <c r="H941" s="42" t="inlineStr">
        <is>
          <t>5</t>
        </is>
      </c>
      <c r="I941" s="42" t="inlineStr">
        <is>
          <t>2500</t>
        </is>
      </c>
      <c r="J941" s="501" t="inlineStr">
        <is>
          <t>生命洗刷刷*  1</t>
        </is>
      </c>
      <c r="K941" s="136" t="n"/>
      <c r="L941" s="31" t="inlineStr">
        <is>
          <t>按需</t>
        </is>
      </c>
    </row>
    <row r="942">
      <c r="A942" s="47" t="inlineStr">
        <is>
          <t>序号18</t>
        </is>
      </c>
      <c r="B942" s="42" t="inlineStr">
        <is>
          <t>2</t>
        </is>
      </c>
      <c r="C942" s="42" t="inlineStr">
        <is>
          <t>800</t>
        </is>
      </c>
      <c r="D942" s="501" t="inlineStr">
        <is>
          <t>真体力*10</t>
        </is>
      </c>
      <c r="E942" s="136" t="n"/>
      <c r="F942" s="31" t="inlineStr">
        <is>
          <t>按需</t>
        </is>
      </c>
      <c r="G942" s="444" t="inlineStr">
        <is>
          <t>每种道具活动期间内鹅币限购5次，斗豆限购2次，只建议使用斗豆</t>
        </is>
      </c>
      <c r="H942" s="270" t="n"/>
      <c r="I942" s="270" t="n"/>
      <c r="J942" s="270" t="n"/>
      <c r="K942" s="270" t="n"/>
      <c r="L942" s="510" t="n"/>
    </row>
    <row r="943" ht="24" customHeight="1">
      <c r="A943" s="1667" t="inlineStr">
        <is>
          <t>废弃原因：25年3月13日后徽章战令有较多调整</t>
        </is>
      </c>
      <c r="B943" s="59" t="n"/>
      <c r="C943" s="59" t="n"/>
      <c r="D943" s="59" t="n"/>
      <c r="E943" s="59" t="n"/>
      <c r="F943" s="59" t="n"/>
      <c r="G943" s="59" t="n"/>
      <c r="H943" s="59" t="n"/>
      <c r="I943" s="59" t="n"/>
      <c r="J943" s="59" t="n"/>
      <c r="K943" s="59" t="n"/>
      <c r="L943" s="59" t="n"/>
    </row>
    <row r="944" ht="24" customHeight="1">
      <c r="A944" s="386" t="inlineStr">
        <is>
          <t>徽章战令</t>
        </is>
      </c>
      <c r="B944" s="670" t="inlineStr">
        <is>
          <t>鹅币</t>
        </is>
      </c>
      <c r="C944" s="96" t="inlineStr">
        <is>
          <t>每日限购</t>
        </is>
      </c>
      <c r="D944" s="201" t="inlineStr">
        <is>
          <t>内含（累计购买一定数量可激活返场徽章）</t>
        </is>
      </c>
      <c r="E944" s="3" t="n"/>
      <c r="F944" s="3" t="n"/>
      <c r="G944" s="3" t="n"/>
      <c r="H944" s="3" t="n"/>
      <c r="I944" s="3" t="n"/>
      <c r="J944" s="3" t="n"/>
      <c r="K944" s="3" t="n"/>
      <c r="L944" s="311" t="inlineStr">
        <is>
          <t>建议</t>
        </is>
      </c>
    </row>
    <row r="945" ht="24" customHeight="1">
      <c r="A945" s="664" t="inlineStr">
        <is>
          <t>觉醒战令</t>
        </is>
      </c>
      <c r="B945" s="234" t="inlineStr">
        <is>
          <t>66</t>
        </is>
      </c>
      <c r="C945" s="62" t="inlineStr">
        <is>
          <t>1</t>
        </is>
      </c>
      <c r="D945" s="253" t="inlineStr">
        <is>
          <t>真黄金卷轴*27，淬火结晶*48</t>
        </is>
      </c>
      <c r="E945" s="123" t="n"/>
      <c r="F945" s="123" t="n"/>
      <c r="G945" s="123" t="n"/>
      <c r="H945" s="123" t="n"/>
      <c r="I945" s="123" t="n"/>
      <c r="J945" s="123" t="n"/>
      <c r="K945" s="124" t="n"/>
      <c r="L945" s="63" t="inlineStr">
        <is>
          <t>无视</t>
        </is>
      </c>
    </row>
    <row r="946" ht="24" customHeight="1">
      <c r="A946" s="393" t="inlineStr">
        <is>
          <t>佣兵战令</t>
        </is>
      </c>
      <c r="B946" s="82" t="inlineStr">
        <is>
          <t>66</t>
        </is>
      </c>
      <c r="C946" s="86" t="inlineStr">
        <is>
          <t>1</t>
        </is>
      </c>
      <c r="D946" s="86" t="inlineStr">
        <is>
          <t>佣兵天赋丹*36，还童卷轴* 2 ，佣兵经阁扫地僧碎片*15</t>
        </is>
      </c>
      <c r="E946" s="129" t="n"/>
      <c r="F946" s="129" t="n"/>
      <c r="G946" s="129" t="n"/>
      <c r="H946" s="129" t="n"/>
      <c r="I946" s="129" t="n"/>
      <c r="J946" s="129" t="n"/>
      <c r="K946" s="130" t="n"/>
      <c r="L946" s="236" t="inlineStr">
        <is>
          <t>按需</t>
        </is>
      </c>
    </row>
    <row r="947" ht="24" customHeight="1">
      <c r="A947" s="393" t="inlineStr">
        <is>
          <t>侠士战令</t>
        </is>
      </c>
      <c r="B947" s="82" t="inlineStr">
        <is>
          <t>66</t>
        </is>
      </c>
      <c r="C947" s="86" t="inlineStr">
        <is>
          <t>1</t>
        </is>
      </c>
      <c r="D947" s="86" t="inlineStr">
        <is>
          <t>侠士修身录*35，侠士手记*35，重出江湖令*1</t>
        </is>
      </c>
      <c r="E947" s="129" t="n"/>
      <c r="F947" s="129" t="n"/>
      <c r="G947" s="129" t="n"/>
      <c r="H947" s="129" t="n"/>
      <c r="I947" s="129" t="n"/>
      <c r="J947" s="129" t="n"/>
      <c r="K947" s="130" t="n"/>
      <c r="L947" s="236" t="inlineStr">
        <is>
          <t>按需</t>
        </is>
      </c>
    </row>
    <row r="948" ht="24" customHeight="1">
      <c r="A948" s="393" t="inlineStr">
        <is>
          <t>神匠战令</t>
        </is>
      </c>
      <c r="B948" s="82" t="inlineStr">
        <is>
          <t>66</t>
        </is>
      </c>
      <c r="C948" s="86" t="inlineStr">
        <is>
          <t>1</t>
        </is>
      </c>
      <c r="D948" s="86" t="inlineStr">
        <is>
          <t>Ⅴ万能碎片*  3，熔炼乌金*18，传功符*30</t>
        </is>
      </c>
      <c r="E948" s="129" t="n"/>
      <c r="F948" s="129" t="n"/>
      <c r="G948" s="129" t="n"/>
      <c r="H948" s="129" t="n"/>
      <c r="I948" s="129" t="n"/>
      <c r="J948" s="129" t="n"/>
      <c r="K948" s="130" t="n"/>
      <c r="L948" s="236" t="inlineStr">
        <is>
          <t>按需</t>
        </is>
      </c>
    </row>
    <row r="949" ht="24" customHeight="1">
      <c r="A949" s="395" t="inlineStr">
        <is>
          <t>元婴战令</t>
        </is>
      </c>
      <c r="B949" s="89" t="inlineStr">
        <is>
          <t>66</t>
        </is>
      </c>
      <c r="C949" s="139" t="inlineStr">
        <is>
          <t>1</t>
        </is>
      </c>
      <c r="D949" s="139" t="inlineStr">
        <is>
          <t>元婴飞仙果*36，境界丹*36，传功符*50</t>
        </is>
      </c>
      <c r="E949" s="135" t="n"/>
      <c r="F949" s="135" t="n"/>
      <c r="G949" s="135" t="n"/>
      <c r="H949" s="135" t="n"/>
      <c r="I949" s="135" t="n"/>
      <c r="J949" s="135" t="n"/>
      <c r="K949" s="136" t="n"/>
      <c r="L949" s="290" t="inlineStr">
        <is>
          <t>按需</t>
        </is>
      </c>
    </row>
    <row r="950" ht="24" customHeight="1">
      <c r="A950" s="1667" t="inlineStr">
        <is>
          <t>废弃原因：26年7月2日后徽章战令有较多调整</t>
        </is>
      </c>
      <c r="B950" s="59" t="n"/>
      <c r="C950" s="59" t="n"/>
      <c r="D950" s="59" t="n"/>
      <c r="E950" s="59" t="n"/>
      <c r="F950" s="59" t="n"/>
      <c r="G950" s="59" t="n"/>
      <c r="H950" s="59" t="n"/>
      <c r="I950" s="59" t="n"/>
      <c r="J950" s="59" t="n"/>
      <c r="K950" s="59" t="n"/>
      <c r="L950" s="59" t="n"/>
    </row>
    <row r="951" ht="24" customHeight="1">
      <c r="A951" s="25" t="inlineStr">
        <is>
          <t>徽章战令</t>
        </is>
      </c>
      <c r="B951" s="1744" t="inlineStr">
        <is>
          <t>鹅币</t>
        </is>
      </c>
      <c r="C951" s="331" t="inlineStr">
        <is>
          <t>每日限购</t>
        </is>
      </c>
      <c r="D951" s="331" t="inlineStr">
        <is>
          <t>内含（累计购买一定数量可激活返场徽章）</t>
        </is>
      </c>
      <c r="E951" s="59" t="n"/>
      <c r="F951" s="59" t="n"/>
      <c r="G951" s="59" t="n"/>
      <c r="H951" s="59" t="n"/>
      <c r="I951" s="59" t="n"/>
      <c r="J951" s="59" t="n"/>
      <c r="K951" s="231" t="n"/>
      <c r="L951" s="429" t="inlineStr">
        <is>
          <t>建议</t>
        </is>
      </c>
    </row>
    <row r="952" ht="24" customHeight="1">
      <c r="A952" s="400" t="inlineStr">
        <is>
          <t>觉醒战令</t>
        </is>
      </c>
      <c r="B952" s="27" t="inlineStr">
        <is>
          <t>66</t>
        </is>
      </c>
      <c r="C952" s="33" t="inlineStr">
        <is>
          <t>1</t>
        </is>
      </c>
      <c r="D952" s="378" t="inlineStr">
        <is>
          <t>真黄金卷轴*18，淬火结晶*58</t>
        </is>
      </c>
      <c r="E952" s="123" t="n"/>
      <c r="F952" s="123" t="n"/>
      <c r="G952" s="123" t="n"/>
      <c r="H952" s="123" t="n"/>
      <c r="I952" s="123" t="n"/>
      <c r="J952" s="123" t="n"/>
      <c r="K952" s="124" t="n"/>
      <c r="L952" s="28" t="inlineStr">
        <is>
          <t>无视</t>
        </is>
      </c>
    </row>
    <row r="953" ht="24" customHeight="1">
      <c r="A953" s="402" t="inlineStr">
        <is>
          <t>佣兵战令</t>
        </is>
      </c>
      <c r="B953" s="34" t="inlineStr">
        <is>
          <t>66</t>
        </is>
      </c>
      <c r="C953" s="35" t="inlineStr">
        <is>
          <t>1</t>
        </is>
      </c>
      <c r="D953" s="384" t="inlineStr">
        <is>
          <t>佣兵天赋丹*36，还童天书* 1 ，佣兵经阁扫地僧碎片*15</t>
        </is>
      </c>
      <c r="E953" s="129" t="n"/>
      <c r="F953" s="129" t="n"/>
      <c r="G953" s="129" t="n"/>
      <c r="H953" s="129" t="n"/>
      <c r="I953" s="129" t="n"/>
      <c r="J953" s="129" t="n"/>
      <c r="K953" s="130" t="n"/>
      <c r="L953" s="36" t="inlineStr">
        <is>
          <t>按需</t>
        </is>
      </c>
    </row>
    <row r="954" ht="24" customHeight="1">
      <c r="A954" s="402" t="inlineStr">
        <is>
          <t>侠士战令</t>
        </is>
      </c>
      <c r="B954" s="34" t="inlineStr">
        <is>
          <t>66</t>
        </is>
      </c>
      <c r="C954" s="35" t="inlineStr">
        <is>
          <t>1</t>
        </is>
      </c>
      <c r="D954" s="384" t="inlineStr">
        <is>
          <t>侠士修身录*40，侠士手记*35，重出江湖令*2</t>
        </is>
      </c>
      <c r="E954" s="129" t="n"/>
      <c r="F954" s="129" t="n"/>
      <c r="G954" s="129" t="n"/>
      <c r="H954" s="129" t="n"/>
      <c r="I954" s="129" t="n"/>
      <c r="J954" s="129" t="n"/>
      <c r="K954" s="130" t="n"/>
      <c r="L954" s="36" t="inlineStr">
        <is>
          <t>按需</t>
        </is>
      </c>
    </row>
    <row r="955" ht="24" customHeight="1">
      <c r="A955" s="402" t="inlineStr">
        <is>
          <t>神匠战令</t>
        </is>
      </c>
      <c r="B955" s="34" t="inlineStr">
        <is>
          <t>66</t>
        </is>
      </c>
      <c r="C955" s="35" t="inlineStr">
        <is>
          <t>1</t>
        </is>
      </c>
      <c r="D955" s="384" t="inlineStr">
        <is>
          <t>Ⅴ万能碎片*  4，熔炼乌金*18</t>
        </is>
      </c>
      <c r="E955" s="129" t="n"/>
      <c r="F955" s="129" t="n"/>
      <c r="G955" s="129" t="n"/>
      <c r="H955" s="129" t="n"/>
      <c r="I955" s="129" t="n"/>
      <c r="J955" s="129" t="n"/>
      <c r="K955" s="130" t="n"/>
      <c r="L955" s="36" t="inlineStr">
        <is>
          <t>按需</t>
        </is>
      </c>
    </row>
    <row r="956" ht="24" customHeight="1">
      <c r="A956" s="1745" t="inlineStr">
        <is>
          <t>元婴战令</t>
        </is>
      </c>
      <c r="B956" s="316" t="inlineStr">
        <is>
          <t>66</t>
        </is>
      </c>
      <c r="C956" s="317" t="inlineStr">
        <is>
          <t>1</t>
        </is>
      </c>
      <c r="D956" s="1746" t="inlineStr">
        <is>
          <t>元婴飞仙果*38，境界丹*38，传功符*60</t>
        </is>
      </c>
      <c r="E956" s="167" t="n"/>
      <c r="F956" s="167" t="n"/>
      <c r="G956" s="167" t="n"/>
      <c r="H956" s="167" t="n"/>
      <c r="I956" s="167" t="n"/>
      <c r="J956" s="167" t="n"/>
      <c r="K956" s="246" t="n"/>
      <c r="L956" s="165" t="inlineStr">
        <is>
          <t>按需</t>
        </is>
      </c>
    </row>
    <row r="957" ht="24" customHeight="1">
      <c r="A957" s="411" t="inlineStr">
        <is>
          <t>每日奖励</t>
        </is>
      </c>
      <c r="B957" s="348" t="inlineStr">
        <is>
          <t>第 1 天：玄铁令*1</t>
        </is>
      </c>
      <c r="C957" s="124" t="n"/>
      <c r="D957" s="383" t="inlineStr">
        <is>
          <t>第 4 天：黄金卷轴*3</t>
        </is>
      </c>
      <c r="E957" s="124" t="n"/>
      <c r="F957" s="383" t="inlineStr">
        <is>
          <t>第 7 天：侠士手记*3</t>
        </is>
      </c>
      <c r="G957" s="124" t="n"/>
      <c r="H957" s="383" t="inlineStr">
        <is>
          <t>第10天：悟性丹*12</t>
        </is>
      </c>
      <c r="I957" s="124" t="n"/>
      <c r="J957" s="383" t="inlineStr">
        <is>
          <t>第13天：还童天书*1</t>
        </is>
      </c>
      <c r="K957" s="124" t="n"/>
      <c r="L957" s="413" t="inlineStr">
        <is>
          <t>活动持续15天</t>
        </is>
      </c>
    </row>
    <row r="958" ht="24" customHeight="1">
      <c r="A958" s="414" t="n"/>
      <c r="B958" s="350" t="inlineStr">
        <is>
          <t>第 2 天：问道石*3</t>
        </is>
      </c>
      <c r="C958" s="130" t="n"/>
      <c r="D958" s="384" t="inlineStr">
        <is>
          <t>第 5 天：徽章符文石*8</t>
        </is>
      </c>
      <c r="E958" s="130" t="n"/>
      <c r="F958" s="384" t="inlineStr">
        <is>
          <t>第 8 天：重出江湖令*1</t>
        </is>
      </c>
      <c r="G958" s="130" t="n"/>
      <c r="H958" s="384" t="inlineStr">
        <is>
          <t>第11天：传功符*50</t>
        </is>
      </c>
      <c r="I958" s="130" t="n"/>
      <c r="J958" s="384" t="inlineStr">
        <is>
          <t>第14天：修为丹*5</t>
        </is>
      </c>
      <c r="K958" s="130" t="n"/>
      <c r="L958" s="416" t="n"/>
    </row>
    <row r="959" ht="24" customHeight="1">
      <c r="A959" s="76" t="n"/>
      <c r="B959" s="352" t="inlineStr">
        <is>
          <t>第 3 天：斗神符*1</t>
        </is>
      </c>
      <c r="C959" s="136" t="n"/>
      <c r="D959" s="369" t="inlineStr">
        <is>
          <t>第 6 天：问道石*6</t>
        </is>
      </c>
      <c r="E959" s="136" t="n"/>
      <c r="F959" s="369" t="inlineStr">
        <is>
          <t>第 9 天：熔炼乌金*3</t>
        </is>
      </c>
      <c r="G959" s="136" t="n"/>
      <c r="H959" s="369" t="inlineStr">
        <is>
          <t>第12天：淬火结晶*3</t>
        </is>
      </c>
      <c r="I959" s="136" t="n"/>
      <c r="J959" s="369" t="inlineStr">
        <is>
          <t>第15天：真黄金卷轴*5</t>
        </is>
      </c>
      <c r="K959" s="136" t="n"/>
      <c r="L959" s="418" t="n"/>
    </row>
    <row r="960" ht="24" customHeight="1">
      <c r="A960" s="1667" t="inlineStr">
        <is>
          <t>废弃原因：25年3月26日后邪神特卖有较多调整</t>
        </is>
      </c>
      <c r="B960" s="59" t="n"/>
      <c r="C960" s="59" t="n"/>
      <c r="D960" s="59" t="n"/>
      <c r="E960" s="59" t="n"/>
      <c r="F960" s="59" t="n"/>
      <c r="G960" s="59" t="n"/>
      <c r="H960" s="59" t="n"/>
      <c r="I960" s="59" t="n"/>
      <c r="J960" s="59" t="n"/>
      <c r="K960" s="59" t="n"/>
      <c r="L960" s="59" t="n"/>
    </row>
    <row r="961" ht="24" customHeight="1">
      <c r="A961" s="202" t="inlineStr">
        <is>
          <t>邪神特卖B</t>
        </is>
      </c>
      <c r="B961" s="202" t="inlineStr">
        <is>
          <t>鹅币</t>
        </is>
      </c>
      <c r="C961" s="206" t="inlineStr">
        <is>
          <t>每日限购</t>
        </is>
      </c>
      <c r="D961" s="24" t="inlineStr">
        <is>
          <t>内含（一次兑换10个极品/高级/中级礼包赠送金色/极品/高级邪神令1个）</t>
        </is>
      </c>
      <c r="E961" s="56" t="n"/>
      <c r="F961" s="56" t="n"/>
      <c r="G961" s="56" t="n"/>
      <c r="H961" s="56" t="n"/>
      <c r="I961" s="56" t="n"/>
      <c r="J961" s="56" t="n"/>
      <c r="K961" s="56" t="n"/>
      <c r="L961" s="386" t="inlineStr">
        <is>
          <t>建议</t>
        </is>
      </c>
    </row>
    <row r="962" ht="24" customHeight="1">
      <c r="A962" s="890" t="inlineStr">
        <is>
          <t>极品觉醒</t>
        </is>
      </c>
      <c r="B962" s="683" t="inlineStr">
        <is>
          <t>72</t>
        </is>
      </c>
      <c r="C962" s="566" t="inlineStr">
        <is>
          <t>30</t>
        </is>
      </c>
      <c r="D962" s="1709" t="inlineStr">
        <is>
          <t>真黄金卷轴*20，传功符*100，淬火结晶*70</t>
        </is>
      </c>
      <c r="E962" s="158" t="n"/>
      <c r="F962" s="158" t="n"/>
      <c r="G962" s="158" t="n"/>
      <c r="H962" s="158" t="n"/>
      <c r="I962" s="158" t="n"/>
      <c r="J962" s="158" t="n"/>
      <c r="K962" s="320" t="n"/>
      <c r="L962" s="75" t="inlineStr">
        <is>
          <t>按需</t>
        </is>
      </c>
    </row>
    <row r="963" ht="24" customHeight="1">
      <c r="A963" s="263" t="inlineStr">
        <is>
          <t>极品星石</t>
        </is>
      </c>
      <c r="B963" s="239" t="inlineStr">
        <is>
          <t>72</t>
        </is>
      </c>
      <c r="C963" s="83" t="inlineStr">
        <is>
          <t>30</t>
        </is>
      </c>
      <c r="D963" s="238" t="inlineStr">
        <is>
          <t>3级星石礼盒*2，3级神愈石*1，3级狂暴石*1</t>
        </is>
      </c>
      <c r="E963" s="129" t="n"/>
      <c r="F963" s="129" t="n"/>
      <c r="G963" s="129" t="n"/>
      <c r="H963" s="129" t="n"/>
      <c r="I963" s="129" t="n"/>
      <c r="J963" s="129" t="n"/>
      <c r="K963" s="130" t="n"/>
      <c r="L963" s="236" t="inlineStr">
        <is>
          <t>按需</t>
        </is>
      </c>
    </row>
    <row r="964" ht="24" customHeight="1">
      <c r="A964" s="889" t="inlineStr">
        <is>
          <t>极品斗技</t>
        </is>
      </c>
      <c r="B964" s="660" t="inlineStr">
        <is>
          <t>72</t>
        </is>
      </c>
      <c r="C964" s="343" t="inlineStr">
        <is>
          <t>30</t>
        </is>
      </c>
      <c r="D964" s="1747" t="inlineStr">
        <is>
          <t>武魂符*20，战魂符*20，斗魂符*20，乐斗残卷*20，真黄金卷轴*20</t>
        </is>
      </c>
      <c r="E964" s="194" t="n"/>
      <c r="F964" s="194" t="n"/>
      <c r="G964" s="194" t="n"/>
      <c r="H964" s="194" t="n"/>
      <c r="I964" s="194" t="n"/>
      <c r="J964" s="194" t="n"/>
      <c r="K964" s="410" t="n"/>
      <c r="L964" s="78" t="inlineStr">
        <is>
          <t>无视</t>
        </is>
      </c>
    </row>
    <row r="965" ht="24" customHeight="1">
      <c r="A965" s="876" t="inlineStr">
        <is>
          <t>高级觉醒</t>
        </is>
      </c>
      <c r="B965" s="657" t="inlineStr">
        <is>
          <t>28</t>
        </is>
      </c>
      <c r="C965" s="340" t="inlineStr">
        <is>
          <t>20</t>
        </is>
      </c>
      <c r="D965" s="1748" t="inlineStr">
        <is>
          <t>真黄金卷轴*10，永恒紫钻*1，淬火结晶*25</t>
        </is>
      </c>
      <c r="E965" s="123" t="n"/>
      <c r="F965" s="123" t="n"/>
      <c r="G965" s="123" t="n"/>
      <c r="H965" s="123" t="n"/>
      <c r="I965" s="123" t="n"/>
      <c r="J965" s="123" t="n"/>
      <c r="K965" s="124" t="n"/>
      <c r="L965" s="63" t="inlineStr">
        <is>
          <t>无视</t>
        </is>
      </c>
    </row>
    <row r="966" ht="24" customHeight="1">
      <c r="A966" s="263" t="inlineStr">
        <is>
          <t>高级星石</t>
        </is>
      </c>
      <c r="B966" s="239" t="inlineStr">
        <is>
          <t>28</t>
        </is>
      </c>
      <c r="C966" s="83" t="inlineStr">
        <is>
          <t>20</t>
        </is>
      </c>
      <c r="D966" s="1749" t="inlineStr">
        <is>
          <t>3级星石礼盒*1，2级神愈石*1，2级狂暴石*1，减伤药水*5</t>
        </is>
      </c>
      <c r="E966" s="129" t="n"/>
      <c r="F966" s="129" t="n"/>
      <c r="G966" s="129" t="n"/>
      <c r="H966" s="129" t="n"/>
      <c r="I966" s="129" t="n"/>
      <c r="J966" s="129" t="n"/>
      <c r="K966" s="130" t="n"/>
      <c r="L966" s="236" t="inlineStr">
        <is>
          <t>无视</t>
        </is>
      </c>
    </row>
    <row r="967" ht="24" customHeight="1">
      <c r="A967" s="889" t="inlineStr">
        <is>
          <t>高级斗技</t>
        </is>
      </c>
      <c r="B967" s="660" t="inlineStr">
        <is>
          <t>28</t>
        </is>
      </c>
      <c r="C967" s="343" t="inlineStr">
        <is>
          <t>20</t>
        </is>
      </c>
      <c r="D967" s="1747" t="inlineStr">
        <is>
          <t>武魂符*5，战魂符*5，斗魂符*5，乐斗残卷*5，生命洗刷刷*1</t>
        </is>
      </c>
      <c r="E967" s="194" t="n"/>
      <c r="F967" s="194" t="n"/>
      <c r="G967" s="194" t="n"/>
      <c r="H967" s="194" t="n"/>
      <c r="I967" s="194" t="n"/>
      <c r="J967" s="194" t="n"/>
      <c r="K967" s="410" t="n"/>
      <c r="L967" s="78" t="inlineStr">
        <is>
          <t>无视</t>
        </is>
      </c>
    </row>
    <row r="968" ht="24" customHeight="1">
      <c r="A968" s="876" t="inlineStr">
        <is>
          <t>中级觉醒</t>
        </is>
      </c>
      <c r="B968" s="657" t="inlineStr">
        <is>
          <t>5</t>
        </is>
      </c>
      <c r="C968" s="340" t="inlineStr">
        <is>
          <t>10</t>
        </is>
      </c>
      <c r="D968" s="1748" t="inlineStr">
        <is>
          <t>黄金卷轴*2，百炼钢*2，淬火结晶*2</t>
        </is>
      </c>
      <c r="E968" s="123" t="n"/>
      <c r="F968" s="123" t="n"/>
      <c r="G968" s="123" t="n"/>
      <c r="H968" s="123" t="n"/>
      <c r="I968" s="123" t="n"/>
      <c r="J968" s="123" t="n"/>
      <c r="K968" s="124" t="n"/>
      <c r="L968" s="63" t="inlineStr">
        <is>
          <t>无视</t>
        </is>
      </c>
    </row>
    <row r="969" ht="24" customHeight="1">
      <c r="A969" s="263" t="inlineStr">
        <is>
          <t>中级星石</t>
        </is>
      </c>
      <c r="B969" s="239" t="inlineStr">
        <is>
          <t>5</t>
        </is>
      </c>
      <c r="C969" s="83" t="inlineStr">
        <is>
          <t>10</t>
        </is>
      </c>
      <c r="D969" s="1749" t="inlineStr">
        <is>
          <t>1级星石礼盒*1，1级神愈石*1，1级狂暴石*1</t>
        </is>
      </c>
      <c r="E969" s="129" t="n"/>
      <c r="F969" s="129" t="n"/>
      <c r="G969" s="129" t="n"/>
      <c r="H969" s="129" t="n"/>
      <c r="I969" s="129" t="n"/>
      <c r="J969" s="129" t="n"/>
      <c r="K969" s="130" t="n"/>
      <c r="L969" s="236" t="inlineStr">
        <is>
          <t>无视</t>
        </is>
      </c>
    </row>
    <row r="970">
      <c r="A970" s="267" t="inlineStr">
        <is>
          <t>中级斗技</t>
        </is>
      </c>
      <c r="B970" s="268" t="inlineStr">
        <is>
          <t>5</t>
        </is>
      </c>
      <c r="C970" s="90" t="inlineStr">
        <is>
          <t>10</t>
        </is>
      </c>
      <c r="D970" s="1750" t="inlineStr">
        <is>
          <t>武魂符*1，战魂符*1，斗魂符*1，乐斗残卷*1，黄金卷轴*1</t>
        </is>
      </c>
      <c r="E970" s="135" t="n"/>
      <c r="F970" s="135" t="n"/>
      <c r="G970" s="135" t="n"/>
      <c r="H970" s="135" t="n"/>
      <c r="I970" s="135" t="n"/>
      <c r="J970" s="135" t="n"/>
      <c r="K970" s="136" t="n"/>
      <c r="L970" s="290" t="inlineStr">
        <is>
          <t>无视</t>
        </is>
      </c>
    </row>
    <row r="971" ht="24" customHeight="1">
      <c r="A971" s="1667" t="inlineStr">
        <is>
          <t>废弃原因：25年4月3日后福缘仙树有较多调整</t>
        </is>
      </c>
      <c r="B971" s="59" t="n"/>
      <c r="C971" s="59" t="n"/>
      <c r="D971" s="59" t="n"/>
      <c r="E971" s="59" t="n"/>
      <c r="F971" s="59" t="n"/>
      <c r="G971" s="59" t="n"/>
      <c r="H971" s="59" t="n"/>
      <c r="I971" s="59" t="n"/>
      <c r="J971" s="59" t="n"/>
      <c r="K971" s="59" t="n"/>
      <c r="L971" s="59" t="n"/>
    </row>
    <row r="972" ht="24" customHeight="1">
      <c r="A972" s="386" t="inlineStr">
        <is>
          <t>福缘仙树</t>
        </is>
      </c>
      <c r="B972" s="205" t="inlineStr">
        <is>
          <t>鹅币</t>
        </is>
      </c>
      <c r="C972" s="227" t="inlineStr">
        <is>
          <t>活动限购</t>
        </is>
      </c>
      <c r="D972" s="206" t="inlineStr">
        <is>
          <t>内含（元婴属性果：元婴力量果，元婴敏捷果，元婴速度果，元婴生命果）</t>
        </is>
      </c>
      <c r="E972" s="56" t="n"/>
      <c r="F972" s="56" t="n"/>
      <c r="G972" s="56" t="n"/>
      <c r="H972" s="56" t="n"/>
      <c r="I972" s="56" t="n"/>
      <c r="J972" s="56" t="n"/>
      <c r="K972" s="56" t="n"/>
      <c r="L972" s="204" t="inlineStr">
        <is>
          <t>建议</t>
        </is>
      </c>
    </row>
    <row r="973" ht="24" customHeight="1">
      <c r="A973" s="655" t="inlineStr">
        <is>
          <t>阴礼包</t>
        </is>
      </c>
      <c r="B973" s="73" t="inlineStr">
        <is>
          <t>72</t>
        </is>
      </c>
      <c r="C973" s="74" t="inlineStr">
        <is>
          <t>30</t>
        </is>
      </c>
      <c r="D973" s="770" t="inlineStr">
        <is>
          <t>随机元婴属性果*1，元婴生命果*2，元婴经验果*1，真黄金卷轴*60，境界丹*10，修为丹*10</t>
        </is>
      </c>
      <c r="E973" s="158" t="n"/>
      <c r="F973" s="158" t="n"/>
      <c r="G973" s="158" t="n"/>
      <c r="H973" s="158" t="n"/>
      <c r="I973" s="158" t="n"/>
      <c r="J973" s="158" t="n"/>
      <c r="K973" s="158" t="n"/>
      <c r="L973" s="75" t="inlineStr">
        <is>
          <t>按需</t>
        </is>
      </c>
    </row>
    <row r="974" ht="24" customHeight="1">
      <c r="A974" s="307" t="inlineStr">
        <is>
          <t>阳礼包</t>
        </is>
      </c>
      <c r="B974" s="138" t="inlineStr">
        <is>
          <t>72</t>
        </is>
      </c>
      <c r="C974" s="139" t="inlineStr">
        <is>
          <t>30</t>
        </is>
      </c>
      <c r="D974" s="570" t="inlineStr">
        <is>
          <t>随机元婴属性果*1，元婴生命果*2，元婴经验果*1，真黄金卷轴*10，境界丹*60，黄金卷轴*10</t>
        </is>
      </c>
      <c r="E974" s="135" t="n"/>
      <c r="F974" s="135" t="n"/>
      <c r="G974" s="135" t="n"/>
      <c r="H974" s="135" t="n"/>
      <c r="I974" s="135" t="n"/>
      <c r="J974" s="135" t="n"/>
      <c r="K974" s="135" t="n"/>
      <c r="L974" s="290" t="inlineStr">
        <is>
          <t>按需</t>
        </is>
      </c>
    </row>
    <row r="975" ht="24" customHeight="1">
      <c r="A975" s="1667" t="inlineStr">
        <is>
          <t>废弃原因：25年4月17日后乐斗驿站有较多调整</t>
        </is>
      </c>
      <c r="B975" s="59" t="n"/>
      <c r="C975" s="59" t="n"/>
      <c r="D975" s="59" t="n"/>
      <c r="E975" s="59" t="n"/>
      <c r="F975" s="59" t="n"/>
      <c r="G975" s="59" t="n"/>
      <c r="H975" s="59" t="n"/>
      <c r="I975" s="59" t="n"/>
      <c r="J975" s="59" t="n"/>
      <c r="K975" s="59" t="n"/>
      <c r="L975" s="59" t="n"/>
    </row>
    <row r="976" ht="24" customHeight="1">
      <c r="A976" s="118" t="inlineStr">
        <is>
          <t>乐斗驿站</t>
        </is>
      </c>
      <c r="B976" s="230" t="inlineStr">
        <is>
          <t>鹅币</t>
        </is>
      </c>
      <c r="C976" s="1388" t="inlineStr">
        <is>
          <t>活动限购</t>
        </is>
      </c>
      <c r="D976" s="388" t="inlineStr">
        <is>
          <t>内含（活动15天每日领淬火结晶*1，折扣免费1次最低8折，200豆重抽1次最低6折。）</t>
        </is>
      </c>
      <c r="E976" s="3" t="n"/>
      <c r="F976" s="3" t="n"/>
      <c r="G976" s="3" t="n"/>
      <c r="H976" s="3" t="n"/>
      <c r="I976" s="3" t="n"/>
      <c r="J976" s="3" t="n"/>
      <c r="K976" s="1751" t="inlineStr">
        <is>
          <t>无折扣</t>
        </is>
      </c>
      <c r="L976" s="58" t="inlineStr">
        <is>
          <t>建议</t>
        </is>
      </c>
    </row>
    <row r="977" ht="24" customHeight="1">
      <c r="A977" s="1576" t="inlineStr">
        <is>
          <t>序号1</t>
        </is>
      </c>
      <c r="B977" s="234">
        <f>IF(K976="六折",2*0.6,IF(K976="七折",2*0.7,IF(K976="八折",2*0.8,IF(K976="九折",2*0.9,2))))</f>
        <v/>
      </c>
      <c r="C977" s="340" t="inlineStr">
        <is>
          <t>900</t>
        </is>
      </c>
      <c r="D977" s="880" t="inlineStr">
        <is>
          <t>侠士手记*1</t>
        </is>
      </c>
      <c r="E977" s="123" t="n"/>
      <c r="F977" s="123" t="n"/>
      <c r="G977" s="123" t="n"/>
      <c r="H977" s="123" t="n"/>
      <c r="I977" s="123" t="n"/>
      <c r="J977" s="123" t="n"/>
      <c r="K977" s="123" t="n"/>
      <c r="L977" s="63" t="inlineStr">
        <is>
          <t>无视</t>
        </is>
      </c>
    </row>
    <row r="978" ht="24" customHeight="1">
      <c r="A978" s="1420" t="inlineStr">
        <is>
          <t>序号2</t>
        </is>
      </c>
      <c r="B978" s="82">
        <f>IF(K976="六折",2*0.6,IF(K976="七折",2*0.7,IF(K976="八折",2*0.8,IF(K976="九折",2*0.9,2))))</f>
        <v/>
      </c>
      <c r="C978" s="83" t="inlineStr">
        <is>
          <t>800</t>
        </is>
      </c>
      <c r="D978" s="1752" t="inlineStr">
        <is>
          <t>侠士修身录*1</t>
        </is>
      </c>
      <c r="E978" s="158" t="n"/>
      <c r="F978" s="158" t="n"/>
      <c r="G978" s="158" t="n"/>
      <c r="H978" s="158" t="n"/>
      <c r="I978" s="158" t="n"/>
      <c r="J978" s="158" t="n"/>
      <c r="K978" s="158" t="n"/>
      <c r="L978" s="236" t="inlineStr">
        <is>
          <t>无视</t>
        </is>
      </c>
    </row>
    <row r="979" ht="24" customHeight="1">
      <c r="A979" s="1420" t="inlineStr">
        <is>
          <t>序号3</t>
        </is>
      </c>
      <c r="B979" s="82">
        <f>IF(K976="六折",10*0.6,IF(K976="七折",10*0.7,IF(K976="八折",10*0.8,IF(K976="九折",10*0.9,10))))</f>
        <v/>
      </c>
      <c r="C979" s="83" t="inlineStr">
        <is>
          <t>66</t>
        </is>
      </c>
      <c r="D979" s="1752" t="inlineStr">
        <is>
          <t>重出江湖令*1</t>
        </is>
      </c>
      <c r="E979" s="158" t="n"/>
      <c r="F979" s="158" t="n"/>
      <c r="G979" s="158" t="n"/>
      <c r="H979" s="158" t="n"/>
      <c r="I979" s="158" t="n"/>
      <c r="J979" s="158" t="n"/>
      <c r="K979" s="158" t="n"/>
      <c r="L979" s="236" t="inlineStr">
        <is>
          <t>无视</t>
        </is>
      </c>
    </row>
    <row r="980" ht="24" customHeight="1">
      <c r="A980" s="1420" t="inlineStr">
        <is>
          <t>序号4</t>
        </is>
      </c>
      <c r="B980" s="82">
        <f>IF(K976="六折",5*0.6,IF(K976="七折",5*0.7,IF(K976="八折",5*0.8,IF(K976="九折",5*0.9,5))))</f>
        <v/>
      </c>
      <c r="C980" s="83" t="inlineStr">
        <is>
          <t>360</t>
        </is>
      </c>
      <c r="D980" s="770" t="inlineStr">
        <is>
          <t>武神坛银锦囊*1（随机神将灭世/女帝/哪吒/李白/炫炫碎片*1）</t>
        </is>
      </c>
      <c r="E980" s="158" t="n"/>
      <c r="F980" s="158" t="n"/>
      <c r="G980" s="158" t="n"/>
      <c r="H980" s="158" t="n"/>
      <c r="I980" s="158" t="n"/>
      <c r="J980" s="158" t="n"/>
      <c r="K980" s="158" t="n"/>
      <c r="L980" s="236" t="inlineStr">
        <is>
          <t>按需</t>
        </is>
      </c>
    </row>
    <row r="981" ht="24" customHeight="1">
      <c r="A981" s="1420" t="inlineStr">
        <is>
          <t>序号5</t>
        </is>
      </c>
      <c r="B981" s="82">
        <f>IF(K976="六折",10*0.6,IF(K976="七折",10*0.7,IF(K976="八折",10*0.8,IF(K976="九折",10*0.9,10))))</f>
        <v/>
      </c>
      <c r="C981" s="83" t="inlineStr">
        <is>
          <t>240</t>
        </is>
      </c>
      <c r="D981" s="770" t="inlineStr">
        <is>
          <t>武神坛金锦囊*1（随机神将吕布/关羽/盘古/姜子牙碎片*1）</t>
        </is>
      </c>
      <c r="E981" s="158" t="n"/>
      <c r="F981" s="158" t="n"/>
      <c r="G981" s="158" t="n"/>
      <c r="H981" s="158" t="n"/>
      <c r="I981" s="158" t="n"/>
      <c r="J981" s="158" t="n"/>
      <c r="K981" s="158" t="n"/>
      <c r="L981" s="236" t="inlineStr">
        <is>
          <t>按需</t>
        </is>
      </c>
    </row>
    <row r="982" ht="24" customHeight="1">
      <c r="A982" s="1420" t="inlineStr">
        <is>
          <t>序号6</t>
        </is>
      </c>
      <c r="B982" s="82">
        <f>IF(K976="六折",6*0.6,IF(K976="七折",6*0.7,IF(K976="八折",6*0.8,IF(K976="九折",6*0.9,6))))</f>
        <v/>
      </c>
      <c r="C982" s="83" t="inlineStr">
        <is>
          <t>80</t>
        </is>
      </c>
      <c r="D982" s="770" t="inlineStr">
        <is>
          <t>侠士杨过碎片*1</t>
        </is>
      </c>
      <c r="E982" s="158" t="n"/>
      <c r="F982" s="158" t="n"/>
      <c r="G982" s="158" t="n"/>
      <c r="H982" s="158" t="n"/>
      <c r="I982" s="158" t="n"/>
      <c r="J982" s="158" t="n"/>
      <c r="K982" s="158" t="n"/>
      <c r="L982" s="236" t="inlineStr">
        <is>
          <t>按需</t>
        </is>
      </c>
    </row>
    <row r="983" ht="24" customHeight="1">
      <c r="A983" s="1420" t="inlineStr">
        <is>
          <t>序号7</t>
        </is>
      </c>
      <c r="B983" s="82">
        <f>IF(K976="六折",14*0.6,IF(K976="七折",14*0.7,IF(K976="八折",14*0.8,IF(K976="九折",14*0.9,14))))</f>
        <v/>
      </c>
      <c r="C983" s="83" t="inlineStr">
        <is>
          <t>400</t>
        </is>
      </c>
      <c r="D983" s="770" t="inlineStr">
        <is>
          <t>神将女帝碎片*2，神将沙漏*1，时之沙*1</t>
        </is>
      </c>
      <c r="E983" s="158" t="n"/>
      <c r="F983" s="158" t="n"/>
      <c r="G983" s="158" t="n"/>
      <c r="H983" s="158" t="n"/>
      <c r="I983" s="158" t="n"/>
      <c r="J983" s="158" t="n"/>
      <c r="K983" s="158" t="n"/>
      <c r="L983" s="236" t="inlineStr">
        <is>
          <t>按需</t>
        </is>
      </c>
    </row>
    <row r="984" ht="24" customHeight="1">
      <c r="A984" s="1420" t="inlineStr">
        <is>
          <t>序号8</t>
        </is>
      </c>
      <c r="B984" s="82">
        <f>IF(K976="六折",14*0.6,IF(K976="七折",14*0.7,IF(K976="八折",14*0.8,IF(K976="九折",14*0.9,14))))</f>
        <v/>
      </c>
      <c r="C984" s="83" t="inlineStr">
        <is>
          <t>400</t>
        </is>
      </c>
      <c r="D984" s="770" t="inlineStr">
        <is>
          <t>神将汉皇碎片*2，神将沙漏*1，时之沙*1</t>
        </is>
      </c>
      <c r="E984" s="158" t="n"/>
      <c r="F984" s="158" t="n"/>
      <c r="G984" s="158" t="n"/>
      <c r="H984" s="158" t="n"/>
      <c r="I984" s="158" t="n"/>
      <c r="J984" s="158" t="n"/>
      <c r="K984" s="158" t="n"/>
      <c r="L984" s="236" t="inlineStr">
        <is>
          <t>按需</t>
        </is>
      </c>
    </row>
    <row r="985" ht="24" customHeight="1">
      <c r="A985" s="1420" t="inlineStr">
        <is>
          <t>序号9</t>
        </is>
      </c>
      <c r="B985" s="82">
        <f>IF(K976="六折",14*0.6,IF(K976="七折",14*0.7,IF(K976="八折",14*0.8,IF(K976="九折",14*0.9,14))))</f>
        <v/>
      </c>
      <c r="C985" s="83" t="inlineStr">
        <is>
          <t>400</t>
        </is>
      </c>
      <c r="D985" s="770" t="inlineStr">
        <is>
          <t>神将灭世碎片*2，神将沙漏*1，时之沙*1</t>
        </is>
      </c>
      <c r="E985" s="158" t="n"/>
      <c r="F985" s="158" t="n"/>
      <c r="G985" s="158" t="n"/>
      <c r="H985" s="158" t="n"/>
      <c r="I985" s="158" t="n"/>
      <c r="J985" s="158" t="n"/>
      <c r="K985" s="158" t="n"/>
      <c r="L985" s="236" t="inlineStr">
        <is>
          <t>按需</t>
        </is>
      </c>
    </row>
    <row r="986" ht="24" customHeight="1">
      <c r="A986" s="1420" t="inlineStr">
        <is>
          <t>序号10</t>
        </is>
      </c>
      <c r="B986" s="82">
        <f>IF(K976="六折",14*0.6,IF(K976="七折",14*0.7,IF(K976="八折",14*0.8,IF(K976="九折",14*0.9,14))))</f>
        <v/>
      </c>
      <c r="C986" s="83" t="inlineStr">
        <is>
          <t>400</t>
        </is>
      </c>
      <c r="D986" s="770" t="inlineStr">
        <is>
          <t>神将项羽碎片*2，神将沙漏*1，时之沙*1</t>
        </is>
      </c>
      <c r="E986" s="158" t="n"/>
      <c r="F986" s="158" t="n"/>
      <c r="G986" s="158" t="n"/>
      <c r="H986" s="158" t="n"/>
      <c r="I986" s="158" t="n"/>
      <c r="J986" s="158" t="n"/>
      <c r="K986" s="158" t="n"/>
      <c r="L986" s="236" t="inlineStr">
        <is>
          <t>按需</t>
        </is>
      </c>
    </row>
    <row r="987" ht="24" customHeight="1">
      <c r="A987" s="1666" t="inlineStr">
        <is>
          <t>序号11</t>
        </is>
      </c>
      <c r="B987" s="89">
        <f>IF(K976="六折",14*0.6,IF(K976="七折",14*0.7,IF(K976="八折",14*0.8,IF(K976="九折",14*0.9,14))))</f>
        <v/>
      </c>
      <c r="C987" s="90" t="inlineStr">
        <is>
          <t>400</t>
        </is>
      </c>
      <c r="D987" s="1753" t="inlineStr">
        <is>
          <t>神将雷神碎片*2，神将沙漏*1，时之沙*1</t>
        </is>
      </c>
      <c r="E987" s="270" t="n"/>
      <c r="F987" s="270" t="n"/>
      <c r="G987" s="270" t="n"/>
      <c r="H987" s="270" t="n"/>
      <c r="I987" s="270" t="n"/>
      <c r="J987" s="270" t="n"/>
      <c r="K987" s="270" t="n"/>
      <c r="L987" s="290" t="inlineStr">
        <is>
          <t>按需</t>
        </is>
      </c>
    </row>
    <row r="988" ht="24" customHeight="1">
      <c r="A988" s="1667" t="inlineStr">
        <is>
          <t>废弃原因：25年6月5日后乐斗驿站有较多调整</t>
        </is>
      </c>
      <c r="B988" s="59" t="n"/>
      <c r="C988" s="59" t="n"/>
      <c r="D988" s="59" t="n"/>
      <c r="E988" s="59" t="n"/>
      <c r="F988" s="59" t="n"/>
      <c r="G988" s="59" t="n"/>
      <c r="H988" s="59" t="n"/>
      <c r="I988" s="59" t="n"/>
      <c r="J988" s="59" t="n"/>
      <c r="K988" s="59" t="n"/>
      <c r="L988" s="59" t="n"/>
    </row>
    <row r="989" ht="24" customHeight="1">
      <c r="A989" s="118" t="inlineStr">
        <is>
          <t>乐斗驿站</t>
        </is>
      </c>
      <c r="B989" s="230" t="inlineStr">
        <is>
          <t>鹅币</t>
        </is>
      </c>
      <c r="C989" s="1388" t="inlineStr">
        <is>
          <t>活动限购</t>
        </is>
      </c>
      <c r="D989" s="388" t="inlineStr">
        <is>
          <t>内含（活动15天每日领淬火结晶*1，折扣免费1次最低8折，200豆重抽1次最低6折。）</t>
        </is>
      </c>
      <c r="E989" s="3" t="n"/>
      <c r="F989" s="3" t="n"/>
      <c r="G989" s="3" t="n"/>
      <c r="H989" s="3" t="n"/>
      <c r="I989" s="3" t="n"/>
      <c r="J989" s="3" t="n"/>
      <c r="K989" s="1751" t="inlineStr">
        <is>
          <t>无折扣</t>
        </is>
      </c>
      <c r="L989" s="58" t="inlineStr">
        <is>
          <t>建议</t>
        </is>
      </c>
    </row>
    <row r="990" ht="24" customHeight="1">
      <c r="A990" s="1576" t="inlineStr">
        <is>
          <t>序号1</t>
        </is>
      </c>
      <c r="B990" s="234">
        <f>IF(K989="六折",2*0.6,IF(K989="七折",2*0.7,IF(K989="八折",2*0.8,IF(K989="九折",2*0.9,2))))</f>
        <v/>
      </c>
      <c r="C990" s="340" t="inlineStr">
        <is>
          <t>900</t>
        </is>
      </c>
      <c r="D990" s="1754" t="inlineStr">
        <is>
          <t>侠士手记*1</t>
        </is>
      </c>
      <c r="E990" s="123" t="n"/>
      <c r="F990" s="123" t="n"/>
      <c r="G990" s="123" t="n"/>
      <c r="H990" s="123" t="n"/>
      <c r="I990" s="123" t="n"/>
      <c r="J990" s="123" t="n"/>
      <c r="K990" s="461" t="n"/>
      <c r="L990" s="63" t="inlineStr">
        <is>
          <t>无视</t>
        </is>
      </c>
    </row>
    <row r="991" ht="24" customHeight="1">
      <c r="A991" s="1420" t="inlineStr">
        <is>
          <t>序号2</t>
        </is>
      </c>
      <c r="B991" s="82">
        <f>IF(K989="六折",2*0.6,IF(K989="七折",2*0.7,IF(K989="八折",2*0.8,IF(K989="九折",2*0.9,2))))</f>
        <v/>
      </c>
      <c r="C991" s="83" t="inlineStr">
        <is>
          <t>800</t>
        </is>
      </c>
      <c r="D991" s="1755" t="inlineStr">
        <is>
          <t>侠士修身录*1</t>
        </is>
      </c>
      <c r="E991" s="158" t="n"/>
      <c r="F991" s="158" t="n"/>
      <c r="G991" s="158" t="n"/>
      <c r="H991" s="158" t="n"/>
      <c r="I991" s="158" t="n"/>
      <c r="J991" s="158" t="n"/>
      <c r="K991" s="455" t="n"/>
      <c r="L991" s="236" t="inlineStr">
        <is>
          <t>无视</t>
        </is>
      </c>
    </row>
    <row r="992" ht="24" customHeight="1">
      <c r="A992" s="1420" t="inlineStr">
        <is>
          <t>序号3</t>
        </is>
      </c>
      <c r="B992" s="82">
        <f>IF(K989="六折",10*0.6,IF(K989="七折",10*0.7,IF(K989="八折",10*0.8,IF(K989="九折",10*0.9,10))))</f>
        <v/>
      </c>
      <c r="C992" s="83" t="inlineStr">
        <is>
          <t>66</t>
        </is>
      </c>
      <c r="D992" s="1756" t="inlineStr">
        <is>
          <t>重出江湖令*1</t>
        </is>
      </c>
      <c r="E992" s="111" t="n"/>
      <c r="F992" s="111" t="n"/>
      <c r="G992" s="111" t="n"/>
      <c r="H992" s="111" t="n"/>
      <c r="I992" s="111" t="n"/>
      <c r="J992" s="111" t="n"/>
      <c r="K992" s="314" t="n"/>
      <c r="L992" s="236" t="inlineStr">
        <is>
          <t>无视</t>
        </is>
      </c>
    </row>
    <row r="993" ht="24" customHeight="1">
      <c r="A993" s="1420" t="inlineStr">
        <is>
          <t>序号4</t>
        </is>
      </c>
      <c r="B993" s="82">
        <f>IF(K989="六折",5*0.6,IF(K989="七折",5*0.7,IF(K989="八折",5*0.8,IF(K989="九折",5*0.9,5))))</f>
        <v/>
      </c>
      <c r="C993" s="83" t="inlineStr">
        <is>
          <t>360</t>
        </is>
      </c>
      <c r="D993" s="251" t="inlineStr">
        <is>
          <t>武神坛银锦囊*1（随机神将灭世/女帝/哪吒/李白/炫炫碎片*1）</t>
        </is>
      </c>
      <c r="E993" s="111" t="n"/>
      <c r="F993" s="111" t="n"/>
      <c r="G993" s="111" t="n"/>
      <c r="H993" s="111" t="n"/>
      <c r="I993" s="111" t="n"/>
      <c r="J993" s="111" t="n"/>
      <c r="K993" s="314" t="n"/>
      <c r="L993" s="236" t="inlineStr">
        <is>
          <t>按需</t>
        </is>
      </c>
    </row>
    <row r="994" ht="24" customHeight="1">
      <c r="A994" s="1420" t="inlineStr">
        <is>
          <t>序号5</t>
        </is>
      </c>
      <c r="B994" s="82">
        <f>IF(K989="六折",10*0.6,IF(K989="七折",10*0.7,IF(K989="八折",10*0.8,IF(K989="九折",10*0.9,10))))</f>
        <v/>
      </c>
      <c r="C994" s="83" t="inlineStr">
        <is>
          <t>240</t>
        </is>
      </c>
      <c r="D994" s="251" t="inlineStr">
        <is>
          <t>武神坛金锦囊*1（随机神将吕布/关羽/盘古/姜子牙碎片*1）</t>
        </is>
      </c>
      <c r="E994" s="111" t="n"/>
      <c r="F994" s="111" t="n"/>
      <c r="G994" s="111" t="n"/>
      <c r="H994" s="111" t="n"/>
      <c r="I994" s="111" t="n"/>
      <c r="J994" s="111" t="n"/>
      <c r="K994" s="314" t="n"/>
      <c r="L994" s="236" t="inlineStr">
        <is>
          <t>按需</t>
        </is>
      </c>
    </row>
    <row r="995" ht="24" customHeight="1">
      <c r="A995" s="1420" t="inlineStr">
        <is>
          <t>序号6</t>
        </is>
      </c>
      <c r="B995" s="82">
        <f>IF(K989="六折",6*0.6,IF(K989="七折",6*0.7,IF(K989="八折",6*0.8,IF(K989="九折",6*0.9,6))))</f>
        <v/>
      </c>
      <c r="C995" s="83" t="inlineStr">
        <is>
          <t>80</t>
        </is>
      </c>
      <c r="D995" s="251" t="inlineStr">
        <is>
          <t>侠士杨过碎片*1</t>
        </is>
      </c>
      <c r="E995" s="111" t="n"/>
      <c r="F995" s="111" t="n"/>
      <c r="G995" s="111" t="n"/>
      <c r="H995" s="111" t="n"/>
      <c r="I995" s="111" t="n"/>
      <c r="J995" s="111" t="n"/>
      <c r="K995" s="314" t="n"/>
      <c r="L995" s="236" t="inlineStr">
        <is>
          <t>按需</t>
        </is>
      </c>
    </row>
    <row r="996" ht="24" customHeight="1">
      <c r="A996" s="1420" t="inlineStr">
        <is>
          <t>序号7</t>
        </is>
      </c>
      <c r="B996" s="82">
        <f>IF(K989="六折",14*0.6,IF(K989="七折",14*0.7,IF(K989="八折",14*0.8,IF(K989="九折",14*0.9,14))))</f>
        <v/>
      </c>
      <c r="C996" s="83" t="inlineStr">
        <is>
          <t>400</t>
        </is>
      </c>
      <c r="D996" s="251" t="inlineStr">
        <is>
          <t>神将姜子牙碎片*2，神将沙漏*1，时之沙*1</t>
        </is>
      </c>
      <c r="E996" s="111" t="n"/>
      <c r="F996" s="111" t="n"/>
      <c r="G996" s="111" t="n"/>
      <c r="H996" s="111" t="n"/>
      <c r="I996" s="111" t="n"/>
      <c r="J996" s="111" t="n"/>
      <c r="K996" s="314" t="n"/>
      <c r="L996" s="236" t="inlineStr">
        <is>
          <t>按需</t>
        </is>
      </c>
    </row>
    <row r="997" ht="24" customHeight="1">
      <c r="A997" s="1420" t="inlineStr">
        <is>
          <t>序号8</t>
        </is>
      </c>
      <c r="B997" s="82">
        <f>IF(K989="六折",14*0.6,IF(K989="七折",14*0.7,IF(K989="八折",14*0.8,IF(K989="九折",14*0.9,14))))</f>
        <v/>
      </c>
      <c r="C997" s="83" t="inlineStr">
        <is>
          <t>400</t>
        </is>
      </c>
      <c r="D997" s="251" t="inlineStr">
        <is>
          <t>神将游侠碎片*2，神将沙漏*1，时之沙*1</t>
        </is>
      </c>
      <c r="E997" s="111" t="n"/>
      <c r="F997" s="111" t="n"/>
      <c r="G997" s="111" t="n"/>
      <c r="H997" s="111" t="n"/>
      <c r="I997" s="111" t="n"/>
      <c r="J997" s="111" t="n"/>
      <c r="K997" s="314" t="n"/>
      <c r="L997" s="236" t="inlineStr">
        <is>
          <t>按需</t>
        </is>
      </c>
    </row>
    <row r="998" ht="24" customHeight="1">
      <c r="A998" s="1420" t="inlineStr">
        <is>
          <t>序号9</t>
        </is>
      </c>
      <c r="B998" s="82">
        <f>IF(K989="六折",14*0.6,IF(K989="七折",14*0.7,IF(K989="八折",14*0.8,IF(K989="九折",14*0.9,14))))</f>
        <v/>
      </c>
      <c r="C998" s="83" t="inlineStr">
        <is>
          <t>400</t>
        </is>
      </c>
      <c r="D998" s="251" t="inlineStr">
        <is>
          <t>神将雷神碎片*2，神将沙漏*1，时之沙*1</t>
        </is>
      </c>
      <c r="E998" s="111" t="n"/>
      <c r="F998" s="111" t="n"/>
      <c r="G998" s="111" t="n"/>
      <c r="H998" s="111" t="n"/>
      <c r="I998" s="111" t="n"/>
      <c r="J998" s="111" t="n"/>
      <c r="K998" s="314" t="n"/>
      <c r="L998" s="236" t="inlineStr">
        <is>
          <t>按需</t>
        </is>
      </c>
    </row>
    <row r="999" ht="24" customHeight="1">
      <c r="A999" s="1420" t="inlineStr">
        <is>
          <t>序号10</t>
        </is>
      </c>
      <c r="B999" s="82">
        <f>IF(K989="六折",14*0.6,IF(K989="七折",14*0.7,IF(K989="八折",14*0.8,IF(K989="九折",14*0.9,14))))</f>
        <v/>
      </c>
      <c r="C999" s="83" t="inlineStr">
        <is>
          <t>400</t>
        </is>
      </c>
      <c r="D999" s="251" t="inlineStr">
        <is>
          <t>神将樱木碎片*2，神将沙漏*1，时之沙*1</t>
        </is>
      </c>
      <c r="E999" s="111" t="n"/>
      <c r="F999" s="111" t="n"/>
      <c r="G999" s="111" t="n"/>
      <c r="H999" s="111" t="n"/>
      <c r="I999" s="111" t="n"/>
      <c r="J999" s="111" t="n"/>
      <c r="K999" s="314" t="n"/>
      <c r="L999" s="236" t="inlineStr">
        <is>
          <t>按需</t>
        </is>
      </c>
    </row>
    <row r="1000" ht="24" customHeight="1">
      <c r="A1000" s="1666" t="inlineStr">
        <is>
          <t>序号11</t>
        </is>
      </c>
      <c r="B1000" s="89">
        <f>IF(K989="六折",14*0.6,IF(K989="七折",14*0.7,IF(K989="八折",14*0.8,IF(K989="九折",14*0.9,14))))</f>
        <v/>
      </c>
      <c r="C1000" s="90" t="inlineStr">
        <is>
          <t>400</t>
        </is>
      </c>
      <c r="D1000" s="1757" t="inlineStr">
        <is>
          <t>神将天蓬碎片*2，神将沙漏*1，时之沙*1</t>
        </is>
      </c>
      <c r="E1000" s="113" t="n"/>
      <c r="F1000" s="113" t="n"/>
      <c r="G1000" s="113" t="n"/>
      <c r="H1000" s="113" t="n"/>
      <c r="I1000" s="113" t="n"/>
      <c r="J1000" s="113" t="n"/>
      <c r="K1000" s="114" t="n"/>
      <c r="L1000" s="290" t="inlineStr">
        <is>
          <t>按需</t>
        </is>
      </c>
    </row>
    <row r="1001" ht="24" customHeight="1">
      <c r="A1001" s="1667" t="inlineStr">
        <is>
          <t>废弃原因：26年7月2日后乐斗驿站有较多调整</t>
        </is>
      </c>
      <c r="B1001" s="59" t="n"/>
      <c r="C1001" s="59" t="n"/>
      <c r="D1001" s="59" t="n"/>
      <c r="E1001" s="59" t="n"/>
      <c r="F1001" s="59" t="n"/>
      <c r="G1001" s="59" t="n"/>
      <c r="H1001" s="59" t="n"/>
      <c r="I1001" s="59" t="n"/>
      <c r="J1001" s="59" t="n"/>
      <c r="K1001" s="59" t="n"/>
      <c r="L1001" s="59" t="n"/>
    </row>
    <row r="1002" ht="24" customHeight="1">
      <c r="A1002" s="330" t="inlineStr">
        <is>
          <t>乐斗驿站</t>
        </is>
      </c>
      <c r="B1002" s="331" t="inlineStr">
        <is>
          <t>鹅币</t>
        </is>
      </c>
      <c r="C1002" s="332" t="inlineStr">
        <is>
          <t>活动限购</t>
        </is>
      </c>
      <c r="D1002" s="25" t="inlineStr">
        <is>
          <t>内含（活动15天每日领淬火结晶*1，折扣免费1次最低8折，200豆重抽1次最低6折。）</t>
        </is>
      </c>
      <c r="E1002" s="59" t="n"/>
      <c r="F1002" s="59" t="n"/>
      <c r="G1002" s="59" t="n"/>
      <c r="H1002" s="59" t="n"/>
      <c r="I1002" s="59" t="n"/>
      <c r="J1002" s="60" t="n"/>
      <c r="K1002" s="467" t="inlineStr">
        <is>
          <t>无折扣</t>
        </is>
      </c>
      <c r="L1002" s="25" t="inlineStr">
        <is>
          <t>建议</t>
        </is>
      </c>
    </row>
    <row r="1003" ht="24" customHeight="1">
      <c r="A1003" s="468" t="inlineStr">
        <is>
          <t xml:space="preserve">序号 1 </t>
        </is>
      </c>
      <c r="B1003" s="27">
        <f>IF(K1002="六折",5*0.6,IF(K1002="七折",5*0.7,IF(K1002="八折",5*0.8,IF(K1002="九折",5*0.9,5))))</f>
        <v/>
      </c>
      <c r="C1003" s="33" t="inlineStr">
        <is>
          <t>360</t>
        </is>
      </c>
      <c r="D1003" s="383" t="inlineStr">
        <is>
          <t>武神坛银锦囊*1（随机神将灭世/女帝/哪吒/李白/炫炫碎片*1）</t>
        </is>
      </c>
      <c r="E1003" s="123" t="n"/>
      <c r="F1003" s="123" t="n"/>
      <c r="G1003" s="123" t="n"/>
      <c r="H1003" s="123" t="n"/>
      <c r="I1003" s="123" t="n"/>
      <c r="J1003" s="123" t="n"/>
      <c r="K1003" s="124" t="n"/>
      <c r="L1003" s="28" t="inlineStr">
        <is>
          <t>按需</t>
        </is>
      </c>
    </row>
    <row r="1004" ht="24" customHeight="1">
      <c r="A1004" s="469" t="inlineStr">
        <is>
          <t xml:space="preserve">序号 2 </t>
        </is>
      </c>
      <c r="B1004" s="34">
        <f>IF(K1002="六折",10*0.6,IF(K1002="七折",10*0.7,IF(K1002="八折",10*0.8,IF(K1002="九折",10*0.9,10))))</f>
        <v/>
      </c>
      <c r="C1004" s="35" t="inlineStr">
        <is>
          <t>240</t>
        </is>
      </c>
      <c r="D1004" s="470" t="inlineStr">
        <is>
          <t>武神坛金锦囊*1（随机神将吕布/关羽/盘古/姜子牙碎片*1）</t>
        </is>
      </c>
      <c r="E1004" s="111" t="n"/>
      <c r="F1004" s="111" t="n"/>
      <c r="G1004" s="111" t="n"/>
      <c r="H1004" s="111" t="n"/>
      <c r="I1004" s="111" t="n"/>
      <c r="J1004" s="111" t="n"/>
      <c r="K1004" s="112" t="n"/>
      <c r="L1004" s="36" t="inlineStr">
        <is>
          <t>按需</t>
        </is>
      </c>
    </row>
    <row r="1005" ht="24" customHeight="1">
      <c r="A1005" s="469" t="inlineStr">
        <is>
          <t xml:space="preserve">序号 3 </t>
        </is>
      </c>
      <c r="B1005" s="34">
        <f>IF(K1002="六折",14*0.6,IF(K1002="七折",14*0.7,IF(K1002="八折",14*0.8,IF(K1002="九折",14*0.9,14))))</f>
        <v/>
      </c>
      <c r="C1005" s="35" t="inlineStr">
        <is>
          <t>200</t>
        </is>
      </c>
      <c r="D1005" s="470" t="inlineStr">
        <is>
          <t>神将可乐游侠碎片*2，神将沙漏*2</t>
        </is>
      </c>
      <c r="E1005" s="111" t="n"/>
      <c r="F1005" s="111" t="n"/>
      <c r="G1005" s="111" t="n"/>
      <c r="H1005" s="111" t="n"/>
      <c r="I1005" s="111" t="n"/>
      <c r="J1005" s="111" t="n"/>
      <c r="K1005" s="112" t="n"/>
      <c r="L1005" s="36" t="inlineStr">
        <is>
          <t>按需</t>
        </is>
      </c>
    </row>
    <row r="1006" ht="24" customHeight="1">
      <c r="A1006" s="469" t="inlineStr">
        <is>
          <t xml:space="preserve">序号 4 </t>
        </is>
      </c>
      <c r="B1006" s="34">
        <f>IF(K1002="六折",14*0.6,IF(K1002="七折",14*0.7,IF(K1002="八折",14*0.8,IF(K1002="九折",14*0.9,14))))</f>
        <v/>
      </c>
      <c r="C1006" s="35" t="inlineStr">
        <is>
          <t>200</t>
        </is>
      </c>
      <c r="D1006" s="470" t="inlineStr">
        <is>
          <t>神将樱木碎片*2，神将沙漏*2</t>
        </is>
      </c>
      <c r="E1006" s="111" t="n"/>
      <c r="F1006" s="111" t="n"/>
      <c r="G1006" s="111" t="n"/>
      <c r="H1006" s="111" t="n"/>
      <c r="I1006" s="111" t="n"/>
      <c r="J1006" s="111" t="n"/>
      <c r="K1006" s="112" t="n"/>
      <c r="L1006" s="36" t="inlineStr">
        <is>
          <t>按需</t>
        </is>
      </c>
    </row>
    <row r="1007" ht="24" customHeight="1">
      <c r="A1007" s="469" t="inlineStr">
        <is>
          <t xml:space="preserve">序号 5 </t>
        </is>
      </c>
      <c r="B1007" s="34">
        <f>IF(K1002="六折",14*0.6,IF(K1002="七折",14*0.7,IF(K1002="八折",14*0.8,IF(K1002="九折",14*0.9,14))))</f>
        <v/>
      </c>
      <c r="C1007" s="35" t="inlineStr">
        <is>
          <t>200</t>
        </is>
      </c>
      <c r="D1007" s="470" t="inlineStr">
        <is>
          <t>神将项羽碎片*2，神将沙漏*2</t>
        </is>
      </c>
      <c r="E1007" s="111" t="n"/>
      <c r="F1007" s="111" t="n"/>
      <c r="G1007" s="111" t="n"/>
      <c r="H1007" s="111" t="n"/>
      <c r="I1007" s="111" t="n"/>
      <c r="J1007" s="111" t="n"/>
      <c r="K1007" s="112" t="n"/>
      <c r="L1007" s="36" t="inlineStr">
        <is>
          <t>按需</t>
        </is>
      </c>
    </row>
    <row r="1008" ht="24" customHeight="1">
      <c r="A1008" s="469" t="inlineStr">
        <is>
          <t xml:space="preserve">序号 6 </t>
        </is>
      </c>
      <c r="B1008" s="34">
        <f>IF(K1002="六折",20*0.6,IF(K1002="七折",20*0.7,IF(K1002="八折",20*0.8,IF(K1002="九折",20*0.9,20))))</f>
        <v/>
      </c>
      <c r="C1008" s="35" t="inlineStr">
        <is>
          <t>100</t>
        </is>
      </c>
      <c r="D1008" s="470" t="inlineStr">
        <is>
          <t>折凳魂晶*2，源质合金*2，以太星团*3</t>
        </is>
      </c>
      <c r="E1008" s="111" t="n"/>
      <c r="F1008" s="111" t="n"/>
      <c r="G1008" s="111" t="n"/>
      <c r="H1008" s="111" t="n"/>
      <c r="I1008" s="111" t="n"/>
      <c r="J1008" s="111" t="n"/>
      <c r="K1008" s="112" t="n"/>
      <c r="L1008" s="36" t="inlineStr">
        <is>
          <t>按需</t>
        </is>
      </c>
    </row>
    <row r="1009" ht="24" customHeight="1">
      <c r="A1009" s="469" t="inlineStr">
        <is>
          <t xml:space="preserve">序号 7 </t>
        </is>
      </c>
      <c r="B1009" s="34">
        <f>IF(K1002="六折",20*0.6,IF(K1002="七折",20*0.7,IF(K1002="八折",20*0.8,IF(K1002="九折",20*0.9,20))))</f>
        <v/>
      </c>
      <c r="C1009" s="35" t="inlineStr">
        <is>
          <t>100</t>
        </is>
      </c>
      <c r="D1009" s="470" t="inlineStr">
        <is>
          <t>霸皇魂晶*2，源质合金*2，以太星团*3</t>
        </is>
      </c>
      <c r="E1009" s="111" t="n"/>
      <c r="F1009" s="111" t="n"/>
      <c r="G1009" s="111" t="n"/>
      <c r="H1009" s="111" t="n"/>
      <c r="I1009" s="111" t="n"/>
      <c r="J1009" s="111" t="n"/>
      <c r="K1009" s="112" t="n"/>
      <c r="L1009" s="36" t="inlineStr">
        <is>
          <t>按需</t>
        </is>
      </c>
    </row>
    <row r="1010" ht="24" customHeight="1">
      <c r="A1010" s="469" t="inlineStr">
        <is>
          <t xml:space="preserve">序号 8 </t>
        </is>
      </c>
      <c r="B1010" s="34">
        <f>IF(K1002="六折",20*0.6,IF(K1002="七折",20*0.7,IF(K1002="八折",20*0.8,IF(K1002="九折",20*0.9,20))))</f>
        <v/>
      </c>
      <c r="C1010" s="35" t="inlineStr">
        <is>
          <t>100</t>
        </is>
      </c>
      <c r="D1010" s="470" t="inlineStr">
        <is>
          <t>神杯魂晶*2，源质合金*2，以太星团*3</t>
        </is>
      </c>
      <c r="E1010" s="111" t="n"/>
      <c r="F1010" s="111" t="n"/>
      <c r="G1010" s="111" t="n"/>
      <c r="H1010" s="111" t="n"/>
      <c r="I1010" s="111" t="n"/>
      <c r="J1010" s="111" t="n"/>
      <c r="K1010" s="112" t="n"/>
      <c r="L1010" s="36" t="inlineStr">
        <is>
          <t>按需</t>
        </is>
      </c>
    </row>
    <row r="1011" ht="24" customHeight="1">
      <c r="A1011" s="469" t="inlineStr">
        <is>
          <t xml:space="preserve">序号 9 </t>
        </is>
      </c>
      <c r="B1011" s="34">
        <f>IF(K1002="六折",20*0.6,IF(K1002="七折",20*0.7,IF(K1002="八折",20*0.8,IF(K1002="九折",20*0.9,20))))</f>
        <v/>
      </c>
      <c r="C1011" s="35" t="inlineStr">
        <is>
          <t>100</t>
        </is>
      </c>
      <c r="D1011" s="470" t="inlineStr">
        <is>
          <t>板砖魂晶*2，源质合金*2，以太星团*3</t>
        </is>
      </c>
      <c r="E1011" s="111" t="n"/>
      <c r="F1011" s="111" t="n"/>
      <c r="G1011" s="111" t="n"/>
      <c r="H1011" s="111" t="n"/>
      <c r="I1011" s="111" t="n"/>
      <c r="J1011" s="111" t="n"/>
      <c r="K1011" s="112" t="n"/>
      <c r="L1011" s="36" t="inlineStr">
        <is>
          <t>按需</t>
        </is>
      </c>
    </row>
    <row r="1012" ht="24" customHeight="1">
      <c r="A1012" s="402" t="inlineStr">
        <is>
          <t>序号10</t>
        </is>
      </c>
      <c r="B1012" s="34">
        <f>IF(K1002="六折",20*0.6,IF(K1002="七折",20*0.7,IF(K1002="八折",20*0.8,IF(K1002="九折",20*0.9,20))))</f>
        <v/>
      </c>
      <c r="C1012" s="35" t="inlineStr">
        <is>
          <t>100</t>
        </is>
      </c>
      <c r="D1012" s="470" t="inlineStr">
        <is>
          <t>判官魂晶*2，源质合金*2，以太星团*3</t>
        </is>
      </c>
      <c r="E1012" s="111" t="n"/>
      <c r="F1012" s="111" t="n"/>
      <c r="G1012" s="111" t="n"/>
      <c r="H1012" s="111" t="n"/>
      <c r="I1012" s="111" t="n"/>
      <c r="J1012" s="111" t="n"/>
      <c r="K1012" s="112" t="n"/>
      <c r="L1012" s="36" t="inlineStr">
        <is>
          <t>按需</t>
        </is>
      </c>
    </row>
    <row r="1013" ht="24" customHeight="1">
      <c r="A1013" s="402" t="inlineStr">
        <is>
          <t>序号11</t>
        </is>
      </c>
      <c r="B1013" s="34">
        <f>IF(K1002="六折",30*0.6,IF(K1002="七折",30*0.7,IF(K1002="八折",30*0.8,IF(K1002="九折",30*0.9,30))))</f>
        <v/>
      </c>
      <c r="C1013" s="35" t="inlineStr">
        <is>
          <t>200</t>
        </is>
      </c>
      <c r="D1013" s="366" t="inlineStr">
        <is>
          <t>钻石*100</t>
        </is>
      </c>
      <c r="E1013" s="158" t="n"/>
      <c r="F1013" s="158" t="n"/>
      <c r="G1013" s="158" t="n"/>
      <c r="H1013" s="158" t="n"/>
      <c r="I1013" s="158" t="n"/>
      <c r="J1013" s="158" t="n"/>
      <c r="K1013" s="320" t="n"/>
      <c r="L1013" s="36" t="inlineStr">
        <is>
          <t>按需</t>
        </is>
      </c>
    </row>
    <row r="1014" ht="24" customHeight="1">
      <c r="A1014" s="402" t="inlineStr">
        <is>
          <t>序号12</t>
        </is>
      </c>
      <c r="B1014" s="34">
        <f>IF(K1002="六折",20*0.6,IF(K1002="七折",20*0.7,IF(K1002="八折",20*0.8,IF(K1002="九折",20*0.9,20))))</f>
        <v/>
      </c>
      <c r="C1014" s="35" t="inlineStr">
        <is>
          <t>200</t>
        </is>
      </c>
      <c r="D1014" s="371" t="inlineStr">
        <is>
          <t>侠士王处一碎片*2，侠士修身录*2</t>
        </is>
      </c>
      <c r="E1014" s="158" t="n"/>
      <c r="F1014" s="158" t="n"/>
      <c r="G1014" s="158" t="n"/>
      <c r="H1014" s="158" t="n"/>
      <c r="I1014" s="158" t="n"/>
      <c r="J1014" s="158" t="n"/>
      <c r="K1014" s="320" t="n"/>
      <c r="L1014" s="36" t="inlineStr">
        <is>
          <t>无视</t>
        </is>
      </c>
    </row>
    <row r="1015" ht="24" customHeight="1">
      <c r="A1015" s="379" t="inlineStr">
        <is>
          <t>序号13</t>
        </is>
      </c>
      <c r="B1015" s="34">
        <f>IF(K1002="六折",20*0.6,IF(K1002="七折",20*0.7,IF(K1002="八折",20*0.8,IF(K1002="九折",20*0.9,20))))</f>
        <v/>
      </c>
      <c r="C1015" s="35" t="inlineStr">
        <is>
          <t>200</t>
        </is>
      </c>
      <c r="D1015" s="371" t="inlineStr">
        <is>
          <t>侠士张三丰碎片*2，侠士修身录*2，侠士手记*2</t>
        </is>
      </c>
      <c r="E1015" s="158" t="n"/>
      <c r="F1015" s="158" t="n"/>
      <c r="G1015" s="158" t="n"/>
      <c r="H1015" s="158" t="n"/>
      <c r="I1015" s="158" t="n"/>
      <c r="J1015" s="158" t="n"/>
      <c r="K1015" s="320" t="n"/>
      <c r="L1015" s="36" t="inlineStr">
        <is>
          <t>无视</t>
        </is>
      </c>
    </row>
    <row r="1016" ht="24" customHeight="1">
      <c r="A1016" s="379" t="inlineStr">
        <is>
          <t>序号14</t>
        </is>
      </c>
      <c r="B1016" s="34">
        <f>IF(K1002="六折",20*0.6,IF(K1002="七折",20*0.7,IF(K1002="八折",20*0.8,IF(K1002="九折",20*0.9,20))))</f>
        <v/>
      </c>
      <c r="C1016" s="35" t="inlineStr">
        <is>
          <t>200</t>
        </is>
      </c>
      <c r="D1016" s="371" t="inlineStr">
        <is>
          <t>侠士行者鹅碎片*2，侠士修身录*2，侠士手记*2，玄铁令*1</t>
        </is>
      </c>
      <c r="E1016" s="158" t="n"/>
      <c r="F1016" s="158" t="n"/>
      <c r="G1016" s="158" t="n"/>
      <c r="H1016" s="158" t="n"/>
      <c r="I1016" s="158" t="n"/>
      <c r="J1016" s="158" t="n"/>
      <c r="K1016" s="320" t="n"/>
      <c r="L1016" s="36" t="inlineStr">
        <is>
          <t>无视</t>
        </is>
      </c>
    </row>
    <row r="1017" ht="24" customHeight="1">
      <c r="A1017" s="379" t="inlineStr">
        <is>
          <t>序号15</t>
        </is>
      </c>
      <c r="B1017" s="34">
        <f>IF(K1002="六折",10*0.6,IF(K1002="七折",10*0.7,IF(K1002="八折",10*0.8,IF(K1002="九折",10*0.9,10))))</f>
        <v/>
      </c>
      <c r="C1017" s="35" t="inlineStr">
        <is>
          <t>200</t>
        </is>
      </c>
      <c r="D1017" s="366" t="inlineStr">
        <is>
          <t>重出江湖令*1</t>
        </is>
      </c>
      <c r="E1017" s="158" t="n"/>
      <c r="F1017" s="158" t="n"/>
      <c r="G1017" s="158" t="n"/>
      <c r="H1017" s="158" t="n"/>
      <c r="I1017" s="158" t="n"/>
      <c r="J1017" s="158" t="n"/>
      <c r="K1017" s="320" t="n"/>
      <c r="L1017" s="36" t="inlineStr">
        <is>
          <t>按需</t>
        </is>
      </c>
    </row>
    <row r="1018" ht="24" customHeight="1">
      <c r="A1018" s="379" t="inlineStr">
        <is>
          <t>序号16</t>
        </is>
      </c>
      <c r="B1018" s="34">
        <f>IF(K1002="六折",50*0.6,IF(K1002="七折",50*0.7,IF(K1002="八折",50*0.8,IF(K1002="九折",50*0.9,50))))</f>
        <v/>
      </c>
      <c r="C1018" s="35" t="inlineStr">
        <is>
          <t>100</t>
        </is>
      </c>
      <c r="D1018" s="366" t="inlineStr">
        <is>
          <t>舆图*10</t>
        </is>
      </c>
      <c r="E1018" s="158" t="n"/>
      <c r="F1018" s="158" t="n"/>
      <c r="G1018" s="158" t="n"/>
      <c r="H1018" s="158" t="n"/>
      <c r="I1018" s="158" t="n"/>
      <c r="J1018" s="158" t="n"/>
      <c r="K1018" s="320" t="n"/>
      <c r="L1018" s="36" t="inlineStr">
        <is>
          <t>按需</t>
        </is>
      </c>
    </row>
    <row r="1019" ht="24" customHeight="1">
      <c r="A1019" s="379" t="inlineStr">
        <is>
          <t>序号17</t>
        </is>
      </c>
      <c r="B1019" s="34">
        <f>IF(K1002="六折",20*0.6,IF(K1002="七折",20*0.7,IF(K1002="八折",20*0.8,IF(K1002="九折",20*0.9,20))))</f>
        <v/>
      </c>
      <c r="C1019" s="35" t="inlineStr">
        <is>
          <t>200</t>
        </is>
      </c>
      <c r="D1019" s="371" t="inlineStr">
        <is>
          <t>凰髓*4，凰火*4</t>
        </is>
      </c>
      <c r="E1019" s="158" t="n"/>
      <c r="F1019" s="158" t="n"/>
      <c r="G1019" s="158" t="n"/>
      <c r="H1019" s="158" t="n"/>
      <c r="I1019" s="158" t="n"/>
      <c r="J1019" s="158" t="n"/>
      <c r="K1019" s="320" t="n"/>
      <c r="L1019" s="36" t="inlineStr">
        <is>
          <t>无视</t>
        </is>
      </c>
    </row>
    <row r="1020" ht="24" customHeight="1">
      <c r="A1020" s="402" t="inlineStr">
        <is>
          <t>序号18</t>
        </is>
      </c>
      <c r="B1020" s="34">
        <f>IF(K1002="六折",20*0.6,IF(K1002="七折",20*0.7,IF(K1002="八折",20*0.8,IF(K1002="九折",20*0.9,20))))</f>
        <v/>
      </c>
      <c r="C1020" s="35" t="inlineStr">
        <is>
          <t>200</t>
        </is>
      </c>
      <c r="D1020" s="371" t="inlineStr">
        <is>
          <t>灵韵馥息*4，神武馥息*6</t>
        </is>
      </c>
      <c r="E1020" s="158" t="n"/>
      <c r="F1020" s="158" t="n"/>
      <c r="G1020" s="158" t="n"/>
      <c r="H1020" s="158" t="n"/>
      <c r="I1020" s="158" t="n"/>
      <c r="J1020" s="158" t="n"/>
      <c r="K1020" s="320" t="n"/>
      <c r="L1020" s="36" t="inlineStr">
        <is>
          <t>无视</t>
        </is>
      </c>
    </row>
    <row r="1021" ht="24" customHeight="1">
      <c r="A1021" s="402" t="inlineStr">
        <is>
          <t>序号19</t>
        </is>
      </c>
      <c r="B1021" s="34">
        <f>IF(K1002="六折",12*0.6,IF(K1002="七折",12*0.7,IF(K1002="八折",12*0.8,IF(K1002="九折",12*0.9,12))))</f>
        <v/>
      </c>
      <c r="C1021" s="35" t="inlineStr">
        <is>
          <t>200</t>
        </is>
      </c>
      <c r="D1021" s="366" t="inlineStr">
        <is>
          <t>佣兵黄盖碎片*2，佣兵天赋丹*1</t>
        </is>
      </c>
      <c r="E1021" s="158" t="n"/>
      <c r="F1021" s="158" t="n"/>
      <c r="G1021" s="158" t="n"/>
      <c r="H1021" s="158" t="n"/>
      <c r="I1021" s="158" t="n"/>
      <c r="J1021" s="158" t="n"/>
      <c r="K1021" s="320" t="n"/>
      <c r="L1021" s="36" t="inlineStr">
        <is>
          <t>按需</t>
        </is>
      </c>
    </row>
    <row r="1022" ht="24" customHeight="1">
      <c r="A1022" s="403" t="inlineStr">
        <is>
          <t>序号20</t>
        </is>
      </c>
      <c r="B1022" s="47">
        <f>IF(K1002="六折",12*0.6,IF(K1002="七折",12*0.7,IF(K1002="八折",12*0.8,IF(K1002="九折",12*0.9,12))))</f>
        <v/>
      </c>
      <c r="C1022" s="42" t="inlineStr">
        <is>
          <t>200</t>
        </is>
      </c>
      <c r="D1022" s="426" t="inlineStr">
        <is>
          <t>佣兵周瑜碎片*2，佣兵天赋丹*1</t>
        </is>
      </c>
      <c r="E1022" s="270" t="n"/>
      <c r="F1022" s="270" t="n"/>
      <c r="G1022" s="270" t="n"/>
      <c r="H1022" s="270" t="n"/>
      <c r="I1022" s="270" t="n"/>
      <c r="J1022" s="270" t="n"/>
      <c r="K1022" s="427" t="n"/>
      <c r="L1022" s="31" t="inlineStr">
        <is>
          <t>按需</t>
        </is>
      </c>
    </row>
    <row r="1023" ht="24" customHeight="1">
      <c r="A1023" s="1667" t="inlineStr">
        <is>
          <t>废弃原因：26年7月9日后江湖秘宝全面更换</t>
        </is>
      </c>
      <c r="B1023" s="59" t="n"/>
      <c r="C1023" s="59" t="n"/>
      <c r="D1023" s="59" t="n"/>
      <c r="E1023" s="59" t="n"/>
      <c r="F1023" s="59" t="n"/>
      <c r="G1023" s="59" t="n"/>
      <c r="H1023" s="59" t="n"/>
      <c r="I1023" s="59" t="n"/>
      <c r="J1023" s="59" t="n"/>
      <c r="K1023" s="59" t="n"/>
      <c r="L1023" s="59" t="n"/>
    </row>
    <row r="1024" ht="24" customHeight="1">
      <c r="A1024" s="330" t="inlineStr">
        <is>
          <t>江湖秘宝</t>
        </is>
      </c>
      <c r="B1024" s="331" t="inlineStr">
        <is>
          <t>鹅币</t>
        </is>
      </c>
      <c r="C1024" s="331" t="inlineStr">
        <is>
          <t>每日限购</t>
        </is>
      </c>
      <c r="D1024" s="331" t="inlineStr">
        <is>
          <t>内含（521礼盒为活动期间内限购1次）</t>
        </is>
      </c>
      <c r="E1024" s="59" t="n"/>
      <c r="F1024" s="59" t="n"/>
      <c r="G1024" s="59" t="n"/>
      <c r="H1024" s="59" t="n"/>
      <c r="I1024" s="59" t="n"/>
      <c r="J1024" s="59" t="n"/>
      <c r="K1024" s="231" t="n"/>
      <c r="L1024" s="429" t="inlineStr">
        <is>
          <t>建议</t>
        </is>
      </c>
    </row>
    <row r="1025" ht="24" customHeight="1">
      <c r="A1025" s="400" t="inlineStr">
        <is>
          <t>手记礼盒</t>
        </is>
      </c>
      <c r="B1025" s="27" t="inlineStr">
        <is>
          <t>15</t>
        </is>
      </c>
      <c r="C1025" s="33" t="inlineStr">
        <is>
          <t>15</t>
        </is>
      </c>
      <c r="D1025" s="378" t="inlineStr">
        <is>
          <t>侠士手记*15</t>
        </is>
      </c>
      <c r="E1025" s="123" t="n"/>
      <c r="F1025" s="123" t="n"/>
      <c r="G1025" s="123" t="n"/>
      <c r="H1025" s="123" t="n"/>
      <c r="I1025" s="123" t="n"/>
      <c r="J1025" s="123" t="n"/>
      <c r="K1025" s="124" t="n"/>
      <c r="L1025" s="28" t="inlineStr">
        <is>
          <t>无视</t>
        </is>
      </c>
    </row>
    <row r="1026" ht="24" customHeight="1">
      <c r="A1026" s="402" t="inlineStr">
        <is>
          <t>修身礼盒</t>
        </is>
      </c>
      <c r="B1026" s="34" t="inlineStr">
        <is>
          <t>20</t>
        </is>
      </c>
      <c r="C1026" s="35" t="inlineStr">
        <is>
          <t>15</t>
        </is>
      </c>
      <c r="D1026" s="380" t="inlineStr">
        <is>
          <t>侠士修身录*11</t>
        </is>
      </c>
      <c r="E1026" s="129" t="n"/>
      <c r="F1026" s="129" t="n"/>
      <c r="G1026" s="129" t="n"/>
      <c r="H1026" s="129" t="n"/>
      <c r="I1026" s="129" t="n"/>
      <c r="J1026" s="129" t="n"/>
      <c r="K1026" s="130" t="n"/>
      <c r="L1026" s="36" t="inlineStr">
        <is>
          <t>无视</t>
        </is>
      </c>
    </row>
    <row r="1027" ht="24" customHeight="1">
      <c r="A1027" s="402" t="inlineStr">
        <is>
          <t>重生礼盒</t>
        </is>
      </c>
      <c r="B1027" s="34" t="inlineStr">
        <is>
          <t>18</t>
        </is>
      </c>
      <c r="C1027" s="35" t="inlineStr">
        <is>
          <t>6</t>
        </is>
      </c>
      <c r="D1027" s="380" t="inlineStr">
        <is>
          <t>重出江湖令*3</t>
        </is>
      </c>
      <c r="E1027" s="129" t="n"/>
      <c r="F1027" s="129" t="n"/>
      <c r="G1027" s="129" t="n"/>
      <c r="H1027" s="129" t="n"/>
      <c r="I1027" s="129" t="n"/>
      <c r="J1027" s="129" t="n"/>
      <c r="K1027" s="130" t="n"/>
      <c r="L1027" s="36" t="inlineStr">
        <is>
          <t>无视</t>
        </is>
      </c>
    </row>
    <row r="1028" ht="24" customHeight="1">
      <c r="A1028" s="403" t="inlineStr">
        <is>
          <t>521礼盒</t>
        </is>
      </c>
      <c r="B1028" s="47" t="inlineStr">
        <is>
          <t>39</t>
        </is>
      </c>
      <c r="C1028" s="42" t="inlineStr">
        <is>
          <t>1</t>
        </is>
      </c>
      <c r="D1028" s="369" t="inlineStr">
        <is>
          <t>侠士手记*10，侠士修身录*10，重出江湖令*4，玄铁令*3</t>
        </is>
      </c>
      <c r="E1028" s="135" t="n"/>
      <c r="F1028" s="135" t="n"/>
      <c r="G1028" s="135" t="n"/>
      <c r="H1028" s="135" t="n"/>
      <c r="I1028" s="135" t="n"/>
      <c r="J1028" s="135" t="n"/>
      <c r="K1028" s="136" t="n"/>
      <c r="L1028" s="31" t="inlineStr">
        <is>
          <t>按需</t>
        </is>
      </c>
    </row>
    <row r="1029" ht="24" customHeight="1">
      <c r="A1029" s="1665" t="inlineStr">
        <is>
          <t>废弃原因：斗境探秘累计奖励有变化，25年1月16日批次已过时</t>
        </is>
      </c>
      <c r="B1029" s="3" t="n"/>
      <c r="C1029" s="3" t="n"/>
      <c r="D1029" s="3" t="n"/>
      <c r="E1029" s="3" t="n"/>
      <c r="F1029" s="3" t="n"/>
      <c r="G1029" s="3" t="n"/>
      <c r="H1029" s="3" t="n"/>
      <c r="I1029" s="3" t="n"/>
      <c r="J1029" s="3" t="n"/>
      <c r="K1029" s="3" t="n"/>
      <c r="L1029" s="3" t="n"/>
    </row>
    <row r="1030" ht="24" customHeight="1">
      <c r="A1030" s="308" t="inlineStr">
        <is>
          <t>每日奖励</t>
        </is>
      </c>
      <c r="B1030" s="203" t="n"/>
      <c r="C1030" s="308" t="inlineStr">
        <is>
          <t>每日奖励</t>
        </is>
      </c>
      <c r="D1030" s="203" t="n"/>
      <c r="E1030" s="308" t="inlineStr">
        <is>
          <t>每日奖励</t>
        </is>
      </c>
      <c r="F1030" s="203" t="n"/>
      <c r="G1030" s="308" t="inlineStr">
        <is>
          <t>每日奖励</t>
        </is>
      </c>
      <c r="H1030" s="203" t="n"/>
      <c r="I1030" s="308" t="inlineStr">
        <is>
          <t>每日奖励</t>
        </is>
      </c>
      <c r="J1030" s="203" t="n"/>
      <c r="K1030" s="152" t="inlineStr">
        <is>
          <t>每日奖励</t>
        </is>
      </c>
      <c r="L1030" s="57" t="n"/>
    </row>
    <row r="1031" ht="24" customHeight="1">
      <c r="A1031" s="1638" t="inlineStr">
        <is>
          <t>第 1 天：淬火结晶*1</t>
        </is>
      </c>
      <c r="B1031" s="320" t="n"/>
      <c r="C1031" s="366" t="inlineStr">
        <is>
          <t>第 8 天：帮派银币*200</t>
        </is>
      </c>
      <c r="D1031" s="320" t="n"/>
      <c r="E1031" s="366" t="inlineStr">
        <is>
          <t>第15天：源质合金*2</t>
        </is>
      </c>
      <c r="F1031" s="320" t="n"/>
      <c r="G1031" s="366" t="inlineStr">
        <is>
          <t>第22天：帮派银币*200</t>
        </is>
      </c>
      <c r="H1031" s="320" t="n"/>
      <c r="I1031" s="366" t="inlineStr">
        <is>
          <t>第29天：帮派银币*200</t>
        </is>
      </c>
      <c r="J1031" s="320" t="n"/>
      <c r="K1031" s="1196" t="inlineStr">
        <is>
          <t>第36天：帮派银币*400</t>
        </is>
      </c>
      <c r="L1031" s="159" t="n"/>
    </row>
    <row r="1032" ht="24" customHeight="1">
      <c r="A1032" s="177" t="inlineStr">
        <is>
          <t>第 2 天：问道石*3</t>
        </is>
      </c>
      <c r="B1032" s="130" t="n"/>
      <c r="C1032" s="384" t="inlineStr">
        <is>
          <t>第 9 天：帮派银币*200</t>
        </is>
      </c>
      <c r="D1032" s="130" t="n"/>
      <c r="E1032" s="384" t="inlineStr">
        <is>
          <t>第16天：帮派银币*200</t>
        </is>
      </c>
      <c r="F1032" s="130" t="n"/>
      <c r="G1032" s="384" t="inlineStr">
        <is>
          <t>第23天：问道石*3</t>
        </is>
      </c>
      <c r="H1032" s="130" t="n"/>
      <c r="I1032" s="384" t="inlineStr">
        <is>
          <t>第30天：帮派银币*200</t>
        </is>
      </c>
      <c r="J1032" s="130" t="n"/>
      <c r="K1032" s="306" t="inlineStr">
        <is>
          <t>第37天：帮派银币*400</t>
        </is>
      </c>
      <c r="L1032" s="162" t="n"/>
    </row>
    <row r="1033" ht="24" customHeight="1">
      <c r="A1033" s="177" t="inlineStr">
        <is>
          <t>第 3 天：年兽大人5天*1</t>
        </is>
      </c>
      <c r="B1033" s="130" t="n"/>
      <c r="C1033" s="384" t="inlineStr">
        <is>
          <t>第10天：帮派银币*200</t>
        </is>
      </c>
      <c r="D1033" s="130" t="n"/>
      <c r="E1033" s="384" t="inlineStr">
        <is>
          <t>第17天：还童卷轴*1</t>
        </is>
      </c>
      <c r="F1033" s="130" t="n"/>
      <c r="G1033" s="384" t="inlineStr">
        <is>
          <t>第24天：帮派银币*200</t>
        </is>
      </c>
      <c r="H1033" s="130" t="n"/>
      <c r="I1033" s="384" t="inlineStr">
        <is>
          <t>第31天：玄铁令*2</t>
        </is>
      </c>
      <c r="J1033" s="130" t="n"/>
      <c r="K1033" s="306" t="inlineStr">
        <is>
          <t>第38天：帮派银币*400</t>
        </is>
      </c>
      <c r="L1033" s="162" t="n"/>
    </row>
    <row r="1034" ht="24" customHeight="1">
      <c r="A1034" s="177" t="inlineStr">
        <is>
          <t>第 4 天：帮派银币*200</t>
        </is>
      </c>
      <c r="B1034" s="130" t="n"/>
      <c r="C1034" s="384" t="inlineStr">
        <is>
          <t>第11天：淬火结晶*1</t>
        </is>
      </c>
      <c r="D1034" s="130" t="n"/>
      <c r="E1034" s="384" t="inlineStr">
        <is>
          <t>第18天：斗神符*1</t>
        </is>
      </c>
      <c r="F1034" s="130" t="n"/>
      <c r="G1034" s="384" t="inlineStr">
        <is>
          <t>第25天：改名卡*1</t>
        </is>
      </c>
      <c r="H1034" s="130" t="n"/>
      <c r="I1034" s="384" t="inlineStr">
        <is>
          <t>第32天：年兽大人5天*1</t>
        </is>
      </c>
      <c r="J1034" s="130" t="n"/>
      <c r="K1034" s="306" t="inlineStr">
        <is>
          <t>第39天：还童卷轴*1</t>
        </is>
      </c>
      <c r="L1034" s="162" t="n"/>
    </row>
    <row r="1035" ht="24" customHeight="1">
      <c r="A1035" s="177" t="inlineStr">
        <is>
          <t>第 5 天：帮派银币*200</t>
        </is>
      </c>
      <c r="B1035" s="130" t="n"/>
      <c r="C1035" s="384" t="inlineStr">
        <is>
          <t>第12天：帮派银币*200</t>
        </is>
      </c>
      <c r="D1035" s="130" t="n"/>
      <c r="E1035" s="384" t="inlineStr">
        <is>
          <t>第19天：帮派银币*200</t>
        </is>
      </c>
      <c r="F1035" s="130" t="n"/>
      <c r="G1035" s="384" t="inlineStr">
        <is>
          <t>第26天：帮派银币*200</t>
        </is>
      </c>
      <c r="H1035" s="130" t="n"/>
      <c r="I1035" s="384" t="inlineStr">
        <is>
          <t>第33天：帮派银币*400</t>
        </is>
      </c>
      <c r="J1035" s="130" t="n"/>
      <c r="K1035" s="306" t="inlineStr">
        <is>
          <t>第40天：帮派银币*400</t>
        </is>
      </c>
      <c r="L1035" s="162" t="n"/>
    </row>
    <row r="1036" ht="24" customHeight="1">
      <c r="A1036" s="177" t="inlineStr">
        <is>
          <t>第 6 天：帮派银币*200</t>
        </is>
      </c>
      <c r="B1036" s="130" t="n"/>
      <c r="C1036" s="384" t="inlineStr">
        <is>
          <t>第13天：问道石*3</t>
        </is>
      </c>
      <c r="D1036" s="130" t="n"/>
      <c r="E1036" s="384" t="inlineStr">
        <is>
          <t>第20天：帮派银币*200</t>
        </is>
      </c>
      <c r="F1036" s="130" t="n"/>
      <c r="G1036" s="384" t="inlineStr">
        <is>
          <t>第27天：帮派银币*200</t>
        </is>
      </c>
      <c r="H1036" s="130" t="n"/>
      <c r="I1036" s="384" t="inlineStr">
        <is>
          <t>第34天：帮派银币*400</t>
        </is>
      </c>
      <c r="J1036" s="130" t="n"/>
      <c r="K1036" s="306" t="inlineStr">
        <is>
          <t>第41天：斗神符*1</t>
        </is>
      </c>
      <c r="L1036" s="162" t="n"/>
    </row>
    <row r="1037" ht="24" customHeight="1">
      <c r="A1037" s="1758" t="inlineStr">
        <is>
          <t>第 7 天：还魂丹*20</t>
        </is>
      </c>
      <c r="B1037" s="410" t="n"/>
      <c r="C1037" s="409" t="inlineStr">
        <is>
          <t>第14天：帮派银币*200</t>
        </is>
      </c>
      <c r="D1037" s="410" t="n"/>
      <c r="E1037" s="409" t="inlineStr">
        <is>
          <t>第21天：补阙粉尘*2</t>
        </is>
      </c>
      <c r="F1037" s="410" t="n"/>
      <c r="G1037" s="409" t="inlineStr">
        <is>
          <t>第28天：源质合金*2</t>
        </is>
      </c>
      <c r="H1037" s="410" t="n"/>
      <c r="I1037" s="409" t="inlineStr">
        <is>
          <t>第35天：免战牌*5</t>
        </is>
      </c>
      <c r="J1037" s="410" t="n"/>
      <c r="K1037" s="1575" t="inlineStr">
        <is>
          <t>第42天：补阙粉尘*2</t>
        </is>
      </c>
      <c r="L1037" s="195" t="n"/>
    </row>
    <row r="1038" ht="24" customHeight="1">
      <c r="A1038" s="175" t="inlineStr">
        <is>
          <t>累计 3 天:头像蓝火*1</t>
        </is>
      </c>
      <c r="B1038" s="123" t="n"/>
      <c r="C1038" s="123" t="n"/>
      <c r="D1038" s="124" t="n"/>
      <c r="E1038" s="383" t="inlineStr">
        <is>
          <t>累计14天:头像龙象王*1</t>
        </is>
      </c>
      <c r="F1038" s="123" t="n"/>
      <c r="G1038" s="123" t="n"/>
      <c r="H1038" s="124" t="n"/>
      <c r="I1038" s="1190" t="inlineStr">
        <is>
          <t>累计27天:守护·怒意Ⅴ碎片*1</t>
        </is>
      </c>
      <c r="J1038" s="123" t="n"/>
      <c r="K1038" s="123" t="n"/>
      <c r="L1038" s="171" t="n"/>
    </row>
    <row r="1039" ht="24" customHeight="1">
      <c r="A1039" s="177" t="inlineStr">
        <is>
          <t>累计 6 天:头像周掌门*1</t>
        </is>
      </c>
      <c r="B1039" s="129" t="n"/>
      <c r="C1039" s="129" t="n"/>
      <c r="D1039" s="130" t="n"/>
      <c r="E1039" s="384" t="inlineStr">
        <is>
          <t>累计19天:头像灾厄*1</t>
        </is>
      </c>
      <c r="F1039" s="129" t="n"/>
      <c r="G1039" s="129" t="n"/>
      <c r="H1039" s="130" t="n"/>
      <c r="I1039" s="306" t="inlineStr">
        <is>
          <t>累计30天:守护·怒意Ⅴ碎片*1</t>
        </is>
      </c>
      <c r="J1039" s="129" t="n"/>
      <c r="K1039" s="129" t="n"/>
      <c r="L1039" s="162" t="n"/>
    </row>
    <row r="1040" ht="24" customHeight="1">
      <c r="A1040" s="181" t="inlineStr">
        <is>
          <t>累计10天:头像黄老将*1</t>
        </is>
      </c>
      <c r="B1040" s="135" t="n"/>
      <c r="C1040" s="135" t="n"/>
      <c r="D1040" s="136" t="n"/>
      <c r="E1040" s="369" t="inlineStr">
        <is>
          <t>累计24天:头像满洲勇士*1</t>
        </is>
      </c>
      <c r="F1040" s="135" t="n"/>
      <c r="G1040" s="135" t="n"/>
      <c r="H1040" s="136" t="n"/>
      <c r="I1040" s="1718" t="inlineStr">
        <is>
          <t>累计35天:守护·怒意Ⅴ碎片*1</t>
        </is>
      </c>
      <c r="J1040" s="135" t="n"/>
      <c r="K1040" s="135" t="n"/>
      <c r="L1040" s="190" t="n"/>
    </row>
    <row r="1041" ht="24" customHeight="1">
      <c r="A1041" s="370" t="inlineStr">
        <is>
          <t>废弃原因：斗境探秘累计奖励有变化，26年7月09日已更新新版</t>
        </is>
      </c>
    </row>
    <row r="1042" ht="24" customHeight="1">
      <c r="A1042" s="1" t="inlineStr">
        <is>
          <t>斗境探秘每日奖励</t>
        </is>
      </c>
      <c r="B1042" s="4" t="n"/>
      <c r="C1042" s="308" t="inlineStr">
        <is>
          <t>斗境探秘每日奖励</t>
        </is>
      </c>
      <c r="D1042" s="203" t="n"/>
      <c r="E1042" s="1" t="inlineStr">
        <is>
          <t>斗境探秘每日奖励</t>
        </is>
      </c>
      <c r="F1042" s="4" t="n"/>
      <c r="G1042" s="1" t="inlineStr">
        <is>
          <t>斗境探秘每日奖励</t>
        </is>
      </c>
      <c r="H1042" s="4" t="n"/>
      <c r="I1042" s="1" t="inlineStr">
        <is>
          <t>斗境探秘每日奖励</t>
        </is>
      </c>
      <c r="J1042" s="4" t="n"/>
      <c r="K1042" s="152" t="inlineStr">
        <is>
          <t>斗境探秘每日奖励</t>
        </is>
      </c>
      <c r="L1042" s="57" t="n"/>
    </row>
    <row r="1043" ht="24" customHeight="1">
      <c r="A1043" s="196" t="inlineStr">
        <is>
          <t>第 1 天：淬火结晶*1</t>
        </is>
      </c>
      <c r="B1043" s="171" t="n"/>
      <c r="C1043" s="910" t="inlineStr">
        <is>
          <t>第 8 天：帮派银币*200</t>
        </is>
      </c>
      <c r="D1043" s="158" t="n"/>
      <c r="E1043" s="1759" t="inlineStr">
        <is>
          <t>第15天：源质合金*2</t>
        </is>
      </c>
      <c r="F1043" s="123" t="n"/>
      <c r="G1043" s="1759" t="inlineStr">
        <is>
          <t>第22天：帮派银币*200</t>
        </is>
      </c>
      <c r="H1043" s="123" t="n"/>
      <c r="I1043" s="196" t="inlineStr">
        <is>
          <t>第29天：帮派银币*200</t>
        </is>
      </c>
      <c r="J1043" s="171" t="n"/>
      <c r="K1043" s="542" t="inlineStr">
        <is>
          <t>第36天：帮派银币*400</t>
        </is>
      </c>
      <c r="L1043" s="159" t="n"/>
    </row>
    <row r="1044" ht="24" customHeight="1">
      <c r="A1044" s="188" t="inlineStr">
        <is>
          <t>第 2 天：问道石*3</t>
        </is>
      </c>
      <c r="B1044" s="162" t="n"/>
      <c r="C1044" s="912" t="inlineStr">
        <is>
          <t>第 9 天：帮派银币*200</t>
        </is>
      </c>
      <c r="D1044" s="129" t="n"/>
      <c r="E1044" s="1760" t="inlineStr">
        <is>
          <t>第16天：帮派银币*200</t>
        </is>
      </c>
      <c r="F1044" s="129" t="n"/>
      <c r="G1044" s="1760" t="inlineStr">
        <is>
          <t>第23天：问道石*3</t>
        </is>
      </c>
      <c r="H1044" s="129" t="n"/>
      <c r="I1044" s="188" t="inlineStr">
        <is>
          <t>第30天：帮派银币*200</t>
        </is>
      </c>
      <c r="J1044" s="162" t="n"/>
      <c r="K1044" s="172" t="inlineStr">
        <is>
          <t>第37天：帮派银币*400</t>
        </is>
      </c>
      <c r="L1044" s="162" t="n"/>
    </row>
    <row r="1045" ht="24" customHeight="1">
      <c r="A1045" s="188" t="inlineStr">
        <is>
          <t>第 3 天：年兽大人5天*1</t>
        </is>
      </c>
      <c r="B1045" s="162" t="n"/>
      <c r="C1045" s="912" t="inlineStr">
        <is>
          <t>第10天：帮派银币*200</t>
        </is>
      </c>
      <c r="D1045" s="129" t="n"/>
      <c r="E1045" s="1760" t="inlineStr">
        <is>
          <t>第17天：还童卷轴*1</t>
        </is>
      </c>
      <c r="F1045" s="129" t="n"/>
      <c r="G1045" s="1760" t="inlineStr">
        <is>
          <t>第24天：帮派银币*200</t>
        </is>
      </c>
      <c r="H1045" s="129" t="n"/>
      <c r="I1045" s="188" t="inlineStr">
        <is>
          <t>第31天：玄铁令*2</t>
        </is>
      </c>
      <c r="J1045" s="162" t="n"/>
      <c r="K1045" s="172" t="inlineStr">
        <is>
          <t>第38天：帮派银币*400</t>
        </is>
      </c>
      <c r="L1045" s="162" t="n"/>
    </row>
    <row r="1046" ht="24" customHeight="1">
      <c r="A1046" s="188" t="inlineStr">
        <is>
          <t>第 4 天：帮派银币*200</t>
        </is>
      </c>
      <c r="B1046" s="162" t="n"/>
      <c r="C1046" s="912" t="inlineStr">
        <is>
          <t>第11天：淬火结晶*1</t>
        </is>
      </c>
      <c r="D1046" s="129" t="n"/>
      <c r="E1046" s="1760" t="inlineStr">
        <is>
          <t>第18天：斗神符*1</t>
        </is>
      </c>
      <c r="F1046" s="129" t="n"/>
      <c r="G1046" s="1760" t="inlineStr">
        <is>
          <t>第25天：改名卡*1</t>
        </is>
      </c>
      <c r="H1046" s="129" t="n"/>
      <c r="I1046" s="188" t="inlineStr">
        <is>
          <t>第32天：年兽大人5天*1</t>
        </is>
      </c>
      <c r="J1046" s="162" t="n"/>
      <c r="K1046" s="172" t="inlineStr">
        <is>
          <t>第39天：还童卷轴*1</t>
        </is>
      </c>
      <c r="L1046" s="162" t="n"/>
    </row>
    <row r="1047" ht="24" customHeight="1">
      <c r="A1047" s="188" t="inlineStr">
        <is>
          <t>第 5 天：帮派银币*200</t>
        </is>
      </c>
      <c r="B1047" s="162" t="n"/>
      <c r="C1047" s="912" t="inlineStr">
        <is>
          <t>第12天：帮派银币*200</t>
        </is>
      </c>
      <c r="D1047" s="129" t="n"/>
      <c r="E1047" s="1760" t="inlineStr">
        <is>
          <t>第19天：帮派银币*200</t>
        </is>
      </c>
      <c r="F1047" s="129" t="n"/>
      <c r="G1047" s="1760" t="inlineStr">
        <is>
          <t>第26天：帮派银币*200</t>
        </is>
      </c>
      <c r="H1047" s="129" t="n"/>
      <c r="I1047" s="188" t="inlineStr">
        <is>
          <t>第33天：帮派银币*400</t>
        </is>
      </c>
      <c r="J1047" s="162" t="n"/>
      <c r="K1047" s="172" t="inlineStr">
        <is>
          <t>第40天：帮派银币*400</t>
        </is>
      </c>
      <c r="L1047" s="162" t="n"/>
    </row>
    <row r="1048" ht="24" customHeight="1">
      <c r="A1048" s="188" t="inlineStr">
        <is>
          <t>第 6 天：帮派银币*200</t>
        </is>
      </c>
      <c r="B1048" s="162" t="n"/>
      <c r="C1048" s="912" t="inlineStr">
        <is>
          <t>第13天：问道石*3</t>
        </is>
      </c>
      <c r="D1048" s="129" t="n"/>
      <c r="E1048" s="1760" t="inlineStr">
        <is>
          <t>第20天：帮派银币*200</t>
        </is>
      </c>
      <c r="F1048" s="129" t="n"/>
      <c r="G1048" s="1760" t="inlineStr">
        <is>
          <t>第27天：帮派银币*200</t>
        </is>
      </c>
      <c r="H1048" s="129" t="n"/>
      <c r="I1048" s="188" t="inlineStr">
        <is>
          <t>第34天：帮派银币*400</t>
        </is>
      </c>
      <c r="J1048" s="162" t="n"/>
      <c r="K1048" s="172" t="inlineStr">
        <is>
          <t>第41天：斗神符*1</t>
        </is>
      </c>
      <c r="L1048" s="162" t="n"/>
    </row>
    <row r="1049" ht="24" customHeight="1">
      <c r="A1049" s="193" t="inlineStr">
        <is>
          <t>第 7 天：还魂丹*20</t>
        </is>
      </c>
      <c r="B1049" s="195" t="n"/>
      <c r="C1049" s="1761" t="inlineStr">
        <is>
          <t>第14天：帮派银币*200</t>
        </is>
      </c>
      <c r="D1049" s="194" t="n"/>
      <c r="E1049" s="551" t="inlineStr">
        <is>
          <t>第21天：补阙粉尘*2</t>
        </is>
      </c>
      <c r="F1049" s="135" t="n"/>
      <c r="G1049" s="551" t="inlineStr">
        <is>
          <t>第28天：源质合金*2</t>
        </is>
      </c>
      <c r="H1049" s="135" t="n"/>
      <c r="I1049" s="193" t="inlineStr">
        <is>
          <t>第35天：免战牌*5</t>
        </is>
      </c>
      <c r="J1049" s="195" t="n"/>
      <c r="K1049" s="357" t="inlineStr">
        <is>
          <t>第42天：补阙粉尘*2</t>
        </is>
      </c>
      <c r="L1049" s="195" t="n"/>
    </row>
    <row r="1050" ht="24" customHeight="1">
      <c r="A1050" s="196" t="inlineStr">
        <is>
          <t>累计 3 天：补阙粉尘*3</t>
        </is>
      </c>
      <c r="B1050" s="123" t="n"/>
      <c r="C1050" s="123" t="n"/>
      <c r="D1050" s="171" t="n"/>
      <c r="E1050" s="910" t="inlineStr">
        <is>
          <t>累计14天：源质合金*5</t>
        </is>
      </c>
      <c r="F1050" s="158" t="n"/>
      <c r="G1050" s="158" t="n"/>
      <c r="H1050" s="158" t="n"/>
      <c r="I1050" s="196" t="inlineStr">
        <is>
          <t>累计27天：Ⅴ级万能碎片*1</t>
        </is>
      </c>
      <c r="J1050" s="123" t="n"/>
      <c r="K1050" s="123" t="n"/>
      <c r="L1050" s="171" t="n"/>
    </row>
    <row r="1051" ht="24" customHeight="1">
      <c r="A1051" s="188" t="inlineStr">
        <is>
          <t>累计 6 天：问道石*5</t>
        </is>
      </c>
      <c r="B1051" s="129" t="n"/>
      <c r="C1051" s="129" t="n"/>
      <c r="D1051" s="162" t="n"/>
      <c r="E1051" s="912" t="inlineStr">
        <is>
          <t>累计19天：淬火结晶*8</t>
        </is>
      </c>
      <c r="F1051" s="129" t="n"/>
      <c r="G1051" s="129" t="n"/>
      <c r="H1051" s="129" t="n"/>
      <c r="I1051" s="188" t="inlineStr">
        <is>
          <t>累计30天：Ⅴ级万能碎片*1</t>
        </is>
      </c>
      <c r="J1051" s="129" t="n"/>
      <c r="K1051" s="129" t="n"/>
      <c r="L1051" s="162" t="n"/>
    </row>
    <row r="1052" ht="24" customHeight="1">
      <c r="A1052" s="189" t="inlineStr">
        <is>
          <t>累计10天：帮派银币*500</t>
        </is>
      </c>
      <c r="B1052" s="135" t="n"/>
      <c r="C1052" s="135" t="n"/>
      <c r="D1052" s="190" t="n"/>
      <c r="E1052" s="915" t="inlineStr">
        <is>
          <t>累计24天：头像源初虚影*1</t>
        </is>
      </c>
      <c r="F1052" s="135" t="n"/>
      <c r="G1052" s="135" t="n"/>
      <c r="H1052" s="135" t="n"/>
      <c r="I1052" s="189" t="inlineStr">
        <is>
          <t>累计35天：Ⅴ碎片礼盒*2</t>
        </is>
      </c>
      <c r="J1052" s="135" t="n"/>
      <c r="K1052" s="135" t="n"/>
      <c r="L1052" s="190" t="n"/>
    </row>
    <row r="1053">
      <c r="A1053" s="523" t="inlineStr"/>
    </row>
  </sheetData>
  <mergeCells count="2311">
    <mergeCell ref="I54:K54"/>
    <mergeCell ref="B231:D231"/>
    <mergeCell ref="J151:L151"/>
    <mergeCell ref="A257:B257"/>
    <mergeCell ref="B861:C861"/>
    <mergeCell ref="C191:D191"/>
    <mergeCell ref="C526:L526"/>
    <mergeCell ref="F474:H474"/>
    <mergeCell ref="I56:K56"/>
    <mergeCell ref="J482:L482"/>
    <mergeCell ref="J933:K933"/>
    <mergeCell ref="D773:K773"/>
    <mergeCell ref="D811:K811"/>
    <mergeCell ref="C528:L528"/>
    <mergeCell ref="F345:H345"/>
    <mergeCell ref="D767:K767"/>
    <mergeCell ref="J296:L296"/>
    <mergeCell ref="F264:H264"/>
    <mergeCell ref="C559:L559"/>
    <mergeCell ref="B241:D241"/>
    <mergeCell ref="J298:L298"/>
    <mergeCell ref="J934:K934"/>
    <mergeCell ref="J928:K928"/>
    <mergeCell ref="A425:B425"/>
    <mergeCell ref="B213:D213"/>
    <mergeCell ref="A849:A857"/>
    <mergeCell ref="G489:H489"/>
    <mergeCell ref="C560:L560"/>
    <mergeCell ref="B242:D242"/>
    <mergeCell ref="E155:H155"/>
    <mergeCell ref="C554:L554"/>
    <mergeCell ref="D793:K793"/>
    <mergeCell ref="G491:H491"/>
    <mergeCell ref="D74:K74"/>
    <mergeCell ref="D68:K68"/>
    <mergeCell ref="B208:D208"/>
    <mergeCell ref="D801:K801"/>
    <mergeCell ref="D795:K795"/>
    <mergeCell ref="K256:L259"/>
    <mergeCell ref="D67:K67"/>
    <mergeCell ref="C326:D326"/>
    <mergeCell ref="J381:L381"/>
    <mergeCell ref="F248:H248"/>
    <mergeCell ref="B210:D210"/>
    <mergeCell ref="F406:H406"/>
    <mergeCell ref="D824:K824"/>
    <mergeCell ref="D69:K69"/>
    <mergeCell ref="F399:H399"/>
    <mergeCell ref="A867:A875"/>
    <mergeCell ref="G359:H359"/>
    <mergeCell ref="G219:H219"/>
    <mergeCell ref="F243:H243"/>
    <mergeCell ref="B137:D137"/>
    <mergeCell ref="A896:A904"/>
    <mergeCell ref="D969:K969"/>
    <mergeCell ref="B139:D139"/>
    <mergeCell ref="A192:B192"/>
    <mergeCell ref="F843:G843"/>
    <mergeCell ref="D87:K87"/>
    <mergeCell ref="A194:B194"/>
    <mergeCell ref="C600:L600"/>
    <mergeCell ref="F417:H417"/>
    <mergeCell ref="D122:K122"/>
    <mergeCell ref="J368:L368"/>
    <mergeCell ref="F838:G838"/>
    <mergeCell ref="A260:L260"/>
    <mergeCell ref="A494:B494"/>
    <mergeCell ref="D82:K82"/>
    <mergeCell ref="B918:C918"/>
    <mergeCell ref="G361:H361"/>
    <mergeCell ref="F869:G869"/>
    <mergeCell ref="J241:L241"/>
    <mergeCell ref="F898:G898"/>
    <mergeCell ref="C626:L626"/>
    <mergeCell ref="F443:H443"/>
    <mergeCell ref="D743:K743"/>
    <mergeCell ref="D982:K982"/>
    <mergeCell ref="A520:A525"/>
    <mergeCell ref="J147:L147"/>
    <mergeCell ref="J451:L451"/>
    <mergeCell ref="F864:G864"/>
    <mergeCell ref="C426:D426"/>
    <mergeCell ref="F900:G900"/>
    <mergeCell ref="C628:L628"/>
    <mergeCell ref="C655:L655"/>
    <mergeCell ref="I52:K52"/>
    <mergeCell ref="D11:K11"/>
    <mergeCell ref="F347:H347"/>
    <mergeCell ref="C428:D428"/>
    <mergeCell ref="F341:H341"/>
    <mergeCell ref="C499:L499"/>
    <mergeCell ref="D738:K738"/>
    <mergeCell ref="C657:L657"/>
    <mergeCell ref="E914:E922"/>
    <mergeCell ref="E158:F158"/>
    <mergeCell ref="F313:H313"/>
    <mergeCell ref="F349:H349"/>
    <mergeCell ref="F920:G920"/>
    <mergeCell ref="E492:F492"/>
    <mergeCell ref="J171:L171"/>
    <mergeCell ref="J165:L165"/>
    <mergeCell ref="E249:H249"/>
    <mergeCell ref="A418:D418"/>
    <mergeCell ref="F344:H344"/>
    <mergeCell ref="B238:D238"/>
    <mergeCell ref="C454:D454"/>
    <mergeCell ref="B5:L5"/>
    <mergeCell ref="C550:L550"/>
    <mergeCell ref="A258:B258"/>
    <mergeCell ref="C639:L639"/>
    <mergeCell ref="J166:L166"/>
    <mergeCell ref="C675:L675"/>
    <mergeCell ref="B240:D240"/>
    <mergeCell ref="K218:L220"/>
    <mergeCell ref="F369:H369"/>
    <mergeCell ref="C552:L552"/>
    <mergeCell ref="D791:K791"/>
    <mergeCell ref="C322:D322"/>
    <mergeCell ref="C641:L641"/>
    <mergeCell ref="D820:K820"/>
    <mergeCell ref="C324:D324"/>
    <mergeCell ref="G1030:H1030"/>
    <mergeCell ref="F370:H370"/>
    <mergeCell ref="F484:H484"/>
    <mergeCell ref="G190:H190"/>
    <mergeCell ref="B266:D266"/>
    <mergeCell ref="A1047:B1047"/>
    <mergeCell ref="G1031:H1031"/>
    <mergeCell ref="G490:H490"/>
    <mergeCell ref="A858:A866"/>
    <mergeCell ref="A592:A597"/>
    <mergeCell ref="D967:K967"/>
    <mergeCell ref="B268:D268"/>
    <mergeCell ref="A1049:B1049"/>
    <mergeCell ref="A321:B321"/>
    <mergeCell ref="C563:L563"/>
    <mergeCell ref="A1032:B1032"/>
    <mergeCell ref="B261:D261"/>
    <mergeCell ref="C45:E45"/>
    <mergeCell ref="A323:B323"/>
    <mergeCell ref="C352:D352"/>
    <mergeCell ref="C565:L565"/>
    <mergeCell ref="D810:K810"/>
    <mergeCell ref="A1034:B1034"/>
    <mergeCell ref="J333:L333"/>
    <mergeCell ref="D962:K962"/>
    <mergeCell ref="A289:B289"/>
    <mergeCell ref="C47:E47"/>
    <mergeCell ref="D970:K970"/>
    <mergeCell ref="J245:L245"/>
    <mergeCell ref="F865:G865"/>
    <mergeCell ref="F383:H383"/>
    <mergeCell ref="A462:B462"/>
    <mergeCell ref="B863:C863"/>
    <mergeCell ref="B408:D408"/>
    <mergeCell ref="B857:C857"/>
    <mergeCell ref="D80:K80"/>
    <mergeCell ref="A54:A57"/>
    <mergeCell ref="A620:A625"/>
    <mergeCell ref="A878:A886"/>
    <mergeCell ref="F141:H141"/>
    <mergeCell ref="F894:G894"/>
    <mergeCell ref="J205:L205"/>
    <mergeCell ref="F439:H439"/>
    <mergeCell ref="B279:D279"/>
    <mergeCell ref="A71:L71"/>
    <mergeCell ref="F230:H230"/>
    <mergeCell ref="F860:G860"/>
    <mergeCell ref="F896:G896"/>
    <mergeCell ref="D980:K980"/>
    <mergeCell ref="F441:H441"/>
    <mergeCell ref="B281:D281"/>
    <mergeCell ref="K350:L350"/>
    <mergeCell ref="F862:G862"/>
    <mergeCell ref="F136:H136"/>
    <mergeCell ref="J263:L263"/>
    <mergeCell ref="A361:B361"/>
    <mergeCell ref="D106:K106"/>
    <mergeCell ref="D981:K981"/>
    <mergeCell ref="F891:G891"/>
    <mergeCell ref="F314:H314"/>
    <mergeCell ref="F436:H436"/>
    <mergeCell ref="J842:K842"/>
    <mergeCell ref="I1046:J1046"/>
    <mergeCell ref="G256:H256"/>
    <mergeCell ref="C425:D425"/>
    <mergeCell ref="A392:B392"/>
    <mergeCell ref="K156:L158"/>
    <mergeCell ref="A6:L6"/>
    <mergeCell ref="E193:F193"/>
    <mergeCell ref="B332:D332"/>
    <mergeCell ref="B840:C840"/>
    <mergeCell ref="A905:A913"/>
    <mergeCell ref="I1047:J1047"/>
    <mergeCell ref="G257:H257"/>
    <mergeCell ref="D1008:K1008"/>
    <mergeCell ref="F154:H154"/>
    <mergeCell ref="C635:L635"/>
    <mergeCell ref="A387:B387"/>
    <mergeCell ref="C610:L610"/>
    <mergeCell ref="B175:D175"/>
    <mergeCell ref="K384:L384"/>
    <mergeCell ref="I1049:J1049"/>
    <mergeCell ref="F909:G909"/>
    <mergeCell ref="C637:L637"/>
    <mergeCell ref="J405:L405"/>
    <mergeCell ref="F149:H149"/>
    <mergeCell ref="C453:D453"/>
    <mergeCell ref="C666:L666"/>
    <mergeCell ref="J434:L434"/>
    <mergeCell ref="F151:H151"/>
    <mergeCell ref="B343:D343"/>
    <mergeCell ref="B474:D474"/>
    <mergeCell ref="F482:H482"/>
    <mergeCell ref="F182:H182"/>
    <mergeCell ref="B345:D345"/>
    <mergeCell ref="F296:H296"/>
    <mergeCell ref="B264:D264"/>
    <mergeCell ref="C692:L692"/>
    <mergeCell ref="E351:F351"/>
    <mergeCell ref="B346:D346"/>
    <mergeCell ref="G42:G45"/>
    <mergeCell ref="C694:L694"/>
    <mergeCell ref="C160:D160"/>
    <mergeCell ref="K1037:L1037"/>
    <mergeCell ref="A18:L18"/>
    <mergeCell ref="A155:D155"/>
    <mergeCell ref="B371:D371"/>
    <mergeCell ref="J331:L331"/>
    <mergeCell ref="E224:F224"/>
    <mergeCell ref="J208:L208"/>
    <mergeCell ref="J330:L330"/>
    <mergeCell ref="B853:C853"/>
    <mergeCell ref="A50:A53"/>
    <mergeCell ref="F381:H381"/>
    <mergeCell ref="G288:H288"/>
    <mergeCell ref="J201:L201"/>
    <mergeCell ref="B275:D275"/>
    <mergeCell ref="K253:L255"/>
    <mergeCell ref="J332:L332"/>
    <mergeCell ref="B406:D406"/>
    <mergeCell ref="G323:H323"/>
    <mergeCell ref="J203:L203"/>
    <mergeCell ref="B277:D277"/>
    <mergeCell ref="B399:D399"/>
    <mergeCell ref="K289:L292"/>
    <mergeCell ref="C359:D359"/>
    <mergeCell ref="C219:D219"/>
    <mergeCell ref="K452:L452"/>
    <mergeCell ref="D944:K944"/>
    <mergeCell ref="F397:H397"/>
    <mergeCell ref="A396:L396"/>
    <mergeCell ref="E283:F283"/>
    <mergeCell ref="D977:K977"/>
    <mergeCell ref="K283:L285"/>
    <mergeCell ref="A1001:L1001"/>
    <mergeCell ref="C390:D390"/>
    <mergeCell ref="E285:F285"/>
    <mergeCell ref="D979:K979"/>
    <mergeCell ref="E1033:F1033"/>
    <mergeCell ref="J343:L343"/>
    <mergeCell ref="B417:D417"/>
    <mergeCell ref="K422:L424"/>
    <mergeCell ref="I1043:J1043"/>
    <mergeCell ref="D1004:K1004"/>
    <mergeCell ref="D1002:J1002"/>
    <mergeCell ref="D938:E938"/>
    <mergeCell ref="J345:L345"/>
    <mergeCell ref="B298:D298"/>
    <mergeCell ref="A126:L126"/>
    <mergeCell ref="C608:L608"/>
    <mergeCell ref="D707:K707"/>
    <mergeCell ref="J401:L401"/>
    <mergeCell ref="D1005:K1005"/>
    <mergeCell ref="D999:K999"/>
    <mergeCell ref="A538:L538"/>
    <mergeCell ref="D700:K700"/>
    <mergeCell ref="B898:C898"/>
    <mergeCell ref="B443:D443"/>
    <mergeCell ref="F147:H147"/>
    <mergeCell ref="F451:H451"/>
    <mergeCell ref="J851:K851"/>
    <mergeCell ref="B900:C900"/>
    <mergeCell ref="B445:D445"/>
    <mergeCell ref="J432:L432"/>
    <mergeCell ref="J853:K853"/>
    <mergeCell ref="F267:H267"/>
    <mergeCell ref="A914:A922"/>
    <mergeCell ref="J269:L269"/>
    <mergeCell ref="K354:L356"/>
    <mergeCell ref="C688:L688"/>
    <mergeCell ref="D718:K718"/>
    <mergeCell ref="B342:D342"/>
    <mergeCell ref="J877:K877"/>
    <mergeCell ref="C690:L690"/>
    <mergeCell ref="J300:L300"/>
    <mergeCell ref="C162:D162"/>
    <mergeCell ref="C460:D460"/>
    <mergeCell ref="A249:D249"/>
    <mergeCell ref="D720:K720"/>
    <mergeCell ref="J414:L414"/>
    <mergeCell ref="D1018:K1018"/>
    <mergeCell ref="E896:E904"/>
    <mergeCell ref="J879:K879"/>
    <mergeCell ref="C462:D462"/>
    <mergeCell ref="E220:F220"/>
    <mergeCell ref="B911:C911"/>
    <mergeCell ref="F166:H166"/>
    <mergeCell ref="J295:L295"/>
    <mergeCell ref="D17:K17"/>
    <mergeCell ref="B369:D369"/>
    <mergeCell ref="I50:K50"/>
    <mergeCell ref="E222:F222"/>
    <mergeCell ref="G284:H284"/>
    <mergeCell ref="B368:D368"/>
    <mergeCell ref="C487:D487"/>
    <mergeCell ref="C672:L672"/>
    <mergeCell ref="A424:B424"/>
    <mergeCell ref="B370:D370"/>
    <mergeCell ref="I45:K45"/>
    <mergeCell ref="C190:D190"/>
    <mergeCell ref="C674:L674"/>
    <mergeCell ref="I47:K47"/>
    <mergeCell ref="A498:L498"/>
    <mergeCell ref="J890:K890"/>
    <mergeCell ref="C490:D490"/>
    <mergeCell ref="J471:L471"/>
    <mergeCell ref="B3:L3"/>
    <mergeCell ref="D939:E939"/>
    <mergeCell ref="J892:K892"/>
    <mergeCell ref="J473:L473"/>
    <mergeCell ref="D941:E941"/>
    <mergeCell ref="F333:H333"/>
    <mergeCell ref="C543:L543"/>
    <mergeCell ref="D934:E934"/>
    <mergeCell ref="J341:L341"/>
    <mergeCell ref="C545:L545"/>
    <mergeCell ref="D784:K784"/>
    <mergeCell ref="F245:H245"/>
    <mergeCell ref="E388:F388"/>
    <mergeCell ref="B383:D383"/>
    <mergeCell ref="D792:K792"/>
    <mergeCell ref="E390:F390"/>
    <mergeCell ref="B141:D141"/>
    <mergeCell ref="B894:C894"/>
    <mergeCell ref="F205:H205"/>
    <mergeCell ref="B439:D439"/>
    <mergeCell ref="D1003:K1003"/>
    <mergeCell ref="E1047:F1047"/>
    <mergeCell ref="G454:H454"/>
    <mergeCell ref="B896:C896"/>
    <mergeCell ref="J367:L367"/>
    <mergeCell ref="B441:D441"/>
    <mergeCell ref="D787:K787"/>
    <mergeCell ref="B136:D136"/>
    <mergeCell ref="B889:C889"/>
    <mergeCell ref="J369:L369"/>
    <mergeCell ref="E1048:F1048"/>
    <mergeCell ref="K317:L319"/>
    <mergeCell ref="F263:H263"/>
    <mergeCell ref="B470:D470"/>
    <mergeCell ref="A496:B496"/>
    <mergeCell ref="D812:K812"/>
    <mergeCell ref="B891:C891"/>
    <mergeCell ref="B314:D314"/>
    <mergeCell ref="B436:D436"/>
    <mergeCell ref="F842:G842"/>
    <mergeCell ref="J398:L398"/>
    <mergeCell ref="D714:K714"/>
    <mergeCell ref="C256:D256"/>
    <mergeCell ref="E318:F318"/>
    <mergeCell ref="A598:L598"/>
    <mergeCell ref="A193:B193"/>
    <mergeCell ref="D716:K716"/>
    <mergeCell ref="E320:F320"/>
    <mergeCell ref="D1014:K1014"/>
    <mergeCell ref="K320:L322"/>
    <mergeCell ref="J875:K875"/>
    <mergeCell ref="C257:D257"/>
    <mergeCell ref="B154:D154"/>
    <mergeCell ref="E191:F191"/>
    <mergeCell ref="D1016:K1016"/>
    <mergeCell ref="B909:C909"/>
    <mergeCell ref="G1045:H1045"/>
    <mergeCell ref="D15:K15"/>
    <mergeCell ref="B149:D149"/>
    <mergeCell ref="D129:K129"/>
    <mergeCell ref="C503:L503"/>
    <mergeCell ref="D742:K742"/>
    <mergeCell ref="C617:L617"/>
    <mergeCell ref="F434:H434"/>
    <mergeCell ref="I41:K41"/>
    <mergeCell ref="B151:D151"/>
    <mergeCell ref="B904:C904"/>
    <mergeCell ref="D744:K744"/>
    <mergeCell ref="C1030:D1030"/>
    <mergeCell ref="D727:K727"/>
    <mergeCell ref="D10:K10"/>
    <mergeCell ref="K459:L462"/>
    <mergeCell ref="I43:K43"/>
    <mergeCell ref="D737:K737"/>
    <mergeCell ref="B182:D182"/>
    <mergeCell ref="J467:L467"/>
    <mergeCell ref="D1027:K1027"/>
    <mergeCell ref="J894:K894"/>
    <mergeCell ref="J932:K932"/>
    <mergeCell ref="J888:K888"/>
    <mergeCell ref="J469:L469"/>
    <mergeCell ref="C643:L643"/>
    <mergeCell ref="A351:B351"/>
    <mergeCell ref="C514:L514"/>
    <mergeCell ref="B957:C957"/>
    <mergeCell ref="D28:K28"/>
    <mergeCell ref="J470:L470"/>
    <mergeCell ref="C516:L516"/>
    <mergeCell ref="D755:K755"/>
    <mergeCell ref="B834:C834"/>
    <mergeCell ref="A224:B224"/>
    <mergeCell ref="J914:K914"/>
    <mergeCell ref="C497:D497"/>
    <mergeCell ref="E255:F255"/>
    <mergeCell ref="E392:F392"/>
    <mergeCell ref="D757:K757"/>
    <mergeCell ref="E386:F386"/>
    <mergeCell ref="D29:K29"/>
    <mergeCell ref="B381:D381"/>
    <mergeCell ref="D23:K23"/>
    <mergeCell ref="F201:H201"/>
    <mergeCell ref="B859:C859"/>
    <mergeCell ref="J916:K916"/>
    <mergeCell ref="C323:D323"/>
    <mergeCell ref="C44:E44"/>
    <mergeCell ref="J182:L182"/>
    <mergeCell ref="J480:L480"/>
    <mergeCell ref="F203:H203"/>
    <mergeCell ref="E387:F387"/>
    <mergeCell ref="A807:L807"/>
    <mergeCell ref="A1036:B1036"/>
    <mergeCell ref="J183:L183"/>
    <mergeCell ref="C569:L569"/>
    <mergeCell ref="A283:B283"/>
    <mergeCell ref="B862:C862"/>
    <mergeCell ref="J483:L483"/>
    <mergeCell ref="A285:B285"/>
    <mergeCell ref="K186:L186"/>
    <mergeCell ref="A1033:B1033"/>
    <mergeCell ref="F343:H343"/>
    <mergeCell ref="D985:K985"/>
    <mergeCell ref="K1030:L1030"/>
    <mergeCell ref="E1046:F1046"/>
    <mergeCell ref="A518:L518"/>
    <mergeCell ref="G163:H163"/>
    <mergeCell ref="D976:J976"/>
    <mergeCell ref="G158:H158"/>
    <mergeCell ref="B873:C873"/>
    <mergeCell ref="D100:K100"/>
    <mergeCell ref="C588:L588"/>
    <mergeCell ref="D827:K827"/>
    <mergeCell ref="C582:L582"/>
    <mergeCell ref="D821:K821"/>
    <mergeCell ref="B147:D147"/>
    <mergeCell ref="B451:D451"/>
    <mergeCell ref="F851:G851"/>
    <mergeCell ref="J407:L407"/>
    <mergeCell ref="D698:K698"/>
    <mergeCell ref="F432:H432"/>
    <mergeCell ref="G191:H191"/>
    <mergeCell ref="F311:H311"/>
    <mergeCell ref="J438:L438"/>
    <mergeCell ref="C583:L583"/>
    <mergeCell ref="D822:K822"/>
    <mergeCell ref="D97:K97"/>
    <mergeCell ref="J859:K859"/>
    <mergeCell ref="F269:H269"/>
    <mergeCell ref="B207:D207"/>
    <mergeCell ref="J264:L264"/>
    <mergeCell ref="B296:D296"/>
    <mergeCell ref="A322:B322"/>
    <mergeCell ref="B173:D173"/>
    <mergeCell ref="J135:L135"/>
    <mergeCell ref="F877:G877"/>
    <mergeCell ref="J433:L433"/>
    <mergeCell ref="F300:H300"/>
    <mergeCell ref="C510:L510"/>
    <mergeCell ref="I1036:J1036"/>
    <mergeCell ref="B202:D202"/>
    <mergeCell ref="B473:D473"/>
    <mergeCell ref="J435:L435"/>
    <mergeCell ref="F906:G906"/>
    <mergeCell ref="C512:L512"/>
    <mergeCell ref="F329:H329"/>
    <mergeCell ref="C293:D293"/>
    <mergeCell ref="C601:L601"/>
    <mergeCell ref="F301:H301"/>
    <mergeCell ref="F295:H295"/>
    <mergeCell ref="C1047:D1047"/>
    <mergeCell ref="F908:G908"/>
    <mergeCell ref="D115:K115"/>
    <mergeCell ref="F331:H331"/>
    <mergeCell ref="A222:B222"/>
    <mergeCell ref="C284:D284"/>
    <mergeCell ref="E357:F357"/>
    <mergeCell ref="D19:K19"/>
    <mergeCell ref="J912:K912"/>
    <mergeCell ref="F330:H330"/>
    <mergeCell ref="D752:K752"/>
    <mergeCell ref="C1049:D1049"/>
    <mergeCell ref="J275:L275"/>
    <mergeCell ref="A294:L294"/>
    <mergeCell ref="B349:D349"/>
    <mergeCell ref="J941:K941"/>
    <mergeCell ref="E352:F352"/>
    <mergeCell ref="C652:L652"/>
    <mergeCell ref="F837:G837"/>
    <mergeCell ref="F890:G890"/>
    <mergeCell ref="I361:L361"/>
    <mergeCell ref="C654:L654"/>
    <mergeCell ref="F471:H471"/>
    <mergeCell ref="C681:L681"/>
    <mergeCell ref="E226:F226"/>
    <mergeCell ref="A923:L923"/>
    <mergeCell ref="J181:L181"/>
    <mergeCell ref="J479:L479"/>
    <mergeCell ref="F892:G892"/>
    <mergeCell ref="F919:G919"/>
    <mergeCell ref="C525:L525"/>
    <mergeCell ref="A618:L618"/>
    <mergeCell ref="D764:K764"/>
    <mergeCell ref="F473:H473"/>
    <mergeCell ref="C683:L683"/>
    <mergeCell ref="F832:G832"/>
    <mergeCell ref="D38:K38"/>
    <mergeCell ref="J931:K931"/>
    <mergeCell ref="G286:H286"/>
    <mergeCell ref="F368:H368"/>
    <mergeCell ref="B248:D248"/>
    <mergeCell ref="B4:L4"/>
    <mergeCell ref="E1037:F1037"/>
    <mergeCell ref="A580:A585"/>
    <mergeCell ref="J207:L207"/>
    <mergeCell ref="D63:K63"/>
    <mergeCell ref="I350:J350"/>
    <mergeCell ref="C551:L551"/>
    <mergeCell ref="E1038:H1038"/>
    <mergeCell ref="G488:H488"/>
    <mergeCell ref="D948:K948"/>
    <mergeCell ref="B205:D205"/>
    <mergeCell ref="G156:H156"/>
    <mergeCell ref="F401:H401"/>
    <mergeCell ref="C392:D392"/>
    <mergeCell ref="B871:C871"/>
    <mergeCell ref="C586:L586"/>
    <mergeCell ref="G187:H187"/>
    <mergeCell ref="C394:D394"/>
    <mergeCell ref="E423:F423"/>
    <mergeCell ref="D66:K66"/>
    <mergeCell ref="C579:L579"/>
    <mergeCell ref="C53:E53"/>
    <mergeCell ref="A1048:B1048"/>
    <mergeCell ref="E422:F422"/>
    <mergeCell ref="J347:L347"/>
    <mergeCell ref="E458:F458"/>
    <mergeCell ref="G487:H487"/>
    <mergeCell ref="A362:L362"/>
    <mergeCell ref="F853:G853"/>
    <mergeCell ref="F398:H398"/>
    <mergeCell ref="G188:H188"/>
    <mergeCell ref="A30:L30"/>
    <mergeCell ref="J349:L349"/>
    <mergeCell ref="A318:B318"/>
    <mergeCell ref="G218:H218"/>
    <mergeCell ref="C693:L693"/>
    <mergeCell ref="F878:G878"/>
    <mergeCell ref="E453:F453"/>
    <mergeCell ref="A320:B320"/>
    <mergeCell ref="A506:A511"/>
    <mergeCell ref="J431:L431"/>
    <mergeCell ref="A191:B191"/>
    <mergeCell ref="F238:H238"/>
    <mergeCell ref="C597:L597"/>
    <mergeCell ref="F414:H414"/>
    <mergeCell ref="C607:L607"/>
    <mergeCell ref="F240:H240"/>
    <mergeCell ref="F416:H416"/>
    <mergeCell ref="C1045:D1045"/>
    <mergeCell ref="G358:H358"/>
    <mergeCell ref="F409:H409"/>
    <mergeCell ref="B434:D434"/>
    <mergeCell ref="J142:L142"/>
    <mergeCell ref="G360:H360"/>
    <mergeCell ref="J273:L273"/>
    <mergeCell ref="B305:D305"/>
    <mergeCell ref="A586:A591"/>
    <mergeCell ref="J150:L150"/>
    <mergeCell ref="J144:L144"/>
    <mergeCell ref="A489:B489"/>
    <mergeCell ref="F467:H467"/>
    <mergeCell ref="F442:H442"/>
    <mergeCell ref="C625:L625"/>
    <mergeCell ref="I49:K49"/>
    <mergeCell ref="D130:K130"/>
    <mergeCell ref="D1022:K1022"/>
    <mergeCell ref="A491:B491"/>
    <mergeCell ref="F915:G915"/>
    <mergeCell ref="F469:H469"/>
    <mergeCell ref="D132:K132"/>
    <mergeCell ref="D1024:K1024"/>
    <mergeCell ref="F917:G917"/>
    <mergeCell ref="C620:L620"/>
    <mergeCell ref="G1043:H1043"/>
    <mergeCell ref="F470:H470"/>
    <mergeCell ref="E219:F219"/>
    <mergeCell ref="B333:D333"/>
    <mergeCell ref="A943:L943"/>
    <mergeCell ref="A359:B359"/>
    <mergeCell ref="J172:L172"/>
    <mergeCell ref="G283:H283"/>
    <mergeCell ref="B201:D201"/>
    <mergeCell ref="B239:D239"/>
    <mergeCell ref="D735:K735"/>
    <mergeCell ref="I497:L497"/>
    <mergeCell ref="C549:L549"/>
    <mergeCell ref="I51:K51"/>
    <mergeCell ref="G285:H285"/>
    <mergeCell ref="E252:F252"/>
    <mergeCell ref="D946:K946"/>
    <mergeCell ref="F480:H480"/>
    <mergeCell ref="B203:D203"/>
    <mergeCell ref="K316:L316"/>
    <mergeCell ref="A58:L58"/>
    <mergeCell ref="B839:C839"/>
    <mergeCell ref="D62:K62"/>
    <mergeCell ref="A785:L785"/>
    <mergeCell ref="B232:D232"/>
    <mergeCell ref="F367:H367"/>
    <mergeCell ref="A24:L24"/>
    <mergeCell ref="F183:H183"/>
    <mergeCell ref="B841:C841"/>
    <mergeCell ref="J312:L312"/>
    <mergeCell ref="D64:K64"/>
    <mergeCell ref="K1045:L1045"/>
    <mergeCell ref="B263:D263"/>
    <mergeCell ref="J314:L314"/>
    <mergeCell ref="A658:L658"/>
    <mergeCell ref="C689:L689"/>
    <mergeCell ref="B229:D229"/>
    <mergeCell ref="B842:C842"/>
    <mergeCell ref="C55:E55"/>
    <mergeCell ref="B836:C836"/>
    <mergeCell ref="A1046:B1046"/>
    <mergeCell ref="K391:L394"/>
    <mergeCell ref="D925:E925"/>
    <mergeCell ref="D965:K965"/>
    <mergeCell ref="F875:G875"/>
    <mergeCell ref="A1040:D1040"/>
    <mergeCell ref="B852:C852"/>
    <mergeCell ref="A684:L684"/>
    <mergeCell ref="D75:K75"/>
    <mergeCell ref="G354:H354"/>
    <mergeCell ref="F405:H405"/>
    <mergeCell ref="B854:C854"/>
    <mergeCell ref="G356:H356"/>
    <mergeCell ref="B309:D309"/>
    <mergeCell ref="I418:J418"/>
    <mergeCell ref="J244:L244"/>
    <mergeCell ref="F407:H407"/>
    <mergeCell ref="E162:F162"/>
    <mergeCell ref="B432:D432"/>
    <mergeCell ref="A156:B156"/>
    <mergeCell ref="B311:D311"/>
    <mergeCell ref="A454:B454"/>
    <mergeCell ref="J229:L229"/>
    <mergeCell ref="G226:H226"/>
    <mergeCell ref="F438:H438"/>
    <mergeCell ref="K486:L486"/>
    <mergeCell ref="D987:K987"/>
    <mergeCell ref="F859:G859"/>
    <mergeCell ref="C650:L650"/>
    <mergeCell ref="A358:B358"/>
    <mergeCell ref="G251:H251"/>
    <mergeCell ref="F135:H135"/>
    <mergeCell ref="F888:G888"/>
    <mergeCell ref="C616:L616"/>
    <mergeCell ref="F433:H433"/>
    <mergeCell ref="E188:F188"/>
    <mergeCell ref="J839:K839"/>
    <mergeCell ref="A101:L101"/>
    <mergeCell ref="G253:H253"/>
    <mergeCell ref="A360:B360"/>
    <mergeCell ref="E495:F495"/>
    <mergeCell ref="F435:H435"/>
    <mergeCell ref="B906:C906"/>
    <mergeCell ref="E190:F190"/>
    <mergeCell ref="J841:K841"/>
    <mergeCell ref="B329:D329"/>
    <mergeCell ref="A385:B385"/>
    <mergeCell ref="B908:C908"/>
    <mergeCell ref="I1044:J1044"/>
    <mergeCell ref="G254:H254"/>
    <mergeCell ref="B331:D331"/>
    <mergeCell ref="E490:F490"/>
    <mergeCell ref="B330:D330"/>
    <mergeCell ref="I1039:L1039"/>
    <mergeCell ref="A1053:L1053"/>
    <mergeCell ref="F275:H275"/>
    <mergeCell ref="A386:B386"/>
    <mergeCell ref="D733:K733"/>
    <mergeCell ref="F146:H146"/>
    <mergeCell ref="F277:H277"/>
    <mergeCell ref="D726:K726"/>
    <mergeCell ref="G46:G49"/>
    <mergeCell ref="G395:H395"/>
    <mergeCell ref="C673:L673"/>
    <mergeCell ref="D728:K728"/>
    <mergeCell ref="J852:K852"/>
    <mergeCell ref="C665:L665"/>
    <mergeCell ref="J397:L397"/>
    <mergeCell ref="B471:D471"/>
    <mergeCell ref="A226:B226"/>
    <mergeCell ref="J179:L179"/>
    <mergeCell ref="K217:L217"/>
    <mergeCell ref="J310:L310"/>
    <mergeCell ref="B166:D166"/>
    <mergeCell ref="B919:C919"/>
    <mergeCell ref="D1028:K1028"/>
    <mergeCell ref="D759:K759"/>
    <mergeCell ref="C51:E51"/>
    <mergeCell ref="J309:L309"/>
    <mergeCell ref="B832:C832"/>
    <mergeCell ref="B168:D168"/>
    <mergeCell ref="G292:H292"/>
    <mergeCell ref="B472:D472"/>
    <mergeCell ref="B466:D466"/>
    <mergeCell ref="J311:L311"/>
    <mergeCell ref="D27:K27"/>
    <mergeCell ref="C286:D286"/>
    <mergeCell ref="C691:L691"/>
    <mergeCell ref="C163:D163"/>
    <mergeCell ref="A1037:B1037"/>
    <mergeCell ref="F207:H207"/>
    <mergeCell ref="K357:L360"/>
    <mergeCell ref="J905:K905"/>
    <mergeCell ref="G325:H325"/>
    <mergeCell ref="A1038:D1038"/>
    <mergeCell ref="A77:L77"/>
    <mergeCell ref="F376:H376"/>
    <mergeCell ref="B401:D401"/>
    <mergeCell ref="E256:F256"/>
    <mergeCell ref="G318:H318"/>
    <mergeCell ref="C158:D158"/>
    <mergeCell ref="J907:K907"/>
    <mergeCell ref="F202:H202"/>
    <mergeCell ref="C531:L531"/>
    <mergeCell ref="J906:K906"/>
    <mergeCell ref="K250:L252"/>
    <mergeCell ref="J329:L329"/>
    <mergeCell ref="G320:H320"/>
    <mergeCell ref="J481:L481"/>
    <mergeCell ref="D772:K772"/>
    <mergeCell ref="B851:C851"/>
    <mergeCell ref="D924:E924"/>
    <mergeCell ref="J908:K908"/>
    <mergeCell ref="B845:C845"/>
    <mergeCell ref="I384:J384"/>
    <mergeCell ref="A458:B458"/>
    <mergeCell ref="D983:K983"/>
    <mergeCell ref="B267:D267"/>
    <mergeCell ref="D774:K774"/>
    <mergeCell ref="B398:D398"/>
    <mergeCell ref="A95:L95"/>
    <mergeCell ref="C218:D218"/>
    <mergeCell ref="E1035:F1035"/>
    <mergeCell ref="B269:D269"/>
    <mergeCell ref="J835:K835"/>
    <mergeCell ref="J380:L380"/>
    <mergeCell ref="D984:K984"/>
    <mergeCell ref="B878:C878"/>
    <mergeCell ref="A453:B453"/>
    <mergeCell ref="D940:E940"/>
    <mergeCell ref="G162:H162"/>
    <mergeCell ref="G460:H460"/>
    <mergeCell ref="B877:C877"/>
    <mergeCell ref="J837:K837"/>
    <mergeCell ref="G496:H496"/>
    <mergeCell ref="E1036:F1036"/>
    <mergeCell ref="B869:C869"/>
    <mergeCell ref="E1030:F1030"/>
    <mergeCell ref="B414:D414"/>
    <mergeCell ref="G462:H462"/>
    <mergeCell ref="B879:C879"/>
    <mergeCell ref="I1034:J1034"/>
    <mergeCell ref="D935:E935"/>
    <mergeCell ref="J411:L411"/>
    <mergeCell ref="D702:K702"/>
    <mergeCell ref="B416:D416"/>
    <mergeCell ref="J832:K832"/>
    <mergeCell ref="B295:D295"/>
    <mergeCell ref="I1042:J1042"/>
    <mergeCell ref="G252:H252"/>
    <mergeCell ref="C358:D358"/>
    <mergeCell ref="D937:E937"/>
    <mergeCell ref="F246:H246"/>
    <mergeCell ref="B409:D409"/>
    <mergeCell ref="C351:D351"/>
    <mergeCell ref="I1037:J1037"/>
    <mergeCell ref="G391:H391"/>
    <mergeCell ref="F302:H302"/>
    <mergeCell ref="D699:K699"/>
    <mergeCell ref="J848:K848"/>
    <mergeCell ref="D997:K997"/>
    <mergeCell ref="I1038:L1038"/>
    <mergeCell ref="J858:K858"/>
    <mergeCell ref="B915:C915"/>
    <mergeCell ref="B890:C890"/>
    <mergeCell ref="J850:K850"/>
    <mergeCell ref="G392:H392"/>
    <mergeCell ref="G386:H386"/>
    <mergeCell ref="E288:F288"/>
    <mergeCell ref="A497:B497"/>
    <mergeCell ref="C255:D255"/>
    <mergeCell ref="C599:L599"/>
    <mergeCell ref="B917:C917"/>
    <mergeCell ref="B892:C892"/>
    <mergeCell ref="K351:L353"/>
    <mergeCell ref="C685:L685"/>
    <mergeCell ref="G394:H394"/>
    <mergeCell ref="C1043:D1043"/>
    <mergeCell ref="I486:J486"/>
    <mergeCell ref="D112:K112"/>
    <mergeCell ref="C687:L687"/>
    <mergeCell ref="A219:B219"/>
    <mergeCell ref="I452:J452"/>
    <mergeCell ref="D717:K717"/>
    <mergeCell ref="F172:H172"/>
    <mergeCell ref="D114:K114"/>
    <mergeCell ref="C161:D161"/>
    <mergeCell ref="C283:D283"/>
    <mergeCell ref="D710:K710"/>
    <mergeCell ref="B180:D180"/>
    <mergeCell ref="J878:K878"/>
    <mergeCell ref="J152:L152"/>
    <mergeCell ref="C285:D285"/>
    <mergeCell ref="J450:L450"/>
    <mergeCell ref="D712:K712"/>
    <mergeCell ref="F173:H173"/>
    <mergeCell ref="B480:D480"/>
    <mergeCell ref="J871:K871"/>
    <mergeCell ref="A164:L164"/>
    <mergeCell ref="C156:D156"/>
    <mergeCell ref="C529:L529"/>
    <mergeCell ref="D768:K768"/>
    <mergeCell ref="B367:D367"/>
    <mergeCell ref="K487:L489"/>
    <mergeCell ref="A950:L950"/>
    <mergeCell ref="I42:K42"/>
    <mergeCell ref="A195:L195"/>
    <mergeCell ref="F312:H312"/>
    <mergeCell ref="A423:B423"/>
    <mergeCell ref="K493:L496"/>
    <mergeCell ref="D770:K770"/>
    <mergeCell ref="I44:K44"/>
    <mergeCell ref="C524:L524"/>
    <mergeCell ref="J134:L134"/>
    <mergeCell ref="D799:K799"/>
    <mergeCell ref="J468:L468"/>
    <mergeCell ref="D771:K771"/>
    <mergeCell ref="D765:K765"/>
    <mergeCell ref="B237:D237"/>
    <mergeCell ref="B209:D209"/>
    <mergeCell ref="J922:K922"/>
    <mergeCell ref="D39:K39"/>
    <mergeCell ref="B875:C875"/>
    <mergeCell ref="D931:E931"/>
    <mergeCell ref="J382:L382"/>
    <mergeCell ref="J915:K915"/>
    <mergeCell ref="J348:L348"/>
    <mergeCell ref="C354:D354"/>
    <mergeCell ref="C542:L542"/>
    <mergeCell ref="E452:H452"/>
    <mergeCell ref="F242:H242"/>
    <mergeCell ref="C664:L664"/>
    <mergeCell ref="D781:K781"/>
    <mergeCell ref="D825:K825"/>
    <mergeCell ref="D933:E933"/>
    <mergeCell ref="K419:L421"/>
    <mergeCell ref="K1043:L1043"/>
    <mergeCell ref="C544:L544"/>
    <mergeCell ref="D783:K783"/>
    <mergeCell ref="F244:H244"/>
    <mergeCell ref="K425:L428"/>
    <mergeCell ref="A162:B162"/>
    <mergeCell ref="F273:H273"/>
    <mergeCell ref="C226:D226"/>
    <mergeCell ref="B438:D438"/>
    <mergeCell ref="F239:H239"/>
    <mergeCell ref="C568:L568"/>
    <mergeCell ref="D995:K995"/>
    <mergeCell ref="C222:D222"/>
    <mergeCell ref="E284:F284"/>
    <mergeCell ref="G357:H357"/>
    <mergeCell ref="C251:D251"/>
    <mergeCell ref="C570:L570"/>
    <mergeCell ref="D809:K809"/>
    <mergeCell ref="B135:D135"/>
    <mergeCell ref="B888:C888"/>
    <mergeCell ref="B433:D433"/>
    <mergeCell ref="A188:B188"/>
    <mergeCell ref="F839:G839"/>
    <mergeCell ref="E286:F286"/>
    <mergeCell ref="A495:B495"/>
    <mergeCell ref="C253:D253"/>
    <mergeCell ref="B435:D435"/>
    <mergeCell ref="A190:B190"/>
    <mergeCell ref="F841:G841"/>
    <mergeCell ref="F868:G868"/>
    <mergeCell ref="A430:L430"/>
    <mergeCell ref="F413:H413"/>
    <mergeCell ref="E317:F317"/>
    <mergeCell ref="D110:K110"/>
    <mergeCell ref="D85:K85"/>
    <mergeCell ref="F834:G834"/>
    <mergeCell ref="C254:D254"/>
    <mergeCell ref="A490:B490"/>
    <mergeCell ref="F870:G870"/>
    <mergeCell ref="F415:H415"/>
    <mergeCell ref="G497:H497"/>
    <mergeCell ref="A133:L133"/>
    <mergeCell ref="J874:K874"/>
    <mergeCell ref="F836:G836"/>
    <mergeCell ref="J148:L148"/>
    <mergeCell ref="J446:L446"/>
    <mergeCell ref="D708:K708"/>
    <mergeCell ref="J237:L237"/>
    <mergeCell ref="B916:C916"/>
    <mergeCell ref="C393:D393"/>
    <mergeCell ref="B146:D146"/>
    <mergeCell ref="J448:L448"/>
    <mergeCell ref="C500:L500"/>
    <mergeCell ref="B304:D304"/>
    <mergeCell ref="J239:L239"/>
    <mergeCell ref="J143:L143"/>
    <mergeCell ref="C614:L614"/>
    <mergeCell ref="C422:D422"/>
    <mergeCell ref="K159:L161"/>
    <mergeCell ref="F852:G852"/>
    <mergeCell ref="D7:K7"/>
    <mergeCell ref="C388:D388"/>
    <mergeCell ref="C424:D424"/>
    <mergeCell ref="D734:K734"/>
    <mergeCell ref="G54:G57"/>
    <mergeCell ref="G428:H428"/>
    <mergeCell ref="E488:F488"/>
    <mergeCell ref="F339:H339"/>
    <mergeCell ref="D736:K736"/>
    <mergeCell ref="J885:K885"/>
    <mergeCell ref="D8:K8"/>
    <mergeCell ref="G463:H463"/>
    <mergeCell ref="E454:F454"/>
    <mergeCell ref="J167:L167"/>
    <mergeCell ref="B235:D235"/>
    <mergeCell ref="E394:F394"/>
    <mergeCell ref="G429:H429"/>
    <mergeCell ref="K388:L390"/>
    <mergeCell ref="G458:H458"/>
    <mergeCell ref="C325:D325"/>
    <mergeCell ref="C513:L513"/>
    <mergeCell ref="B376:D376"/>
    <mergeCell ref="C548:L548"/>
    <mergeCell ref="A256:B256"/>
    <mergeCell ref="C318:D318"/>
    <mergeCell ref="C320:D320"/>
    <mergeCell ref="K282:L282"/>
    <mergeCell ref="F481:H481"/>
    <mergeCell ref="C356:D356"/>
    <mergeCell ref="E385:F385"/>
    <mergeCell ref="A960:L960"/>
    <mergeCell ref="K385:L387"/>
    <mergeCell ref="A1039:D1039"/>
    <mergeCell ref="D780:K780"/>
    <mergeCell ref="C564:L564"/>
    <mergeCell ref="J939:K939"/>
    <mergeCell ref="J180:L180"/>
    <mergeCell ref="C566:L566"/>
    <mergeCell ref="D805:K805"/>
    <mergeCell ref="A1035:B1035"/>
    <mergeCell ref="J146:L146"/>
    <mergeCell ref="B247:D247"/>
    <mergeCell ref="D79:K79"/>
    <mergeCell ref="C496:D496"/>
    <mergeCell ref="C567:L567"/>
    <mergeCell ref="C41:E41"/>
    <mergeCell ref="D806:K806"/>
    <mergeCell ref="C561:L561"/>
    <mergeCell ref="F378:H378"/>
    <mergeCell ref="D800:K800"/>
    <mergeCell ref="A1030:B1030"/>
    <mergeCell ref="D81:K81"/>
    <mergeCell ref="F830:G830"/>
    <mergeCell ref="A988:L988"/>
    <mergeCell ref="C489:D489"/>
    <mergeCell ref="F411:H411"/>
    <mergeCell ref="C43:E43"/>
    <mergeCell ref="D808:K808"/>
    <mergeCell ref="B246:D246"/>
    <mergeCell ref="J233:L233"/>
    <mergeCell ref="D76:K76"/>
    <mergeCell ref="F861:G861"/>
    <mergeCell ref="E1039:H1039"/>
    <mergeCell ref="A975:L975"/>
    <mergeCell ref="J235:L235"/>
    <mergeCell ref="A512:A517"/>
    <mergeCell ref="F856:G856"/>
    <mergeCell ref="J228:L228"/>
    <mergeCell ref="B302:D302"/>
    <mergeCell ref="F437:H437"/>
    <mergeCell ref="I1045:J1045"/>
    <mergeCell ref="C420:D420"/>
    <mergeCell ref="C395:D395"/>
    <mergeCell ref="D92:K92"/>
    <mergeCell ref="D978:K978"/>
    <mergeCell ref="F850:G850"/>
    <mergeCell ref="C580:L580"/>
    <mergeCell ref="D819:K819"/>
    <mergeCell ref="A288:B288"/>
    <mergeCell ref="A384:D384"/>
    <mergeCell ref="F887:G887"/>
    <mergeCell ref="D94:K94"/>
    <mergeCell ref="F310:H310"/>
    <mergeCell ref="D732:K732"/>
    <mergeCell ref="J261:L261"/>
    <mergeCell ref="B170:D170"/>
    <mergeCell ref="A540:A545"/>
    <mergeCell ref="I316:J316"/>
    <mergeCell ref="B172:D172"/>
    <mergeCell ref="A532:A537"/>
    <mergeCell ref="F150:H150"/>
    <mergeCell ref="C631:L631"/>
    <mergeCell ref="I1035:J1035"/>
    <mergeCell ref="D120:K120"/>
    <mergeCell ref="C1044:D1044"/>
    <mergeCell ref="G456:H456"/>
    <mergeCell ref="F152:H152"/>
    <mergeCell ref="F905:G905"/>
    <mergeCell ref="C633:L633"/>
    <mergeCell ref="F450:H450"/>
    <mergeCell ref="I186:J186"/>
    <mergeCell ref="F871:G871"/>
    <mergeCell ref="C1046:D1046"/>
    <mergeCell ref="C504:L504"/>
    <mergeCell ref="F907:G907"/>
    <mergeCell ref="I1030:J1030"/>
    <mergeCell ref="C662:L662"/>
    <mergeCell ref="J272:L272"/>
    <mergeCell ref="E163:F163"/>
    <mergeCell ref="A328:L328"/>
    <mergeCell ref="C506:L506"/>
    <mergeCell ref="J274:L274"/>
    <mergeCell ref="E350:H350"/>
    <mergeCell ref="B347:D347"/>
    <mergeCell ref="B341:D341"/>
    <mergeCell ref="C651:L651"/>
    <mergeCell ref="C459:D459"/>
    <mergeCell ref="K221:L223"/>
    <mergeCell ref="F958:G958"/>
    <mergeCell ref="K418:L418"/>
    <mergeCell ref="C653:L653"/>
    <mergeCell ref="C680:L680"/>
    <mergeCell ref="F380:H380"/>
    <mergeCell ref="C461:D461"/>
    <mergeCell ref="A12:L12"/>
    <mergeCell ref="F165:H165"/>
    <mergeCell ref="C646:L646"/>
    <mergeCell ref="J173:L173"/>
    <mergeCell ref="F382:H382"/>
    <mergeCell ref="C648:L648"/>
    <mergeCell ref="C677:L677"/>
    <mergeCell ref="A452:D452"/>
    <mergeCell ref="J204:L204"/>
    <mergeCell ref="J198:L198"/>
    <mergeCell ref="D72:K72"/>
    <mergeCell ref="A46:A49"/>
    <mergeCell ref="G493:H493"/>
    <mergeCell ref="F377:H377"/>
    <mergeCell ref="B271:D271"/>
    <mergeCell ref="G1036:H1036"/>
    <mergeCell ref="C360:D360"/>
    <mergeCell ref="G495:H495"/>
    <mergeCell ref="A327:B327"/>
    <mergeCell ref="J199:L199"/>
    <mergeCell ref="D947:K947"/>
    <mergeCell ref="B273:D273"/>
    <mergeCell ref="A293:B293"/>
    <mergeCell ref="C355:D355"/>
    <mergeCell ref="C391:D391"/>
    <mergeCell ref="A697:L697"/>
    <mergeCell ref="D974:K974"/>
    <mergeCell ref="D949:K949"/>
    <mergeCell ref="K1044:L1044"/>
    <mergeCell ref="C576:L576"/>
    <mergeCell ref="C50:E50"/>
    <mergeCell ref="C357:D357"/>
    <mergeCell ref="A284:B284"/>
    <mergeCell ref="E455:F455"/>
    <mergeCell ref="I858:I866"/>
    <mergeCell ref="K1046:L1046"/>
    <mergeCell ref="D817:K817"/>
    <mergeCell ref="E421:F421"/>
    <mergeCell ref="C386:D386"/>
    <mergeCell ref="J346:L346"/>
    <mergeCell ref="J340:L340"/>
    <mergeCell ref="B868:C868"/>
    <mergeCell ref="B413:D413"/>
    <mergeCell ref="C603:L603"/>
    <mergeCell ref="A317:B317"/>
    <mergeCell ref="A652:A657"/>
    <mergeCell ref="B415:D415"/>
    <mergeCell ref="J377:L377"/>
    <mergeCell ref="F148:H148"/>
    <mergeCell ref="I840:I848"/>
    <mergeCell ref="F901:G901"/>
    <mergeCell ref="F446:H446"/>
    <mergeCell ref="F237:H237"/>
    <mergeCell ref="D118:K118"/>
    <mergeCell ref="F867:G867"/>
    <mergeCell ref="C1042:D1042"/>
    <mergeCell ref="D993:K993"/>
    <mergeCell ref="F903:G903"/>
    <mergeCell ref="F448:H448"/>
    <mergeCell ref="H959:I959"/>
    <mergeCell ref="A107:L107"/>
    <mergeCell ref="C589:L589"/>
    <mergeCell ref="E292:F292"/>
    <mergeCell ref="F143:H143"/>
    <mergeCell ref="J270:L270"/>
    <mergeCell ref="J849:K849"/>
    <mergeCell ref="B337:D337"/>
    <mergeCell ref="B312:D312"/>
    <mergeCell ref="C622:L622"/>
    <mergeCell ref="J271:L271"/>
    <mergeCell ref="J265:L265"/>
    <mergeCell ref="A488:B488"/>
    <mergeCell ref="B339:D339"/>
    <mergeCell ref="F134:H134"/>
    <mergeCell ref="C463:D463"/>
    <mergeCell ref="E221:F221"/>
    <mergeCell ref="C457:D457"/>
    <mergeCell ref="F167:H167"/>
    <mergeCell ref="F914:G914"/>
    <mergeCell ref="A394:B394"/>
    <mergeCell ref="J865:K865"/>
    <mergeCell ref="F916:G916"/>
    <mergeCell ref="C458:D458"/>
    <mergeCell ref="J439:L439"/>
    <mergeCell ref="B365:D365"/>
    <mergeCell ref="F911:G911"/>
    <mergeCell ref="I46:K46"/>
    <mergeCell ref="E218:F218"/>
    <mergeCell ref="B236:D236"/>
    <mergeCell ref="C668:L668"/>
    <mergeCell ref="G1037:H1037"/>
    <mergeCell ref="J197:L197"/>
    <mergeCell ref="D945:K945"/>
    <mergeCell ref="F180:H180"/>
    <mergeCell ref="G1034:H1034"/>
    <mergeCell ref="K1042:L1042"/>
    <mergeCell ref="E358:F358"/>
    <mergeCell ref="B831:C831"/>
    <mergeCell ref="J342:L342"/>
    <mergeCell ref="G422:H422"/>
    <mergeCell ref="B833:C833"/>
    <mergeCell ref="B378:D378"/>
    <mergeCell ref="I849:I857"/>
    <mergeCell ref="K155:L155"/>
    <mergeCell ref="J337:L337"/>
    <mergeCell ref="B411:D411"/>
    <mergeCell ref="J373:L373"/>
    <mergeCell ref="A83:L83"/>
    <mergeCell ref="C541:L541"/>
    <mergeCell ref="D932:E932"/>
    <mergeCell ref="D956:K956"/>
    <mergeCell ref="J339:L339"/>
    <mergeCell ref="J366:L366"/>
    <mergeCell ref="F233:H233"/>
    <mergeCell ref="F208:H208"/>
    <mergeCell ref="D782:K782"/>
    <mergeCell ref="F874:G874"/>
    <mergeCell ref="J210:L210"/>
    <mergeCell ref="E289:F289"/>
    <mergeCell ref="G351:H351"/>
    <mergeCell ref="F235:H235"/>
    <mergeCell ref="F228:H228"/>
    <mergeCell ref="J363:L363"/>
    <mergeCell ref="B437:D437"/>
    <mergeCell ref="J399:L399"/>
    <mergeCell ref="E1045:F1045"/>
    <mergeCell ref="E290:F290"/>
    <mergeCell ref="J234:L234"/>
    <mergeCell ref="B308:D308"/>
    <mergeCell ref="J365:L365"/>
    <mergeCell ref="D798:K798"/>
    <mergeCell ref="E161:F161"/>
    <mergeCell ref="B397:D397"/>
    <mergeCell ref="D1015:K1015"/>
    <mergeCell ref="I1048:J1048"/>
    <mergeCell ref="B887:C887"/>
    <mergeCell ref="J236:L236"/>
    <mergeCell ref="B310:D310"/>
    <mergeCell ref="F261:H261"/>
    <mergeCell ref="C252:D252"/>
    <mergeCell ref="C613:L613"/>
    <mergeCell ref="I293:L293"/>
    <mergeCell ref="D1010:K1010"/>
    <mergeCell ref="G250:H250"/>
    <mergeCell ref="B150:D150"/>
    <mergeCell ref="E187:F187"/>
    <mergeCell ref="C423:D423"/>
    <mergeCell ref="J383:L383"/>
    <mergeCell ref="D1012:K1012"/>
    <mergeCell ref="J856:K856"/>
    <mergeCell ref="J831:K831"/>
    <mergeCell ref="B152:D152"/>
    <mergeCell ref="E189:F189"/>
    <mergeCell ref="J376:L376"/>
    <mergeCell ref="B450:D450"/>
    <mergeCell ref="A352:B352"/>
    <mergeCell ref="E487:F487"/>
    <mergeCell ref="J437:L437"/>
    <mergeCell ref="J412:L412"/>
    <mergeCell ref="B905:C905"/>
    <mergeCell ref="B145:D145"/>
    <mergeCell ref="J833:K833"/>
    <mergeCell ref="B907:C907"/>
    <mergeCell ref="J378:L378"/>
    <mergeCell ref="B181:D181"/>
    <mergeCell ref="G1033:H1033"/>
    <mergeCell ref="F272:H272"/>
    <mergeCell ref="J280:L280"/>
    <mergeCell ref="A578:L578"/>
    <mergeCell ref="F185:H185"/>
    <mergeCell ref="A876:L876"/>
    <mergeCell ref="F483:H483"/>
    <mergeCell ref="J889:K889"/>
    <mergeCell ref="D740:K740"/>
    <mergeCell ref="F274:H274"/>
    <mergeCell ref="B481:D481"/>
    <mergeCell ref="D723:K723"/>
    <mergeCell ref="A350:D350"/>
    <mergeCell ref="J305:L305"/>
    <mergeCell ref="C695:L695"/>
    <mergeCell ref="D725:K725"/>
    <mergeCell ref="E354:F354"/>
    <mergeCell ref="J884:K884"/>
    <mergeCell ref="B958:C958"/>
    <mergeCell ref="J307:L307"/>
    <mergeCell ref="J920:K920"/>
    <mergeCell ref="J465:L465"/>
    <mergeCell ref="A626:A631"/>
    <mergeCell ref="E356:F356"/>
    <mergeCell ref="D1025:K1025"/>
    <mergeCell ref="G393:H393"/>
    <mergeCell ref="B835:C835"/>
    <mergeCell ref="F171:H171"/>
    <mergeCell ref="B380:D380"/>
    <mergeCell ref="J886:K886"/>
    <mergeCell ref="B165:D165"/>
    <mergeCell ref="G420:H420"/>
    <mergeCell ref="J308:L308"/>
    <mergeCell ref="B382:D382"/>
    <mergeCell ref="I57:K57"/>
    <mergeCell ref="E384:H384"/>
    <mergeCell ref="D751:K751"/>
    <mergeCell ref="E258:F258"/>
    <mergeCell ref="A220:B220"/>
    <mergeCell ref="C494:D494"/>
    <mergeCell ref="B830:C830"/>
    <mergeCell ref="J887:K887"/>
    <mergeCell ref="D26:K26"/>
    <mergeCell ref="F204:H204"/>
    <mergeCell ref="F198:H198"/>
    <mergeCell ref="C493:D493"/>
    <mergeCell ref="J902:K902"/>
    <mergeCell ref="D753:K753"/>
    <mergeCell ref="B377:D377"/>
    <mergeCell ref="E259:F259"/>
    <mergeCell ref="C495:D495"/>
    <mergeCell ref="E253:F253"/>
    <mergeCell ref="A422:B422"/>
    <mergeCell ref="J904:K904"/>
    <mergeCell ref="F199:H199"/>
    <mergeCell ref="J897:K897"/>
    <mergeCell ref="G317:H317"/>
    <mergeCell ref="J478:L478"/>
    <mergeCell ref="C555:L555"/>
    <mergeCell ref="G1044:H1044"/>
    <mergeCell ref="B848:C848"/>
    <mergeCell ref="J899:K899"/>
    <mergeCell ref="G319:H319"/>
    <mergeCell ref="E858:E866"/>
    <mergeCell ref="G1046:H1046"/>
    <mergeCell ref="D37:K37"/>
    <mergeCell ref="J930:K930"/>
    <mergeCell ref="D9:K9"/>
    <mergeCell ref="E429:F429"/>
    <mergeCell ref="F375:H375"/>
    <mergeCell ref="D797:K797"/>
    <mergeCell ref="G159:H159"/>
    <mergeCell ref="E395:F395"/>
    <mergeCell ref="J379:L379"/>
    <mergeCell ref="G161:H161"/>
    <mergeCell ref="G459:H459"/>
    <mergeCell ref="B148:D148"/>
    <mergeCell ref="I217:J217"/>
    <mergeCell ref="A291:B291"/>
    <mergeCell ref="J372:L372"/>
    <mergeCell ref="A89:L89"/>
    <mergeCell ref="E424:F424"/>
    <mergeCell ref="B446:D446"/>
    <mergeCell ref="J408:L408"/>
    <mergeCell ref="G461:H461"/>
    <mergeCell ref="J374:L374"/>
    <mergeCell ref="D96:K96"/>
    <mergeCell ref="B448:D448"/>
    <mergeCell ref="B230:D230"/>
    <mergeCell ref="J410:L410"/>
    <mergeCell ref="D823:K823"/>
    <mergeCell ref="A292:B292"/>
    <mergeCell ref="B143:D143"/>
    <mergeCell ref="I1032:J1032"/>
    <mergeCell ref="A286:B286"/>
    <mergeCell ref="E486:H486"/>
    <mergeCell ref="J403:L403"/>
    <mergeCell ref="F270:H270"/>
    <mergeCell ref="B477:D477"/>
    <mergeCell ref="A163:B163"/>
    <mergeCell ref="D91:K91"/>
    <mergeCell ref="F299:H299"/>
    <mergeCell ref="E325:F325"/>
    <mergeCell ref="D994:K994"/>
    <mergeCell ref="D93:K93"/>
    <mergeCell ref="F271:H271"/>
    <mergeCell ref="K456:L458"/>
    <mergeCell ref="F265:H265"/>
    <mergeCell ref="J855:K855"/>
    <mergeCell ref="B134:D134"/>
    <mergeCell ref="J436:L436"/>
    <mergeCell ref="E327:F327"/>
    <mergeCell ref="G389:H389"/>
    <mergeCell ref="J857:K857"/>
    <mergeCell ref="B167:D167"/>
    <mergeCell ref="C596:L596"/>
    <mergeCell ref="J840:K840"/>
    <mergeCell ref="B914:C914"/>
    <mergeCell ref="I905:I913"/>
    <mergeCell ref="G385:H385"/>
    <mergeCell ref="D20:K20"/>
    <mergeCell ref="F298:H298"/>
    <mergeCell ref="C508:L508"/>
    <mergeCell ref="D109:K109"/>
    <mergeCell ref="D747:K747"/>
    <mergeCell ref="D22:K22"/>
    <mergeCell ref="D111:K111"/>
    <mergeCell ref="D749:K749"/>
    <mergeCell ref="J873:K873"/>
    <mergeCell ref="A218:B218"/>
    <mergeCell ref="C1035:D1035"/>
    <mergeCell ref="D104:K104"/>
    <mergeCell ref="B485:D485"/>
    <mergeCell ref="J149:L149"/>
    <mergeCell ref="D778:K778"/>
    <mergeCell ref="C1037:D1037"/>
    <mergeCell ref="J447:L447"/>
    <mergeCell ref="E496:F496"/>
    <mergeCell ref="J893:K893"/>
    <mergeCell ref="C1036:D1036"/>
    <mergeCell ref="B216:D216"/>
    <mergeCell ref="J474:L474"/>
    <mergeCell ref="J449:L449"/>
    <mergeCell ref="J901:K901"/>
    <mergeCell ref="J895:K895"/>
    <mergeCell ref="F922:G922"/>
    <mergeCell ref="D33:K33"/>
    <mergeCell ref="J926:K926"/>
    <mergeCell ref="K187:L189"/>
    <mergeCell ref="C521:L521"/>
    <mergeCell ref="D760:K760"/>
    <mergeCell ref="D35:K35"/>
    <mergeCell ref="J477:L477"/>
    <mergeCell ref="E849:E857"/>
    <mergeCell ref="C523:L523"/>
    <mergeCell ref="F340:H340"/>
    <mergeCell ref="D762:K762"/>
    <mergeCell ref="D34:K34"/>
    <mergeCell ref="J927:K927"/>
    <mergeCell ref="E427:F427"/>
    <mergeCell ref="J921:K921"/>
    <mergeCell ref="F373:H373"/>
    <mergeCell ref="J957:K957"/>
    <mergeCell ref="G157:H157"/>
    <mergeCell ref="D36:K36"/>
    <mergeCell ref="G455:H455"/>
    <mergeCell ref="B872:C872"/>
    <mergeCell ref="J929:K929"/>
    <mergeCell ref="F366:H366"/>
    <mergeCell ref="A255:B255"/>
    <mergeCell ref="G457:H457"/>
    <mergeCell ref="F210:H210"/>
    <mergeCell ref="C539:L539"/>
    <mergeCell ref="E840:E848"/>
    <mergeCell ref="D61:K61"/>
    <mergeCell ref="D930:E930"/>
    <mergeCell ref="J958:K958"/>
    <mergeCell ref="A1043:B1043"/>
    <mergeCell ref="D788:K788"/>
    <mergeCell ref="B867:C867"/>
    <mergeCell ref="J924:K924"/>
    <mergeCell ref="K1034:L1034"/>
    <mergeCell ref="C663:L663"/>
    <mergeCell ref="F241:H241"/>
    <mergeCell ref="A1045:B1045"/>
    <mergeCell ref="A290:B290"/>
    <mergeCell ref="F234:H234"/>
    <mergeCell ref="I395:L395"/>
    <mergeCell ref="K1035:L1035"/>
    <mergeCell ref="F236:H236"/>
    <mergeCell ref="F849:G849"/>
    <mergeCell ref="J940:K940"/>
    <mergeCell ref="A227:L227"/>
    <mergeCell ref="E456:F456"/>
    <mergeCell ref="A500:A505"/>
    <mergeCell ref="C592:L592"/>
    <mergeCell ref="B885:C885"/>
    <mergeCell ref="J216:L216"/>
    <mergeCell ref="B920:C920"/>
    <mergeCell ref="A492:B492"/>
    <mergeCell ref="C250:D250"/>
    <mergeCell ref="D105:K105"/>
    <mergeCell ref="E293:F293"/>
    <mergeCell ref="A187:B187"/>
    <mergeCell ref="C593:L593"/>
    <mergeCell ref="A558:L558"/>
    <mergeCell ref="F831:G831"/>
    <mergeCell ref="A189:B189"/>
    <mergeCell ref="A487:B487"/>
    <mergeCell ref="C595:L595"/>
    <mergeCell ref="F412:H412"/>
    <mergeCell ref="D828:K828"/>
    <mergeCell ref="F833:G833"/>
    <mergeCell ref="J145:L145"/>
    <mergeCell ref="I1052:L1052"/>
    <mergeCell ref="J443:L443"/>
    <mergeCell ref="D705:K705"/>
    <mergeCell ref="C624:L624"/>
    <mergeCell ref="I327:L327"/>
    <mergeCell ref="D102:K102"/>
    <mergeCell ref="G225:H225"/>
    <mergeCell ref="E461:F461"/>
    <mergeCell ref="J409:L409"/>
    <mergeCell ref="J864:K864"/>
    <mergeCell ref="J445:L445"/>
    <mergeCell ref="B301:D301"/>
    <mergeCell ref="J866:K866"/>
    <mergeCell ref="J140:L140"/>
    <mergeCell ref="F309:H309"/>
    <mergeCell ref="B214:D214"/>
    <mergeCell ref="A357:B357"/>
    <mergeCell ref="C621:L621"/>
    <mergeCell ref="B303:D303"/>
    <mergeCell ref="A546:A551"/>
    <mergeCell ref="C615:L615"/>
    <mergeCell ref="B484:D484"/>
    <mergeCell ref="J440:L440"/>
    <mergeCell ref="F307:H307"/>
    <mergeCell ref="C421:D421"/>
    <mergeCell ref="F334:H334"/>
    <mergeCell ref="D731:K731"/>
    <mergeCell ref="F465:H465"/>
    <mergeCell ref="C623:L623"/>
    <mergeCell ref="K323:L326"/>
    <mergeCell ref="C606:L606"/>
    <mergeCell ref="D128:K128"/>
    <mergeCell ref="F342:H342"/>
    <mergeCell ref="F913:G913"/>
    <mergeCell ref="F336:H336"/>
    <mergeCell ref="F308:H308"/>
    <mergeCell ref="G426:H426"/>
    <mergeCell ref="A572:A577"/>
    <mergeCell ref="F337:H337"/>
    <mergeCell ref="B204:D204"/>
    <mergeCell ref="B198:D198"/>
    <mergeCell ref="A251:B251"/>
    <mergeCell ref="F902:G902"/>
    <mergeCell ref="B233:D233"/>
    <mergeCell ref="J153:L153"/>
    <mergeCell ref="A259:B259"/>
    <mergeCell ref="A253:B253"/>
    <mergeCell ref="F178:H178"/>
    <mergeCell ref="C659:L659"/>
    <mergeCell ref="F476:H476"/>
    <mergeCell ref="C634:L634"/>
    <mergeCell ref="B199:D199"/>
    <mergeCell ref="G423:H423"/>
    <mergeCell ref="F364:H364"/>
    <mergeCell ref="J184:L184"/>
    <mergeCell ref="D786:K786"/>
    <mergeCell ref="C317:D317"/>
    <mergeCell ref="E831:E839"/>
    <mergeCell ref="F897:G897"/>
    <mergeCell ref="F478:H478"/>
    <mergeCell ref="B228:D228"/>
    <mergeCell ref="B837:C837"/>
    <mergeCell ref="D815:K815"/>
    <mergeCell ref="D60:K60"/>
    <mergeCell ref="C319:D319"/>
    <mergeCell ref="J936:K936"/>
    <mergeCell ref="K1033:L1033"/>
    <mergeCell ref="F181:H181"/>
    <mergeCell ref="F479:H479"/>
    <mergeCell ref="J938:K938"/>
    <mergeCell ref="J212:L212"/>
    <mergeCell ref="G293:H293"/>
    <mergeCell ref="D816:K816"/>
    <mergeCell ref="A887:A895"/>
    <mergeCell ref="A429:B429"/>
    <mergeCell ref="J301:L301"/>
    <mergeCell ref="C556:L556"/>
    <mergeCell ref="B375:D375"/>
    <mergeCell ref="F959:G959"/>
    <mergeCell ref="J214:L214"/>
    <mergeCell ref="D70:K70"/>
    <mergeCell ref="K224:L226"/>
    <mergeCell ref="D955:K955"/>
    <mergeCell ref="D78:K78"/>
    <mergeCell ref="C188:D188"/>
    <mergeCell ref="F863:G863"/>
    <mergeCell ref="F408:H408"/>
    <mergeCell ref="A40:L40"/>
    <mergeCell ref="G192:H192"/>
    <mergeCell ref="C488:D488"/>
    <mergeCell ref="F410:H410"/>
    <mergeCell ref="J230:L230"/>
    <mergeCell ref="E463:F463"/>
    <mergeCell ref="G221:H221"/>
    <mergeCell ref="D73:K73"/>
    <mergeCell ref="G492:H492"/>
    <mergeCell ref="B850:C850"/>
    <mergeCell ref="E1032:F1032"/>
    <mergeCell ref="F858:G858"/>
    <mergeCell ref="F403:H403"/>
    <mergeCell ref="B297:D297"/>
    <mergeCell ref="B272:D272"/>
    <mergeCell ref="G223:H223"/>
    <mergeCell ref="E316:H316"/>
    <mergeCell ref="F889:G889"/>
    <mergeCell ref="D973:K973"/>
    <mergeCell ref="B299:D299"/>
    <mergeCell ref="B274:D274"/>
    <mergeCell ref="A325:B325"/>
    <mergeCell ref="F855:G855"/>
    <mergeCell ref="C389:D389"/>
    <mergeCell ref="A354:B354"/>
    <mergeCell ref="D124:K124"/>
    <mergeCell ref="F857:G857"/>
    <mergeCell ref="F884:G884"/>
    <mergeCell ref="D968:K968"/>
    <mergeCell ref="F840:G840"/>
    <mergeCell ref="A1023:L1023"/>
    <mergeCell ref="I282:J282"/>
    <mergeCell ref="E905:E913"/>
    <mergeCell ref="A356:B356"/>
    <mergeCell ref="F886:G886"/>
    <mergeCell ref="F431:H431"/>
    <mergeCell ref="F873:G873"/>
    <mergeCell ref="I887:I895"/>
    <mergeCell ref="C630:L630"/>
    <mergeCell ref="F447:H447"/>
    <mergeCell ref="F142:H142"/>
    <mergeCell ref="F904:G904"/>
    <mergeCell ref="C632:L632"/>
    <mergeCell ref="F449:H449"/>
    <mergeCell ref="F144:H144"/>
    <mergeCell ref="C661:L661"/>
    <mergeCell ref="B922:C922"/>
    <mergeCell ref="B467:D467"/>
    <mergeCell ref="A252:B252"/>
    <mergeCell ref="F899:G899"/>
    <mergeCell ref="B338:D338"/>
    <mergeCell ref="B469:D469"/>
    <mergeCell ref="J177:L177"/>
    <mergeCell ref="F346:H346"/>
    <mergeCell ref="F477:H477"/>
    <mergeCell ref="J297:L297"/>
    <mergeCell ref="B340:D340"/>
    <mergeCell ref="J185:L185"/>
    <mergeCell ref="A393:B393"/>
    <mergeCell ref="C501:L501"/>
    <mergeCell ref="J299:L299"/>
    <mergeCell ref="F371:H371"/>
    <mergeCell ref="F957:G957"/>
    <mergeCell ref="G290:H290"/>
    <mergeCell ref="C159:D159"/>
    <mergeCell ref="A420:B420"/>
    <mergeCell ref="A395:B395"/>
    <mergeCell ref="A612:A617"/>
    <mergeCell ref="B366:D366"/>
    <mergeCell ref="F379:H379"/>
    <mergeCell ref="D953:K953"/>
    <mergeCell ref="G321:H321"/>
    <mergeCell ref="F372:H372"/>
    <mergeCell ref="A840:A848"/>
    <mergeCell ref="A65:L65"/>
    <mergeCell ref="B846:C846"/>
    <mergeCell ref="J903:K903"/>
    <mergeCell ref="F374:H374"/>
    <mergeCell ref="G194:H194"/>
    <mergeCell ref="B234:D234"/>
    <mergeCell ref="J196:L196"/>
    <mergeCell ref="G160:H160"/>
    <mergeCell ref="B270:D270"/>
    <mergeCell ref="G1035:H1035"/>
    <mergeCell ref="G494:H494"/>
    <mergeCell ref="A640:A645"/>
    <mergeCell ref="B849:C849"/>
    <mergeCell ref="G189:H189"/>
    <mergeCell ref="A456:B456"/>
    <mergeCell ref="E1031:F1031"/>
    <mergeCell ref="F880:G880"/>
    <mergeCell ref="C57:E57"/>
    <mergeCell ref="B265:D265"/>
    <mergeCell ref="F216:H216"/>
    <mergeCell ref="B874:C874"/>
    <mergeCell ref="C49:E49"/>
    <mergeCell ref="D936:E936"/>
    <mergeCell ref="D972:K972"/>
    <mergeCell ref="F882:G882"/>
    <mergeCell ref="D966:K966"/>
    <mergeCell ref="J247:L247"/>
    <mergeCell ref="C42:E42"/>
    <mergeCell ref="B865:C865"/>
    <mergeCell ref="D25:K25"/>
    <mergeCell ref="C385:D385"/>
    <mergeCell ref="D989:J989"/>
    <mergeCell ref="J338:L338"/>
    <mergeCell ref="B412:D412"/>
    <mergeCell ref="F145:H145"/>
    <mergeCell ref="B860:C860"/>
    <mergeCell ref="B405:D405"/>
    <mergeCell ref="D998:K998"/>
    <mergeCell ref="D992:K992"/>
    <mergeCell ref="C225:D225"/>
    <mergeCell ref="A461:B461"/>
    <mergeCell ref="F445:H445"/>
    <mergeCell ref="B407:D407"/>
    <mergeCell ref="D108:K108"/>
    <mergeCell ref="D1000:K1000"/>
    <mergeCell ref="F866:G866"/>
    <mergeCell ref="E1044:F1044"/>
    <mergeCell ref="F140:H140"/>
    <mergeCell ref="F893:G893"/>
    <mergeCell ref="J844:K844"/>
    <mergeCell ref="J267:L267"/>
    <mergeCell ref="F229:H229"/>
    <mergeCell ref="K193:L194"/>
    <mergeCell ref="G258:H258"/>
    <mergeCell ref="E291:F291"/>
    <mergeCell ref="F895:G895"/>
    <mergeCell ref="F440:H440"/>
    <mergeCell ref="J846:K846"/>
    <mergeCell ref="B334:D334"/>
    <mergeCell ref="B913:C913"/>
    <mergeCell ref="J262:L262"/>
    <mergeCell ref="G259:H259"/>
    <mergeCell ref="B336:D336"/>
    <mergeCell ref="A389:B389"/>
    <mergeCell ref="I896:I904"/>
    <mergeCell ref="A391:B391"/>
    <mergeCell ref="D713:K713"/>
    <mergeCell ref="D1011:K1011"/>
    <mergeCell ref="F921:G921"/>
    <mergeCell ref="J872:K872"/>
    <mergeCell ref="C157:D157"/>
    <mergeCell ref="C455:D455"/>
    <mergeCell ref="D1013:K1013"/>
    <mergeCell ref="F153:H153"/>
    <mergeCell ref="B178:D178"/>
    <mergeCell ref="C670:L670"/>
    <mergeCell ref="A763:L763"/>
    <mergeCell ref="B476:D476"/>
    <mergeCell ref="A2:L2"/>
    <mergeCell ref="B364:D364"/>
    <mergeCell ref="F184:H184"/>
    <mergeCell ref="A831:A839"/>
    <mergeCell ref="J404:L404"/>
    <mergeCell ref="B478:D478"/>
    <mergeCell ref="C667:L667"/>
    <mergeCell ref="C527:L527"/>
    <mergeCell ref="D766:K766"/>
    <mergeCell ref="F179:H179"/>
    <mergeCell ref="B479:D479"/>
    <mergeCell ref="C696:L696"/>
    <mergeCell ref="F212:H212"/>
    <mergeCell ref="I249:J249"/>
    <mergeCell ref="E355:F355"/>
    <mergeCell ref="F485:H485"/>
    <mergeCell ref="D761:K761"/>
    <mergeCell ref="B959:C959"/>
    <mergeCell ref="C292:D292"/>
    <mergeCell ref="F214:H214"/>
    <mergeCell ref="G942:L942"/>
    <mergeCell ref="D927:E927"/>
    <mergeCell ref="G421:H421"/>
    <mergeCell ref="J334:L334"/>
    <mergeCell ref="E1051:H1051"/>
    <mergeCell ref="D777:K777"/>
    <mergeCell ref="B856:C856"/>
    <mergeCell ref="D929:E929"/>
    <mergeCell ref="J913:K913"/>
    <mergeCell ref="J336:L336"/>
    <mergeCell ref="B410:D410"/>
    <mergeCell ref="G327:H327"/>
    <mergeCell ref="A463:B463"/>
    <mergeCell ref="C221:D221"/>
    <mergeCell ref="C540:L540"/>
    <mergeCell ref="D779:K779"/>
    <mergeCell ref="B858:C858"/>
    <mergeCell ref="E1052:H1052"/>
    <mergeCell ref="B403:D403"/>
    <mergeCell ref="K286:L288"/>
    <mergeCell ref="K162:L163"/>
    <mergeCell ref="D996:K996"/>
    <mergeCell ref="C223:D223"/>
    <mergeCell ref="E1042:F1042"/>
    <mergeCell ref="E287:F287"/>
    <mergeCell ref="A829:L829"/>
    <mergeCell ref="D991:K991"/>
    <mergeCell ref="L957:L959"/>
    <mergeCell ref="B884:C884"/>
    <mergeCell ref="B307:D307"/>
    <mergeCell ref="J364:L364"/>
    <mergeCell ref="F835:G835"/>
    <mergeCell ref="E1043:F1043"/>
    <mergeCell ref="B465:D465"/>
    <mergeCell ref="I831:I839"/>
    <mergeCell ref="B886:C886"/>
    <mergeCell ref="B431:D431"/>
    <mergeCell ref="D942:E942"/>
    <mergeCell ref="D709:K709"/>
    <mergeCell ref="D1007:K1007"/>
    <mergeCell ref="J868:K868"/>
    <mergeCell ref="D711:K711"/>
    <mergeCell ref="A113:L113"/>
    <mergeCell ref="D1009:K1009"/>
    <mergeCell ref="E887:E895"/>
    <mergeCell ref="J870:K870"/>
    <mergeCell ref="D704:K704"/>
    <mergeCell ref="B902:C902"/>
    <mergeCell ref="J959:K959"/>
    <mergeCell ref="B447:D447"/>
    <mergeCell ref="B142:D142"/>
    <mergeCell ref="J444:L444"/>
    <mergeCell ref="J400:L400"/>
    <mergeCell ref="I155:J155"/>
    <mergeCell ref="B449:D449"/>
    <mergeCell ref="G427:H427"/>
    <mergeCell ref="B144:D144"/>
    <mergeCell ref="B897:C897"/>
    <mergeCell ref="B442:D442"/>
    <mergeCell ref="F848:G848"/>
    <mergeCell ref="C612:L612"/>
    <mergeCell ref="B899:C899"/>
    <mergeCell ref="D117:K117"/>
    <mergeCell ref="G50:G53"/>
    <mergeCell ref="C605:L605"/>
    <mergeCell ref="D722:K722"/>
    <mergeCell ref="E326:F326"/>
    <mergeCell ref="F177:H177"/>
    <mergeCell ref="F297:H297"/>
    <mergeCell ref="F335:H335"/>
    <mergeCell ref="J881:K881"/>
    <mergeCell ref="E361:F361"/>
    <mergeCell ref="D724:K724"/>
    <mergeCell ref="E353:F353"/>
    <mergeCell ref="J883:K883"/>
    <mergeCell ref="C290:D290"/>
    <mergeCell ref="G425:H425"/>
    <mergeCell ref="B379:D379"/>
    <mergeCell ref="D21:K21"/>
    <mergeCell ref="A426:B426"/>
    <mergeCell ref="C321:D321"/>
    <mergeCell ref="C509:L509"/>
    <mergeCell ref="C534:L534"/>
    <mergeCell ref="D748:K748"/>
    <mergeCell ref="B372:D372"/>
    <mergeCell ref="C192:D192"/>
    <mergeCell ref="K249:L249"/>
    <mergeCell ref="A428:B428"/>
    <mergeCell ref="C536:L536"/>
    <mergeCell ref="C511:L511"/>
    <mergeCell ref="D750:K750"/>
    <mergeCell ref="D775:K775"/>
    <mergeCell ref="B374:D374"/>
    <mergeCell ref="D16:K16"/>
    <mergeCell ref="C194:D194"/>
    <mergeCell ref="C492:D492"/>
    <mergeCell ref="E250:F250"/>
    <mergeCell ref="D804:K804"/>
    <mergeCell ref="E1050:H1050"/>
    <mergeCell ref="F196:H196"/>
    <mergeCell ref="F348:H348"/>
    <mergeCell ref="B215:D215"/>
    <mergeCell ref="J475:L475"/>
    <mergeCell ref="C189:D189"/>
    <mergeCell ref="E251:F251"/>
    <mergeCell ref="J176:L176"/>
    <mergeCell ref="J170:L170"/>
    <mergeCell ref="C562:L562"/>
    <mergeCell ref="B244:D244"/>
    <mergeCell ref="B880:C880"/>
    <mergeCell ref="A1031:B1031"/>
    <mergeCell ref="J178:L178"/>
    <mergeCell ref="J476:L476"/>
    <mergeCell ref="D803:K803"/>
    <mergeCell ref="B882:C882"/>
    <mergeCell ref="C547:L547"/>
    <mergeCell ref="F247:H247"/>
    <mergeCell ref="B245:D245"/>
    <mergeCell ref="C557:L557"/>
    <mergeCell ref="K1048:L1048"/>
    <mergeCell ref="D794:K794"/>
    <mergeCell ref="F338:H338"/>
    <mergeCell ref="A671:L671"/>
    <mergeCell ref="F278:H278"/>
    <mergeCell ref="D789:K789"/>
    <mergeCell ref="E393:F393"/>
    <mergeCell ref="B138:D138"/>
    <mergeCell ref="A971:L971"/>
    <mergeCell ref="J371:L371"/>
    <mergeCell ref="J231:L231"/>
    <mergeCell ref="C581:L581"/>
    <mergeCell ref="C575:L575"/>
    <mergeCell ref="D814:K814"/>
    <mergeCell ref="B140:D140"/>
    <mergeCell ref="B893:C893"/>
    <mergeCell ref="A1044:B1044"/>
    <mergeCell ref="F844:G844"/>
    <mergeCell ref="E186:H186"/>
    <mergeCell ref="C258:D258"/>
    <mergeCell ref="C577:L577"/>
    <mergeCell ref="B895:C895"/>
    <mergeCell ref="D88:K88"/>
    <mergeCell ref="B440:D440"/>
    <mergeCell ref="F846:G846"/>
    <mergeCell ref="J402:L402"/>
    <mergeCell ref="A1029:L1029"/>
    <mergeCell ref="E322:F322"/>
    <mergeCell ref="D90:K90"/>
    <mergeCell ref="K453:L455"/>
    <mergeCell ref="F262:H262"/>
    <mergeCell ref="C259:D259"/>
    <mergeCell ref="I429:L429"/>
    <mergeCell ref="E324:F324"/>
    <mergeCell ref="A526:A531"/>
    <mergeCell ref="J854:K854"/>
    <mergeCell ref="J242:L242"/>
    <mergeCell ref="B921:C921"/>
    <mergeCell ref="F872:G872"/>
    <mergeCell ref="D715:K715"/>
    <mergeCell ref="E319:F319"/>
    <mergeCell ref="C505:L505"/>
    <mergeCell ref="I1031:J1031"/>
    <mergeCell ref="J880:K880"/>
    <mergeCell ref="G1049:H1049"/>
    <mergeCell ref="B197:D197"/>
    <mergeCell ref="B153:D153"/>
    <mergeCell ref="C507:L507"/>
    <mergeCell ref="D746:K746"/>
    <mergeCell ref="I1033:J1033"/>
    <mergeCell ref="C1032:D1032"/>
    <mergeCell ref="C429:D429"/>
    <mergeCell ref="B184:D184"/>
    <mergeCell ref="C1034:D1034"/>
    <mergeCell ref="E159:F159"/>
    <mergeCell ref="D14:K14"/>
    <mergeCell ref="E493:F493"/>
    <mergeCell ref="C502:L502"/>
    <mergeCell ref="E459:F459"/>
    <mergeCell ref="B179:D179"/>
    <mergeCell ref="C647:L647"/>
    <mergeCell ref="E217:H217"/>
    <mergeCell ref="A355:B355"/>
    <mergeCell ref="J174:L174"/>
    <mergeCell ref="A957:A959"/>
    <mergeCell ref="J168:L168"/>
    <mergeCell ref="J472:L472"/>
    <mergeCell ref="J466:L466"/>
    <mergeCell ref="F885:G885"/>
    <mergeCell ref="C649:L649"/>
    <mergeCell ref="C676:L676"/>
    <mergeCell ref="C520:L520"/>
    <mergeCell ref="C642:L642"/>
    <mergeCell ref="J169:L169"/>
    <mergeCell ref="C678:L678"/>
    <mergeCell ref="J918:K918"/>
    <mergeCell ref="A1051:D1051"/>
    <mergeCell ref="C644:L644"/>
    <mergeCell ref="C361:D361"/>
    <mergeCell ref="J200:L200"/>
    <mergeCell ref="C546:L546"/>
    <mergeCell ref="F363:H363"/>
    <mergeCell ref="C327:D327"/>
    <mergeCell ref="E389:F389"/>
    <mergeCell ref="J919:K919"/>
    <mergeCell ref="E419:F419"/>
    <mergeCell ref="A600:A605"/>
    <mergeCell ref="A1052:D1052"/>
    <mergeCell ref="J202:L202"/>
    <mergeCell ref="F365:H365"/>
    <mergeCell ref="G193:H193"/>
    <mergeCell ref="E391:F391"/>
    <mergeCell ref="C571:L571"/>
    <mergeCell ref="B864:C864"/>
    <mergeCell ref="C660:L660"/>
    <mergeCell ref="K1047:L1047"/>
    <mergeCell ref="D818:K818"/>
    <mergeCell ref="E420:F420"/>
    <mergeCell ref="J485:L485"/>
    <mergeCell ref="A287:B287"/>
    <mergeCell ref="C387:D387"/>
    <mergeCell ref="C573:L573"/>
    <mergeCell ref="D84:K84"/>
    <mergeCell ref="A1042:B1042"/>
    <mergeCell ref="C572:L572"/>
    <mergeCell ref="C46:E46"/>
    <mergeCell ref="C353:D353"/>
    <mergeCell ref="K1032:L1032"/>
    <mergeCell ref="D86:K86"/>
    <mergeCell ref="C574:L574"/>
    <mergeCell ref="C48:E48"/>
    <mergeCell ref="D813:K813"/>
    <mergeCell ref="E418:H418"/>
    <mergeCell ref="J238:L238"/>
    <mergeCell ref="J213:L213"/>
    <mergeCell ref="B280:D280"/>
    <mergeCell ref="J240:L240"/>
    <mergeCell ref="J215:L215"/>
    <mergeCell ref="C584:L584"/>
    <mergeCell ref="C594:L594"/>
    <mergeCell ref="F444:H444"/>
    <mergeCell ref="C585:L585"/>
    <mergeCell ref="C427:D427"/>
    <mergeCell ref="E489:F489"/>
    <mergeCell ref="E160:F160"/>
    <mergeCell ref="D99:K99"/>
    <mergeCell ref="F315:H315"/>
    <mergeCell ref="I867:I875"/>
    <mergeCell ref="H957:I957"/>
    <mergeCell ref="J266:L266"/>
    <mergeCell ref="I1051:L1051"/>
    <mergeCell ref="J442:L442"/>
    <mergeCell ref="F404:H404"/>
    <mergeCell ref="C587:L587"/>
    <mergeCell ref="D826:K826"/>
    <mergeCell ref="A552:A557"/>
    <mergeCell ref="E491:F491"/>
    <mergeCell ref="G224:H224"/>
    <mergeCell ref="J137:L137"/>
    <mergeCell ref="B211:D211"/>
    <mergeCell ref="J268:L268"/>
    <mergeCell ref="B300:D300"/>
    <mergeCell ref="B183:D183"/>
    <mergeCell ref="A326:B326"/>
    <mergeCell ref="B177:D177"/>
    <mergeCell ref="H958:I958"/>
    <mergeCell ref="J139:L139"/>
    <mergeCell ref="B335:D335"/>
    <mergeCell ref="F881:G881"/>
    <mergeCell ref="J138:L138"/>
    <mergeCell ref="B212:D212"/>
    <mergeCell ref="K190:L192"/>
    <mergeCell ref="D125:K125"/>
    <mergeCell ref="B206:D206"/>
    <mergeCell ref="F910:G910"/>
    <mergeCell ref="E359:F359"/>
    <mergeCell ref="D127:K127"/>
    <mergeCell ref="K490:L492"/>
    <mergeCell ref="F912:G912"/>
    <mergeCell ref="A638:L638"/>
    <mergeCell ref="J863:K863"/>
    <mergeCell ref="C456:D456"/>
    <mergeCell ref="J279:L279"/>
    <mergeCell ref="C669:L669"/>
    <mergeCell ref="J281:L281"/>
    <mergeCell ref="A250:B250"/>
    <mergeCell ref="J917:K917"/>
    <mergeCell ref="C656:L656"/>
    <mergeCell ref="B196:D196"/>
    <mergeCell ref="B348:D348"/>
    <mergeCell ref="A566:A571"/>
    <mergeCell ref="F475:H475"/>
    <mergeCell ref="F176:H176"/>
    <mergeCell ref="F170:H170"/>
    <mergeCell ref="F468:H468"/>
    <mergeCell ref="G419:H419"/>
    <mergeCell ref="E225:F225"/>
    <mergeCell ref="J209:L209"/>
    <mergeCell ref="E1040:H1040"/>
    <mergeCell ref="B276:D276"/>
    <mergeCell ref="J211:L211"/>
    <mergeCell ref="G291:H291"/>
    <mergeCell ref="D952:K952"/>
    <mergeCell ref="B278:D278"/>
    <mergeCell ref="J335:L335"/>
    <mergeCell ref="A421:B421"/>
    <mergeCell ref="C679:L679"/>
    <mergeCell ref="J206:L206"/>
    <mergeCell ref="D954:K954"/>
    <mergeCell ref="C187:D187"/>
    <mergeCell ref="F231:H231"/>
    <mergeCell ref="E282:H282"/>
    <mergeCell ref="E156:F156"/>
    <mergeCell ref="E460:F460"/>
    <mergeCell ref="B847:C847"/>
    <mergeCell ref="F400:H400"/>
    <mergeCell ref="A186:D186"/>
    <mergeCell ref="E426:F426"/>
    <mergeCell ref="E462:F462"/>
    <mergeCell ref="G220:H220"/>
    <mergeCell ref="F402:H402"/>
    <mergeCell ref="E157:F157"/>
    <mergeCell ref="E428:F428"/>
    <mergeCell ref="A486:D486"/>
    <mergeCell ref="G222:H222"/>
    <mergeCell ref="J232:L232"/>
    <mergeCell ref="B306:D306"/>
    <mergeCell ref="D796:K796"/>
    <mergeCell ref="E457:F457"/>
    <mergeCell ref="A324:B324"/>
    <mergeCell ref="D121:K121"/>
    <mergeCell ref="F854:G854"/>
    <mergeCell ref="C609:L609"/>
    <mergeCell ref="J136:L136"/>
    <mergeCell ref="C645:L645"/>
    <mergeCell ref="A119:L119"/>
    <mergeCell ref="A353:B353"/>
    <mergeCell ref="D123:K123"/>
    <mergeCell ref="F883:G883"/>
    <mergeCell ref="C611:L611"/>
    <mergeCell ref="A319:B319"/>
    <mergeCell ref="C419:D419"/>
    <mergeCell ref="C640:L640"/>
    <mergeCell ref="J861:K861"/>
    <mergeCell ref="B901:C901"/>
    <mergeCell ref="A719:L719"/>
    <mergeCell ref="G355:H355"/>
    <mergeCell ref="I878:I886"/>
    <mergeCell ref="J277:L277"/>
    <mergeCell ref="A560:A565"/>
    <mergeCell ref="B903:C903"/>
    <mergeCell ref="D959:E959"/>
    <mergeCell ref="C627:L627"/>
    <mergeCell ref="J276:L276"/>
    <mergeCell ref="A493:B493"/>
    <mergeCell ref="B344:D344"/>
    <mergeCell ref="C629:L629"/>
    <mergeCell ref="J278:L278"/>
    <mergeCell ref="D1026:K1026"/>
    <mergeCell ref="D1020:K1020"/>
    <mergeCell ref="G388:H388"/>
    <mergeCell ref="D721:K721"/>
    <mergeCell ref="D1019:K1019"/>
    <mergeCell ref="A217:D217"/>
    <mergeCell ref="F174:H174"/>
    <mergeCell ref="F168:H168"/>
    <mergeCell ref="J303:L303"/>
    <mergeCell ref="F472:H472"/>
    <mergeCell ref="F466:H466"/>
    <mergeCell ref="J847:K847"/>
    <mergeCell ref="G1047:H1047"/>
    <mergeCell ref="D1021:K1021"/>
    <mergeCell ref="J882:K882"/>
    <mergeCell ref="E223:F223"/>
    <mergeCell ref="F169:H169"/>
    <mergeCell ref="J304:L304"/>
    <mergeCell ref="F918:G918"/>
    <mergeCell ref="G1048:H1048"/>
    <mergeCell ref="I53:K53"/>
    <mergeCell ref="G1042:H1042"/>
    <mergeCell ref="G287:H287"/>
    <mergeCell ref="J175:L175"/>
    <mergeCell ref="E254:F254"/>
    <mergeCell ref="J306:L306"/>
    <mergeCell ref="B243:D243"/>
    <mergeCell ref="D739:K739"/>
    <mergeCell ref="F200:H200"/>
    <mergeCell ref="B363:D363"/>
    <mergeCell ref="I55:K55"/>
    <mergeCell ref="A427:B427"/>
    <mergeCell ref="G289:H289"/>
    <mergeCell ref="J898:K898"/>
    <mergeCell ref="C686:L686"/>
    <mergeCell ref="B373:D373"/>
    <mergeCell ref="A419:B419"/>
    <mergeCell ref="A464:L464"/>
    <mergeCell ref="D13:K13"/>
    <mergeCell ref="I48:K48"/>
    <mergeCell ref="C193:D193"/>
    <mergeCell ref="C491:D491"/>
    <mergeCell ref="B843:C843"/>
    <mergeCell ref="J900:K900"/>
    <mergeCell ref="A606:A611"/>
    <mergeCell ref="E257:F257"/>
    <mergeCell ref="D951:K951"/>
    <mergeCell ref="A42:A45"/>
    <mergeCell ref="K1049:L1049"/>
    <mergeCell ref="F197:H197"/>
    <mergeCell ref="B844:C844"/>
    <mergeCell ref="B838:C838"/>
    <mergeCell ref="A59:L59"/>
    <mergeCell ref="G1032:H1032"/>
    <mergeCell ref="C553:L553"/>
    <mergeCell ref="D961:K961"/>
    <mergeCell ref="C54:E54"/>
    <mergeCell ref="B262:D262"/>
    <mergeCell ref="J344:L344"/>
    <mergeCell ref="E425:F425"/>
    <mergeCell ref="F213:H213"/>
    <mergeCell ref="A632:A637"/>
    <mergeCell ref="J911:K911"/>
    <mergeCell ref="F879:G879"/>
    <mergeCell ref="D963:K963"/>
    <mergeCell ref="C56:E56"/>
    <mergeCell ref="J830:K830"/>
    <mergeCell ref="J375:L375"/>
    <mergeCell ref="F215:H215"/>
    <mergeCell ref="F845:G845"/>
    <mergeCell ref="C636:L636"/>
    <mergeCell ref="J246:L246"/>
    <mergeCell ref="B866:C866"/>
    <mergeCell ref="D964:K964"/>
    <mergeCell ref="G326:H326"/>
    <mergeCell ref="A158:B158"/>
    <mergeCell ref="B313:D313"/>
    <mergeCell ref="J248:L248"/>
    <mergeCell ref="J370:L370"/>
    <mergeCell ref="B444:D444"/>
    <mergeCell ref="J406:L406"/>
    <mergeCell ref="G353:H353"/>
    <mergeCell ref="A160:B160"/>
    <mergeCell ref="B315:D315"/>
    <mergeCell ref="E867:E875"/>
    <mergeCell ref="D957:E957"/>
    <mergeCell ref="F266:H266"/>
    <mergeCell ref="B404:D404"/>
    <mergeCell ref="A159:B159"/>
    <mergeCell ref="J243:L243"/>
    <mergeCell ref="C224:D224"/>
    <mergeCell ref="F137:H137"/>
    <mergeCell ref="E321:F321"/>
    <mergeCell ref="A161:B161"/>
    <mergeCell ref="D990:K990"/>
    <mergeCell ref="E497:F497"/>
    <mergeCell ref="G255:H255"/>
    <mergeCell ref="A459:B459"/>
    <mergeCell ref="A741:L741"/>
    <mergeCell ref="D958:E958"/>
    <mergeCell ref="F139:H139"/>
    <mergeCell ref="E192:F192"/>
    <mergeCell ref="J843:K843"/>
    <mergeCell ref="E323:F323"/>
    <mergeCell ref="D1017:K1017"/>
    <mergeCell ref="F138:H138"/>
    <mergeCell ref="B910:C910"/>
    <mergeCell ref="E194:F194"/>
    <mergeCell ref="J845:K845"/>
    <mergeCell ref="G387:H387"/>
    <mergeCell ref="J417:L417"/>
    <mergeCell ref="J838:K838"/>
    <mergeCell ref="B912:C912"/>
    <mergeCell ref="E494:F494"/>
    <mergeCell ref="J302:L302"/>
    <mergeCell ref="A388:B388"/>
    <mergeCell ref="D745:K745"/>
    <mergeCell ref="J869:K869"/>
    <mergeCell ref="C682:L682"/>
    <mergeCell ref="F279:H279"/>
    <mergeCell ref="C1031:D1031"/>
    <mergeCell ref="A390:B390"/>
    <mergeCell ref="J896:K896"/>
    <mergeCell ref="A1041:L1041"/>
    <mergeCell ref="F281:H281"/>
    <mergeCell ref="J416:L416"/>
    <mergeCell ref="D730:K730"/>
    <mergeCell ref="C1033:D1033"/>
    <mergeCell ref="F280:H280"/>
    <mergeCell ref="B185:D185"/>
    <mergeCell ref="B483:D483"/>
    <mergeCell ref="J925:K925"/>
    <mergeCell ref="C522:L522"/>
    <mergeCell ref="B475:D475"/>
    <mergeCell ref="J891:K891"/>
    <mergeCell ref="B176:D176"/>
    <mergeCell ref="F305:H305"/>
    <mergeCell ref="B468:D468"/>
    <mergeCell ref="I914:I922"/>
    <mergeCell ref="J313:L313"/>
    <mergeCell ref="C288:D288"/>
    <mergeCell ref="C517:L517"/>
    <mergeCell ref="D756:K756"/>
    <mergeCell ref="A225:B225"/>
    <mergeCell ref="J315:L315"/>
    <mergeCell ref="D31:K31"/>
    <mergeCell ref="B171:D171"/>
    <mergeCell ref="F209:H209"/>
    <mergeCell ref="C519:L519"/>
    <mergeCell ref="D758:K758"/>
    <mergeCell ref="C52:E52"/>
    <mergeCell ref="F211:H211"/>
    <mergeCell ref="A1050:D1050"/>
    <mergeCell ref="J909:K909"/>
    <mergeCell ref="D32:K32"/>
    <mergeCell ref="C291:D291"/>
    <mergeCell ref="G322:H322"/>
    <mergeCell ref="B870:C870"/>
    <mergeCell ref="F206:H206"/>
    <mergeCell ref="A316:D316"/>
    <mergeCell ref="C535:L535"/>
    <mergeCell ref="D926:E926"/>
    <mergeCell ref="J910:K910"/>
    <mergeCell ref="G324:H324"/>
    <mergeCell ref="A282:D282"/>
    <mergeCell ref="K1036:L1036"/>
    <mergeCell ref="A460:B460"/>
    <mergeCell ref="A646:A651"/>
    <mergeCell ref="C537:L537"/>
    <mergeCell ref="D776:K776"/>
    <mergeCell ref="B855:C855"/>
    <mergeCell ref="D928:E928"/>
    <mergeCell ref="B400:D400"/>
    <mergeCell ref="J484:L484"/>
    <mergeCell ref="J935:K935"/>
    <mergeCell ref="C220:D220"/>
    <mergeCell ref="C530:L530"/>
    <mergeCell ref="D769:K769"/>
    <mergeCell ref="B402:D402"/>
    <mergeCell ref="A157:B157"/>
    <mergeCell ref="D986:K986"/>
    <mergeCell ref="K1031:L1031"/>
    <mergeCell ref="A455:B455"/>
    <mergeCell ref="J937:K937"/>
    <mergeCell ref="C532:L532"/>
    <mergeCell ref="F232:H232"/>
    <mergeCell ref="F268:H268"/>
    <mergeCell ref="E1049:F1049"/>
    <mergeCell ref="A457:B457"/>
    <mergeCell ref="D802:K802"/>
    <mergeCell ref="B881:C881"/>
    <mergeCell ref="J413:L413"/>
    <mergeCell ref="G352:H352"/>
    <mergeCell ref="E1034:F1034"/>
    <mergeCell ref="C590:L590"/>
    <mergeCell ref="J834:K834"/>
    <mergeCell ref="B883:C883"/>
    <mergeCell ref="J415:L415"/>
    <mergeCell ref="D706:K706"/>
    <mergeCell ref="J836:K836"/>
    <mergeCell ref="C619:L619"/>
    <mergeCell ref="D103:K103"/>
    <mergeCell ref="B482:D482"/>
    <mergeCell ref="C591:L591"/>
    <mergeCell ref="D1006:K1006"/>
    <mergeCell ref="J867:K867"/>
    <mergeCell ref="E878:E886"/>
    <mergeCell ref="J141:L141"/>
    <mergeCell ref="F304:H304"/>
    <mergeCell ref="D701:K701"/>
    <mergeCell ref="I1040:L1040"/>
    <mergeCell ref="D98:K98"/>
    <mergeCell ref="F276:H276"/>
    <mergeCell ref="J860:K860"/>
    <mergeCell ref="I1050:L1050"/>
    <mergeCell ref="F306:H306"/>
    <mergeCell ref="J441:L441"/>
    <mergeCell ref="D703:K703"/>
    <mergeCell ref="J862:K862"/>
    <mergeCell ref="G390:H390"/>
    <mergeCell ref="D131:K131"/>
    <mergeCell ref="B174:D174"/>
    <mergeCell ref="F303:H303"/>
    <mergeCell ref="A221:B221"/>
    <mergeCell ref="F847:G847"/>
    <mergeCell ref="C602:L602"/>
    <mergeCell ref="I463:L463"/>
    <mergeCell ref="C515:L515"/>
    <mergeCell ref="D116:K116"/>
    <mergeCell ref="F332:H332"/>
    <mergeCell ref="D729:K729"/>
    <mergeCell ref="A223:B223"/>
    <mergeCell ref="D754:K754"/>
    <mergeCell ref="D790:K790"/>
    <mergeCell ref="C604:L604"/>
    <mergeCell ref="B169:D169"/>
    <mergeCell ref="C1048:D1048"/>
    <mergeCell ref="J154:L154"/>
    <mergeCell ref="E360:F360"/>
    <mergeCell ref="C287:D287"/>
    <mergeCell ref="F175:H175"/>
    <mergeCell ref="A254:B254"/>
    <mergeCell ref="B200:D200"/>
    <mergeCell ref="C289:D289"/>
    <mergeCell ref="G424:H424"/>
    <mergeCell ref="G453:H453"/>
    <mergeCell ref="C533:L533"/>
  </mergeCells>
  <hyperlinks>
    <hyperlink xmlns:r="http://schemas.openxmlformats.org/officeDocument/2006/relationships" ref="A1" r:id="rId1"/>
    <hyperlink xmlns:r="http://schemas.openxmlformats.org/officeDocument/2006/relationships" ref="B1" r:id="rId2"/>
    <hyperlink xmlns:r="http://schemas.openxmlformats.org/officeDocument/2006/relationships" ref="C1" r:id="rId3"/>
    <hyperlink xmlns:r="http://schemas.openxmlformats.org/officeDocument/2006/relationships" ref="D1" r:id="rId4"/>
    <hyperlink xmlns:r="http://schemas.openxmlformats.org/officeDocument/2006/relationships" ref="E1" r:id="rId5"/>
    <hyperlink xmlns:r="http://schemas.openxmlformats.org/officeDocument/2006/relationships" ref="F1" r:id="rId6"/>
    <hyperlink xmlns:r="http://schemas.openxmlformats.org/officeDocument/2006/relationships" ref="G1" r:id="rId7"/>
    <hyperlink xmlns:r="http://schemas.openxmlformats.org/officeDocument/2006/relationships" ref="H1" r:id="rId8"/>
    <hyperlink xmlns:r="http://schemas.openxmlformats.org/officeDocument/2006/relationships" ref="I1" r:id="rId9"/>
    <hyperlink xmlns:r="http://schemas.openxmlformats.org/officeDocument/2006/relationships" ref="J1" r:id="rId10"/>
    <hyperlink xmlns:r="http://schemas.openxmlformats.org/officeDocument/2006/relationships" ref="K1" r:id="rId11"/>
    <hyperlink xmlns:r="http://schemas.openxmlformats.org/officeDocument/2006/relationships" ref="L1"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2026-08-26T10:20:45Z</dcterms:created>
  <dcterms:modified xmlns:dcterms="http://purl.org/dc/terms/" xmlns:xsi="http://www.w3.org/2001/XMLSchema-instance" xsi:type="dcterms:W3CDTF">2026-08-26T10:21:40Z</dcterms:modified>
</cp:coreProperties>
</file>